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4.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5.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6.xml" ContentType="application/vnd.openxmlformats-officedocument.drawing+xml"/>
  <Override PartName="/xl/slicers/slicer2.xml" ContentType="application/vnd.ms-excel.slicer+xml"/>
  <Override PartName="/xl/charts/chart3.xml" ContentType="application/vnd.openxmlformats-officedocument.drawingml.chart+xml"/>
  <Override PartName="/xl/drawings/drawing7.xml" ContentType="application/vnd.openxmlformats-officedocument.drawing+xml"/>
  <Override PartName="/xl/slicers/slicer3.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8.xml" ContentType="application/vnd.openxmlformats-officedocument.drawing+xml"/>
  <Override PartName="/xl/slicers/slicer4.xml" ContentType="application/vnd.ms-excel.slicer+xml"/>
  <Override PartName="/xl/charts/chart6.xml" ContentType="application/vnd.openxmlformats-officedocument.drawingml.chart+xml"/>
  <Override PartName="/xl/drawings/drawing9.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slicers/slicer7.xml" ContentType="application/vnd.ms-excel.slicer+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slicers/slicer8.xml" ContentType="application/vnd.ms-excel.slicer+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13.xml" ContentType="application/vnd.openxmlformats-officedocument.drawing+xml"/>
  <Override PartName="/xl/slicers/slicer9.xml" ContentType="application/vnd.ms-excel.slicer+xml"/>
  <Override PartName="/xl/charts/chart15.xml" ContentType="application/vnd.openxmlformats-officedocument.drawingml.chart+xml"/>
  <Override PartName="/xl/charts/chart16.xml" ContentType="application/vnd.openxmlformats-officedocument.drawingml.chart+xml"/>
  <Override PartName="/xl/drawings/drawing14.xml" ContentType="application/vnd.openxmlformats-officedocument.drawing+xml"/>
  <Override PartName="/xl/slicers/slicer10.xml" ContentType="application/vnd.ms-excel.slicer+xml"/>
  <Override PartName="/xl/charts/chart17.xml" ContentType="application/vnd.openxmlformats-officedocument.drawingml.chart+xml"/>
  <Override PartName="/xl/charts/chart18.xml" ContentType="application/vnd.openxmlformats-officedocument.drawingml.chart+xml"/>
  <Override PartName="/xl/drawings/drawing15.xml" ContentType="application/vnd.openxmlformats-officedocument.drawing+xml"/>
  <Override PartName="/xl/slicers/slicer11.xml" ContentType="application/vnd.ms-excel.slicer+xml"/>
  <Override PartName="/xl/charts/chart19.xml" ContentType="application/vnd.openxmlformats-officedocument.drawingml.chart+xml"/>
  <Override PartName="/xl/charts/chart20.xml" ContentType="application/vnd.openxmlformats-officedocument.drawingml.chart+xml"/>
  <Override PartName="/xl/drawings/drawing16.xml" ContentType="application/vnd.openxmlformats-officedocument.drawing+xml"/>
  <Override PartName="/xl/slicers/slicer12.xml" ContentType="application/vnd.ms-excel.slicer+xml"/>
  <Override PartName="/xl/charts/chart21.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7.xml" ContentType="application/vnd.openxmlformats-officedocument.drawing+xml"/>
  <Override PartName="/xl/slicers/slicer13.xml" ContentType="application/vnd.ms-excel.slicer+xml"/>
  <Override PartName="/xl/charts/chart22.xml" ContentType="application/vnd.openxmlformats-officedocument.drawingml.chart+xml"/>
  <Override PartName="/xl/charts/style7.xml" ContentType="application/vnd.ms-office.chartstyle+xml"/>
  <Override PartName="/xl/charts/colors7.xml" ContentType="application/vnd.ms-office.chartcolorstyle+xml"/>
  <Override PartName="/xl/charts/chart23.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8.xml" ContentType="application/vnd.openxmlformats-officedocument.drawing+xml"/>
  <Override PartName="/xl/slicers/slicer14.xml" ContentType="application/vnd.ms-excel.slicer+xml"/>
  <Override PartName="/xl/charts/chart24.xml" ContentType="application/vnd.openxmlformats-officedocument.drawingml.chart+xml"/>
  <Override PartName="/xl/drawings/drawing19.xml" ContentType="application/vnd.openxmlformats-officedocument.drawing+xml"/>
  <Override PartName="/xl/slicers/slicer15.xml" ContentType="application/vnd.ms-excel.slicer+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0.xml" ContentType="application/vnd.openxmlformats-officedocument.drawing+xml"/>
  <Override PartName="/xl/slicers/slicer16.xml" ContentType="application/vnd.ms-excel.slicer+xml"/>
  <Override PartName="/xl/charts/chart30.xml" ContentType="application/vnd.openxmlformats-officedocument.drawingml.chart+xml"/>
  <Override PartName="/xl/charts/style10.xml" ContentType="application/vnd.ms-office.chartstyle+xml"/>
  <Override PartName="/xl/charts/colors10.xml" ContentType="application/vnd.ms-office.chartcolorstyle+xml"/>
  <Override PartName="/xl/charts/chart31.xml" ContentType="application/vnd.openxmlformats-officedocument.drawingml.chart+xml"/>
  <Override PartName="/xl/charts/style11.xml" ContentType="application/vnd.ms-office.chartstyle+xml"/>
  <Override PartName="/xl/charts/colors11.xml" ContentType="application/vnd.ms-office.chartcolorstyle+xml"/>
  <Override PartName="/xl/charts/chart32.xml" ContentType="application/vnd.openxmlformats-officedocument.drawingml.chart+xml"/>
  <Override PartName="/xl/charts/style12.xml" ContentType="application/vnd.ms-office.chartstyle+xml"/>
  <Override PartName="/xl/charts/colors12.xml" ContentType="application/vnd.ms-office.chartcolorstyle+xml"/>
  <Override PartName="/xl/charts/chart3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1.xml" ContentType="application/vnd.openxmlformats-officedocument.drawing+xml"/>
  <Override PartName="/xl/slicers/slicer17.xml" ContentType="application/vnd.ms-excel.slicer+xml"/>
  <Override PartName="/xl/charts/chart34.xml" ContentType="application/vnd.openxmlformats-officedocument.drawingml.chart+xml"/>
  <Override PartName="/xl/charts/chart35.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2.xml" ContentType="application/vnd.openxmlformats-officedocument.drawing+xml"/>
  <Override PartName="/xl/slicers/slicer18.xml" ContentType="application/vnd.ms-excel.slicer+xml"/>
  <Override PartName="/xl/charts/chart36.xml" ContentType="application/vnd.openxmlformats-officedocument.drawingml.chart+xml"/>
  <Override PartName="/xl/charts/style14.xml" ContentType="application/vnd.ms-office.chartstyle+xml"/>
  <Override PartName="/xl/charts/colors14.xml" ContentType="application/vnd.ms-office.chartcolorstyle+xml"/>
  <Override PartName="/xl/charts/chart37.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xml"/>
  <Override PartName="/xl/slicers/slicer19.xml" ContentType="application/vnd.ms-excel.slicer+xml"/>
  <Override PartName="/xl/charts/chart38.xml" ContentType="application/vnd.openxmlformats-officedocument.drawingml.chart+xml"/>
  <Override PartName="/xl/charts/style16.xml" ContentType="application/vnd.ms-office.chartstyle+xml"/>
  <Override PartName="/xl/charts/colors16.xml" ContentType="application/vnd.ms-office.chartcolorstyle+xml"/>
  <Override PartName="/xl/charts/chart39.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4.xml" ContentType="application/vnd.openxmlformats-officedocument.drawing+xml"/>
  <Override PartName="/xl/drawings/drawing25.xml" ContentType="application/vnd.openxmlformats-officedocument.drawing+xml"/>
  <Override PartName="/xl/tables/table1.xml" ContentType="application/vnd.openxmlformats-officedocument.spreadsheetml.table+xml"/>
  <Override PartName="/xl/drawings/drawing26.xml" ContentType="application/vnd.openxmlformats-officedocument.drawing+xml"/>
  <Override PartName="/xl/tables/table2.xml" ContentType="application/vnd.openxmlformats-officedocument.spreadsheetml.table+xml"/>
  <Override PartName="/xl/drawings/drawing27.xml" ContentType="application/vnd.openxmlformats-officedocument.drawing+xml"/>
  <Override PartName="/xl/tables/table3.xml" ContentType="application/vnd.openxmlformats-officedocument.spreadsheetml.table+xml"/>
  <Override PartName="/xl/drawings/drawing28.xml" ContentType="application/vnd.openxmlformats-officedocument.drawing+xml"/>
  <Override PartName="/xl/tables/table4.xml" ContentType="application/vnd.openxmlformats-officedocument.spreadsheetml.table+xml"/>
  <Override PartName="/xl/pivotTables/pivotTable3.xml" ContentType="application/vnd.openxmlformats-officedocument.spreadsheetml.pivotTable+xml"/>
  <Override PartName="/xl/drawings/drawing29.xml" ContentType="application/vnd.openxmlformats-officedocument.drawing+xml"/>
  <Override PartName="/xl/charts/chart40.xml" ContentType="application/vnd.openxmlformats-officedocument.drawingml.chart+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0.xml" ContentType="application/vnd.openxmlformats-officedocument.drawing+xml"/>
  <Override PartName="/xl/charts/chart41.xml" ContentType="application/vnd.openxmlformats-officedocument.drawingml.chart+xml"/>
  <Override PartName="/xl/charts/chart42.xml" ContentType="application/vnd.openxmlformats-officedocument.drawingml.chart+xml"/>
  <Override PartName="/xl/pivotTables/pivotTable6.xml" ContentType="application/vnd.openxmlformats-officedocument.spreadsheetml.pivotTable+xml"/>
  <Override PartName="/xl/drawings/drawing31.xml" ContentType="application/vnd.openxmlformats-officedocument.drawing+xml"/>
  <Override PartName="/xl/slicers/slicer20.xml" ContentType="application/vnd.ms-excel.slicer+xml"/>
  <Override PartName="/xl/charts/chart43.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2.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3.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4.xml" ContentType="application/vnd.openxmlformats-officedocument.drawing+xml"/>
  <Override PartName="/xl/charts/chart50.xml" ContentType="application/vnd.openxmlformats-officedocument.drawingml.chart+xml"/>
  <Override PartName="/xl/charts/chart51.xml" ContentType="application/vnd.openxmlformats-officedocument.drawingml.chart+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5.xml" ContentType="application/vnd.openxmlformats-officedocument.drawing+xml"/>
  <Override PartName="/xl/charts/chart52.xml" ContentType="application/vnd.openxmlformats-officedocument.drawingml.chart+xml"/>
  <Override PartName="/xl/charts/style19.xml" ContentType="application/vnd.ms-office.chartstyle+xml"/>
  <Override PartName="/xl/charts/colors19.xml" ContentType="application/vnd.ms-office.chartcolorstyle+xml"/>
  <Override PartName="/xl/charts/chart53.xml" ContentType="application/vnd.openxmlformats-officedocument.drawingml.chart+xml"/>
  <Override PartName="/xl/charts/style20.xml" ContentType="application/vnd.ms-office.chartstyle+xml"/>
  <Override PartName="/xl/charts/colors20.xml" ContentType="application/vnd.ms-office.chartcolorstyle+xml"/>
  <Override PartName="/xl/charts/chart54.xml" ContentType="application/vnd.openxmlformats-officedocument.drawingml.chart+xml"/>
  <Override PartName="/xl/charts/style21.xml" ContentType="application/vnd.ms-office.chartstyle+xml"/>
  <Override PartName="/xl/charts/colors21.xml" ContentType="application/vnd.ms-office.chartcolorstyle+xml"/>
  <Override PartName="/xl/charts/chart55.xml" ContentType="application/vnd.openxmlformats-officedocument.drawingml.chart+xml"/>
  <Override PartName="/xl/charts/style22.xml" ContentType="application/vnd.ms-office.chartstyle+xml"/>
  <Override PartName="/xl/charts/colors22.xml" ContentType="application/vnd.ms-office.chartcolorstyle+xml"/>
  <Override PartName="/xl/charts/chart56.xml" ContentType="application/vnd.openxmlformats-officedocument.drawingml.chart+xml"/>
  <Override PartName="/xl/charts/style23.xml" ContentType="application/vnd.ms-office.chartstyle+xml"/>
  <Override PartName="/xl/charts/colors23.xml" ContentType="application/vnd.ms-office.chartcolorstyle+xml"/>
  <Override PartName="/xl/charts/chart57.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36.xml" ContentType="application/vnd.openxmlformats-officedocument.drawing+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37.xml" ContentType="application/vnd.openxmlformats-officedocument.drawing+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xml"/>
  <Override PartName="/xl/drawings/drawing39.xml" ContentType="application/vnd.openxmlformats-officedocument.drawing+xml"/>
  <Override PartName="/xl/tables/table5.xml" ContentType="application/vnd.openxmlformats-officedocument.spreadsheetml.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40.xml" ContentType="application/vnd.openxmlformats-officedocument.drawing+xml"/>
  <Override PartName="/xl/charts/chart67.xml" ContentType="application/vnd.openxmlformats-officedocument.drawingml.chart+xml"/>
  <Override PartName="/xl/charts/style26.xml" ContentType="application/vnd.ms-office.chartstyle+xml"/>
  <Override PartName="/xl/charts/colors26.xml" ContentType="application/vnd.ms-office.chartcolorstyle+xml"/>
  <Override PartName="/xl/charts/chart68.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xml"/>
  <Override PartName="/xl/tables/table6.xml" ContentType="application/vnd.openxmlformats-officedocument.spreadsheetml.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42.xml" ContentType="application/vnd.openxmlformats-officedocument.drawing+xml"/>
  <Override PartName="/xl/charts/chart69.xml" ContentType="application/vnd.openxmlformats-officedocument.drawingml.chart+xml"/>
  <Override PartName="/xl/charts/chart70.xml" ContentType="application/vnd.openxmlformats-officedocument.drawingml.chart+xml"/>
  <Override PartName="/xl/charts/style28.xml" ContentType="application/vnd.ms-office.chartstyle+xml"/>
  <Override PartName="/xl/charts/colors28.xml" ContentType="application/vnd.ms-office.chartcolorstyle+xml"/>
  <Override PartName="/xl/charts/chart71.xml" ContentType="application/vnd.openxmlformats-officedocument.drawingml.chart+xml"/>
  <Override PartName="/xl/charts/style29.xml" ContentType="application/vnd.ms-office.chartstyle+xml"/>
  <Override PartName="/xl/charts/colors29.xml" ContentType="application/vnd.ms-office.chartcolorstyle+xml"/>
  <Override PartName="/xl/charts/chart72.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drawings/drawing43.xml" ContentType="application/vnd.openxmlformats-officedocument.drawing+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24226"/>
  <mc:AlternateContent xmlns:mc="http://schemas.openxmlformats.org/markup-compatibility/2006">
    <mc:Choice Requires="x15">
      <x15ac:absPath xmlns:x15ac="http://schemas.microsoft.com/office/spreadsheetml/2010/11/ac" url="C:\Users\pdelaney\Desktop\"/>
    </mc:Choice>
  </mc:AlternateContent>
  <bookViews>
    <workbookView showSheetTabs="0" xWindow="0" yWindow="0" windowWidth="21570" windowHeight="12690" tabRatio="899" firstSheet="3" activeTab="1"/>
  </bookViews>
  <sheets>
    <sheet name="Updates Log" sheetId="58" r:id="rId1"/>
    <sheet name="Main_Menu" sheetId="51" r:id="rId2"/>
    <sheet name="Dual_Part_Menu" sheetId="61" r:id="rId3"/>
    <sheet name="Geomap_Selection_Menu" sheetId="59" r:id="rId4"/>
    <sheet name="Trends_Caseload_HHs_Annual" sheetId="32" r:id="rId5"/>
    <sheet name="Trends_Caseload_HHs_Mthly" sheetId="6" r:id="rId6"/>
    <sheet name="Trends_Caseload_Persons_Annual" sheetId="33" r:id="rId7"/>
    <sheet name="Trends_Caseload_Persons_Mthly" sheetId="27" r:id="rId8"/>
    <sheet name="Trends_PRI" sheetId="47" r:id="rId9"/>
    <sheet name="Trends_PRI_tornado" sheetId="57" r:id="rId10"/>
    <sheet name="Trends_PRI_Raw_Values" sheetId="53" r:id="rId11"/>
    <sheet name="Trends_CF_&amp;_MC" sheetId="48" r:id="rId12"/>
    <sheet name="Trends_Churn_Reapps" sheetId="14" r:id="rId13"/>
    <sheet name="Trends_Churn_Recerts" sheetId="41" r:id="rId14"/>
    <sheet name="Trends_ExpService" sheetId="37" r:id="rId15"/>
    <sheet name="Trends_Month_ErrorRate" sheetId="56" r:id="rId16"/>
    <sheet name="Trend_NegErrorRt" sheetId="66" r:id="rId17"/>
    <sheet name="Trends_Month_Timeliness" sheetId="12" r:id="rId18"/>
    <sheet name="Trend_Annual_Demo_Gen_Pop" sheetId="15" r:id="rId19"/>
    <sheet name="Trend_Annual_Demo_CF" sheetId="16" r:id="rId20"/>
    <sheet name="Trend_Annual_CF_Eligib_Estim" sheetId="17" r:id="rId21"/>
    <sheet name="Pivot_WIC" sheetId="62" state="hidden" r:id="rId22"/>
    <sheet name="Trend_WIC" sheetId="63" r:id="rId23"/>
    <sheet name="Trend_MCCF_Eligible" sheetId="64" r:id="rId24"/>
    <sheet name="Every_Mth" sheetId="3" r:id="rId25"/>
    <sheet name="Every_3_Mth" sheetId="20" r:id="rId26"/>
    <sheet name="Quarterly" sheetId="1" r:id="rId27"/>
    <sheet name="Annual" sheetId="2" r:id="rId28"/>
    <sheet name="Pivot_HHs_Mth" sheetId="21" state="hidden" r:id="rId29"/>
    <sheet name="Pivot_HH_Annual" sheetId="23" state="hidden" r:id="rId30"/>
    <sheet name="Pivot_Persons_Mth" sheetId="28" state="hidden" r:id="rId31"/>
    <sheet name="Pivot_Person_Unemp_Annual" sheetId="29" state="hidden" r:id="rId32"/>
    <sheet name="Pivot_Timeliness_Mthly" sheetId="34" state="hidden" r:id="rId33"/>
    <sheet name="Pivot_ES" sheetId="38" state="hidden" r:id="rId34"/>
    <sheet name="Pivot_Demogr_CF" sheetId="35" state="hidden" r:id="rId35"/>
    <sheet name="Pivot_Churn" sheetId="40" state="hidden" r:id="rId36"/>
    <sheet name="Pivot_Demo_Gen_Pop" sheetId="43" state="hidden" r:id="rId37"/>
    <sheet name="PRI_eval" sheetId="44" state="hidden" r:id="rId38"/>
    <sheet name="PRI_Raw" sheetId="55" r:id="rId39"/>
    <sheet name="Pivot_NegErrorRt" sheetId="67" state="hidden" r:id="rId40"/>
    <sheet name="Tiered_Raw" sheetId="65" r:id="rId41"/>
    <sheet name="Pivot_PRI" sheetId="46" state="hidden" r:id="rId42"/>
    <sheet name="Pivot_CF&amp;MC" sheetId="50" state="hidden" r:id="rId43"/>
  </sheets>
  <definedNames>
    <definedName name="_xlnm._FilterDatabase" localSheetId="27" hidden="1">Annual!$A$10:$U$10</definedName>
    <definedName name="_xlnm._FilterDatabase" localSheetId="25" hidden="1">Every_3_Mth!$A$10:$I$10</definedName>
    <definedName name="_xlnm._FilterDatabase" localSheetId="24" hidden="1">Every_Mth!$A$10:$N$4435</definedName>
    <definedName name="_xlnm._FilterDatabase" localSheetId="38" hidden="1">PRI_Raw!$A$10:$H$10</definedName>
    <definedName name="_xlnm._FilterDatabase" localSheetId="26" hidden="1">Quarterly!$A$10:$K$10</definedName>
    <definedName name="_xlnm.Print_Area" localSheetId="20">Trend_Annual_CF_Eligib_Estim!$A$1:$T$33</definedName>
    <definedName name="_xlnm.Print_Area" localSheetId="18">Trend_Annual_Demo_Gen_Pop!$A$1:$V$85</definedName>
    <definedName name="_xlnm.Print_Area" localSheetId="23">Trend_MCCF_Eligible!$A$9:$N$45</definedName>
    <definedName name="_xlnm.Print_Area" localSheetId="5">Trends_Caseload_HHs_Mthly!$A$1:$U$46</definedName>
    <definedName name="_xlnm.Print_Area" localSheetId="8">Trends_PRI!$A$1:$P$57</definedName>
    <definedName name="_xlnm.Print_Area" localSheetId="9">Trends_PRI_tornado!$A$1:$P$81</definedName>
    <definedName name="Slicer_5yr_est_years">#N/A</definedName>
    <definedName name="Slicer_C_Year">#N/A</definedName>
    <definedName name="Slicer_C_Year1">#N/A</definedName>
    <definedName name="Slicer_C_Year2">#N/A</definedName>
    <definedName name="Slicer_C_Year3">#N/A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2">#N/A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3">#N/A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FFY">#N/A</definedName>
    <definedName name="Slicer_FFY1">#N/A</definedName>
    <definedName name="Slicer_Month">#N/A</definedName>
    <definedName name="Slicer_Month1">#N/A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Quarter">#N/A</definedName>
    <definedName name="Slicer_Quarter1">#N/A</definedName>
    <definedName name="Slicer_Quarter2">#N/A</definedName>
    <definedName name="Slicer_SFY">#N/A</definedName>
    <definedName name="Slicer_SFY1">#N/A</definedName>
  </definedNames>
  <calcPr calcId="171027"/>
  <pivotCaches>
    <pivotCache cacheId="92" r:id="rId44"/>
    <pivotCache cacheId="97" r:id="rId45"/>
    <pivotCache cacheId="102" r:id="rId46"/>
    <pivotCache cacheId="107" r:id="rId47"/>
    <pivotCache cacheId="113" r:id="rId48"/>
  </pivotCaches>
  <extLst>
    <ext xmlns:x14="http://schemas.microsoft.com/office/spreadsheetml/2009/9/main" uri="{BBE1A952-AA13-448e-AADC-164F8A28A991}">
      <x14:slicerCaches>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s>
    </ext>
    <ext xmlns:x14="http://schemas.microsoft.com/office/spreadsheetml/2009/9/main" uri="{79F54976-1DA5-4618-B147-4CDE4B953A38}">
      <x14:workbookPr/>
    </ext>
  </extLst>
</workbook>
</file>

<file path=xl/calcChain.xml><?xml version="1.0" encoding="utf-8"?>
<calcChain xmlns="http://schemas.openxmlformats.org/spreadsheetml/2006/main">
  <c r="H14" i="57" l="1"/>
  <c r="E365" i="55"/>
  <c r="E369" i="55"/>
  <c r="E370" i="55"/>
  <c r="E371" i="55"/>
  <c r="E372" i="55"/>
  <c r="E373" i="55"/>
  <c r="E374" i="55"/>
  <c r="E375" i="55"/>
  <c r="E376" i="55"/>
  <c r="E377" i="55"/>
  <c r="E378" i="55"/>
  <c r="E379" i="55"/>
  <c r="E380" i="55"/>
  <c r="E381" i="55"/>
  <c r="E382" i="55"/>
  <c r="E383" i="55"/>
  <c r="E384" i="55"/>
  <c r="E385" i="55"/>
  <c r="E386" i="55"/>
  <c r="E387" i="55"/>
  <c r="E388" i="55"/>
  <c r="E389" i="55"/>
  <c r="E390" i="55"/>
  <c r="E391" i="55"/>
  <c r="E392" i="55"/>
  <c r="E393" i="55"/>
  <c r="E394" i="55"/>
  <c r="E395" i="55"/>
  <c r="E396" i="55"/>
  <c r="E397" i="55"/>
  <c r="E398" i="55"/>
  <c r="E399" i="55"/>
  <c r="E400" i="55"/>
  <c r="E401" i="55"/>
  <c r="E402" i="55"/>
  <c r="E403" i="55"/>
  <c r="E404" i="55"/>
  <c r="E405" i="55"/>
  <c r="E406" i="55"/>
  <c r="E407" i="55"/>
  <c r="E408" i="55"/>
  <c r="E409" i="55"/>
  <c r="E410" i="55"/>
  <c r="E411" i="55"/>
  <c r="E412" i="55"/>
  <c r="E413" i="55"/>
  <c r="E414" i="55"/>
  <c r="E415" i="55"/>
  <c r="E416" i="55"/>
  <c r="E417" i="55"/>
  <c r="E418" i="55"/>
  <c r="E419" i="55"/>
  <c r="E420" i="55"/>
  <c r="E421" i="55"/>
  <c r="E422" i="55"/>
  <c r="E423" i="55"/>
  <c r="E368" i="55"/>
  <c r="E367" i="55"/>
  <c r="E366" i="55"/>
  <c r="A103" i="67" l="1"/>
  <c r="F104" i="67"/>
  <c r="F103" i="67" s="1"/>
  <c r="A1" i="67"/>
  <c r="F2" i="67"/>
  <c r="F1" i="67" s="1"/>
  <c r="A104" i="67" l="1"/>
  <c r="A2" i="67"/>
  <c r="A105" i="34"/>
  <c r="F106" i="34"/>
  <c r="F87" i="50" l="1"/>
  <c r="F86" i="50" s="1"/>
  <c r="A86" i="50"/>
  <c r="F44" i="50"/>
  <c r="F43" i="50" s="1"/>
  <c r="A43" i="50"/>
  <c r="F8" i="50"/>
  <c r="F7" i="50" s="1"/>
  <c r="A7" i="50"/>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C131" i="46"/>
  <c r="AB131" i="46"/>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c r="A119" i="46"/>
  <c r="A120" i="46" s="1"/>
  <c r="F81" i="46"/>
  <c r="F80" i="46"/>
  <c r="A80" i="46"/>
  <c r="A81" i="46" s="1"/>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CH67" i="65"/>
  <c r="CG67" i="65"/>
  <c r="CF67" i="65"/>
  <c r="CH65" i="65"/>
  <c r="CG65" i="65"/>
  <c r="CF65" i="65"/>
  <c r="CH60" i="65"/>
  <c r="CG60" i="65"/>
  <c r="CF60" i="65"/>
  <c r="CH59" i="65"/>
  <c r="CG59" i="65"/>
  <c r="CF59" i="65"/>
  <c r="CH56" i="65"/>
  <c r="CG56" i="65"/>
  <c r="CF56" i="65"/>
  <c r="CH55" i="65"/>
  <c r="CG55" i="65"/>
  <c r="CF55" i="65"/>
  <c r="CH54" i="65"/>
  <c r="CG54" i="65"/>
  <c r="CF54" i="65"/>
  <c r="CH53" i="65"/>
  <c r="CG53" i="65"/>
  <c r="CF53" i="65"/>
  <c r="CH52" i="65"/>
  <c r="CG52" i="65"/>
  <c r="CF52" i="65"/>
  <c r="CH49" i="65"/>
  <c r="CG49" i="65"/>
  <c r="CF49" i="65"/>
  <c r="CH48" i="65"/>
  <c r="CG48" i="65"/>
  <c r="CF48" i="65"/>
  <c r="CH47" i="65"/>
  <c r="CG47" i="65"/>
  <c r="CF47" i="65"/>
  <c r="CH45" i="65"/>
  <c r="CG45" i="65"/>
  <c r="CF45" i="65"/>
  <c r="CH44" i="65"/>
  <c r="CG44" i="65"/>
  <c r="CF44" i="65"/>
  <c r="CH42" i="65"/>
  <c r="CG42" i="65"/>
  <c r="CF42" i="65"/>
  <c r="CH41" i="65"/>
  <c r="CG41" i="65"/>
  <c r="CF41" i="65"/>
  <c r="CH40" i="65"/>
  <c r="CG40" i="65"/>
  <c r="CF40" i="65"/>
  <c r="CH38" i="65"/>
  <c r="CG38" i="65"/>
  <c r="CF38" i="65"/>
  <c r="CH34" i="65"/>
  <c r="CG34" i="65"/>
  <c r="CF34" i="65"/>
  <c r="CH30" i="65"/>
  <c r="CG30" i="65"/>
  <c r="CF30" i="65"/>
  <c r="CH23" i="65"/>
  <c r="CG23" i="65"/>
  <c r="CF23" i="65"/>
  <c r="CH18" i="65"/>
  <c r="CG18" i="65"/>
  <c r="CF18" i="6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H180"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D66" i="44"/>
  <c r="D65" i="44"/>
  <c r="D64" i="44"/>
  <c r="D63" i="44"/>
  <c r="D62" i="44"/>
  <c r="D61" i="44"/>
  <c r="D60" i="44"/>
  <c r="D59" i="44"/>
  <c r="D58" i="44"/>
  <c r="D57" i="44"/>
  <c r="D56" i="44"/>
  <c r="D55" i="44"/>
  <c r="D54" i="44"/>
  <c r="D53" i="44"/>
  <c r="D52" i="44"/>
  <c r="D51" i="44"/>
  <c r="D50" i="44"/>
  <c r="D49" i="44"/>
  <c r="D48" i="44"/>
  <c r="D47" i="44"/>
  <c r="D46" i="44"/>
  <c r="D45" i="44"/>
  <c r="D44" i="44"/>
  <c r="D43" i="44"/>
  <c r="D42" i="44"/>
  <c r="D41" i="44"/>
  <c r="D40" i="44"/>
  <c r="D39" i="44"/>
  <c r="D38" i="44"/>
  <c r="D37" i="44"/>
  <c r="D36" i="44"/>
  <c r="D35" i="44"/>
  <c r="D34" i="44"/>
  <c r="D33" i="44"/>
  <c r="D32" i="44"/>
  <c r="D31" i="44"/>
  <c r="D30" i="44"/>
  <c r="D29" i="44"/>
  <c r="D28" i="44"/>
  <c r="D27" i="44"/>
  <c r="D26" i="44"/>
  <c r="D25" i="44"/>
  <c r="D24" i="44"/>
  <c r="D23" i="44"/>
  <c r="D22" i="44"/>
  <c r="D21" i="44"/>
  <c r="D20" i="44"/>
  <c r="D19" i="44"/>
  <c r="D18" i="44"/>
  <c r="D17" i="44"/>
  <c r="D16" i="44"/>
  <c r="D15" i="44"/>
  <c r="D14" i="44"/>
  <c r="D13" i="44"/>
  <c r="D12" i="44"/>
  <c r="D11" i="44"/>
  <c r="D10" i="44"/>
  <c r="D9" i="44"/>
  <c r="D8" i="44"/>
  <c r="F134" i="43"/>
  <c r="F133" i="43" s="1"/>
  <c r="A133" i="43"/>
  <c r="F93" i="43"/>
  <c r="F92" i="43"/>
  <c r="A92" i="43"/>
  <c r="A93" i="43" s="1"/>
  <c r="F64" i="43"/>
  <c r="F63" i="43"/>
  <c r="A63" i="43"/>
  <c r="A64" i="43" s="1"/>
  <c r="F35" i="43"/>
  <c r="F34" i="43"/>
  <c r="A34" i="43"/>
  <c r="A35" i="43" s="1"/>
  <c r="F8" i="43"/>
  <c r="F7" i="43"/>
  <c r="A7" i="43"/>
  <c r="A8" i="43" s="1"/>
  <c r="F145" i="40"/>
  <c r="F144" i="40" s="1"/>
  <c r="A144" i="40"/>
  <c r="F90" i="40"/>
  <c r="F89" i="40" s="1"/>
  <c r="A89" i="40"/>
  <c r="F44" i="40"/>
  <c r="F43" i="40" s="1"/>
  <c r="A43" i="40"/>
  <c r="F8" i="40"/>
  <c r="F7" i="40" s="1"/>
  <c r="A7" i="40"/>
  <c r="F161" i="35"/>
  <c r="F160" i="35"/>
  <c r="A160" i="35"/>
  <c r="A161" i="35" s="1"/>
  <c r="F127" i="35"/>
  <c r="F126" i="35"/>
  <c r="A126" i="35"/>
  <c r="A127" i="35" s="1"/>
  <c r="F96" i="35"/>
  <c r="F95" i="35"/>
  <c r="A95" i="35"/>
  <c r="A96" i="35" s="1"/>
  <c r="F69" i="35"/>
  <c r="F68" i="35"/>
  <c r="A68" i="35"/>
  <c r="A69" i="35" s="1"/>
  <c r="F41" i="35"/>
  <c r="F40" i="35"/>
  <c r="A40" i="35"/>
  <c r="A41" i="35" s="1"/>
  <c r="F8" i="35"/>
  <c r="F7" i="35"/>
  <c r="A7" i="35"/>
  <c r="A8" i="35" s="1"/>
  <c r="F43" i="38"/>
  <c r="F42" i="38" s="1"/>
  <c r="A42" i="38"/>
  <c r="F8" i="38"/>
  <c r="F7" i="38" s="1"/>
  <c r="A7" i="38"/>
  <c r="F105" i="34"/>
  <c r="F8" i="34"/>
  <c r="F7" i="34" s="1"/>
  <c r="A7" i="34"/>
  <c r="F74" i="29"/>
  <c r="A73" i="29"/>
  <c r="F52" i="29"/>
  <c r="A52" i="29"/>
  <c r="E32" i="29"/>
  <c r="A32" i="29"/>
  <c r="E7" i="29"/>
  <c r="A7" i="29"/>
  <c r="F8" i="28"/>
  <c r="F7" i="28" s="1"/>
  <c r="A7" i="28"/>
  <c r="E34" i="23"/>
  <c r="A34" i="23"/>
  <c r="A35" i="23" s="1"/>
  <c r="E7" i="23"/>
  <c r="A7" i="23"/>
  <c r="A8" i="23" s="1"/>
  <c r="F8" i="21"/>
  <c r="F7" i="21" s="1"/>
  <c r="A7" i="21"/>
  <c r="H364" i="2"/>
  <c r="F364" i="2"/>
  <c r="H363" i="2"/>
  <c r="F363" i="2"/>
  <c r="H362" i="2"/>
  <c r="F362" i="2"/>
  <c r="H361" i="2"/>
  <c r="F361" i="2"/>
  <c r="H360" i="2"/>
  <c r="F360" i="2"/>
  <c r="H359" i="2"/>
  <c r="F359" i="2"/>
  <c r="H358" i="2"/>
  <c r="F358" i="2"/>
  <c r="H357" i="2"/>
  <c r="F357" i="2"/>
  <c r="H356" i="2"/>
  <c r="F356" i="2"/>
  <c r="H355" i="2"/>
  <c r="F355" i="2"/>
  <c r="H354" i="2"/>
  <c r="F354" i="2"/>
  <c r="H353" i="2"/>
  <c r="F353" i="2"/>
  <c r="H352" i="2"/>
  <c r="F352" i="2"/>
  <c r="H351" i="2"/>
  <c r="F351" i="2"/>
  <c r="H350" i="2"/>
  <c r="F350" i="2"/>
  <c r="H349" i="2"/>
  <c r="F349" i="2"/>
  <c r="H348" i="2"/>
  <c r="F348" i="2"/>
  <c r="H347" i="2"/>
  <c r="F347" i="2"/>
  <c r="H346" i="2"/>
  <c r="F346" i="2"/>
  <c r="H345" i="2"/>
  <c r="F345" i="2"/>
  <c r="H344" i="2"/>
  <c r="F344" i="2"/>
  <c r="H343" i="2"/>
  <c r="F343" i="2"/>
  <c r="H342" i="2"/>
  <c r="F342" i="2"/>
  <c r="H341" i="2"/>
  <c r="F341" i="2"/>
  <c r="H340" i="2"/>
  <c r="F340" i="2"/>
  <c r="H339" i="2"/>
  <c r="F339" i="2"/>
  <c r="H338" i="2"/>
  <c r="F338" i="2"/>
  <c r="H337" i="2"/>
  <c r="F337" i="2"/>
  <c r="H336" i="2"/>
  <c r="F336" i="2"/>
  <c r="H335" i="2"/>
  <c r="F335" i="2"/>
  <c r="H334" i="2"/>
  <c r="F334" i="2"/>
  <c r="H333" i="2"/>
  <c r="F333" i="2"/>
  <c r="H332" i="2"/>
  <c r="F332" i="2"/>
  <c r="H331" i="2"/>
  <c r="F331" i="2"/>
  <c r="H330" i="2"/>
  <c r="F330" i="2"/>
  <c r="H329" i="2"/>
  <c r="F329" i="2"/>
  <c r="H328" i="2"/>
  <c r="F328" i="2"/>
  <c r="H327" i="2"/>
  <c r="F327" i="2"/>
  <c r="H326" i="2"/>
  <c r="F326" i="2"/>
  <c r="H325" i="2"/>
  <c r="F325" i="2"/>
  <c r="H324" i="2"/>
  <c r="F324" i="2"/>
  <c r="H323" i="2"/>
  <c r="F323" i="2"/>
  <c r="H322" i="2"/>
  <c r="F322" i="2"/>
  <c r="H321" i="2"/>
  <c r="F321" i="2"/>
  <c r="H320" i="2"/>
  <c r="F320" i="2"/>
  <c r="H319" i="2"/>
  <c r="F319" i="2"/>
  <c r="H318" i="2"/>
  <c r="F318" i="2"/>
  <c r="H317" i="2"/>
  <c r="F317" i="2"/>
  <c r="H316" i="2"/>
  <c r="F316" i="2"/>
  <c r="H315" i="2"/>
  <c r="F315" i="2"/>
  <c r="H314" i="2"/>
  <c r="F314" i="2"/>
  <c r="H313" i="2"/>
  <c r="F313" i="2"/>
  <c r="H312" i="2"/>
  <c r="F312" i="2"/>
  <c r="H311" i="2"/>
  <c r="F311" i="2"/>
  <c r="H310" i="2"/>
  <c r="F310" i="2"/>
  <c r="H309" i="2"/>
  <c r="F309" i="2"/>
  <c r="H308" i="2"/>
  <c r="F308" i="2"/>
  <c r="H307" i="2"/>
  <c r="F307" i="2"/>
  <c r="H306" i="2"/>
  <c r="F306" i="2"/>
  <c r="H305" i="2"/>
  <c r="F305" i="2"/>
  <c r="H304" i="2"/>
  <c r="F304" i="2"/>
  <c r="H303" i="2"/>
  <c r="F303" i="2"/>
  <c r="H302" i="2"/>
  <c r="F302" i="2"/>
  <c r="H301" i="2"/>
  <c r="F301" i="2"/>
  <c r="H300" i="2"/>
  <c r="F300" i="2"/>
  <c r="H299" i="2"/>
  <c r="F299" i="2"/>
  <c r="H298" i="2"/>
  <c r="F298" i="2"/>
  <c r="H297" i="2"/>
  <c r="F297" i="2"/>
  <c r="H296" i="2"/>
  <c r="F296" i="2"/>
  <c r="H295" i="2"/>
  <c r="F295" i="2"/>
  <c r="H294" i="2"/>
  <c r="F294" i="2"/>
  <c r="H293" i="2"/>
  <c r="F293" i="2"/>
  <c r="H292" i="2"/>
  <c r="F292" i="2"/>
  <c r="H291" i="2"/>
  <c r="F291" i="2"/>
  <c r="H290" i="2"/>
  <c r="F290" i="2"/>
  <c r="H289" i="2"/>
  <c r="F289" i="2"/>
  <c r="H288" i="2"/>
  <c r="F288" i="2"/>
  <c r="H287" i="2"/>
  <c r="F287" i="2"/>
  <c r="H286" i="2"/>
  <c r="F286" i="2"/>
  <c r="H285" i="2"/>
  <c r="F285" i="2"/>
  <c r="H284" i="2"/>
  <c r="F284" i="2"/>
  <c r="H283" i="2"/>
  <c r="F283" i="2"/>
  <c r="H282" i="2"/>
  <c r="F282" i="2"/>
  <c r="H281" i="2"/>
  <c r="F281" i="2"/>
  <c r="H280" i="2"/>
  <c r="F280" i="2"/>
  <c r="H279" i="2"/>
  <c r="F279" i="2"/>
  <c r="H278" i="2"/>
  <c r="F278" i="2"/>
  <c r="H277" i="2"/>
  <c r="F277" i="2"/>
  <c r="H276" i="2"/>
  <c r="F276" i="2"/>
  <c r="H275" i="2"/>
  <c r="F275" i="2"/>
  <c r="H274" i="2"/>
  <c r="F274" i="2"/>
  <c r="H273" i="2"/>
  <c r="F273" i="2"/>
  <c r="H272" i="2"/>
  <c r="F272" i="2"/>
  <c r="H271" i="2"/>
  <c r="F271" i="2"/>
  <c r="H270" i="2"/>
  <c r="F270" i="2"/>
  <c r="H269" i="2"/>
  <c r="F269" i="2"/>
  <c r="H268" i="2"/>
  <c r="F268" i="2"/>
  <c r="H267" i="2"/>
  <c r="F267" i="2"/>
  <c r="H266" i="2"/>
  <c r="F266" i="2"/>
  <c r="H265" i="2"/>
  <c r="F265" i="2"/>
  <c r="H264" i="2"/>
  <c r="F264" i="2"/>
  <c r="H263" i="2"/>
  <c r="F263" i="2"/>
  <c r="H262" i="2"/>
  <c r="F262" i="2"/>
  <c r="H261" i="2"/>
  <c r="F261" i="2"/>
  <c r="H260" i="2"/>
  <c r="F260" i="2"/>
  <c r="H259" i="2"/>
  <c r="F259" i="2"/>
  <c r="H258" i="2"/>
  <c r="F258" i="2"/>
  <c r="H257" i="2"/>
  <c r="F257" i="2"/>
  <c r="H256" i="2"/>
  <c r="F256" i="2"/>
  <c r="H255" i="2"/>
  <c r="F255" i="2"/>
  <c r="H254" i="2"/>
  <c r="F254" i="2"/>
  <c r="H253" i="2"/>
  <c r="F253" i="2"/>
  <c r="H252" i="2"/>
  <c r="F252" i="2"/>
  <c r="H251" i="2"/>
  <c r="F251" i="2"/>
  <c r="H250" i="2"/>
  <c r="F250" i="2"/>
  <c r="H249" i="2"/>
  <c r="F249" i="2"/>
  <c r="H248" i="2"/>
  <c r="F248" i="2"/>
  <c r="H247" i="2"/>
  <c r="F247" i="2"/>
  <c r="H246" i="2"/>
  <c r="G246" i="2"/>
  <c r="F246" i="2"/>
  <c r="E246" i="2"/>
  <c r="H245" i="2"/>
  <c r="G245" i="2"/>
  <c r="F245" i="2"/>
  <c r="E245" i="2"/>
  <c r="H244" i="2"/>
  <c r="G244" i="2"/>
  <c r="F244" i="2"/>
  <c r="E244" i="2"/>
  <c r="H243" i="2"/>
  <c r="G243" i="2"/>
  <c r="F243" i="2"/>
  <c r="E243" i="2"/>
  <c r="H242" i="2"/>
  <c r="G242" i="2"/>
  <c r="F242" i="2"/>
  <c r="E242" i="2"/>
  <c r="H241" i="2"/>
  <c r="G241" i="2"/>
  <c r="F241" i="2"/>
  <c r="E241" i="2"/>
  <c r="H240" i="2"/>
  <c r="G240" i="2"/>
  <c r="F240" i="2"/>
  <c r="E240" i="2"/>
  <c r="H239" i="2"/>
  <c r="G239" i="2"/>
  <c r="F239" i="2"/>
  <c r="E239" i="2"/>
  <c r="H238" i="2"/>
  <c r="G238" i="2"/>
  <c r="F238" i="2"/>
  <c r="E238" i="2"/>
  <c r="H237" i="2"/>
  <c r="G237" i="2"/>
  <c r="F237" i="2"/>
  <c r="E237" i="2"/>
  <c r="H236" i="2"/>
  <c r="G236" i="2"/>
  <c r="F236" i="2"/>
  <c r="E236" i="2"/>
  <c r="H235" i="2"/>
  <c r="G235" i="2"/>
  <c r="F235" i="2"/>
  <c r="E235" i="2"/>
  <c r="H234" i="2"/>
  <c r="G234" i="2"/>
  <c r="F234" i="2"/>
  <c r="E234" i="2"/>
  <c r="H233" i="2"/>
  <c r="G233" i="2"/>
  <c r="F233" i="2"/>
  <c r="E233" i="2"/>
  <c r="H232" i="2"/>
  <c r="G232" i="2"/>
  <c r="F232" i="2"/>
  <c r="E232" i="2"/>
  <c r="H231" i="2"/>
  <c r="G231" i="2"/>
  <c r="F231" i="2"/>
  <c r="E231" i="2"/>
  <c r="H230" i="2"/>
  <c r="G230" i="2"/>
  <c r="F230" i="2"/>
  <c r="E230" i="2"/>
  <c r="H229" i="2"/>
  <c r="G229" i="2"/>
  <c r="F229" i="2"/>
  <c r="E229" i="2"/>
  <c r="H228" i="2"/>
  <c r="G228" i="2"/>
  <c r="F228" i="2"/>
  <c r="E228" i="2"/>
  <c r="H227" i="2"/>
  <c r="G227" i="2"/>
  <c r="F227" i="2"/>
  <c r="E227" i="2"/>
  <c r="H226" i="2"/>
  <c r="G226" i="2"/>
  <c r="F226" i="2"/>
  <c r="E226" i="2"/>
  <c r="H225" i="2"/>
  <c r="G225" i="2"/>
  <c r="F225" i="2"/>
  <c r="E225" i="2"/>
  <c r="H224" i="2"/>
  <c r="G224" i="2"/>
  <c r="F224" i="2"/>
  <c r="E224" i="2"/>
  <c r="H223" i="2"/>
  <c r="G223" i="2"/>
  <c r="F223" i="2"/>
  <c r="E223" i="2"/>
  <c r="H222" i="2"/>
  <c r="G222" i="2"/>
  <c r="F222" i="2"/>
  <c r="E222" i="2"/>
  <c r="H221" i="2"/>
  <c r="G221" i="2"/>
  <c r="F221" i="2"/>
  <c r="E221" i="2"/>
  <c r="H220" i="2"/>
  <c r="G220" i="2"/>
  <c r="F220" i="2"/>
  <c r="E220" i="2"/>
  <c r="H219" i="2"/>
  <c r="G219" i="2"/>
  <c r="F219" i="2"/>
  <c r="E219" i="2"/>
  <c r="H218" i="2"/>
  <c r="G218" i="2"/>
  <c r="F218" i="2"/>
  <c r="E218" i="2"/>
  <c r="H217" i="2"/>
  <c r="G217" i="2"/>
  <c r="F217" i="2"/>
  <c r="E217" i="2"/>
  <c r="H216" i="2"/>
  <c r="G216" i="2"/>
  <c r="F216" i="2"/>
  <c r="E216" i="2"/>
  <c r="H215" i="2"/>
  <c r="G215" i="2"/>
  <c r="F215" i="2"/>
  <c r="E215" i="2"/>
  <c r="H214" i="2"/>
  <c r="G214" i="2"/>
  <c r="F214" i="2"/>
  <c r="E214" i="2"/>
  <c r="H213" i="2"/>
  <c r="G213" i="2"/>
  <c r="F213" i="2"/>
  <c r="E213" i="2"/>
  <c r="H212" i="2"/>
  <c r="G212" i="2"/>
  <c r="F212" i="2"/>
  <c r="E212" i="2"/>
  <c r="H211" i="2"/>
  <c r="G211" i="2"/>
  <c r="F211" i="2"/>
  <c r="E211" i="2"/>
  <c r="H210" i="2"/>
  <c r="G210" i="2"/>
  <c r="F210" i="2"/>
  <c r="E210" i="2"/>
  <c r="H209" i="2"/>
  <c r="G209" i="2"/>
  <c r="F209" i="2"/>
  <c r="E209" i="2"/>
  <c r="H208" i="2"/>
  <c r="G208" i="2"/>
  <c r="F208" i="2"/>
  <c r="E208" i="2"/>
  <c r="H207" i="2"/>
  <c r="G207" i="2"/>
  <c r="F207" i="2"/>
  <c r="E207" i="2"/>
  <c r="H206" i="2"/>
  <c r="G206" i="2"/>
  <c r="F206" i="2"/>
  <c r="E206" i="2"/>
  <c r="H205" i="2"/>
  <c r="G205" i="2"/>
  <c r="F205" i="2"/>
  <c r="E205" i="2"/>
  <c r="H204" i="2"/>
  <c r="G204" i="2"/>
  <c r="F204" i="2"/>
  <c r="E204" i="2"/>
  <c r="H203" i="2"/>
  <c r="G203" i="2"/>
  <c r="F203" i="2"/>
  <c r="E203" i="2"/>
  <c r="H202" i="2"/>
  <c r="G202" i="2"/>
  <c r="F202" i="2"/>
  <c r="E202" i="2"/>
  <c r="H201" i="2"/>
  <c r="G201" i="2"/>
  <c r="F201" i="2"/>
  <c r="E201" i="2"/>
  <c r="H200" i="2"/>
  <c r="G200" i="2"/>
  <c r="F200" i="2"/>
  <c r="E200" i="2"/>
  <c r="H199" i="2"/>
  <c r="G199" i="2"/>
  <c r="F199" i="2"/>
  <c r="E199" i="2"/>
  <c r="H198" i="2"/>
  <c r="G198" i="2"/>
  <c r="F198" i="2"/>
  <c r="E198" i="2"/>
  <c r="H197" i="2"/>
  <c r="G197" i="2"/>
  <c r="F197" i="2"/>
  <c r="E197" i="2"/>
  <c r="H196" i="2"/>
  <c r="G196" i="2"/>
  <c r="F196" i="2"/>
  <c r="E196" i="2"/>
  <c r="H195" i="2"/>
  <c r="G195" i="2"/>
  <c r="F195" i="2"/>
  <c r="E195" i="2"/>
  <c r="H194" i="2"/>
  <c r="G194" i="2"/>
  <c r="F194" i="2"/>
  <c r="E194" i="2"/>
  <c r="H193" i="2"/>
  <c r="G193" i="2"/>
  <c r="F193" i="2"/>
  <c r="E193" i="2"/>
  <c r="H192" i="2"/>
  <c r="G192" i="2"/>
  <c r="F192" i="2"/>
  <c r="E192" i="2"/>
  <c r="H191" i="2"/>
  <c r="G191" i="2"/>
  <c r="F191" i="2"/>
  <c r="E191" i="2"/>
  <c r="H190" i="2"/>
  <c r="G190" i="2"/>
  <c r="F190" i="2"/>
  <c r="E190" i="2"/>
  <c r="H189" i="2"/>
  <c r="G189" i="2"/>
  <c r="F189" i="2"/>
  <c r="E189" i="2"/>
  <c r="H188" i="2"/>
  <c r="G188" i="2"/>
  <c r="F188" i="2"/>
  <c r="E188" i="2"/>
  <c r="H187" i="2"/>
  <c r="G187" i="2"/>
  <c r="F187" i="2"/>
  <c r="E187" i="2"/>
  <c r="H186" i="2"/>
  <c r="G186" i="2"/>
  <c r="F186" i="2"/>
  <c r="E186" i="2"/>
  <c r="H185" i="2"/>
  <c r="G185" i="2"/>
  <c r="F185" i="2"/>
  <c r="E185" i="2"/>
  <c r="H184" i="2"/>
  <c r="G184" i="2"/>
  <c r="F184" i="2"/>
  <c r="E184" i="2"/>
  <c r="H183" i="2"/>
  <c r="G183" i="2"/>
  <c r="F183" i="2"/>
  <c r="E183" i="2"/>
  <c r="H182" i="2"/>
  <c r="G182" i="2"/>
  <c r="F182" i="2"/>
  <c r="E182" i="2"/>
  <c r="H181" i="2"/>
  <c r="G181" i="2"/>
  <c r="F181" i="2"/>
  <c r="E181" i="2"/>
  <c r="H180" i="2"/>
  <c r="G180" i="2"/>
  <c r="F180" i="2"/>
  <c r="E180" i="2"/>
  <c r="H179" i="2"/>
  <c r="G179" i="2"/>
  <c r="F179" i="2"/>
  <c r="E179" i="2"/>
  <c r="H178" i="2"/>
  <c r="G178" i="2"/>
  <c r="F178" i="2"/>
  <c r="E178" i="2"/>
  <c r="H177" i="2"/>
  <c r="G177" i="2"/>
  <c r="F177" i="2"/>
  <c r="E177" i="2"/>
  <c r="H176" i="2"/>
  <c r="G176" i="2"/>
  <c r="F176" i="2"/>
  <c r="E176" i="2"/>
  <c r="H175" i="2"/>
  <c r="G175" i="2"/>
  <c r="F175" i="2"/>
  <c r="E175" i="2"/>
  <c r="H174" i="2"/>
  <c r="G174" i="2"/>
  <c r="F174" i="2"/>
  <c r="E174" i="2"/>
  <c r="H173" i="2"/>
  <c r="G173" i="2"/>
  <c r="F173" i="2"/>
  <c r="E173" i="2"/>
  <c r="H172" i="2"/>
  <c r="G172" i="2"/>
  <c r="F172" i="2"/>
  <c r="E172" i="2"/>
  <c r="H171" i="2"/>
  <c r="G171" i="2"/>
  <c r="F171" i="2"/>
  <c r="E171" i="2"/>
  <c r="H170" i="2"/>
  <c r="G170" i="2"/>
  <c r="F170" i="2"/>
  <c r="E170" i="2"/>
  <c r="H169" i="2"/>
  <c r="G169" i="2"/>
  <c r="F169" i="2"/>
  <c r="E169" i="2"/>
  <c r="H168" i="2"/>
  <c r="G168" i="2"/>
  <c r="F168" i="2"/>
  <c r="E168" i="2"/>
  <c r="H167" i="2"/>
  <c r="G167" i="2"/>
  <c r="F167" i="2"/>
  <c r="E167" i="2"/>
  <c r="H166" i="2"/>
  <c r="G166" i="2"/>
  <c r="F166" i="2"/>
  <c r="E166" i="2"/>
  <c r="H165" i="2"/>
  <c r="G165" i="2"/>
  <c r="F165" i="2"/>
  <c r="E165" i="2"/>
  <c r="H164" i="2"/>
  <c r="G164" i="2"/>
  <c r="F164" i="2"/>
  <c r="E164" i="2"/>
  <c r="H163" i="2"/>
  <c r="G163" i="2"/>
  <c r="F163" i="2"/>
  <c r="E163" i="2"/>
  <c r="H162" i="2"/>
  <c r="G162" i="2"/>
  <c r="F162" i="2"/>
  <c r="E162" i="2"/>
  <c r="H161" i="2"/>
  <c r="G161" i="2"/>
  <c r="F161" i="2"/>
  <c r="E161" i="2"/>
  <c r="H160" i="2"/>
  <c r="G160" i="2"/>
  <c r="F160" i="2"/>
  <c r="E160" i="2"/>
  <c r="H159" i="2"/>
  <c r="G159" i="2"/>
  <c r="F159" i="2"/>
  <c r="E159" i="2"/>
  <c r="H158" i="2"/>
  <c r="G158" i="2"/>
  <c r="F158" i="2"/>
  <c r="E158" i="2"/>
  <c r="H157" i="2"/>
  <c r="G157" i="2"/>
  <c r="F157" i="2"/>
  <c r="E157" i="2"/>
  <c r="H156" i="2"/>
  <c r="G156" i="2"/>
  <c r="F156" i="2"/>
  <c r="E156" i="2"/>
  <c r="H155" i="2"/>
  <c r="G155" i="2"/>
  <c r="F155" i="2"/>
  <c r="E155" i="2"/>
  <c r="H154" i="2"/>
  <c r="G154" i="2"/>
  <c r="F154" i="2"/>
  <c r="E154" i="2"/>
  <c r="H153" i="2"/>
  <c r="G153" i="2"/>
  <c r="F153" i="2"/>
  <c r="E153" i="2"/>
  <c r="H152" i="2"/>
  <c r="G152" i="2"/>
  <c r="F152" i="2"/>
  <c r="E152" i="2"/>
  <c r="H151" i="2"/>
  <c r="G151" i="2"/>
  <c r="F151" i="2"/>
  <c r="E151" i="2"/>
  <c r="H150" i="2"/>
  <c r="G150" i="2"/>
  <c r="F150" i="2"/>
  <c r="E150" i="2"/>
  <c r="H149" i="2"/>
  <c r="G149" i="2"/>
  <c r="F149" i="2"/>
  <c r="E149" i="2"/>
  <c r="H148" i="2"/>
  <c r="G148" i="2"/>
  <c r="F148" i="2"/>
  <c r="E148" i="2"/>
  <c r="H147" i="2"/>
  <c r="G147" i="2"/>
  <c r="F147" i="2"/>
  <c r="E147" i="2"/>
  <c r="H146" i="2"/>
  <c r="G146" i="2"/>
  <c r="F146" i="2"/>
  <c r="E146" i="2"/>
  <c r="H145" i="2"/>
  <c r="G145" i="2"/>
  <c r="F145" i="2"/>
  <c r="E145" i="2"/>
  <c r="H144" i="2"/>
  <c r="G144" i="2"/>
  <c r="F144" i="2"/>
  <c r="E144" i="2"/>
  <c r="H143" i="2"/>
  <c r="G143" i="2"/>
  <c r="F143" i="2"/>
  <c r="E143" i="2"/>
  <c r="H142" i="2"/>
  <c r="G142" i="2"/>
  <c r="F142" i="2"/>
  <c r="E142" i="2"/>
  <c r="H141" i="2"/>
  <c r="G141" i="2"/>
  <c r="F141" i="2"/>
  <c r="E141" i="2"/>
  <c r="H140" i="2"/>
  <c r="G140" i="2"/>
  <c r="F140" i="2"/>
  <c r="E140" i="2"/>
  <c r="H139" i="2"/>
  <c r="G139" i="2"/>
  <c r="F139" i="2"/>
  <c r="E139" i="2"/>
  <c r="H138" i="2"/>
  <c r="G138" i="2"/>
  <c r="F138" i="2"/>
  <c r="E138" i="2"/>
  <c r="H137" i="2"/>
  <c r="G137" i="2"/>
  <c r="F137" i="2"/>
  <c r="E137" i="2"/>
  <c r="H136" i="2"/>
  <c r="G136" i="2"/>
  <c r="F136" i="2"/>
  <c r="E136" i="2"/>
  <c r="H135" i="2"/>
  <c r="G135" i="2"/>
  <c r="F135" i="2"/>
  <c r="E135" i="2"/>
  <c r="H134" i="2"/>
  <c r="G134" i="2"/>
  <c r="F134" i="2"/>
  <c r="E134" i="2"/>
  <c r="H133" i="2"/>
  <c r="G133" i="2"/>
  <c r="F133" i="2"/>
  <c r="E133" i="2"/>
  <c r="H132" i="2"/>
  <c r="G132" i="2"/>
  <c r="F132" i="2"/>
  <c r="E132" i="2"/>
  <c r="H131" i="2"/>
  <c r="G131" i="2"/>
  <c r="F131" i="2"/>
  <c r="E131" i="2"/>
  <c r="H130" i="2"/>
  <c r="G130" i="2"/>
  <c r="F130" i="2"/>
  <c r="E130" i="2"/>
  <c r="H129" i="2"/>
  <c r="G129" i="2"/>
  <c r="F129" i="2"/>
  <c r="E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05" i="3"/>
  <c r="I3846" i="3"/>
  <c r="I3787" i="3"/>
  <c r="I3728" i="3"/>
  <c r="I3669" i="3"/>
  <c r="I3610" i="3"/>
  <c r="G41" i="64"/>
  <c r="F41" i="64"/>
  <c r="E41" i="64"/>
  <c r="D41" i="64"/>
  <c r="G40" i="64"/>
  <c r="F40" i="64"/>
  <c r="E40" i="64"/>
  <c r="D40" i="64"/>
  <c r="G39" i="64"/>
  <c r="F39" i="64"/>
  <c r="E39" i="64"/>
  <c r="D39" i="64"/>
  <c r="G38" i="64"/>
  <c r="F38" i="64"/>
  <c r="E38" i="64"/>
  <c r="D38" i="64"/>
  <c r="G35" i="64"/>
  <c r="F35" i="64"/>
  <c r="E35" i="64"/>
  <c r="D35" i="64"/>
  <c r="G34" i="64"/>
  <c r="F34" i="64"/>
  <c r="E34" i="64"/>
  <c r="D34" i="64"/>
  <c r="G33" i="64"/>
  <c r="F33" i="64"/>
  <c r="E33" i="64"/>
  <c r="D33" i="64"/>
  <c r="G32" i="64"/>
  <c r="F32" i="64"/>
  <c r="E32" i="64"/>
  <c r="D32" i="64"/>
  <c r="G31" i="64"/>
  <c r="F31" i="64"/>
  <c r="E31" i="64"/>
  <c r="D31" i="64"/>
  <c r="G30" i="64"/>
  <c r="F30" i="64"/>
  <c r="E30" i="64"/>
  <c r="E29" i="64" s="1"/>
  <c r="D30" i="64"/>
  <c r="G27" i="64"/>
  <c r="F27" i="64"/>
  <c r="E27" i="64"/>
  <c r="D27" i="64"/>
  <c r="G26" i="64"/>
  <c r="F26" i="64"/>
  <c r="E26" i="64"/>
  <c r="D26" i="64"/>
  <c r="G25" i="64"/>
  <c r="F25" i="64"/>
  <c r="E25" i="64"/>
  <c r="D25" i="64"/>
  <c r="G24" i="64"/>
  <c r="F24" i="64"/>
  <c r="E24" i="64"/>
  <c r="D24" i="64"/>
  <c r="G23" i="64"/>
  <c r="F23" i="64"/>
  <c r="E23" i="64"/>
  <c r="E22" i="64" s="1"/>
  <c r="D23" i="64"/>
  <c r="G20" i="64"/>
  <c r="F20" i="64"/>
  <c r="E20" i="64"/>
  <c r="D20" i="64"/>
  <c r="G19" i="64"/>
  <c r="F19" i="64"/>
  <c r="E19" i="64"/>
  <c r="D19" i="64"/>
  <c r="G18" i="64"/>
  <c r="F18" i="64"/>
  <c r="E18" i="64"/>
  <c r="D18" i="64"/>
  <c r="G17" i="64"/>
  <c r="F17" i="64"/>
  <c r="E17" i="64"/>
  <c r="D17" i="64"/>
  <c r="G16" i="64"/>
  <c r="F16" i="64"/>
  <c r="E16" i="64"/>
  <c r="D16" i="64"/>
  <c r="G15" i="64"/>
  <c r="F15" i="64"/>
  <c r="E15" i="64"/>
  <c r="D15" i="64"/>
  <c r="G12" i="64"/>
  <c r="F12" i="64"/>
  <c r="C16" i="64" l="1"/>
  <c r="C24" i="64"/>
  <c r="C34" i="64"/>
  <c r="C35" i="64"/>
  <c r="C38" i="64"/>
  <c r="C39" i="64"/>
  <c r="C40" i="64"/>
  <c r="C41" i="64"/>
  <c r="A156" i="46"/>
  <c r="A33" i="29"/>
  <c r="A74" i="29"/>
  <c r="I61" i="57"/>
  <c r="I72" i="57"/>
  <c r="I49" i="57"/>
  <c r="I69" i="57"/>
  <c r="I17" i="57"/>
  <c r="I53" i="57"/>
  <c r="I21" i="57"/>
  <c r="I65" i="57"/>
  <c r="I37" i="57"/>
  <c r="I33" i="57"/>
  <c r="I25" i="57"/>
  <c r="I41" i="57"/>
  <c r="I57" i="57"/>
  <c r="I73" i="57"/>
  <c r="I29" i="57"/>
  <c r="I45" i="57"/>
  <c r="A8" i="29"/>
  <c r="A134" i="43"/>
  <c r="A8" i="40"/>
  <c r="A44" i="40"/>
  <c r="A90" i="40"/>
  <c r="A145" i="40"/>
  <c r="A43" i="38"/>
  <c r="A8" i="38"/>
  <c r="C25" i="64"/>
  <c r="C19" i="64"/>
  <c r="C15" i="64"/>
  <c r="A87" i="50"/>
  <c r="A44" i="50"/>
  <c r="A8" i="50"/>
  <c r="A53" i="29"/>
  <c r="A8" i="28"/>
  <c r="C17" i="64"/>
  <c r="C18" i="64"/>
  <c r="C20" i="64"/>
  <c r="C23" i="64"/>
  <c r="C30" i="64"/>
  <c r="C33" i="64"/>
  <c r="D37" i="64"/>
  <c r="E37" i="64"/>
  <c r="D14" i="64"/>
  <c r="E14" i="64"/>
  <c r="C26" i="64"/>
  <c r="C27" i="64"/>
  <c r="C31" i="64"/>
  <c r="C32" i="64"/>
  <c r="D29" i="64"/>
  <c r="D22" i="64"/>
  <c r="A8" i="21"/>
  <c r="I18" i="57"/>
  <c r="I22" i="57"/>
  <c r="I26" i="57"/>
  <c r="I30" i="57"/>
  <c r="I34" i="57"/>
  <c r="I38" i="57"/>
  <c r="I42" i="57"/>
  <c r="I46" i="57"/>
  <c r="I50" i="57"/>
  <c r="I54" i="57"/>
  <c r="I58" i="57"/>
  <c r="I62" i="57"/>
  <c r="I66" i="57"/>
  <c r="I70" i="57"/>
  <c r="I74" i="57"/>
  <c r="I19" i="57"/>
  <c r="I23" i="57"/>
  <c r="I27" i="57"/>
  <c r="I31" i="57"/>
  <c r="I35" i="57"/>
  <c r="I39" i="57"/>
  <c r="I43" i="57"/>
  <c r="I47" i="57"/>
  <c r="I51" i="57"/>
  <c r="I55" i="57"/>
  <c r="I59" i="57"/>
  <c r="I63" i="57"/>
  <c r="I67" i="57"/>
  <c r="I71" i="57"/>
  <c r="I75" i="57"/>
  <c r="I20" i="57"/>
  <c r="I24" i="57"/>
  <c r="I28" i="57"/>
  <c r="I32" i="57"/>
  <c r="I36" i="57"/>
  <c r="I40" i="57"/>
  <c r="I44" i="57"/>
  <c r="I48" i="57"/>
  <c r="I52" i="57"/>
  <c r="I56" i="57"/>
  <c r="I60" i="57"/>
  <c r="I64" i="57"/>
  <c r="I68" i="57"/>
  <c r="A8" i="34"/>
  <c r="A106" i="34"/>
  <c r="C37" i="64" l="1"/>
  <c r="F37" i="64" s="1"/>
  <c r="C14" i="64"/>
  <c r="F14" i="64" s="1"/>
  <c r="C22" i="64"/>
  <c r="G22" i="64" s="1"/>
  <c r="C29" i="64"/>
  <c r="G29" i="64" s="1"/>
  <c r="F22" i="64" l="1"/>
  <c r="G37" i="64"/>
  <c r="G14" i="64"/>
  <c r="F29" i="64"/>
</calcChain>
</file>

<file path=xl/sharedStrings.xml><?xml version="1.0" encoding="utf-8"?>
<sst xmlns="http://schemas.openxmlformats.org/spreadsheetml/2006/main" count="31204" uniqueCount="437">
  <si>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</si>
  <si>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</si>
  <si>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</si>
  <si>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</si>
  <si>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</si>
  <si>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</si>
  <si>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</si>
  <si>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</si>
  <si>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</si>
  <si>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</si>
  <si>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</si>
  <si>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</si>
  <si>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</si>
  <si>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</si>
  <si>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</si>
  <si>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</si>
  <si>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</si>
  <si>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</si>
  <si>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</si>
  <si>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</si>
  <si>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</si>
  <si>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</si>
  <si>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</si>
  <si>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</si>
  <si>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</si>
  <si>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</si>
  <si>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</si>
  <si>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</si>
  <si>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</si>
  <si>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</si>
  <si>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</si>
  <si>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</si>
  <si>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</si>
  <si>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</si>
  <si>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</si>
  <si>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</si>
  <si>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</si>
  <si>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</si>
  <si>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</si>
  <si>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</si>
  <si>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</si>
  <si>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</si>
  <si>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</si>
  <si>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</si>
  <si>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</si>
  <si>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</si>
  <si>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</si>
  <si>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</si>
  <si>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</si>
  <si>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</si>
  <si>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</si>
  <si>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</si>
  <si>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</si>
  <si>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</si>
  <si>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</si>
  <si>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</si>
  <si>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</si>
  <si>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</si>
  <si>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</si>
  <si>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</si>
  <si>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</si>
  <si>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</si>
  <si>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</si>
  <si>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</si>
  <si>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</si>
  <si>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</si>
  <si>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</si>
  <si>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</si>
  <si>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</si>
  <si>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</si>
  <si>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</si>
  <si>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MC_rec_CF_Pct</t>
  </si>
  <si>
    <t>CF_Persons_rec_MC</t>
  </si>
  <si>
    <t>CF_Persons_rec_MC_Pct</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</si>
  <si>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</si>
  <si>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</si>
  <si>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</si>
  <si>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</si>
  <si>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</si>
  <si>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</si>
  <si>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</si>
  <si>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</si>
  <si>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</si>
  <si>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</si>
  <si>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</si>
  <si>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</si>
  <si>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</si>
  <si>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</si>
  <si>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</si>
  <si>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</si>
  <si>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</si>
  <si>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</si>
  <si>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</si>
  <si>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</si>
  <si>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</si>
  <si>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</si>
  <si>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</si>
  <si>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</si>
  <si>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</si>
  <si>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</si>
  <si>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</si>
  <si>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</si>
  <si>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</si>
  <si>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</si>
  <si>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</si>
  <si>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</si>
  <si>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</si>
  <si>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</si>
  <si>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</si>
  <si>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</si>
  <si>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</si>
  <si>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</si>
  <si>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</si>
  <si>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</si>
  <si>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</si>
  <si>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</si>
  <si>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</si>
  <si>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</si>
  <si>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</si>
  <si>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NA**</t>
  </si>
  <si>
    <t>Location</t>
  </si>
  <si>
    <t xml:space="preserve">Difference </t>
  </si>
  <si>
    <t>Sum of MC_rec_CF_Pct</t>
  </si>
  <si>
    <t>Sum of CF_Persons_rec_MC_Pct</t>
  </si>
  <si>
    <t>Sum of CF_Persons_rec_MC</t>
  </si>
  <si>
    <t>MC_Enrollment</t>
  </si>
  <si>
    <t xml:space="preserve">Source: CalFresh Participation and Benefit Issuance Report (DFA 256) </t>
  </si>
  <si>
    <t>Source: CalFresh Participation and Benefit Issuance Report (DFA 256)</t>
  </si>
  <si>
    <t xml:space="preserve">Source: County Consortia Data </t>
  </si>
  <si>
    <t>Source: California Medi-Cal Eligibility System (July)</t>
  </si>
  <si>
    <t>Source (CalFresh Persons): CalFresh Participation and Benefit Issuance Report (DFA 256)</t>
  </si>
  <si>
    <t>Source (Unemployment Rate): California Employment Development Department, Labor Market Information Division</t>
  </si>
  <si>
    <t>Sum of MC_Enrollment</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</si>
  <si>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</si>
  <si>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</si>
  <si>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</si>
  <si>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</si>
  <si>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</si>
  <si>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</si>
  <si>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</si>
  <si>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</si>
  <si>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</si>
  <si>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</si>
  <si>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</si>
  <si>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</si>
  <si>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</si>
  <si>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</si>
  <si>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</si>
  <si>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</si>
  <si>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</si>
  <si>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</si>
  <si>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</si>
  <si>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</si>
  <si>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</si>
  <si>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</si>
  <si>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</si>
  <si>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</si>
  <si>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</si>
  <si>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</si>
  <si>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</si>
  <si>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</si>
  <si>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</si>
  <si>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</si>
  <si>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</si>
  <si>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</si>
  <si>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</si>
  <si>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</si>
  <si>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</si>
  <si>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</si>
  <si>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</si>
  <si>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</si>
  <si>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</si>
  <si>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</si>
  <si>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</si>
  <si>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</si>
  <si>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</si>
  <si>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</si>
  <si>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</si>
  <si>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</si>
  <si>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</si>
  <si>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</si>
  <si>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</si>
  <si>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</si>
  <si>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</si>
  <si>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</si>
  <si>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</si>
  <si>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</si>
  <si>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</si>
  <si>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</si>
  <si>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</si>
  <si>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</si>
  <si>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</si>
  <si>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</si>
  <si>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</si>
  <si>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</si>
  <si>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</si>
  <si>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</si>
  <si>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</si>
  <si>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</si>
  <si>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</si>
  <si>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</si>
  <si>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</si>
  <si>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</si>
  <si>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</si>
  <si>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</si>
  <si>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</si>
  <si>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</si>
  <si>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</si>
  <si>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</si>
  <si>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</si>
  <si>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</si>
  <si>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</si>
  <si>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</si>
  <si>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</si>
  <si>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</si>
  <si>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</si>
  <si>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</si>
  <si>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</si>
  <si>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</si>
  <si>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</si>
  <si>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</si>
  <si>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</si>
  <si>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</si>
  <si>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</si>
  <si>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</si>
  <si>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</si>
  <si>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</si>
  <si>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</si>
  <si>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</si>
  <si>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</si>
  <si>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this difference, it is not recommended to make direct comparisons of PRI values between 1-year estimate and 5-year estimate counties.  For example, 2015 PRI values for small population counties (shaded green) are based on component data collected over the course of 2011, 2012, 2013, 2014, and 2015 whereas larger population counties (shaded blue) are based on component data collected only during the year 2015.  </t>
    </r>
  </si>
  <si>
    <t>Child_Only_HHs_CF_July_CY</t>
  </si>
  <si>
    <t>ESL_CF_July_CY</t>
  </si>
  <si>
    <t>Total_Pop_CY</t>
  </si>
  <si>
    <t>Total_Elderly_60_plus_CY</t>
  </si>
  <si>
    <t>Total_Children_under_18_CY</t>
  </si>
  <si>
    <t>Total_ESL_over_5_CY</t>
  </si>
  <si>
    <t>Total_SSI_Recipients_CY</t>
  </si>
  <si>
    <t>Unemployment_Pct_CY</t>
  </si>
  <si>
    <t>CF_Eligibles_CY</t>
  </si>
  <si>
    <t>MEDS (1st month of Qtr.)</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</si>
  <si>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</si>
  <si>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</si>
  <si>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</si>
  <si>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</si>
  <si>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</si>
  <si>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</si>
  <si>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</si>
  <si>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</si>
  <si>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</si>
  <si>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</si>
  <si>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</si>
  <si>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</si>
  <si>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</si>
  <si>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Child_Only_HHs_CF_July_CY</t>
  </si>
  <si>
    <t>Sum of ESL_CF_July_CY</t>
  </si>
  <si>
    <t>Sum of Unemployment_Pct_CY</t>
  </si>
  <si>
    <t>Slicer selection menu error fixed</t>
  </si>
  <si>
    <t>Raw data sheet filters fixed</t>
  </si>
  <si>
    <t>PRI methodology document links fixed</t>
  </si>
  <si>
    <t>2017/18</t>
  </si>
  <si>
    <t>2012-2016</t>
  </si>
  <si>
    <t>Source: California Medi-Cal Eligibility System - Percent of Medi-Cal Recipients Receiving CalFresh Benefits; using all Medi-Cal aid codes and all CalFresh aid codes.</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</si>
  <si>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</si>
  <si>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</si>
  <si>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</si>
  <si>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</si>
  <si>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</si>
  <si>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</si>
  <si>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</si>
  <si>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Medi-Cal without CalFresh</t>
  </si>
  <si>
    <t>Medi-Cal with CalFresh</t>
  </si>
  <si>
    <t>Percent without CalFresh</t>
  </si>
  <si>
    <t>Percent with CalFresh</t>
  </si>
  <si>
    <t>1A1_MC_noCF</t>
  </si>
  <si>
    <t>1A1_MC_CF</t>
  </si>
  <si>
    <t>1A2_MC_noCF</t>
  </si>
  <si>
    <t>1A2_MC_CF</t>
  </si>
  <si>
    <t>1A3_MC_noCF</t>
  </si>
  <si>
    <t>1A3_MC_CF</t>
  </si>
  <si>
    <t>1A4_MC_noCF</t>
  </si>
  <si>
    <t>1A5_MC_noCF</t>
  </si>
  <si>
    <t>1A5_MC_CF</t>
  </si>
  <si>
    <t>1A6_MC_noCF</t>
  </si>
  <si>
    <t>1A6_MC_CF</t>
  </si>
  <si>
    <t>1B1_MC_noCF</t>
  </si>
  <si>
    <t>1B1_MC_CF</t>
  </si>
  <si>
    <t>1B2_MC_noCF</t>
  </si>
  <si>
    <t>1B2_MC_CF</t>
  </si>
  <si>
    <t>1B3_MC_noCF</t>
  </si>
  <si>
    <t>1B3_MC_CF</t>
  </si>
  <si>
    <t>1B4_MC_noCF</t>
  </si>
  <si>
    <t>1B4_MC_CF</t>
  </si>
  <si>
    <t>1B5_MC_noCF</t>
  </si>
  <si>
    <t>1B5_MC_CF</t>
  </si>
  <si>
    <t>Data Source:  Medi-Cal Eligibility Data System (MEDS), June 2017</t>
  </si>
  <si>
    <t>1A1_Total_MC</t>
  </si>
  <si>
    <t>1A2_Total_MC</t>
  </si>
  <si>
    <t>1A1_%noCF</t>
  </si>
  <si>
    <t>1A1_%CF</t>
  </si>
  <si>
    <t>1A2_%noCF</t>
  </si>
  <si>
    <t>1A2_%CF</t>
  </si>
  <si>
    <t>1A3_Total_MC</t>
  </si>
  <si>
    <t>1A3_%noCF</t>
  </si>
  <si>
    <t>1A3_%CF</t>
  </si>
  <si>
    <t>1A4_Total_MC</t>
  </si>
  <si>
    <t>1A4_MC_CF</t>
  </si>
  <si>
    <t>1A4_%noCF</t>
  </si>
  <si>
    <t>1A4_%CF</t>
  </si>
  <si>
    <t>1A5_Total_MC</t>
  </si>
  <si>
    <t>1A5_%noCF</t>
  </si>
  <si>
    <t>1A5_%CF</t>
  </si>
  <si>
    <t>1A6_Total_MC</t>
  </si>
  <si>
    <t>1A6_%noCF</t>
  </si>
  <si>
    <t>1A6_%CF</t>
  </si>
  <si>
    <t>1B1_Total_MC</t>
  </si>
  <si>
    <t>1B1_%noCF</t>
  </si>
  <si>
    <t>1B1_%CF</t>
  </si>
  <si>
    <t>1B2_Total_MC</t>
  </si>
  <si>
    <t>1B2_%noCF</t>
  </si>
  <si>
    <t>1B2_%CF</t>
  </si>
  <si>
    <t>1B3_Total_MC</t>
  </si>
  <si>
    <t>1B3_%noCF</t>
  </si>
  <si>
    <t>1B3_%CF</t>
  </si>
  <si>
    <t>1B4_Total_MC</t>
  </si>
  <si>
    <t>1B4_%noCF</t>
  </si>
  <si>
    <t>1B4_%CF</t>
  </si>
  <si>
    <t>1B5_Total_MC</t>
  </si>
  <si>
    <t>1B5_%noCF</t>
  </si>
  <si>
    <t>1B5_%CF</t>
  </si>
  <si>
    <t>Total Medi-Cal Population*</t>
  </si>
  <si>
    <t>Select County or Statewide</t>
  </si>
  <si>
    <t>2A_MC_noCF</t>
  </si>
  <si>
    <t>2A_MC_CF</t>
  </si>
  <si>
    <t>2A_Total_MC</t>
  </si>
  <si>
    <t>2A_%noCF</t>
  </si>
  <si>
    <t>2A_%CF</t>
  </si>
  <si>
    <t>2B_MC_noCF</t>
  </si>
  <si>
    <t>2B_MC_CF</t>
  </si>
  <si>
    <t>2B_Total_MC</t>
  </si>
  <si>
    <t>2B_%noCF</t>
  </si>
  <si>
    <t>2B_%CF</t>
  </si>
  <si>
    <t>2C_MC_noCF</t>
  </si>
  <si>
    <t>2C_MC_CF</t>
  </si>
  <si>
    <t>2C_Total_MC</t>
  </si>
  <si>
    <t>2C_%noCF</t>
  </si>
  <si>
    <t>2C_%CF</t>
  </si>
  <si>
    <t>2D_MC_noCF</t>
  </si>
  <si>
    <t>2D_MC_CF</t>
  </si>
  <si>
    <t>2D_Total_MC</t>
  </si>
  <si>
    <t>2D_%noCF</t>
  </si>
  <si>
    <t>2D_%CF</t>
  </si>
  <si>
    <t>2E_MC_noCF</t>
  </si>
  <si>
    <t>2E_MC_CF</t>
  </si>
  <si>
    <t>2E_Total_MC</t>
  </si>
  <si>
    <t>2E_%noCF</t>
  </si>
  <si>
    <t>2E_%CF</t>
  </si>
  <si>
    <t>2F_MC_noCF</t>
  </si>
  <si>
    <t>2F_MC_CF</t>
  </si>
  <si>
    <t>2F_Total_MC</t>
  </si>
  <si>
    <t>2F_%noCF</t>
  </si>
  <si>
    <t>2F_%CF</t>
  </si>
  <si>
    <t>3A_MC_noCF</t>
  </si>
  <si>
    <t>3A_MC_CF</t>
  </si>
  <si>
    <t>3A_Total_MC</t>
  </si>
  <si>
    <t>3A_%noCF</t>
  </si>
  <si>
    <t>3A_%CF</t>
  </si>
  <si>
    <t>3B_MC_noCF</t>
  </si>
  <si>
    <t>3B_MC_CF</t>
  </si>
  <si>
    <t>3B_Total_MC</t>
  </si>
  <si>
    <t>3B_%noCF</t>
  </si>
  <si>
    <t>3B_%CF</t>
  </si>
  <si>
    <t>3C_MC_noCF</t>
  </si>
  <si>
    <t>3C_MC_CF</t>
  </si>
  <si>
    <t>3C_Total_MC</t>
  </si>
  <si>
    <t>3C_%noCF</t>
  </si>
  <si>
    <t>3C_%CF</t>
  </si>
  <si>
    <t>3D_MC_noCF</t>
  </si>
  <si>
    <t>3D_MC_CF</t>
  </si>
  <si>
    <t>3D_Total_MC</t>
  </si>
  <si>
    <t>3D_%noCF</t>
  </si>
  <si>
    <t>3D_%CF</t>
  </si>
  <si>
    <t>1A1:  Most Likely (&lt;100% FPL, no SOC)</t>
  </si>
  <si>
    <t>1A2:  Most Likely (&lt;110% FPL, no SOC)</t>
  </si>
  <si>
    <t>1A3:  Most Likely (CalWORKs)</t>
  </si>
  <si>
    <t>1A4:  Most Likely (CFAP-eligible)</t>
  </si>
  <si>
    <t>1A5:  Most Likely (no FPL info, recent SSI, no SOC)</t>
  </si>
  <si>
    <t>1A6:  Most likely (SSI level)</t>
  </si>
  <si>
    <t>1B1:  Probable (&lt;130% FPL, no SOC)</t>
  </si>
  <si>
    <t>1B2:  Probable (&lt;130% FPL, SOC unknown)</t>
  </si>
  <si>
    <t>1B3:  Probable (&lt;135% FPL, no SOC)</t>
  </si>
  <si>
    <t>1B4:  Probable (&lt; 138% FPL, no SOC)</t>
  </si>
  <si>
    <t>1B5:  Probable (&lt;138% FPL, SOC unknown)</t>
  </si>
  <si>
    <t>2A:  Next Most Likely (&lt;150% FPL, no SOC)</t>
  </si>
  <si>
    <t>2B:  Next Most Likely (&lt;160% FPL, SOC unknown)</t>
  </si>
  <si>
    <t>2C:  Next Most Likely (&lt;160% FPL, no SOC)</t>
  </si>
  <si>
    <t>2D:  Next Most Likely (no FPL info, close to CalWORKS, no SOC)</t>
  </si>
  <si>
    <t>2E:  Next Most Likely (no FPL info, close to SSI, no SOC)</t>
  </si>
  <si>
    <t>2F:  Next Most Likely (seeking disability, no FPL info, no SOC)</t>
  </si>
  <si>
    <t>3A:  Might Be Eligible (no FPL info, SOC)</t>
  </si>
  <si>
    <t>3B:  Might Be Eligible (Express Lane, CF eligibility may have lapsed)</t>
  </si>
  <si>
    <t>3C:  Might Be Eligible (no FPL info, SOC)</t>
  </si>
  <si>
    <t>3D:  Might Be Eligible (no FPL info, no SOC)</t>
  </si>
  <si>
    <t>Tier 1A Population</t>
  </si>
  <si>
    <t>Tier 1B Population</t>
  </si>
  <si>
    <t>Tier 2 Population</t>
  </si>
  <si>
    <t>Tier 3 Population</t>
  </si>
  <si>
    <r>
      <rPr>
        <b/>
        <sz val="12"/>
        <color theme="1"/>
        <rFont val="Calibri"/>
        <family val="2"/>
        <scheme val="minor"/>
      </rPr>
      <t xml:space="preserve">* </t>
    </r>
    <r>
      <rPr>
        <sz val="11"/>
        <color theme="1"/>
        <rFont val="Calibri"/>
        <family val="2"/>
        <scheme val="minor"/>
      </rPr>
      <t>Excludes SSI population, undocumented individuals, correctional facility inmates, and individuals with income greater than 200% FPL.  Individuals with missing MEDS county codes are also excluded from the analysis.</t>
    </r>
  </si>
  <si>
    <t>FPL = Federal Poverty Level; SOC = Share of Cost; CFAP = California Food Assistance Program; CalWORKs = California Work Opportunity and Responsibility to Kids program; SSI = Supplemental Security Income</t>
  </si>
  <si>
    <t>Negative_Error_Rate</t>
  </si>
  <si>
    <t>Federal SNAPQCS</t>
  </si>
  <si>
    <t>Negative_Error_Completed_Cases</t>
  </si>
  <si>
    <t>Active Error Rate</t>
  </si>
  <si>
    <t>Sum of Negative_Error_Rate</t>
  </si>
  <si>
    <t>Completed_Cases</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</si>
  <si>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</si>
  <si>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</si>
  <si>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</si>
  <si>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</si>
  <si>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</si>
  <si>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</si>
  <si>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</si>
  <si>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r>
      <t>Total State Population with Medi-Cal Eligibility</t>
    </r>
    <r>
      <rPr>
        <b/>
        <sz val="14"/>
        <color theme="1"/>
        <rFont val="Calibri"/>
        <family val="2"/>
        <scheme val="minor"/>
      </rPr>
      <t>*</t>
    </r>
  </si>
  <si>
    <t>Source:  MEDS (June 2017 data); also see "Finding Potential CalFresh Participants Using Your Medi-Cal Caseload Data: A Step-by-Step Guide" by the Alliance to Transform CalFresh for methodological guidance.</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</si>
  <si>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</si>
  <si>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</si>
  <si>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</si>
  <si>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</si>
  <si>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</si>
  <si>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r>
      <rPr>
        <sz val="11"/>
        <color theme="1"/>
        <rFont val="Calibri"/>
        <family val="2"/>
      </rPr>
      <t xml:space="preserve">* </t>
    </r>
    <r>
      <rPr>
        <sz val="11"/>
        <color theme="1"/>
        <rFont val="Calibri"/>
        <family val="2"/>
        <scheme val="minor"/>
      </rPr>
      <t>CF Households and Persons
* Negative Error Rate and Cases Completed</t>
    </r>
  </si>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</sst>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s>
  <fonts count="74">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sz val="11"/>
      <color theme="1"/>
      <name val="Metro"/>
    </font>
    <font>
      <u/>
      <sz val="9.5"/>
      <color indexed="12"/>
      <name val="Courier"/>
      <family val="3"/>
    </font>
    <font>
      <sz val="10"/>
      <color theme="1"/>
      <name val="Arial"/>
      <family val="2"/>
    </font>
    <font>
      <sz val="11"/>
      <color theme="1"/>
      <name val="Calibri"/>
      <family val="2"/>
      <scheme val="minor"/>
    </font>
    <font>
      <sz val="11"/>
      <color theme="1"/>
      <name val="Calibri"/>
      <family val="2"/>
      <scheme val="minor"/>
    </font>
    <font>
      <sz val="10"/>
      <name val="Arial"/>
      <family val="2"/>
    </font>
    <font>
      <sz val="11"/>
      <color theme="1"/>
      <name val="Calibri"/>
      <family val="2"/>
      <scheme val="minor"/>
    </font>
    <font>
      <b/>
      <sz val="18"/>
      <color theme="1"/>
      <name val="Calibri"/>
      <family val="2"/>
      <scheme val="minor"/>
    </font>
    <font>
      <sz val="11"/>
      <color theme="1"/>
      <name val="Calibri"/>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481">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6"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7"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70" fillId="0" borderId="0"/>
    <xf numFmtId="37" fontId="28" fillId="0" borderId="0"/>
    <xf numFmtId="0" fontId="1" fillId="0" borderId="0"/>
  </cellStyleXfs>
  <cellXfs count="193">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164" fontId="1" fillId="0" borderId="0" xfId="1" applyNumberFormat="1" applyFont="1" applyFill="1" applyBorder="1" applyAlignment="1">
      <alignment horizontal="center" vertical="top" wrapText="1"/>
    </xf>
    <xf numFmtId="164" fontId="0" fillId="0" borderId="0" xfId="0" applyNumberForma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69" fontId="3" fillId="0" borderId="0" xfId="414" applyNumberFormat="1" applyFont="1" applyAlignment="1">
      <alignment horizontal="center"/>
    </xf>
    <xf numFmtId="10" fontId="0" fillId="0" borderId="0" xfId="1" applyNumberFormat="1" applyFont="1"/>
    <xf numFmtId="10" fontId="3" fillId="0" borderId="0" xfId="1" applyNumberFormat="1" applyFont="1" applyAlignment="1">
      <alignment horizontal="center"/>
    </xf>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0" fontId="0" fillId="0" borderId="12" xfId="0" applyBorder="1"/>
    <xf numFmtId="164" fontId="0" fillId="0" borderId="12" xfId="1" applyNumberFormat="1" applyFont="1" applyBorder="1"/>
    <xf numFmtId="164" fontId="0" fillId="0" borderId="12" xfId="0" applyNumberFormat="1" applyBorder="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3" fillId="0" borderId="0" xfId="0" applyFont="1"/>
    <xf numFmtId="0" fontId="62" fillId="37" borderId="13" xfId="0" applyFont="1" applyFill="1" applyBorder="1"/>
    <xf numFmtId="0" fontId="65" fillId="33" borderId="0" xfId="0" applyFont="1" applyFill="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68" fillId="0" borderId="0" xfId="1" applyNumberFormat="1" applyFont="1" applyAlignment="1">
      <alignment horizontal="center"/>
    </xf>
    <xf numFmtId="169" fontId="68" fillId="0" borderId="0" xfId="414" applyNumberFormat="1" applyFont="1" applyAlignment="1">
      <alignment horizontal="center"/>
    </xf>
    <xf numFmtId="10" fontId="1" fillId="0" borderId="0" xfId="1" applyNumberFormat="1" applyFont="1" applyAlignment="1">
      <alignment horizontal="center"/>
    </xf>
    <xf numFmtId="0" fontId="0" fillId="0" borderId="0" xfId="0"/>
    <xf numFmtId="3" fontId="0" fillId="0" borderId="0" xfId="0" applyNumberFormat="1"/>
    <xf numFmtId="169" fontId="69" fillId="0" borderId="0" xfId="414" applyNumberFormat="1" applyFont="1" applyAlignment="1">
      <alignment horizontal="center"/>
    </xf>
    <xf numFmtId="10" fontId="69" fillId="0" borderId="0" xfId="1" applyNumberFormat="1" applyFont="1" applyAlignment="1">
      <alignment horizontal="center"/>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169" fontId="71" fillId="0" borderId="0" xfId="414" applyNumberFormat="1" applyFont="1" applyAlignment="1">
      <alignment horizontal="center"/>
    </xf>
    <xf numFmtId="0" fontId="2" fillId="0" borderId="11" xfId="0" applyFont="1" applyBorder="1" applyAlignment="1">
      <alignment horizontal="left"/>
    </xf>
    <xf numFmtId="0" fontId="0" fillId="0" borderId="0" xfId="0" applyFont="1" applyBorder="1" applyAlignment="1">
      <alignment horizontal="left"/>
    </xf>
    <xf numFmtId="3" fontId="0" fillId="0" borderId="0" xfId="0" applyNumberFormat="1" applyFont="1" applyBorder="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59" fillId="33" borderId="0" xfId="0" applyFont="1"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10" fontId="0" fillId="33" borderId="0" xfId="0" applyNumberFormat="1" applyFill="1" applyBorder="1" applyAlignment="1">
      <alignment horizontal="righ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0" fillId="0" borderId="22" xfId="0" applyNumberFormat="1" applyFill="1" applyBorder="1" applyAlignment="1">
      <alignment horizontal="center"/>
    </xf>
    <xf numFmtId="3" fontId="0" fillId="0" borderId="23" xfId="0" applyNumberFormat="1" applyFill="1" applyBorder="1" applyAlignment="1">
      <alignment horizontal="center" wrapText="1"/>
    </xf>
    <xf numFmtId="0" fontId="0" fillId="0" borderId="23" xfId="0" applyFill="1" applyBorder="1" applyAlignment="1">
      <alignment horizontal="center" wrapText="1"/>
    </xf>
    <xf numFmtId="0" fontId="0" fillId="0" borderId="24" xfId="0" applyFill="1" applyBorder="1" applyAlignment="1">
      <alignment horizontal="center" wrapText="1"/>
    </xf>
    <xf numFmtId="3" fontId="0" fillId="0" borderId="10" xfId="0" applyNumberFormat="1" applyFill="1" applyBorder="1" applyAlignment="1">
      <alignment horizontal="right"/>
    </xf>
    <xf numFmtId="3" fontId="0" fillId="0" borderId="21" xfId="0" applyNumberFormat="1" applyFill="1" applyBorder="1" applyAlignment="1">
      <alignment horizontal="center"/>
    </xf>
    <xf numFmtId="164" fontId="0" fillId="0" borderId="21" xfId="0" applyNumberFormat="1" applyFill="1" applyBorder="1" applyAlignment="1">
      <alignment horizontal="center"/>
    </xf>
    <xf numFmtId="164" fontId="0" fillId="0" borderId="27" xfId="0" applyNumberFormat="1" applyFill="1" applyBorder="1" applyAlignment="1">
      <alignment horizontal="center"/>
    </xf>
    <xf numFmtId="10" fontId="0" fillId="0" borderId="10" xfId="0" applyNumberFormat="1" applyFill="1" applyBorder="1" applyAlignment="1">
      <alignment horizontal="right" vertical="center" wrapText="1"/>
    </xf>
    <xf numFmtId="3" fontId="2" fillId="38" borderId="22" xfId="0" applyNumberFormat="1" applyFont="1" applyFill="1" applyBorder="1" applyAlignment="1">
      <alignment horizontal="right" vertical="center"/>
    </xf>
    <xf numFmtId="3" fontId="2" fillId="38" borderId="23" xfId="0" applyNumberFormat="1" applyFont="1" applyFill="1" applyBorder="1" applyAlignment="1">
      <alignment horizontal="center" vertical="center"/>
    </xf>
    <xf numFmtId="164" fontId="2" fillId="38" borderId="23" xfId="0" applyNumberFormat="1" applyFont="1" applyFill="1" applyBorder="1" applyAlignment="1">
      <alignment horizontal="center" vertical="center"/>
    </xf>
    <xf numFmtId="164" fontId="2" fillId="38" borderId="24" xfId="0" applyNumberFormat="1" applyFont="1" applyFill="1" applyBorder="1" applyAlignment="1">
      <alignment horizontal="center" vertical="center"/>
    </xf>
    <xf numFmtId="0" fontId="72" fillId="0" borderId="22" xfId="0" applyFont="1" applyFill="1" applyBorder="1" applyAlignment="1">
      <alignment horizont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62" fillId="0" borderId="25" xfId="0" applyNumberFormat="1" applyFont="1" applyFill="1" applyBorder="1" applyAlignment="1">
      <alignment horizontal="right"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69"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2" fillId="0" borderId="0" xfId="0" applyNumberFormat="1" applyFont="1" applyAlignment="1">
      <alignment horizontal="center"/>
    </xf>
    <xf numFmtId="0" fontId="0" fillId="0" borderId="0" xfId="0" applyAlignment="1">
      <alignment horizontal="left" indent="1"/>
    </xf>
    <xf numFmtId="0" fontId="0" fillId="33" borderId="0" xfId="0" applyFont="1" applyFill="1"/>
    <xf numFmtId="14" fontId="0" fillId="0" borderId="23" xfId="0" applyNumberFormat="1" applyBorder="1" applyAlignment="1">
      <alignment horizontal="center" vertical="center"/>
    </xf>
    <xf numFmtId="0" fontId="0" fillId="0" borderId="23" xfId="0" applyBorder="1" applyAlignment="1">
      <alignment horizontal="center" vertical="center" wrapText="1"/>
    </xf>
    <xf numFmtId="0" fontId="2" fillId="0" borderId="23" xfId="0" applyFont="1" applyBorder="1" applyAlignment="1">
      <alignment horizontal="center"/>
    </xf>
    <xf numFmtId="14" fontId="0" fillId="0" borderId="23" xfId="0" applyNumberFormat="1" applyBorder="1" applyAlignment="1">
      <alignment horizontal="center"/>
    </xf>
    <xf numFmtId="0" fontId="0" fillId="0" borderId="23" xfId="0" applyBorder="1" applyAlignment="1">
      <alignment horizontal="center"/>
    </xf>
    <xf numFmtId="14" fontId="0" fillId="0" borderId="21" xfId="0" applyNumberFormat="1" applyBorder="1" applyAlignment="1">
      <alignment horizontal="center"/>
    </xf>
    <xf numFmtId="0" fontId="0" fillId="0" borderId="21" xfId="0" applyBorder="1" applyAlignment="1">
      <alignment horizontal="center"/>
    </xf>
    <xf numFmtId="0" fontId="0" fillId="0" borderId="23" xfId="0" applyBorder="1" applyAlignment="1">
      <alignment wrapText="1"/>
    </xf>
    <xf numFmtId="0" fontId="0" fillId="0" borderId="21" xfId="0" applyBorder="1" applyAlignment="1">
      <alignment wrapText="1"/>
    </xf>
    <xf numFmtId="0" fontId="2" fillId="33" borderId="23" xfId="0" applyFont="1" applyFill="1" applyBorder="1" applyAlignment="1">
      <alignment horizontal="center"/>
    </xf>
    <xf numFmtId="169" fontId="73" fillId="0" borderId="0" xfId="414" applyNumberFormat="1" applyFont="1" applyAlignment="1">
      <alignment horizontal="center"/>
    </xf>
    <xf numFmtId="10" fontId="73" fillId="0" borderId="0" xfId="1" applyNumberFormat="1" applyFont="1" applyAlignment="1">
      <alignment horizontal="center"/>
    </xf>
    <xf numFmtId="3" fontId="2" fillId="0" borderId="11" xfId="0" applyNumberFormat="1" applyFont="1" applyFill="1" applyBorder="1" applyAlignment="1" applyProtection="1">
      <alignment horizontal="center"/>
    </xf>
    <xf numFmtId="164" fontId="2" fillId="0" borderId="11" xfId="0" applyNumberFormat="1" applyFont="1" applyFill="1" applyBorder="1" applyAlignment="1" applyProtection="1">
      <alignment horizontal="center"/>
    </xf>
    <xf numFmtId="164" fontId="2" fillId="0" borderId="26" xfId="0" applyNumberFormat="1" applyFont="1" applyFill="1" applyBorder="1" applyAlignment="1" applyProtection="1">
      <alignment horizontal="center"/>
    </xf>
    <xf numFmtId="3" fontId="0" fillId="0" borderId="21" xfId="0" applyNumberFormat="1" applyFill="1" applyBorder="1" applyAlignment="1" applyProtection="1">
      <alignment horizontal="center"/>
    </xf>
    <xf numFmtId="164" fontId="0" fillId="0" borderId="21" xfId="0" applyNumberFormat="1" applyFill="1" applyBorder="1" applyAlignment="1" applyProtection="1">
      <alignment horizontal="center"/>
    </xf>
    <xf numFmtId="164" fontId="0" fillId="0" borderId="27"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58" fillId="0" borderId="0" xfId="0" applyFont="1" applyAlignment="1">
      <alignment horizontal="center"/>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0" fillId="33" borderId="0" xfId="0" applyFill="1" applyAlignment="1">
      <alignment horizontal="left" wrapText="1"/>
    </xf>
    <xf numFmtId="0" fontId="60" fillId="33" borderId="0" xfId="0" applyFont="1" applyFill="1" applyAlignment="1">
      <alignment horizontal="center"/>
    </xf>
    <xf numFmtId="0" fontId="59" fillId="33" borderId="0" xfId="0" applyFont="1" applyFill="1" applyAlignment="1">
      <alignment horizontal="center"/>
    </xf>
    <xf numFmtId="0" fontId="2" fillId="0" borderId="23" xfId="0" applyFont="1" applyFill="1" applyBorder="1" applyAlignment="1">
      <alignment horizontal="right" vertical="center"/>
    </xf>
    <xf numFmtId="0" fontId="2" fillId="0" borderId="24" xfId="0" applyFont="1" applyFill="1" applyBorder="1" applyAlignment="1">
      <alignment horizontal="right" vertical="center"/>
    </xf>
    <xf numFmtId="0" fontId="0" fillId="34" borderId="12" xfId="0" applyFill="1" applyBorder="1" applyAlignment="1">
      <alignment horizontal="left"/>
    </xf>
  </cellXfs>
  <cellStyles count="481">
    <cellStyle name="20% - Accent1" xfId="119" builtinId="30" customBuiltin="1"/>
    <cellStyle name="20% - Accent1 2" xfId="2"/>
    <cellStyle name="20% - Accent1 3" xfId="3"/>
    <cellStyle name="20% - Accent1 3 2" xfId="181"/>
    <cellStyle name="20% - Accent1 4" xfId="420"/>
    <cellStyle name="20% - Accent2" xfId="123" builtinId="34" customBuiltin="1"/>
    <cellStyle name="20% - Accent2 2" xfId="4"/>
    <cellStyle name="20% - Accent2 3" xfId="5"/>
    <cellStyle name="20% - Accent2 3 2" xfId="182"/>
    <cellStyle name="20% - Accent2 4" xfId="422"/>
    <cellStyle name="20% - Accent3" xfId="127" builtinId="38" customBuiltin="1"/>
    <cellStyle name="20% - Accent3 2" xfId="6"/>
    <cellStyle name="20% - Accent3 3" xfId="7"/>
    <cellStyle name="20% - Accent3 3 2" xfId="183"/>
    <cellStyle name="20% - Accent3 4" xfId="424"/>
    <cellStyle name="20% - Accent4" xfId="131" builtinId="42" customBuiltin="1"/>
    <cellStyle name="20% - Accent4 2" xfId="8"/>
    <cellStyle name="20% - Accent4 3" xfId="9"/>
    <cellStyle name="20% - Accent4 3 2" xfId="184"/>
    <cellStyle name="20% - Accent4 4" xfId="426"/>
    <cellStyle name="20% - Accent5" xfId="135" builtinId="46" customBuiltin="1"/>
    <cellStyle name="20% - Accent5 2" xfId="10"/>
    <cellStyle name="20% - Accent5 3" xfId="11"/>
    <cellStyle name="20% - Accent5 3 2" xfId="185"/>
    <cellStyle name="20% - Accent5 4" xfId="428"/>
    <cellStyle name="20% - Accent6" xfId="139" builtinId="50" customBuiltin="1"/>
    <cellStyle name="20% - Accent6 2" xfId="12"/>
    <cellStyle name="20% - Accent6 3" xfId="13"/>
    <cellStyle name="20% - Accent6 3 2" xfId="186"/>
    <cellStyle name="20% - Accent6 4" xfId="430"/>
    <cellStyle name="40% - Accent1" xfId="120" builtinId="31" customBuiltin="1"/>
    <cellStyle name="40% - Accent1 2" xfId="14"/>
    <cellStyle name="40% - Accent1 3" xfId="15"/>
    <cellStyle name="40% - Accent1 3 2" xfId="187"/>
    <cellStyle name="40% - Accent1 4" xfId="421"/>
    <cellStyle name="40% - Accent2" xfId="124" builtinId="35" customBuiltin="1"/>
    <cellStyle name="40% - Accent2 2" xfId="16"/>
    <cellStyle name="40% - Accent2 3" xfId="17"/>
    <cellStyle name="40% - Accent2 3 2" xfId="188"/>
    <cellStyle name="40% - Accent2 4" xfId="423"/>
    <cellStyle name="40% - Accent3" xfId="128" builtinId="39" customBuiltin="1"/>
    <cellStyle name="40% - Accent3 2" xfId="18"/>
    <cellStyle name="40% - Accent3 3" xfId="19"/>
    <cellStyle name="40% - Accent3 3 2" xfId="189"/>
    <cellStyle name="40% - Accent3 4" xfId="425"/>
    <cellStyle name="40% - Accent4" xfId="132" builtinId="43" customBuiltin="1"/>
    <cellStyle name="40% - Accent4 2" xfId="20"/>
    <cellStyle name="40% - Accent4 3" xfId="21"/>
    <cellStyle name="40% - Accent4 3 2" xfId="190"/>
    <cellStyle name="40% - Accent4 4" xfId="427"/>
    <cellStyle name="40% - Accent5" xfId="136" builtinId="47" customBuiltin="1"/>
    <cellStyle name="40% - Accent5 2" xfId="22"/>
    <cellStyle name="40% - Accent5 3" xfId="23"/>
    <cellStyle name="40% - Accent5 3 2" xfId="191"/>
    <cellStyle name="40% - Accent5 4" xfId="429"/>
    <cellStyle name="40% - Accent6" xfId="140" builtinId="51" customBuiltin="1"/>
    <cellStyle name="40% - Accent6 2" xfId="24"/>
    <cellStyle name="40% - Accent6 3" xfId="25"/>
    <cellStyle name="40% - Accent6 3 2" xfId="192"/>
    <cellStyle name="40% - Accent6 4" xfId="431"/>
    <cellStyle name="60% - Accent1" xfId="121" builtinId="32" customBuiltin="1"/>
    <cellStyle name="60% - Accent1 2" xfId="26"/>
    <cellStyle name="60% - Accent1 3" xfId="159"/>
    <cellStyle name="60% - Accent2" xfId="125" builtinId="36" customBuiltin="1"/>
    <cellStyle name="60% - Accent2 2" xfId="27"/>
    <cellStyle name="60% - Accent2 3" xfId="161"/>
    <cellStyle name="60% - Accent3" xfId="129" builtinId="40" customBuiltin="1"/>
    <cellStyle name="60% - Accent3 2" xfId="28"/>
    <cellStyle name="60% - Accent3 3" xfId="163"/>
    <cellStyle name="60% - Accent4" xfId="133" builtinId="44" customBuiltin="1"/>
    <cellStyle name="60% - Accent4 2" xfId="29"/>
    <cellStyle name="60% - Accent4 3" xfId="165"/>
    <cellStyle name="60% - Accent5" xfId="137" builtinId="48" customBuiltin="1"/>
    <cellStyle name="60% - Accent5 2" xfId="30"/>
    <cellStyle name="60% - Accent5 3" xfId="167"/>
    <cellStyle name="60% - Accent6" xfId="141" builtinId="52" customBuiltin="1"/>
    <cellStyle name="60% - Accent6 2" xfId="31"/>
    <cellStyle name="60% - Accent6 3" xfId="169"/>
    <cellStyle name="Accent1" xfId="118" builtinId="29" customBuiltin="1"/>
    <cellStyle name="Accent1 2" xfId="32"/>
    <cellStyle name="Accent1 3" xfId="158"/>
    <cellStyle name="Accent2" xfId="122" builtinId="33" customBuiltin="1"/>
    <cellStyle name="Accent2 2" xfId="33"/>
    <cellStyle name="Accent2 3" xfId="160"/>
    <cellStyle name="Accent3" xfId="126" builtinId="37" customBuiltin="1"/>
    <cellStyle name="Accent3 2" xfId="34"/>
    <cellStyle name="Accent3 3" xfId="162"/>
    <cellStyle name="Accent4" xfId="130" builtinId="41" customBuiltin="1"/>
    <cellStyle name="Accent4 2" xfId="35"/>
    <cellStyle name="Accent4 3" xfId="164"/>
    <cellStyle name="Accent5" xfId="134" builtinId="45" customBuiltin="1"/>
    <cellStyle name="Accent5 2" xfId="36"/>
    <cellStyle name="Accent5 3" xfId="166"/>
    <cellStyle name="Accent6" xfId="138" builtinId="49" customBuiltin="1"/>
    <cellStyle name="Accent6 2" xfId="37"/>
    <cellStyle name="Accent6 3" xfId="168"/>
    <cellStyle name="Bad" xfId="107" builtinId="27" customBuiltin="1"/>
    <cellStyle name="Bad 2" xfId="38"/>
    <cellStyle name="Bad 3" xfId="148"/>
    <cellStyle name="Calculation" xfId="111" builtinId="22" customBuiltin="1"/>
    <cellStyle name="Calculation 2" xfId="39"/>
    <cellStyle name="Calculation 3" xfId="152"/>
    <cellStyle name="Check Cell" xfId="113" builtinId="23" customBuiltin="1"/>
    <cellStyle name="Check Cell 2" xfId="40"/>
    <cellStyle name="Check Cell 3" xfId="154"/>
    <cellStyle name="Comma" xfId="414" builtinId="3"/>
    <cellStyle name="Comma 10" xfId="458"/>
    <cellStyle name="Comma 11" xfId="452"/>
    <cellStyle name="Comma 12" xfId="467"/>
    <cellStyle name="Comma 13" xfId="444"/>
    <cellStyle name="Comma 14" xfId="470"/>
    <cellStyle name="Comma 15" xfId="469"/>
    <cellStyle name="Comma 16" xfId="445"/>
    <cellStyle name="Comma 17" xfId="471"/>
    <cellStyle name="Comma 18" xfId="457"/>
    <cellStyle name="Comma 19" xfId="473"/>
    <cellStyle name="Comma 2" xfId="41"/>
    <cellStyle name="Comma 2 2" xfId="193"/>
    <cellStyle name="Comma 20" xfId="476"/>
    <cellStyle name="Comma 21" xfId="477"/>
    <cellStyle name="Comma 3" xfId="194"/>
    <cellStyle name="Comma 4" xfId="195"/>
    <cellStyle name="Comma 5" xfId="196"/>
    <cellStyle name="Comma 6" xfId="197"/>
    <cellStyle name="Comma 7" xfId="465"/>
    <cellStyle name="Comma 7 2" xfId="439"/>
    <cellStyle name="Comma 8" xfId="433"/>
    <cellStyle name="Comma 9" xfId="442"/>
    <cellStyle name="Currency 2" xfId="42"/>
    <cellStyle name="Currency 2 2" xfId="198"/>
    <cellStyle name="Currency 3" xfId="43"/>
    <cellStyle name="Currency 3 2" xfId="199"/>
    <cellStyle name="Currency 3 3" xfId="178"/>
    <cellStyle name="Currency 4" xfId="200"/>
    <cellStyle name="Explanatory Text" xfId="116" builtinId="53" customBuiltin="1"/>
    <cellStyle name="Explanatory Text 2" xfId="44"/>
    <cellStyle name="Explanatory Text 3" xfId="156"/>
    <cellStyle name="Followed Hyperlink" xfId="411" builtinId="9" customBuiltin="1"/>
    <cellStyle name="general" xfId="45"/>
    <cellStyle name="Good" xfId="106" builtinId="26" customBuiltin="1"/>
    <cellStyle name="Good 2" xfId="46"/>
    <cellStyle name="Good 3" xfId="147"/>
    <cellStyle name="Heading 1" xfId="102" builtinId="16" customBuiltin="1"/>
    <cellStyle name="Heading 1 2" xfId="47"/>
    <cellStyle name="Heading 1 3" xfId="143"/>
    <cellStyle name="Heading 2" xfId="103" builtinId="17" customBuiltin="1"/>
    <cellStyle name="Heading 2 2" xfId="48"/>
    <cellStyle name="Heading 2 3" xfId="144"/>
    <cellStyle name="Heading 3" xfId="104" builtinId="18" customBuiltin="1"/>
    <cellStyle name="Heading 3 2" xfId="49"/>
    <cellStyle name="Heading 3 3" xfId="145"/>
    <cellStyle name="Heading 4" xfId="105" builtinId="19" customBuiltin="1"/>
    <cellStyle name="Heading 4 2" xfId="50"/>
    <cellStyle name="Heading 4 3" xfId="146"/>
    <cellStyle name="Hyperlink" xfId="410" builtinId="8" customBuiltin="1"/>
    <cellStyle name="Hyperlink 2" xfId="51"/>
    <cellStyle name="Hyperlink 3" xfId="52"/>
    <cellStyle name="Hyperlink 3 2" xfId="201"/>
    <cellStyle name="Hyperlink 3 2 2" xfId="464"/>
    <cellStyle name="Hyperlink 3 2 3" xfId="436"/>
    <cellStyle name="Hyperlink 3 3" xfId="172"/>
    <cellStyle name="Hyperlink 3 4" xfId="416"/>
    <cellStyle name="Hyperlink 4" xfId="53"/>
    <cellStyle name="Hyperlink 4 2" xfId="202"/>
    <cellStyle name="Hyperlink 4 2 2" xfId="438"/>
    <cellStyle name="Hyperlink 4 2 3" xfId="448"/>
    <cellStyle name="Hyperlink 4 3" xfId="203"/>
    <cellStyle name="Hyperlink 5" xfId="204"/>
    <cellStyle name="Hyperlink 5 2" xfId="205"/>
    <cellStyle name="Hyperlink 5 3" xfId="206"/>
    <cellStyle name="Hyperlink 5 4" xfId="207"/>
    <cellStyle name="Hyperlink 6" xfId="208"/>
    <cellStyle name="Hyperlink 7" xfId="209"/>
    <cellStyle name="Hyperlink 8" xfId="210"/>
    <cellStyle name="Input" xfId="109" builtinId="20" customBuiltin="1"/>
    <cellStyle name="Input 2" xfId="54"/>
    <cellStyle name="Input 3" xfId="150"/>
    <cellStyle name="Linked Cell" xfId="112" builtinId="24" customBuiltin="1"/>
    <cellStyle name="Linked Cell 2" xfId="55"/>
    <cellStyle name="Linked Cell 3" xfId="153"/>
    <cellStyle name="Neutral" xfId="108" builtinId="28" customBuiltin="1"/>
    <cellStyle name="Neutral 2" xfId="56"/>
    <cellStyle name="Neutral 3" xfId="149"/>
    <cellStyle name="Normal" xfId="0" builtinId="0"/>
    <cellStyle name="Normal 10" xfId="57"/>
    <cellStyle name="Normal 10 2" xfId="58"/>
    <cellStyle name="Normal 10 3" xfId="468"/>
    <cellStyle name="Normal 10 4" xfId="459"/>
    <cellStyle name="Normal 11" xfId="59"/>
    <cellStyle name="Normal 11 2" xfId="211"/>
    <cellStyle name="Normal 11 2 2" xfId="212"/>
    <cellStyle name="Normal 11 2 2 2" xfId="213"/>
    <cellStyle name="Normal 11 2 2 2 2" xfId="214"/>
    <cellStyle name="Normal 11 2 2 3" xfId="215"/>
    <cellStyle name="Normal 11 2 3" xfId="216"/>
    <cellStyle name="Normal 11 2 3 2" xfId="217"/>
    <cellStyle name="Normal 11 2 4" xfId="218"/>
    <cellStyle name="Normal 11 2 5" xfId="455"/>
    <cellStyle name="Normal 11 2 6" xfId="466"/>
    <cellStyle name="Normal 11 3" xfId="219"/>
    <cellStyle name="Normal 11 3 2" xfId="220"/>
    <cellStyle name="Normal 11 3 2 2" xfId="221"/>
    <cellStyle name="Normal 11 3 3" xfId="222"/>
    <cellStyle name="Normal 11 3 4" xfId="418"/>
    <cellStyle name="Normal 11 3 5" xfId="451"/>
    <cellStyle name="Normal 11 4" xfId="223"/>
    <cellStyle name="Normal 11 4 2" xfId="224"/>
    <cellStyle name="Normal 11 4 3" xfId="462"/>
    <cellStyle name="Normal 11 4 4" xfId="443"/>
    <cellStyle name="Normal 11 5" xfId="225"/>
    <cellStyle name="Normal 11 6" xfId="226"/>
    <cellStyle name="Normal 11 7" xfId="449"/>
    <cellStyle name="Normal 12" xfId="60"/>
    <cellStyle name="Normal 12 2" xfId="227"/>
    <cellStyle name="Normal 12 2 2" xfId="228"/>
    <cellStyle name="Normal 12 2 3" xfId="434"/>
    <cellStyle name="Normal 12 2 4" xfId="447"/>
    <cellStyle name="Normal 12 3" xfId="456"/>
    <cellStyle name="Normal 12 4" xfId="446"/>
    <cellStyle name="Normal 12 5" xfId="472"/>
    <cellStyle name="Normal 13" xfId="61"/>
    <cellStyle name="Normal 13 2" xfId="180"/>
    <cellStyle name="Normal 13 2 2" xfId="229"/>
    <cellStyle name="Normal 13 2 3" xfId="453"/>
    <cellStyle name="Normal 13 2 4" xfId="461"/>
    <cellStyle name="Normal 13 3" xfId="179"/>
    <cellStyle name="Normal 13 4" xfId="176"/>
    <cellStyle name="Normal 14" xfId="62"/>
    <cellStyle name="Normal 14 2" xfId="63"/>
    <cellStyle name="Normal 14 2 2" xfId="230"/>
    <cellStyle name="Normal 14 2 2 2" xfId="231"/>
    <cellStyle name="Normal 14 3" xfId="64"/>
    <cellStyle name="Normal 14 3 2" xfId="232"/>
    <cellStyle name="Normal 14 4" xfId="233"/>
    <cellStyle name="Normal 14 4 2" xfId="450"/>
    <cellStyle name="Normal 14 4 3" xfId="417"/>
    <cellStyle name="Normal 15" xfId="234"/>
    <cellStyle name="Normal 15 2" xfId="235"/>
    <cellStyle name="Normal 15 2 2" xfId="236"/>
    <cellStyle name="Normal 15 3" xfId="237"/>
    <cellStyle name="Normal 16" xfId="238"/>
    <cellStyle name="Normal 16 2" xfId="239"/>
    <cellStyle name="Normal 16 2 2" xfId="240"/>
    <cellStyle name="Normal 16 3" xfId="241"/>
    <cellStyle name="Normal 17" xfId="242"/>
    <cellStyle name="Normal 17 2" xfId="243"/>
    <cellStyle name="Normal 17 2 2" xfId="244"/>
    <cellStyle name="Normal 17 3" xfId="245"/>
    <cellStyle name="Normal 18" xfId="246"/>
    <cellStyle name="Normal 18 2" xfId="247"/>
    <cellStyle name="Normal 18 2 2" xfId="248"/>
    <cellStyle name="Normal 18 3" xfId="249"/>
    <cellStyle name="Normal 19" xfId="250"/>
    <cellStyle name="Normal 19 2" xfId="251"/>
    <cellStyle name="Normal 19 2 2" xfId="252"/>
    <cellStyle name="Normal 19 3" xfId="253"/>
    <cellStyle name="Normal 2" xfId="65"/>
    <cellStyle name="Normal 2 2" xfId="66"/>
    <cellStyle name="Normal 2 2 2" xfId="67"/>
    <cellStyle name="Normal 2 2 2 2" xfId="254"/>
    <cellStyle name="Normal 2 2 3" xfId="255"/>
    <cellStyle name="Normal 2 3" xfId="68"/>
    <cellStyle name="Normal 2 3 2" xfId="256"/>
    <cellStyle name="Normal 2 3 2 2" xfId="437"/>
    <cellStyle name="Normal 2 3 2 3" xfId="463"/>
    <cellStyle name="Normal 2 3 3" xfId="257"/>
    <cellStyle name="Normal 2 3 4" xfId="173"/>
    <cellStyle name="Normal 2 4" xfId="69"/>
    <cellStyle name="Normal 2 5" xfId="70"/>
    <cellStyle name="Normal 2 6" xfId="100"/>
    <cellStyle name="Normal 2 6 2" xfId="258"/>
    <cellStyle name="Normal 2 7" xfId="412"/>
    <cellStyle name="Normal 20" xfId="259"/>
    <cellStyle name="Normal 20 2" xfId="260"/>
    <cellStyle name="Normal 20 2 2" xfId="261"/>
    <cellStyle name="Normal 20 3" xfId="262"/>
    <cellStyle name="Normal 21" xfId="263"/>
    <cellStyle name="Normal 21 2" xfId="264"/>
    <cellStyle name="Normal 21 2 2" xfId="265"/>
    <cellStyle name="Normal 21 3" xfId="266"/>
    <cellStyle name="Normal 22" xfId="267"/>
    <cellStyle name="Normal 22 2" xfId="268"/>
    <cellStyle name="Normal 22 2 2" xfId="269"/>
    <cellStyle name="Normal 22 3" xfId="270"/>
    <cellStyle name="Normal 23" xfId="271"/>
    <cellStyle name="Normal 23 2" xfId="272"/>
    <cellStyle name="Normal 23 2 2" xfId="273"/>
    <cellStyle name="Normal 23 3" xfId="274"/>
    <cellStyle name="Normal 24" xfId="275"/>
    <cellStyle name="Normal 24 2" xfId="276"/>
    <cellStyle name="Normal 24 2 2" xfId="277"/>
    <cellStyle name="Normal 24 3" xfId="278"/>
    <cellStyle name="Normal 25" xfId="279"/>
    <cellStyle name="Normal 25 2" xfId="280"/>
    <cellStyle name="Normal 25 2 2" xfId="281"/>
    <cellStyle name="Normal 25 3" xfId="282"/>
    <cellStyle name="Normal 26" xfId="283"/>
    <cellStyle name="Normal 26 2" xfId="284"/>
    <cellStyle name="Normal 26 2 2" xfId="285"/>
    <cellStyle name="Normal 26 3" xfId="286"/>
    <cellStyle name="Normal 27" xfId="287"/>
    <cellStyle name="Normal 28" xfId="288"/>
    <cellStyle name="Normal 28 2" xfId="289"/>
    <cellStyle name="Normal 29" xfId="290"/>
    <cellStyle name="Normal 29 2" xfId="291"/>
    <cellStyle name="Normal 3" xfId="71"/>
    <cellStyle name="Normal 3 2" xfId="72"/>
    <cellStyle name="Normal 3 2 2" xfId="73"/>
    <cellStyle name="Normal 3 2 3" xfId="292"/>
    <cellStyle name="Normal 3 3" xfId="74"/>
    <cellStyle name="Normal 3 3 2" xfId="75"/>
    <cellStyle name="Normal 3 3 3" xfId="174"/>
    <cellStyle name="Normal 3 3 3 2" xfId="440"/>
    <cellStyle name="Normal 3 4" xfId="76"/>
    <cellStyle name="Normal 3 4 2" xfId="419"/>
    <cellStyle name="Normal 3 4 3" xfId="435"/>
    <cellStyle name="Normal 3 5" xfId="77"/>
    <cellStyle name="Normal 3 6" xfId="78"/>
    <cellStyle name="Normal 3 6 2" xfId="293"/>
    <cellStyle name="Normal 3 7" xfId="79"/>
    <cellStyle name="Normal 30" xfId="294"/>
    <cellStyle name="Normal 30 2" xfId="295"/>
    <cellStyle name="Normal 31" xfId="296"/>
    <cellStyle name="Normal 31 2" xfId="297"/>
    <cellStyle name="Normal 32" xfId="298"/>
    <cellStyle name="Normal 32 2" xfId="299"/>
    <cellStyle name="Normal 33" xfId="300"/>
    <cellStyle name="Normal 33 2" xfId="301"/>
    <cellStyle name="Normal 34" xfId="302"/>
    <cellStyle name="Normal 34 2" xfId="303"/>
    <cellStyle name="Normal 35" xfId="304"/>
    <cellStyle name="Normal 35 2" xfId="305"/>
    <cellStyle name="Normal 36" xfId="306"/>
    <cellStyle name="Normal 36 2" xfId="307"/>
    <cellStyle name="Normal 37" xfId="308"/>
    <cellStyle name="Normal 37 2" xfId="309"/>
    <cellStyle name="Normal 38" xfId="310"/>
    <cellStyle name="Normal 38 2" xfId="311"/>
    <cellStyle name="Normal 39" xfId="312"/>
    <cellStyle name="Normal 39 2" xfId="313"/>
    <cellStyle name="Normal 4" xfId="80"/>
    <cellStyle name="Normal 4 2" xfId="81"/>
    <cellStyle name="Normal 4 2 2" xfId="314"/>
    <cellStyle name="Normal 40" xfId="315"/>
    <cellStyle name="Normal 40 2" xfId="316"/>
    <cellStyle name="Normal 41" xfId="317"/>
    <cellStyle name="Normal 41 2" xfId="318"/>
    <cellStyle name="Normal 42" xfId="319"/>
    <cellStyle name="Normal 42 2" xfId="320"/>
    <cellStyle name="Normal 43" xfId="321"/>
    <cellStyle name="Normal 43 2" xfId="322"/>
    <cellStyle name="Normal 44" xfId="323"/>
    <cellStyle name="Normal 44 2" xfId="324"/>
    <cellStyle name="Normal 45" xfId="325"/>
    <cellStyle name="Normal 45 2" xfId="326"/>
    <cellStyle name="Normal 46" xfId="327"/>
    <cellStyle name="Normal 46 2" xfId="328"/>
    <cellStyle name="Normal 47" xfId="329"/>
    <cellStyle name="Normal 47 2" xfId="330"/>
    <cellStyle name="Normal 48" xfId="331"/>
    <cellStyle name="Normal 48 2" xfId="332"/>
    <cellStyle name="Normal 49" xfId="333"/>
    <cellStyle name="Normal 49 2" xfId="334"/>
    <cellStyle name="Normal 5" xfId="82"/>
    <cellStyle name="Normal 5 2" xfId="83"/>
    <cellStyle name="Normal 5 3" xfId="335"/>
    <cellStyle name="Normal 50" xfId="336"/>
    <cellStyle name="Normal 50 2" xfId="337"/>
    <cellStyle name="Normal 51" xfId="338"/>
    <cellStyle name="Normal 51 2" xfId="339"/>
    <cellStyle name="Normal 52" xfId="340"/>
    <cellStyle name="Normal 52 2" xfId="341"/>
    <cellStyle name="Normal 53" xfId="342"/>
    <cellStyle name="Normal 53 2" xfId="343"/>
    <cellStyle name="Normal 54" xfId="344"/>
    <cellStyle name="Normal 54 2" xfId="345"/>
    <cellStyle name="Normal 55" xfId="346"/>
    <cellStyle name="Normal 55 2" xfId="347"/>
    <cellStyle name="Normal 56" xfId="348"/>
    <cellStyle name="Normal 56 2" xfId="349"/>
    <cellStyle name="Normal 57" xfId="350"/>
    <cellStyle name="Normal 57 2" xfId="351"/>
    <cellStyle name="Normal 58" xfId="352"/>
    <cellStyle name="Normal 58 2" xfId="353"/>
    <cellStyle name="Normal 59" xfId="354"/>
    <cellStyle name="Normal 59 2" xfId="355"/>
    <cellStyle name="Normal 6" xfId="84"/>
    <cellStyle name="Normal 6 2" xfId="356"/>
    <cellStyle name="Normal 60" xfId="357"/>
    <cellStyle name="Normal 60 2" xfId="358"/>
    <cellStyle name="Normal 61" xfId="359"/>
    <cellStyle name="Normal 61 2" xfId="360"/>
    <cellStyle name="Normal 62" xfId="361"/>
    <cellStyle name="Normal 62 2" xfId="362"/>
    <cellStyle name="Normal 63" xfId="363"/>
    <cellStyle name="Normal 63 2" xfId="364"/>
    <cellStyle name="Normal 64" xfId="365"/>
    <cellStyle name="Normal 64 2" xfId="366"/>
    <cellStyle name="Normal 65" xfId="367"/>
    <cellStyle name="Normal 65 2" xfId="368"/>
    <cellStyle name="Normal 66" xfId="369"/>
    <cellStyle name="Normal 66 2" xfId="370"/>
    <cellStyle name="Normal 67" xfId="371"/>
    <cellStyle name="Normal 67 2" xfId="372"/>
    <cellStyle name="Normal 68" xfId="373"/>
    <cellStyle name="Normal 68 2" xfId="374"/>
    <cellStyle name="Normal 69" xfId="375"/>
    <cellStyle name="Normal 69 2" xfId="376"/>
    <cellStyle name="Normal 7" xfId="85"/>
    <cellStyle name="Normal 70" xfId="377"/>
    <cellStyle name="Normal 70 2" xfId="378"/>
    <cellStyle name="Normal 71" xfId="379"/>
    <cellStyle name="Normal 72" xfId="380"/>
    <cellStyle name="Normal 72 2" xfId="381"/>
    <cellStyle name="Normal 73" xfId="382"/>
    <cellStyle name="Normal 73 2" xfId="383"/>
    <cellStyle name="Normal 74" xfId="384"/>
    <cellStyle name="Normal 74 2" xfId="385"/>
    <cellStyle name="Normal 75" xfId="386"/>
    <cellStyle name="Normal 75 2" xfId="387"/>
    <cellStyle name="Normal 76" xfId="388"/>
    <cellStyle name="Normal 76 2" xfId="389"/>
    <cellStyle name="Normal 77" xfId="390"/>
    <cellStyle name="Normal 77 2" xfId="391"/>
    <cellStyle name="Normal 78" xfId="142"/>
    <cellStyle name="Normal 78 2" xfId="415"/>
    <cellStyle name="Normal 78 3" xfId="479"/>
    <cellStyle name="Normal 79" xfId="432"/>
    <cellStyle name="Normal 79 2" xfId="480"/>
    <cellStyle name="Normal 8" xfId="86"/>
    <cellStyle name="Normal 8 2" xfId="87"/>
    <cellStyle name="Normal 8 3" xfId="88"/>
    <cellStyle name="Normal 80" xfId="478"/>
    <cellStyle name="Normal 9" xfId="89"/>
    <cellStyle name="Normal 9 2" xfId="90"/>
    <cellStyle name="Normal 9 3" xfId="91"/>
    <cellStyle name="Normal 9 3 2" xfId="392"/>
    <cellStyle name="Normal 9 3 2 2" xfId="393"/>
    <cellStyle name="Normal 9 3 2 2 2" xfId="394"/>
    <cellStyle name="Normal 9 3 2 3" xfId="395"/>
    <cellStyle name="Normal 9 3 3" xfId="396"/>
    <cellStyle name="Normal 9 3 3 2" xfId="397"/>
    <cellStyle name="Normal 9 3 4" xfId="398"/>
    <cellStyle name="Normal 9 4" xfId="399"/>
    <cellStyle name="Normal 9 4 2" xfId="400"/>
    <cellStyle name="Normal 9 4 2 2" xfId="401"/>
    <cellStyle name="Normal 9 4 3" xfId="402"/>
    <cellStyle name="Normal 9 4 4" xfId="474"/>
    <cellStyle name="Normal 9 4 5" xfId="454"/>
    <cellStyle name="Normal 9 5" xfId="403"/>
    <cellStyle name="Normal 9 5 2" xfId="404"/>
    <cellStyle name="Normal 9 6" xfId="405"/>
    <cellStyle name="Normal 9 7" xfId="406"/>
    <cellStyle name="Note" xfId="115" builtinId="10" customBuiltin="1"/>
    <cellStyle name="Note 2" xfId="92"/>
    <cellStyle name="Note 2 2" xfId="93"/>
    <cellStyle name="Note 2 2 2" xfId="175"/>
    <cellStyle name="Note 2 3" xfId="170"/>
    <cellStyle name="Note 3" xfId="94"/>
    <cellStyle name="Note 3 2" xfId="171"/>
    <cellStyle name="Note 4" xfId="95"/>
    <cellStyle name="Note 4 2" xfId="407"/>
    <cellStyle name="Note 4 3" xfId="177"/>
    <cellStyle name="Output" xfId="110" builtinId="21" customBuiltin="1"/>
    <cellStyle name="Output 2" xfId="96"/>
    <cellStyle name="Output 3" xfId="151"/>
    <cellStyle name="Percent" xfId="1" builtinId="5"/>
    <cellStyle name="Percent 2" xfId="97"/>
    <cellStyle name="Percent 2 2" xfId="408"/>
    <cellStyle name="Percent 2 3" xfId="413"/>
    <cellStyle name="Percent 3" xfId="409"/>
    <cellStyle name="Percent 3 2" xfId="475"/>
    <cellStyle name="Percent 3 3" xfId="460"/>
    <cellStyle name="Percent 4" xfId="441"/>
    <cellStyle name="Title" xfId="101" builtinId="15" customBuiltin="1"/>
    <cellStyle name="Total" xfId="117" builtinId="25" customBuiltin="1"/>
    <cellStyle name="Total 2" xfId="98"/>
    <cellStyle name="Total 3" xfId="157"/>
    <cellStyle name="Warning Text" xfId="114" builtinId="11" customBuiltin="1"/>
    <cellStyle name="Warning Text 2" xfId="99"/>
    <cellStyle name="Warning Text 3" xfId="155"/>
  </cellStyles>
  <dxfs count="306">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9" formatCode="_(* #,##0_);_(* \(#,##0\);_(* &quot;-&quot;??_);_(@_)"/>
    </dxf>
    <dxf>
      <numFmt numFmtId="169" formatCode="_(* #,##0_);_(* \(#,##0\);_(* &quot;-&quot;??_);_(@_)"/>
    </dxf>
    <dxf>
      <numFmt numFmtId="3" formatCode="#,##0"/>
    </dxf>
    <dxf>
      <numFmt numFmtId="3" formatCode="#,##0"/>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s>
  <tableStyles count="0" defaultTableStyle="TableStyleMedium2" defaultPivotStyle="PivotStyleLight16"/>
  <colors>
    <mruColors>
      <color rgb="FF0070C0"/>
      <color rgb="FFA3DAFF"/>
      <color rgb="FF8BC2FF"/>
      <color rgb="FF6DB3FF"/>
      <color rgb="FF81BDFF"/>
      <color rgb="FF002E50"/>
      <color rgb="FF0066FF"/>
      <color rgb="FF0087E6"/>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pivotCacheDefinition" Target="pivotCache/pivotCacheDefinition4.xml"/><Relationship Id="rId63" Type="http://schemas.microsoft.com/office/2007/relationships/slicerCache" Target="slicerCaches/slicerCache15.xml"/><Relationship Id="rId68" Type="http://schemas.microsoft.com/office/2007/relationships/slicerCache" Target="slicerCaches/slicerCache20.xml"/><Relationship Id="rId84" Type="http://schemas.microsoft.com/office/2007/relationships/slicerCache" Target="slicerCaches/slicerCache36.xml"/><Relationship Id="rId89" Type="http://schemas.microsoft.com/office/2007/relationships/slicerCache" Target="slicerCaches/slicerCache4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customXml" Target="../customXml/item2.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pivotCacheDefinition" Target="pivotCache/pivotCacheDefinition2.xml"/><Relationship Id="rId53" Type="http://schemas.microsoft.com/office/2007/relationships/slicerCache" Target="slicerCaches/slicerCache5.xml"/><Relationship Id="rId58" Type="http://schemas.microsoft.com/office/2007/relationships/slicerCache" Target="slicerCaches/slicerCache10.xml"/><Relationship Id="rId66" Type="http://schemas.microsoft.com/office/2007/relationships/slicerCache" Target="slicerCaches/slicerCache18.xml"/><Relationship Id="rId74" Type="http://schemas.microsoft.com/office/2007/relationships/slicerCache" Target="slicerCaches/slicerCache26.xml"/><Relationship Id="rId79" Type="http://schemas.microsoft.com/office/2007/relationships/slicerCache" Target="slicerCaches/slicerCache31.xml"/><Relationship Id="rId87" Type="http://schemas.microsoft.com/office/2007/relationships/slicerCache" Target="slicerCaches/slicerCache39.xml"/><Relationship Id="rId102" Type="http://schemas.openxmlformats.org/officeDocument/2006/relationships/theme" Target="theme/theme1.xml"/><Relationship Id="rId5" Type="http://schemas.openxmlformats.org/officeDocument/2006/relationships/worksheet" Target="worksheets/sheet5.xml"/><Relationship Id="rId61" Type="http://schemas.microsoft.com/office/2007/relationships/slicerCache" Target="slicerCaches/slicerCache13.xml"/><Relationship Id="rId82" Type="http://schemas.microsoft.com/office/2007/relationships/slicerCache" Target="slicerCaches/slicerCache34.xml"/><Relationship Id="rId90" Type="http://schemas.microsoft.com/office/2007/relationships/slicerCache" Target="slicerCaches/slicerCache42.xml"/><Relationship Id="rId95" Type="http://schemas.microsoft.com/office/2007/relationships/slicerCache" Target="slicerCaches/slicerCache4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5.xml"/><Relationship Id="rId56" Type="http://schemas.microsoft.com/office/2007/relationships/slicerCache" Target="slicerCaches/slicerCache8.xml"/><Relationship Id="rId64" Type="http://schemas.microsoft.com/office/2007/relationships/slicerCache" Target="slicerCaches/slicerCache16.xml"/><Relationship Id="rId69" Type="http://schemas.microsoft.com/office/2007/relationships/slicerCache" Target="slicerCaches/slicerCache21.xml"/><Relationship Id="rId77" Type="http://schemas.microsoft.com/office/2007/relationships/slicerCache" Target="slicerCaches/slicerCache29.xml"/><Relationship Id="rId100" Type="http://schemas.microsoft.com/office/2007/relationships/slicerCache" Target="slicerCaches/slicerCache52.xml"/><Relationship Id="rId105" Type="http://schemas.openxmlformats.org/officeDocument/2006/relationships/calcChain" Target="calcChain.xml"/><Relationship Id="rId8" Type="http://schemas.openxmlformats.org/officeDocument/2006/relationships/worksheet" Target="worksheets/sheet8.xml"/><Relationship Id="rId51" Type="http://schemas.microsoft.com/office/2007/relationships/slicerCache" Target="slicerCaches/slicerCache3.xml"/><Relationship Id="rId72" Type="http://schemas.microsoft.com/office/2007/relationships/slicerCache" Target="slicerCaches/slicerCache24.xml"/><Relationship Id="rId80" Type="http://schemas.microsoft.com/office/2007/relationships/slicerCache" Target="slicerCaches/slicerCache32.xml"/><Relationship Id="rId85" Type="http://schemas.microsoft.com/office/2007/relationships/slicerCache" Target="slicerCaches/slicerCache37.xml"/><Relationship Id="rId93" Type="http://schemas.microsoft.com/office/2007/relationships/slicerCache" Target="slicerCaches/slicerCache45.xml"/><Relationship Id="rId98" Type="http://schemas.microsoft.com/office/2007/relationships/slicerCache" Target="slicerCaches/slicerCache5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3.xml"/><Relationship Id="rId59" Type="http://schemas.microsoft.com/office/2007/relationships/slicerCache" Target="slicerCaches/slicerCache11.xml"/><Relationship Id="rId67" Type="http://schemas.microsoft.com/office/2007/relationships/slicerCache" Target="slicerCaches/slicerCache19.xml"/><Relationship Id="rId103" Type="http://schemas.openxmlformats.org/officeDocument/2006/relationships/styles" Target="styles.xml"/><Relationship Id="rId108"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6.xml"/><Relationship Id="rId62" Type="http://schemas.microsoft.com/office/2007/relationships/slicerCache" Target="slicerCaches/slicerCache14.xml"/><Relationship Id="rId70" Type="http://schemas.microsoft.com/office/2007/relationships/slicerCache" Target="slicerCaches/slicerCache22.xml"/><Relationship Id="rId75" Type="http://schemas.microsoft.com/office/2007/relationships/slicerCache" Target="slicerCaches/slicerCache27.xml"/><Relationship Id="rId83" Type="http://schemas.microsoft.com/office/2007/relationships/slicerCache" Target="slicerCaches/slicerCache35.xml"/><Relationship Id="rId88" Type="http://schemas.microsoft.com/office/2007/relationships/slicerCache" Target="slicerCaches/slicerCache40.xml"/><Relationship Id="rId91" Type="http://schemas.microsoft.com/office/2007/relationships/slicerCache" Target="slicerCaches/slicerCache43.xml"/><Relationship Id="rId96" Type="http://schemas.microsoft.com/office/2007/relationships/slicerCache" Target="slicerCaches/slicerCache4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07/relationships/slicerCache" Target="slicerCaches/slicerCache1.xml"/><Relationship Id="rId57" Type="http://schemas.microsoft.com/office/2007/relationships/slicerCache" Target="slicerCaches/slicerCache9.xml"/><Relationship Id="rId106"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pivotCacheDefinition" Target="pivotCache/pivotCacheDefinition1.xml"/><Relationship Id="rId52" Type="http://schemas.microsoft.com/office/2007/relationships/slicerCache" Target="slicerCaches/slicerCache4.xml"/><Relationship Id="rId60" Type="http://schemas.microsoft.com/office/2007/relationships/slicerCache" Target="slicerCaches/slicerCache12.xml"/><Relationship Id="rId65" Type="http://schemas.microsoft.com/office/2007/relationships/slicerCache" Target="slicerCaches/slicerCache17.xml"/><Relationship Id="rId73" Type="http://schemas.microsoft.com/office/2007/relationships/slicerCache" Target="slicerCaches/slicerCache25.xml"/><Relationship Id="rId78" Type="http://schemas.microsoft.com/office/2007/relationships/slicerCache" Target="slicerCaches/slicerCache30.xml"/><Relationship Id="rId81" Type="http://schemas.microsoft.com/office/2007/relationships/slicerCache" Target="slicerCaches/slicerCache33.xml"/><Relationship Id="rId86" Type="http://schemas.microsoft.com/office/2007/relationships/slicerCache" Target="slicerCaches/slicerCache38.xml"/><Relationship Id="rId94" Type="http://schemas.microsoft.com/office/2007/relationships/slicerCache" Target="slicerCaches/slicerCache46.xml"/><Relationship Id="rId99" Type="http://schemas.microsoft.com/office/2007/relationships/slicerCache" Target="slicerCaches/slicerCache51.xml"/><Relationship Id="rId101" Type="http://schemas.microsoft.com/office/2007/relationships/slicerCache" Target="slicerCaches/slicerCache5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4.xml"/><Relationship Id="rId34" Type="http://schemas.openxmlformats.org/officeDocument/2006/relationships/worksheet" Target="worksheets/sheet34.xml"/><Relationship Id="rId50" Type="http://schemas.microsoft.com/office/2007/relationships/slicerCache" Target="slicerCaches/slicerCache2.xml"/><Relationship Id="rId55" Type="http://schemas.microsoft.com/office/2007/relationships/slicerCache" Target="slicerCaches/slicerCache7.xml"/><Relationship Id="rId76" Type="http://schemas.microsoft.com/office/2007/relationships/slicerCache" Target="slicerCaches/slicerCache28.xml"/><Relationship Id="rId97" Type="http://schemas.microsoft.com/office/2007/relationships/slicerCache" Target="slicerCaches/slicerCache49.xml"/><Relationship Id="rId104" Type="http://schemas.openxmlformats.org/officeDocument/2006/relationships/sharedStrings" Target="sharedStrings.xml"/><Relationship Id="rId7" Type="http://schemas.openxmlformats.org/officeDocument/2006/relationships/worksheet" Target="worksheets/sheet7.xml"/><Relationship Id="rId71" Type="http://schemas.microsoft.com/office/2007/relationships/slicerCache" Target="slicerCaches/slicerCache23.xml"/><Relationship Id="rId92" Type="http://schemas.microsoft.com/office/2007/relationships/slicerCache" Target="slicerCaches/slicerCache44.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3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3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3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3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3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4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5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5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5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5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56.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5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6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6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6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7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7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7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 Just waiting for FDRAB to send updated CF-MC numbers.xlsx]Pivot_HH_Annual!PivotTable2</c:name>
    <c:fmtId val="2"/>
  </c:pivotSource>
  <c:chart>
    <c:title>
      <c:tx>
        <c:strRef>
          <c:f>Pivot_HH_Annual!$A$8</c:f>
          <c:strCache>
            <c:ptCount val="1"/>
            <c:pt idx="0">
              <c:v>CalFresh Households (Annual Average), State Fiscal Year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01 Alameda</c:v>
                </c:pt>
              </c:strCache>
            </c:strRef>
          </c:tx>
          <c:invertIfNegative val="0"/>
          <c:cat>
            <c:strRef>
              <c:f>Pivot_HH_Annual!$A$8</c:f>
              <c:strCache>
                <c:ptCount val="1"/>
                <c:pt idx="0">
                  <c:v>2016/17</c:v>
                </c:pt>
              </c:strCache>
            </c:strRef>
          </c:cat>
          <c:val>
            <c:numRef>
              <c:f>Pivot_HH_Annual!$A$8</c:f>
              <c:numCache>
                <c:formatCode>#,##0</c:formatCode>
                <c:ptCount val="1"/>
                <c:pt idx="0">
                  <c:v>58689.75</c:v>
                </c:pt>
              </c:numCache>
            </c:numRef>
          </c:val>
          <c:extLst>
            <c:ext xmlns:c16="http://schemas.microsoft.com/office/drawing/2014/chart" uri="{C3380CC4-5D6E-409C-BE32-E72D297353CC}">
              <c16:uniqueId val="{00000000-A273-42FF-A14E-2928E06A5DFB}"/>
            </c:ext>
          </c:extLst>
        </c:ser>
        <c:ser>
          <c:idx val="1"/>
          <c:order val="1"/>
          <c:tx>
            <c:strRef>
              <c:f>Pivot_HH_Annual!$A$8</c:f>
              <c:strCache>
                <c:ptCount val="1"/>
                <c:pt idx="0">
                  <c:v>07 Contra Costa</c:v>
                </c:pt>
              </c:strCache>
            </c:strRef>
          </c:tx>
          <c:invertIfNegative val="0"/>
          <c:cat>
            <c:strRef>
              <c:f>Pivot_HH_Annual!$A$8</c:f>
              <c:strCache>
                <c:ptCount val="1"/>
                <c:pt idx="0">
                  <c:v>2016/17</c:v>
                </c:pt>
              </c:strCache>
            </c:strRef>
          </c:cat>
          <c:val>
            <c:numRef>
              <c:f>Pivot_HH_Annual!$A$8</c:f>
              <c:numCache>
                <c:formatCode>#,##0</c:formatCode>
                <c:ptCount val="1"/>
                <c:pt idx="0">
                  <c:v>32340.333333333336</c:v>
                </c:pt>
              </c:numCache>
            </c:numRef>
          </c:val>
          <c:extLst>
            <c:ext xmlns:c16="http://schemas.microsoft.com/office/drawing/2014/chart" uri="{C3380CC4-5D6E-409C-BE32-E72D297353CC}">
              <c16:uniqueId val="{00000000-9D05-4B94-A38C-20DD81EC9413}"/>
            </c:ext>
          </c:extLst>
        </c:ser>
        <c:ser>
          <c:idx val="2"/>
          <c:order val="2"/>
          <c:tx>
            <c:strRef>
              <c:f>Pivot_HH_Annual!$A$8</c:f>
              <c:strCache>
                <c:ptCount val="1"/>
                <c:pt idx="0">
                  <c:v>21 Marin</c:v>
                </c:pt>
              </c:strCache>
            </c:strRef>
          </c:tx>
          <c:invertIfNegative val="0"/>
          <c:cat>
            <c:strRef>
              <c:f>Pivot_HH_Annual!$A$8</c:f>
              <c:strCache>
                <c:ptCount val="1"/>
                <c:pt idx="0">
                  <c:v>2016/17</c:v>
                </c:pt>
              </c:strCache>
            </c:strRef>
          </c:cat>
          <c:val>
            <c:numRef>
              <c:f>Pivot_HH_Annual!$A$8</c:f>
              <c:numCache>
                <c:formatCode>#,##0</c:formatCode>
                <c:ptCount val="1"/>
                <c:pt idx="0">
                  <c:v>6100.9999999999991</c:v>
                </c:pt>
              </c:numCache>
            </c:numRef>
          </c:val>
          <c:extLst>
            <c:ext xmlns:c16="http://schemas.microsoft.com/office/drawing/2014/chart" uri="{C3380CC4-5D6E-409C-BE32-E72D297353CC}">
              <c16:uniqueId val="{00000001-9D05-4B94-A38C-20DD81EC9413}"/>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 Just waiting for FDRAB to send updated CF-MC numbers.xlsx]Pivot_HH_Annual!PivotTable1</c:name>
    <c:fmtId val="2"/>
  </c:pivotSource>
  <c:chart>
    <c:title>
      <c:tx>
        <c:strRef>
          <c:f>Pivot_HH_Annual!$A$35</c:f>
          <c:strCache>
            <c:ptCount val="1"/>
            <c:pt idx="0">
              <c:v>CalFresh Households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01 Alameda</c:v>
                </c:pt>
              </c:strCache>
            </c:strRef>
          </c:tx>
          <c:invertIfNegative val="0"/>
          <c:cat>
            <c:strRef>
              <c:f>Pivot_HH_Annual!$A$35</c:f>
              <c:strCache>
                <c:ptCount val="1"/>
                <c:pt idx="0">
                  <c:v>2017</c:v>
                </c:pt>
              </c:strCache>
            </c:strRef>
          </c:cat>
          <c:val>
            <c:numRef>
              <c:f>Pivot_HH_Annual!$A$35</c:f>
              <c:numCache>
                <c:formatCode>#,##0</c:formatCode>
                <c:ptCount val="1"/>
                <c:pt idx="0">
                  <c:v>57278.25</c:v>
                </c:pt>
              </c:numCache>
            </c:numRef>
          </c:val>
          <c:extLst>
            <c:ext xmlns:c16="http://schemas.microsoft.com/office/drawing/2014/chart" uri="{C3380CC4-5D6E-409C-BE32-E72D297353CC}">
              <c16:uniqueId val="{00000000-5B48-4BC1-A6A5-F113CFD8A1E3}"/>
            </c:ext>
          </c:extLst>
        </c:ser>
        <c:ser>
          <c:idx val="1"/>
          <c:order val="1"/>
          <c:tx>
            <c:strRef>
              <c:f>Pivot_HH_Annual!$A$35</c:f>
              <c:strCache>
                <c:ptCount val="1"/>
                <c:pt idx="0">
                  <c:v>07 Contra Costa</c:v>
                </c:pt>
              </c:strCache>
            </c:strRef>
          </c:tx>
          <c:invertIfNegative val="0"/>
          <c:cat>
            <c:strRef>
              <c:f>Pivot_HH_Annual!$A$35</c:f>
              <c:strCache>
                <c:ptCount val="1"/>
                <c:pt idx="0">
                  <c:v>2017</c:v>
                </c:pt>
              </c:strCache>
            </c:strRef>
          </c:cat>
          <c:val>
            <c:numRef>
              <c:f>Pivot_HH_Annual!$A$35</c:f>
              <c:numCache>
                <c:formatCode>#,##0</c:formatCode>
                <c:ptCount val="1"/>
                <c:pt idx="0">
                  <c:v>31521.166666666668</c:v>
                </c:pt>
              </c:numCache>
            </c:numRef>
          </c:val>
          <c:extLst>
            <c:ext xmlns:c16="http://schemas.microsoft.com/office/drawing/2014/chart" uri="{C3380CC4-5D6E-409C-BE32-E72D297353CC}">
              <c16:uniqueId val="{00000000-43C2-4914-B02F-3ADFAF5DF9E1}"/>
            </c:ext>
          </c:extLst>
        </c:ser>
        <c:ser>
          <c:idx val="2"/>
          <c:order val="2"/>
          <c:tx>
            <c:strRef>
              <c:f>Pivot_HH_Annual!$A$35</c:f>
              <c:strCache>
                <c:ptCount val="1"/>
                <c:pt idx="0">
                  <c:v>21 Marin</c:v>
                </c:pt>
              </c:strCache>
            </c:strRef>
          </c:tx>
          <c:invertIfNegative val="0"/>
          <c:cat>
            <c:strRef>
              <c:f>Pivot_HH_Annual!$A$35</c:f>
              <c:strCache>
                <c:ptCount val="1"/>
                <c:pt idx="0">
                  <c:v>2017</c:v>
                </c:pt>
              </c:strCache>
            </c:strRef>
          </c:cat>
          <c:val>
            <c:numRef>
              <c:f>Pivot_HH_Annual!$A$35</c:f>
              <c:numCache>
                <c:formatCode>#,##0</c:formatCode>
                <c:ptCount val="1"/>
                <c:pt idx="0">
                  <c:v>5969.25</c:v>
                </c:pt>
              </c:numCache>
            </c:numRef>
          </c:val>
          <c:extLst>
            <c:ext xmlns:c16="http://schemas.microsoft.com/office/drawing/2014/chart" uri="{C3380CC4-5D6E-409C-BE32-E72D297353CC}">
              <c16:uniqueId val="{00000001-43C2-4914-B02F-3ADFAF5DF9E1}"/>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 Just waiting for FDRAB to send updated CF-MC numbers.xlsx]Pivot_HHs_Mth!PivotTable3</c:name>
    <c:fmtId val="2"/>
  </c:pivotSource>
  <c:chart>
    <c:title>
      <c:tx>
        <c:strRef>
          <c:f>Pivot_HHs_Mth!$A$8</c:f>
          <c:strCache>
            <c:ptCount val="1"/>
            <c:pt idx="0">
              <c:v>CalFresh Households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19 Los Angeles</c:v>
                </c:pt>
              </c:strCache>
            </c:strRef>
          </c:tx>
          <c:invertIfNegative val="0"/>
          <c:cat>
            <c:multiLvlStrRef>
              <c:f>Pivot_HHs_Mth!$A$8</c:f>
              <c:multiLvlStrCache>
                <c:ptCount val="3"/>
                <c:lvl>
                  <c:pt idx="0">
                    <c:v>January</c:v>
                  </c:pt>
                  <c:pt idx="1">
                    <c:v>February</c:v>
                  </c:pt>
                  <c:pt idx="2">
                    <c:v>March</c:v>
                  </c:pt>
                </c:lvl>
                <c:lvl>
                  <c:pt idx="0">
                    <c:v>2018</c:v>
                  </c:pt>
                </c:lvl>
              </c:multiLvlStrCache>
            </c:multiLvlStrRef>
          </c:cat>
          <c:val>
            <c:numRef>
              <c:f>Pivot_HHs_Mth!$A$8</c:f>
              <c:numCache>
                <c:formatCode>#,##0</c:formatCode>
                <c:ptCount val="3"/>
                <c:pt idx="0">
                  <c:v>555624</c:v>
                </c:pt>
                <c:pt idx="1">
                  <c:v>547867</c:v>
                </c:pt>
                <c:pt idx="2">
                  <c:v>553466</c:v>
                </c:pt>
              </c:numCache>
            </c:numRef>
          </c:val>
          <c:extLst>
            <c:ext xmlns:c16="http://schemas.microsoft.com/office/drawing/2014/chart" uri="{C3380CC4-5D6E-409C-BE32-E72D297353CC}">
              <c16:uniqueId val="{00000000-3237-4330-AABE-59A880679FDB}"/>
            </c:ext>
          </c:extLst>
        </c:ser>
        <c:ser>
          <c:idx val="1"/>
          <c:order val="1"/>
          <c:tx>
            <c:strRef>
              <c:f>Pivot_HHs_Mth!$A$8</c:f>
              <c:strCache>
                <c:ptCount val="1"/>
                <c:pt idx="0">
                  <c:v>30 Orange</c:v>
                </c:pt>
              </c:strCache>
            </c:strRef>
          </c:tx>
          <c:invertIfNegative val="0"/>
          <c:cat>
            <c:multiLvlStrRef>
              <c:f>Pivot_HHs_Mth!$A$8</c:f>
              <c:multiLvlStrCache>
                <c:ptCount val="3"/>
                <c:lvl>
                  <c:pt idx="0">
                    <c:v>January</c:v>
                  </c:pt>
                  <c:pt idx="1">
                    <c:v>February</c:v>
                  </c:pt>
                  <c:pt idx="2">
                    <c:v>March</c:v>
                  </c:pt>
                </c:lvl>
                <c:lvl>
                  <c:pt idx="0">
                    <c:v>2018</c:v>
                  </c:pt>
                </c:lvl>
              </c:multiLvlStrCache>
            </c:multiLvlStrRef>
          </c:cat>
          <c:val>
            <c:numRef>
              <c:f>Pivot_HHs_Mth!$A$8</c:f>
              <c:numCache>
                <c:formatCode>#,##0</c:formatCode>
                <c:ptCount val="3"/>
                <c:pt idx="0">
                  <c:v>113584</c:v>
                </c:pt>
                <c:pt idx="1">
                  <c:v>111321</c:v>
                </c:pt>
                <c:pt idx="2">
                  <c:v>112044</c:v>
                </c:pt>
              </c:numCache>
            </c:numRef>
          </c:val>
          <c:extLst>
            <c:ext xmlns:c16="http://schemas.microsoft.com/office/drawing/2014/chart" uri="{C3380CC4-5D6E-409C-BE32-E72D297353CC}">
              <c16:uniqueId val="{00000000-AAB1-4B72-9E88-B923627BA4BF}"/>
            </c:ext>
          </c:extLst>
        </c:ser>
        <c:ser>
          <c:idx val="2"/>
          <c:order val="2"/>
          <c:tx>
            <c:strRef>
              <c:f>Pivot_HHs_Mth!$A$8</c:f>
              <c:strCache>
                <c:ptCount val="1"/>
                <c:pt idx="0">
                  <c:v>33 Riverside</c:v>
                </c:pt>
              </c:strCache>
            </c:strRef>
          </c:tx>
          <c:invertIfNegative val="0"/>
          <c:cat>
            <c:multiLvlStrRef>
              <c:f>Pivot_HHs_Mth!$A$8</c:f>
              <c:multiLvlStrCache>
                <c:ptCount val="3"/>
                <c:lvl>
                  <c:pt idx="0">
                    <c:v>January</c:v>
                  </c:pt>
                  <c:pt idx="1">
                    <c:v>February</c:v>
                  </c:pt>
                  <c:pt idx="2">
                    <c:v>March</c:v>
                  </c:pt>
                </c:lvl>
                <c:lvl>
                  <c:pt idx="0">
                    <c:v>2018</c:v>
                  </c:pt>
                </c:lvl>
              </c:multiLvlStrCache>
            </c:multiLvlStrRef>
          </c:cat>
          <c:val>
            <c:numRef>
              <c:f>Pivot_HHs_Mth!$A$8</c:f>
              <c:numCache>
                <c:formatCode>#,##0</c:formatCode>
                <c:ptCount val="3"/>
                <c:pt idx="0">
                  <c:v>120061</c:v>
                </c:pt>
                <c:pt idx="1">
                  <c:v>117728</c:v>
                </c:pt>
                <c:pt idx="2">
                  <c:v>117832</c:v>
                </c:pt>
              </c:numCache>
            </c:numRef>
          </c:val>
          <c:extLst>
            <c:ext xmlns:c16="http://schemas.microsoft.com/office/drawing/2014/chart" uri="{C3380CC4-5D6E-409C-BE32-E72D297353CC}">
              <c16:uniqueId val="{00000001-AAB1-4B72-9E88-B923627BA4BF}"/>
            </c:ext>
          </c:extLst>
        </c:ser>
        <c:ser>
          <c:idx val="3"/>
          <c:order val="3"/>
          <c:tx>
            <c:strRef>
              <c:f>Pivot_HHs_Mth!$A$8</c:f>
              <c:strCache>
                <c:ptCount val="1"/>
                <c:pt idx="0">
                  <c:v>36 San Bernardino</c:v>
                </c:pt>
              </c:strCache>
            </c:strRef>
          </c:tx>
          <c:invertIfNegative val="0"/>
          <c:cat>
            <c:multiLvlStrRef>
              <c:f>Pivot_HHs_Mth!$A$8</c:f>
              <c:multiLvlStrCache>
                <c:ptCount val="3"/>
                <c:lvl>
                  <c:pt idx="0">
                    <c:v>January</c:v>
                  </c:pt>
                  <c:pt idx="1">
                    <c:v>February</c:v>
                  </c:pt>
                  <c:pt idx="2">
                    <c:v>March</c:v>
                  </c:pt>
                </c:lvl>
                <c:lvl>
                  <c:pt idx="0">
                    <c:v>2018</c:v>
                  </c:pt>
                </c:lvl>
              </c:multiLvlStrCache>
            </c:multiLvlStrRef>
          </c:cat>
          <c:val>
            <c:numRef>
              <c:f>Pivot_HHs_Mth!$A$8</c:f>
              <c:numCache>
                <c:formatCode>#,##0</c:formatCode>
                <c:ptCount val="3"/>
                <c:pt idx="0">
                  <c:v>161011</c:v>
                </c:pt>
                <c:pt idx="1">
                  <c:v>158956</c:v>
                </c:pt>
                <c:pt idx="2">
                  <c:v>158837</c:v>
                </c:pt>
              </c:numCache>
            </c:numRef>
          </c:val>
          <c:extLst>
            <c:ext xmlns:c16="http://schemas.microsoft.com/office/drawing/2014/chart" uri="{C3380CC4-5D6E-409C-BE32-E72D297353CC}">
              <c16:uniqueId val="{00000002-AAB1-4B72-9E88-B923627BA4BF}"/>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 Just waiting for FDRAB to send updated CF-MC numbers.xlsx]Pivot_Person_Unemp_Annual!PivotTable1</c:name>
    <c:fmtId val="2"/>
  </c:pivotSource>
  <c:chart>
    <c:title>
      <c:tx>
        <c:strRef>
          <c:f>Pivot_Person_Unemp_Annual!$A$8</c:f>
          <c:strCache>
            <c:ptCount val="1"/>
            <c:pt idx="0">
              <c:v>CalFresh Persons (Annual Average), State Fiscal Year 2015/16 - 2016/17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01 Alameda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119341.08333333333</c:v>
                </c:pt>
                <c:pt idx="1">
                  <c:v>112034.75</c:v>
                </c:pt>
              </c:numCache>
            </c:numRef>
          </c:val>
          <c:extLst>
            <c:ext xmlns:c16="http://schemas.microsoft.com/office/drawing/2014/chart" uri="{C3380CC4-5D6E-409C-BE32-E72D297353CC}">
              <c16:uniqueId val="{00000000-6429-4864-A25F-7A80A229E149}"/>
            </c:ext>
          </c:extLst>
        </c:ser>
        <c:ser>
          <c:idx val="1"/>
          <c:order val="1"/>
          <c:tx>
            <c:strRef>
              <c:f>Pivot_Person_Unemp_Annual!$A$8</c:f>
              <c:strCache>
                <c:ptCount val="1"/>
                <c:pt idx="0">
                  <c:v>07 Contra Costa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70785.833333333328</c:v>
                </c:pt>
                <c:pt idx="1">
                  <c:v>64666.416666666664</c:v>
                </c:pt>
              </c:numCache>
            </c:numRef>
          </c:val>
          <c:extLst>
            <c:ext xmlns:c16="http://schemas.microsoft.com/office/drawing/2014/chart" uri="{C3380CC4-5D6E-409C-BE32-E72D297353CC}">
              <c16:uniqueId val="{00000004-3ED1-47EE-875E-79D211BF7A7E}"/>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 Just waiting for FDRAB to send updated CF-MC numbers.xlsx]Pivot_Person_Unemp_Annual!PivotTable2</c:name>
    <c:fmtId val="2"/>
  </c:pivotSource>
  <c:chart>
    <c:title>
      <c:tx>
        <c:strRef>
          <c:f>Pivot_Person_Unemp_Annual!$A$33</c:f>
          <c:strCache>
            <c:ptCount val="1"/>
            <c:pt idx="0">
              <c:v>CalFresh Persons (Annual Average), Calendar Year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01 Alameda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116103.25</c:v>
                </c:pt>
                <c:pt idx="1">
                  <c:v>108256.25</c:v>
                </c:pt>
              </c:numCache>
            </c:numRef>
          </c:val>
          <c:extLst>
            <c:ext xmlns:c16="http://schemas.microsoft.com/office/drawing/2014/chart" uri="{C3380CC4-5D6E-409C-BE32-E72D297353CC}">
              <c16:uniqueId val="{00000000-97A6-4DEA-85FA-4FC9B30E4284}"/>
            </c:ext>
          </c:extLst>
        </c:ser>
        <c:ser>
          <c:idx val="1"/>
          <c:order val="1"/>
          <c:tx>
            <c:strRef>
              <c:f>Pivot_Person_Unemp_Annual!$A$33</c:f>
              <c:strCache>
                <c:ptCount val="1"/>
                <c:pt idx="0">
                  <c:v>07 Contra Costa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67936.583333333328</c:v>
                </c:pt>
                <c:pt idx="1">
                  <c:v>62952.083333333336</c:v>
                </c:pt>
              </c:numCache>
            </c:numRef>
          </c:val>
          <c:extLst>
            <c:ext xmlns:c16="http://schemas.microsoft.com/office/drawing/2014/chart" uri="{C3380CC4-5D6E-409C-BE32-E72D297353CC}">
              <c16:uniqueId val="{00000004-6E92-4619-8C10-EDD35F8C0460}"/>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 Just waiting for FDRAB to send updated CF-MC numbers.xlsx]Pivot_Persons_Mth!PivotTable1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41 San Mateo</c:v>
                </c:pt>
              </c:strCache>
            </c:strRef>
          </c:tx>
          <c:invertIfNegative val="0"/>
          <c:cat>
            <c:multiLvlStrRef>
              <c:f>Pivot_Persons_Mth!$A$8</c:f>
              <c:multiLvlStrCache>
                <c:ptCount val="3"/>
                <c:lvl>
                  <c:pt idx="0">
                    <c:v>January</c:v>
                  </c:pt>
                  <c:pt idx="1">
                    <c:v>February</c:v>
                  </c:pt>
                  <c:pt idx="2">
                    <c:v>March</c:v>
                  </c:pt>
                </c:lvl>
                <c:lvl>
                  <c:pt idx="0">
                    <c:v>2018</c:v>
                  </c:pt>
                </c:lvl>
              </c:multiLvlStrCache>
            </c:multiLvlStrRef>
          </c:cat>
          <c:val>
            <c:numRef>
              <c:f>Pivot_Persons_Mth!$A$8</c:f>
              <c:numCache>
                <c:formatCode>_(* #,##0_);_(* \(#,##0\);_(* "-"??_);_(@_)</c:formatCode>
                <c:ptCount val="3"/>
                <c:pt idx="0">
                  <c:v>24923</c:v>
                </c:pt>
                <c:pt idx="1">
                  <c:v>24271</c:v>
                </c:pt>
                <c:pt idx="2">
                  <c:v>24322</c:v>
                </c:pt>
              </c:numCache>
            </c:numRef>
          </c:val>
          <c:extLst>
            <c:ext xmlns:c16="http://schemas.microsoft.com/office/drawing/2014/chart" uri="{C3380CC4-5D6E-409C-BE32-E72D297353CC}">
              <c16:uniqueId val="{00000000-3B0A-4455-8872-363E07EFAE70}"/>
            </c:ext>
          </c:extLst>
        </c:ser>
        <c:ser>
          <c:idx val="1"/>
          <c:order val="1"/>
          <c:tx>
            <c:strRef>
              <c:f>Pivot_Persons_Mth!$A$8</c:f>
              <c:strCache>
                <c:ptCount val="1"/>
                <c:pt idx="0">
                  <c:v>42 Santa Barbara</c:v>
                </c:pt>
              </c:strCache>
            </c:strRef>
          </c:tx>
          <c:invertIfNegative val="0"/>
          <c:cat>
            <c:multiLvlStrRef>
              <c:f>Pivot_Persons_Mth!$A$8</c:f>
              <c:multiLvlStrCache>
                <c:ptCount val="3"/>
                <c:lvl>
                  <c:pt idx="0">
                    <c:v>January</c:v>
                  </c:pt>
                  <c:pt idx="1">
                    <c:v>February</c:v>
                  </c:pt>
                  <c:pt idx="2">
                    <c:v>March</c:v>
                  </c:pt>
                </c:lvl>
                <c:lvl>
                  <c:pt idx="0">
                    <c:v>2018</c:v>
                  </c:pt>
                </c:lvl>
              </c:multiLvlStrCache>
            </c:multiLvlStrRef>
          </c:cat>
          <c:val>
            <c:numRef>
              <c:f>Pivot_Persons_Mth!$A$8</c:f>
              <c:numCache>
                <c:formatCode>_(* #,##0_);_(* \(#,##0\);_(* "-"??_);_(@_)</c:formatCode>
                <c:ptCount val="3"/>
                <c:pt idx="0">
                  <c:v>39123</c:v>
                </c:pt>
                <c:pt idx="1">
                  <c:v>39690</c:v>
                </c:pt>
                <c:pt idx="2">
                  <c:v>40497</c:v>
                </c:pt>
              </c:numCache>
            </c:numRef>
          </c:val>
          <c:extLst>
            <c:ext xmlns:c16="http://schemas.microsoft.com/office/drawing/2014/chart" uri="{C3380CC4-5D6E-409C-BE32-E72D297353CC}">
              <c16:uniqueId val="{00000003-3B0A-4455-8872-363E07EFAE70}"/>
            </c:ext>
          </c:extLst>
        </c:ser>
        <c:ser>
          <c:idx val="2"/>
          <c:order val="2"/>
          <c:tx>
            <c:strRef>
              <c:f>Pivot_Persons_Mth!$A$8</c:f>
              <c:strCache>
                <c:ptCount val="1"/>
                <c:pt idx="0">
                  <c:v>43 Santa Clara</c:v>
                </c:pt>
              </c:strCache>
            </c:strRef>
          </c:tx>
          <c:invertIfNegative val="0"/>
          <c:cat>
            <c:multiLvlStrRef>
              <c:f>Pivot_Persons_Mth!$A$8</c:f>
              <c:multiLvlStrCache>
                <c:ptCount val="3"/>
                <c:lvl>
                  <c:pt idx="0">
                    <c:v>January</c:v>
                  </c:pt>
                  <c:pt idx="1">
                    <c:v>February</c:v>
                  </c:pt>
                  <c:pt idx="2">
                    <c:v>March</c:v>
                  </c:pt>
                </c:lvl>
                <c:lvl>
                  <c:pt idx="0">
                    <c:v>2018</c:v>
                  </c:pt>
                </c:lvl>
              </c:multiLvlStrCache>
            </c:multiLvlStrRef>
          </c:cat>
          <c:val>
            <c:numRef>
              <c:f>Pivot_Persons_Mth!$A$8</c:f>
              <c:numCache>
                <c:formatCode>_(* #,##0_);_(* \(#,##0\);_(* "-"??_);_(@_)</c:formatCode>
                <c:ptCount val="3"/>
                <c:pt idx="0">
                  <c:v>87007</c:v>
                </c:pt>
                <c:pt idx="1">
                  <c:v>84952</c:v>
                </c:pt>
                <c:pt idx="2">
                  <c:v>84476</c:v>
                </c:pt>
              </c:numCache>
            </c:numRef>
          </c:val>
          <c:extLst>
            <c:ext xmlns:c16="http://schemas.microsoft.com/office/drawing/2014/chart" uri="{C3380CC4-5D6E-409C-BE32-E72D297353CC}">
              <c16:uniqueId val="{00000004-3B0A-4455-8872-363E07EFAE70}"/>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numbers.xlsx]Pivot_PRI!PivotTable2</c:name>
    <c:fmtId val="5"/>
  </c:pivotSource>
  <c:chart>
    <c:title>
      <c:tx>
        <c:strRef>
          <c:f>Pivot_PRI!$A$81</c:f>
          <c:strCache>
            <c:ptCount val="1"/>
            <c:pt idx="0">
              <c:v>Program Reach Index, Annual Estimate Counties,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0.65972914021499374</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0.62908731910841476</c:v>
                </c:pt>
              </c:numCache>
            </c:numRef>
          </c:val>
          <c:extLst>
            <c:ext xmlns:c16="http://schemas.microsoft.com/office/drawing/2014/chart" uri="{C3380CC4-5D6E-409C-BE32-E72D297353CC}">
              <c16:uniqueId val="{00000000-002A-47A3-BD4D-3A4CE8731D23}"/>
            </c:ext>
          </c:extLst>
        </c:ser>
        <c:ser>
          <c:idx val="2"/>
          <c:order val="2"/>
          <c:tx>
            <c:strRef>
              <c:f>Pivot_PRI!$A$81</c:f>
              <c:strCache>
                <c:ptCount val="1"/>
                <c:pt idx="0">
                  <c:v>21 Marin</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0.50107384148219314</c:v>
                </c:pt>
              </c:numCache>
            </c:numRef>
          </c:val>
          <c:extLst>
            <c:ext xmlns:c16="http://schemas.microsoft.com/office/drawing/2014/chart" uri="{C3380CC4-5D6E-409C-BE32-E72D297353CC}">
              <c16:uniqueId val="{00000001-002A-47A3-BD4D-3A4CE8731D23}"/>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numbers.xlsx]Pivot_PRI!PivotTable6</c:name>
    <c:fmtId val="3"/>
  </c:pivotSource>
  <c:chart>
    <c:title>
      <c:tx>
        <c:strRef>
          <c:f>Pivot_PRI!$A$156</c:f>
          <c:strCache>
            <c:ptCount val="1"/>
            <c:pt idx="0">
              <c:v>Program Reach Index, 5-Year Estimate Counties, 2012 - 2016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18 Lassen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0.82849757067377616</c:v>
                </c:pt>
              </c:numCache>
            </c:numRef>
          </c:val>
          <c:extLst>
            <c:ext xmlns:c16="http://schemas.microsoft.com/office/drawing/2014/chart" uri="{C3380CC4-5D6E-409C-BE32-E72D297353CC}">
              <c16:uniqueId val="{00000000-64A1-4436-9F95-6548AAB5CB4A}"/>
            </c:ext>
          </c:extLst>
        </c:ser>
        <c:ser>
          <c:idx val="1"/>
          <c:order val="1"/>
          <c:tx>
            <c:strRef>
              <c:f>Pivot_PRI!$A$156</c:f>
              <c:strCache>
                <c:ptCount val="1"/>
                <c:pt idx="0">
                  <c:v>22 Mariposa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0.63395687671125978</c:v>
                </c:pt>
              </c:numCache>
            </c:numRef>
          </c:val>
          <c:extLst>
            <c:ext xmlns:c16="http://schemas.microsoft.com/office/drawing/2014/chart" uri="{C3380CC4-5D6E-409C-BE32-E72D297353CC}">
              <c16:uniqueId val="{00000002-64A1-4436-9F95-6548AAB5CB4A}"/>
            </c:ext>
          </c:extLst>
        </c:ser>
        <c:ser>
          <c:idx val="2"/>
          <c:order val="2"/>
          <c:tx>
            <c:strRef>
              <c:f>Pivot_PRI!$A$156</c:f>
              <c:strCache>
                <c:ptCount val="1"/>
                <c:pt idx="0">
                  <c:v>25 Modoc</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0.67317691312255723</c:v>
                </c:pt>
              </c:numCache>
            </c:numRef>
          </c:val>
          <c:extLst>
            <c:ext xmlns:c16="http://schemas.microsoft.com/office/drawing/2014/chart" uri="{C3380CC4-5D6E-409C-BE32-E72D297353CC}">
              <c16:uniqueId val="{00000003-64A1-4436-9F95-6548AAB5CB4A}"/>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60B1-4D61-B555-26A6D901EBB1}"/>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A-60B1-4D61-B555-26A6D901EBB1}"/>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60B1-4D61-B555-26A6D901EBB1}"/>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60B1-4D61-B555-26A6D901EBB1}"/>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numbers.xlsx]Pivot_Demogr_CF!PivotTable1</c:name>
    <c:fmtId val="4"/>
  </c:pivotSource>
  <c:chart>
    <c:title>
      <c:tx>
        <c:strRef>
          <c:f>Pivot_Demogr_CF!$A$8</c:f>
          <c:strCache>
            <c:ptCount val="1"/>
            <c:pt idx="0">
              <c:v>CalFresh Persons Calendar Year Average (PRI numerator), 2016</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287642.75</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214057.33333333334</c:v>
                </c:pt>
              </c:numCache>
            </c:numRef>
          </c:val>
          <c:extLst>
            <c:ext xmlns:c16="http://schemas.microsoft.com/office/drawing/2014/chart" uri="{C3380CC4-5D6E-409C-BE32-E72D297353CC}">
              <c16:uniqueId val="{00000004-46D9-4216-9170-099F0B8CFDF9}"/>
            </c:ext>
          </c:extLst>
        </c:ser>
        <c:ser>
          <c:idx val="2"/>
          <c:order val="2"/>
          <c:tx>
            <c:strRef>
              <c:f>Pivot_Demogr_CF!$A$8</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5619.833333333333</c:v>
                </c:pt>
              </c:numCache>
            </c:numRef>
          </c:val>
          <c:extLst>
            <c:ext xmlns:c16="http://schemas.microsoft.com/office/drawing/2014/chart" uri="{C3380CC4-5D6E-409C-BE32-E72D297353CC}">
              <c16:uniqueId val="{00000005-46D9-4216-9170-099F0B8CFDF9}"/>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numbers.xlsx]Pivot_Demogr_CF!PivotTable2</c:name>
    <c:fmtId val="4"/>
  </c:pivotSource>
  <c:chart>
    <c:title>
      <c:tx>
        <c:strRef>
          <c:f>Pivot_Demogr_CF!$A$41</c:f>
          <c:strCache>
            <c:ptCount val="1"/>
            <c:pt idx="0">
              <c:v>Estimated CalFresh Eligibles, Calendar Year (PRI adjusted denominator),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421674.33782000002</c:v>
                </c:pt>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270638.75339999999</c:v>
                </c:pt>
              </c:numCache>
            </c:numRef>
          </c:val>
          <c:extLst>
            <c:ext xmlns:c16="http://schemas.microsoft.com/office/drawing/2014/chart" uri="{C3380CC4-5D6E-409C-BE32-E72D297353CC}">
              <c16:uniqueId val="{00000004-159C-493C-B774-C035E9A6A9A3}"/>
            </c:ext>
          </c:extLst>
        </c:ser>
        <c:ser>
          <c:idx val="2"/>
          <c:order val="2"/>
          <c:tx>
            <c:strRef>
              <c:f>Pivot_Demogr_CF!$A$41</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7743.2246999999998</c:v>
                </c:pt>
              </c:numCache>
            </c:numRef>
          </c:val>
          <c:extLst>
            <c:ext xmlns:c16="http://schemas.microsoft.com/office/drawing/2014/chart" uri="{C3380CC4-5D6E-409C-BE32-E72D297353CC}">
              <c16:uniqueId val="{00000005-159C-493C-B774-C035E9A6A9A3}"/>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numbers.xlsx]Pivot_CF&amp;MC!PivotTable1</c:name>
    <c:fmtId val="4"/>
  </c:pivotSource>
  <c:chart>
    <c:title>
      <c:tx>
        <c:strRef>
          <c:f>'Pivot_CF&amp;MC'!$A$8</c:f>
          <c:strCache>
            <c:ptCount val="1"/>
            <c:pt idx="0">
              <c:v>% Medi-Cal Beneficiaries Receiving CalFresh, 2016 - 2017</c:v>
            </c:pt>
          </c:strCache>
        </c:strRef>
      </c:tx>
      <c:overlay val="0"/>
      <c:txPr>
        <a:bodyPr/>
        <a:lstStyle/>
        <a:p>
          <a:pPr>
            <a:defRPr sz="160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s>
    <c:plotArea>
      <c:layout>
        <c:manualLayout>
          <c:layoutTarget val="inner"/>
          <c:xMode val="edge"/>
          <c:yMode val="edge"/>
          <c:x val="0.14583442849748016"/>
          <c:y val="0.16206465124501929"/>
          <c:w val="0.80442646279400132"/>
          <c:h val="0.56478723838276701"/>
        </c:manualLayout>
      </c:layout>
      <c:lineChart>
        <c:grouping val="standard"/>
        <c:varyColors val="0"/>
        <c:ser>
          <c:idx val="0"/>
          <c:order val="0"/>
          <c:tx>
            <c:strRef>
              <c:f>'Pivot_CF&amp;MC'!$A$8</c:f>
              <c:strCache>
                <c:ptCount val="1"/>
                <c:pt idx="0">
                  <c:v>53 Trinity</c:v>
                </c:pt>
              </c:strCache>
            </c:strRef>
          </c:tx>
          <c:cat>
            <c:multiLvlStrRef>
              <c:f>'Pivot_CF&amp;MC'!$A$8</c:f>
              <c:multiLvlStrCache>
                <c:ptCount val="4"/>
                <c:lvl>
                  <c:pt idx="0">
                    <c:v>January</c:v>
                  </c:pt>
                  <c:pt idx="1">
                    <c:v>April</c:v>
                  </c:pt>
                  <c:pt idx="2">
                    <c:v>January</c:v>
                  </c:pt>
                  <c:pt idx="3">
                    <c:v>April</c:v>
                  </c:pt>
                </c:lvl>
                <c:lvl>
                  <c:pt idx="0">
                    <c:v>2016</c:v>
                  </c:pt>
                  <c:pt idx="2">
                    <c:v>2017</c:v>
                  </c:pt>
                </c:lvl>
              </c:multiLvlStrCache>
            </c:multiLvlStrRef>
          </c:cat>
          <c:val>
            <c:numRef>
              <c:f>'Pivot_CF&amp;MC'!$A$8</c:f>
              <c:numCache>
                <c:formatCode>0.0%</c:formatCode>
                <c:ptCount val="4"/>
                <c:pt idx="0">
                  <c:v>0.35090837282780413</c:v>
                </c:pt>
                <c:pt idx="1">
                  <c:v>0.34001966568338249</c:v>
                </c:pt>
                <c:pt idx="2">
                  <c:v>0.32711930926216642</c:v>
                </c:pt>
                <c:pt idx="3">
                  <c:v>0.33320111067036889</c:v>
                </c:pt>
              </c:numCache>
            </c:numRef>
          </c:val>
          <c:smooth val="0"/>
          <c:extLst>
            <c:ext xmlns:c16="http://schemas.microsoft.com/office/drawing/2014/chart" uri="{C3380CC4-5D6E-409C-BE32-E72D297353CC}">
              <c16:uniqueId val="{00000000-8EC1-4192-BDD1-C01FD55B91E9}"/>
            </c:ext>
          </c:extLst>
        </c:ser>
        <c:ser>
          <c:idx val="1"/>
          <c:order val="1"/>
          <c:tx>
            <c:strRef>
              <c:f>'Pivot_CF&amp;MC'!$A$8</c:f>
              <c:strCache>
                <c:ptCount val="1"/>
                <c:pt idx="0">
                  <c:v>54 Tulare</c:v>
                </c:pt>
              </c:strCache>
            </c:strRef>
          </c:tx>
          <c:cat>
            <c:multiLvlStrRef>
              <c:f>'Pivot_CF&amp;MC'!$A$8</c:f>
              <c:multiLvlStrCache>
                <c:ptCount val="4"/>
                <c:lvl>
                  <c:pt idx="0">
                    <c:v>January</c:v>
                  </c:pt>
                  <c:pt idx="1">
                    <c:v>April</c:v>
                  </c:pt>
                  <c:pt idx="2">
                    <c:v>January</c:v>
                  </c:pt>
                  <c:pt idx="3">
                    <c:v>April</c:v>
                  </c:pt>
                </c:lvl>
                <c:lvl>
                  <c:pt idx="0">
                    <c:v>2016</c:v>
                  </c:pt>
                  <c:pt idx="2">
                    <c:v>2017</c:v>
                  </c:pt>
                </c:lvl>
              </c:multiLvlStrCache>
            </c:multiLvlStrRef>
          </c:cat>
          <c:val>
            <c:numRef>
              <c:f>'Pivot_CF&amp;MC'!$A$8</c:f>
              <c:numCache>
                <c:formatCode>0.0%</c:formatCode>
                <c:ptCount val="4"/>
                <c:pt idx="0">
                  <c:v>0.47517060488408086</c:v>
                </c:pt>
                <c:pt idx="1">
                  <c:v>0.46894287840906923</c:v>
                </c:pt>
                <c:pt idx="2">
                  <c:v>0.461048653394667</c:v>
                </c:pt>
                <c:pt idx="3">
                  <c:v>0.456881389257982</c:v>
                </c:pt>
              </c:numCache>
            </c:numRef>
          </c:val>
          <c:smooth val="0"/>
          <c:extLst>
            <c:ext xmlns:c16="http://schemas.microsoft.com/office/drawing/2014/chart" uri="{C3380CC4-5D6E-409C-BE32-E72D297353CC}">
              <c16:uniqueId val="{00000000-F74E-450F-A99B-FD0E36ABCC85}"/>
            </c:ext>
          </c:extLst>
        </c:ser>
        <c:ser>
          <c:idx val="2"/>
          <c:order val="2"/>
          <c:tx>
            <c:strRef>
              <c:f>'Pivot_CF&amp;MC'!$A$8</c:f>
              <c:strCache>
                <c:ptCount val="1"/>
                <c:pt idx="0">
                  <c:v>55 Tuolumne</c:v>
                </c:pt>
              </c:strCache>
            </c:strRef>
          </c:tx>
          <c:cat>
            <c:multiLvlStrRef>
              <c:f>'Pivot_CF&amp;MC'!$A$8</c:f>
              <c:multiLvlStrCache>
                <c:ptCount val="4"/>
                <c:lvl>
                  <c:pt idx="0">
                    <c:v>January</c:v>
                  </c:pt>
                  <c:pt idx="1">
                    <c:v>April</c:v>
                  </c:pt>
                  <c:pt idx="2">
                    <c:v>January</c:v>
                  </c:pt>
                  <c:pt idx="3">
                    <c:v>April</c:v>
                  </c:pt>
                </c:lvl>
                <c:lvl>
                  <c:pt idx="0">
                    <c:v>2016</c:v>
                  </c:pt>
                  <c:pt idx="2">
                    <c:v>2017</c:v>
                  </c:pt>
                </c:lvl>
              </c:multiLvlStrCache>
            </c:multiLvlStrRef>
          </c:cat>
          <c:val>
            <c:numRef>
              <c:f>'Pivot_CF&amp;MC'!$A$8</c:f>
              <c:numCache>
                <c:formatCode>0.0%</c:formatCode>
                <c:ptCount val="4"/>
                <c:pt idx="0">
                  <c:v>0.36044815698753646</c:v>
                </c:pt>
                <c:pt idx="1">
                  <c:v>0.35314615023788781</c:v>
                </c:pt>
                <c:pt idx="2">
                  <c:v>0.35591107417411177</c:v>
                </c:pt>
                <c:pt idx="3">
                  <c:v>0.34161361749238861</c:v>
                </c:pt>
              </c:numCache>
            </c:numRef>
          </c:val>
          <c:smooth val="0"/>
          <c:extLst>
            <c:ext xmlns:c16="http://schemas.microsoft.com/office/drawing/2014/chart" uri="{C3380CC4-5D6E-409C-BE32-E72D297353CC}">
              <c16:uniqueId val="{00000001-F74E-450F-A99B-FD0E36ABCC85}"/>
            </c:ext>
          </c:extLst>
        </c:ser>
        <c:dLbls>
          <c:showLegendKey val="0"/>
          <c:showVal val="0"/>
          <c:showCatName val="0"/>
          <c:showSerName val="0"/>
          <c:showPercent val="0"/>
          <c:showBubbleSize val="0"/>
        </c:dLbls>
        <c:marker val="1"/>
        <c:smooth val="0"/>
        <c:axId val="156835200"/>
        <c:axId val="156869760"/>
      </c:lineChart>
      <c:catAx>
        <c:axId val="156835200"/>
        <c:scaling>
          <c:orientation val="minMax"/>
        </c:scaling>
        <c:delete val="0"/>
        <c:axPos val="b"/>
        <c:numFmt formatCode="General" sourceLinked="0"/>
        <c:majorTickMark val="out"/>
        <c:minorTickMark val="none"/>
        <c:tickLblPos val="nextTo"/>
        <c:crossAx val="156869760"/>
        <c:crosses val="autoZero"/>
        <c:auto val="1"/>
        <c:lblAlgn val="ctr"/>
        <c:lblOffset val="100"/>
        <c:noMultiLvlLbl val="0"/>
      </c:catAx>
      <c:valAx>
        <c:axId val="156869760"/>
        <c:scaling>
          <c:orientation val="minMax"/>
          <c:min val="0"/>
        </c:scaling>
        <c:delete val="0"/>
        <c:axPos val="l"/>
        <c:majorGridlines/>
        <c:title>
          <c:tx>
            <c:rich>
              <a:bodyPr/>
              <a:lstStyle/>
              <a:p>
                <a:pPr>
                  <a:defRPr/>
                </a:pPr>
                <a:r>
                  <a:rPr lang="en-US"/>
                  <a:t>% Persons</a:t>
                </a:r>
              </a:p>
            </c:rich>
          </c:tx>
          <c:layout>
            <c:manualLayout>
              <c:xMode val="edge"/>
              <c:yMode val="edge"/>
              <c:x val="1.9032767517421102E-2"/>
              <c:y val="0.32786776005330942"/>
            </c:manualLayout>
          </c:layout>
          <c:overlay val="0"/>
        </c:title>
        <c:numFmt formatCode="0%" sourceLinked="0"/>
        <c:majorTickMark val="none"/>
        <c:minorTickMark val="none"/>
        <c:tickLblPos val="nextTo"/>
        <c:spPr>
          <a:ln>
            <a:noFill/>
          </a:ln>
        </c:spPr>
        <c:crossAx val="1568352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numbers.xlsx]Pivot_CF&amp;MC!PivotTable2</c:name>
    <c:fmtId val="3"/>
  </c:pivotSource>
  <c:chart>
    <c:title>
      <c:tx>
        <c:strRef>
          <c:f>'Pivot_CF&amp;MC'!$A$44</c:f>
          <c:strCache>
            <c:ptCount val="1"/>
            <c:pt idx="0">
              <c:v>% CalFresh Persons Receiving Medi-Cal, 2016 - 2017</c:v>
            </c:pt>
          </c:strCache>
        </c:strRef>
      </c:tx>
      <c:overlay val="0"/>
      <c:txPr>
        <a:bodyPr/>
        <a:lstStyle/>
        <a:p>
          <a:pPr>
            <a:defRPr sz="135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marker>
          <c:symbol val="none"/>
        </c:marker>
        <c:dLbl>
          <c:idx val="0"/>
          <c:delete val="1"/>
          <c:extLst>
            <c:ext xmlns:c15="http://schemas.microsoft.com/office/drawing/2012/chart" uri="{CE6537A1-D6FC-4f65-9D91-7224C49458BB}"/>
          </c:extLst>
        </c:dLbl>
      </c:pivotFmt>
      <c:pivotFmt>
        <c:idx val="21"/>
        <c:marker>
          <c:symbol val="none"/>
        </c:marker>
        <c:dLbl>
          <c:idx val="0"/>
          <c:delete val="1"/>
          <c:extLst>
            <c:ext xmlns:c15="http://schemas.microsoft.com/office/drawing/2012/chart" uri="{CE6537A1-D6FC-4f65-9D91-7224C49458BB}"/>
          </c:extLst>
        </c:dLbl>
      </c:pivotFmt>
      <c:pivotFmt>
        <c:idx val="22"/>
        <c:marker>
          <c:symbol val="none"/>
        </c:marker>
        <c:dLbl>
          <c:idx val="0"/>
          <c:delete val="1"/>
          <c:extLst>
            <c:ext xmlns:c15="http://schemas.microsoft.com/office/drawing/2012/chart" uri="{CE6537A1-D6FC-4f65-9D91-7224C49458BB}"/>
          </c:extLst>
        </c:dLbl>
      </c:pivotFmt>
      <c:pivotFmt>
        <c:idx val="23"/>
        <c:marker>
          <c:symbol val="none"/>
        </c:marker>
        <c:dLbl>
          <c:idx val="0"/>
          <c:delete val="1"/>
          <c:extLst>
            <c:ext xmlns:c15="http://schemas.microsoft.com/office/drawing/2012/chart" uri="{CE6537A1-D6FC-4f65-9D91-7224C49458BB}"/>
          </c:extLst>
        </c:dLbl>
      </c:pivotFmt>
      <c:pivotFmt>
        <c:idx val="24"/>
        <c:marker>
          <c:symbol val="none"/>
        </c:marker>
        <c:dLbl>
          <c:idx val="0"/>
          <c:delete val="1"/>
          <c:extLst>
            <c:ext xmlns:c15="http://schemas.microsoft.com/office/drawing/2012/chart" uri="{CE6537A1-D6FC-4f65-9D91-7224C49458BB}"/>
          </c:extLst>
        </c:dLbl>
      </c:pivotFmt>
      <c:pivotFmt>
        <c:idx val="25"/>
        <c:marker>
          <c:symbol val="none"/>
        </c:marker>
        <c:dLbl>
          <c:idx val="0"/>
          <c:delete val="1"/>
          <c:extLst>
            <c:ext xmlns:c15="http://schemas.microsoft.com/office/drawing/2012/chart" uri="{CE6537A1-D6FC-4f65-9D91-7224C49458BB}"/>
          </c:extLst>
        </c:dLbl>
      </c:pivotFmt>
      <c:pivotFmt>
        <c:idx val="26"/>
        <c:marker>
          <c:symbol val="none"/>
        </c:marker>
        <c:dLbl>
          <c:idx val="0"/>
          <c:delete val="1"/>
          <c:extLst>
            <c:ext xmlns:c15="http://schemas.microsoft.com/office/drawing/2012/chart" uri="{CE6537A1-D6FC-4f65-9D91-7224C49458BB}"/>
          </c:extLst>
        </c:dLbl>
      </c:pivotFmt>
      <c:pivotFmt>
        <c:idx val="27"/>
        <c:marker>
          <c:symbol val="none"/>
        </c:marker>
        <c:dLbl>
          <c:idx val="0"/>
          <c:delete val="1"/>
          <c:extLst>
            <c:ext xmlns:c15="http://schemas.microsoft.com/office/drawing/2012/chart" uri="{CE6537A1-D6FC-4f65-9D91-7224C49458BB}"/>
          </c:extLst>
        </c:dLbl>
      </c:pivotFmt>
      <c:pivotFmt>
        <c:idx val="28"/>
        <c:marker>
          <c:symbol val="none"/>
        </c:marker>
        <c:dLbl>
          <c:idx val="0"/>
          <c:delete val="1"/>
          <c:extLst>
            <c:ext xmlns:c15="http://schemas.microsoft.com/office/drawing/2012/chart" uri="{CE6537A1-D6FC-4f65-9D91-7224C49458BB}"/>
          </c:extLst>
        </c:dLbl>
      </c:pivotFmt>
      <c:pivotFmt>
        <c:idx val="29"/>
        <c:marker>
          <c:symbol val="none"/>
        </c:marker>
        <c:dLbl>
          <c:idx val="0"/>
          <c:delete val="1"/>
          <c:extLst>
            <c:ext xmlns:c15="http://schemas.microsoft.com/office/drawing/2012/chart" uri="{CE6537A1-D6FC-4f65-9D91-7224C49458BB}"/>
          </c:extLst>
        </c:dLbl>
      </c:pivotFmt>
      <c:pivotFmt>
        <c:idx val="30"/>
        <c:marker>
          <c:symbol val="none"/>
        </c:marker>
        <c:dLbl>
          <c:idx val="0"/>
          <c:delete val="1"/>
          <c:extLst>
            <c:ext xmlns:c15="http://schemas.microsoft.com/office/drawing/2012/chart" uri="{CE6537A1-D6FC-4f65-9D91-7224C49458BB}"/>
          </c:extLst>
        </c:dLbl>
      </c:pivotFmt>
      <c:pivotFmt>
        <c:idx val="31"/>
        <c:marker>
          <c:symbol val="none"/>
        </c:marker>
        <c:dLbl>
          <c:idx val="0"/>
          <c:delete val="1"/>
          <c:extLst>
            <c:ext xmlns:c15="http://schemas.microsoft.com/office/drawing/2012/chart" uri="{CE6537A1-D6FC-4f65-9D91-7224C49458BB}"/>
          </c:extLst>
        </c:dLbl>
      </c:pivotFmt>
      <c:pivotFmt>
        <c:idx val="32"/>
        <c:marker>
          <c:symbol val="none"/>
        </c:marker>
        <c:dLbl>
          <c:idx val="0"/>
          <c:delete val="1"/>
          <c:extLst>
            <c:ext xmlns:c15="http://schemas.microsoft.com/office/drawing/2012/chart" uri="{CE6537A1-D6FC-4f65-9D91-7224C49458BB}"/>
          </c:extLst>
        </c:dLbl>
      </c:pivotFmt>
      <c:pivotFmt>
        <c:idx val="33"/>
        <c:marker>
          <c:symbol val="none"/>
        </c:marker>
        <c:dLbl>
          <c:idx val="0"/>
          <c:delete val="1"/>
          <c:extLst>
            <c:ext xmlns:c15="http://schemas.microsoft.com/office/drawing/2012/chart" uri="{CE6537A1-D6FC-4f65-9D91-7224C49458BB}"/>
          </c:extLst>
        </c:dLbl>
      </c:pivotFmt>
      <c:pivotFmt>
        <c:idx val="34"/>
        <c:marker>
          <c:symbol val="none"/>
        </c:marker>
        <c:dLbl>
          <c:idx val="0"/>
          <c:delete val="1"/>
          <c:extLst>
            <c:ext xmlns:c15="http://schemas.microsoft.com/office/drawing/2012/chart" uri="{CE6537A1-D6FC-4f65-9D91-7224C49458BB}"/>
          </c:extLst>
        </c:dLbl>
      </c:pivotFmt>
      <c:pivotFmt>
        <c:idx val="35"/>
        <c:marker>
          <c:symbol val="none"/>
        </c:marker>
        <c:dLbl>
          <c:idx val="0"/>
          <c:delete val="1"/>
          <c:extLst>
            <c:ext xmlns:c15="http://schemas.microsoft.com/office/drawing/2012/chart" uri="{CE6537A1-D6FC-4f65-9D91-7224C49458BB}"/>
          </c:extLst>
        </c:dLbl>
      </c:pivotFmt>
      <c:pivotFmt>
        <c:idx val="36"/>
        <c:marker>
          <c:symbol val="none"/>
        </c:marker>
        <c:dLbl>
          <c:idx val="0"/>
          <c:delete val="1"/>
          <c:extLst>
            <c:ext xmlns:c15="http://schemas.microsoft.com/office/drawing/2012/chart" uri="{CE6537A1-D6FC-4f65-9D91-7224C49458BB}"/>
          </c:extLst>
        </c:dLbl>
      </c:pivotFmt>
      <c:pivotFmt>
        <c:idx val="37"/>
        <c:marker>
          <c:symbol val="none"/>
        </c:marker>
        <c:dLbl>
          <c:idx val="0"/>
          <c:delete val="1"/>
          <c:extLst>
            <c:ext xmlns:c15="http://schemas.microsoft.com/office/drawing/2012/chart" uri="{CE6537A1-D6FC-4f65-9D91-7224C49458BB}"/>
          </c:extLst>
        </c:dLbl>
      </c:pivotFmt>
      <c:pivotFmt>
        <c:idx val="38"/>
        <c:marker>
          <c:symbol val="none"/>
        </c:marker>
        <c:dLbl>
          <c:idx val="0"/>
          <c:delete val="1"/>
          <c:extLst>
            <c:ext xmlns:c15="http://schemas.microsoft.com/office/drawing/2012/chart" uri="{CE6537A1-D6FC-4f65-9D91-7224C49458BB}"/>
          </c:extLst>
        </c:dLbl>
      </c:pivotFmt>
      <c:pivotFmt>
        <c:idx val="39"/>
        <c:marker>
          <c:symbol val="none"/>
        </c:marker>
        <c:dLbl>
          <c:idx val="0"/>
          <c:delete val="1"/>
          <c:extLst>
            <c:ext xmlns:c15="http://schemas.microsoft.com/office/drawing/2012/chart" uri="{CE6537A1-D6FC-4f65-9D91-7224C49458BB}"/>
          </c:extLst>
        </c:dLbl>
      </c:pivotFmt>
      <c:pivotFmt>
        <c:idx val="40"/>
        <c:marker>
          <c:symbol val="none"/>
        </c:marker>
        <c:dLbl>
          <c:idx val="0"/>
          <c:delete val="1"/>
          <c:extLst>
            <c:ext xmlns:c15="http://schemas.microsoft.com/office/drawing/2012/chart" uri="{CE6537A1-D6FC-4f65-9D91-7224C49458BB}"/>
          </c:extLst>
        </c:dLbl>
      </c:pivotFmt>
      <c:pivotFmt>
        <c:idx val="41"/>
        <c:marker>
          <c:symbol val="none"/>
        </c:marker>
        <c:dLbl>
          <c:idx val="0"/>
          <c:delete val="1"/>
          <c:extLst>
            <c:ext xmlns:c15="http://schemas.microsoft.com/office/drawing/2012/chart" uri="{CE6537A1-D6FC-4f65-9D91-7224C49458BB}"/>
          </c:extLst>
        </c:dLbl>
      </c:pivotFmt>
      <c:pivotFmt>
        <c:idx val="42"/>
        <c:marker>
          <c:symbol val="none"/>
        </c:marker>
        <c:dLbl>
          <c:idx val="0"/>
          <c:delete val="1"/>
          <c:extLst>
            <c:ext xmlns:c15="http://schemas.microsoft.com/office/drawing/2012/chart" uri="{CE6537A1-D6FC-4f65-9D91-7224C49458BB}"/>
          </c:extLst>
        </c:dLbl>
      </c:pivotFmt>
      <c:pivotFmt>
        <c:idx val="43"/>
        <c:marker>
          <c:symbol val="none"/>
        </c:marker>
        <c:dLbl>
          <c:idx val="0"/>
          <c:delete val="1"/>
          <c:extLst>
            <c:ext xmlns:c15="http://schemas.microsoft.com/office/drawing/2012/chart" uri="{CE6537A1-D6FC-4f65-9D91-7224C49458BB}"/>
          </c:extLst>
        </c:dLbl>
      </c:pivotFmt>
      <c:pivotFmt>
        <c:idx val="44"/>
        <c:marker>
          <c:symbol val="none"/>
        </c:marker>
        <c:dLbl>
          <c:idx val="0"/>
          <c:delete val="1"/>
          <c:extLst>
            <c:ext xmlns:c15="http://schemas.microsoft.com/office/drawing/2012/chart" uri="{CE6537A1-D6FC-4f65-9D91-7224C49458BB}"/>
          </c:extLst>
        </c:dLbl>
      </c:pivotFmt>
      <c:pivotFmt>
        <c:idx val="45"/>
        <c:marker>
          <c:symbol val="none"/>
        </c:marker>
        <c:dLbl>
          <c:idx val="0"/>
          <c:delete val="1"/>
          <c:extLst>
            <c:ext xmlns:c15="http://schemas.microsoft.com/office/drawing/2012/chart" uri="{CE6537A1-D6FC-4f65-9D91-7224C49458BB}"/>
          </c:extLst>
        </c:dLbl>
      </c:pivotFmt>
      <c:pivotFmt>
        <c:idx val="46"/>
        <c:marker>
          <c:symbol val="none"/>
        </c:marker>
        <c:dLbl>
          <c:idx val="0"/>
          <c:delete val="1"/>
          <c:extLst>
            <c:ext xmlns:c15="http://schemas.microsoft.com/office/drawing/2012/chart" uri="{CE6537A1-D6FC-4f65-9D91-7224C49458BB}"/>
          </c:extLst>
        </c:dLbl>
      </c:pivotFmt>
      <c:pivotFmt>
        <c:idx val="47"/>
        <c:marker>
          <c:symbol val="none"/>
        </c:marker>
        <c:dLbl>
          <c:idx val="0"/>
          <c:delete val="1"/>
          <c:extLst>
            <c:ext xmlns:c15="http://schemas.microsoft.com/office/drawing/2012/chart" uri="{CE6537A1-D6FC-4f65-9D91-7224C49458BB}"/>
          </c:extLst>
        </c:dLbl>
      </c:pivotFmt>
      <c:pivotFmt>
        <c:idx val="48"/>
        <c:marker>
          <c:symbol val="none"/>
        </c:marker>
        <c:dLbl>
          <c:idx val="0"/>
          <c:delete val="1"/>
          <c:extLst>
            <c:ext xmlns:c15="http://schemas.microsoft.com/office/drawing/2012/chart" uri="{CE6537A1-D6FC-4f65-9D91-7224C49458BB}"/>
          </c:extLst>
        </c:dLbl>
      </c:pivotFmt>
      <c:pivotFmt>
        <c:idx val="49"/>
        <c:marker>
          <c:symbol val="none"/>
        </c:marker>
        <c:dLbl>
          <c:idx val="0"/>
          <c:delete val="1"/>
          <c:extLst>
            <c:ext xmlns:c15="http://schemas.microsoft.com/office/drawing/2012/chart" uri="{CE6537A1-D6FC-4f65-9D91-7224C49458BB}"/>
          </c:extLst>
        </c:dLbl>
      </c:pivotFmt>
      <c:pivotFmt>
        <c:idx val="50"/>
        <c:marker>
          <c:symbol val="none"/>
        </c:marker>
        <c:dLbl>
          <c:idx val="0"/>
          <c:delete val="1"/>
          <c:extLst>
            <c:ext xmlns:c15="http://schemas.microsoft.com/office/drawing/2012/chart" uri="{CE6537A1-D6FC-4f65-9D91-7224C49458BB}"/>
          </c:extLst>
        </c:dLbl>
      </c:pivotFmt>
      <c:pivotFmt>
        <c:idx val="51"/>
        <c:marker>
          <c:symbol val="none"/>
        </c:marker>
        <c:dLbl>
          <c:idx val="0"/>
          <c:delete val="1"/>
          <c:extLst>
            <c:ext xmlns:c15="http://schemas.microsoft.com/office/drawing/2012/chart" uri="{CE6537A1-D6FC-4f65-9D91-7224C49458BB}"/>
          </c:extLst>
        </c:dLbl>
      </c:pivotFmt>
      <c:pivotFmt>
        <c:idx val="52"/>
        <c:marker>
          <c:symbol val="none"/>
        </c:marker>
        <c:dLbl>
          <c:idx val="0"/>
          <c:delete val="1"/>
          <c:extLst>
            <c:ext xmlns:c15="http://schemas.microsoft.com/office/drawing/2012/chart" uri="{CE6537A1-D6FC-4f65-9D91-7224C49458BB}"/>
          </c:extLst>
        </c:dLbl>
      </c:pivotFmt>
      <c:pivotFmt>
        <c:idx val="53"/>
        <c:marker>
          <c:symbol val="none"/>
        </c:marker>
        <c:dLbl>
          <c:idx val="0"/>
          <c:delete val="1"/>
          <c:extLst>
            <c:ext xmlns:c15="http://schemas.microsoft.com/office/drawing/2012/chart" uri="{CE6537A1-D6FC-4f65-9D91-7224C49458BB}"/>
          </c:extLst>
        </c:dLbl>
      </c:pivotFmt>
      <c:pivotFmt>
        <c:idx val="54"/>
        <c:marker>
          <c:symbol val="none"/>
        </c:marker>
        <c:dLbl>
          <c:idx val="0"/>
          <c:delete val="1"/>
          <c:extLst>
            <c:ext xmlns:c15="http://schemas.microsoft.com/office/drawing/2012/chart" uri="{CE6537A1-D6FC-4f65-9D91-7224C49458BB}"/>
          </c:extLst>
        </c:dLbl>
      </c:pivotFmt>
      <c:pivotFmt>
        <c:idx val="55"/>
        <c:marker>
          <c:symbol val="none"/>
        </c:marker>
        <c:dLbl>
          <c:idx val="0"/>
          <c:delete val="1"/>
          <c:extLst>
            <c:ext xmlns:c15="http://schemas.microsoft.com/office/drawing/2012/chart" uri="{CE6537A1-D6FC-4f65-9D91-7224C49458BB}"/>
          </c:extLst>
        </c:dLbl>
      </c:pivotFmt>
      <c:pivotFmt>
        <c:idx val="56"/>
        <c:marker>
          <c:symbol val="none"/>
        </c:marker>
        <c:dLbl>
          <c:idx val="0"/>
          <c:delete val="1"/>
          <c:extLst>
            <c:ext xmlns:c15="http://schemas.microsoft.com/office/drawing/2012/chart" uri="{CE6537A1-D6FC-4f65-9D91-7224C49458BB}"/>
          </c:extLst>
        </c:dLbl>
      </c:pivotFmt>
      <c:pivotFmt>
        <c:idx val="57"/>
        <c:marker>
          <c:symbol val="none"/>
        </c:marker>
        <c:dLbl>
          <c:idx val="0"/>
          <c:delete val="1"/>
          <c:extLst>
            <c:ext xmlns:c15="http://schemas.microsoft.com/office/drawing/2012/chart" uri="{CE6537A1-D6FC-4f65-9D91-7224C49458BB}"/>
          </c:extLst>
        </c:dLbl>
      </c:pivotFmt>
      <c:pivotFmt>
        <c:idx val="58"/>
        <c:marker>
          <c:symbol val="none"/>
        </c:marker>
        <c:dLbl>
          <c:idx val="0"/>
          <c:delete val="1"/>
          <c:extLst>
            <c:ext xmlns:c15="http://schemas.microsoft.com/office/drawing/2012/chart" uri="{CE6537A1-D6FC-4f65-9D91-7224C49458BB}"/>
          </c:extLst>
        </c:dLbl>
      </c:pivotFmt>
      <c:pivotFmt>
        <c:idx val="59"/>
        <c:marker>
          <c:symbol val="none"/>
        </c:marker>
        <c:dLbl>
          <c:idx val="0"/>
          <c:delete val="1"/>
          <c:extLst>
            <c:ext xmlns:c15="http://schemas.microsoft.com/office/drawing/2012/chart" uri="{CE6537A1-D6FC-4f65-9D91-7224C49458BB}"/>
          </c:extLst>
        </c:dLbl>
      </c:pivotFmt>
      <c:pivotFmt>
        <c:idx val="60"/>
        <c:marker>
          <c:symbol val="none"/>
        </c:marker>
        <c:dLbl>
          <c:idx val="0"/>
          <c:delete val="1"/>
          <c:extLst>
            <c:ext xmlns:c15="http://schemas.microsoft.com/office/drawing/2012/chart" uri="{CE6537A1-D6FC-4f65-9D91-7224C49458BB}"/>
          </c:extLst>
        </c:dLbl>
      </c:pivotFmt>
      <c:pivotFmt>
        <c:idx val="61"/>
        <c:marker>
          <c:symbol val="none"/>
        </c:marker>
        <c:dLbl>
          <c:idx val="0"/>
          <c:delete val="1"/>
          <c:extLst>
            <c:ext xmlns:c15="http://schemas.microsoft.com/office/drawing/2012/chart" uri="{CE6537A1-D6FC-4f65-9D91-7224C49458BB}"/>
          </c:extLst>
        </c:dLbl>
      </c:pivotFmt>
      <c:pivotFmt>
        <c:idx val="62"/>
        <c:marker>
          <c:symbol val="none"/>
        </c:marker>
        <c:dLbl>
          <c:idx val="0"/>
          <c:delete val="1"/>
          <c:extLst>
            <c:ext xmlns:c15="http://schemas.microsoft.com/office/drawing/2012/chart" uri="{CE6537A1-D6FC-4f65-9D91-7224C49458BB}"/>
          </c:extLst>
        </c:dLbl>
      </c:pivotFmt>
      <c:pivotFmt>
        <c:idx val="63"/>
        <c:marker>
          <c:symbol val="none"/>
        </c:marker>
        <c:dLbl>
          <c:idx val="0"/>
          <c:delete val="1"/>
          <c:extLst>
            <c:ext xmlns:c15="http://schemas.microsoft.com/office/drawing/2012/chart" uri="{CE6537A1-D6FC-4f65-9D91-7224C49458BB}"/>
          </c:extLst>
        </c:dLbl>
      </c:pivotFmt>
      <c:pivotFmt>
        <c:idx val="64"/>
        <c:marker>
          <c:symbol val="none"/>
        </c:marker>
        <c:dLbl>
          <c:idx val="0"/>
          <c:delete val="1"/>
          <c:extLst>
            <c:ext xmlns:c15="http://schemas.microsoft.com/office/drawing/2012/chart" uri="{CE6537A1-D6FC-4f65-9D91-7224C49458BB}"/>
          </c:extLst>
        </c:dLbl>
      </c:pivotFmt>
      <c:pivotFmt>
        <c:idx val="65"/>
        <c:marker>
          <c:symbol val="none"/>
        </c:marker>
        <c:dLbl>
          <c:idx val="0"/>
          <c:delete val="1"/>
          <c:extLst>
            <c:ext xmlns:c15="http://schemas.microsoft.com/office/drawing/2012/chart" uri="{CE6537A1-D6FC-4f65-9D91-7224C49458BB}"/>
          </c:extLst>
        </c:dLbl>
      </c:pivotFmt>
      <c:pivotFmt>
        <c:idx val="66"/>
        <c:marker>
          <c:symbol val="none"/>
        </c:marker>
        <c:dLbl>
          <c:idx val="0"/>
          <c:delete val="1"/>
          <c:extLst>
            <c:ext xmlns:c15="http://schemas.microsoft.com/office/drawing/2012/chart" uri="{CE6537A1-D6FC-4f65-9D91-7224C49458BB}"/>
          </c:extLst>
        </c:dLbl>
      </c:pivotFmt>
      <c:pivotFmt>
        <c:idx val="67"/>
        <c:marker>
          <c:symbol val="none"/>
        </c:marker>
        <c:dLbl>
          <c:idx val="0"/>
          <c:delete val="1"/>
          <c:extLst>
            <c:ext xmlns:c15="http://schemas.microsoft.com/office/drawing/2012/chart" uri="{CE6537A1-D6FC-4f65-9D91-7224C49458BB}"/>
          </c:extLst>
        </c:dLbl>
      </c:pivotFmt>
      <c:pivotFmt>
        <c:idx val="68"/>
      </c:pivotFmt>
      <c:pivotFmt>
        <c:idx val="69"/>
      </c:pivotFmt>
      <c:pivotFmt>
        <c:idx val="70"/>
        <c:dLbl>
          <c:idx val="0"/>
          <c:delete val="1"/>
          <c:extLst>
            <c:ext xmlns:c15="http://schemas.microsoft.com/office/drawing/2012/chart" uri="{CE6537A1-D6FC-4f65-9D91-7224C49458BB}"/>
          </c:extLst>
        </c:dLbl>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s>
    <c:plotArea>
      <c:layout>
        <c:manualLayout>
          <c:layoutTarget val="inner"/>
          <c:xMode val="edge"/>
          <c:yMode val="edge"/>
          <c:x val="0.25638136876356787"/>
          <c:y val="0.13484790806092187"/>
          <c:w val="0.71919613388952564"/>
          <c:h val="0.49290452136333546"/>
        </c:manualLayout>
      </c:layout>
      <c:lineChart>
        <c:grouping val="standard"/>
        <c:varyColors val="0"/>
        <c:ser>
          <c:idx val="0"/>
          <c:order val="0"/>
          <c:tx>
            <c:strRef>
              <c:f>'Pivot_CF&amp;MC'!$A$44</c:f>
              <c:strCache>
                <c:ptCount val="1"/>
                <c:pt idx="0">
                  <c:v>53 Trinity</c:v>
                </c:pt>
              </c:strCache>
            </c:strRef>
          </c:tx>
          <c:cat>
            <c:multiLvlStrRef>
              <c:f>'Pivot_CF&amp;MC'!$A$44</c:f>
              <c:multiLvlStrCache>
                <c:ptCount val="4"/>
                <c:lvl>
                  <c:pt idx="0">
                    <c:v>January</c:v>
                  </c:pt>
                  <c:pt idx="1">
                    <c:v>April</c:v>
                  </c:pt>
                  <c:pt idx="2">
                    <c:v>January</c:v>
                  </c:pt>
                  <c:pt idx="3">
                    <c:v>April</c:v>
                  </c:pt>
                </c:lvl>
                <c:lvl>
                  <c:pt idx="0">
                    <c:v>2016</c:v>
                  </c:pt>
                  <c:pt idx="2">
                    <c:v>2017</c:v>
                  </c:pt>
                </c:lvl>
              </c:multiLvlStrCache>
            </c:multiLvlStrRef>
          </c:cat>
          <c:val>
            <c:numRef>
              <c:f>'Pivot_CF&amp;MC'!$A$44</c:f>
              <c:numCache>
                <c:formatCode>0.0%</c:formatCode>
                <c:ptCount val="4"/>
                <c:pt idx="0">
                  <c:v>0.94370685077004779</c:v>
                </c:pt>
                <c:pt idx="1">
                  <c:v>0.94584245076586437</c:v>
                </c:pt>
                <c:pt idx="2">
                  <c:v>0.93180547792062607</c:v>
                </c:pt>
                <c:pt idx="3">
                  <c:v>0.95184135977337114</c:v>
                </c:pt>
              </c:numCache>
            </c:numRef>
          </c:val>
          <c:smooth val="0"/>
          <c:extLst>
            <c:ext xmlns:c16="http://schemas.microsoft.com/office/drawing/2014/chart" uri="{C3380CC4-5D6E-409C-BE32-E72D297353CC}">
              <c16:uniqueId val="{00000000-054F-470C-8B18-5F6C57A87FDB}"/>
            </c:ext>
          </c:extLst>
        </c:ser>
        <c:ser>
          <c:idx val="1"/>
          <c:order val="1"/>
          <c:tx>
            <c:strRef>
              <c:f>'Pivot_CF&amp;MC'!$A$44</c:f>
              <c:strCache>
                <c:ptCount val="1"/>
                <c:pt idx="0">
                  <c:v>54 Tulare</c:v>
                </c:pt>
              </c:strCache>
            </c:strRef>
          </c:tx>
          <c:cat>
            <c:multiLvlStrRef>
              <c:f>'Pivot_CF&amp;MC'!$A$44</c:f>
              <c:multiLvlStrCache>
                <c:ptCount val="4"/>
                <c:lvl>
                  <c:pt idx="0">
                    <c:v>January</c:v>
                  </c:pt>
                  <c:pt idx="1">
                    <c:v>April</c:v>
                  </c:pt>
                  <c:pt idx="2">
                    <c:v>January</c:v>
                  </c:pt>
                  <c:pt idx="3">
                    <c:v>April</c:v>
                  </c:pt>
                </c:lvl>
                <c:lvl>
                  <c:pt idx="0">
                    <c:v>2016</c:v>
                  </c:pt>
                  <c:pt idx="2">
                    <c:v>2017</c:v>
                  </c:pt>
                </c:lvl>
              </c:multiLvlStrCache>
            </c:multiLvlStrRef>
          </c:cat>
          <c:val>
            <c:numRef>
              <c:f>'Pivot_CF&amp;MC'!$A$44</c:f>
              <c:numCache>
                <c:formatCode>0.0%</c:formatCode>
                <c:ptCount val="4"/>
                <c:pt idx="0">
                  <c:v>0.96234104608205329</c:v>
                </c:pt>
                <c:pt idx="1">
                  <c:v>0.966274460454288</c:v>
                </c:pt>
                <c:pt idx="2">
                  <c:v>0.96860188148112503</c:v>
                </c:pt>
                <c:pt idx="3">
                  <c:v>0.96981430457961748</c:v>
                </c:pt>
              </c:numCache>
            </c:numRef>
          </c:val>
          <c:smooth val="0"/>
          <c:extLst>
            <c:ext xmlns:c16="http://schemas.microsoft.com/office/drawing/2014/chart" uri="{C3380CC4-5D6E-409C-BE32-E72D297353CC}">
              <c16:uniqueId val="{00000000-8D16-4A27-A906-60F93793AFA1}"/>
            </c:ext>
          </c:extLst>
        </c:ser>
        <c:ser>
          <c:idx val="2"/>
          <c:order val="2"/>
          <c:tx>
            <c:strRef>
              <c:f>'Pivot_CF&amp;MC'!$A$44</c:f>
              <c:strCache>
                <c:ptCount val="1"/>
                <c:pt idx="0">
                  <c:v>55 Tuolumne</c:v>
                </c:pt>
              </c:strCache>
            </c:strRef>
          </c:tx>
          <c:cat>
            <c:multiLvlStrRef>
              <c:f>'Pivot_CF&amp;MC'!$A$44</c:f>
              <c:multiLvlStrCache>
                <c:ptCount val="4"/>
                <c:lvl>
                  <c:pt idx="0">
                    <c:v>January</c:v>
                  </c:pt>
                  <c:pt idx="1">
                    <c:v>April</c:v>
                  </c:pt>
                  <c:pt idx="2">
                    <c:v>January</c:v>
                  </c:pt>
                  <c:pt idx="3">
                    <c:v>April</c:v>
                  </c:pt>
                </c:lvl>
                <c:lvl>
                  <c:pt idx="0">
                    <c:v>2016</c:v>
                  </c:pt>
                  <c:pt idx="2">
                    <c:v>2017</c:v>
                  </c:pt>
                </c:lvl>
              </c:multiLvlStrCache>
            </c:multiLvlStrRef>
          </c:cat>
          <c:val>
            <c:numRef>
              <c:f>'Pivot_CF&amp;MC'!$A$44</c:f>
              <c:numCache>
                <c:formatCode>0.0%</c:formatCode>
                <c:ptCount val="4"/>
                <c:pt idx="0">
                  <c:v>0.94936266806355862</c:v>
                </c:pt>
                <c:pt idx="1">
                  <c:v>0.93788930414664529</c:v>
                </c:pt>
                <c:pt idx="2">
                  <c:v>0.93317595787179952</c:v>
                </c:pt>
                <c:pt idx="3">
                  <c:v>0.9419958023278</c:v>
                </c:pt>
              </c:numCache>
            </c:numRef>
          </c:val>
          <c:smooth val="0"/>
          <c:extLst>
            <c:ext xmlns:c16="http://schemas.microsoft.com/office/drawing/2014/chart" uri="{C3380CC4-5D6E-409C-BE32-E72D297353CC}">
              <c16:uniqueId val="{00000001-8D16-4A27-A906-60F93793AFA1}"/>
            </c:ext>
          </c:extLst>
        </c:ser>
        <c:dLbls>
          <c:showLegendKey val="0"/>
          <c:showVal val="0"/>
          <c:showCatName val="0"/>
          <c:showSerName val="0"/>
          <c:showPercent val="0"/>
          <c:showBubbleSize val="0"/>
        </c:dLbls>
        <c:marker val="1"/>
        <c:smooth val="0"/>
        <c:axId val="156888064"/>
        <c:axId val="157016832"/>
      </c:lineChart>
      <c:catAx>
        <c:axId val="156888064"/>
        <c:scaling>
          <c:orientation val="minMax"/>
        </c:scaling>
        <c:delete val="0"/>
        <c:axPos val="b"/>
        <c:numFmt formatCode="General" sourceLinked="0"/>
        <c:majorTickMark val="none"/>
        <c:minorTickMark val="none"/>
        <c:tickLblPos val="nextTo"/>
        <c:crossAx val="157016832"/>
        <c:crosses val="autoZero"/>
        <c:auto val="1"/>
        <c:lblAlgn val="ctr"/>
        <c:lblOffset val="100"/>
        <c:noMultiLvlLbl val="0"/>
      </c:catAx>
      <c:valAx>
        <c:axId val="157016832"/>
        <c:scaling>
          <c:orientation val="minMax"/>
          <c:min val="0"/>
        </c:scaling>
        <c:delete val="0"/>
        <c:axPos val="l"/>
        <c:majorGridlines/>
        <c:title>
          <c:tx>
            <c:rich>
              <a:bodyPr/>
              <a:lstStyle/>
              <a:p>
                <a:pPr>
                  <a:defRPr/>
                </a:pPr>
                <a:r>
                  <a:rPr lang="en-US"/>
                  <a:t>% Persons</a:t>
                </a:r>
              </a:p>
            </c:rich>
          </c:tx>
          <c:layout>
            <c:manualLayout>
              <c:xMode val="edge"/>
              <c:yMode val="edge"/>
              <c:x val="4.5664322715627911E-2"/>
              <c:y val="0.36264004162389923"/>
            </c:manualLayout>
          </c:layout>
          <c:overlay val="0"/>
        </c:title>
        <c:numFmt formatCode="0%" sourceLinked="0"/>
        <c:majorTickMark val="none"/>
        <c:minorTickMark val="none"/>
        <c:tickLblPos val="nextTo"/>
        <c:spPr>
          <a:ln>
            <a:noFill/>
          </a:ln>
        </c:spPr>
        <c:crossAx val="156888064"/>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numbers.xlsx]Pivot_CF&amp;MC!PivotTable3</c:name>
    <c:fmtId val="3"/>
  </c:pivotSource>
  <c:chart>
    <c:title>
      <c:tx>
        <c:strRef>
          <c:f>'Pivot_CF&amp;MC'!$A$87</c:f>
          <c:strCache>
            <c:ptCount val="1"/>
            <c:pt idx="0">
              <c:v>CalFresh Persons Receiving Medi-Cal, 2016 - 2017</c:v>
            </c:pt>
          </c:strCache>
        </c:strRef>
      </c:tx>
      <c:overlay val="0"/>
      <c:txPr>
        <a:bodyPr/>
        <a:lstStyle/>
        <a:p>
          <a:pPr>
            <a:defRPr sz="140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pivotFmt>
      <c:pivotFmt>
        <c:idx val="31"/>
        <c:dLbl>
          <c:idx val="0"/>
          <c:delete val="1"/>
          <c:extLst>
            <c:ext xmlns:c15="http://schemas.microsoft.com/office/drawing/2012/chart" uri="{CE6537A1-D6FC-4f65-9D91-7224C49458BB}"/>
          </c:extLst>
        </c:dLbl>
      </c:pivotFmt>
      <c:pivotFmt>
        <c:idx val="32"/>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delete val="1"/>
          <c:extLst>
            <c:ext xmlns:c15="http://schemas.microsoft.com/office/drawing/2012/chart" uri="{CE6537A1-D6FC-4f65-9D91-7224C49458BB}"/>
          </c:extLst>
        </c:dLbl>
      </c:pivotFmt>
      <c:pivotFmt>
        <c:idx val="42"/>
        <c:dLbl>
          <c:idx val="0"/>
          <c:delete val="1"/>
          <c:extLst>
            <c:ext xmlns:c15="http://schemas.microsoft.com/office/drawing/2012/chart" uri="{CE6537A1-D6FC-4f65-9D91-7224C49458BB}"/>
          </c:extLst>
        </c:dLbl>
      </c:pivotFmt>
      <c:pivotFmt>
        <c:idx val="43"/>
        <c:dLbl>
          <c:idx val="0"/>
          <c:delete val="1"/>
          <c:extLst>
            <c:ext xmlns:c15="http://schemas.microsoft.com/office/drawing/2012/chart" uri="{CE6537A1-D6FC-4f65-9D91-7224C49458BB}"/>
          </c:extLst>
        </c:dLbl>
      </c:pivotFmt>
      <c:pivotFmt>
        <c:idx val="44"/>
        <c:dLbl>
          <c:idx val="0"/>
          <c:delete val="1"/>
          <c:extLst>
            <c:ext xmlns:c15="http://schemas.microsoft.com/office/drawing/2012/chart" uri="{CE6537A1-D6FC-4f65-9D91-7224C49458BB}"/>
          </c:extLst>
        </c:dLbl>
      </c:pivotFmt>
      <c:pivotFmt>
        <c:idx val="45"/>
        <c:dLbl>
          <c:idx val="0"/>
          <c:delete val="1"/>
          <c:extLst>
            <c:ext xmlns:c15="http://schemas.microsoft.com/office/drawing/2012/chart" uri="{CE6537A1-D6FC-4f65-9D91-7224C49458BB}"/>
          </c:extLst>
        </c:dLbl>
      </c:pivotFmt>
      <c:pivotFmt>
        <c:idx val="46"/>
        <c:dLbl>
          <c:idx val="0"/>
          <c:delete val="1"/>
          <c:extLst>
            <c:ext xmlns:c15="http://schemas.microsoft.com/office/drawing/2012/chart" uri="{CE6537A1-D6FC-4f65-9D91-7224C49458BB}"/>
          </c:extLst>
        </c:dLbl>
      </c:pivotFmt>
      <c:pivotFmt>
        <c:idx val="47"/>
        <c:dLbl>
          <c:idx val="0"/>
          <c:delete val="1"/>
          <c:extLst>
            <c:ext xmlns:c15="http://schemas.microsoft.com/office/drawing/2012/chart" uri="{CE6537A1-D6FC-4f65-9D91-7224C49458BB}"/>
          </c:extLst>
        </c:dLbl>
      </c:pivotFmt>
      <c:pivotFmt>
        <c:idx val="48"/>
        <c:dLbl>
          <c:idx val="0"/>
          <c:delete val="1"/>
          <c:extLst>
            <c:ext xmlns:c15="http://schemas.microsoft.com/office/drawing/2012/chart" uri="{CE6537A1-D6FC-4f65-9D91-7224C49458BB}"/>
          </c:extLst>
        </c:dLbl>
      </c:pivotFmt>
      <c:pivotFmt>
        <c:idx val="49"/>
        <c:dLbl>
          <c:idx val="0"/>
          <c:delete val="1"/>
          <c:extLst>
            <c:ext xmlns:c15="http://schemas.microsoft.com/office/drawing/2012/chart" uri="{CE6537A1-D6FC-4f65-9D91-7224C49458BB}"/>
          </c:extLst>
        </c:dLbl>
      </c:pivotFmt>
      <c:pivotFmt>
        <c:idx val="50"/>
        <c:dLbl>
          <c:idx val="0"/>
          <c:delete val="1"/>
          <c:extLst>
            <c:ext xmlns:c15="http://schemas.microsoft.com/office/drawing/2012/chart" uri="{CE6537A1-D6FC-4f65-9D91-7224C49458BB}"/>
          </c:extLst>
        </c:dLbl>
      </c:pivotFmt>
      <c:pivotFmt>
        <c:idx val="51"/>
        <c:dLbl>
          <c:idx val="0"/>
          <c:delete val="1"/>
          <c:extLst>
            <c:ext xmlns:c15="http://schemas.microsoft.com/office/drawing/2012/chart" uri="{CE6537A1-D6FC-4f65-9D91-7224C49458BB}"/>
          </c:extLst>
        </c:dLbl>
      </c:pivotFmt>
      <c:pivotFmt>
        <c:idx val="52"/>
        <c:dLbl>
          <c:idx val="0"/>
          <c:delete val="1"/>
          <c:extLst>
            <c:ext xmlns:c15="http://schemas.microsoft.com/office/drawing/2012/chart" uri="{CE6537A1-D6FC-4f65-9D91-7224C49458BB}"/>
          </c:extLst>
        </c:dLbl>
      </c:pivotFmt>
      <c:pivotFmt>
        <c:idx val="53"/>
        <c:dLbl>
          <c:idx val="0"/>
          <c:delete val="1"/>
          <c:extLst>
            <c:ext xmlns:c15="http://schemas.microsoft.com/office/drawing/2012/chart" uri="{CE6537A1-D6FC-4f65-9D91-7224C49458BB}"/>
          </c:extLst>
        </c:dLbl>
      </c:pivotFmt>
      <c:pivotFmt>
        <c:idx val="54"/>
        <c:dLbl>
          <c:idx val="0"/>
          <c:delete val="1"/>
          <c:extLst>
            <c:ext xmlns:c15="http://schemas.microsoft.com/office/drawing/2012/chart" uri="{CE6537A1-D6FC-4f65-9D91-7224C49458BB}"/>
          </c:extLst>
        </c:dLbl>
      </c:pivotFmt>
      <c:pivotFmt>
        <c:idx val="55"/>
        <c:dLbl>
          <c:idx val="0"/>
          <c:delete val="1"/>
          <c:extLst>
            <c:ext xmlns:c15="http://schemas.microsoft.com/office/drawing/2012/chart" uri="{CE6537A1-D6FC-4f65-9D91-7224C49458BB}"/>
          </c:extLst>
        </c:dLbl>
      </c:pivotFmt>
      <c:pivotFmt>
        <c:idx val="56"/>
        <c:dLbl>
          <c:idx val="0"/>
          <c:delete val="1"/>
          <c:extLst>
            <c:ext xmlns:c15="http://schemas.microsoft.com/office/drawing/2012/chart" uri="{CE6537A1-D6FC-4f65-9D91-7224C49458BB}"/>
          </c:extLst>
        </c:dLbl>
      </c:pivotFmt>
      <c:pivotFmt>
        <c:idx val="57"/>
        <c:dLbl>
          <c:idx val="0"/>
          <c:delete val="1"/>
          <c:extLst>
            <c:ext xmlns:c15="http://schemas.microsoft.com/office/drawing/2012/chart" uri="{CE6537A1-D6FC-4f65-9D91-7224C49458BB}"/>
          </c:extLst>
        </c:dLbl>
      </c:pivotFmt>
      <c:pivotFmt>
        <c:idx val="58"/>
        <c:dLbl>
          <c:idx val="0"/>
          <c:delete val="1"/>
          <c:extLst>
            <c:ext xmlns:c15="http://schemas.microsoft.com/office/drawing/2012/chart" uri="{CE6537A1-D6FC-4f65-9D91-7224C49458BB}"/>
          </c:extLst>
        </c:dLbl>
      </c:pivotFmt>
      <c:pivotFmt>
        <c:idx val="59"/>
        <c:dLbl>
          <c:idx val="0"/>
          <c:delete val="1"/>
          <c:extLst>
            <c:ext xmlns:c15="http://schemas.microsoft.com/office/drawing/2012/chart" uri="{CE6537A1-D6FC-4f65-9D91-7224C49458BB}"/>
          </c:extLst>
        </c:dLbl>
      </c:pivotFmt>
      <c:pivotFmt>
        <c:idx val="60"/>
        <c:dLbl>
          <c:idx val="0"/>
          <c:delete val="1"/>
          <c:extLst>
            <c:ext xmlns:c15="http://schemas.microsoft.com/office/drawing/2012/chart" uri="{CE6537A1-D6FC-4f65-9D91-7224C49458BB}"/>
          </c:extLst>
        </c:dLbl>
      </c:pivotFmt>
      <c:pivotFmt>
        <c:idx val="61"/>
        <c:dLbl>
          <c:idx val="0"/>
          <c:delete val="1"/>
          <c:extLst>
            <c:ext xmlns:c15="http://schemas.microsoft.com/office/drawing/2012/chart" uri="{CE6537A1-D6FC-4f65-9D91-7224C49458BB}"/>
          </c:extLst>
        </c:dLbl>
      </c:pivotFmt>
      <c:pivotFmt>
        <c:idx val="62"/>
        <c:dLbl>
          <c:idx val="0"/>
          <c:delete val="1"/>
          <c:extLst>
            <c:ext xmlns:c15="http://schemas.microsoft.com/office/drawing/2012/chart" uri="{CE6537A1-D6FC-4f65-9D91-7224C49458BB}"/>
          </c:extLst>
        </c:dLbl>
      </c:pivotFmt>
      <c:pivotFmt>
        <c:idx val="63"/>
        <c:dLbl>
          <c:idx val="0"/>
          <c:delete val="1"/>
          <c:extLst>
            <c:ext xmlns:c15="http://schemas.microsoft.com/office/drawing/2012/chart" uri="{CE6537A1-D6FC-4f65-9D91-7224C49458BB}"/>
          </c:extLst>
        </c:dLbl>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manualLayout>
          <c:layoutTarget val="inner"/>
          <c:xMode val="edge"/>
          <c:yMode val="edge"/>
          <c:x val="0.25852083660482611"/>
          <c:y val="0.12889446331677368"/>
          <c:w val="0.71834316650589625"/>
          <c:h val="0.50645668200452498"/>
        </c:manualLayout>
      </c:layout>
      <c:lineChart>
        <c:grouping val="standard"/>
        <c:varyColors val="0"/>
        <c:ser>
          <c:idx val="0"/>
          <c:order val="0"/>
          <c:tx>
            <c:strRef>
              <c:f>'Pivot_CF&amp;MC'!$A$87</c:f>
              <c:strCache>
                <c:ptCount val="1"/>
                <c:pt idx="0">
                  <c:v>53 Trinity</c:v>
                </c:pt>
              </c:strCache>
            </c:strRef>
          </c:tx>
          <c:cat>
            <c:multiLvlStrRef>
              <c:f>'Pivot_CF&amp;MC'!$A$87</c:f>
              <c:multiLvlStrCache>
                <c:ptCount val="4"/>
                <c:lvl>
                  <c:pt idx="0">
                    <c:v>January</c:v>
                  </c:pt>
                  <c:pt idx="1">
                    <c:v>April</c:v>
                  </c:pt>
                  <c:pt idx="2">
                    <c:v>January</c:v>
                  </c:pt>
                  <c:pt idx="3">
                    <c:v>April</c:v>
                  </c:pt>
                </c:lvl>
                <c:lvl>
                  <c:pt idx="0">
                    <c:v>2016</c:v>
                  </c:pt>
                  <c:pt idx="2">
                    <c:v>2017</c:v>
                  </c:pt>
                </c:lvl>
              </c:multiLvlStrCache>
            </c:multiLvlStrRef>
          </c:cat>
          <c:val>
            <c:numRef>
              <c:f>'Pivot_CF&amp;MC'!$A$87</c:f>
              <c:numCache>
                <c:formatCode>#,##0</c:formatCode>
                <c:ptCount val="4"/>
                <c:pt idx="0">
                  <c:v>1777</c:v>
                </c:pt>
                <c:pt idx="1">
                  <c:v>1729</c:v>
                </c:pt>
                <c:pt idx="2">
                  <c:v>1667</c:v>
                </c:pt>
                <c:pt idx="3">
                  <c:v>1680</c:v>
                </c:pt>
              </c:numCache>
            </c:numRef>
          </c:val>
          <c:smooth val="0"/>
          <c:extLst>
            <c:ext xmlns:c16="http://schemas.microsoft.com/office/drawing/2014/chart" uri="{C3380CC4-5D6E-409C-BE32-E72D297353CC}">
              <c16:uniqueId val="{00000000-8D61-4C68-9CD7-D79B86E7EE23}"/>
            </c:ext>
          </c:extLst>
        </c:ser>
        <c:ser>
          <c:idx val="1"/>
          <c:order val="1"/>
          <c:tx>
            <c:strRef>
              <c:f>'Pivot_CF&amp;MC'!$A$87</c:f>
              <c:strCache>
                <c:ptCount val="1"/>
                <c:pt idx="0">
                  <c:v>54 Tulare</c:v>
                </c:pt>
              </c:strCache>
            </c:strRef>
          </c:tx>
          <c:cat>
            <c:multiLvlStrRef>
              <c:f>'Pivot_CF&amp;MC'!$A$87</c:f>
              <c:multiLvlStrCache>
                <c:ptCount val="4"/>
                <c:lvl>
                  <c:pt idx="0">
                    <c:v>January</c:v>
                  </c:pt>
                  <c:pt idx="1">
                    <c:v>April</c:v>
                  </c:pt>
                  <c:pt idx="2">
                    <c:v>January</c:v>
                  </c:pt>
                  <c:pt idx="3">
                    <c:v>April</c:v>
                  </c:pt>
                </c:lvl>
                <c:lvl>
                  <c:pt idx="0">
                    <c:v>2016</c:v>
                  </c:pt>
                  <c:pt idx="2">
                    <c:v>2017</c:v>
                  </c:pt>
                </c:lvl>
              </c:multiLvlStrCache>
            </c:multiLvlStrRef>
          </c:cat>
          <c:val>
            <c:numRef>
              <c:f>'Pivot_CF&amp;MC'!$A$87</c:f>
              <c:numCache>
                <c:formatCode>#,##0</c:formatCode>
                <c:ptCount val="4"/>
                <c:pt idx="0">
                  <c:v>123733</c:v>
                </c:pt>
                <c:pt idx="1">
                  <c:v>122856</c:v>
                </c:pt>
                <c:pt idx="2">
                  <c:v>120774</c:v>
                </c:pt>
                <c:pt idx="3">
                  <c:v>118971</c:v>
                </c:pt>
              </c:numCache>
            </c:numRef>
          </c:val>
          <c:smooth val="0"/>
          <c:extLst>
            <c:ext xmlns:c16="http://schemas.microsoft.com/office/drawing/2014/chart" uri="{C3380CC4-5D6E-409C-BE32-E72D297353CC}">
              <c16:uniqueId val="{00000000-ECCF-423A-936E-EADD0EC86B31}"/>
            </c:ext>
          </c:extLst>
        </c:ser>
        <c:ser>
          <c:idx val="2"/>
          <c:order val="2"/>
          <c:tx>
            <c:strRef>
              <c:f>'Pivot_CF&amp;MC'!$A$87</c:f>
              <c:strCache>
                <c:ptCount val="1"/>
                <c:pt idx="0">
                  <c:v>55 Tuolumne</c:v>
                </c:pt>
              </c:strCache>
            </c:strRef>
          </c:tx>
          <c:cat>
            <c:multiLvlStrRef>
              <c:f>'Pivot_CF&amp;MC'!$A$87</c:f>
              <c:multiLvlStrCache>
                <c:ptCount val="4"/>
                <c:lvl>
                  <c:pt idx="0">
                    <c:v>January</c:v>
                  </c:pt>
                  <c:pt idx="1">
                    <c:v>April</c:v>
                  </c:pt>
                  <c:pt idx="2">
                    <c:v>January</c:v>
                  </c:pt>
                  <c:pt idx="3">
                    <c:v>April</c:v>
                  </c:pt>
                </c:lvl>
                <c:lvl>
                  <c:pt idx="0">
                    <c:v>2016</c:v>
                  </c:pt>
                  <c:pt idx="2">
                    <c:v>2017</c:v>
                  </c:pt>
                </c:lvl>
              </c:multiLvlStrCache>
            </c:multiLvlStrRef>
          </c:cat>
          <c:val>
            <c:numRef>
              <c:f>'Pivot_CF&amp;MC'!$A$87</c:f>
              <c:numCache>
                <c:formatCode>#,##0</c:formatCode>
                <c:ptCount val="4"/>
                <c:pt idx="0">
                  <c:v>5437</c:v>
                </c:pt>
                <c:pt idx="1">
                  <c:v>5270</c:v>
                </c:pt>
                <c:pt idx="2">
                  <c:v>5139</c:v>
                </c:pt>
                <c:pt idx="3">
                  <c:v>4937</c:v>
                </c:pt>
              </c:numCache>
            </c:numRef>
          </c:val>
          <c:smooth val="0"/>
          <c:extLst>
            <c:ext xmlns:c16="http://schemas.microsoft.com/office/drawing/2014/chart" uri="{C3380CC4-5D6E-409C-BE32-E72D297353CC}">
              <c16:uniqueId val="{00000001-ECCF-423A-936E-EADD0EC86B31}"/>
            </c:ext>
          </c:extLst>
        </c:ser>
        <c:dLbls>
          <c:showLegendKey val="0"/>
          <c:showVal val="0"/>
          <c:showCatName val="0"/>
          <c:showSerName val="0"/>
          <c:showPercent val="0"/>
          <c:showBubbleSize val="0"/>
        </c:dLbls>
        <c:marker val="1"/>
        <c:smooth val="0"/>
        <c:axId val="157600384"/>
        <c:axId val="157725056"/>
      </c:lineChart>
      <c:catAx>
        <c:axId val="157600384"/>
        <c:scaling>
          <c:orientation val="minMax"/>
        </c:scaling>
        <c:delete val="0"/>
        <c:axPos val="b"/>
        <c:numFmt formatCode="General" sourceLinked="0"/>
        <c:majorTickMark val="none"/>
        <c:minorTickMark val="none"/>
        <c:tickLblPos val="nextTo"/>
        <c:crossAx val="157725056"/>
        <c:crosses val="autoZero"/>
        <c:auto val="1"/>
        <c:lblAlgn val="ctr"/>
        <c:lblOffset val="100"/>
        <c:noMultiLvlLbl val="0"/>
      </c:catAx>
      <c:valAx>
        <c:axId val="157725056"/>
        <c:scaling>
          <c:orientation val="minMax"/>
          <c:min val="0"/>
        </c:scaling>
        <c:delete val="0"/>
        <c:axPos val="l"/>
        <c:majorGridlines/>
        <c:title>
          <c:tx>
            <c:rich>
              <a:bodyPr/>
              <a:lstStyle/>
              <a:p>
                <a:pPr>
                  <a:defRPr/>
                </a:pPr>
                <a:r>
                  <a:rPr lang="en-US"/>
                  <a:t>Persons</a:t>
                </a:r>
              </a:p>
            </c:rich>
          </c:tx>
          <c:layout>
            <c:manualLayout>
              <c:xMode val="edge"/>
              <c:yMode val="edge"/>
              <c:x val="2.407244044773528E-2"/>
              <c:y val="0.36605118873856479"/>
            </c:manualLayout>
          </c:layout>
          <c:overlay val="0"/>
        </c:title>
        <c:numFmt formatCode="#,##0" sourceLinked="1"/>
        <c:majorTickMark val="none"/>
        <c:minorTickMark val="none"/>
        <c:tickLblPos val="nextTo"/>
        <c:spPr>
          <a:ln>
            <a:noFill/>
          </a:ln>
        </c:spPr>
        <c:crossAx val="157600384"/>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numbers.xlsx]Pivot_Churn!PivotTable1</c:name>
    <c:fmtId val="3"/>
  </c:pivotSource>
  <c:chart>
    <c:title>
      <c:tx>
        <c:strRef>
          <c:f>Pivot_Churn!$A$8</c:f>
          <c:strCache>
            <c:ptCount val="1"/>
            <c:pt idx="0">
              <c:v>30-Day Churn: Percent of Reapplications (Quarterly), 2017</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s>
    <c:plotArea>
      <c:layout/>
      <c:lineChart>
        <c:grouping val="standard"/>
        <c:varyColors val="0"/>
        <c:ser>
          <c:idx val="0"/>
          <c:order val="0"/>
          <c:tx>
            <c:strRef>
              <c:f>Pivot_Churn!$A$8</c:f>
              <c:strCache>
                <c:ptCount val="1"/>
                <c:pt idx="0">
                  <c:v>01 Alameda</c:v>
                </c:pt>
              </c:strCache>
            </c:strRef>
          </c:tx>
          <c:cat>
            <c:multiLvlStrRef>
              <c:f>Pivot_Churn!$A$8</c:f>
              <c:multiLvlStrCache>
                <c:ptCount val="3"/>
                <c:lvl>
                  <c:pt idx="0">
                    <c:v>January</c:v>
                  </c:pt>
                  <c:pt idx="1">
                    <c:v>April</c:v>
                  </c:pt>
                  <c:pt idx="2">
                    <c:v>July</c:v>
                  </c:pt>
                </c:lvl>
                <c:lvl>
                  <c:pt idx="0">
                    <c:v>2017</c:v>
                  </c:pt>
                </c:lvl>
              </c:multiLvlStrCache>
            </c:multiLvlStrRef>
          </c:cat>
          <c:val>
            <c:numRef>
              <c:f>Pivot_Churn!$A$8</c:f>
              <c:numCache>
                <c:formatCode>0.0%</c:formatCode>
                <c:ptCount val="3"/>
                <c:pt idx="0">
                  <c:v>0.1125</c:v>
                </c:pt>
                <c:pt idx="1">
                  <c:v>0.1042</c:v>
                </c:pt>
                <c:pt idx="2">
                  <c:v>8.6699999999999999E-2</c:v>
                </c:pt>
              </c:numCache>
            </c:numRef>
          </c:val>
          <c:smooth val="0"/>
          <c:extLst>
            <c:ext xmlns:c16="http://schemas.microsoft.com/office/drawing/2014/chart" uri="{C3380CC4-5D6E-409C-BE32-E72D297353CC}">
              <c16:uniqueId val="{00000000-B616-4A99-B4B4-D28AABE656BC}"/>
            </c:ext>
          </c:extLst>
        </c:ser>
        <c:ser>
          <c:idx val="1"/>
          <c:order val="1"/>
          <c:tx>
            <c:strRef>
              <c:f>Pivot_Churn!$A$8</c:f>
              <c:strCache>
                <c:ptCount val="1"/>
                <c:pt idx="0">
                  <c:v>02 Alpine</c:v>
                </c:pt>
              </c:strCache>
            </c:strRef>
          </c:tx>
          <c:cat>
            <c:multiLvlStrRef>
              <c:f>Pivot_Churn!$A$8</c:f>
              <c:multiLvlStrCache>
                <c:ptCount val="3"/>
                <c:lvl>
                  <c:pt idx="0">
                    <c:v>January</c:v>
                  </c:pt>
                  <c:pt idx="1">
                    <c:v>April</c:v>
                  </c:pt>
                  <c:pt idx="2">
                    <c:v>July</c:v>
                  </c:pt>
                </c:lvl>
                <c:lvl>
                  <c:pt idx="0">
                    <c:v>2017</c:v>
                  </c:pt>
                </c:lvl>
              </c:multiLvlStrCache>
            </c:multiLvlStrRef>
          </c:cat>
          <c:val>
            <c:numRef>
              <c:f>Pivot_Churn!$A$8</c:f>
              <c:numCache>
                <c:formatCode>0.0%</c:formatCode>
                <c:ptCount val="3"/>
                <c:pt idx="0">
                  <c:v>8.3299999999999999E-2</c:v>
                </c:pt>
                <c:pt idx="1">
                  <c:v>0</c:v>
                </c:pt>
                <c:pt idx="2">
                  <c:v>0</c:v>
                </c:pt>
              </c:numCache>
            </c:numRef>
          </c:val>
          <c:smooth val="0"/>
          <c:extLst>
            <c:ext xmlns:c16="http://schemas.microsoft.com/office/drawing/2014/chart" uri="{C3380CC4-5D6E-409C-BE32-E72D297353CC}">
              <c16:uniqueId val="{00000000-D067-45C6-AC5B-A302D93557D3}"/>
            </c:ext>
          </c:extLst>
        </c:ser>
        <c:ser>
          <c:idx val="2"/>
          <c:order val="2"/>
          <c:tx>
            <c:strRef>
              <c:f>Pivot_Churn!$A$8</c:f>
              <c:strCache>
                <c:ptCount val="1"/>
                <c:pt idx="0">
                  <c:v>03 Amador</c:v>
                </c:pt>
              </c:strCache>
            </c:strRef>
          </c:tx>
          <c:cat>
            <c:multiLvlStrRef>
              <c:f>Pivot_Churn!$A$8</c:f>
              <c:multiLvlStrCache>
                <c:ptCount val="3"/>
                <c:lvl>
                  <c:pt idx="0">
                    <c:v>January</c:v>
                  </c:pt>
                  <c:pt idx="1">
                    <c:v>April</c:v>
                  </c:pt>
                  <c:pt idx="2">
                    <c:v>July</c:v>
                  </c:pt>
                </c:lvl>
                <c:lvl>
                  <c:pt idx="0">
                    <c:v>2017</c:v>
                  </c:pt>
                </c:lvl>
              </c:multiLvlStrCache>
            </c:multiLvlStrRef>
          </c:cat>
          <c:val>
            <c:numRef>
              <c:f>Pivot_Churn!$A$8</c:f>
              <c:numCache>
                <c:formatCode>0.0%</c:formatCode>
                <c:ptCount val="3"/>
                <c:pt idx="0">
                  <c:v>0.10589999999999999</c:v>
                </c:pt>
                <c:pt idx="1">
                  <c:v>0.11359999999999999</c:v>
                </c:pt>
                <c:pt idx="2">
                  <c:v>9.98E-2</c:v>
                </c:pt>
              </c:numCache>
            </c:numRef>
          </c:val>
          <c:smooth val="0"/>
          <c:extLst>
            <c:ext xmlns:c16="http://schemas.microsoft.com/office/drawing/2014/chart" uri="{C3380CC4-5D6E-409C-BE32-E72D297353CC}">
              <c16:uniqueId val="{00000001-D067-45C6-AC5B-A302D93557D3}"/>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crossAx val="157928448"/>
        <c:crosses val="autoZero"/>
        <c:auto val="1"/>
        <c:lblAlgn val="ctr"/>
        <c:lblOffset val="100"/>
        <c:noMultiLvlLbl val="0"/>
      </c:catAx>
      <c:valAx>
        <c:axId val="157928448"/>
        <c:scaling>
          <c:orientation val="minMax"/>
          <c:min val="0"/>
        </c:scaling>
        <c:delete val="0"/>
        <c:axPos val="l"/>
        <c:majorGridlines/>
        <c:title>
          <c:tx>
            <c:rich>
              <a:bodyPr rot="-5400000" vert="horz"/>
              <a:lstStyle/>
              <a:p>
                <a:pPr>
                  <a:defRPr/>
                </a:pPr>
                <a:r>
                  <a:rPr lang="en-US"/>
                  <a:t>% of </a:t>
                </a:r>
                <a:r>
                  <a:rPr lang="en-US" baseline="0"/>
                  <a:t>Reapplications</a:t>
                </a:r>
                <a:endParaRPr lang="en-US"/>
              </a:p>
            </c:rich>
          </c:tx>
          <c:layout>
            <c:manualLayout>
              <c:xMode val="edge"/>
              <c:yMode val="edge"/>
              <c:x val="2.3969319271332695E-2"/>
              <c:y val="0.28475264729839805"/>
            </c:manualLayout>
          </c:layout>
          <c:overlay val="0"/>
        </c:title>
        <c:numFmt formatCode="0%" sourceLinked="0"/>
        <c:majorTickMark val="none"/>
        <c:minorTickMark val="none"/>
        <c:tickLblPos val="nextTo"/>
        <c:spPr>
          <a:ln>
            <a:noFill/>
          </a:ln>
        </c:spPr>
        <c:crossAx val="15792691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numbers.xlsx]Pivot_Churn!PivotTable2</c:name>
    <c:fmtId val="2"/>
  </c:pivotSource>
  <c:chart>
    <c:title>
      <c:tx>
        <c:strRef>
          <c:f>Pivot_Churn!$A$44</c:f>
          <c:strCache>
            <c:ptCount val="1"/>
            <c:pt idx="0">
              <c:v>90-Day Churn: Percent of Reapplications (Quarterly), 2017</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s>
    <c:plotArea>
      <c:layout/>
      <c:lineChart>
        <c:grouping val="standard"/>
        <c:varyColors val="0"/>
        <c:ser>
          <c:idx val="0"/>
          <c:order val="0"/>
          <c:tx>
            <c:strRef>
              <c:f>Pivot_Churn!$A$44</c:f>
              <c:strCache>
                <c:ptCount val="1"/>
                <c:pt idx="0">
                  <c:v>01 Alameda</c:v>
                </c:pt>
              </c:strCache>
            </c:strRef>
          </c:tx>
          <c:cat>
            <c:multiLvlStrRef>
              <c:f>Pivot_Churn!$A$44</c:f>
              <c:multiLvlStrCache>
                <c:ptCount val="3"/>
                <c:lvl>
                  <c:pt idx="0">
                    <c:v>January</c:v>
                  </c:pt>
                  <c:pt idx="1">
                    <c:v>April</c:v>
                  </c:pt>
                  <c:pt idx="2">
                    <c:v>July</c:v>
                  </c:pt>
                </c:lvl>
                <c:lvl>
                  <c:pt idx="0">
                    <c:v>2017</c:v>
                  </c:pt>
                </c:lvl>
              </c:multiLvlStrCache>
            </c:multiLvlStrRef>
          </c:cat>
          <c:val>
            <c:numRef>
              <c:f>Pivot_Churn!$A$44</c:f>
              <c:numCache>
                <c:formatCode>0.0%</c:formatCode>
                <c:ptCount val="3"/>
                <c:pt idx="0">
                  <c:v>0.21820000000000001</c:v>
                </c:pt>
                <c:pt idx="1">
                  <c:v>0.20569999999999999</c:v>
                </c:pt>
                <c:pt idx="2">
                  <c:v>0.1741</c:v>
                </c:pt>
              </c:numCache>
            </c:numRef>
          </c:val>
          <c:smooth val="0"/>
          <c:extLst>
            <c:ext xmlns:c16="http://schemas.microsoft.com/office/drawing/2014/chart" uri="{C3380CC4-5D6E-409C-BE32-E72D297353CC}">
              <c16:uniqueId val="{00000000-BB7D-4352-A675-E12A97DC8E1A}"/>
            </c:ext>
          </c:extLst>
        </c:ser>
        <c:ser>
          <c:idx val="1"/>
          <c:order val="1"/>
          <c:tx>
            <c:strRef>
              <c:f>Pivot_Churn!$A$44</c:f>
              <c:strCache>
                <c:ptCount val="1"/>
                <c:pt idx="0">
                  <c:v>02 Alpine</c:v>
                </c:pt>
              </c:strCache>
            </c:strRef>
          </c:tx>
          <c:cat>
            <c:multiLvlStrRef>
              <c:f>Pivot_Churn!$A$44</c:f>
              <c:multiLvlStrCache>
                <c:ptCount val="3"/>
                <c:lvl>
                  <c:pt idx="0">
                    <c:v>January</c:v>
                  </c:pt>
                  <c:pt idx="1">
                    <c:v>April</c:v>
                  </c:pt>
                  <c:pt idx="2">
                    <c:v>July</c:v>
                  </c:pt>
                </c:lvl>
                <c:lvl>
                  <c:pt idx="0">
                    <c:v>2017</c:v>
                  </c:pt>
                </c:lvl>
              </c:multiLvlStrCache>
            </c:multiLvlStrRef>
          </c:cat>
          <c:val>
            <c:numRef>
              <c:f>Pivot_Churn!$A$44</c:f>
              <c:numCache>
                <c:formatCode>0.0%</c:formatCode>
                <c:ptCount val="3"/>
                <c:pt idx="0">
                  <c:v>0.33329999999999999</c:v>
                </c:pt>
                <c:pt idx="1">
                  <c:v>0.125</c:v>
                </c:pt>
                <c:pt idx="2">
                  <c:v>0.1176</c:v>
                </c:pt>
              </c:numCache>
            </c:numRef>
          </c:val>
          <c:smooth val="0"/>
          <c:extLst>
            <c:ext xmlns:c16="http://schemas.microsoft.com/office/drawing/2014/chart" uri="{C3380CC4-5D6E-409C-BE32-E72D297353CC}">
              <c16:uniqueId val="{00000000-5978-427D-B032-117252F596DD}"/>
            </c:ext>
          </c:extLst>
        </c:ser>
        <c:ser>
          <c:idx val="2"/>
          <c:order val="2"/>
          <c:tx>
            <c:strRef>
              <c:f>Pivot_Churn!$A$44</c:f>
              <c:strCache>
                <c:ptCount val="1"/>
                <c:pt idx="0">
                  <c:v>03 Amador</c:v>
                </c:pt>
              </c:strCache>
            </c:strRef>
          </c:tx>
          <c:cat>
            <c:multiLvlStrRef>
              <c:f>Pivot_Churn!$A$44</c:f>
              <c:multiLvlStrCache>
                <c:ptCount val="3"/>
                <c:lvl>
                  <c:pt idx="0">
                    <c:v>January</c:v>
                  </c:pt>
                  <c:pt idx="1">
                    <c:v>April</c:v>
                  </c:pt>
                  <c:pt idx="2">
                    <c:v>July</c:v>
                  </c:pt>
                </c:lvl>
                <c:lvl>
                  <c:pt idx="0">
                    <c:v>2017</c:v>
                  </c:pt>
                </c:lvl>
              </c:multiLvlStrCache>
            </c:multiLvlStrRef>
          </c:cat>
          <c:val>
            <c:numRef>
              <c:f>Pivot_Churn!$A$44</c:f>
              <c:numCache>
                <c:formatCode>0.0%</c:formatCode>
                <c:ptCount val="3"/>
                <c:pt idx="0">
                  <c:v>0.17829999999999999</c:v>
                </c:pt>
                <c:pt idx="1">
                  <c:v>0.22159999999999999</c:v>
                </c:pt>
                <c:pt idx="2">
                  <c:v>0.18</c:v>
                </c:pt>
              </c:numCache>
            </c:numRef>
          </c:val>
          <c:smooth val="0"/>
          <c:extLst>
            <c:ext xmlns:c16="http://schemas.microsoft.com/office/drawing/2014/chart" uri="{C3380CC4-5D6E-409C-BE32-E72D297353CC}">
              <c16:uniqueId val="{00000001-5978-427D-B032-117252F596DD}"/>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crossAx val="157985408"/>
        <c:crosses val="autoZero"/>
        <c:auto val="1"/>
        <c:lblAlgn val="ctr"/>
        <c:lblOffset val="100"/>
        <c:noMultiLvlLbl val="0"/>
      </c:catAx>
      <c:valAx>
        <c:axId val="157985408"/>
        <c:scaling>
          <c:orientation val="minMax"/>
          <c:min val="0"/>
        </c:scaling>
        <c:delete val="0"/>
        <c:axPos val="l"/>
        <c:majorGridlines/>
        <c:title>
          <c:tx>
            <c:rich>
              <a:bodyPr rot="-5400000" vert="horz"/>
              <a:lstStyle/>
              <a:p>
                <a:pPr>
                  <a:defRPr/>
                </a:pPr>
                <a:r>
                  <a:rPr lang="en-US"/>
                  <a:t>% of Reapplications</a:t>
                </a:r>
              </a:p>
            </c:rich>
          </c:tx>
          <c:layout>
            <c:manualLayout>
              <c:xMode val="edge"/>
              <c:yMode val="edge"/>
              <c:x val="2.2644022644022644E-2"/>
              <c:y val="0.26823601257763574"/>
            </c:manualLayout>
          </c:layout>
          <c:overlay val="0"/>
        </c:title>
        <c:numFmt formatCode="0%" sourceLinked="0"/>
        <c:majorTickMark val="none"/>
        <c:minorTickMark val="none"/>
        <c:tickLblPos val="nextTo"/>
        <c:spPr>
          <a:ln>
            <a:noFill/>
          </a:ln>
        </c:spPr>
        <c:crossAx val="15798387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numbers.xlsx]Pivot_Churn!PivotTable3</c:name>
    <c:fmtId val="2"/>
  </c:pivotSource>
  <c:chart>
    <c:title>
      <c:tx>
        <c:strRef>
          <c:f>Pivot_Churn!$A$90</c:f>
          <c:strCache>
            <c:ptCount val="1"/>
            <c:pt idx="0">
              <c:v>30-Day Churn: Percent of Scheduled Recertifications (Quarterly),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s>
    <c:plotArea>
      <c:layout/>
      <c:lineChart>
        <c:grouping val="standard"/>
        <c:varyColors val="0"/>
        <c:ser>
          <c:idx val="0"/>
          <c:order val="0"/>
          <c:tx>
            <c:strRef>
              <c:f>Pivot_Churn!$A$90</c:f>
              <c:strCache>
                <c:ptCount val="1"/>
                <c:pt idx="0">
                  <c:v>00 Statewide</c:v>
                </c:pt>
              </c:strCache>
            </c:strRef>
          </c:tx>
          <c:cat>
            <c:multiLvlStrRef>
              <c:f>Pivot_Churn!$A$90</c:f>
              <c:multiLvlStrCache>
                <c:ptCount val="3"/>
                <c:lvl>
                  <c:pt idx="0">
                    <c:v>January</c:v>
                  </c:pt>
                  <c:pt idx="1">
                    <c:v>April</c:v>
                  </c:pt>
                  <c:pt idx="2">
                    <c:v>July</c:v>
                  </c:pt>
                </c:lvl>
                <c:lvl>
                  <c:pt idx="0">
                    <c:v>2017</c:v>
                  </c:pt>
                </c:lvl>
              </c:multiLvlStrCache>
            </c:multiLvlStrRef>
          </c:cat>
          <c:val>
            <c:numRef>
              <c:f>Pivot_Churn!$A$90</c:f>
              <c:numCache>
                <c:formatCode>0.0%</c:formatCode>
                <c:ptCount val="3"/>
                <c:pt idx="0">
                  <c:v>0.1038</c:v>
                </c:pt>
                <c:pt idx="1">
                  <c:v>0.10310000000000001</c:v>
                </c:pt>
                <c:pt idx="2">
                  <c:v>0.10830000000000001</c:v>
                </c:pt>
              </c:numCache>
            </c:numRef>
          </c:val>
          <c:smooth val="0"/>
          <c:extLst>
            <c:ext xmlns:c16="http://schemas.microsoft.com/office/drawing/2014/chart" uri="{C3380CC4-5D6E-409C-BE32-E72D297353CC}">
              <c16:uniqueId val="{00000002-B811-4E07-A775-AAE7CD59B3C6}"/>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crossAx val="158909184"/>
        <c:crosses val="autoZero"/>
        <c:auto val="1"/>
        <c:lblAlgn val="ctr"/>
        <c:lblOffset val="100"/>
        <c:noMultiLvlLbl val="0"/>
      </c:catAx>
      <c:valAx>
        <c:axId val="158909184"/>
        <c:scaling>
          <c:orientation val="minMax"/>
          <c:min val="0"/>
        </c:scaling>
        <c:delete val="0"/>
        <c:axPos val="l"/>
        <c:majorGridlines/>
        <c:title>
          <c:tx>
            <c:rich>
              <a:bodyPr rot="-5400000" vert="horz"/>
              <a:lstStyle/>
              <a:p>
                <a:pPr>
                  <a:defRPr/>
                </a:pPr>
                <a:r>
                  <a:rPr lang="en-US"/>
                  <a:t>%</a:t>
                </a:r>
                <a:r>
                  <a:rPr lang="en-US" baseline="0"/>
                  <a:t> of Scheduled Recertifications</a:t>
                </a:r>
                <a:endParaRPr lang="en-US"/>
              </a:p>
            </c:rich>
          </c:tx>
          <c:layout>
            <c:manualLayout>
              <c:xMode val="edge"/>
              <c:yMode val="edge"/>
              <c:x val="2.6499302649930265E-2"/>
              <c:y val="0.23846667022152701"/>
            </c:manualLayout>
          </c:layout>
          <c:overlay val="0"/>
        </c:title>
        <c:numFmt formatCode="0%" sourceLinked="0"/>
        <c:majorTickMark val="none"/>
        <c:minorTickMark val="none"/>
        <c:tickLblPos val="nextTo"/>
        <c:spPr>
          <a:ln>
            <a:noFill/>
          </a:ln>
        </c:spPr>
        <c:crossAx val="15888691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numbers.xlsx]Pivot_Churn!PivotTable4</c:name>
    <c:fmtId val="2"/>
  </c:pivotSource>
  <c:chart>
    <c:title>
      <c:tx>
        <c:strRef>
          <c:f>Pivot_Churn!$A$145</c:f>
          <c:strCache>
            <c:ptCount val="1"/>
            <c:pt idx="0">
              <c:v>90-Day Churn: Percent of Scheduled Recertifications (Quarterly),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s>
    <c:plotArea>
      <c:layout/>
      <c:lineChart>
        <c:grouping val="standard"/>
        <c:varyColors val="0"/>
        <c:ser>
          <c:idx val="0"/>
          <c:order val="0"/>
          <c:tx>
            <c:strRef>
              <c:f>Pivot_Churn!$A$145</c:f>
              <c:strCache>
                <c:ptCount val="1"/>
                <c:pt idx="0">
                  <c:v>00 Statewide</c:v>
                </c:pt>
              </c:strCache>
            </c:strRef>
          </c:tx>
          <c:cat>
            <c:multiLvlStrRef>
              <c:f>Pivot_Churn!$A$145</c:f>
              <c:multiLvlStrCache>
                <c:ptCount val="3"/>
                <c:lvl>
                  <c:pt idx="0">
                    <c:v>January</c:v>
                  </c:pt>
                  <c:pt idx="1">
                    <c:v>April</c:v>
                  </c:pt>
                  <c:pt idx="2">
                    <c:v>July</c:v>
                  </c:pt>
                </c:lvl>
                <c:lvl>
                  <c:pt idx="0">
                    <c:v>2017</c:v>
                  </c:pt>
                </c:lvl>
              </c:multiLvlStrCache>
            </c:multiLvlStrRef>
          </c:cat>
          <c:val>
            <c:numRef>
              <c:f>Pivot_Churn!$A$145</c:f>
              <c:numCache>
                <c:formatCode>0.0%</c:formatCode>
                <c:ptCount val="3"/>
                <c:pt idx="0">
                  <c:v>0.1381</c:v>
                </c:pt>
                <c:pt idx="1">
                  <c:v>0.13949999999999999</c:v>
                </c:pt>
                <c:pt idx="2">
                  <c:v>0.14029999999999998</c:v>
                </c:pt>
              </c:numCache>
            </c:numRef>
          </c:val>
          <c:smooth val="0"/>
          <c:extLst>
            <c:ext xmlns:c16="http://schemas.microsoft.com/office/drawing/2014/chart" uri="{C3380CC4-5D6E-409C-BE32-E72D297353CC}">
              <c16:uniqueId val="{00000002-6566-4DA2-B0D5-2E0CD68F9028}"/>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crossAx val="158947968"/>
        <c:crosses val="autoZero"/>
        <c:auto val="1"/>
        <c:lblAlgn val="ctr"/>
        <c:lblOffset val="100"/>
        <c:noMultiLvlLbl val="0"/>
      </c:catAx>
      <c:valAx>
        <c:axId val="158947968"/>
        <c:scaling>
          <c:orientation val="minMax"/>
          <c:min val="0"/>
        </c:scaling>
        <c:delete val="0"/>
        <c:axPos val="l"/>
        <c:majorGridlines/>
        <c:title>
          <c:tx>
            <c:rich>
              <a:bodyPr rot="-5400000" vert="horz"/>
              <a:lstStyle/>
              <a:p>
                <a:pPr>
                  <a:defRPr/>
                </a:pPr>
                <a:r>
                  <a:rPr lang="en-US"/>
                  <a:t>% of Scheduled Recertifications</a:t>
                </a:r>
              </a:p>
            </c:rich>
          </c:tx>
          <c:layout>
            <c:manualLayout>
              <c:xMode val="edge"/>
              <c:yMode val="edge"/>
              <c:x val="2.8011204481792718E-2"/>
              <c:y val="0.23657304375414609"/>
            </c:manualLayout>
          </c:layout>
          <c:overlay val="0"/>
        </c:title>
        <c:numFmt formatCode="0%" sourceLinked="0"/>
        <c:majorTickMark val="none"/>
        <c:minorTickMark val="none"/>
        <c:tickLblPos val="nextTo"/>
        <c:spPr>
          <a:ln>
            <a:noFill/>
          </a:ln>
        </c:spPr>
        <c:crossAx val="15894643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0.94210000000000005</c:v>
                </c:pt>
                <c:pt idx="1">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crossAx val="158444928"/>
        <c:crosses val="autoZero"/>
        <c:auto val="1"/>
        <c:lblAlgn val="ctr"/>
        <c:lblOffset val="100"/>
        <c:noMultiLvlLbl val="0"/>
      </c:catAx>
      <c:valAx>
        <c:axId val="158444928"/>
        <c:scaling>
          <c:orientation val="minMax"/>
          <c:max val="1"/>
          <c:min val="0"/>
        </c:scaling>
        <c:delete val="0"/>
        <c:axPos val="l"/>
        <c:majorGridlines/>
        <c:title>
          <c:tx>
            <c:rich>
              <a:bodyPr rot="-5400000" vert="horz"/>
              <a:lstStyle/>
              <a:p>
                <a:pPr>
                  <a:defRPr/>
                </a:pPr>
                <a:r>
                  <a:rPr lang="en-US"/>
                  <a:t>% of ES Benefits</a:t>
                </a:r>
              </a:p>
            </c:rich>
          </c:tx>
          <c:layout>
            <c:manualLayout>
              <c:xMode val="edge"/>
              <c:yMode val="edge"/>
              <c:x val="3.7185097210547025E-2"/>
              <c:y val="0.38705257673600463"/>
            </c:manualLayout>
          </c:layout>
          <c:overlay val="0"/>
        </c:title>
        <c:numFmt formatCode="0%" sourceLinked="0"/>
        <c:majorTickMark val="none"/>
        <c:minorTickMark val="none"/>
        <c:tickLblPos val="nextTo"/>
        <c:spPr>
          <a:ln>
            <a:noFill/>
          </a:ln>
        </c:spPr>
        <c:crossAx val="1584433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numbers.xlsx]Pivot_ES!PivotTable2</c:name>
    <c:fmtId val="2"/>
  </c:pivotSource>
  <c:chart>
    <c:title>
      <c:tx>
        <c:rich>
          <a:bodyPr/>
          <a:lstStyle/>
          <a:p>
            <a:pPr>
              <a:defRPr sz="1600"/>
            </a:pPr>
            <a:r>
              <a:rPr lang="en-US"/>
              <a:t>Percent of Expedited Service Benefits Issued in 1-3 Days (Monthly %), 2016</a:t>
            </a:r>
          </a:p>
        </c:rich>
      </c:tx>
      <c:layout>
        <c:manualLayout>
          <c:xMode val="edge"/>
          <c:yMode val="edge"/>
          <c:x val="0.1367026105118363"/>
          <c:y val="2.0180611614724626E-2"/>
        </c:manualLayout>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02 Alpine</c:v>
                </c:pt>
              </c:strCache>
            </c:strRef>
          </c:tx>
          <c:cat>
            <c:multiLvlStrRef>
              <c:f>Pivot_ES!$A$48:$B$49</c:f>
              <c:multiLvlStrCache>
                <c:ptCount val="1"/>
                <c:lvl>
                  <c:pt idx="0">
                    <c:v>January</c:v>
                  </c:pt>
                </c:lvl>
                <c:lvl>
                  <c:pt idx="0">
                    <c:v>2018</c:v>
                  </c:pt>
                </c:lvl>
              </c:multiLvlStrCache>
            </c:multiLvlStrRef>
          </c:cat>
          <c:val>
            <c:numRef>
              <c:f>Pivot_ES!$C$48:$C$49</c:f>
              <c:numCache>
                <c:formatCode>0.0%</c:formatCode>
                <c:ptCount val="1"/>
                <c:pt idx="0">
                  <c:v>1</c:v>
                </c:pt>
              </c:numCache>
            </c:numRef>
          </c:val>
          <c:smooth val="0"/>
          <c:extLst>
            <c:ext xmlns:c16="http://schemas.microsoft.com/office/drawing/2014/chart" uri="{C3380CC4-5D6E-409C-BE32-E72D297353CC}">
              <c16:uniqueId val="{00000000-5AEC-4CE2-94BE-5F9889102938}"/>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crossAx val="158742400"/>
        <c:crosses val="autoZero"/>
        <c:auto val="1"/>
        <c:lblAlgn val="ctr"/>
        <c:lblOffset val="100"/>
        <c:noMultiLvlLbl val="0"/>
      </c:catAx>
      <c:valAx>
        <c:axId val="158742400"/>
        <c:scaling>
          <c:orientation val="minMax"/>
          <c:max val="1"/>
          <c:min val="0"/>
        </c:scaling>
        <c:delete val="0"/>
        <c:axPos val="l"/>
        <c:majorGridlines/>
        <c:title>
          <c:tx>
            <c:rich>
              <a:bodyPr rot="-5400000" vert="horz"/>
              <a:lstStyle/>
              <a:p>
                <a:pPr>
                  <a:defRPr/>
                </a:pPr>
                <a:r>
                  <a:rPr lang="en-US"/>
                  <a:t>% of ES Benefits</a:t>
                </a:r>
              </a:p>
            </c:rich>
          </c:tx>
          <c:layout>
            <c:manualLayout>
              <c:xMode val="edge"/>
              <c:yMode val="edge"/>
              <c:x val="3.7185097210547025E-2"/>
              <c:y val="0.38705257673600463"/>
            </c:manualLayout>
          </c:layout>
          <c:overlay val="0"/>
        </c:title>
        <c:numFmt formatCode="0%" sourceLinked="0"/>
        <c:majorTickMark val="none"/>
        <c:minorTickMark val="none"/>
        <c:tickLblPos val="nextTo"/>
        <c:spPr>
          <a:ln>
            <a:noFill/>
          </a:ln>
        </c:spPr>
        <c:crossAx val="15874086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numbers.xlsx]Pivot_Timeliness_Mthly!PivotTable2</c:name>
    <c:fmtId val="2"/>
  </c:pivotSource>
  <c:chart>
    <c:title>
      <c:tx>
        <c:strRef>
          <c:f>Pivot_Timeliness_Mthly!$A$106</c:f>
          <c:strCache>
            <c:ptCount val="1"/>
            <c:pt idx="0">
              <c:v>Active Error Rate (Monthly Cumulative %), FFY 2017</c:v>
            </c:pt>
          </c:strCache>
        </c:strRef>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Pivot_Timeliness_Mthly!$A$106</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Pivot_Timeliness_Mthly!$A$106</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Pivot_Timeliness_Mthly!$A$106</c:f>
              <c:numCache>
                <c:formatCode>0.0%</c:formatCode>
                <c:ptCount val="12"/>
                <c:pt idx="0">
                  <c:v>5.6800000000000003E-2</c:v>
                </c:pt>
                <c:pt idx="1">
                  <c:v>8.4199999999999997E-2</c:v>
                </c:pt>
                <c:pt idx="2">
                  <c:v>7.0999999999999994E-2</c:v>
                </c:pt>
                <c:pt idx="3">
                  <c:v>8.09E-2</c:v>
                </c:pt>
                <c:pt idx="4">
                  <c:v>8.0299999999999996E-2</c:v>
                </c:pt>
                <c:pt idx="5">
                  <c:v>7.2999999999999995E-2</c:v>
                </c:pt>
                <c:pt idx="6">
                  <c:v>6.93E-2</c:v>
                </c:pt>
                <c:pt idx="7">
                  <c:v>6.8599999999999994E-2</c:v>
                </c:pt>
                <c:pt idx="8">
                  <c:v>6.4600000000000005E-2</c:v>
                </c:pt>
                <c:pt idx="9">
                  <c:v>6.2700000000000006E-2</c:v>
                </c:pt>
                <c:pt idx="10">
                  <c:v>6.1899999999999997E-2</c:v>
                </c:pt>
                <c:pt idx="11">
                  <c:v>6.6400000000000001E-2</c:v>
                </c:pt>
              </c:numCache>
            </c:numRef>
          </c:val>
          <c:smooth val="0"/>
          <c:extLst>
            <c:ext xmlns:c16="http://schemas.microsoft.com/office/drawing/2014/chart" uri="{C3380CC4-5D6E-409C-BE32-E72D297353CC}">
              <c16:uniqueId val="{00000000-FC3A-4ECE-9A8B-662D3005DD13}"/>
            </c:ext>
          </c:extLst>
        </c:ser>
        <c:ser>
          <c:idx val="1"/>
          <c:order val="1"/>
          <c:tx>
            <c:strRef>
              <c:f>Pivot_Timeliness_Mthly!$A$106</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Pivot_Timeliness_Mthly!$A$106</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Pivot_Timeliness_Mthly!$A$106</c:f>
              <c:numCache>
                <c:formatCode>0.0%</c:formatCode>
                <c:ptCount val="12"/>
                <c:pt idx="0">
                  <c:v>6.3799999999999996E-2</c:v>
                </c:pt>
                <c:pt idx="1">
                  <c:v>7.9799999999999996E-2</c:v>
                </c:pt>
                <c:pt idx="2">
                  <c:v>8.0600000000000005E-2</c:v>
                </c:pt>
                <c:pt idx="3">
                  <c:v>7.0800000000000002E-2</c:v>
                </c:pt>
                <c:pt idx="4">
                  <c:v>5.6899999999999999E-2</c:v>
                </c:pt>
                <c:pt idx="5">
                  <c:v>4.7300000000000002E-2</c:v>
                </c:pt>
                <c:pt idx="6">
                  <c:v>4.3200000000000002E-2</c:v>
                </c:pt>
                <c:pt idx="7">
                  <c:v>3.8199999999999998E-2</c:v>
                </c:pt>
                <c:pt idx="8">
                  <c:v>3.3500000000000002E-2</c:v>
                </c:pt>
                <c:pt idx="9">
                  <c:v>3.3799999999999997E-2</c:v>
                </c:pt>
                <c:pt idx="10">
                  <c:v>3.1E-2</c:v>
                </c:pt>
                <c:pt idx="11">
                  <c:v>2.8799999999999999E-2</c:v>
                </c:pt>
              </c:numCache>
            </c:numRef>
          </c:val>
          <c:smooth val="0"/>
          <c:extLst>
            <c:ext xmlns:c16="http://schemas.microsoft.com/office/drawing/2014/chart" uri="{C3380CC4-5D6E-409C-BE32-E72D297353CC}">
              <c16:uniqueId val="{00000000-0B6A-4475-B24F-6346D7A91046}"/>
            </c:ext>
          </c:extLst>
        </c:ser>
        <c:ser>
          <c:idx val="2"/>
          <c:order val="2"/>
          <c:tx>
            <c:strRef>
              <c:f>Pivot_Timeliness_Mthly!$A$106</c:f>
              <c:strCache>
                <c:ptCount val="1"/>
                <c:pt idx="0">
                  <c:v>07 Contra Costa</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Pivot_Timeliness_Mthly!$A$106</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Pivot_Timeliness_Mthly!$A$106</c:f>
              <c:numCache>
                <c:formatCode>0.0%</c:formatCode>
                <c:ptCount val="12"/>
                <c:pt idx="0">
                  <c:v>9.2399999999999996E-2</c:v>
                </c:pt>
                <c:pt idx="1">
                  <c:v>6.25E-2</c:v>
                </c:pt>
                <c:pt idx="2">
                  <c:v>4.7699999999999999E-2</c:v>
                </c:pt>
                <c:pt idx="3">
                  <c:v>6.7299999999999999E-2</c:v>
                </c:pt>
                <c:pt idx="4">
                  <c:v>6.3600000000000004E-2</c:v>
                </c:pt>
                <c:pt idx="5">
                  <c:v>6.9000000000000006E-2</c:v>
                </c:pt>
                <c:pt idx="6">
                  <c:v>6.1800000000000001E-2</c:v>
                </c:pt>
                <c:pt idx="7">
                  <c:v>5.2699999999999997E-2</c:v>
                </c:pt>
                <c:pt idx="8">
                  <c:v>5.8400000000000001E-2</c:v>
                </c:pt>
                <c:pt idx="9">
                  <c:v>5.9499999999999997E-2</c:v>
                </c:pt>
                <c:pt idx="10">
                  <c:v>5.8500000000000003E-2</c:v>
                </c:pt>
                <c:pt idx="11">
                  <c:v>6.0699999999999997E-2</c:v>
                </c:pt>
              </c:numCache>
            </c:numRef>
          </c:val>
          <c:smooth val="0"/>
          <c:extLst>
            <c:ext xmlns:c16="http://schemas.microsoft.com/office/drawing/2014/chart" uri="{C3380CC4-5D6E-409C-BE32-E72D297353CC}">
              <c16:uniqueId val="{00000001-0B6A-4475-B24F-6346D7A91046}"/>
            </c:ext>
          </c:extLst>
        </c:ser>
        <c:dLbls>
          <c:showLegendKey val="0"/>
          <c:showVal val="0"/>
          <c:showCatName val="0"/>
          <c:showSerName val="0"/>
          <c:showPercent val="0"/>
          <c:showBubbleSize val="0"/>
        </c:dLbls>
        <c:marker val="1"/>
        <c:smooth val="0"/>
        <c:axId val="606236304"/>
        <c:axId val="606241224"/>
      </c:lineChart>
      <c:catAx>
        <c:axId val="60623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41224"/>
        <c:crosses val="autoZero"/>
        <c:auto val="1"/>
        <c:lblAlgn val="ctr"/>
        <c:lblOffset val="100"/>
        <c:noMultiLvlLbl val="0"/>
      </c:catAx>
      <c:valAx>
        <c:axId val="60624122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Error</a:t>
                </a:r>
                <a:r>
                  <a:rPr lang="en-US" b="1" baseline="0">
                    <a:solidFill>
                      <a:sysClr val="windowText" lastClr="000000"/>
                    </a:solidFill>
                  </a:rPr>
                  <a:t> Rate (%)</a:t>
                </a:r>
                <a:endParaRPr lang="en-US" b="1">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363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numbers.xlsx]Pivot_NegErrorRt!PivotTable1</c:name>
    <c:fmtId val="2"/>
  </c:pivotSource>
  <c:chart>
    <c:title>
      <c:tx>
        <c:strRef>
          <c:f>Pivot_NegErrorRt!$A$2</c:f>
          <c:strCache>
            <c:ptCount val="1"/>
            <c:pt idx="0">
              <c:v>Negative Error Rate (Monthly Cumulative %), FFY 2018</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Pivot_NegErrorRt!$A$2</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Pivot_NegErrorRt!$A$2</c:f>
              <c:multiLvlStrCache>
                <c:ptCount val="2"/>
                <c:lvl>
                  <c:pt idx="0">
                    <c:v>October</c:v>
                  </c:pt>
                  <c:pt idx="1">
                    <c:v>November</c:v>
                  </c:pt>
                </c:lvl>
                <c:lvl>
                  <c:pt idx="0">
                    <c:v>2018</c:v>
                  </c:pt>
                </c:lvl>
              </c:multiLvlStrCache>
            </c:multiLvlStrRef>
          </c:cat>
          <c:val>
            <c:numRef>
              <c:f>Pivot_NegErrorRt!$A$2</c:f>
              <c:numCache>
                <c:formatCode>0.0%</c:formatCode>
                <c:ptCount val="2"/>
                <c:pt idx="0">
                  <c:v>0.375</c:v>
                </c:pt>
                <c:pt idx="1">
                  <c:v>0.38200000000000001</c:v>
                </c:pt>
              </c:numCache>
            </c:numRef>
          </c:val>
          <c:smooth val="0"/>
          <c:extLst>
            <c:ext xmlns:c16="http://schemas.microsoft.com/office/drawing/2014/chart" uri="{C3380CC4-5D6E-409C-BE32-E72D297353CC}">
              <c16:uniqueId val="{00000000-D9E6-4CE7-92C0-B95B76ECAF41}"/>
            </c:ext>
          </c:extLst>
        </c:ser>
        <c:ser>
          <c:idx val="1"/>
          <c:order val="1"/>
          <c:tx>
            <c:strRef>
              <c:f>Pivot_NegErrorRt!$A$2</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Pivot_NegErrorRt!$A$2</c:f>
              <c:multiLvlStrCache>
                <c:ptCount val="2"/>
                <c:lvl>
                  <c:pt idx="0">
                    <c:v>October</c:v>
                  </c:pt>
                  <c:pt idx="1">
                    <c:v>November</c:v>
                  </c:pt>
                </c:lvl>
                <c:lvl>
                  <c:pt idx="0">
                    <c:v>2018</c:v>
                  </c:pt>
                </c:lvl>
              </c:multiLvlStrCache>
            </c:multiLvlStrRef>
          </c:cat>
          <c:val>
            <c:numRef>
              <c:f>Pivot_NegErrorRt!$A$2</c:f>
              <c:numCache>
                <c:formatCode>0.0%</c:formatCode>
                <c:ptCount val="2"/>
                <c:pt idx="0">
                  <c:v>1</c:v>
                </c:pt>
                <c:pt idx="1">
                  <c:v>0.66700000000000004</c:v>
                </c:pt>
              </c:numCache>
            </c:numRef>
          </c:val>
          <c:smooth val="0"/>
          <c:extLst>
            <c:ext xmlns:c16="http://schemas.microsoft.com/office/drawing/2014/chart" uri="{C3380CC4-5D6E-409C-BE32-E72D297353CC}">
              <c16:uniqueId val="{00000001-D9E6-4CE7-92C0-B95B76ECAF41}"/>
            </c:ext>
          </c:extLst>
        </c:ser>
        <c:dLbls>
          <c:showLegendKey val="0"/>
          <c:showVal val="0"/>
          <c:showCatName val="0"/>
          <c:showSerName val="0"/>
          <c:showPercent val="0"/>
          <c:showBubbleSize val="0"/>
        </c:dLbls>
        <c:marker val="1"/>
        <c:smooth val="0"/>
        <c:axId val="422972112"/>
        <c:axId val="422974736"/>
      </c:lineChart>
      <c:catAx>
        <c:axId val="42297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4736"/>
        <c:crosses val="autoZero"/>
        <c:auto val="1"/>
        <c:lblAlgn val="ctr"/>
        <c:lblOffset val="100"/>
        <c:noMultiLvlLbl val="0"/>
      </c:catAx>
      <c:valAx>
        <c:axId val="42297473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Error Rate (%)</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211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numbers.xlsx]Pivot_NegErrorRt!PivotTable2</c:name>
    <c:fmtId val="2"/>
  </c:pivotSource>
  <c:chart>
    <c:title>
      <c:tx>
        <c:strRef>
          <c:f>Pivot_NegErrorRt!$A$104</c:f>
          <c:strCache>
            <c:ptCount val="1"/>
            <c:pt idx="0">
              <c:v>Negative Error Rate Cases Completed (Monthly Cumulative), FFY 2018</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Pivot_NegErrorRt!$A$104</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Pivot_NegErrorRt!$A$104</c:f>
              <c:multiLvlStrCache>
                <c:ptCount val="2"/>
                <c:lvl>
                  <c:pt idx="0">
                    <c:v>October</c:v>
                  </c:pt>
                  <c:pt idx="1">
                    <c:v>November</c:v>
                  </c:pt>
                </c:lvl>
                <c:lvl>
                  <c:pt idx="0">
                    <c:v>2018</c:v>
                  </c:pt>
                </c:lvl>
              </c:multiLvlStrCache>
            </c:multiLvlStrRef>
          </c:cat>
          <c:val>
            <c:numRef>
              <c:f>Pivot_NegErrorRt!$A$104</c:f>
              <c:numCache>
                <c:formatCode>General</c:formatCode>
                <c:ptCount val="2"/>
                <c:pt idx="0">
                  <c:v>56</c:v>
                </c:pt>
                <c:pt idx="1">
                  <c:v>110</c:v>
                </c:pt>
              </c:numCache>
            </c:numRef>
          </c:val>
          <c:smooth val="0"/>
          <c:extLst>
            <c:ext xmlns:c16="http://schemas.microsoft.com/office/drawing/2014/chart" uri="{C3380CC4-5D6E-409C-BE32-E72D297353CC}">
              <c16:uniqueId val="{00000000-3AEB-4971-A459-0CC8787805F8}"/>
            </c:ext>
          </c:extLst>
        </c:ser>
        <c:ser>
          <c:idx val="1"/>
          <c:order val="1"/>
          <c:tx>
            <c:strRef>
              <c:f>Pivot_NegErrorRt!$A$104</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Pivot_NegErrorRt!$A$104</c:f>
              <c:multiLvlStrCache>
                <c:ptCount val="2"/>
                <c:lvl>
                  <c:pt idx="0">
                    <c:v>October</c:v>
                  </c:pt>
                  <c:pt idx="1">
                    <c:v>November</c:v>
                  </c:pt>
                </c:lvl>
                <c:lvl>
                  <c:pt idx="0">
                    <c:v>2018</c:v>
                  </c:pt>
                </c:lvl>
              </c:multiLvlStrCache>
            </c:multiLvlStrRef>
          </c:cat>
          <c:val>
            <c:numRef>
              <c:f>Pivot_NegErrorRt!$A$104</c:f>
              <c:numCache>
                <c:formatCode>General</c:formatCode>
                <c:ptCount val="2"/>
                <c:pt idx="0">
                  <c:v>1</c:v>
                </c:pt>
                <c:pt idx="1">
                  <c:v>3</c:v>
                </c:pt>
              </c:numCache>
            </c:numRef>
          </c:val>
          <c:smooth val="0"/>
          <c:extLst>
            <c:ext xmlns:c16="http://schemas.microsoft.com/office/drawing/2014/chart" uri="{C3380CC4-5D6E-409C-BE32-E72D297353CC}">
              <c16:uniqueId val="{00000001-3AEB-4971-A459-0CC8787805F8}"/>
            </c:ext>
          </c:extLst>
        </c:ser>
        <c:dLbls>
          <c:showLegendKey val="0"/>
          <c:showVal val="0"/>
          <c:showCatName val="0"/>
          <c:showSerName val="0"/>
          <c:showPercent val="0"/>
          <c:showBubbleSize val="0"/>
        </c:dLbls>
        <c:marker val="1"/>
        <c:smooth val="0"/>
        <c:axId val="420565128"/>
        <c:axId val="420562504"/>
      </c:lineChart>
      <c:catAx>
        <c:axId val="420565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2504"/>
        <c:crosses val="autoZero"/>
        <c:auto val="1"/>
        <c:lblAlgn val="ctr"/>
        <c:lblOffset val="100"/>
        <c:noMultiLvlLbl val="0"/>
      </c:catAx>
      <c:valAx>
        <c:axId val="42056250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 of Cases</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512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numbers.xlsx]Pivot_Timeliness_Mthly!PivotTable1</c:name>
    <c:fmtId val="2"/>
  </c:pivotSource>
  <c:chart>
    <c:title>
      <c:tx>
        <c:strRef>
          <c:f>Pivot_Timeliness_Mthly!$A$8</c:f>
          <c:strCache>
            <c:ptCount val="1"/>
            <c:pt idx="0">
              <c:v>Applications Approved Within 30 Days (Monthly %), 2015 - 2016</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pivotFmt>
      <c:pivotFmt>
        <c:idx val="10"/>
        <c:marker>
          <c:symbol val="none"/>
        </c:marker>
      </c:pivotFmt>
      <c:pivotFmt>
        <c:idx val="11"/>
        <c:marker>
          <c:symbol val="none"/>
        </c:marker>
      </c:pivotFmt>
      <c:pivotFmt>
        <c:idx val="12"/>
      </c:pivotFmt>
      <c:pivotFmt>
        <c:idx val="13"/>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pivotFmt>
      <c:pivotFmt>
        <c:idx val="26"/>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pivotFmt>
      <c:pivotFmt>
        <c:idx val="81"/>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01 Alameda</c:v>
                </c:pt>
              </c:strCache>
            </c:strRef>
          </c:tx>
          <c:cat>
            <c:multiLvlStrRef>
              <c:f>Pivot_Timeliness_Mthly!$A$8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Pivot_Timeliness_Mthly!$A$8</c:f>
              <c:numCache>
                <c:formatCode>0.0%</c:formatCode>
                <c:ptCount val="6"/>
                <c:pt idx="0">
                  <c:v>0.81469999999999998</c:v>
                </c:pt>
                <c:pt idx="1">
                  <c:v>0.83509999999999995</c:v>
                </c:pt>
                <c:pt idx="2">
                  <c:v>0.81069999999999998</c:v>
                </c:pt>
                <c:pt idx="3">
                  <c:v>0.96779999999999999</c:v>
                </c:pt>
                <c:pt idx="4">
                  <c:v>0.95960000000000001</c:v>
                </c:pt>
                <c:pt idx="5">
                  <c:v>0.96789999999999998</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02 Alpine</c:v>
                </c:pt>
              </c:strCache>
            </c:strRef>
          </c:tx>
          <c:cat>
            <c:multiLvlStrRef>
              <c:f>Pivot_Timeliness_Mthly!$A$8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Pivot_Timeliness_Mthly!$A$8</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0-D922-4147-A597-A30D3D27F027}"/>
            </c:ext>
          </c:extLst>
        </c:ser>
        <c:ser>
          <c:idx val="2"/>
          <c:order val="2"/>
          <c:tx>
            <c:strRef>
              <c:f>Pivot_Timeliness_Mthly!$A$8</c:f>
              <c:strCache>
                <c:ptCount val="1"/>
                <c:pt idx="0">
                  <c:v>03 Amador</c:v>
                </c:pt>
              </c:strCache>
            </c:strRef>
          </c:tx>
          <c:cat>
            <c:multiLvlStrRef>
              <c:f>Pivot_Timeliness_Mthly!$A$8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Pivot_Timeliness_Mthly!$A$8</c:f>
              <c:numCache>
                <c:formatCode>0.0%</c:formatCode>
                <c:ptCount val="6"/>
                <c:pt idx="0">
                  <c:v>0.93940000000000001</c:v>
                </c:pt>
                <c:pt idx="1">
                  <c:v>1</c:v>
                </c:pt>
                <c:pt idx="2">
                  <c:v>1</c:v>
                </c:pt>
                <c:pt idx="3">
                  <c:v>0.95</c:v>
                </c:pt>
                <c:pt idx="4">
                  <c:v>0.98860000000000003</c:v>
                </c:pt>
                <c:pt idx="5">
                  <c:v>0.98839999999999995</c:v>
                </c:pt>
              </c:numCache>
            </c:numRef>
          </c:val>
          <c:smooth val="0"/>
          <c:extLst>
            <c:ext xmlns:c16="http://schemas.microsoft.com/office/drawing/2014/chart" uri="{C3380CC4-5D6E-409C-BE32-E72D297353CC}">
              <c16:uniqueId val="{00000000-8C6C-427F-BA20-0D00D2CDB64B}"/>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crossAx val="159132672"/>
        <c:crosses val="autoZero"/>
        <c:auto val="1"/>
        <c:lblAlgn val="ctr"/>
        <c:lblOffset val="100"/>
        <c:noMultiLvlLbl val="0"/>
      </c:catAx>
      <c:valAx>
        <c:axId val="159132672"/>
        <c:scaling>
          <c:orientation val="minMax"/>
          <c:max val="1"/>
          <c:min val="0"/>
        </c:scaling>
        <c:delete val="0"/>
        <c:axPos val="l"/>
        <c:majorGridlines/>
        <c:title>
          <c:tx>
            <c:rich>
              <a:bodyPr rot="-5400000" vert="horz"/>
              <a:lstStyle/>
              <a:p>
                <a:pPr>
                  <a:defRPr/>
                </a:pPr>
                <a:r>
                  <a:rPr lang="en-US"/>
                  <a:t>%</a:t>
                </a:r>
                <a:r>
                  <a:rPr lang="en-US" baseline="0"/>
                  <a:t> </a:t>
                </a:r>
                <a:r>
                  <a:rPr lang="en-US"/>
                  <a:t>Applications Approved</a:t>
                </a:r>
              </a:p>
            </c:rich>
          </c:tx>
          <c:layout>
            <c:manualLayout>
              <c:xMode val="edge"/>
              <c:yMode val="edge"/>
              <c:x val="3.776496015958173E-2"/>
              <c:y val="0.33909555645401568"/>
            </c:manualLayout>
          </c:layout>
          <c:overlay val="0"/>
        </c:title>
        <c:numFmt formatCode="0%" sourceLinked="0"/>
        <c:majorTickMark val="none"/>
        <c:minorTickMark val="none"/>
        <c:tickLblPos val="nextTo"/>
        <c:spPr>
          <a:ln>
            <a:noFill/>
          </a:ln>
        </c:spPr>
        <c:crossAx val="159131136"/>
        <c:crosses val="autoZero"/>
        <c:crossBetween val="between"/>
      </c:valAx>
      <c:dTable>
        <c:showHorzBorder val="1"/>
        <c:showVertBorder val="1"/>
        <c:showOutline val="1"/>
        <c:showKeys val="1"/>
        <c:spPr>
          <a:ln cap="flat">
            <a:round/>
          </a:ln>
          <a:effectLst/>
        </c:spPr>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 Just waiting for FDRAB to send updated CF-MC numbers.xlsx]Pivot_Demo_Gen_Pop!PivotTable1</c:name>
    <c:fmtId val="8"/>
  </c:pivotSource>
  <c:chart>
    <c:title>
      <c:tx>
        <c:strRef>
          <c:f>Pivot_Demo_Gen_Pop!$A$8</c:f>
          <c:strCache>
            <c:ptCount val="1"/>
            <c:pt idx="0">
              <c:v>Total Population,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2016</c:v>
                </c:pt>
              </c:strCache>
            </c:strRef>
          </c:cat>
          <c:val>
            <c:numRef>
              <c:f>Pivot_Demo_Gen_Pop!$A$8</c:f>
              <c:numCache>
                <c:formatCode>#,##0</c:formatCode>
                <c:ptCount val="1"/>
                <c:pt idx="0">
                  <c:v>1637712</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2016</c:v>
                </c:pt>
              </c:strCache>
            </c:strRef>
          </c:cat>
          <c:val>
            <c:numRef>
              <c:f>Pivot_Demo_Gen_Pop!$A$8</c:f>
              <c:numCache>
                <c:formatCode>#,##0</c:formatCode>
                <c:ptCount val="1"/>
                <c:pt idx="0">
                  <c:v>1129894</c:v>
                </c:pt>
              </c:numCache>
            </c:numRef>
          </c:val>
          <c:extLst>
            <c:ext xmlns:c16="http://schemas.microsoft.com/office/drawing/2014/chart" uri="{C3380CC4-5D6E-409C-BE32-E72D297353CC}">
              <c16:uniqueId val="{00000002-704B-4F29-838D-DA9D27354972}"/>
            </c:ext>
          </c:extLst>
        </c:ser>
        <c:ser>
          <c:idx val="2"/>
          <c:order val="2"/>
          <c:tx>
            <c:strRef>
              <c:f>Pivot_Demo_Gen_Pop!$A$8</c:f>
              <c:strCache>
                <c:ptCount val="1"/>
                <c:pt idx="0">
                  <c:v>21 Marin</c:v>
                </c:pt>
              </c:strCache>
            </c:strRef>
          </c:tx>
          <c:invertIfNegative val="0"/>
          <c:cat>
            <c:strRef>
              <c:f>Pivot_Demo_Gen_Pop!$A$8</c:f>
              <c:strCache>
                <c:ptCount val="1"/>
                <c:pt idx="0">
                  <c:v>2016</c:v>
                </c:pt>
              </c:strCache>
            </c:strRef>
          </c:cat>
          <c:val>
            <c:numRef>
              <c:f>Pivot_Demo_Gen_Pop!$A$8</c:f>
              <c:numCache>
                <c:formatCode>#,##0</c:formatCode>
                <c:ptCount val="1"/>
                <c:pt idx="0">
                  <c:v>263257</c:v>
                </c:pt>
              </c:numCache>
            </c:numRef>
          </c:val>
          <c:extLst>
            <c:ext xmlns:c16="http://schemas.microsoft.com/office/drawing/2014/chart" uri="{C3380CC4-5D6E-409C-BE32-E72D297353CC}">
              <c16:uniqueId val="{00000003-704B-4F29-838D-DA9D27354972}"/>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 Just waiting for FDRAB to send updated CF-MC numbers.xlsx]Pivot_Demo_Gen_Pop!PivotTable2</c:name>
    <c:fmtId val="2"/>
  </c:pivotSource>
  <c:chart>
    <c:title>
      <c:tx>
        <c:strRef>
          <c:f>Pivot_Demo_Gen_Pop!$A$35</c:f>
          <c:strCache>
            <c:ptCount val="1"/>
            <c:pt idx="0">
              <c:v>Elderly Population (age 60+),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2016</c:v>
                </c:pt>
              </c:strCache>
            </c:strRef>
          </c:cat>
          <c:val>
            <c:numRef>
              <c:f>Pivot_Demo_Gen_Pop!$A$35</c:f>
              <c:numCache>
                <c:formatCode>#,##0</c:formatCode>
                <c:ptCount val="1"/>
                <c:pt idx="0">
                  <c:v>316180</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2016</c:v>
                </c:pt>
              </c:strCache>
            </c:strRef>
          </c:cat>
          <c:val>
            <c:numRef>
              <c:f>Pivot_Demo_Gen_Pop!$A$35</c:f>
              <c:numCache>
                <c:formatCode>#,##0</c:formatCode>
                <c:ptCount val="1"/>
                <c:pt idx="0">
                  <c:v>247789</c:v>
                </c:pt>
              </c:numCache>
            </c:numRef>
          </c:val>
          <c:extLst>
            <c:ext xmlns:c16="http://schemas.microsoft.com/office/drawing/2014/chart" uri="{C3380CC4-5D6E-409C-BE32-E72D297353CC}">
              <c16:uniqueId val="{00000002-E373-4B71-90B7-21DD7E337D07}"/>
            </c:ext>
          </c:extLst>
        </c:ser>
        <c:ser>
          <c:idx val="2"/>
          <c:order val="2"/>
          <c:tx>
            <c:strRef>
              <c:f>Pivot_Demo_Gen_Pop!$A$35</c:f>
              <c:strCache>
                <c:ptCount val="1"/>
                <c:pt idx="0">
                  <c:v>21 Marin</c:v>
                </c:pt>
              </c:strCache>
            </c:strRef>
          </c:tx>
          <c:invertIfNegative val="0"/>
          <c:cat>
            <c:strRef>
              <c:f>Pivot_Demo_Gen_Pop!$A$35</c:f>
              <c:strCache>
                <c:ptCount val="1"/>
                <c:pt idx="0">
                  <c:v>2016</c:v>
                </c:pt>
              </c:strCache>
            </c:strRef>
          </c:cat>
          <c:val>
            <c:numRef>
              <c:f>Pivot_Demo_Gen_Pop!$A$35</c:f>
              <c:numCache>
                <c:formatCode>#,##0</c:formatCode>
                <c:ptCount val="1"/>
                <c:pt idx="0">
                  <c:v>76036</c:v>
                </c:pt>
              </c:numCache>
            </c:numRef>
          </c:val>
          <c:extLst>
            <c:ext xmlns:c16="http://schemas.microsoft.com/office/drawing/2014/chart" uri="{C3380CC4-5D6E-409C-BE32-E72D297353CC}">
              <c16:uniqueId val="{00000003-E373-4B71-90B7-21DD7E337D07}"/>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 Just waiting for FDRAB to send updated CF-MC numbers.xlsx]Pivot_Demo_Gen_Pop!PivotTable3</c:name>
    <c:fmtId val="2"/>
  </c:pivotSource>
  <c:chart>
    <c:title>
      <c:tx>
        <c:strRef>
          <c:f>Pivot_Demo_Gen_Pop!$A$64</c:f>
          <c:strCache>
            <c:ptCount val="1"/>
            <c:pt idx="0">
              <c:v>Population Under Age 18, 2016</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2016</c:v>
                </c:pt>
              </c:strCache>
            </c:strRef>
          </c:cat>
          <c:val>
            <c:numRef>
              <c:f>Pivot_Demo_Gen_Pop!$A$64</c:f>
              <c:numCache>
                <c:formatCode>#,##0</c:formatCode>
                <c:ptCount val="1"/>
                <c:pt idx="0">
                  <c:v>345421</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2016</c:v>
                </c:pt>
              </c:strCache>
            </c:strRef>
          </c:cat>
          <c:val>
            <c:numRef>
              <c:f>Pivot_Demo_Gen_Pop!$A$64</c:f>
              <c:numCache>
                <c:formatCode>#,##0</c:formatCode>
                <c:ptCount val="1"/>
                <c:pt idx="0">
                  <c:v>251595</c:v>
                </c:pt>
              </c:numCache>
            </c:numRef>
          </c:val>
          <c:extLst>
            <c:ext xmlns:c16="http://schemas.microsoft.com/office/drawing/2014/chart" uri="{C3380CC4-5D6E-409C-BE32-E72D297353CC}">
              <c16:uniqueId val="{00000002-042A-42D9-823A-82B938A02A78}"/>
            </c:ext>
          </c:extLst>
        </c:ser>
        <c:ser>
          <c:idx val="2"/>
          <c:order val="2"/>
          <c:tx>
            <c:strRef>
              <c:f>Pivot_Demo_Gen_Pop!$A$64</c:f>
              <c:strCache>
                <c:ptCount val="1"/>
                <c:pt idx="0">
                  <c:v>21 Marin</c:v>
                </c:pt>
              </c:strCache>
            </c:strRef>
          </c:tx>
          <c:invertIfNegative val="0"/>
          <c:cat>
            <c:strRef>
              <c:f>Pivot_Demo_Gen_Pop!$A$64</c:f>
              <c:strCache>
                <c:ptCount val="1"/>
                <c:pt idx="0">
                  <c:v>2016</c:v>
                </c:pt>
              </c:strCache>
            </c:strRef>
          </c:cat>
          <c:val>
            <c:numRef>
              <c:f>Pivot_Demo_Gen_Pop!$A$64</c:f>
              <c:numCache>
                <c:formatCode>#,##0</c:formatCode>
                <c:ptCount val="1"/>
                <c:pt idx="0">
                  <c:v>52612</c:v>
                </c:pt>
              </c:numCache>
            </c:numRef>
          </c:val>
          <c:extLst>
            <c:ext xmlns:c16="http://schemas.microsoft.com/office/drawing/2014/chart" uri="{C3380CC4-5D6E-409C-BE32-E72D297353CC}">
              <c16:uniqueId val="{00000003-042A-42D9-823A-82B938A02A78}"/>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 Just waiting for FDRAB to send updated CF-MC numbers.xlsx]Pivot_Demo_Gen_Pop!PivotTable4</c:name>
    <c:fmtId val="2"/>
  </c:pivotSource>
  <c:chart>
    <c:title>
      <c:tx>
        <c:strRef>
          <c:f>Pivot_Demo_Gen_Pop!$A$93</c:f>
          <c:strCache>
            <c:ptCount val="1"/>
            <c:pt idx="0">
              <c:v>ESL Population (age 5+),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2016</c:v>
                </c:pt>
              </c:strCache>
            </c:strRef>
          </c:cat>
          <c:val>
            <c:numRef>
              <c:f>Pivot_Demo_Gen_Pop!$A$93</c:f>
              <c:numCache>
                <c:formatCode>#,##0</c:formatCode>
                <c:ptCount val="1"/>
                <c:pt idx="0">
                  <c:v>142005</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2016</c:v>
                </c:pt>
              </c:strCache>
            </c:strRef>
          </c:cat>
          <c:val>
            <c:numRef>
              <c:f>Pivot_Demo_Gen_Pop!$A$93</c:f>
              <c:numCache>
                <c:formatCode>#,##0</c:formatCode>
                <c:ptCount val="1"/>
                <c:pt idx="0">
                  <c:v>74586</c:v>
                </c:pt>
              </c:numCache>
            </c:numRef>
          </c:val>
          <c:extLst>
            <c:ext xmlns:c16="http://schemas.microsoft.com/office/drawing/2014/chart" uri="{C3380CC4-5D6E-409C-BE32-E72D297353CC}">
              <c16:uniqueId val="{00000002-6CF5-41B0-B75B-B4231624F5DD}"/>
            </c:ext>
          </c:extLst>
        </c:ser>
        <c:ser>
          <c:idx val="2"/>
          <c:order val="2"/>
          <c:tx>
            <c:strRef>
              <c:f>Pivot_Demo_Gen_Pop!$A$93</c:f>
              <c:strCache>
                <c:ptCount val="1"/>
                <c:pt idx="0">
                  <c:v>21 Marin</c:v>
                </c:pt>
              </c:strCache>
            </c:strRef>
          </c:tx>
          <c:invertIfNegative val="0"/>
          <c:cat>
            <c:strRef>
              <c:f>Pivot_Demo_Gen_Pop!$A$93</c:f>
              <c:strCache>
                <c:ptCount val="1"/>
                <c:pt idx="0">
                  <c:v>2016</c:v>
                </c:pt>
              </c:strCache>
            </c:strRef>
          </c:cat>
          <c:val>
            <c:numRef>
              <c:f>Pivot_Demo_Gen_Pop!$A$93</c:f>
              <c:numCache>
                <c:formatCode>#,##0</c:formatCode>
                <c:ptCount val="1"/>
                <c:pt idx="0">
                  <c:v>10590</c:v>
                </c:pt>
              </c:numCache>
            </c:numRef>
          </c:val>
          <c:extLst>
            <c:ext xmlns:c16="http://schemas.microsoft.com/office/drawing/2014/chart" uri="{C3380CC4-5D6E-409C-BE32-E72D297353CC}">
              <c16:uniqueId val="{00000003-6CF5-41B0-B75B-B4231624F5DD}"/>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numbers.xlsx]Pivot_Demo_Gen_Pop!PivotTable6</c:name>
    <c:fmtId val="4"/>
  </c:pivotSource>
  <c:chart>
    <c:title>
      <c:tx>
        <c:strRef>
          <c:f>Pivot_Demo_Gen_Pop!$A$134</c:f>
          <c:strCache>
            <c:ptCount val="1"/>
            <c:pt idx="0">
              <c:v>Persons Receiving Medi-Cal,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913941</c:v>
                </c:pt>
                <c:pt idx="1">
                  <c:v>908982</c:v>
                </c:pt>
                <c:pt idx="2">
                  <c:v>906789</c:v>
                </c:pt>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848535</c:v>
                </c:pt>
                <c:pt idx="1">
                  <c:v>848997</c:v>
                </c:pt>
                <c:pt idx="2">
                  <c:v>846035</c:v>
                </c:pt>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562286</c:v>
                </c:pt>
                <c:pt idx="1">
                  <c:v>561959</c:v>
                </c:pt>
                <c:pt idx="2">
                  <c:v>562070</c:v>
                </c:pt>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5609</c:v>
                </c:pt>
              </c:numCache>
            </c:numRef>
          </c:val>
          <c:extLst>
            <c:ext xmlns:c16="http://schemas.microsoft.com/office/drawing/2014/chart" uri="{C3380CC4-5D6E-409C-BE32-E72D297353CC}">
              <c16:uniqueId val="{00000000-0F45-4C57-8185-BE0A3DCD502A}"/>
            </c:ext>
          </c:extLst>
        </c:ser>
        <c:ser>
          <c:idx val="1"/>
          <c:order val="1"/>
          <c:tx>
            <c:strRef>
              <c:f>Pivot_Demogr_CF!$A$69</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38798</c:v>
                </c:pt>
              </c:numCache>
            </c:numRef>
          </c:val>
          <c:extLst>
            <c:ext xmlns:c16="http://schemas.microsoft.com/office/drawing/2014/chart" uri="{C3380CC4-5D6E-409C-BE32-E72D297353CC}">
              <c16:uniqueId val="{00000000-0E8D-4174-8B2F-6CD5715CDD1A}"/>
            </c:ext>
          </c:extLst>
        </c:ser>
        <c:ser>
          <c:idx val="2"/>
          <c:order val="2"/>
          <c:tx>
            <c:strRef>
              <c:f>Pivot_Demogr_CF!$A$69</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4556</c:v>
                </c:pt>
              </c:numCache>
            </c:numRef>
          </c:val>
          <c:extLst>
            <c:ext xmlns:c16="http://schemas.microsoft.com/office/drawing/2014/chart" uri="{C3380CC4-5D6E-409C-BE32-E72D297353CC}">
              <c16:uniqueId val="{00000001-0E8D-4174-8B2F-6CD5715CDD1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numbers.xlsx]Pivot_Demogr_CF!PivotTable4</c:name>
    <c:fmtId val="2"/>
  </c:pivotSource>
  <c:chart>
    <c:title>
      <c:tx>
        <c:strRef>
          <c:f>Pivot_Demogr_CF!$A$96</c:f>
          <c:strCache>
            <c:ptCount val="1"/>
            <c:pt idx="0">
              <c:v>CalFresh Child-Only Households, 2017</c:v>
            </c:pt>
          </c:strCache>
        </c:strRef>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Pivot_Demogr_CF!$A$96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653</c:v>
                </c:pt>
              </c:numCache>
            </c:numRef>
          </c:val>
          <c:extLst>
            <c:ext xmlns:c16="http://schemas.microsoft.com/office/drawing/2014/chart" uri="{C3380CC4-5D6E-409C-BE32-E72D297353CC}">
              <c16:uniqueId val="{00000000-F9E1-4CAA-BB47-67842B0A7130}"/>
            </c:ext>
          </c:extLst>
        </c:ser>
        <c:ser>
          <c:idx val="1"/>
          <c:order val="1"/>
          <c:tx>
            <c:strRef>
              <c:f>Pivot_Demogr_CF!$A$96</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5509</c:v>
                </c:pt>
              </c:numCache>
            </c:numRef>
          </c:val>
          <c:extLst>
            <c:ext xmlns:c16="http://schemas.microsoft.com/office/drawing/2014/chart" uri="{C3380CC4-5D6E-409C-BE32-E72D297353CC}">
              <c16:uniqueId val="{00000000-88A3-4EDF-A603-5FF030FE65B9}"/>
            </c:ext>
          </c:extLst>
        </c:ser>
        <c:ser>
          <c:idx val="2"/>
          <c:order val="2"/>
          <c:tx>
            <c:strRef>
              <c:f>Pivot_Demogr_CF!$A$96</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436</c:v>
                </c:pt>
              </c:numCache>
            </c:numRef>
          </c:val>
          <c:extLst>
            <c:ext xmlns:c16="http://schemas.microsoft.com/office/drawing/2014/chart" uri="{C3380CC4-5D6E-409C-BE32-E72D297353CC}">
              <c16:uniqueId val="{00000001-88A3-4EDF-A603-5FF030FE65B9}"/>
            </c:ext>
          </c:extLst>
        </c:ser>
        <c:dLbls>
          <c:showLegendKey val="0"/>
          <c:showVal val="0"/>
          <c:showCatName val="0"/>
          <c:showSerName val="0"/>
          <c:showPercent val="0"/>
          <c:showBubbleSize val="0"/>
        </c:dLbls>
        <c:gapWidth val="100"/>
        <c:overlap val="-24"/>
        <c:axId val="160509952"/>
        <c:axId val="160511488"/>
      </c:barChart>
      <c:catAx>
        <c:axId val="16050995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11488"/>
        <c:crosses val="autoZero"/>
        <c:auto val="1"/>
        <c:lblAlgn val="ctr"/>
        <c:lblOffset val="100"/>
        <c:noMultiLvlLbl val="0"/>
      </c:catAx>
      <c:valAx>
        <c:axId val="16051148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50995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ln>
                  <a:noFill/>
                </a:ln>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numbers.xlsx]Pivot_Demogr_CF!PivotTable5</c:name>
    <c:fmtId val="3"/>
  </c:pivotSource>
  <c:chart>
    <c:title>
      <c:tx>
        <c:strRef>
          <c:f>Pivot_Demogr_CF!$A$127</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Pivot_Demogr_CF!$A$127</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4837</c:v>
                </c:pt>
              </c:numCache>
            </c:numRef>
          </c:val>
          <c:extLst>
            <c:ext xmlns:c16="http://schemas.microsoft.com/office/drawing/2014/chart" uri="{C3380CC4-5D6E-409C-BE32-E72D297353CC}">
              <c16:uniqueId val="{00000000-2639-4CA9-BD36-2895EE9F105F}"/>
            </c:ext>
          </c:extLst>
        </c:ser>
        <c:ser>
          <c:idx val="1"/>
          <c:order val="1"/>
          <c:tx>
            <c:strRef>
              <c:f>Pivot_Demogr_CF!$A$127</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31264</c:v>
                </c:pt>
              </c:numCache>
            </c:numRef>
          </c:val>
          <c:extLst>
            <c:ext xmlns:c16="http://schemas.microsoft.com/office/drawing/2014/chart" uri="{C3380CC4-5D6E-409C-BE32-E72D297353CC}">
              <c16:uniqueId val="{00000000-53C7-4264-B24C-6E0EE15D7F1C}"/>
            </c:ext>
          </c:extLst>
        </c:ser>
        <c:ser>
          <c:idx val="2"/>
          <c:order val="2"/>
          <c:tx>
            <c:strRef>
              <c:f>Pivot_Demogr_CF!$A$127</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3345</c:v>
                </c:pt>
              </c:numCache>
            </c:numRef>
          </c:val>
          <c:extLst>
            <c:ext xmlns:c16="http://schemas.microsoft.com/office/drawing/2014/chart" uri="{C3380CC4-5D6E-409C-BE32-E72D297353CC}">
              <c16:uniqueId val="{00000001-53C7-4264-B24C-6E0EE15D7F1C}"/>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numbers.xlsx]Pivot_Demogr_CF!PivotTable6</c:name>
    <c:fmtId val="2"/>
  </c:pivotSource>
  <c:chart>
    <c:title>
      <c:tx>
        <c:strRef>
          <c:f>Pivot_Demogr_CF!$A$161</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Pivot_Demogr_CF!$A$161</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1655</c:v>
                </c:pt>
              </c:numCache>
            </c:numRef>
          </c:val>
          <c:extLst>
            <c:ext xmlns:c16="http://schemas.microsoft.com/office/drawing/2014/chart" uri="{C3380CC4-5D6E-409C-BE32-E72D297353CC}">
              <c16:uniqueId val="{00000000-5D93-4775-B42E-9AB14F8B8774}"/>
            </c:ext>
          </c:extLst>
        </c:ser>
        <c:ser>
          <c:idx val="1"/>
          <c:order val="1"/>
          <c:tx>
            <c:strRef>
              <c:f>Pivot_Demogr_CF!$A$161</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3814</c:v>
                </c:pt>
              </c:numCache>
            </c:numRef>
          </c:val>
          <c:extLst>
            <c:ext xmlns:c16="http://schemas.microsoft.com/office/drawing/2014/chart" uri="{C3380CC4-5D6E-409C-BE32-E72D297353CC}">
              <c16:uniqueId val="{00000000-7B4D-4A45-AD0D-533982E6E4AA}"/>
            </c:ext>
          </c:extLst>
        </c:ser>
        <c:ser>
          <c:idx val="2"/>
          <c:order val="2"/>
          <c:tx>
            <c:strRef>
              <c:f>Pivot_Demogr_CF!$A$161</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764</c:v>
                </c:pt>
              </c:numCache>
            </c:numRef>
          </c:val>
          <c:extLst>
            <c:ext xmlns:c16="http://schemas.microsoft.com/office/drawing/2014/chart" uri="{C3380CC4-5D6E-409C-BE32-E72D297353CC}">
              <c16:uniqueId val="{00000001-7B4D-4A45-AD0D-533982E6E4AA}"/>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numbers.xlsx]Pivot_Person_Unemp_Annual!PivotTable3</c:name>
    <c:fmtId val="4"/>
  </c:pivotSource>
  <c:chart>
    <c:title>
      <c:tx>
        <c:strRef>
          <c:f>Pivot_Person_Unemp_Annual!$A$53</c:f>
          <c:strCache>
            <c:ptCount val="1"/>
            <c:pt idx="0">
              <c:v>CalFresh Annual Average Persons - Calendar Year, 2015 - 2016</c:v>
            </c:pt>
          </c:strCache>
        </c:strRef>
      </c:tx>
      <c:layout>
        <c:manualLayout>
          <c:xMode val="edge"/>
          <c:yMode val="edge"/>
          <c:x val="0.10740740740740741"/>
          <c:y val="6.441222199089049E-3"/>
        </c:manualLayout>
      </c:layout>
      <c:overlay val="0"/>
      <c:txPr>
        <a:bodyPr/>
        <a:lstStyle/>
        <a:p>
          <a:pPr>
            <a:defRPr sz="1600"/>
          </a:pPr>
          <a:endParaRPr lang="en-US"/>
        </a:p>
      </c:txPr>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20982.666666666668</c:v>
                </c:pt>
                <c:pt idx="1">
                  <c:v>21216.166666666668</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13191.75</c:v>
                </c:pt>
                <c:pt idx="1">
                  <c:v>12644.166666666666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1832.25</c:v>
                </c:pt>
                <c:pt idx="1">
                  <c:v>1757.4166666666667</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none"/>
        <c:minorTickMark val="none"/>
        <c:tickLblPos val="nextTo"/>
        <c:crossAx val="159834112"/>
        <c:crosses val="autoZero"/>
        <c:auto val="1"/>
        <c:lblAlgn val="ctr"/>
        <c:lblOffset val="100"/>
        <c:noMultiLvlLbl val="0"/>
      </c:catAx>
      <c:valAx>
        <c:axId val="159834112"/>
        <c:scaling>
          <c:orientation val="minMax"/>
          <c:min val="0"/>
        </c:scaling>
        <c:delete val="0"/>
        <c:axPos val="l"/>
        <c:majorGridlines/>
        <c:title>
          <c:tx>
            <c:rich>
              <a:bodyPr/>
              <a:lstStyle/>
              <a:p>
                <a:pPr>
                  <a:defRPr sz="1050">
                    <a:solidFill>
                      <a:sysClr val="windowText" lastClr="000000"/>
                    </a:solidFill>
                  </a:defRPr>
                </a:pPr>
                <a:r>
                  <a:rPr lang="en-US" sz="1050">
                    <a:solidFill>
                      <a:sysClr val="windowText" lastClr="000000"/>
                    </a:solidFill>
                  </a:rPr>
                  <a:t>Persons</a:t>
                </a:r>
              </a:p>
            </c:rich>
          </c:tx>
          <c:layout>
            <c:manualLayout>
              <c:xMode val="edge"/>
              <c:yMode val="edge"/>
              <c:x val="3.4158438528517271E-2"/>
              <c:y val="0.40999712617652184"/>
            </c:manualLayout>
          </c:layout>
          <c:overlay val="0"/>
        </c:title>
        <c:numFmt formatCode="_(* #,##0_);_(* \(#,##0\);_(* &quot;-&quot;??_);_(@_)" sourceLinked="1"/>
        <c:majorTickMark val="none"/>
        <c:minorTickMark val="none"/>
        <c:tickLblPos val="nextTo"/>
        <c:spPr>
          <a:ln>
            <a:noFill/>
          </a:ln>
        </c:spPr>
        <c:crossAx val="159680768"/>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numbers.xlsx]Pivot_Person_Unemp_Annual!PivotTable4</c:name>
    <c:fmtId val="2"/>
  </c:pivotSource>
  <c:chart>
    <c:title>
      <c:tx>
        <c:strRef>
          <c:f>Pivot_Person_Unemp_Annual!$A$74</c:f>
          <c:strCache>
            <c:ptCount val="1"/>
            <c:pt idx="0">
              <c:v>Unemployment Rate - Calendar Year, 2015 - 2016</c:v>
            </c:pt>
          </c:strCache>
        </c:strRef>
      </c:tx>
      <c:layout>
        <c:manualLayout>
          <c:xMode val="edge"/>
          <c:yMode val="edge"/>
          <c:x val="0.10403881974430615"/>
          <c:y val="6.4412238325281803E-3"/>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cat>
            <c:strRef>
              <c:f>Pivot_Person_Unemp_Annual!$A$74</c:f>
              <c:strCache>
                <c:ptCount val="2"/>
                <c:pt idx="0">
                  <c:v>2015</c:v>
                </c:pt>
                <c:pt idx="1">
                  <c:v>2016</c:v>
                </c:pt>
              </c:strCache>
            </c:strRef>
          </c:cat>
          <c:val>
            <c:numRef>
              <c:f>Pivot_Person_Unemp_Annual!$A$74</c:f>
              <c:numCache>
                <c:formatCode>0.0%</c:formatCode>
                <c:ptCount val="2"/>
                <c:pt idx="0">
                  <c:v>5.5999999999999994E-2</c:v>
                </c:pt>
                <c:pt idx="1">
                  <c:v>4.9000000000000002E-2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cat>
            <c:strRef>
              <c:f>Pivot_Person_Unemp_Annual!$A$74</c:f>
              <c:strCache>
                <c:ptCount val="2"/>
                <c:pt idx="0">
                  <c:v>2015</c:v>
                </c:pt>
                <c:pt idx="1">
                  <c:v>2016</c:v>
                </c:pt>
              </c:strCache>
            </c:strRef>
          </c:cat>
          <c:val>
            <c:numRef>
              <c:f>Pivot_Person_Unemp_Annual!$A$74</c:f>
              <c:numCache>
                <c:formatCode>0.0%</c:formatCode>
                <c:ptCount val="2"/>
                <c:pt idx="0">
                  <c:v>5.9000000000000004E-2</c:v>
                </c:pt>
                <c:pt idx="1">
                  <c:v>5.1999999999999998E-2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cat>
            <c:strRef>
              <c:f>Pivot_Person_Unemp_Annual!$A$74</c:f>
              <c:strCache>
                <c:ptCount val="2"/>
                <c:pt idx="0">
                  <c:v>2015</c:v>
                </c:pt>
                <c:pt idx="1">
                  <c:v>2016</c:v>
                </c:pt>
              </c:strCache>
            </c:strRef>
          </c:cat>
          <c:val>
            <c:numRef>
              <c:f>Pivot_Person_Unemp_Annual!$A$74</c:f>
              <c:numCache>
                <c:formatCode>0.0%</c:formatCode>
                <c:ptCount val="2"/>
                <c:pt idx="0">
                  <c:v>7.8E-2</c:v>
                </c:pt>
                <c:pt idx="1">
                  <c:v>7.0999999999999994E-2</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none"/>
        <c:minorTickMark val="none"/>
        <c:tickLblPos val="nextTo"/>
        <c:crossAx val="159550848"/>
        <c:crosses val="autoZero"/>
        <c:auto val="1"/>
        <c:lblAlgn val="ctr"/>
        <c:lblOffset val="100"/>
        <c:noMultiLvlLbl val="0"/>
      </c:catAx>
      <c:valAx>
        <c:axId val="159550848"/>
        <c:scaling>
          <c:orientation val="minMax"/>
          <c:min val="0"/>
        </c:scaling>
        <c:delete val="0"/>
        <c:axPos val="l"/>
        <c:majorGridlines/>
        <c:title>
          <c:tx>
            <c:rich>
              <a:bodyPr/>
              <a:lstStyle/>
              <a:p>
                <a:pPr>
                  <a:defRPr sz="1050">
                    <a:solidFill>
                      <a:sysClr val="windowText" lastClr="000000"/>
                    </a:solidFill>
                  </a:defRPr>
                </a:pPr>
                <a:r>
                  <a:rPr lang="en-US" sz="1050">
                    <a:solidFill>
                      <a:sysClr val="windowText" lastClr="000000"/>
                    </a:solidFill>
                  </a:rPr>
                  <a:t>Percent</a:t>
                </a:r>
              </a:p>
            </c:rich>
          </c:tx>
          <c:layout>
            <c:manualLayout>
              <c:xMode val="edge"/>
              <c:yMode val="edge"/>
              <c:x val="4.3096071324417784E-2"/>
              <c:y val="0.41525237799153109"/>
            </c:manualLayout>
          </c:layout>
          <c:overlay val="0"/>
        </c:title>
        <c:numFmt formatCode="0%" sourceLinked="0"/>
        <c:majorTickMark val="none"/>
        <c:minorTickMark val="none"/>
        <c:tickLblPos val="nextTo"/>
        <c:spPr>
          <a:ln>
            <a:noFill/>
          </a:ln>
        </c:spPr>
        <c:crossAx val="159549312"/>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19 Los Angeles</c:v>
                </c:pt>
              </c:strCache>
            </c:strRef>
          </c:tx>
          <c:invertIfNegative val="0"/>
          <c:cat>
            <c:multiLvlStrRef>
              <c:f>Pivot_HHs_Mth!$A$12:$B$14</c:f>
              <c:multiLvlStrCache>
                <c:ptCount val="3"/>
                <c:lvl>
                  <c:pt idx="0">
                    <c:v>January</c:v>
                  </c:pt>
                  <c:pt idx="1">
                    <c:v>February</c:v>
                  </c:pt>
                  <c:pt idx="2">
                    <c:v>March</c:v>
                  </c:pt>
                </c:lvl>
                <c:lvl>
                  <c:pt idx="0">
                    <c:v>2018</c:v>
                  </c:pt>
                </c:lvl>
              </c:multiLvlStrCache>
            </c:multiLvlStrRef>
          </c:cat>
          <c:val>
            <c:numRef>
              <c:f>Pivot_HHs_Mth!$C$12:$C$14</c:f>
              <c:numCache>
                <c:formatCode>#,##0</c:formatCode>
                <c:ptCount val="3"/>
                <c:pt idx="0">
                  <c:v>555624</c:v>
                </c:pt>
                <c:pt idx="1">
                  <c:v>547867</c:v>
                </c:pt>
                <c:pt idx="2">
                  <c:v>553466</c:v>
                </c:pt>
              </c:numCache>
            </c:numRef>
          </c:val>
          <c:extLst>
            <c:ext xmlns:c16="http://schemas.microsoft.com/office/drawing/2014/chart" uri="{C3380CC4-5D6E-409C-BE32-E72D297353CC}">
              <c16:uniqueId val="{00000000-4B2A-4D15-990A-E296FF097D5E}"/>
            </c:ext>
          </c:extLst>
        </c:ser>
        <c:ser>
          <c:idx val="1"/>
          <c:order val="1"/>
          <c:tx>
            <c:strRef>
              <c:f>Pivot_HHs_Mth!$D$10:$D$11</c:f>
              <c:strCache>
                <c:ptCount val="1"/>
                <c:pt idx="0">
                  <c:v>30 Orange</c:v>
                </c:pt>
              </c:strCache>
            </c:strRef>
          </c:tx>
          <c:invertIfNegative val="0"/>
          <c:cat>
            <c:multiLvlStrRef>
              <c:f>Pivot_HHs_Mth!$A$12:$B$14</c:f>
              <c:multiLvlStrCache>
                <c:ptCount val="3"/>
                <c:lvl>
                  <c:pt idx="0">
                    <c:v>January</c:v>
                  </c:pt>
                  <c:pt idx="1">
                    <c:v>February</c:v>
                  </c:pt>
                  <c:pt idx="2">
                    <c:v>March</c:v>
                  </c:pt>
                </c:lvl>
                <c:lvl>
                  <c:pt idx="0">
                    <c:v>2018</c:v>
                  </c:pt>
                </c:lvl>
              </c:multiLvlStrCache>
            </c:multiLvlStrRef>
          </c:cat>
          <c:val>
            <c:numRef>
              <c:f>Pivot_HHs_Mth!$D$12:$D$14</c:f>
              <c:numCache>
                <c:formatCode>#,##0</c:formatCode>
                <c:ptCount val="3"/>
                <c:pt idx="0">
                  <c:v>113584</c:v>
                </c:pt>
                <c:pt idx="1">
                  <c:v>111321</c:v>
                </c:pt>
                <c:pt idx="2">
                  <c:v>112044</c:v>
                </c:pt>
              </c:numCache>
            </c:numRef>
          </c:val>
          <c:extLst>
            <c:ext xmlns:c16="http://schemas.microsoft.com/office/drawing/2014/chart" uri="{C3380CC4-5D6E-409C-BE32-E72D297353CC}">
              <c16:uniqueId val="{00000000-0579-4C38-B2A0-4C62EB128B41}"/>
            </c:ext>
          </c:extLst>
        </c:ser>
        <c:ser>
          <c:idx val="2"/>
          <c:order val="2"/>
          <c:tx>
            <c:strRef>
              <c:f>Pivot_HHs_Mth!$E$10:$E$11</c:f>
              <c:strCache>
                <c:ptCount val="1"/>
                <c:pt idx="0">
                  <c:v>33 Riverside</c:v>
                </c:pt>
              </c:strCache>
            </c:strRef>
          </c:tx>
          <c:invertIfNegative val="0"/>
          <c:cat>
            <c:multiLvlStrRef>
              <c:f>Pivot_HHs_Mth!$A$12:$B$14</c:f>
              <c:multiLvlStrCache>
                <c:ptCount val="3"/>
                <c:lvl>
                  <c:pt idx="0">
                    <c:v>January</c:v>
                  </c:pt>
                  <c:pt idx="1">
                    <c:v>February</c:v>
                  </c:pt>
                  <c:pt idx="2">
                    <c:v>March</c:v>
                  </c:pt>
                </c:lvl>
                <c:lvl>
                  <c:pt idx="0">
                    <c:v>2018</c:v>
                  </c:pt>
                </c:lvl>
              </c:multiLvlStrCache>
            </c:multiLvlStrRef>
          </c:cat>
          <c:val>
            <c:numRef>
              <c:f>Pivot_HHs_Mth!$E$12:$E$14</c:f>
              <c:numCache>
                <c:formatCode>#,##0</c:formatCode>
                <c:ptCount val="3"/>
                <c:pt idx="0">
                  <c:v>120061</c:v>
                </c:pt>
                <c:pt idx="1">
                  <c:v>117728</c:v>
                </c:pt>
                <c:pt idx="2">
                  <c:v>117832</c:v>
                </c:pt>
              </c:numCache>
            </c:numRef>
          </c:val>
          <c:extLst>
            <c:ext xmlns:c16="http://schemas.microsoft.com/office/drawing/2014/chart" uri="{C3380CC4-5D6E-409C-BE32-E72D297353CC}">
              <c16:uniqueId val="{00000001-0579-4C38-B2A0-4C62EB128B41}"/>
            </c:ext>
          </c:extLst>
        </c:ser>
        <c:ser>
          <c:idx val="3"/>
          <c:order val="3"/>
          <c:tx>
            <c:strRef>
              <c:f>Pivot_HHs_Mth!$F$10:$F$11</c:f>
              <c:strCache>
                <c:ptCount val="1"/>
                <c:pt idx="0">
                  <c:v>36 San Bernardino</c:v>
                </c:pt>
              </c:strCache>
            </c:strRef>
          </c:tx>
          <c:invertIfNegative val="0"/>
          <c:cat>
            <c:multiLvlStrRef>
              <c:f>Pivot_HHs_Mth!$A$12:$B$14</c:f>
              <c:multiLvlStrCache>
                <c:ptCount val="3"/>
                <c:lvl>
                  <c:pt idx="0">
                    <c:v>January</c:v>
                  </c:pt>
                  <c:pt idx="1">
                    <c:v>February</c:v>
                  </c:pt>
                  <c:pt idx="2">
                    <c:v>March</c:v>
                  </c:pt>
                </c:lvl>
                <c:lvl>
                  <c:pt idx="0">
                    <c:v>2018</c:v>
                  </c:pt>
                </c:lvl>
              </c:multiLvlStrCache>
            </c:multiLvlStrRef>
          </c:cat>
          <c:val>
            <c:numRef>
              <c:f>Pivot_HHs_Mth!$F$12:$F$14</c:f>
              <c:numCache>
                <c:formatCode>#,##0</c:formatCode>
                <c:ptCount val="3"/>
                <c:pt idx="0">
                  <c:v>161011</c:v>
                </c:pt>
                <c:pt idx="1">
                  <c:v>158956</c:v>
                </c:pt>
                <c:pt idx="2">
                  <c:v>158837</c:v>
                </c:pt>
              </c:numCache>
            </c:numRef>
          </c:val>
          <c:extLst>
            <c:ext xmlns:c16="http://schemas.microsoft.com/office/drawing/2014/chart" uri="{C3380CC4-5D6E-409C-BE32-E72D297353CC}">
              <c16:uniqueId val="{00000002-0579-4C38-B2A0-4C62EB128B41}"/>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01 Alameda</c:v>
                </c:pt>
              </c:strCache>
            </c:strRef>
          </c:tx>
          <c:invertIfNegative val="0"/>
          <c:cat>
            <c:strRef>
              <c:f>Pivot_HH_Annual!$A$13</c:f>
              <c:strCache>
                <c:ptCount val="1"/>
                <c:pt idx="0">
                  <c:v>2016/17</c:v>
                </c:pt>
              </c:strCache>
            </c:strRef>
          </c:cat>
          <c:val>
            <c:numRef>
              <c:f>Pivot_HH_Annual!$B$13</c:f>
              <c:numCache>
                <c:formatCode>#,##0</c:formatCode>
                <c:ptCount val="1"/>
                <c:pt idx="0">
                  <c:v>58689.75</c:v>
                </c:pt>
              </c:numCache>
            </c:numRef>
          </c:val>
          <c:extLst>
            <c:ext xmlns:c16="http://schemas.microsoft.com/office/drawing/2014/chart" uri="{C3380CC4-5D6E-409C-BE32-E72D297353CC}">
              <c16:uniqueId val="{00000000-E00E-40FB-B5D5-F1F60AE24371}"/>
            </c:ext>
          </c:extLst>
        </c:ser>
        <c:ser>
          <c:idx val="1"/>
          <c:order val="1"/>
          <c:tx>
            <c:strRef>
              <c:f>Pivot_HH_Annual!$C$11:$C$12</c:f>
              <c:strCache>
                <c:ptCount val="1"/>
                <c:pt idx="0">
                  <c:v>07 Contra Costa</c:v>
                </c:pt>
              </c:strCache>
            </c:strRef>
          </c:tx>
          <c:invertIfNegative val="0"/>
          <c:cat>
            <c:strRef>
              <c:f>Pivot_HH_Annual!$A$13</c:f>
              <c:strCache>
                <c:ptCount val="1"/>
                <c:pt idx="0">
                  <c:v>2016/17</c:v>
                </c:pt>
              </c:strCache>
            </c:strRef>
          </c:cat>
          <c:val>
            <c:numRef>
              <c:f>Pivot_HH_Annual!$C$13</c:f>
              <c:numCache>
                <c:formatCode>#,##0</c:formatCode>
                <c:ptCount val="1"/>
                <c:pt idx="0">
                  <c:v>32340.333333333336</c:v>
                </c:pt>
              </c:numCache>
            </c:numRef>
          </c:val>
          <c:extLst>
            <c:ext xmlns:c16="http://schemas.microsoft.com/office/drawing/2014/chart" uri="{C3380CC4-5D6E-409C-BE32-E72D297353CC}">
              <c16:uniqueId val="{00000000-3194-4E3C-BFCF-303FC2DC059B}"/>
            </c:ext>
          </c:extLst>
        </c:ser>
        <c:ser>
          <c:idx val="2"/>
          <c:order val="2"/>
          <c:tx>
            <c:strRef>
              <c:f>Pivot_HH_Annual!$D$11:$D$12</c:f>
              <c:strCache>
                <c:ptCount val="1"/>
                <c:pt idx="0">
                  <c:v>21 Marin</c:v>
                </c:pt>
              </c:strCache>
            </c:strRef>
          </c:tx>
          <c:invertIfNegative val="0"/>
          <c:cat>
            <c:strRef>
              <c:f>Pivot_HH_Annual!$A$13</c:f>
              <c:strCache>
                <c:ptCount val="1"/>
                <c:pt idx="0">
                  <c:v>2016/17</c:v>
                </c:pt>
              </c:strCache>
            </c:strRef>
          </c:cat>
          <c:val>
            <c:numRef>
              <c:f>Pivot_HH_Annual!$D$13</c:f>
              <c:numCache>
                <c:formatCode>#,##0</c:formatCode>
                <c:ptCount val="1"/>
                <c:pt idx="0">
                  <c:v>6100.9999999999991</c:v>
                </c:pt>
              </c:numCache>
            </c:numRef>
          </c:val>
          <c:extLst>
            <c:ext xmlns:c16="http://schemas.microsoft.com/office/drawing/2014/chart" uri="{C3380CC4-5D6E-409C-BE32-E72D297353CC}">
              <c16:uniqueId val="{00000001-3194-4E3C-BFCF-303FC2DC059B}"/>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01 Alameda</c:v>
                </c:pt>
              </c:strCache>
            </c:strRef>
          </c:tx>
          <c:invertIfNegative val="0"/>
          <c:cat>
            <c:strRef>
              <c:f>Pivot_HH_Annual!$A$40</c:f>
              <c:strCache>
                <c:ptCount val="1"/>
                <c:pt idx="0">
                  <c:v>2017</c:v>
                </c:pt>
              </c:strCache>
            </c:strRef>
          </c:cat>
          <c:val>
            <c:numRef>
              <c:f>Pivot_HH_Annual!$B$40</c:f>
              <c:numCache>
                <c:formatCode>#,##0</c:formatCode>
                <c:ptCount val="1"/>
                <c:pt idx="0">
                  <c:v>57278.25</c:v>
                </c:pt>
              </c:numCache>
            </c:numRef>
          </c:val>
          <c:extLst>
            <c:ext xmlns:c16="http://schemas.microsoft.com/office/drawing/2014/chart" uri="{C3380CC4-5D6E-409C-BE32-E72D297353CC}">
              <c16:uniqueId val="{00000000-7AB6-4DC1-98B1-C13A469E5241}"/>
            </c:ext>
          </c:extLst>
        </c:ser>
        <c:ser>
          <c:idx val="1"/>
          <c:order val="1"/>
          <c:tx>
            <c:strRef>
              <c:f>Pivot_HH_Annual!$C$38:$C$39</c:f>
              <c:strCache>
                <c:ptCount val="1"/>
                <c:pt idx="0">
                  <c:v>07 Contra Costa</c:v>
                </c:pt>
              </c:strCache>
            </c:strRef>
          </c:tx>
          <c:invertIfNegative val="0"/>
          <c:cat>
            <c:strRef>
              <c:f>Pivot_HH_Annual!$A$40</c:f>
              <c:strCache>
                <c:ptCount val="1"/>
                <c:pt idx="0">
                  <c:v>2017</c:v>
                </c:pt>
              </c:strCache>
            </c:strRef>
          </c:cat>
          <c:val>
            <c:numRef>
              <c:f>Pivot_HH_Annual!$C$40</c:f>
              <c:numCache>
                <c:formatCode>#,##0</c:formatCode>
                <c:ptCount val="1"/>
                <c:pt idx="0">
                  <c:v>31521.166666666668</c:v>
                </c:pt>
              </c:numCache>
            </c:numRef>
          </c:val>
          <c:extLst>
            <c:ext xmlns:c16="http://schemas.microsoft.com/office/drawing/2014/chart" uri="{C3380CC4-5D6E-409C-BE32-E72D297353CC}">
              <c16:uniqueId val="{00000000-D826-41B8-995C-CD9775992079}"/>
            </c:ext>
          </c:extLst>
        </c:ser>
        <c:ser>
          <c:idx val="2"/>
          <c:order val="2"/>
          <c:tx>
            <c:strRef>
              <c:f>Pivot_HH_Annual!$D$38:$D$39</c:f>
              <c:strCache>
                <c:ptCount val="1"/>
                <c:pt idx="0">
                  <c:v>21 Marin</c:v>
                </c:pt>
              </c:strCache>
            </c:strRef>
          </c:tx>
          <c:invertIfNegative val="0"/>
          <c:cat>
            <c:strRef>
              <c:f>Pivot_HH_Annual!$A$40</c:f>
              <c:strCache>
                <c:ptCount val="1"/>
                <c:pt idx="0">
                  <c:v>2017</c:v>
                </c:pt>
              </c:strCache>
            </c:strRef>
          </c:cat>
          <c:val>
            <c:numRef>
              <c:f>Pivot_HH_Annual!$D$40</c:f>
              <c:numCache>
                <c:formatCode>#,##0</c:formatCode>
                <c:ptCount val="1"/>
                <c:pt idx="0">
                  <c:v>5969.25</c:v>
                </c:pt>
              </c:numCache>
            </c:numRef>
          </c:val>
          <c:extLst>
            <c:ext xmlns:c16="http://schemas.microsoft.com/office/drawing/2014/chart" uri="{C3380CC4-5D6E-409C-BE32-E72D297353CC}">
              <c16:uniqueId val="{00000001-D826-41B8-995C-CD9775992079}"/>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41 San Mateo</c:v>
                </c:pt>
              </c:strCache>
            </c:strRef>
          </c:tx>
          <c:invertIfNegative val="0"/>
          <c:cat>
            <c:multiLvlStrRef>
              <c:f>Pivot_Persons_Mth!$A$14:$B$16</c:f>
              <c:multiLvlStrCache>
                <c:ptCount val="3"/>
                <c:lvl>
                  <c:pt idx="0">
                    <c:v>January</c:v>
                  </c:pt>
                  <c:pt idx="1">
                    <c:v>February</c:v>
                  </c:pt>
                  <c:pt idx="2">
                    <c:v>March</c:v>
                  </c:pt>
                </c:lvl>
                <c:lvl>
                  <c:pt idx="0">
                    <c:v>2018</c:v>
                  </c:pt>
                </c:lvl>
              </c:multiLvlStrCache>
            </c:multiLvlStrRef>
          </c:cat>
          <c:val>
            <c:numRef>
              <c:f>Pivot_Persons_Mth!$C$14:$C$16</c:f>
              <c:numCache>
                <c:formatCode>_(* #,##0_);_(* \(#,##0\);_(* "-"??_);_(@_)</c:formatCode>
                <c:ptCount val="3"/>
                <c:pt idx="0">
                  <c:v>24923</c:v>
                </c:pt>
                <c:pt idx="1">
                  <c:v>24271</c:v>
                </c:pt>
                <c:pt idx="2">
                  <c:v>24322</c:v>
                </c:pt>
              </c:numCache>
            </c:numRef>
          </c:val>
          <c:extLst>
            <c:ext xmlns:c16="http://schemas.microsoft.com/office/drawing/2014/chart" uri="{C3380CC4-5D6E-409C-BE32-E72D297353CC}">
              <c16:uniqueId val="{00000000-4C31-4536-838E-17BB04837E48}"/>
            </c:ext>
          </c:extLst>
        </c:ser>
        <c:ser>
          <c:idx val="1"/>
          <c:order val="1"/>
          <c:tx>
            <c:strRef>
              <c:f>Pivot_Persons_Mth!$D$12:$D$13</c:f>
              <c:strCache>
                <c:ptCount val="1"/>
                <c:pt idx="0">
                  <c:v>42 Santa Barbara</c:v>
                </c:pt>
              </c:strCache>
            </c:strRef>
          </c:tx>
          <c:invertIfNegative val="0"/>
          <c:cat>
            <c:multiLvlStrRef>
              <c:f>Pivot_Persons_Mth!$A$14:$B$16</c:f>
              <c:multiLvlStrCache>
                <c:ptCount val="3"/>
                <c:lvl>
                  <c:pt idx="0">
                    <c:v>January</c:v>
                  </c:pt>
                  <c:pt idx="1">
                    <c:v>February</c:v>
                  </c:pt>
                  <c:pt idx="2">
                    <c:v>March</c:v>
                  </c:pt>
                </c:lvl>
                <c:lvl>
                  <c:pt idx="0">
                    <c:v>2018</c:v>
                  </c:pt>
                </c:lvl>
              </c:multiLvlStrCache>
            </c:multiLvlStrRef>
          </c:cat>
          <c:val>
            <c:numRef>
              <c:f>Pivot_Persons_Mth!$D$14:$D$16</c:f>
              <c:numCache>
                <c:formatCode>_(* #,##0_);_(* \(#,##0\);_(* "-"??_);_(@_)</c:formatCode>
                <c:ptCount val="3"/>
                <c:pt idx="0">
                  <c:v>39123</c:v>
                </c:pt>
                <c:pt idx="1">
                  <c:v>39690</c:v>
                </c:pt>
                <c:pt idx="2">
                  <c:v>40497</c:v>
                </c:pt>
              </c:numCache>
            </c:numRef>
          </c:val>
          <c:extLst>
            <c:ext xmlns:c16="http://schemas.microsoft.com/office/drawing/2014/chart" uri="{C3380CC4-5D6E-409C-BE32-E72D297353CC}">
              <c16:uniqueId val="{00000003-4C31-4536-838E-17BB04837E48}"/>
            </c:ext>
          </c:extLst>
        </c:ser>
        <c:ser>
          <c:idx val="2"/>
          <c:order val="2"/>
          <c:tx>
            <c:strRef>
              <c:f>Pivot_Persons_Mth!$E$12:$E$13</c:f>
              <c:strCache>
                <c:ptCount val="1"/>
                <c:pt idx="0">
                  <c:v>43 Santa Clara</c:v>
                </c:pt>
              </c:strCache>
            </c:strRef>
          </c:tx>
          <c:invertIfNegative val="0"/>
          <c:cat>
            <c:multiLvlStrRef>
              <c:f>Pivot_Persons_Mth!$A$14:$B$16</c:f>
              <c:multiLvlStrCache>
                <c:ptCount val="3"/>
                <c:lvl>
                  <c:pt idx="0">
                    <c:v>January</c:v>
                  </c:pt>
                  <c:pt idx="1">
                    <c:v>February</c:v>
                  </c:pt>
                  <c:pt idx="2">
                    <c:v>March</c:v>
                  </c:pt>
                </c:lvl>
                <c:lvl>
                  <c:pt idx="0">
                    <c:v>2018</c:v>
                  </c:pt>
                </c:lvl>
              </c:multiLvlStrCache>
            </c:multiLvlStrRef>
          </c:cat>
          <c:val>
            <c:numRef>
              <c:f>Pivot_Persons_Mth!$E$14:$E$16</c:f>
              <c:numCache>
                <c:formatCode>_(* #,##0_);_(* \(#,##0\);_(* "-"??_);_(@_)</c:formatCode>
                <c:ptCount val="3"/>
                <c:pt idx="0">
                  <c:v>87007</c:v>
                </c:pt>
                <c:pt idx="1">
                  <c:v>84952</c:v>
                </c:pt>
                <c:pt idx="2">
                  <c:v>84476</c:v>
                </c:pt>
              </c:numCache>
            </c:numRef>
          </c:val>
          <c:extLst>
            <c:ext xmlns:c16="http://schemas.microsoft.com/office/drawing/2014/chart" uri="{C3380CC4-5D6E-409C-BE32-E72D297353CC}">
              <c16:uniqueId val="{00000004-4C31-4536-838E-17BB04837E48}"/>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01 Alameda</c:v>
                </c:pt>
              </c:strCache>
            </c:strRef>
          </c:tx>
          <c:invertIfNegative val="0"/>
          <c:cat>
            <c:strRef>
              <c:f>Pivot_Person_Unemp_Annual!$A$13:$A$14</c:f>
              <c:strCache>
                <c:ptCount val="2"/>
                <c:pt idx="0">
                  <c:v>2015/16</c:v>
                </c:pt>
                <c:pt idx="1">
                  <c:v>2016/17</c:v>
                </c:pt>
              </c:strCache>
            </c:strRef>
          </c:cat>
          <c:val>
            <c:numRef>
              <c:f>Pivot_Person_Unemp_Annual!$B$13:$B$14</c:f>
              <c:numCache>
                <c:formatCode>#,##0</c:formatCode>
                <c:ptCount val="2"/>
                <c:pt idx="0">
                  <c:v>119341.08333333333</c:v>
                </c:pt>
                <c:pt idx="1">
                  <c:v>112034.75</c:v>
                </c:pt>
              </c:numCache>
            </c:numRef>
          </c:val>
          <c:extLst>
            <c:ext xmlns:c16="http://schemas.microsoft.com/office/drawing/2014/chart" uri="{C3380CC4-5D6E-409C-BE32-E72D297353CC}">
              <c16:uniqueId val="{00000000-641E-4739-8DE7-E23118E8365F}"/>
            </c:ext>
          </c:extLst>
        </c:ser>
        <c:ser>
          <c:idx val="1"/>
          <c:order val="1"/>
          <c:tx>
            <c:strRef>
              <c:f>Pivot_Person_Unemp_Annual!$C$11:$C$12</c:f>
              <c:strCache>
                <c:ptCount val="1"/>
                <c:pt idx="0">
                  <c:v>07 Contra Costa</c:v>
                </c:pt>
              </c:strCache>
            </c:strRef>
          </c:tx>
          <c:invertIfNegative val="0"/>
          <c:cat>
            <c:strRef>
              <c:f>Pivot_Person_Unemp_Annual!$A$13:$A$14</c:f>
              <c:strCache>
                <c:ptCount val="2"/>
                <c:pt idx="0">
                  <c:v>2015/16</c:v>
                </c:pt>
                <c:pt idx="1">
                  <c:v>2016/17</c:v>
                </c:pt>
              </c:strCache>
            </c:strRef>
          </c:cat>
          <c:val>
            <c:numRef>
              <c:f>Pivot_Person_Unemp_Annual!$C$13:$C$14</c:f>
              <c:numCache>
                <c:formatCode>#,##0</c:formatCode>
                <c:ptCount val="2"/>
                <c:pt idx="0">
                  <c:v>70785.833333333328</c:v>
                </c:pt>
                <c:pt idx="1">
                  <c:v>64666.416666666664</c:v>
                </c:pt>
              </c:numCache>
            </c:numRef>
          </c:val>
          <c:extLst>
            <c:ext xmlns:c16="http://schemas.microsoft.com/office/drawing/2014/chart" uri="{C3380CC4-5D6E-409C-BE32-E72D297353CC}">
              <c16:uniqueId val="{00000004-8F34-4A10-94B4-2AB85A99F7C9}"/>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01 Alameda</c:v>
                </c:pt>
              </c:strCache>
            </c:strRef>
          </c:tx>
          <c:invertIfNegative val="0"/>
          <c:cat>
            <c:strRef>
              <c:f>Pivot_Person_Unemp_Annual!$A$37:$A$38</c:f>
              <c:strCache>
                <c:ptCount val="2"/>
                <c:pt idx="0">
                  <c:v>2016</c:v>
                </c:pt>
                <c:pt idx="1">
                  <c:v>2017</c:v>
                </c:pt>
              </c:strCache>
            </c:strRef>
          </c:cat>
          <c:val>
            <c:numRef>
              <c:f>Pivot_Person_Unemp_Annual!$B$37:$B$38</c:f>
              <c:numCache>
                <c:formatCode>#,##0</c:formatCode>
                <c:ptCount val="2"/>
                <c:pt idx="0">
                  <c:v>116103.25</c:v>
                </c:pt>
                <c:pt idx="1">
                  <c:v>108256.25</c:v>
                </c:pt>
              </c:numCache>
            </c:numRef>
          </c:val>
          <c:extLst>
            <c:ext xmlns:c16="http://schemas.microsoft.com/office/drawing/2014/chart" uri="{C3380CC4-5D6E-409C-BE32-E72D297353CC}">
              <c16:uniqueId val="{00000000-06D8-47A9-8BD9-F5656D81205C}"/>
            </c:ext>
          </c:extLst>
        </c:ser>
        <c:ser>
          <c:idx val="1"/>
          <c:order val="1"/>
          <c:tx>
            <c:strRef>
              <c:f>Pivot_Person_Unemp_Annual!$C$35:$C$36</c:f>
              <c:strCache>
                <c:ptCount val="1"/>
                <c:pt idx="0">
                  <c:v>07 Contra Costa</c:v>
                </c:pt>
              </c:strCache>
            </c:strRef>
          </c:tx>
          <c:invertIfNegative val="0"/>
          <c:cat>
            <c:strRef>
              <c:f>Pivot_Person_Unemp_Annual!$A$37:$A$38</c:f>
              <c:strCache>
                <c:ptCount val="2"/>
                <c:pt idx="0">
                  <c:v>2016</c:v>
                </c:pt>
                <c:pt idx="1">
                  <c:v>2017</c:v>
                </c:pt>
              </c:strCache>
            </c:strRef>
          </c:cat>
          <c:val>
            <c:numRef>
              <c:f>Pivot_Person_Unemp_Annual!$C$37:$C$38</c:f>
              <c:numCache>
                <c:formatCode>#,##0</c:formatCode>
                <c:ptCount val="2"/>
                <c:pt idx="0">
                  <c:v>67936.583333333328</c:v>
                </c:pt>
                <c:pt idx="1">
                  <c:v>62952.083333333336</c:v>
                </c:pt>
              </c:numCache>
            </c:numRef>
          </c:val>
          <c:extLst>
            <c:ext xmlns:c16="http://schemas.microsoft.com/office/drawing/2014/chart" uri="{C3380CC4-5D6E-409C-BE32-E72D297353CC}">
              <c16:uniqueId val="{00000004-259F-4484-8096-AAE5D75EF577}"/>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2015</c:v>
                </c:pt>
                <c:pt idx="1">
                  <c:v>2016</c:v>
                </c:pt>
              </c:strCache>
            </c:strRef>
          </c:cat>
          <c:val>
            <c:numRef>
              <c:f>Pivot_Person_Unemp_Annual!$B$58:$B$59</c:f>
              <c:numCache>
                <c:formatCode>_(* #,##0_);_(* \(#,##0\);_(* "-"??_);_(@_)</c:formatCode>
                <c:ptCount val="2"/>
                <c:pt idx="0">
                  <c:v>20982.666666666668</c:v>
                </c:pt>
                <c:pt idx="1">
                  <c:v>21216.166666666668</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2015</c:v>
                </c:pt>
                <c:pt idx="1">
                  <c:v>2016</c:v>
                </c:pt>
              </c:strCache>
            </c:strRef>
          </c:cat>
          <c:val>
            <c:numRef>
              <c:f>Pivot_Person_Unemp_Annual!$C$58:$C$59</c:f>
              <c:numCache>
                <c:formatCode>_(* #,##0_);_(* \(#,##0\);_(* "-"??_);_(@_)</c:formatCode>
                <c:ptCount val="2"/>
                <c:pt idx="0">
                  <c:v>13191.75</c:v>
                </c:pt>
                <c:pt idx="1">
                  <c:v>12644.166666666666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2015</c:v>
                </c:pt>
                <c:pt idx="1">
                  <c:v>2016</c:v>
                </c:pt>
              </c:strCache>
            </c:strRef>
          </c:cat>
          <c:val>
            <c:numRef>
              <c:f>Pivot_Person_Unemp_Annual!$D$58:$D$59</c:f>
              <c:numCache>
                <c:formatCode>_(* #,##0_);_(* \(#,##0\);_(* "-"??_);_(@_)</c:formatCode>
                <c:ptCount val="2"/>
                <c:pt idx="0">
                  <c:v>1832.25</c:v>
                </c:pt>
                <c:pt idx="1">
                  <c:v>1757.4166666666667</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2015</c:v>
                </c:pt>
                <c:pt idx="1">
                  <c:v>2016</c:v>
                </c:pt>
              </c:strCache>
            </c:strRef>
          </c:cat>
          <c:val>
            <c:numRef>
              <c:f>Pivot_Person_Unemp_Annual!$B$79:$B$80</c:f>
              <c:numCache>
                <c:formatCode>0.0%</c:formatCode>
                <c:ptCount val="2"/>
                <c:pt idx="0">
                  <c:v>5.5999999999999994E-2</c:v>
                </c:pt>
                <c:pt idx="1">
                  <c:v>4.9000000000000002E-2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2015</c:v>
                </c:pt>
                <c:pt idx="1">
                  <c:v>2016</c:v>
                </c:pt>
              </c:strCache>
            </c:strRef>
          </c:cat>
          <c:val>
            <c:numRef>
              <c:f>Pivot_Person_Unemp_Annual!$C$79:$C$80</c:f>
              <c:numCache>
                <c:formatCode>0.0%</c:formatCode>
                <c:ptCount val="2"/>
                <c:pt idx="0">
                  <c:v>5.9000000000000004E-2</c:v>
                </c:pt>
                <c:pt idx="1">
                  <c:v>5.1999999999999998E-2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2015</c:v>
                </c:pt>
                <c:pt idx="1">
                  <c:v>2016</c:v>
                </c:pt>
              </c:strCache>
            </c:strRef>
          </c:cat>
          <c:val>
            <c:numRef>
              <c:f>Pivot_Person_Unemp_Annual!$D$79:$D$80</c:f>
              <c:numCache>
                <c:formatCode>0.0%</c:formatCode>
                <c:ptCount val="2"/>
                <c:pt idx="0">
                  <c:v>7.8E-2</c:v>
                </c:pt>
                <c:pt idx="1">
                  <c:v>7.0999999999999994E-2</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01 Alameda</c:v>
                </c:pt>
              </c:strCache>
            </c:strRef>
          </c:tx>
          <c:marker>
            <c:symbol val="none"/>
          </c:marker>
          <c:cat>
            <c:multiLvlStrRef>
              <c:f>Pivot_Timeliness_Mthly!$A$13:$B$18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Pivot_Timeliness_Mthly!$C$13:$C$18</c:f>
              <c:numCache>
                <c:formatCode>0.0%</c:formatCode>
                <c:ptCount val="6"/>
                <c:pt idx="0">
                  <c:v>0.81469999999999998</c:v>
                </c:pt>
                <c:pt idx="1">
                  <c:v>0.83509999999999995</c:v>
                </c:pt>
                <c:pt idx="2">
                  <c:v>0.81069999999999998</c:v>
                </c:pt>
                <c:pt idx="3">
                  <c:v>0.96779999999999999</c:v>
                </c:pt>
                <c:pt idx="4">
                  <c:v>0.95960000000000001</c:v>
                </c:pt>
                <c:pt idx="5">
                  <c:v>0.96789999999999998</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02 Alpine</c:v>
                </c:pt>
              </c:strCache>
            </c:strRef>
          </c:tx>
          <c:marker>
            <c:symbol val="none"/>
          </c:marker>
          <c:cat>
            <c:multiLvlStrRef>
              <c:f>Pivot_Timeliness_Mthly!$A$13:$B$18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Pivot_Timeliness_Mthly!$D$13:$D$18</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0-5219-4FFE-AF46-1072B93E1D9C}"/>
            </c:ext>
          </c:extLst>
        </c:ser>
        <c:ser>
          <c:idx val="2"/>
          <c:order val="2"/>
          <c:tx>
            <c:strRef>
              <c:f>Pivot_Timeliness_Mthly!$E$11:$E$12</c:f>
              <c:strCache>
                <c:ptCount val="1"/>
                <c:pt idx="0">
                  <c:v>03 Amador</c:v>
                </c:pt>
              </c:strCache>
            </c:strRef>
          </c:tx>
          <c:marker>
            <c:symbol val="none"/>
          </c:marker>
          <c:cat>
            <c:multiLvlStrRef>
              <c:f>Pivot_Timeliness_Mthly!$A$13:$B$18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Pivot_Timeliness_Mthly!$E$13:$E$18</c:f>
              <c:numCache>
                <c:formatCode>0.0%</c:formatCode>
                <c:ptCount val="6"/>
                <c:pt idx="0">
                  <c:v>0.93940000000000001</c:v>
                </c:pt>
                <c:pt idx="1">
                  <c:v>1</c:v>
                </c:pt>
                <c:pt idx="2">
                  <c:v>1</c:v>
                </c:pt>
                <c:pt idx="3">
                  <c:v>0.95</c:v>
                </c:pt>
                <c:pt idx="4">
                  <c:v>0.98860000000000003</c:v>
                </c:pt>
                <c:pt idx="5">
                  <c:v>0.98839999999999995</c:v>
                </c:pt>
              </c:numCache>
            </c:numRef>
          </c:val>
          <c:smooth val="0"/>
          <c:extLst>
            <c:ext xmlns:c16="http://schemas.microsoft.com/office/drawing/2014/chart" uri="{C3380CC4-5D6E-409C-BE32-E72D297353CC}">
              <c16:uniqueId val="{00000000-8F14-4A0F-A935-6B447B8E8779}"/>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numbers.xlsx]Pivot_Timeliness_Mthly!PivotTable2</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Pivot_Timeliness_Mthly!$B$109:$B$110</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Pivot_Timeliness_Mthly!$A$111:$A$123</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Pivot_Timeliness_Mthly!$B$111:$B$123</c:f>
              <c:numCache>
                <c:formatCode>0.0%</c:formatCode>
                <c:ptCount val="12"/>
                <c:pt idx="0">
                  <c:v>5.6800000000000003E-2</c:v>
                </c:pt>
                <c:pt idx="1">
                  <c:v>8.4199999999999997E-2</c:v>
                </c:pt>
                <c:pt idx="2">
                  <c:v>7.0999999999999994E-2</c:v>
                </c:pt>
                <c:pt idx="3">
                  <c:v>8.09E-2</c:v>
                </c:pt>
                <c:pt idx="4">
                  <c:v>8.0299999999999996E-2</c:v>
                </c:pt>
                <c:pt idx="5">
                  <c:v>7.2999999999999995E-2</c:v>
                </c:pt>
                <c:pt idx="6">
                  <c:v>6.93E-2</c:v>
                </c:pt>
                <c:pt idx="7">
                  <c:v>6.8599999999999994E-2</c:v>
                </c:pt>
                <c:pt idx="8">
                  <c:v>6.4600000000000005E-2</c:v>
                </c:pt>
                <c:pt idx="9">
                  <c:v>6.2700000000000006E-2</c:v>
                </c:pt>
                <c:pt idx="10">
                  <c:v>6.1899999999999997E-2</c:v>
                </c:pt>
                <c:pt idx="11">
                  <c:v>6.6400000000000001E-2</c:v>
                </c:pt>
              </c:numCache>
            </c:numRef>
          </c:val>
          <c:smooth val="0"/>
          <c:extLst>
            <c:ext xmlns:c16="http://schemas.microsoft.com/office/drawing/2014/chart" uri="{C3380CC4-5D6E-409C-BE32-E72D297353CC}">
              <c16:uniqueId val="{00000000-062C-4754-BA6B-6748CEB5A968}"/>
            </c:ext>
          </c:extLst>
        </c:ser>
        <c:ser>
          <c:idx val="1"/>
          <c:order val="1"/>
          <c:tx>
            <c:strRef>
              <c:f>Pivot_Timeliness_Mthly!$C$109:$C$110</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Pivot_Timeliness_Mthly!$A$111:$A$123</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Pivot_Timeliness_Mthly!$C$111:$C$123</c:f>
              <c:numCache>
                <c:formatCode>0.0%</c:formatCode>
                <c:ptCount val="12"/>
                <c:pt idx="0">
                  <c:v>6.3799999999999996E-2</c:v>
                </c:pt>
                <c:pt idx="1">
                  <c:v>7.9799999999999996E-2</c:v>
                </c:pt>
                <c:pt idx="2">
                  <c:v>8.0600000000000005E-2</c:v>
                </c:pt>
                <c:pt idx="3">
                  <c:v>7.0800000000000002E-2</c:v>
                </c:pt>
                <c:pt idx="4">
                  <c:v>5.6899999999999999E-2</c:v>
                </c:pt>
                <c:pt idx="5">
                  <c:v>4.7300000000000002E-2</c:v>
                </c:pt>
                <c:pt idx="6">
                  <c:v>4.3200000000000002E-2</c:v>
                </c:pt>
                <c:pt idx="7">
                  <c:v>3.8199999999999998E-2</c:v>
                </c:pt>
                <c:pt idx="8">
                  <c:v>3.3500000000000002E-2</c:v>
                </c:pt>
                <c:pt idx="9">
                  <c:v>3.3799999999999997E-2</c:v>
                </c:pt>
                <c:pt idx="10">
                  <c:v>3.1E-2</c:v>
                </c:pt>
                <c:pt idx="11">
                  <c:v>2.8799999999999999E-2</c:v>
                </c:pt>
              </c:numCache>
            </c:numRef>
          </c:val>
          <c:smooth val="0"/>
          <c:extLst>
            <c:ext xmlns:c16="http://schemas.microsoft.com/office/drawing/2014/chart" uri="{C3380CC4-5D6E-409C-BE32-E72D297353CC}">
              <c16:uniqueId val="{00000000-772D-4650-8622-56D867DEC2DF}"/>
            </c:ext>
          </c:extLst>
        </c:ser>
        <c:ser>
          <c:idx val="2"/>
          <c:order val="2"/>
          <c:tx>
            <c:strRef>
              <c:f>Pivot_Timeliness_Mthly!$D$109:$D$110</c:f>
              <c:strCache>
                <c:ptCount val="1"/>
                <c:pt idx="0">
                  <c:v>07 Contra Costa</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Pivot_Timeliness_Mthly!$A$111:$A$123</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Pivot_Timeliness_Mthly!$D$111:$D$123</c:f>
              <c:numCache>
                <c:formatCode>0.0%</c:formatCode>
                <c:ptCount val="12"/>
                <c:pt idx="0">
                  <c:v>9.2399999999999996E-2</c:v>
                </c:pt>
                <c:pt idx="1">
                  <c:v>6.25E-2</c:v>
                </c:pt>
                <c:pt idx="2">
                  <c:v>4.7699999999999999E-2</c:v>
                </c:pt>
                <c:pt idx="3">
                  <c:v>6.7299999999999999E-2</c:v>
                </c:pt>
                <c:pt idx="4">
                  <c:v>6.3600000000000004E-2</c:v>
                </c:pt>
                <c:pt idx="5">
                  <c:v>6.9000000000000006E-2</c:v>
                </c:pt>
                <c:pt idx="6">
                  <c:v>6.1800000000000001E-2</c:v>
                </c:pt>
                <c:pt idx="7">
                  <c:v>5.2699999999999997E-2</c:v>
                </c:pt>
                <c:pt idx="8">
                  <c:v>5.8400000000000001E-2</c:v>
                </c:pt>
                <c:pt idx="9">
                  <c:v>5.9499999999999997E-2</c:v>
                </c:pt>
                <c:pt idx="10">
                  <c:v>5.8500000000000003E-2</c:v>
                </c:pt>
                <c:pt idx="11">
                  <c:v>6.0699999999999997E-2</c:v>
                </c:pt>
              </c:numCache>
            </c:numRef>
          </c:val>
          <c:smooth val="0"/>
          <c:extLst>
            <c:ext xmlns:c16="http://schemas.microsoft.com/office/drawing/2014/chart" uri="{C3380CC4-5D6E-409C-BE32-E72D297353CC}">
              <c16:uniqueId val="{00000001-772D-4650-8622-56D867DEC2DF}"/>
            </c:ext>
          </c:extLst>
        </c:ser>
        <c:dLbls>
          <c:showLegendKey val="0"/>
          <c:showVal val="0"/>
          <c:showCatName val="0"/>
          <c:showSerName val="0"/>
          <c:showPercent val="0"/>
          <c:showBubbleSize val="0"/>
        </c:dLbls>
        <c:marker val="1"/>
        <c:smooth val="0"/>
        <c:axId val="606236304"/>
        <c:axId val="606241224"/>
      </c:lineChart>
      <c:catAx>
        <c:axId val="60623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41224"/>
        <c:crosses val="autoZero"/>
        <c:auto val="1"/>
        <c:lblAlgn val="ctr"/>
        <c:lblOffset val="100"/>
        <c:noMultiLvlLbl val="0"/>
      </c:catAx>
      <c:valAx>
        <c:axId val="6062412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36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Pivot_ES!$A$13:$B$15</c:f>
              <c:multiLvlStrCache>
                <c:ptCount val="2"/>
                <c:lvl>
                  <c:pt idx="0">
                    <c:v>January</c:v>
                  </c:pt>
                  <c:pt idx="1">
                    <c:v>April</c:v>
                  </c:pt>
                </c:lvl>
                <c:lvl>
                  <c:pt idx="0">
                    <c:v>2016</c:v>
                  </c:pt>
                </c:lvl>
              </c:multiLvlStrCache>
            </c:multiLvlStrRef>
          </c:cat>
          <c:val>
            <c:numRef>
              <c:f>Pivot_ES!$C$13:$C$15</c:f>
              <c:numCache>
                <c:formatCode>0%</c:formatCode>
                <c:ptCount val="2"/>
                <c:pt idx="0">
                  <c:v>0.94210000000000005</c:v>
                </c:pt>
                <c:pt idx="1">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Pivot_ES!$A$13:$B$15</c:f>
              <c:multiLvlStrCache>
                <c:ptCount val="2"/>
                <c:lvl>
                  <c:pt idx="0">
                    <c:v>January</c:v>
                  </c:pt>
                  <c:pt idx="1">
                    <c:v>April</c:v>
                  </c:pt>
                </c:lvl>
                <c:lvl>
                  <c:pt idx="0">
                    <c:v>2016</c:v>
                  </c:pt>
                </c:lvl>
              </c:multiLvlStrCache>
            </c:multiLvlStrRef>
          </c:cat>
          <c:val>
            <c:numRef>
              <c:f>Pivot_ES!$D$13:$D$15</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Pivot_ES!$A$13:$B$15</c:f>
              <c:multiLvlStrCache>
                <c:ptCount val="2"/>
                <c:lvl>
                  <c:pt idx="0">
                    <c:v>January</c:v>
                  </c:pt>
                  <c:pt idx="1">
                    <c:v>April</c:v>
                  </c:pt>
                </c:lvl>
                <c:lvl>
                  <c:pt idx="0">
                    <c:v>2016</c:v>
                  </c:pt>
                </c:lvl>
              </c:multiLvlStrCache>
            </c:multiLvlStrRef>
          </c:cat>
          <c:val>
            <c:numRef>
              <c:f>Pivot_ES!$E$13:$E$15</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02 Alpine</c:v>
                </c:pt>
              </c:strCache>
            </c:strRef>
          </c:tx>
          <c:cat>
            <c:multiLvlStrRef>
              <c:f>Pivot_ES!$A$48:$B$49</c:f>
              <c:multiLvlStrCache>
                <c:ptCount val="1"/>
                <c:lvl>
                  <c:pt idx="0">
                    <c:v>January</c:v>
                  </c:pt>
                </c:lvl>
                <c:lvl>
                  <c:pt idx="0">
                    <c:v>2018</c:v>
                  </c:pt>
                </c:lvl>
              </c:multiLvlStrCache>
            </c:multiLvlStrRef>
          </c:cat>
          <c:val>
            <c:numRef>
              <c:f>Pivot_ES!$C$48:$C$49</c:f>
              <c:numCache>
                <c:formatCode>0.0%</c:formatCode>
                <c:ptCount val="1"/>
                <c:pt idx="0">
                  <c:v>1</c:v>
                </c:pt>
              </c:numCache>
            </c:numRef>
          </c:val>
          <c:smooth val="0"/>
          <c:extLst>
            <c:ext xmlns:c16="http://schemas.microsoft.com/office/drawing/2014/chart" uri="{C3380CC4-5D6E-409C-BE32-E72D297353CC}">
              <c16:uniqueId val="{00000000-6756-4CC5-A812-0721A4361F9D}"/>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33 Riverside</c:v>
                </c:pt>
              </c:strCache>
            </c:strRef>
          </c:tx>
          <c:spPr>
            <a:solidFill>
              <a:schemeClr val="accent1"/>
            </a:solidFill>
            <a:ln>
              <a:noFill/>
            </a:ln>
            <a:effectLst/>
          </c:spPr>
          <c:invertIfNegative val="0"/>
          <c:cat>
            <c:strRef>
              <c:f>Pivot_Demogr_CF!$A$13</c:f>
              <c:strCache>
                <c:ptCount val="1"/>
                <c:pt idx="0">
                  <c:v>2016</c:v>
                </c:pt>
              </c:strCache>
            </c:strRef>
          </c:cat>
          <c:val>
            <c:numRef>
              <c:f>Pivot_Demogr_CF!$B$13</c:f>
              <c:numCache>
                <c:formatCode>#,##0</c:formatCode>
                <c:ptCount val="1"/>
                <c:pt idx="0">
                  <c:v>287642.75</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34 Sacramento</c:v>
                </c:pt>
              </c:strCache>
            </c:strRef>
          </c:tx>
          <c:spPr>
            <a:solidFill>
              <a:schemeClr val="accent2"/>
            </a:solidFill>
            <a:ln>
              <a:noFill/>
            </a:ln>
            <a:effectLst/>
          </c:spPr>
          <c:invertIfNegative val="0"/>
          <c:cat>
            <c:strRef>
              <c:f>Pivot_Demogr_CF!$A$13</c:f>
              <c:strCache>
                <c:ptCount val="1"/>
                <c:pt idx="0">
                  <c:v>2016</c:v>
                </c:pt>
              </c:strCache>
            </c:strRef>
          </c:cat>
          <c:val>
            <c:numRef>
              <c:f>Pivot_Demogr_CF!$C$13</c:f>
              <c:numCache>
                <c:formatCode>#,##0</c:formatCode>
                <c:ptCount val="1"/>
                <c:pt idx="0">
                  <c:v>214057.33333333334</c:v>
                </c:pt>
              </c:numCache>
            </c:numRef>
          </c:val>
          <c:extLst>
            <c:ext xmlns:c16="http://schemas.microsoft.com/office/drawing/2014/chart" uri="{C3380CC4-5D6E-409C-BE32-E72D297353CC}">
              <c16:uniqueId val="{00000004-AD63-42F6-9A66-8E67D127A393}"/>
            </c:ext>
          </c:extLst>
        </c:ser>
        <c:ser>
          <c:idx val="2"/>
          <c:order val="2"/>
          <c:tx>
            <c:strRef>
              <c:f>Pivot_Demogr_CF!$D$11:$D$12</c:f>
              <c:strCache>
                <c:ptCount val="1"/>
                <c:pt idx="0">
                  <c:v>35 San Benito</c:v>
                </c:pt>
              </c:strCache>
            </c:strRef>
          </c:tx>
          <c:spPr>
            <a:solidFill>
              <a:schemeClr val="accent3"/>
            </a:solidFill>
            <a:ln>
              <a:noFill/>
            </a:ln>
            <a:effectLst/>
          </c:spPr>
          <c:invertIfNegative val="0"/>
          <c:cat>
            <c:strRef>
              <c:f>Pivot_Demogr_CF!$A$13</c:f>
              <c:strCache>
                <c:ptCount val="1"/>
                <c:pt idx="0">
                  <c:v>2016</c:v>
                </c:pt>
              </c:strCache>
            </c:strRef>
          </c:cat>
          <c:val>
            <c:numRef>
              <c:f>Pivot_Demogr_CF!$D$13</c:f>
              <c:numCache>
                <c:formatCode>#,##0</c:formatCode>
                <c:ptCount val="1"/>
                <c:pt idx="0">
                  <c:v>5619.833333333333</c:v>
                </c:pt>
              </c:numCache>
            </c:numRef>
          </c:val>
          <c:extLst>
            <c:ext xmlns:c16="http://schemas.microsoft.com/office/drawing/2014/chart" uri="{C3380CC4-5D6E-409C-BE32-E72D297353CC}">
              <c16:uniqueId val="{00000005-AD63-42F6-9A66-8E67D127A393}"/>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33 Riverside</c:v>
                </c:pt>
              </c:strCache>
            </c:strRef>
          </c:tx>
          <c:spPr>
            <a:solidFill>
              <a:schemeClr val="accent1"/>
            </a:solidFill>
            <a:ln>
              <a:noFill/>
            </a:ln>
            <a:effectLst/>
          </c:spPr>
          <c:invertIfNegative val="0"/>
          <c:cat>
            <c:strRef>
              <c:f>Pivot_Demogr_CF!$A$46</c:f>
              <c:strCache>
                <c:ptCount val="1"/>
                <c:pt idx="0">
                  <c:v>2016</c:v>
                </c:pt>
              </c:strCache>
            </c:strRef>
          </c:cat>
          <c:val>
            <c:numRef>
              <c:f>Pivot_Demogr_CF!$B$46</c:f>
              <c:numCache>
                <c:formatCode>#,##0</c:formatCode>
                <c:ptCount val="1"/>
                <c:pt idx="0">
                  <c:v>421674.33782000002</c:v>
                </c:pt>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34 Sacramento</c:v>
                </c:pt>
              </c:strCache>
            </c:strRef>
          </c:tx>
          <c:spPr>
            <a:solidFill>
              <a:schemeClr val="accent2"/>
            </a:solidFill>
            <a:ln>
              <a:noFill/>
            </a:ln>
            <a:effectLst/>
          </c:spPr>
          <c:invertIfNegative val="0"/>
          <c:cat>
            <c:strRef>
              <c:f>Pivot_Demogr_CF!$A$46</c:f>
              <c:strCache>
                <c:ptCount val="1"/>
                <c:pt idx="0">
                  <c:v>2016</c:v>
                </c:pt>
              </c:strCache>
            </c:strRef>
          </c:cat>
          <c:val>
            <c:numRef>
              <c:f>Pivot_Demogr_CF!$C$46</c:f>
              <c:numCache>
                <c:formatCode>#,##0</c:formatCode>
                <c:ptCount val="1"/>
                <c:pt idx="0">
                  <c:v>270638.75339999999</c:v>
                </c:pt>
              </c:numCache>
            </c:numRef>
          </c:val>
          <c:extLst>
            <c:ext xmlns:c16="http://schemas.microsoft.com/office/drawing/2014/chart" uri="{C3380CC4-5D6E-409C-BE32-E72D297353CC}">
              <c16:uniqueId val="{00000004-6F44-47EC-9B9A-03AD2E8FED4B}"/>
            </c:ext>
          </c:extLst>
        </c:ser>
        <c:ser>
          <c:idx val="2"/>
          <c:order val="2"/>
          <c:tx>
            <c:strRef>
              <c:f>Pivot_Demogr_CF!$D$44:$D$45</c:f>
              <c:strCache>
                <c:ptCount val="1"/>
                <c:pt idx="0">
                  <c:v>35 San Benito</c:v>
                </c:pt>
              </c:strCache>
            </c:strRef>
          </c:tx>
          <c:spPr>
            <a:solidFill>
              <a:schemeClr val="accent3"/>
            </a:solidFill>
            <a:ln>
              <a:noFill/>
            </a:ln>
            <a:effectLst/>
          </c:spPr>
          <c:invertIfNegative val="0"/>
          <c:cat>
            <c:strRef>
              <c:f>Pivot_Demogr_CF!$A$46</c:f>
              <c:strCache>
                <c:ptCount val="1"/>
                <c:pt idx="0">
                  <c:v>2016</c:v>
                </c:pt>
              </c:strCache>
            </c:strRef>
          </c:cat>
          <c:val>
            <c:numRef>
              <c:f>Pivot_Demogr_CF!$D$46</c:f>
              <c:numCache>
                <c:formatCode>#,##0</c:formatCode>
                <c:ptCount val="1"/>
                <c:pt idx="0">
                  <c:v>7743.2246999999998</c:v>
                </c:pt>
              </c:numCache>
            </c:numRef>
          </c:val>
          <c:extLst>
            <c:ext xmlns:c16="http://schemas.microsoft.com/office/drawing/2014/chart" uri="{C3380CC4-5D6E-409C-BE32-E72D297353CC}">
              <c16:uniqueId val="{00000005-6F44-47EC-9B9A-03AD2E8FED4B}"/>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w/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21 Marin</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5609</c:v>
                </c:pt>
              </c:numCache>
            </c:numRef>
          </c:val>
          <c:extLst>
            <c:ext xmlns:c16="http://schemas.microsoft.com/office/drawing/2014/chart" uri="{C3380CC4-5D6E-409C-BE32-E72D297353CC}">
              <c16:uniqueId val="{00000000-CB71-4023-A6B2-CEAA82139F06}"/>
            </c:ext>
          </c:extLst>
        </c:ser>
        <c:ser>
          <c:idx val="1"/>
          <c:order val="1"/>
          <c:tx>
            <c:strRef>
              <c:f>Pivot_Demogr_CF!$C$71:$C$72</c:f>
              <c:strCache>
                <c:ptCount val="1"/>
                <c:pt idx="0">
                  <c:v>27 Monterey</c:v>
                </c:pt>
              </c:strCache>
            </c:strRef>
          </c:tx>
          <c:spPr>
            <a:solidFill>
              <a:schemeClr val="accent2"/>
            </a:solidFill>
            <a:ln>
              <a:noFill/>
            </a:ln>
            <a:effectLst/>
          </c:spPr>
          <c:invertIfNegative val="0"/>
          <c:cat>
            <c:strRef>
              <c:f>Pivot_Demogr_CF!$A$73</c:f>
              <c:strCache>
                <c:ptCount val="1"/>
                <c:pt idx="0">
                  <c:v>2017</c:v>
                </c:pt>
              </c:strCache>
            </c:strRef>
          </c:cat>
          <c:val>
            <c:numRef>
              <c:f>Pivot_Demogr_CF!$C$73</c:f>
              <c:numCache>
                <c:formatCode>#,##0</c:formatCode>
                <c:ptCount val="1"/>
                <c:pt idx="0">
                  <c:v>38798</c:v>
                </c:pt>
              </c:numCache>
            </c:numRef>
          </c:val>
          <c:extLst>
            <c:ext xmlns:c16="http://schemas.microsoft.com/office/drawing/2014/chart" uri="{C3380CC4-5D6E-409C-BE32-E72D297353CC}">
              <c16:uniqueId val="{00000000-1F26-4178-93F9-034A7FD02EBA}"/>
            </c:ext>
          </c:extLst>
        </c:ser>
        <c:ser>
          <c:idx val="2"/>
          <c:order val="2"/>
          <c:tx>
            <c:strRef>
              <c:f>Pivot_Demogr_CF!$D$71:$D$72</c:f>
              <c:strCache>
                <c:ptCount val="1"/>
                <c:pt idx="0">
                  <c:v>28 Napa</c:v>
                </c:pt>
              </c:strCache>
            </c:strRef>
          </c:tx>
          <c:spPr>
            <a:solidFill>
              <a:schemeClr val="accent3"/>
            </a:solidFill>
            <a:ln>
              <a:noFill/>
            </a:ln>
            <a:effectLst/>
          </c:spPr>
          <c:invertIfNegative val="0"/>
          <c:cat>
            <c:strRef>
              <c:f>Pivot_Demogr_CF!$A$73</c:f>
              <c:strCache>
                <c:ptCount val="1"/>
                <c:pt idx="0">
                  <c:v>2017</c:v>
                </c:pt>
              </c:strCache>
            </c:strRef>
          </c:cat>
          <c:val>
            <c:numRef>
              <c:f>Pivot_Demogr_CF!$D$73</c:f>
              <c:numCache>
                <c:formatCode>#,##0</c:formatCode>
                <c:ptCount val="1"/>
                <c:pt idx="0">
                  <c:v>4556</c:v>
                </c:pt>
              </c:numCache>
            </c:numRef>
          </c:val>
          <c:extLst>
            <c:ext xmlns:c16="http://schemas.microsoft.com/office/drawing/2014/chart" uri="{C3380CC4-5D6E-409C-BE32-E72D297353CC}">
              <c16:uniqueId val="{00000001-1F26-4178-93F9-034A7FD02EBA}"/>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CF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21 Marin</c:v>
                </c:pt>
              </c:strCache>
            </c:strRef>
          </c:tx>
          <c:spPr>
            <a:solidFill>
              <a:schemeClr val="accent1"/>
            </a:solidFill>
            <a:ln>
              <a:noFill/>
            </a:ln>
            <a:effectLst/>
          </c:spPr>
          <c:invertIfNegative val="0"/>
          <c:cat>
            <c:strRef>
              <c:f>Pivot_Demogr_CF!$A$101</c:f>
              <c:strCache>
                <c:ptCount val="1"/>
                <c:pt idx="0">
                  <c:v>2017</c:v>
                </c:pt>
              </c:strCache>
            </c:strRef>
          </c:cat>
          <c:val>
            <c:numRef>
              <c:f>Pivot_Demogr_CF!$B$101</c:f>
              <c:numCache>
                <c:formatCode>#,##0</c:formatCode>
                <c:ptCount val="1"/>
                <c:pt idx="0">
                  <c:v>653</c:v>
                </c:pt>
              </c:numCache>
            </c:numRef>
          </c:val>
          <c:extLst>
            <c:ext xmlns:c16="http://schemas.microsoft.com/office/drawing/2014/chart" uri="{C3380CC4-5D6E-409C-BE32-E72D297353CC}">
              <c16:uniqueId val="{00000000-CF12-4524-AD2A-40909648AED6}"/>
            </c:ext>
          </c:extLst>
        </c:ser>
        <c:ser>
          <c:idx val="1"/>
          <c:order val="1"/>
          <c:tx>
            <c:strRef>
              <c:f>Pivot_Demogr_CF!$C$99:$C$100</c:f>
              <c:strCache>
                <c:ptCount val="1"/>
                <c:pt idx="0">
                  <c:v>27 Monterey</c:v>
                </c:pt>
              </c:strCache>
            </c:strRef>
          </c:tx>
          <c:spPr>
            <a:solidFill>
              <a:schemeClr val="accent2"/>
            </a:solidFill>
            <a:ln>
              <a:noFill/>
            </a:ln>
            <a:effectLst/>
          </c:spPr>
          <c:invertIfNegative val="0"/>
          <c:cat>
            <c:strRef>
              <c:f>Pivot_Demogr_CF!$A$101</c:f>
              <c:strCache>
                <c:ptCount val="1"/>
                <c:pt idx="0">
                  <c:v>2017</c:v>
                </c:pt>
              </c:strCache>
            </c:strRef>
          </c:cat>
          <c:val>
            <c:numRef>
              <c:f>Pivot_Demogr_CF!$C$101</c:f>
              <c:numCache>
                <c:formatCode>#,##0</c:formatCode>
                <c:ptCount val="1"/>
                <c:pt idx="0">
                  <c:v>5509</c:v>
                </c:pt>
              </c:numCache>
            </c:numRef>
          </c:val>
          <c:extLst>
            <c:ext xmlns:c16="http://schemas.microsoft.com/office/drawing/2014/chart" uri="{C3380CC4-5D6E-409C-BE32-E72D297353CC}">
              <c16:uniqueId val="{00000000-5BCF-41E2-BE4E-917EE4CC32AB}"/>
            </c:ext>
          </c:extLst>
        </c:ser>
        <c:ser>
          <c:idx val="2"/>
          <c:order val="2"/>
          <c:tx>
            <c:strRef>
              <c:f>Pivot_Demogr_CF!$D$99:$D$100</c:f>
              <c:strCache>
                <c:ptCount val="1"/>
                <c:pt idx="0">
                  <c:v>28 Napa</c:v>
                </c:pt>
              </c:strCache>
            </c:strRef>
          </c:tx>
          <c:spPr>
            <a:solidFill>
              <a:schemeClr val="accent3"/>
            </a:solidFill>
            <a:ln>
              <a:noFill/>
            </a:ln>
            <a:effectLst/>
          </c:spPr>
          <c:invertIfNegative val="0"/>
          <c:cat>
            <c:strRef>
              <c:f>Pivot_Demogr_CF!$A$101</c:f>
              <c:strCache>
                <c:ptCount val="1"/>
                <c:pt idx="0">
                  <c:v>2017</c:v>
                </c:pt>
              </c:strCache>
            </c:strRef>
          </c:cat>
          <c:val>
            <c:numRef>
              <c:f>Pivot_Demogr_CF!$D$101</c:f>
              <c:numCache>
                <c:formatCode>#,##0</c:formatCode>
                <c:ptCount val="1"/>
                <c:pt idx="0">
                  <c:v>436</c:v>
                </c:pt>
              </c:numCache>
            </c:numRef>
          </c:val>
          <c:extLst>
            <c:ext xmlns:c16="http://schemas.microsoft.com/office/drawing/2014/chart" uri="{C3380CC4-5D6E-409C-BE32-E72D297353CC}">
              <c16:uniqueId val="{00000001-5BCF-41E2-BE4E-917EE4CC32AB}"/>
            </c:ext>
          </c:extLst>
        </c:ser>
        <c:dLbls>
          <c:showLegendKey val="0"/>
          <c:showVal val="0"/>
          <c:showCatName val="0"/>
          <c:showSerName val="0"/>
          <c:showPercent val="0"/>
          <c:showBubbleSize val="0"/>
        </c:dLbls>
        <c:gapWidth val="219"/>
        <c:overlap val="-27"/>
        <c:axId val="167723776"/>
        <c:axId val="167725312"/>
      </c:barChart>
      <c:catAx>
        <c:axId val="16772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25312"/>
        <c:crosses val="autoZero"/>
        <c:auto val="1"/>
        <c:lblAlgn val="ctr"/>
        <c:lblOffset val="100"/>
        <c:noMultiLvlLbl val="0"/>
      </c:catAx>
      <c:valAx>
        <c:axId val="1677253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2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Pivot_Demogr_CF!$B$129:$B$130</c:f>
              <c:strCache>
                <c:ptCount val="1"/>
                <c:pt idx="0">
                  <c:v>21 Marin</c:v>
                </c:pt>
              </c:strCache>
            </c:strRef>
          </c:tx>
          <c:spPr>
            <a:solidFill>
              <a:schemeClr val="accent1"/>
            </a:solidFill>
            <a:ln>
              <a:noFill/>
            </a:ln>
            <a:effectLst/>
          </c:spPr>
          <c:invertIfNegative val="0"/>
          <c:cat>
            <c:strRef>
              <c:f>Pivot_Demogr_CF!$A$131</c:f>
              <c:strCache>
                <c:ptCount val="1"/>
                <c:pt idx="0">
                  <c:v>2017</c:v>
                </c:pt>
              </c:strCache>
            </c:strRef>
          </c:cat>
          <c:val>
            <c:numRef>
              <c:f>Pivot_Demogr_CF!$B$131</c:f>
              <c:numCache>
                <c:formatCode>#,##0</c:formatCode>
                <c:ptCount val="1"/>
                <c:pt idx="0">
                  <c:v>4837</c:v>
                </c:pt>
              </c:numCache>
            </c:numRef>
          </c:val>
          <c:extLst>
            <c:ext xmlns:c16="http://schemas.microsoft.com/office/drawing/2014/chart" uri="{C3380CC4-5D6E-409C-BE32-E72D297353CC}">
              <c16:uniqueId val="{00000000-0AFB-4F4B-ADAB-F063F4565A59}"/>
            </c:ext>
          </c:extLst>
        </c:ser>
        <c:ser>
          <c:idx val="1"/>
          <c:order val="1"/>
          <c:tx>
            <c:strRef>
              <c:f>Pivot_Demogr_CF!$C$129:$C$130</c:f>
              <c:strCache>
                <c:ptCount val="1"/>
                <c:pt idx="0">
                  <c:v>27 Monterey</c:v>
                </c:pt>
              </c:strCache>
            </c:strRef>
          </c:tx>
          <c:spPr>
            <a:solidFill>
              <a:schemeClr val="accent2"/>
            </a:solidFill>
            <a:ln>
              <a:noFill/>
            </a:ln>
            <a:effectLst/>
          </c:spPr>
          <c:invertIfNegative val="0"/>
          <c:cat>
            <c:strRef>
              <c:f>Pivot_Demogr_CF!$A$131</c:f>
              <c:strCache>
                <c:ptCount val="1"/>
                <c:pt idx="0">
                  <c:v>2017</c:v>
                </c:pt>
              </c:strCache>
            </c:strRef>
          </c:cat>
          <c:val>
            <c:numRef>
              <c:f>Pivot_Demogr_CF!$C$131</c:f>
              <c:numCache>
                <c:formatCode>#,##0</c:formatCode>
                <c:ptCount val="1"/>
                <c:pt idx="0">
                  <c:v>31264</c:v>
                </c:pt>
              </c:numCache>
            </c:numRef>
          </c:val>
          <c:extLst>
            <c:ext xmlns:c16="http://schemas.microsoft.com/office/drawing/2014/chart" uri="{C3380CC4-5D6E-409C-BE32-E72D297353CC}">
              <c16:uniqueId val="{00000000-071B-4A9E-8D93-035135F5A8EE}"/>
            </c:ext>
          </c:extLst>
        </c:ser>
        <c:ser>
          <c:idx val="2"/>
          <c:order val="2"/>
          <c:tx>
            <c:strRef>
              <c:f>Pivot_Demogr_CF!$D$129:$D$130</c:f>
              <c:strCache>
                <c:ptCount val="1"/>
                <c:pt idx="0">
                  <c:v>28 Napa</c:v>
                </c:pt>
              </c:strCache>
            </c:strRef>
          </c:tx>
          <c:spPr>
            <a:solidFill>
              <a:schemeClr val="accent3"/>
            </a:solidFill>
            <a:ln>
              <a:noFill/>
            </a:ln>
            <a:effectLst/>
          </c:spPr>
          <c:invertIfNegative val="0"/>
          <c:cat>
            <c:strRef>
              <c:f>Pivot_Demogr_CF!$A$131</c:f>
              <c:strCache>
                <c:ptCount val="1"/>
                <c:pt idx="0">
                  <c:v>2017</c:v>
                </c:pt>
              </c:strCache>
            </c:strRef>
          </c:cat>
          <c:val>
            <c:numRef>
              <c:f>Pivot_Demogr_CF!$D$131</c:f>
              <c:numCache>
                <c:formatCode>#,##0</c:formatCode>
                <c:ptCount val="1"/>
                <c:pt idx="0">
                  <c:v>3345</c:v>
                </c:pt>
              </c:numCache>
            </c:numRef>
          </c:val>
          <c:extLst>
            <c:ext xmlns:c16="http://schemas.microsoft.com/office/drawing/2014/chart" uri="{C3380CC4-5D6E-409C-BE32-E72D297353CC}">
              <c16:uniqueId val="{00000001-071B-4A9E-8D93-035135F5A8EE}"/>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Pivot_Demogr_CF!$B$163:$B$164</c:f>
              <c:strCache>
                <c:ptCount val="1"/>
                <c:pt idx="0">
                  <c:v>21 Marin</c:v>
                </c:pt>
              </c:strCache>
            </c:strRef>
          </c:tx>
          <c:spPr>
            <a:solidFill>
              <a:schemeClr val="accent1"/>
            </a:solidFill>
            <a:ln>
              <a:noFill/>
            </a:ln>
            <a:effectLst/>
          </c:spPr>
          <c:invertIfNegative val="0"/>
          <c:cat>
            <c:strRef>
              <c:f>Pivot_Demogr_CF!$A$165</c:f>
              <c:strCache>
                <c:ptCount val="1"/>
                <c:pt idx="0">
                  <c:v>2017</c:v>
                </c:pt>
              </c:strCache>
            </c:strRef>
          </c:cat>
          <c:val>
            <c:numRef>
              <c:f>Pivot_Demogr_CF!$B$165</c:f>
              <c:numCache>
                <c:formatCode>#,##0</c:formatCode>
                <c:ptCount val="1"/>
                <c:pt idx="0">
                  <c:v>1655</c:v>
                </c:pt>
              </c:numCache>
            </c:numRef>
          </c:val>
          <c:extLst>
            <c:ext xmlns:c16="http://schemas.microsoft.com/office/drawing/2014/chart" uri="{C3380CC4-5D6E-409C-BE32-E72D297353CC}">
              <c16:uniqueId val="{00000000-16EC-482C-AAE8-672AEC3893E8}"/>
            </c:ext>
          </c:extLst>
        </c:ser>
        <c:ser>
          <c:idx val="1"/>
          <c:order val="1"/>
          <c:tx>
            <c:strRef>
              <c:f>Pivot_Demogr_CF!$C$163:$C$164</c:f>
              <c:strCache>
                <c:ptCount val="1"/>
                <c:pt idx="0">
                  <c:v>27 Monterey</c:v>
                </c:pt>
              </c:strCache>
            </c:strRef>
          </c:tx>
          <c:spPr>
            <a:solidFill>
              <a:schemeClr val="accent2"/>
            </a:solidFill>
            <a:ln>
              <a:noFill/>
            </a:ln>
            <a:effectLst/>
          </c:spPr>
          <c:invertIfNegative val="0"/>
          <c:cat>
            <c:strRef>
              <c:f>Pivot_Demogr_CF!$A$165</c:f>
              <c:strCache>
                <c:ptCount val="1"/>
                <c:pt idx="0">
                  <c:v>2017</c:v>
                </c:pt>
              </c:strCache>
            </c:strRef>
          </c:cat>
          <c:val>
            <c:numRef>
              <c:f>Pivot_Demogr_CF!$C$165</c:f>
              <c:numCache>
                <c:formatCode>#,##0</c:formatCode>
                <c:ptCount val="1"/>
                <c:pt idx="0">
                  <c:v>3814</c:v>
                </c:pt>
              </c:numCache>
            </c:numRef>
          </c:val>
          <c:extLst>
            <c:ext xmlns:c16="http://schemas.microsoft.com/office/drawing/2014/chart" uri="{C3380CC4-5D6E-409C-BE32-E72D297353CC}">
              <c16:uniqueId val="{00000000-3512-4EB5-AD9F-238C7151748B}"/>
            </c:ext>
          </c:extLst>
        </c:ser>
        <c:ser>
          <c:idx val="2"/>
          <c:order val="2"/>
          <c:tx>
            <c:strRef>
              <c:f>Pivot_Demogr_CF!$D$163:$D$164</c:f>
              <c:strCache>
                <c:ptCount val="1"/>
                <c:pt idx="0">
                  <c:v>28 Napa</c:v>
                </c:pt>
              </c:strCache>
            </c:strRef>
          </c:tx>
          <c:spPr>
            <a:solidFill>
              <a:schemeClr val="accent3"/>
            </a:solidFill>
            <a:ln>
              <a:noFill/>
            </a:ln>
            <a:effectLst/>
          </c:spPr>
          <c:invertIfNegative val="0"/>
          <c:cat>
            <c:strRef>
              <c:f>Pivot_Demogr_CF!$A$165</c:f>
              <c:strCache>
                <c:ptCount val="1"/>
                <c:pt idx="0">
                  <c:v>2017</c:v>
                </c:pt>
              </c:strCache>
            </c:strRef>
          </c:cat>
          <c:val>
            <c:numRef>
              <c:f>Pivot_Demogr_CF!$D$165</c:f>
              <c:numCache>
                <c:formatCode>#,##0</c:formatCode>
                <c:ptCount val="1"/>
                <c:pt idx="0">
                  <c:v>764</c:v>
                </c:pt>
              </c:numCache>
            </c:numRef>
          </c:val>
          <c:extLst>
            <c:ext xmlns:c16="http://schemas.microsoft.com/office/drawing/2014/chart" uri="{C3380CC4-5D6E-409C-BE32-E72D297353CC}">
              <c16:uniqueId val="{00000001-3512-4EB5-AD9F-238C7151748B}"/>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01 Alameda</c:v>
                </c:pt>
              </c:strCache>
            </c:strRef>
          </c:tx>
          <c:cat>
            <c:multiLvlStrRef>
              <c:f>Pivot_Churn!$A$13:$B$16</c:f>
              <c:multiLvlStrCache>
                <c:ptCount val="3"/>
                <c:lvl>
                  <c:pt idx="0">
                    <c:v>January</c:v>
                  </c:pt>
                  <c:pt idx="1">
                    <c:v>April</c:v>
                  </c:pt>
                  <c:pt idx="2">
                    <c:v>July</c:v>
                  </c:pt>
                </c:lvl>
                <c:lvl>
                  <c:pt idx="0">
                    <c:v>2017</c:v>
                  </c:pt>
                </c:lvl>
              </c:multiLvlStrCache>
            </c:multiLvlStrRef>
          </c:cat>
          <c:val>
            <c:numRef>
              <c:f>Pivot_Churn!$C$13:$C$16</c:f>
              <c:numCache>
                <c:formatCode>0.0%</c:formatCode>
                <c:ptCount val="3"/>
                <c:pt idx="0">
                  <c:v>0.1125</c:v>
                </c:pt>
                <c:pt idx="1">
                  <c:v>0.1042</c:v>
                </c:pt>
                <c:pt idx="2">
                  <c:v>8.6699999999999999E-2</c:v>
                </c:pt>
              </c:numCache>
            </c:numRef>
          </c:val>
          <c:smooth val="0"/>
          <c:extLst>
            <c:ext xmlns:c16="http://schemas.microsoft.com/office/drawing/2014/chart" uri="{C3380CC4-5D6E-409C-BE32-E72D297353CC}">
              <c16:uniqueId val="{00000000-4905-4C71-8824-C28EBC111BEF}"/>
            </c:ext>
          </c:extLst>
        </c:ser>
        <c:ser>
          <c:idx val="1"/>
          <c:order val="1"/>
          <c:tx>
            <c:strRef>
              <c:f>Pivot_Churn!$D$11:$D$12</c:f>
              <c:strCache>
                <c:ptCount val="1"/>
                <c:pt idx="0">
                  <c:v>02 Alpine</c:v>
                </c:pt>
              </c:strCache>
            </c:strRef>
          </c:tx>
          <c:cat>
            <c:multiLvlStrRef>
              <c:f>Pivot_Churn!$A$13:$B$16</c:f>
              <c:multiLvlStrCache>
                <c:ptCount val="3"/>
                <c:lvl>
                  <c:pt idx="0">
                    <c:v>January</c:v>
                  </c:pt>
                  <c:pt idx="1">
                    <c:v>April</c:v>
                  </c:pt>
                  <c:pt idx="2">
                    <c:v>July</c:v>
                  </c:pt>
                </c:lvl>
                <c:lvl>
                  <c:pt idx="0">
                    <c:v>2017</c:v>
                  </c:pt>
                </c:lvl>
              </c:multiLvlStrCache>
            </c:multiLvlStrRef>
          </c:cat>
          <c:val>
            <c:numRef>
              <c:f>Pivot_Churn!$D$13:$D$16</c:f>
              <c:numCache>
                <c:formatCode>0.0%</c:formatCode>
                <c:ptCount val="3"/>
                <c:pt idx="0">
                  <c:v>8.3299999999999999E-2</c:v>
                </c:pt>
                <c:pt idx="1">
                  <c:v>0</c:v>
                </c:pt>
                <c:pt idx="2">
                  <c:v>0</c:v>
                </c:pt>
              </c:numCache>
            </c:numRef>
          </c:val>
          <c:smooth val="0"/>
          <c:extLst>
            <c:ext xmlns:c16="http://schemas.microsoft.com/office/drawing/2014/chart" uri="{C3380CC4-5D6E-409C-BE32-E72D297353CC}">
              <c16:uniqueId val="{00000000-CF91-4CA2-964A-8FE10095958D}"/>
            </c:ext>
          </c:extLst>
        </c:ser>
        <c:ser>
          <c:idx val="2"/>
          <c:order val="2"/>
          <c:tx>
            <c:strRef>
              <c:f>Pivot_Churn!$E$11:$E$12</c:f>
              <c:strCache>
                <c:ptCount val="1"/>
                <c:pt idx="0">
                  <c:v>03 Amador</c:v>
                </c:pt>
              </c:strCache>
            </c:strRef>
          </c:tx>
          <c:cat>
            <c:multiLvlStrRef>
              <c:f>Pivot_Churn!$A$13:$B$16</c:f>
              <c:multiLvlStrCache>
                <c:ptCount val="3"/>
                <c:lvl>
                  <c:pt idx="0">
                    <c:v>January</c:v>
                  </c:pt>
                  <c:pt idx="1">
                    <c:v>April</c:v>
                  </c:pt>
                  <c:pt idx="2">
                    <c:v>July</c:v>
                  </c:pt>
                </c:lvl>
                <c:lvl>
                  <c:pt idx="0">
                    <c:v>2017</c:v>
                  </c:pt>
                </c:lvl>
              </c:multiLvlStrCache>
            </c:multiLvlStrRef>
          </c:cat>
          <c:val>
            <c:numRef>
              <c:f>Pivot_Churn!$E$13:$E$16</c:f>
              <c:numCache>
                <c:formatCode>0.0%</c:formatCode>
                <c:ptCount val="3"/>
                <c:pt idx="0">
                  <c:v>0.10589999999999999</c:v>
                </c:pt>
                <c:pt idx="1">
                  <c:v>0.11359999999999999</c:v>
                </c:pt>
                <c:pt idx="2">
                  <c:v>9.98E-2</c:v>
                </c:pt>
              </c:numCache>
            </c:numRef>
          </c:val>
          <c:smooth val="0"/>
          <c:extLst>
            <c:ext xmlns:c16="http://schemas.microsoft.com/office/drawing/2014/chart" uri="{C3380CC4-5D6E-409C-BE32-E72D297353CC}">
              <c16:uniqueId val="{00000001-CF91-4CA2-964A-8FE10095958D}"/>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01 Alameda</c:v>
                </c:pt>
              </c:strCache>
            </c:strRef>
          </c:tx>
          <c:cat>
            <c:multiLvlStrRef>
              <c:f>Pivot_Churn!$A$49:$B$52</c:f>
              <c:multiLvlStrCache>
                <c:ptCount val="3"/>
                <c:lvl>
                  <c:pt idx="0">
                    <c:v>January</c:v>
                  </c:pt>
                  <c:pt idx="1">
                    <c:v>April</c:v>
                  </c:pt>
                  <c:pt idx="2">
                    <c:v>July</c:v>
                  </c:pt>
                </c:lvl>
                <c:lvl>
                  <c:pt idx="0">
                    <c:v>2017</c:v>
                  </c:pt>
                </c:lvl>
              </c:multiLvlStrCache>
            </c:multiLvlStrRef>
          </c:cat>
          <c:val>
            <c:numRef>
              <c:f>Pivot_Churn!$C$49:$C$52</c:f>
              <c:numCache>
                <c:formatCode>0.0%</c:formatCode>
                <c:ptCount val="3"/>
                <c:pt idx="0">
                  <c:v>0.21820000000000001</c:v>
                </c:pt>
                <c:pt idx="1">
                  <c:v>0.20569999999999999</c:v>
                </c:pt>
                <c:pt idx="2">
                  <c:v>0.1741</c:v>
                </c:pt>
              </c:numCache>
            </c:numRef>
          </c:val>
          <c:smooth val="0"/>
          <c:extLst>
            <c:ext xmlns:c16="http://schemas.microsoft.com/office/drawing/2014/chart" uri="{C3380CC4-5D6E-409C-BE32-E72D297353CC}">
              <c16:uniqueId val="{00000000-07C3-4453-BC26-7E5717FC3DB3}"/>
            </c:ext>
          </c:extLst>
        </c:ser>
        <c:ser>
          <c:idx val="1"/>
          <c:order val="1"/>
          <c:tx>
            <c:strRef>
              <c:f>Pivot_Churn!$D$47:$D$48</c:f>
              <c:strCache>
                <c:ptCount val="1"/>
                <c:pt idx="0">
                  <c:v>02 Alpine</c:v>
                </c:pt>
              </c:strCache>
            </c:strRef>
          </c:tx>
          <c:cat>
            <c:multiLvlStrRef>
              <c:f>Pivot_Churn!$A$49:$B$52</c:f>
              <c:multiLvlStrCache>
                <c:ptCount val="3"/>
                <c:lvl>
                  <c:pt idx="0">
                    <c:v>January</c:v>
                  </c:pt>
                  <c:pt idx="1">
                    <c:v>April</c:v>
                  </c:pt>
                  <c:pt idx="2">
                    <c:v>July</c:v>
                  </c:pt>
                </c:lvl>
                <c:lvl>
                  <c:pt idx="0">
                    <c:v>2017</c:v>
                  </c:pt>
                </c:lvl>
              </c:multiLvlStrCache>
            </c:multiLvlStrRef>
          </c:cat>
          <c:val>
            <c:numRef>
              <c:f>Pivot_Churn!$D$49:$D$52</c:f>
              <c:numCache>
                <c:formatCode>0.0%</c:formatCode>
                <c:ptCount val="3"/>
                <c:pt idx="0">
                  <c:v>0.33329999999999999</c:v>
                </c:pt>
                <c:pt idx="1">
                  <c:v>0.125</c:v>
                </c:pt>
                <c:pt idx="2">
                  <c:v>0.1176</c:v>
                </c:pt>
              </c:numCache>
            </c:numRef>
          </c:val>
          <c:smooth val="0"/>
          <c:extLst>
            <c:ext xmlns:c16="http://schemas.microsoft.com/office/drawing/2014/chart" uri="{C3380CC4-5D6E-409C-BE32-E72D297353CC}">
              <c16:uniqueId val="{00000000-9137-4412-B704-AF0F5B5C66B1}"/>
            </c:ext>
          </c:extLst>
        </c:ser>
        <c:ser>
          <c:idx val="2"/>
          <c:order val="2"/>
          <c:tx>
            <c:strRef>
              <c:f>Pivot_Churn!$E$47:$E$48</c:f>
              <c:strCache>
                <c:ptCount val="1"/>
                <c:pt idx="0">
                  <c:v>03 Amador</c:v>
                </c:pt>
              </c:strCache>
            </c:strRef>
          </c:tx>
          <c:cat>
            <c:multiLvlStrRef>
              <c:f>Pivot_Churn!$A$49:$B$52</c:f>
              <c:multiLvlStrCache>
                <c:ptCount val="3"/>
                <c:lvl>
                  <c:pt idx="0">
                    <c:v>January</c:v>
                  </c:pt>
                  <c:pt idx="1">
                    <c:v>April</c:v>
                  </c:pt>
                  <c:pt idx="2">
                    <c:v>July</c:v>
                  </c:pt>
                </c:lvl>
                <c:lvl>
                  <c:pt idx="0">
                    <c:v>2017</c:v>
                  </c:pt>
                </c:lvl>
              </c:multiLvlStrCache>
            </c:multiLvlStrRef>
          </c:cat>
          <c:val>
            <c:numRef>
              <c:f>Pivot_Churn!$E$49:$E$52</c:f>
              <c:numCache>
                <c:formatCode>0.0%</c:formatCode>
                <c:ptCount val="3"/>
                <c:pt idx="0">
                  <c:v>0.17829999999999999</c:v>
                </c:pt>
                <c:pt idx="1">
                  <c:v>0.22159999999999999</c:v>
                </c:pt>
                <c:pt idx="2">
                  <c:v>0.18</c:v>
                </c:pt>
              </c:numCache>
            </c:numRef>
          </c:val>
          <c:smooth val="0"/>
          <c:extLst>
            <c:ext xmlns:c16="http://schemas.microsoft.com/office/drawing/2014/chart" uri="{C3380CC4-5D6E-409C-BE32-E72D297353CC}">
              <c16:uniqueId val="{00000001-9137-4412-B704-AF0F5B5C66B1}"/>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00 Statewide</c:v>
                </c:pt>
              </c:strCache>
            </c:strRef>
          </c:tx>
          <c:cat>
            <c:multiLvlStrRef>
              <c:f>Pivot_Churn!$A$95:$B$98</c:f>
              <c:multiLvlStrCache>
                <c:ptCount val="3"/>
                <c:lvl>
                  <c:pt idx="0">
                    <c:v>January</c:v>
                  </c:pt>
                  <c:pt idx="1">
                    <c:v>April</c:v>
                  </c:pt>
                  <c:pt idx="2">
                    <c:v>July</c:v>
                  </c:pt>
                </c:lvl>
                <c:lvl>
                  <c:pt idx="0">
                    <c:v>2017</c:v>
                  </c:pt>
                </c:lvl>
              </c:multiLvlStrCache>
            </c:multiLvlStrRef>
          </c:cat>
          <c:val>
            <c:numRef>
              <c:f>Pivot_Churn!$C$95:$C$98</c:f>
              <c:numCache>
                <c:formatCode>0.0%</c:formatCode>
                <c:ptCount val="3"/>
                <c:pt idx="0">
                  <c:v>0.1038</c:v>
                </c:pt>
                <c:pt idx="1">
                  <c:v>0.10310000000000001</c:v>
                </c:pt>
                <c:pt idx="2">
                  <c:v>0.10830000000000001</c:v>
                </c:pt>
              </c:numCache>
            </c:numRef>
          </c:val>
          <c:smooth val="0"/>
          <c:extLst>
            <c:ext xmlns:c16="http://schemas.microsoft.com/office/drawing/2014/chart" uri="{C3380CC4-5D6E-409C-BE32-E72D297353CC}">
              <c16:uniqueId val="{00000002-41DB-442C-806B-D946D73A9A2C}"/>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00 Statewide</c:v>
                </c:pt>
              </c:strCache>
            </c:strRef>
          </c:tx>
          <c:cat>
            <c:multiLvlStrRef>
              <c:f>Pivot_Churn!$A$148:$B$151</c:f>
              <c:multiLvlStrCache>
                <c:ptCount val="3"/>
                <c:lvl>
                  <c:pt idx="0">
                    <c:v>January</c:v>
                  </c:pt>
                  <c:pt idx="1">
                    <c:v>April</c:v>
                  </c:pt>
                  <c:pt idx="2">
                    <c:v>July</c:v>
                  </c:pt>
                </c:lvl>
                <c:lvl>
                  <c:pt idx="0">
                    <c:v>2017</c:v>
                  </c:pt>
                </c:lvl>
              </c:multiLvlStrCache>
            </c:multiLvlStrRef>
          </c:cat>
          <c:val>
            <c:numRef>
              <c:f>Pivot_Churn!$C$148:$C$151</c:f>
              <c:numCache>
                <c:formatCode>0.0%</c:formatCode>
                <c:ptCount val="3"/>
                <c:pt idx="0">
                  <c:v>0.1381</c:v>
                </c:pt>
                <c:pt idx="1">
                  <c:v>0.13949999999999999</c:v>
                </c:pt>
                <c:pt idx="2">
                  <c:v>0.14029999999999998</c:v>
                </c:pt>
              </c:numCache>
            </c:numRef>
          </c:val>
          <c:smooth val="0"/>
          <c:extLst>
            <c:ext xmlns:c16="http://schemas.microsoft.com/office/drawing/2014/chart" uri="{C3380CC4-5D6E-409C-BE32-E72D297353CC}">
              <c16:uniqueId val="{00000002-D777-43EE-A4B9-3C6CF4811476}"/>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2016</c:v>
                </c:pt>
              </c:strCache>
            </c:strRef>
          </c:cat>
          <c:val>
            <c:numRef>
              <c:f>Pivot_Demo_Gen_Pop!$B$13</c:f>
              <c:numCache>
                <c:formatCode>#,##0</c:formatCode>
                <c:ptCount val="1"/>
                <c:pt idx="0">
                  <c:v>1637712</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2016</c:v>
                </c:pt>
              </c:strCache>
            </c:strRef>
          </c:cat>
          <c:val>
            <c:numRef>
              <c:f>Pivot_Demo_Gen_Pop!$C$13</c:f>
              <c:numCache>
                <c:formatCode>#,##0</c:formatCode>
                <c:ptCount val="1"/>
                <c:pt idx="0">
                  <c:v>1129894</c:v>
                </c:pt>
              </c:numCache>
            </c:numRef>
          </c:val>
          <c:extLst>
            <c:ext xmlns:c16="http://schemas.microsoft.com/office/drawing/2014/chart" uri="{C3380CC4-5D6E-409C-BE32-E72D297353CC}">
              <c16:uniqueId val="{00000002-73BC-49FA-90DB-8C3E64DFCACD}"/>
            </c:ext>
          </c:extLst>
        </c:ser>
        <c:ser>
          <c:idx val="2"/>
          <c:order val="2"/>
          <c:tx>
            <c:strRef>
              <c:f>Pivot_Demo_Gen_Pop!$D$11:$D$12</c:f>
              <c:strCache>
                <c:ptCount val="1"/>
                <c:pt idx="0">
                  <c:v>21 Marin</c:v>
                </c:pt>
              </c:strCache>
            </c:strRef>
          </c:tx>
          <c:invertIfNegative val="0"/>
          <c:cat>
            <c:strRef>
              <c:f>Pivot_Demo_Gen_Pop!$A$13</c:f>
              <c:strCache>
                <c:ptCount val="1"/>
                <c:pt idx="0">
                  <c:v>2016</c:v>
                </c:pt>
              </c:strCache>
            </c:strRef>
          </c:cat>
          <c:val>
            <c:numRef>
              <c:f>Pivot_Demo_Gen_Pop!$D$13</c:f>
              <c:numCache>
                <c:formatCode>#,##0</c:formatCode>
                <c:ptCount val="1"/>
                <c:pt idx="0">
                  <c:v>263257</c:v>
                </c:pt>
              </c:numCache>
            </c:numRef>
          </c:val>
          <c:extLst>
            <c:ext xmlns:c16="http://schemas.microsoft.com/office/drawing/2014/chart" uri="{C3380CC4-5D6E-409C-BE32-E72D297353CC}">
              <c16:uniqueId val="{00000003-73BC-49FA-90DB-8C3E64DFCACD}"/>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2016</c:v>
                </c:pt>
              </c:strCache>
            </c:strRef>
          </c:cat>
          <c:val>
            <c:numRef>
              <c:f>Pivot_Demo_Gen_Pop!$B$40</c:f>
              <c:numCache>
                <c:formatCode>#,##0</c:formatCode>
                <c:ptCount val="1"/>
                <c:pt idx="0">
                  <c:v>316180</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2016</c:v>
                </c:pt>
              </c:strCache>
            </c:strRef>
          </c:cat>
          <c:val>
            <c:numRef>
              <c:f>Pivot_Demo_Gen_Pop!$C$40</c:f>
              <c:numCache>
                <c:formatCode>#,##0</c:formatCode>
                <c:ptCount val="1"/>
                <c:pt idx="0">
                  <c:v>247789</c:v>
                </c:pt>
              </c:numCache>
            </c:numRef>
          </c:val>
          <c:extLst>
            <c:ext xmlns:c16="http://schemas.microsoft.com/office/drawing/2014/chart" uri="{C3380CC4-5D6E-409C-BE32-E72D297353CC}">
              <c16:uniqueId val="{00000002-5F06-4C3D-AE9A-8CBE7179E586}"/>
            </c:ext>
          </c:extLst>
        </c:ser>
        <c:ser>
          <c:idx val="2"/>
          <c:order val="2"/>
          <c:tx>
            <c:strRef>
              <c:f>Pivot_Demo_Gen_Pop!$D$38:$D$39</c:f>
              <c:strCache>
                <c:ptCount val="1"/>
                <c:pt idx="0">
                  <c:v>21 Marin</c:v>
                </c:pt>
              </c:strCache>
            </c:strRef>
          </c:tx>
          <c:invertIfNegative val="0"/>
          <c:cat>
            <c:strRef>
              <c:f>Pivot_Demo_Gen_Pop!$A$40</c:f>
              <c:strCache>
                <c:ptCount val="1"/>
                <c:pt idx="0">
                  <c:v>2016</c:v>
                </c:pt>
              </c:strCache>
            </c:strRef>
          </c:cat>
          <c:val>
            <c:numRef>
              <c:f>Pivot_Demo_Gen_Pop!$D$40</c:f>
              <c:numCache>
                <c:formatCode>#,##0</c:formatCode>
                <c:ptCount val="1"/>
                <c:pt idx="0">
                  <c:v>76036</c:v>
                </c:pt>
              </c:numCache>
            </c:numRef>
          </c:val>
          <c:extLst>
            <c:ext xmlns:c16="http://schemas.microsoft.com/office/drawing/2014/chart" uri="{C3380CC4-5D6E-409C-BE32-E72D297353CC}">
              <c16:uniqueId val="{00000003-5F06-4C3D-AE9A-8CBE7179E586}"/>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2016</c:v>
                </c:pt>
              </c:strCache>
            </c:strRef>
          </c:cat>
          <c:val>
            <c:numRef>
              <c:f>Pivot_Demo_Gen_Pop!$B$69</c:f>
              <c:numCache>
                <c:formatCode>#,##0</c:formatCode>
                <c:ptCount val="1"/>
                <c:pt idx="0">
                  <c:v>345421</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2016</c:v>
                </c:pt>
              </c:strCache>
            </c:strRef>
          </c:cat>
          <c:val>
            <c:numRef>
              <c:f>Pivot_Demo_Gen_Pop!$C$69</c:f>
              <c:numCache>
                <c:formatCode>#,##0</c:formatCode>
                <c:ptCount val="1"/>
                <c:pt idx="0">
                  <c:v>251595</c:v>
                </c:pt>
              </c:numCache>
            </c:numRef>
          </c:val>
          <c:extLst>
            <c:ext xmlns:c16="http://schemas.microsoft.com/office/drawing/2014/chart" uri="{C3380CC4-5D6E-409C-BE32-E72D297353CC}">
              <c16:uniqueId val="{00000002-47A3-49CD-B352-F591ABA9BF54}"/>
            </c:ext>
          </c:extLst>
        </c:ser>
        <c:ser>
          <c:idx val="2"/>
          <c:order val="2"/>
          <c:tx>
            <c:strRef>
              <c:f>Pivot_Demo_Gen_Pop!$D$67:$D$68</c:f>
              <c:strCache>
                <c:ptCount val="1"/>
                <c:pt idx="0">
                  <c:v>21 Marin</c:v>
                </c:pt>
              </c:strCache>
            </c:strRef>
          </c:tx>
          <c:invertIfNegative val="0"/>
          <c:cat>
            <c:strRef>
              <c:f>Pivot_Demo_Gen_Pop!$A$69</c:f>
              <c:strCache>
                <c:ptCount val="1"/>
                <c:pt idx="0">
                  <c:v>2016</c:v>
                </c:pt>
              </c:strCache>
            </c:strRef>
          </c:cat>
          <c:val>
            <c:numRef>
              <c:f>Pivot_Demo_Gen_Pop!$D$69</c:f>
              <c:numCache>
                <c:formatCode>#,##0</c:formatCode>
                <c:ptCount val="1"/>
                <c:pt idx="0">
                  <c:v>52612</c:v>
                </c:pt>
              </c:numCache>
            </c:numRef>
          </c:val>
          <c:extLst>
            <c:ext xmlns:c16="http://schemas.microsoft.com/office/drawing/2014/chart" uri="{C3380CC4-5D6E-409C-BE32-E72D297353CC}">
              <c16:uniqueId val="{00000003-47A3-49CD-B352-F591ABA9BF54}"/>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2016</c:v>
                </c:pt>
              </c:strCache>
            </c:strRef>
          </c:cat>
          <c:val>
            <c:numRef>
              <c:f>Pivot_Demo_Gen_Pop!$B$98</c:f>
              <c:numCache>
                <c:formatCode>#,##0</c:formatCode>
                <c:ptCount val="1"/>
                <c:pt idx="0">
                  <c:v>142005</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2016</c:v>
                </c:pt>
              </c:strCache>
            </c:strRef>
          </c:cat>
          <c:val>
            <c:numRef>
              <c:f>Pivot_Demo_Gen_Pop!$C$98</c:f>
              <c:numCache>
                <c:formatCode>#,##0</c:formatCode>
                <c:ptCount val="1"/>
                <c:pt idx="0">
                  <c:v>74586</c:v>
                </c:pt>
              </c:numCache>
            </c:numRef>
          </c:val>
          <c:extLst>
            <c:ext xmlns:c16="http://schemas.microsoft.com/office/drawing/2014/chart" uri="{C3380CC4-5D6E-409C-BE32-E72D297353CC}">
              <c16:uniqueId val="{00000002-F95E-4C66-9ACB-FBD2A58B580F}"/>
            </c:ext>
          </c:extLst>
        </c:ser>
        <c:ser>
          <c:idx val="2"/>
          <c:order val="2"/>
          <c:tx>
            <c:strRef>
              <c:f>Pivot_Demo_Gen_Pop!$D$96:$D$97</c:f>
              <c:strCache>
                <c:ptCount val="1"/>
                <c:pt idx="0">
                  <c:v>21 Marin</c:v>
                </c:pt>
              </c:strCache>
            </c:strRef>
          </c:tx>
          <c:invertIfNegative val="0"/>
          <c:cat>
            <c:strRef>
              <c:f>Pivot_Demo_Gen_Pop!$A$98</c:f>
              <c:strCache>
                <c:ptCount val="1"/>
                <c:pt idx="0">
                  <c:v>2016</c:v>
                </c:pt>
              </c:strCache>
            </c:strRef>
          </c:cat>
          <c:val>
            <c:numRef>
              <c:f>Pivot_Demo_Gen_Pop!$D$98</c:f>
              <c:numCache>
                <c:formatCode>#,##0</c:formatCode>
                <c:ptCount val="1"/>
                <c:pt idx="0">
                  <c:v>10590</c:v>
                </c:pt>
              </c:numCache>
            </c:numRef>
          </c:val>
          <c:extLst>
            <c:ext xmlns:c16="http://schemas.microsoft.com/office/drawing/2014/chart" uri="{C3380CC4-5D6E-409C-BE32-E72D297353CC}">
              <c16:uniqueId val="{00000003-F95E-4C66-9ACB-FBD2A58B580F}"/>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Pivot_Demo_Gen_Pop!$C$140:$C$143</c:f>
              <c:numCache>
                <c:formatCode>#,##0</c:formatCode>
                <c:ptCount val="3"/>
                <c:pt idx="0">
                  <c:v>913941</c:v>
                </c:pt>
                <c:pt idx="1">
                  <c:v>908982</c:v>
                </c:pt>
                <c:pt idx="2">
                  <c:v>906789</c:v>
                </c:pt>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Pivot_Demo_Gen_Pop!$D$140:$D$143</c:f>
              <c:numCache>
                <c:formatCode>#,##0</c:formatCode>
                <c:ptCount val="3"/>
                <c:pt idx="0">
                  <c:v>848535</c:v>
                </c:pt>
                <c:pt idx="1">
                  <c:v>848997</c:v>
                </c:pt>
                <c:pt idx="2">
                  <c:v>846035</c:v>
                </c:pt>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Pivot_Demo_Gen_Pop!$E$140:$E$143</c:f>
              <c:numCache>
                <c:formatCode>#,##0</c:formatCode>
                <c:ptCount val="3"/>
                <c:pt idx="0">
                  <c:v>562286</c:v>
                </c:pt>
                <c:pt idx="1">
                  <c:v>561959</c:v>
                </c:pt>
                <c:pt idx="2">
                  <c:v>562070</c:v>
                </c:pt>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numbers.xlsx]Pivot_NegErrorRt!PivotTable1</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Pivot_NegErrorRt!$B$5:$B$6</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Pivot_NegErrorRt!$A$7:$A$9</c:f>
              <c:multiLvlStrCache>
                <c:ptCount val="2"/>
                <c:lvl>
                  <c:pt idx="0">
                    <c:v>October</c:v>
                  </c:pt>
                  <c:pt idx="1">
                    <c:v>November</c:v>
                  </c:pt>
                </c:lvl>
                <c:lvl>
                  <c:pt idx="0">
                    <c:v>2018</c:v>
                  </c:pt>
                </c:lvl>
              </c:multiLvlStrCache>
            </c:multiLvlStrRef>
          </c:cat>
          <c:val>
            <c:numRef>
              <c:f>Pivot_NegErrorRt!$B$7:$B$9</c:f>
              <c:numCache>
                <c:formatCode>0.0%</c:formatCode>
                <c:ptCount val="2"/>
                <c:pt idx="0">
                  <c:v>0.375</c:v>
                </c:pt>
                <c:pt idx="1">
                  <c:v>0.38200000000000001</c:v>
                </c:pt>
              </c:numCache>
            </c:numRef>
          </c:val>
          <c:smooth val="0"/>
          <c:extLst>
            <c:ext xmlns:c16="http://schemas.microsoft.com/office/drawing/2014/chart" uri="{C3380CC4-5D6E-409C-BE32-E72D297353CC}">
              <c16:uniqueId val="{00000000-1A44-4D2C-9CBF-CE9CF40C6239}"/>
            </c:ext>
          </c:extLst>
        </c:ser>
        <c:ser>
          <c:idx val="1"/>
          <c:order val="1"/>
          <c:tx>
            <c:strRef>
              <c:f>Pivot_NegErrorRt!$C$5:$C$6</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Pivot_NegErrorRt!$A$7:$A$9</c:f>
              <c:multiLvlStrCache>
                <c:ptCount val="2"/>
                <c:lvl>
                  <c:pt idx="0">
                    <c:v>October</c:v>
                  </c:pt>
                  <c:pt idx="1">
                    <c:v>November</c:v>
                  </c:pt>
                </c:lvl>
                <c:lvl>
                  <c:pt idx="0">
                    <c:v>2018</c:v>
                  </c:pt>
                </c:lvl>
              </c:multiLvlStrCache>
            </c:multiLvlStrRef>
          </c:cat>
          <c:val>
            <c:numRef>
              <c:f>Pivot_NegErrorRt!$C$7:$C$9</c:f>
              <c:numCache>
                <c:formatCode>0.0%</c:formatCode>
                <c:ptCount val="2"/>
                <c:pt idx="0">
                  <c:v>1</c:v>
                </c:pt>
                <c:pt idx="1">
                  <c:v>0.66700000000000004</c:v>
                </c:pt>
              </c:numCache>
            </c:numRef>
          </c:val>
          <c:smooth val="0"/>
          <c:extLst>
            <c:ext xmlns:c16="http://schemas.microsoft.com/office/drawing/2014/chart" uri="{C3380CC4-5D6E-409C-BE32-E72D297353CC}">
              <c16:uniqueId val="{00000001-1A44-4D2C-9CBF-CE9CF40C6239}"/>
            </c:ext>
          </c:extLst>
        </c:ser>
        <c:dLbls>
          <c:showLegendKey val="0"/>
          <c:showVal val="0"/>
          <c:showCatName val="0"/>
          <c:showSerName val="0"/>
          <c:showPercent val="0"/>
          <c:showBubbleSize val="0"/>
        </c:dLbls>
        <c:marker val="1"/>
        <c:smooth val="0"/>
        <c:axId val="422972112"/>
        <c:axId val="422974736"/>
      </c:lineChart>
      <c:catAx>
        <c:axId val="42297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4736"/>
        <c:crosses val="autoZero"/>
        <c:auto val="1"/>
        <c:lblAlgn val="ctr"/>
        <c:lblOffset val="100"/>
        <c:noMultiLvlLbl val="0"/>
      </c:catAx>
      <c:valAx>
        <c:axId val="42297473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numbers.xlsx]Pivot_NegErrorRt!PivotTable2</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Pivot_NegErrorRt!$B$107:$B$108</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Pivot_NegErrorRt!$A$109:$A$111</c:f>
              <c:multiLvlStrCache>
                <c:ptCount val="2"/>
                <c:lvl>
                  <c:pt idx="0">
                    <c:v>October</c:v>
                  </c:pt>
                  <c:pt idx="1">
                    <c:v>November</c:v>
                  </c:pt>
                </c:lvl>
                <c:lvl>
                  <c:pt idx="0">
                    <c:v>2018</c:v>
                  </c:pt>
                </c:lvl>
              </c:multiLvlStrCache>
            </c:multiLvlStrRef>
          </c:cat>
          <c:val>
            <c:numRef>
              <c:f>Pivot_NegErrorRt!$B$109:$B$111</c:f>
              <c:numCache>
                <c:formatCode>General</c:formatCode>
                <c:ptCount val="2"/>
                <c:pt idx="0">
                  <c:v>56</c:v>
                </c:pt>
                <c:pt idx="1">
                  <c:v>110</c:v>
                </c:pt>
              </c:numCache>
            </c:numRef>
          </c:val>
          <c:smooth val="0"/>
          <c:extLst>
            <c:ext xmlns:c16="http://schemas.microsoft.com/office/drawing/2014/chart" uri="{C3380CC4-5D6E-409C-BE32-E72D297353CC}">
              <c16:uniqueId val="{00000000-D916-48D0-A3BD-EF43712877A7}"/>
            </c:ext>
          </c:extLst>
        </c:ser>
        <c:ser>
          <c:idx val="1"/>
          <c:order val="1"/>
          <c:tx>
            <c:strRef>
              <c:f>Pivot_NegErrorRt!$C$107:$C$108</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Pivot_NegErrorRt!$A$109:$A$111</c:f>
              <c:multiLvlStrCache>
                <c:ptCount val="2"/>
                <c:lvl>
                  <c:pt idx="0">
                    <c:v>October</c:v>
                  </c:pt>
                  <c:pt idx="1">
                    <c:v>November</c:v>
                  </c:pt>
                </c:lvl>
                <c:lvl>
                  <c:pt idx="0">
                    <c:v>2018</c:v>
                  </c:pt>
                </c:lvl>
              </c:multiLvlStrCache>
            </c:multiLvlStrRef>
          </c:cat>
          <c:val>
            <c:numRef>
              <c:f>Pivot_NegErrorRt!$C$109:$C$111</c:f>
              <c:numCache>
                <c:formatCode>General</c:formatCode>
                <c:ptCount val="2"/>
                <c:pt idx="0">
                  <c:v>1</c:v>
                </c:pt>
                <c:pt idx="1">
                  <c:v>3</c:v>
                </c:pt>
              </c:numCache>
            </c:numRef>
          </c:val>
          <c:smooth val="0"/>
          <c:extLst>
            <c:ext xmlns:c16="http://schemas.microsoft.com/office/drawing/2014/chart" uri="{C3380CC4-5D6E-409C-BE32-E72D297353CC}">
              <c16:uniqueId val="{00000001-D916-48D0-A3BD-EF43712877A7}"/>
            </c:ext>
          </c:extLst>
        </c:ser>
        <c:dLbls>
          <c:showLegendKey val="0"/>
          <c:showVal val="0"/>
          <c:showCatName val="0"/>
          <c:showSerName val="0"/>
          <c:showPercent val="0"/>
          <c:showBubbleSize val="0"/>
        </c:dLbls>
        <c:marker val="1"/>
        <c:smooth val="0"/>
        <c:axId val="420565128"/>
        <c:axId val="420562504"/>
      </c:lineChart>
      <c:catAx>
        <c:axId val="420565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2504"/>
        <c:crosses val="autoZero"/>
        <c:auto val="1"/>
        <c:lblAlgn val="ctr"/>
        <c:lblOffset val="100"/>
        <c:noMultiLvlLbl val="0"/>
      </c:catAx>
      <c:valAx>
        <c:axId val="420562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5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2016</c:v>
                </c:pt>
              </c:strCache>
            </c:strRef>
          </c:cat>
          <c:val>
            <c:numRef>
              <c:f>Pivot_PRI!$B$86</c:f>
              <c:numCache>
                <c:formatCode>0.0%</c:formatCode>
                <c:ptCount val="1"/>
                <c:pt idx="0">
                  <c:v>0.65972914021499374</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2016</c:v>
                </c:pt>
              </c:strCache>
            </c:strRef>
          </c:cat>
          <c:val>
            <c:numRef>
              <c:f>Pivot_PRI!$C$86</c:f>
              <c:numCache>
                <c:formatCode>0.0%</c:formatCode>
                <c:ptCount val="1"/>
                <c:pt idx="0">
                  <c:v>0.62908731910841476</c:v>
                </c:pt>
              </c:numCache>
            </c:numRef>
          </c:val>
          <c:extLst>
            <c:ext xmlns:c16="http://schemas.microsoft.com/office/drawing/2014/chart" uri="{C3380CC4-5D6E-409C-BE32-E72D297353CC}">
              <c16:uniqueId val="{00000000-4DCB-4A77-907F-60833A54FD47}"/>
            </c:ext>
          </c:extLst>
        </c:ser>
        <c:ser>
          <c:idx val="2"/>
          <c:order val="2"/>
          <c:tx>
            <c:strRef>
              <c:f>Pivot_PRI!$D$84:$D$85</c:f>
              <c:strCache>
                <c:ptCount val="1"/>
                <c:pt idx="0">
                  <c:v>21 Marin</c:v>
                </c:pt>
              </c:strCache>
            </c:strRef>
          </c:tx>
          <c:invertIfNegative val="0"/>
          <c:cat>
            <c:strRef>
              <c:f>Pivot_PRI!$A$86</c:f>
              <c:strCache>
                <c:ptCount val="1"/>
                <c:pt idx="0">
                  <c:v>2016</c:v>
                </c:pt>
              </c:strCache>
            </c:strRef>
          </c:cat>
          <c:val>
            <c:numRef>
              <c:f>Pivot_PRI!$D$86</c:f>
              <c:numCache>
                <c:formatCode>0.0%</c:formatCode>
                <c:ptCount val="1"/>
                <c:pt idx="0">
                  <c:v>0.50107384148219314</c:v>
                </c:pt>
              </c:numCache>
            </c:numRef>
          </c:val>
          <c:extLst>
            <c:ext xmlns:c16="http://schemas.microsoft.com/office/drawing/2014/chart" uri="{C3380CC4-5D6E-409C-BE32-E72D297353CC}">
              <c16:uniqueId val="{00000001-4DCB-4A77-907F-60833A54FD47}"/>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Inyo</c:v>
                </c:pt>
                <c:pt idx="2">
                  <c:v>Lassen</c:v>
                </c:pt>
                <c:pt idx="3">
                  <c:v>Calaveras</c:v>
                </c:pt>
                <c:pt idx="4">
                  <c:v>Amador</c:v>
                </c:pt>
                <c:pt idx="5">
                  <c:v>Plumas</c:v>
                </c:pt>
                <c:pt idx="6">
                  <c:v>San Benito</c:v>
                </c:pt>
                <c:pt idx="7">
                  <c:v>Modoc</c:v>
                </c:pt>
                <c:pt idx="8">
                  <c:v>Mono</c:v>
                </c:pt>
                <c:pt idx="9">
                  <c:v>Tehama</c:v>
                </c:pt>
                <c:pt idx="10">
                  <c:v>Alpine</c:v>
                </c:pt>
                <c:pt idx="11">
                  <c:v>Siskiyou</c:v>
                </c:pt>
                <c:pt idx="12">
                  <c:v>Mariposa</c:v>
                </c:pt>
                <c:pt idx="13">
                  <c:v>Sierra</c:v>
                </c:pt>
                <c:pt idx="14">
                  <c:v>Glenn</c:v>
                </c:pt>
                <c:pt idx="15">
                  <c:v>Tuolumne</c:v>
                </c:pt>
                <c:pt idx="16">
                  <c:v>Trinity</c:v>
                </c:pt>
                <c:pt idx="17">
                  <c:v>Colusa</c:v>
                </c:pt>
              </c:strCache>
            </c:strRef>
          </c:cat>
          <c:val>
            <c:numRef>
              <c:f>Pivot_PRI!$L$125:$L$142</c:f>
              <c:numCache>
                <c:formatCode>0.0%</c:formatCode>
                <c:ptCount val="18"/>
                <c:pt idx="0">
                  <c:v>0.96925774654620334</c:v>
                </c:pt>
                <c:pt idx="1">
                  <c:v>0.91778084566239737</c:v>
                </c:pt>
                <c:pt idx="2">
                  <c:v>0.82849757067377616</c:v>
                </c:pt>
                <c:pt idx="3">
                  <c:v>0.7873203616433192</c:v>
                </c:pt>
                <c:pt idx="4">
                  <c:v>0.74956223475570083</c:v>
                </c:pt>
                <c:pt idx="5">
                  <c:v>0.74369432666367929</c:v>
                </c:pt>
                <c:pt idx="6">
                  <c:v>0.72577428023409074</c:v>
                </c:pt>
                <c:pt idx="7">
                  <c:v>0.67317691312255723</c:v>
                </c:pt>
                <c:pt idx="8">
                  <c:v>0.67136044350635937</c:v>
                </c:pt>
                <c:pt idx="9">
                  <c:v>0.66257521702406119</c:v>
                </c:pt>
                <c:pt idx="10">
                  <c:v>0.66202868286556282</c:v>
                </c:pt>
                <c:pt idx="11">
                  <c:v>0.6374779888999258</c:v>
                </c:pt>
                <c:pt idx="12">
                  <c:v>0.63395687671125978</c:v>
                </c:pt>
                <c:pt idx="13">
                  <c:v>0.63037509363759825</c:v>
                </c:pt>
                <c:pt idx="14">
                  <c:v>0.62930299485295238</c:v>
                </c:pt>
                <c:pt idx="15">
                  <c:v>0.61382734172807729</c:v>
                </c:pt>
                <c:pt idx="16">
                  <c:v>0.5510194894712902</c:v>
                </c:pt>
                <c:pt idx="17">
                  <c:v>0.41331202391880584</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18 Lassen</c:v>
                </c:pt>
              </c:strCache>
            </c:strRef>
          </c:tx>
          <c:spPr>
            <a:solidFill>
              <a:schemeClr val="accent1"/>
            </a:solidFill>
            <a:ln>
              <a:noFill/>
            </a:ln>
            <a:effectLst/>
          </c:spPr>
          <c:invertIfNegative val="0"/>
          <c:cat>
            <c:strRef>
              <c:f>Pivot_PRI!$A$162</c:f>
              <c:strCache>
                <c:ptCount val="1"/>
                <c:pt idx="0">
                  <c:v>2012-2016</c:v>
                </c:pt>
              </c:strCache>
            </c:strRef>
          </c:cat>
          <c:val>
            <c:numRef>
              <c:f>Pivot_PRI!$B$162</c:f>
              <c:numCache>
                <c:formatCode>0.0%</c:formatCode>
                <c:ptCount val="1"/>
                <c:pt idx="0">
                  <c:v>0.82849757067377616</c:v>
                </c:pt>
              </c:numCache>
            </c:numRef>
          </c:val>
          <c:extLst>
            <c:ext xmlns:c16="http://schemas.microsoft.com/office/drawing/2014/chart" uri="{C3380CC4-5D6E-409C-BE32-E72D297353CC}">
              <c16:uniqueId val="{00000000-60C0-4EE1-93F1-FA55BF3E5F98}"/>
            </c:ext>
          </c:extLst>
        </c:ser>
        <c:ser>
          <c:idx val="1"/>
          <c:order val="1"/>
          <c:tx>
            <c:strRef>
              <c:f>Pivot_PRI!$C$160:$C$161</c:f>
              <c:strCache>
                <c:ptCount val="1"/>
                <c:pt idx="0">
                  <c:v>22 Mariposa</c:v>
                </c:pt>
              </c:strCache>
            </c:strRef>
          </c:tx>
          <c:spPr>
            <a:solidFill>
              <a:schemeClr val="accent2"/>
            </a:solidFill>
            <a:ln>
              <a:noFill/>
            </a:ln>
            <a:effectLst/>
          </c:spPr>
          <c:invertIfNegative val="0"/>
          <c:cat>
            <c:strRef>
              <c:f>Pivot_PRI!$A$162</c:f>
              <c:strCache>
                <c:ptCount val="1"/>
                <c:pt idx="0">
                  <c:v>2012-2016</c:v>
                </c:pt>
              </c:strCache>
            </c:strRef>
          </c:cat>
          <c:val>
            <c:numRef>
              <c:f>Pivot_PRI!$C$162</c:f>
              <c:numCache>
                <c:formatCode>0.0%</c:formatCode>
                <c:ptCount val="1"/>
                <c:pt idx="0">
                  <c:v>0.63395687671125978</c:v>
                </c:pt>
              </c:numCache>
            </c:numRef>
          </c:val>
          <c:extLst>
            <c:ext xmlns:c16="http://schemas.microsoft.com/office/drawing/2014/chart" uri="{C3380CC4-5D6E-409C-BE32-E72D297353CC}">
              <c16:uniqueId val="{00000002-60C0-4EE1-93F1-FA55BF3E5F98}"/>
            </c:ext>
          </c:extLst>
        </c:ser>
        <c:ser>
          <c:idx val="2"/>
          <c:order val="2"/>
          <c:tx>
            <c:strRef>
              <c:f>Pivot_PRI!$D$160:$D$161</c:f>
              <c:strCache>
                <c:ptCount val="1"/>
                <c:pt idx="0">
                  <c:v>25 Modoc</c:v>
                </c:pt>
              </c:strCache>
            </c:strRef>
          </c:tx>
          <c:spPr>
            <a:solidFill>
              <a:schemeClr val="accent3"/>
            </a:solidFill>
            <a:ln>
              <a:noFill/>
            </a:ln>
            <a:effectLst/>
          </c:spPr>
          <c:invertIfNegative val="0"/>
          <c:cat>
            <c:strRef>
              <c:f>Pivot_PRI!$A$162</c:f>
              <c:strCache>
                <c:ptCount val="1"/>
                <c:pt idx="0">
                  <c:v>2012-2016</c:v>
                </c:pt>
              </c:strCache>
            </c:strRef>
          </c:cat>
          <c:val>
            <c:numRef>
              <c:f>Pivot_PRI!$D$162</c:f>
              <c:numCache>
                <c:formatCode>0.0%</c:formatCode>
                <c:ptCount val="1"/>
                <c:pt idx="0">
                  <c:v>0.67317691312255723</c:v>
                </c:pt>
              </c:numCache>
            </c:numRef>
          </c:val>
          <c:extLst>
            <c:ext xmlns:c16="http://schemas.microsoft.com/office/drawing/2014/chart" uri="{C3380CC4-5D6E-409C-BE32-E72D297353CC}">
              <c16:uniqueId val="{00000003-60C0-4EE1-93F1-FA55BF3E5F98}"/>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numbers.xlsx]Pivot_CF&amp;MC!PivotTable1</c:name>
    <c:fmtId val="0"/>
  </c:pivotSource>
  <c:chart>
    <c:title>
      <c:tx>
        <c:rich>
          <a:bodyPr/>
          <a:lstStyle/>
          <a:p>
            <a:pPr>
              <a:defRPr/>
            </a:pPr>
            <a:r>
              <a:rPr lang="en-US"/>
              <a:t>% MC rec'ing CF</a:t>
            </a:r>
          </a:p>
        </c:rich>
      </c:tx>
      <c:overlay val="0"/>
    </c:title>
    <c:autoTitleDeleted val="0"/>
    <c:pivotFmts>
      <c:pivotFmt>
        <c:idx val="0"/>
        <c:marker>
          <c:symbol val="none"/>
        </c:marker>
      </c:pivotFmt>
      <c:pivotFmt>
        <c:idx val="1"/>
        <c:marker>
          <c:symbol val="none"/>
        </c:marker>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s>
    <c:plotArea>
      <c:layout/>
      <c:lineChart>
        <c:grouping val="standard"/>
        <c:varyColors val="0"/>
        <c:ser>
          <c:idx val="0"/>
          <c:order val="0"/>
          <c:tx>
            <c:strRef>
              <c:f>'Pivot_CF&amp;MC'!$C$11:$C$12</c:f>
              <c:strCache>
                <c:ptCount val="1"/>
                <c:pt idx="0">
                  <c:v>53 Trinity</c:v>
                </c:pt>
              </c:strCache>
            </c:strRef>
          </c:tx>
          <c:cat>
            <c:multiLvlStrRef>
              <c:f>'Pivot_CF&amp;MC'!$A$13:$B$18</c:f>
              <c:multiLvlStrCache>
                <c:ptCount val="4"/>
                <c:lvl>
                  <c:pt idx="0">
                    <c:v>January</c:v>
                  </c:pt>
                  <c:pt idx="1">
                    <c:v>April</c:v>
                  </c:pt>
                  <c:pt idx="2">
                    <c:v>January</c:v>
                  </c:pt>
                  <c:pt idx="3">
                    <c:v>April</c:v>
                  </c:pt>
                </c:lvl>
                <c:lvl>
                  <c:pt idx="0">
                    <c:v>2016</c:v>
                  </c:pt>
                  <c:pt idx="2">
                    <c:v>2017</c:v>
                  </c:pt>
                </c:lvl>
              </c:multiLvlStrCache>
            </c:multiLvlStrRef>
          </c:cat>
          <c:val>
            <c:numRef>
              <c:f>'Pivot_CF&amp;MC'!$C$13:$C$18</c:f>
              <c:numCache>
                <c:formatCode>0.0%</c:formatCode>
                <c:ptCount val="4"/>
                <c:pt idx="0">
                  <c:v>0.35090837282780413</c:v>
                </c:pt>
                <c:pt idx="1">
                  <c:v>0.34001966568338249</c:v>
                </c:pt>
                <c:pt idx="2">
                  <c:v>0.32711930926216642</c:v>
                </c:pt>
                <c:pt idx="3">
                  <c:v>0.33320111067036889</c:v>
                </c:pt>
              </c:numCache>
            </c:numRef>
          </c:val>
          <c:smooth val="0"/>
          <c:extLst>
            <c:ext xmlns:c16="http://schemas.microsoft.com/office/drawing/2014/chart" uri="{C3380CC4-5D6E-409C-BE32-E72D297353CC}">
              <c16:uniqueId val="{00000000-2678-4D80-A04D-494C559F6969}"/>
            </c:ext>
          </c:extLst>
        </c:ser>
        <c:ser>
          <c:idx val="1"/>
          <c:order val="1"/>
          <c:tx>
            <c:strRef>
              <c:f>'Pivot_CF&amp;MC'!$D$11:$D$12</c:f>
              <c:strCache>
                <c:ptCount val="1"/>
                <c:pt idx="0">
                  <c:v>54 Tulare</c:v>
                </c:pt>
              </c:strCache>
            </c:strRef>
          </c:tx>
          <c:cat>
            <c:multiLvlStrRef>
              <c:f>'Pivot_CF&amp;MC'!$A$13:$B$18</c:f>
              <c:multiLvlStrCache>
                <c:ptCount val="4"/>
                <c:lvl>
                  <c:pt idx="0">
                    <c:v>January</c:v>
                  </c:pt>
                  <c:pt idx="1">
                    <c:v>April</c:v>
                  </c:pt>
                  <c:pt idx="2">
                    <c:v>January</c:v>
                  </c:pt>
                  <c:pt idx="3">
                    <c:v>April</c:v>
                  </c:pt>
                </c:lvl>
                <c:lvl>
                  <c:pt idx="0">
                    <c:v>2016</c:v>
                  </c:pt>
                  <c:pt idx="2">
                    <c:v>2017</c:v>
                  </c:pt>
                </c:lvl>
              </c:multiLvlStrCache>
            </c:multiLvlStrRef>
          </c:cat>
          <c:val>
            <c:numRef>
              <c:f>'Pivot_CF&amp;MC'!$D$13:$D$18</c:f>
              <c:numCache>
                <c:formatCode>0.0%</c:formatCode>
                <c:ptCount val="4"/>
                <c:pt idx="0">
                  <c:v>0.47517060488408086</c:v>
                </c:pt>
                <c:pt idx="1">
                  <c:v>0.46894287840906923</c:v>
                </c:pt>
                <c:pt idx="2">
                  <c:v>0.461048653394667</c:v>
                </c:pt>
                <c:pt idx="3">
                  <c:v>0.456881389257982</c:v>
                </c:pt>
              </c:numCache>
            </c:numRef>
          </c:val>
          <c:smooth val="0"/>
          <c:extLst>
            <c:ext xmlns:c16="http://schemas.microsoft.com/office/drawing/2014/chart" uri="{C3380CC4-5D6E-409C-BE32-E72D297353CC}">
              <c16:uniqueId val="{00000000-6C2D-47E5-AB56-F51A397B23B0}"/>
            </c:ext>
          </c:extLst>
        </c:ser>
        <c:ser>
          <c:idx val="2"/>
          <c:order val="2"/>
          <c:tx>
            <c:strRef>
              <c:f>'Pivot_CF&amp;MC'!$E$11:$E$12</c:f>
              <c:strCache>
                <c:ptCount val="1"/>
                <c:pt idx="0">
                  <c:v>55 Tuolumne</c:v>
                </c:pt>
              </c:strCache>
            </c:strRef>
          </c:tx>
          <c:cat>
            <c:multiLvlStrRef>
              <c:f>'Pivot_CF&amp;MC'!$A$13:$B$18</c:f>
              <c:multiLvlStrCache>
                <c:ptCount val="4"/>
                <c:lvl>
                  <c:pt idx="0">
                    <c:v>January</c:v>
                  </c:pt>
                  <c:pt idx="1">
                    <c:v>April</c:v>
                  </c:pt>
                  <c:pt idx="2">
                    <c:v>January</c:v>
                  </c:pt>
                  <c:pt idx="3">
                    <c:v>April</c:v>
                  </c:pt>
                </c:lvl>
                <c:lvl>
                  <c:pt idx="0">
                    <c:v>2016</c:v>
                  </c:pt>
                  <c:pt idx="2">
                    <c:v>2017</c:v>
                  </c:pt>
                </c:lvl>
              </c:multiLvlStrCache>
            </c:multiLvlStrRef>
          </c:cat>
          <c:val>
            <c:numRef>
              <c:f>'Pivot_CF&amp;MC'!$E$13:$E$18</c:f>
              <c:numCache>
                <c:formatCode>0.0%</c:formatCode>
                <c:ptCount val="4"/>
                <c:pt idx="0">
                  <c:v>0.36044815698753646</c:v>
                </c:pt>
                <c:pt idx="1">
                  <c:v>0.35314615023788781</c:v>
                </c:pt>
                <c:pt idx="2">
                  <c:v>0.35591107417411177</c:v>
                </c:pt>
                <c:pt idx="3">
                  <c:v>0.34161361749238861</c:v>
                </c:pt>
              </c:numCache>
            </c:numRef>
          </c:val>
          <c:smooth val="0"/>
          <c:extLst>
            <c:ext xmlns:c16="http://schemas.microsoft.com/office/drawing/2014/chart" uri="{C3380CC4-5D6E-409C-BE32-E72D297353CC}">
              <c16:uniqueId val="{00000001-6C2D-47E5-AB56-F51A397B23B0}"/>
            </c:ext>
          </c:extLst>
        </c:ser>
        <c:dLbls>
          <c:showLegendKey val="0"/>
          <c:showVal val="0"/>
          <c:showCatName val="0"/>
          <c:showSerName val="0"/>
          <c:showPercent val="0"/>
          <c:showBubbleSize val="0"/>
        </c:dLbls>
        <c:marker val="1"/>
        <c:smooth val="0"/>
        <c:axId val="168216064"/>
        <c:axId val="168217600"/>
      </c:lineChart>
      <c:catAx>
        <c:axId val="168216064"/>
        <c:scaling>
          <c:orientation val="minMax"/>
        </c:scaling>
        <c:delete val="0"/>
        <c:axPos val="b"/>
        <c:numFmt formatCode="General" sourceLinked="0"/>
        <c:majorTickMark val="out"/>
        <c:minorTickMark val="none"/>
        <c:tickLblPos val="nextTo"/>
        <c:crossAx val="168217600"/>
        <c:crosses val="autoZero"/>
        <c:auto val="1"/>
        <c:lblAlgn val="ctr"/>
        <c:lblOffset val="100"/>
        <c:noMultiLvlLbl val="0"/>
      </c:catAx>
      <c:valAx>
        <c:axId val="168217600"/>
        <c:scaling>
          <c:orientation val="minMax"/>
        </c:scaling>
        <c:delete val="0"/>
        <c:axPos val="l"/>
        <c:majorGridlines/>
        <c:numFmt formatCode="0.0%" sourceLinked="1"/>
        <c:majorTickMark val="out"/>
        <c:minorTickMark val="none"/>
        <c:tickLblPos val="nextTo"/>
        <c:crossAx val="1682160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numbers.xlsx]Pivot_CF&amp;MC!PivotTable2</c:name>
    <c:fmtId val="0"/>
  </c:pivotSource>
  <c:chart>
    <c:title>
      <c:tx>
        <c:rich>
          <a:bodyPr/>
          <a:lstStyle/>
          <a:p>
            <a:pPr>
              <a:defRPr/>
            </a:pPr>
            <a:r>
              <a:rPr lang="en-US"/>
              <a:t>% CF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'Pivot_CF&amp;MC'!$C$47:$C$48</c:f>
              <c:strCache>
                <c:ptCount val="1"/>
                <c:pt idx="0">
                  <c:v>53 Trinity</c:v>
                </c:pt>
              </c:strCache>
            </c:strRef>
          </c:tx>
          <c:marker>
            <c:symbol val="none"/>
          </c:marker>
          <c:cat>
            <c:multiLvlStrRef>
              <c:f>'Pivot_CF&amp;MC'!$A$49:$B$54</c:f>
              <c:multiLvlStrCache>
                <c:ptCount val="4"/>
                <c:lvl>
                  <c:pt idx="0">
                    <c:v>January</c:v>
                  </c:pt>
                  <c:pt idx="1">
                    <c:v>April</c:v>
                  </c:pt>
                  <c:pt idx="2">
                    <c:v>January</c:v>
                  </c:pt>
                  <c:pt idx="3">
                    <c:v>April</c:v>
                  </c:pt>
                </c:lvl>
                <c:lvl>
                  <c:pt idx="0">
                    <c:v>2016</c:v>
                  </c:pt>
                  <c:pt idx="2">
                    <c:v>2017</c:v>
                  </c:pt>
                </c:lvl>
              </c:multiLvlStrCache>
            </c:multiLvlStrRef>
          </c:cat>
          <c:val>
            <c:numRef>
              <c:f>'Pivot_CF&amp;MC'!$C$49:$C$54</c:f>
              <c:numCache>
                <c:formatCode>0.0%</c:formatCode>
                <c:ptCount val="4"/>
                <c:pt idx="0">
                  <c:v>0.94370685077004779</c:v>
                </c:pt>
                <c:pt idx="1">
                  <c:v>0.94584245076586437</c:v>
                </c:pt>
                <c:pt idx="2">
                  <c:v>0.93180547792062607</c:v>
                </c:pt>
                <c:pt idx="3">
                  <c:v>0.95184135977337114</c:v>
                </c:pt>
              </c:numCache>
            </c:numRef>
          </c:val>
          <c:smooth val="0"/>
          <c:extLst>
            <c:ext xmlns:c16="http://schemas.microsoft.com/office/drawing/2014/chart" uri="{C3380CC4-5D6E-409C-BE32-E72D297353CC}">
              <c16:uniqueId val="{00000000-D138-45C4-BF1A-F4D80AAA3AC6}"/>
            </c:ext>
          </c:extLst>
        </c:ser>
        <c:ser>
          <c:idx val="1"/>
          <c:order val="1"/>
          <c:tx>
            <c:strRef>
              <c:f>'Pivot_CF&amp;MC'!$D$47:$D$48</c:f>
              <c:strCache>
                <c:ptCount val="1"/>
                <c:pt idx="0">
                  <c:v>54 Tulare</c:v>
                </c:pt>
              </c:strCache>
            </c:strRef>
          </c:tx>
          <c:marker>
            <c:symbol val="none"/>
          </c:marker>
          <c:cat>
            <c:multiLvlStrRef>
              <c:f>'Pivot_CF&amp;MC'!$A$49:$B$54</c:f>
              <c:multiLvlStrCache>
                <c:ptCount val="4"/>
                <c:lvl>
                  <c:pt idx="0">
                    <c:v>January</c:v>
                  </c:pt>
                  <c:pt idx="1">
                    <c:v>April</c:v>
                  </c:pt>
                  <c:pt idx="2">
                    <c:v>January</c:v>
                  </c:pt>
                  <c:pt idx="3">
                    <c:v>April</c:v>
                  </c:pt>
                </c:lvl>
                <c:lvl>
                  <c:pt idx="0">
                    <c:v>2016</c:v>
                  </c:pt>
                  <c:pt idx="2">
                    <c:v>2017</c:v>
                  </c:pt>
                </c:lvl>
              </c:multiLvlStrCache>
            </c:multiLvlStrRef>
          </c:cat>
          <c:val>
            <c:numRef>
              <c:f>'Pivot_CF&amp;MC'!$D$49:$D$54</c:f>
              <c:numCache>
                <c:formatCode>0.0%</c:formatCode>
                <c:ptCount val="4"/>
                <c:pt idx="0">
                  <c:v>0.96234104608205329</c:v>
                </c:pt>
                <c:pt idx="1">
                  <c:v>0.966274460454288</c:v>
                </c:pt>
                <c:pt idx="2">
                  <c:v>0.96860188148112503</c:v>
                </c:pt>
                <c:pt idx="3">
                  <c:v>0.96981430457961748</c:v>
                </c:pt>
              </c:numCache>
            </c:numRef>
          </c:val>
          <c:smooth val="0"/>
          <c:extLst>
            <c:ext xmlns:c16="http://schemas.microsoft.com/office/drawing/2014/chart" uri="{C3380CC4-5D6E-409C-BE32-E72D297353CC}">
              <c16:uniqueId val="{00000000-F915-452C-817A-3E727940ABB1}"/>
            </c:ext>
          </c:extLst>
        </c:ser>
        <c:ser>
          <c:idx val="2"/>
          <c:order val="2"/>
          <c:tx>
            <c:strRef>
              <c:f>'Pivot_CF&amp;MC'!$E$47:$E$48</c:f>
              <c:strCache>
                <c:ptCount val="1"/>
                <c:pt idx="0">
                  <c:v>55 Tuolumne</c:v>
                </c:pt>
              </c:strCache>
            </c:strRef>
          </c:tx>
          <c:marker>
            <c:symbol val="none"/>
          </c:marker>
          <c:cat>
            <c:multiLvlStrRef>
              <c:f>'Pivot_CF&amp;MC'!$A$49:$B$54</c:f>
              <c:multiLvlStrCache>
                <c:ptCount val="4"/>
                <c:lvl>
                  <c:pt idx="0">
                    <c:v>January</c:v>
                  </c:pt>
                  <c:pt idx="1">
                    <c:v>April</c:v>
                  </c:pt>
                  <c:pt idx="2">
                    <c:v>January</c:v>
                  </c:pt>
                  <c:pt idx="3">
                    <c:v>April</c:v>
                  </c:pt>
                </c:lvl>
                <c:lvl>
                  <c:pt idx="0">
                    <c:v>2016</c:v>
                  </c:pt>
                  <c:pt idx="2">
                    <c:v>2017</c:v>
                  </c:pt>
                </c:lvl>
              </c:multiLvlStrCache>
            </c:multiLvlStrRef>
          </c:cat>
          <c:val>
            <c:numRef>
              <c:f>'Pivot_CF&amp;MC'!$E$49:$E$54</c:f>
              <c:numCache>
                <c:formatCode>0.0%</c:formatCode>
                <c:ptCount val="4"/>
                <c:pt idx="0">
                  <c:v>0.94936266806355862</c:v>
                </c:pt>
                <c:pt idx="1">
                  <c:v>0.93788930414664529</c:v>
                </c:pt>
                <c:pt idx="2">
                  <c:v>0.93317595787179952</c:v>
                </c:pt>
                <c:pt idx="3">
                  <c:v>0.9419958023278</c:v>
                </c:pt>
              </c:numCache>
            </c:numRef>
          </c:val>
          <c:smooth val="0"/>
          <c:extLst>
            <c:ext xmlns:c16="http://schemas.microsoft.com/office/drawing/2014/chart" uri="{C3380CC4-5D6E-409C-BE32-E72D297353CC}">
              <c16:uniqueId val="{00000001-F915-452C-817A-3E727940ABB1}"/>
            </c:ext>
          </c:extLst>
        </c:ser>
        <c:dLbls>
          <c:showLegendKey val="0"/>
          <c:showVal val="0"/>
          <c:showCatName val="0"/>
          <c:showSerName val="0"/>
          <c:showPercent val="0"/>
          <c:showBubbleSize val="0"/>
        </c:dLbls>
        <c:smooth val="0"/>
        <c:axId val="168500608"/>
        <c:axId val="168588416"/>
      </c:lineChart>
      <c:catAx>
        <c:axId val="168500608"/>
        <c:scaling>
          <c:orientation val="minMax"/>
        </c:scaling>
        <c:delete val="0"/>
        <c:axPos val="b"/>
        <c:numFmt formatCode="General" sourceLinked="0"/>
        <c:majorTickMark val="out"/>
        <c:minorTickMark val="none"/>
        <c:tickLblPos val="nextTo"/>
        <c:crossAx val="168588416"/>
        <c:crosses val="autoZero"/>
        <c:auto val="1"/>
        <c:lblAlgn val="ctr"/>
        <c:lblOffset val="100"/>
        <c:noMultiLvlLbl val="0"/>
      </c:catAx>
      <c:valAx>
        <c:axId val="168588416"/>
        <c:scaling>
          <c:orientation val="minMax"/>
        </c:scaling>
        <c:delete val="0"/>
        <c:axPos val="l"/>
        <c:majorGridlines/>
        <c:numFmt formatCode="0.0%" sourceLinked="1"/>
        <c:majorTickMark val="out"/>
        <c:minorTickMark val="none"/>
        <c:tickLblPos val="nextTo"/>
        <c:crossAx val="1685006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for FDRAB to send updated CF-MC numbers.xlsx]Pivot_CF&amp;MC!PivotTable3</c:name>
    <c:fmtId val="0"/>
  </c:pivotSource>
  <c:chart>
    <c:title>
      <c:tx>
        <c:rich>
          <a:bodyPr/>
          <a:lstStyle/>
          <a:p>
            <a:pPr>
              <a:defRPr/>
            </a:pPr>
            <a:r>
              <a:rPr lang="en-US"/>
              <a:t>CF persons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'Pivot_CF&amp;MC'!$C$90:$C$91</c:f>
              <c:strCache>
                <c:ptCount val="1"/>
                <c:pt idx="0">
                  <c:v>53 Trinity</c:v>
                </c:pt>
              </c:strCache>
            </c:strRef>
          </c:tx>
          <c:marker>
            <c:symbol val="none"/>
          </c:marker>
          <c:cat>
            <c:multiLvlStrRef>
              <c:f>'Pivot_CF&amp;MC'!$A$92:$B$97</c:f>
              <c:multiLvlStrCache>
                <c:ptCount val="4"/>
                <c:lvl>
                  <c:pt idx="0">
                    <c:v>January</c:v>
                  </c:pt>
                  <c:pt idx="1">
                    <c:v>April</c:v>
                  </c:pt>
                  <c:pt idx="2">
                    <c:v>January</c:v>
                  </c:pt>
                  <c:pt idx="3">
                    <c:v>April</c:v>
                  </c:pt>
                </c:lvl>
                <c:lvl>
                  <c:pt idx="0">
                    <c:v>2016</c:v>
                  </c:pt>
                  <c:pt idx="2">
                    <c:v>2017</c:v>
                  </c:pt>
                </c:lvl>
              </c:multiLvlStrCache>
            </c:multiLvlStrRef>
          </c:cat>
          <c:val>
            <c:numRef>
              <c:f>'Pivot_CF&amp;MC'!$C$92:$C$97</c:f>
              <c:numCache>
                <c:formatCode>#,##0</c:formatCode>
                <c:ptCount val="4"/>
                <c:pt idx="0">
                  <c:v>1777</c:v>
                </c:pt>
                <c:pt idx="1">
                  <c:v>1729</c:v>
                </c:pt>
                <c:pt idx="2">
                  <c:v>1667</c:v>
                </c:pt>
                <c:pt idx="3">
                  <c:v>1680</c:v>
                </c:pt>
              </c:numCache>
            </c:numRef>
          </c:val>
          <c:smooth val="0"/>
          <c:extLst>
            <c:ext xmlns:c16="http://schemas.microsoft.com/office/drawing/2014/chart" uri="{C3380CC4-5D6E-409C-BE32-E72D297353CC}">
              <c16:uniqueId val="{00000000-4C6E-4D83-B64D-EBFB6B7229BB}"/>
            </c:ext>
          </c:extLst>
        </c:ser>
        <c:ser>
          <c:idx val="1"/>
          <c:order val="1"/>
          <c:tx>
            <c:strRef>
              <c:f>'Pivot_CF&amp;MC'!$D$90:$D$91</c:f>
              <c:strCache>
                <c:ptCount val="1"/>
                <c:pt idx="0">
                  <c:v>54 Tulare</c:v>
                </c:pt>
              </c:strCache>
            </c:strRef>
          </c:tx>
          <c:marker>
            <c:symbol val="none"/>
          </c:marker>
          <c:cat>
            <c:multiLvlStrRef>
              <c:f>'Pivot_CF&amp;MC'!$A$92:$B$97</c:f>
              <c:multiLvlStrCache>
                <c:ptCount val="4"/>
                <c:lvl>
                  <c:pt idx="0">
                    <c:v>January</c:v>
                  </c:pt>
                  <c:pt idx="1">
                    <c:v>April</c:v>
                  </c:pt>
                  <c:pt idx="2">
                    <c:v>January</c:v>
                  </c:pt>
                  <c:pt idx="3">
                    <c:v>April</c:v>
                  </c:pt>
                </c:lvl>
                <c:lvl>
                  <c:pt idx="0">
                    <c:v>2016</c:v>
                  </c:pt>
                  <c:pt idx="2">
                    <c:v>2017</c:v>
                  </c:pt>
                </c:lvl>
              </c:multiLvlStrCache>
            </c:multiLvlStrRef>
          </c:cat>
          <c:val>
            <c:numRef>
              <c:f>'Pivot_CF&amp;MC'!$D$92:$D$97</c:f>
              <c:numCache>
                <c:formatCode>#,##0</c:formatCode>
                <c:ptCount val="4"/>
                <c:pt idx="0">
                  <c:v>123733</c:v>
                </c:pt>
                <c:pt idx="1">
                  <c:v>122856</c:v>
                </c:pt>
                <c:pt idx="2">
                  <c:v>120774</c:v>
                </c:pt>
                <c:pt idx="3">
                  <c:v>118971</c:v>
                </c:pt>
              </c:numCache>
            </c:numRef>
          </c:val>
          <c:smooth val="0"/>
          <c:extLst>
            <c:ext xmlns:c16="http://schemas.microsoft.com/office/drawing/2014/chart" uri="{C3380CC4-5D6E-409C-BE32-E72D297353CC}">
              <c16:uniqueId val="{00000000-EE69-4E09-AA8F-98ACB157E426}"/>
            </c:ext>
          </c:extLst>
        </c:ser>
        <c:ser>
          <c:idx val="2"/>
          <c:order val="2"/>
          <c:tx>
            <c:strRef>
              <c:f>'Pivot_CF&amp;MC'!$E$90:$E$91</c:f>
              <c:strCache>
                <c:ptCount val="1"/>
                <c:pt idx="0">
                  <c:v>55 Tuolumne</c:v>
                </c:pt>
              </c:strCache>
            </c:strRef>
          </c:tx>
          <c:marker>
            <c:symbol val="none"/>
          </c:marker>
          <c:cat>
            <c:multiLvlStrRef>
              <c:f>'Pivot_CF&amp;MC'!$A$92:$B$97</c:f>
              <c:multiLvlStrCache>
                <c:ptCount val="4"/>
                <c:lvl>
                  <c:pt idx="0">
                    <c:v>January</c:v>
                  </c:pt>
                  <c:pt idx="1">
                    <c:v>April</c:v>
                  </c:pt>
                  <c:pt idx="2">
                    <c:v>January</c:v>
                  </c:pt>
                  <c:pt idx="3">
                    <c:v>April</c:v>
                  </c:pt>
                </c:lvl>
                <c:lvl>
                  <c:pt idx="0">
                    <c:v>2016</c:v>
                  </c:pt>
                  <c:pt idx="2">
                    <c:v>2017</c:v>
                  </c:pt>
                </c:lvl>
              </c:multiLvlStrCache>
            </c:multiLvlStrRef>
          </c:cat>
          <c:val>
            <c:numRef>
              <c:f>'Pivot_CF&amp;MC'!$E$92:$E$97</c:f>
              <c:numCache>
                <c:formatCode>#,##0</c:formatCode>
                <c:ptCount val="4"/>
                <c:pt idx="0">
                  <c:v>5437</c:v>
                </c:pt>
                <c:pt idx="1">
                  <c:v>5270</c:v>
                </c:pt>
                <c:pt idx="2">
                  <c:v>5139</c:v>
                </c:pt>
                <c:pt idx="3">
                  <c:v>4937</c:v>
                </c:pt>
              </c:numCache>
            </c:numRef>
          </c:val>
          <c:smooth val="0"/>
          <c:extLst>
            <c:ext xmlns:c16="http://schemas.microsoft.com/office/drawing/2014/chart" uri="{C3380CC4-5D6E-409C-BE32-E72D297353CC}">
              <c16:uniqueId val="{00000001-EE69-4E09-AA8F-98ACB157E426}"/>
            </c:ext>
          </c:extLst>
        </c:ser>
        <c:dLbls>
          <c:showLegendKey val="0"/>
          <c:showVal val="0"/>
          <c:showCatName val="0"/>
          <c:showSerName val="0"/>
          <c:showPercent val="0"/>
          <c:showBubbleSize val="0"/>
        </c:dLbls>
        <c:smooth val="0"/>
        <c:axId val="168617472"/>
        <c:axId val="168619008"/>
      </c:lineChart>
      <c:catAx>
        <c:axId val="168617472"/>
        <c:scaling>
          <c:orientation val="minMax"/>
        </c:scaling>
        <c:delete val="0"/>
        <c:axPos val="b"/>
        <c:numFmt formatCode="General" sourceLinked="0"/>
        <c:majorTickMark val="out"/>
        <c:minorTickMark val="none"/>
        <c:tickLblPos val="nextTo"/>
        <c:crossAx val="168619008"/>
        <c:crosses val="autoZero"/>
        <c:auto val="1"/>
        <c:lblAlgn val="ctr"/>
        <c:lblOffset val="100"/>
        <c:noMultiLvlLbl val="0"/>
      </c:catAx>
      <c:valAx>
        <c:axId val="168619008"/>
        <c:scaling>
          <c:orientation val="minMax"/>
        </c:scaling>
        <c:delete val="0"/>
        <c:axPos val="l"/>
        <c:majorGridlines/>
        <c:numFmt formatCode="#,##0" sourceLinked="1"/>
        <c:majorTickMark val="out"/>
        <c:minorTickMark val="none"/>
        <c:tickLblPos val="nextTo"/>
        <c:crossAx val="1686174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Every_Mth!A1"/><Relationship Id="rId26" Type="http://schemas.openxmlformats.org/officeDocument/2006/relationships/hyperlink" Target="#Tiered_Raw!A1"/><Relationship Id="rId3" Type="http://schemas.openxmlformats.org/officeDocument/2006/relationships/hyperlink" Target="#Trends_Caseload_HHs_Annual!A1"/><Relationship Id="rId21" Type="http://schemas.openxmlformats.org/officeDocument/2006/relationships/hyperlink" Target="http://www.cdss.ca.gov/Portals/9/DSSDB/Dashboards/CalFresh/Definitions_Sources.pdf?ver=2017-05-25-073509-020" TargetMode="External"/><Relationship Id="rId7" Type="http://schemas.openxmlformats.org/officeDocument/2006/relationships/hyperlink" Target="#Trend_Annual_CF_Eligib_Estim!A1"/><Relationship Id="rId12" Type="http://schemas.openxmlformats.org/officeDocument/2006/relationships/hyperlink" Target="#Trends_Month_ErrorRate!A1"/><Relationship Id="rId17" Type="http://schemas.openxmlformats.org/officeDocument/2006/relationships/hyperlink" Target="#Quarterly!A1"/><Relationship Id="rId25" Type="http://schemas.openxmlformats.org/officeDocument/2006/relationships/hyperlink" Target="#Geomap_Selection_Menu!H16"/><Relationship Id="rId2" Type="http://schemas.openxmlformats.org/officeDocument/2006/relationships/hyperlink" Target="#Trend_Annual_Demo_Gen_Pop!A1"/><Relationship Id="rId16" Type="http://schemas.openxmlformats.org/officeDocument/2006/relationships/hyperlink" Target="#Every_3_Mth!A1"/><Relationship Id="rId20" Type="http://schemas.openxmlformats.org/officeDocument/2006/relationships/hyperlink" Target="mailto:calfreshaccess@dss.ca.gov?subject=Dashboard%202.0%20Question" TargetMode="External"/><Relationship Id="rId1" Type="http://schemas.openxmlformats.org/officeDocument/2006/relationships/hyperlink" Target="#Trend_Annual_Demo_CF!A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http://www.cdss.ca.gov/inforesources/Research-and-Data/CalFresh-Data-Tables" TargetMode="External"/><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Portals/9/DSSDB/Dashboards/CalFresh/Getting_Started.pdf?ver=2017-05-25-073509-557" TargetMode="External"/><Relationship Id="rId10" Type="http://schemas.openxmlformats.org/officeDocument/2006/relationships/hyperlink" Target="#Dual_Part_Menu!J17"/><Relationship Id="rId19" Type="http://schemas.openxmlformats.org/officeDocument/2006/relationships/hyperlink" Target="#PRI_Raw!A1"/><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Dashboard_FAQ.PDF?ver=2017-05-25-073508-490" TargetMode="External"/><Relationship Id="rId27" Type="http://schemas.openxmlformats.org/officeDocument/2006/relationships/hyperlink" Target="#Trend_NegErrorRt!B12"/></Relationships>
</file>

<file path=xl/diagrams/_rels/data2.xml.rels><?xml version="1.0" encoding="UTF-8" standalone="yes"?>
<Relationships xmlns="http://schemas.openxmlformats.org/package/2006/relationships"><Relationship Id="rId3" Type="http://schemas.openxmlformats.org/officeDocument/2006/relationships/hyperlink" Target="#Trend_WIC!E12"/><Relationship Id="rId2" Type="http://schemas.openxmlformats.org/officeDocument/2006/relationships/hyperlink" Target="#Trend_MCCF_Eligible!A1"/><Relationship Id="rId1" Type="http://schemas.openxmlformats.org/officeDocument/2006/relationships/hyperlink" Target="#'Trends_CF_&amp;_MC'!A1"/></Relationships>
</file>

<file path=xl/diagrams/_rels/data3.xml.rels><?xml version="1.0" encoding="UTF-8" standalone="yes"?>
<Relationships xmlns="http://schemas.openxmlformats.org/package/2006/relationships"><Relationship Id="rId8" Type="http://schemas.openxmlformats.org/officeDocument/2006/relationships/hyperlink" Target="http://www.cdss.ca.gov/Portals/9/DSSDB/FDRAB/CF_WIC_Reachables.pdf?ver=2018-01-03-115938-800" TargetMode="External"/><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MC_Receiving_CF.pdf?ver=2018-01-03-115939-237http://www.cdss.ca.gov/Portals/9/DSSDB/FDRAB/MC_Receiving_CF.pdf?ver=2018-01-03-115939-237" TargetMode="External"/><Relationship Id="rId2" Type="http://schemas.openxmlformats.org/officeDocument/2006/relationships/hyperlink" Target="https://cdss.maps.arcgis.com/home/webmap/viewer.html?webmap=9027fa1eee9e4ebda0a7cb5eb37a5178"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Receiving_MC.pdf?ver=2018-01-03-115937-973"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cdss.maps.arcgis.com/home/webmap/viewer.html?webmap=ac9117d0d1c048fda66e3b2667b18b6b" TargetMode="External"/><Relationship Id="rId9" Type="http://schemas.openxmlformats.org/officeDocument/2006/relationships/hyperlink" Target="http://www.cdss.ca.gov/Portals/9/DSSDB/FDRAB/CF_Receiving_WIC.pdf?ver=2018-01-03-115938-397"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400"/>
            <a:t>CalFresh Caseload Demographics</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Dual Program Participation</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8E58500B-74D7-4CFE-B67D-057C8E57A639}">
      <dgm:prSet custT="1"/>
      <dgm:spPr>
        <a:gradFill rotWithShape="0">
          <a:gsLst>
            <a:gs pos="72000">
              <a:srgbClr val="8BC2FF"/>
            </a:gs>
            <a:gs pos="0">
              <a:srgbClr val="A3DAFF"/>
            </a:gs>
            <a:gs pos="39000">
              <a:srgbClr val="A3DAFF"/>
            </a:gs>
            <a:gs pos="100000">
              <a:srgbClr val="6DB3FF"/>
            </a:gs>
          </a:gsLst>
        </a:gradFill>
      </dgm:spPr>
      <dgm:t>
        <a:bodyPr/>
        <a:lstStyle/>
        <a:p>
          <a:r>
            <a:rPr lang="en-US" sz="1400"/>
            <a:t>Every Three Months</a:t>
          </a:r>
        </a:p>
      </dgm:t>
      <dgm:extLst>
        <a:ext uri="{E40237B7-FDA0-4F09-8148-C483321AD2D9}">
          <dgm14:cNvPr xmlns:dgm14="http://schemas.microsoft.com/office/drawing/2010/diagram" id="0" name="">
            <a:hlinkClick xmlns:r="http://schemas.openxmlformats.org/officeDocument/2006/relationships" r:id="rId16"/>
          </dgm14:cNvPr>
        </a:ext>
      </dgm:extLst>
    </dgm:pt>
    <dgm:pt modelId="{57B4BC87-44D3-4D51-9DEF-F1FC7D793625}" type="parTrans" cxnId="{18D72AEA-52CD-4267-8D8F-FC17A2085B03}">
      <dgm:prSet/>
      <dgm:spPr/>
      <dgm:t>
        <a:bodyPr/>
        <a:lstStyle/>
        <a:p>
          <a:endParaRPr lang="en-US"/>
        </a:p>
      </dgm:t>
    </dgm:pt>
    <dgm:pt modelId="{2979CB10-2585-4F77-B6A9-72F6E39E06B1}" type="sibTrans" cxnId="{18D72AEA-52CD-4267-8D8F-FC17A2085B03}">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7"/>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8"/>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9"/>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20"/>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1"/>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2"/>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3"/>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4"/>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5"/>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DE7A50D4-AFF8-4B8E-BB61-7253C90190A5}">
      <dgm:prSet custT="1"/>
      <dgm:spPr>
        <a:gradFill rotWithShape="0">
          <a:gsLst>
            <a:gs pos="72000">
              <a:srgbClr val="8BC2FF"/>
            </a:gs>
            <a:gs pos="0">
              <a:srgbClr val="A3DAFF"/>
            </a:gs>
            <a:gs pos="39000">
              <a:srgbClr val="A3DAFF"/>
            </a:gs>
            <a:gs pos="100000">
              <a:srgbClr val="6DB3FF"/>
            </a:gs>
          </a:gsLst>
        </a:gradFill>
      </dgm:spPr>
      <dgm:t>
        <a:bodyPr/>
        <a:lstStyle/>
        <a:p>
          <a:r>
            <a:rPr lang="en-US" sz="1100"/>
            <a:t>Medi-Cal Recipients Likely Eligible for CalFresh</a:t>
          </a:r>
        </a:p>
      </dgm:t>
      <dgm:extLst>
        <a:ext uri="{E40237B7-FDA0-4F09-8148-C483321AD2D9}">
          <dgm14:cNvPr xmlns:dgm14="http://schemas.microsoft.com/office/drawing/2010/diagram" id="0" name="">
            <a:hlinkClick xmlns:r="http://schemas.openxmlformats.org/officeDocument/2006/relationships" r:id="rId26"/>
          </dgm14:cNvPr>
        </a:ext>
      </dgm:extLst>
    </dgm:pt>
    <dgm:pt modelId="{25A1F249-85D4-462C-9799-C7EFA34D4805}" type="parTrans" cxnId="{C0A5527A-D2B5-4FAA-A6C3-9DE06426F868}">
      <dgm:prSet/>
      <dgm:spPr/>
      <dgm:t>
        <a:bodyPr/>
        <a:lstStyle/>
        <a:p>
          <a:endParaRPr lang="en-US"/>
        </a:p>
      </dgm:t>
    </dgm:pt>
    <dgm:pt modelId="{07AED08C-F95E-49CB-9EBD-AFBCEADF158A}" type="sibTrans" cxnId="{C0A5527A-D2B5-4FAA-A6C3-9DE06426F868}">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7"/>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7">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7">
        <dgm:presLayoutVars>
          <dgm:bulletEnabled val="1"/>
        </dgm:presLayoutVars>
      </dgm:prSet>
      <dgm:spPr/>
    </dgm:pt>
    <dgm:pt modelId="{F7A1B4D0-863A-4F9B-9D1C-E10EB153F12C}" type="pres">
      <dgm:prSet presAssocID="{F040CF73-246E-402E-9DCD-B116C0362039}" presName="aSpace2" presStyleCnt="0"/>
      <dgm:spPr/>
    </dgm:pt>
    <dgm:pt modelId="{6225A124-5BB8-46F9-ACD7-BB2B159A7924}" type="pres">
      <dgm:prSet presAssocID="{AD7DF96B-90D1-469E-B92F-72CAE58AA854}" presName="childNode" presStyleLbl="node1" presStyleIdx="2" presStyleCnt="27">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A09D5000-FC7D-47E4-8614-5C4714D942F9}" type="pres">
      <dgm:prSet presAssocID="{BB0EBF56-951F-4EF4-943B-E4416AE8C770}" presName="childNode" presStyleLbl="node1" presStyleIdx="3" presStyleCnt="27">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4" presStyleCnt="27">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5" presStyleCnt="27">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6" presStyleCnt="27">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7" presStyleCnt="27">
        <dgm:presLayoutVars>
          <dgm:bulletEnabled val="1"/>
        </dgm:presLayoutVars>
      </dgm:prSet>
      <dgm:spPr/>
    </dgm:pt>
    <dgm:pt modelId="{ED465ECD-BC55-4812-9619-9DFBE31F8C1B}" type="pres">
      <dgm:prSet presAssocID="{C8E19A78-5102-4E08-9C79-FFE0A78CB956}" presName="aSpace2" presStyleCnt="0"/>
      <dgm:spPr/>
    </dgm:pt>
    <dgm:pt modelId="{BC6270D4-9DDA-407A-AC13-850B7C49FB6F}" type="pres">
      <dgm:prSet presAssocID="{DB8D3C8D-C3D0-49CB-BC89-646445BD36CE}" presName="childNode" presStyleLbl="node1" presStyleIdx="8" presStyleCnt="27">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9" presStyleCnt="27">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0" presStyleCnt="27">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1" presStyleCnt="27">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2" presStyleCnt="27">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3" presStyleCnt="27">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4" presStyleCnt="27">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5" presStyleCnt="27">
        <dgm:presLayoutVars>
          <dgm:bulletEnabled val="1"/>
        </dgm:presLayoutVars>
      </dgm:prSet>
      <dgm:spPr/>
    </dgm:pt>
    <dgm:pt modelId="{62B629E3-CA72-4377-8B37-C98AC0E9EC3D}" type="pres">
      <dgm:prSet presAssocID="{A427F0C0-BD88-4162-9B83-C0A7DF3B7D21}" presName="aSpace2" presStyleCnt="0"/>
      <dgm:spPr/>
    </dgm:pt>
    <dgm:pt modelId="{6E12D336-41B4-4E33-B096-4D4FFE2D92A4}" type="pres">
      <dgm:prSet presAssocID="{8E58500B-74D7-4CFE-B67D-057C8E57A639}" presName="childNode" presStyleLbl="node1" presStyleIdx="16" presStyleCnt="27">
        <dgm:presLayoutVars>
          <dgm:bulletEnabled val="1"/>
        </dgm:presLayoutVars>
      </dgm:prSet>
      <dgm:spPr/>
    </dgm:pt>
    <dgm:pt modelId="{428D178F-AEF4-4D55-8EED-46EDD4F0F096}" type="pres">
      <dgm:prSet presAssocID="{8E58500B-74D7-4CFE-B67D-057C8E57A639}" presName="aSpace2" presStyleCnt="0"/>
      <dgm:spPr/>
    </dgm:pt>
    <dgm:pt modelId="{C6FCB4F5-EEB4-4DA0-BB87-2D1DDE2BC843}" type="pres">
      <dgm:prSet presAssocID="{CFE3153C-29A0-4CE1-BABD-35CC36382FC2}" presName="childNode" presStyleLbl="node1" presStyleIdx="17" presStyleCnt="27">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18" presStyleCnt="27">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19" presStyleCnt="27">
        <dgm:presLayoutVars>
          <dgm:bulletEnabled val="1"/>
        </dgm:presLayoutVars>
      </dgm:prSet>
      <dgm:spPr/>
    </dgm:pt>
    <dgm:pt modelId="{7BC5C2BA-52A5-416B-BA1C-6DC60A871146}" type="pres">
      <dgm:prSet presAssocID="{F177EF55-D0B0-4E90-BF7A-FEB78826F0A9}" presName="aSpace2" presStyleCnt="0"/>
      <dgm:spPr/>
    </dgm:pt>
    <dgm:pt modelId="{E27664AA-10B4-4732-A812-16C45A2FBC52}" type="pres">
      <dgm:prSet presAssocID="{DE7A50D4-AFF8-4B8E-BB61-7253C90190A5}" presName="childNode" presStyleLbl="node1" presStyleIdx="20" presStyleCnt="27">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1" presStyleCnt="27">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2" presStyleCnt="27">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3" presStyleCnt="27">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4" presStyleCnt="27">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5" presStyleCnt="27">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6" presStyleCnt="27">
        <dgm:presLayoutVars>
          <dgm:bulletEnabled val="1"/>
        </dgm:presLayoutVars>
      </dgm:prSet>
      <dgm:spPr/>
    </dgm:pt>
  </dgm:ptLst>
  <dgm:cxnLst>
    <dgm:cxn modelId="{0D5A795C-9D32-4770-97AD-9AF7ED13B813}" type="presOf" srcId="{16C2048B-5FFD-44DC-8C1E-17A30722A497}" destId="{87F695E3-A694-4C5D-A469-DA1CF7E8150E}" srcOrd="1" destOrd="0" presId="urn:microsoft.com/office/officeart/2005/8/layout/lProcess2"/>
    <dgm:cxn modelId="{C0A5527A-D2B5-4FAA-A6C3-9DE06426F868}" srcId="{D912E7E7-3397-4805-98DC-965AE3B38536}" destId="{DE7A50D4-AFF8-4B8E-BB61-7253C90190A5}" srcOrd="5" destOrd="0" parTransId="{25A1F249-85D4-462C-9799-C7EFA34D4805}" sibTransId="{07AED08C-F95E-49CB-9EBD-AFBCEADF158A}"/>
    <dgm:cxn modelId="{37406419-B58D-4B1D-903E-0AA81B2CF964}" type="presOf" srcId="{6ECE4D19-DC75-473A-A2B2-08DC3A32CBBD}" destId="{8A359AA9-D76F-4949-9CF2-BC80F4E98BCA}"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CF90E3D9-4617-4329-8C28-72F535DBE029}" type="presOf" srcId="{E02955F0-6B12-47BC-9F20-A8D44DC899BB}" destId="{03D7A328-1478-4ECE-80F8-0FC09FC47AAC}" srcOrd="0" destOrd="0" presId="urn:microsoft.com/office/officeart/2005/8/layout/lProcess2"/>
    <dgm:cxn modelId="{00F78114-4B42-47C4-BA0C-CC93A59227B5}" type="presOf" srcId="{A427F0C0-BD88-4162-9B83-C0A7DF3B7D21}" destId="{A940CA8E-C4A8-4A7C-BD7F-AA5F99D10630}" srcOrd="0" destOrd="0" presId="urn:microsoft.com/office/officeart/2005/8/layout/lProcess2"/>
    <dgm:cxn modelId="{E206D1D3-4437-426F-A658-7AE5ABA9D11B}" srcId="{16C2048B-5FFD-44DC-8C1E-17A30722A497}" destId="{BB1E2A19-4E6C-41AA-8054-A584807DCFA9}" srcOrd="3" destOrd="0" parTransId="{A9E9A686-1915-42C3-8074-400EB44D5D60}" sibTransId="{2565B0ED-43B6-4E89-8F04-074EB83BDAE6}"/>
    <dgm:cxn modelId="{A44D867F-F79A-4F34-AAEE-B2321C52A643}" srcId="{DA444084-D0F1-4C94-B2BD-416D15B72AF7}" destId="{E73D4D0E-51F8-4B97-9652-4FF12728CD54}" srcOrd="3" destOrd="0" parTransId="{54FA9E7C-2FC7-4B76-8D54-4561DC6EDFDD}" sibTransId="{8BAA055F-8EB3-47A0-9305-3F3D7DA1CEC2}"/>
    <dgm:cxn modelId="{726114D2-04B5-48F3-B249-5BF26A886E05}" srcId="{8F824CA8-EFCF-4885-AB6D-B7D51D286E7D}" destId="{B5C15943-6D3E-433A-8ECD-096725A0C382}" srcOrd="2" destOrd="0" parTransId="{54CB84C5-4FAB-4B88-BD8C-A73DE2431463}" sibTransId="{6974EDC0-A7C8-4627-ACE9-C0DAC4235BA2}"/>
    <dgm:cxn modelId="{EB05AD8F-B0AD-4E24-B3AA-495B712ECAE1}" type="presOf" srcId="{D912E7E7-3397-4805-98DC-965AE3B38536}" destId="{812E890F-27E5-43B0-AAD0-2771F5197323}" srcOrd="0" destOrd="0" presId="urn:microsoft.com/office/officeart/2005/8/layout/lProcess2"/>
    <dgm:cxn modelId="{55452F34-4F22-4332-B738-9B5402620020}" srcId="{E73D4D0E-51F8-4B97-9652-4FF12728CD54}" destId="{B08CDFF5-841B-4163-AA24-7E45FBD131C0}" srcOrd="1" destOrd="0" parTransId="{B66BB202-EFE0-443D-A38A-52C1D23A0710}" sibTransId="{3113F5A3-D87D-4E7C-81F6-132583E0AA2E}"/>
    <dgm:cxn modelId="{D9369F11-8D27-427A-B518-6C197A28691E}" type="presOf" srcId="{8E58500B-74D7-4CFE-B67D-057C8E57A639}" destId="{6E12D336-41B4-4E33-B096-4D4FFE2D92A4}" srcOrd="0" destOrd="0" presId="urn:microsoft.com/office/officeart/2005/8/layout/lProcess2"/>
    <dgm:cxn modelId="{0F81962F-7A9C-4E65-B519-801FF2C2B586}" type="presOf" srcId="{9424B7F3-3DA4-4CE9-BFF3-679247A5380A}" destId="{83DD1F85-1C29-481B-BD84-F7D504F30296}" srcOrd="0" destOrd="0" presId="urn:microsoft.com/office/officeart/2005/8/layout/lProcess2"/>
    <dgm:cxn modelId="{5B62C40A-EC16-42D4-BD70-BACBF88AFB3A}" type="presOf" srcId="{D912E7E7-3397-4805-98DC-965AE3B38536}" destId="{0A02894E-DD2F-42CE-AD5F-CB74EBC679A9}" srcOrd="1"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3F37293F-877A-4D9D-A31B-ABFBDF189FE7}" srcId="{E73D4D0E-51F8-4B97-9652-4FF12728CD54}" destId="{8F7EDCBF-306E-4AEA-94A4-6ACCB059C055}" srcOrd="0" destOrd="0" parTransId="{C700C745-47BB-4A90-A194-BC5E3447D179}" sibTransId="{7CD4163C-820A-4147-A47D-DF1550E853F0}"/>
    <dgm:cxn modelId="{9D6AB149-5C19-43C6-BB17-E550959D451B}" type="presOf" srcId="{39122541-1BB5-44FF-BEF5-5958F2F6ECE6}" destId="{849E8D10-5666-462E-9EC6-83D17118221C}" srcOrd="0" destOrd="0" presId="urn:microsoft.com/office/officeart/2005/8/layout/lProcess2"/>
    <dgm:cxn modelId="{B6998600-1045-4041-91A5-86C67A4AA2A2}" srcId="{F068B4A9-AB91-43EC-A1C8-597CEF450227}" destId="{F040CF73-246E-402E-9DCD-B116C0362039}" srcOrd="1" destOrd="0" parTransId="{38FF0D90-FA4C-4B55-B094-5E916D2B7F68}" sibTransId="{7F68EDED-9E0D-404A-9891-E860A3474718}"/>
    <dgm:cxn modelId="{025948C5-59B0-4B42-AD11-715528656975}" type="presOf" srcId="{2DA98930-7F91-4869-86F7-7B63C50A64D8}" destId="{D0085F27-2064-457D-84ED-603665CD2F78}"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F7703A09-C069-470E-8390-0EF6B3700C38}" srcId="{981C8BF3-5BE8-42BC-8D7C-94162A8DBE65}" destId="{F8DBBE03-ACF9-41F8-BB5A-B7865890EE53}" srcOrd="1" destOrd="0" parTransId="{15C68A36-8B85-4E4D-8891-BC0FCD07E23C}" sibTransId="{BD2AE5E0-B750-49A1-954E-6F63B06F6526}"/>
    <dgm:cxn modelId="{A57E410A-5C00-4AAD-B589-9F6C84D6574E}" srcId="{981C8BF3-5BE8-42BC-8D7C-94162A8DBE65}" destId="{C8E19A78-5102-4E08-9C79-FFE0A78CB956}" srcOrd="4" destOrd="0" parTransId="{35E881A3-B0CA-4424-8845-E4FD79EF0F01}" sibTransId="{BCA5F6DB-E1CF-48A0-BF0B-5197AE9F6B53}"/>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56ADAEE7-436F-4F58-9E68-C898A427CFC5}" srcId="{D912E7E7-3397-4805-98DC-965AE3B38536}" destId="{F177EF55-D0B0-4E90-BF7A-FEB78826F0A9}" srcOrd="4" destOrd="0" parTransId="{ED74383C-B560-4CB4-8FAE-34624749ECBA}" sibTransId="{72644551-862B-4EE1-8242-00E19C42A797}"/>
    <dgm:cxn modelId="{182A3433-72BD-448A-8373-918B4BA9B52B}" srcId="{DA444084-D0F1-4C94-B2BD-416D15B72AF7}" destId="{8F824CA8-EFCF-4885-AB6D-B7D51D286E7D}" srcOrd="2" destOrd="0" parTransId="{1773717F-2959-4FED-8B79-F7E94A78A06D}" sibTransId="{426655A8-6403-43B5-8402-50AB8F75A84B}"/>
    <dgm:cxn modelId="{04572D40-7B2F-479A-9561-63D6782BD14F}" type="presOf" srcId="{B440565C-3B7A-4718-B5E3-65CDB79881F5}" destId="{302FA738-29C7-4C66-A5DC-61520B728272}"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7216E8C4-B9BF-4CAE-91F4-FFBC2D5EF3CD}" type="presOf" srcId="{DB8D3C8D-C3D0-49CB-BC89-646445BD36CE}" destId="{BC6270D4-9DDA-407A-AC13-850B7C49FB6F}"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A9914A16-23A1-4ACD-BA27-11969DE347CE}" type="presOf" srcId="{E43F1578-301D-47AF-B7DC-8D2B5B7614C2}" destId="{7D987D0A-EE10-402D-A77A-F16F5C8DCDF4}" srcOrd="0" destOrd="0" presId="urn:microsoft.com/office/officeart/2005/8/layout/lProcess2"/>
    <dgm:cxn modelId="{6E76A237-510C-485B-B02C-6446D6F943CA}" type="presOf" srcId="{E73D4D0E-51F8-4B97-9652-4FF12728CD54}" destId="{3923AC44-3BED-45F6-B3C4-EDDC9AFD111D}" srcOrd="0"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B2A778D2-3368-415C-A806-B6D541031713}" srcId="{981C8BF3-5BE8-42BC-8D7C-94162A8DBE65}" destId="{9424B7F3-3DA4-4CE9-BFF3-679247A5380A}" srcOrd="2" destOrd="0" parTransId="{A460612D-793E-4CA8-88D0-769E9AEE09F8}" sibTransId="{E69E38B2-CE13-4049-AE1F-9643F28B2D9D}"/>
    <dgm:cxn modelId="{408BFA8A-7006-45CB-B0BF-B6512545FB1E}" srcId="{DA444084-D0F1-4C94-B2BD-416D15B72AF7}" destId="{D912E7E7-3397-4805-98DC-965AE3B38536}" srcOrd="4" destOrd="0" parTransId="{1659AB73-2C1E-4B13-BC49-CCB68BBBDAD2}" sibTransId="{A778A7D6-76D3-446E-9C43-711A1CBE8E6B}"/>
    <dgm:cxn modelId="{32702453-198C-42EF-81FB-18BE47DF5F5C}" srcId="{981C8BF3-5BE8-42BC-8D7C-94162A8DBE65}" destId="{DB8D3C8D-C3D0-49CB-BC89-646445BD36CE}" srcOrd="5" destOrd="0" parTransId="{493A3F24-9185-45AD-B09A-A3C340C336E3}" sibTransId="{C2D8417A-2C57-4299-BA6F-B1E80F364A83}"/>
    <dgm:cxn modelId="{1C262EB1-4040-4D72-B8AE-281CB8061BC8}" type="presOf" srcId="{DA444084-D0F1-4C94-B2BD-416D15B72AF7}" destId="{9D2DA3D6-661E-4689-8E26-D545BEE2B6DC}" srcOrd="0"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1B86D192-BDEB-4EB1-8B3B-75D1BC838A6B}" srcId="{981C8BF3-5BE8-42BC-8D7C-94162A8DBE65}" destId="{BB0EBF56-951F-4EF4-943B-E4416AE8C770}" srcOrd="0" destOrd="0" parTransId="{5E2FBAB1-2606-4DD1-94D5-B642BF6386A1}" sibTransId="{ECB42744-C7BD-47DC-971A-E031B86A6F02}"/>
    <dgm:cxn modelId="{0A083F7E-846B-4837-9834-E644010FDCDF}" type="presOf" srcId="{F068B4A9-AB91-43EC-A1C8-597CEF450227}" destId="{CD618630-6124-4452-96ED-18FD0DEB0C23}" srcOrd="1" destOrd="0" presId="urn:microsoft.com/office/officeart/2005/8/layout/lProcess2"/>
    <dgm:cxn modelId="{C04B7FD1-6046-4A32-A27F-8D28C4112939}" srcId="{F068B4A9-AB91-43EC-A1C8-597CEF450227}" destId="{AD7DF96B-90D1-469E-B92F-72CAE58AA854}" srcOrd="2" destOrd="0" parTransId="{FD1BDA8E-A594-48D8-81C8-3A9CB3774CB3}" sibTransId="{2B768511-CA27-4DCD-9F5B-2A789AFA18A3}"/>
    <dgm:cxn modelId="{3CAB9701-3754-4612-AF93-3935A3A351E1}" type="presOf" srcId="{E73D4D0E-51F8-4B97-9652-4FF12728CD54}" destId="{31AB02F1-9B58-4F6A-8FAD-48424B17DEA1}" srcOrd="1"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0CD4ED3F-FA05-445F-9B22-FAAE3E62E236}" srcId="{981C8BF3-5BE8-42BC-8D7C-94162A8DBE65}" destId="{86707AD6-58AF-42DD-88B1-8F56F98BBED2}" srcOrd="3" destOrd="0" parTransId="{F4094286-9747-47C6-83C8-FAC0436EB099}" sibTransId="{3418770E-07CE-44C6-BB80-C5F2A53F8CD8}"/>
    <dgm:cxn modelId="{647C1C52-8C02-47F2-AF19-453B4BB1DF67}" srcId="{8F824CA8-EFCF-4885-AB6D-B7D51D286E7D}" destId="{7F117AEF-CDD3-4726-A6ED-CE8FA06B0D3A}" srcOrd="1" destOrd="0" parTransId="{BE314B68-49F6-40C9-82AC-549AA9A37C73}" sibTransId="{70914DDD-FC15-40C1-AD1F-1AE2DCF76DD3}"/>
    <dgm:cxn modelId="{DD9BE800-D24A-4414-A8F2-7A6D4F38277A}" srcId="{16C2048B-5FFD-44DC-8C1E-17A30722A497}" destId="{E02955F0-6B12-47BC-9F20-A8D44DC899BB}" srcOrd="2" destOrd="0" parTransId="{E4169EA5-3C6D-435B-B4FF-0B4399A3E0E5}" sibTransId="{610E6103-8290-4ACB-A67F-689950439E37}"/>
    <dgm:cxn modelId="{3BC28982-BBAA-4542-B936-B0005AB6420B}" type="presOf" srcId="{8EB956BB-38C1-448A-B581-614CF849229F}" destId="{DCFEF91B-93D9-4E8F-A6F1-867F3F738464}" srcOrd="0" destOrd="0" presId="urn:microsoft.com/office/officeart/2005/8/layout/lProcess2"/>
    <dgm:cxn modelId="{F68E1646-06DC-476F-99BF-9DF410AA37F9}" type="presOf" srcId="{8F824CA8-EFCF-4885-AB6D-B7D51D286E7D}" destId="{134A82A4-1E2A-4A91-9224-6B0AFC57EA6A}"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FF841906-1F6F-44F9-9416-CABA0CC4A663}" type="presOf" srcId="{F8DBBE03-ACF9-41F8-BB5A-B7865890EE53}" destId="{C5000902-1DD5-4BCE-AED6-92B83195DA18}" srcOrd="0" destOrd="0" presId="urn:microsoft.com/office/officeart/2005/8/layout/lProcess2"/>
    <dgm:cxn modelId="{BE7EF680-1A3A-450B-ADEE-44769B295D49}" srcId="{D912E7E7-3397-4805-98DC-965AE3B38536}" destId="{E43F1578-301D-47AF-B7DC-8D2B5B7614C2}" srcOrd="3" destOrd="0" parTransId="{9012CD6B-C8D8-4B1E-8BE7-97A10A6895D9}" sibTransId="{BD7BE44E-2F0C-487D-92EA-E7062A2E13B1}"/>
    <dgm:cxn modelId="{CF570B15-DBBA-44FA-B997-2E0FA4AF501C}" srcId="{16C2048B-5FFD-44DC-8C1E-17A30722A497}" destId="{AAAC25AE-1B37-4988-BCBB-3C66D4F8223F}" srcOrd="5" destOrd="0" parTransId="{59D80759-B637-4F3F-AABB-E5303B21018B}" sibTransId="{F0931F11-5306-4A85-B221-87BC435262FF}"/>
    <dgm:cxn modelId="{C9893851-189C-4CBF-A393-2ABC268ED6AE}" srcId="{16C2048B-5FFD-44DC-8C1E-17A30722A497}" destId="{8EB956BB-38C1-448A-B581-614CF849229F}" srcOrd="4" destOrd="0" parTransId="{4B3DDCEB-EB4F-42B3-AB0D-4D4084D7EE4E}" sibTransId="{5B77E99F-0C9B-4048-981F-0911F03A0FF6}"/>
    <dgm:cxn modelId="{873C4952-0A72-4B31-BDFC-B91A099D4005}" srcId="{8F824CA8-EFCF-4885-AB6D-B7D51D286E7D}" destId="{6ECE4D19-DC75-473A-A2B2-08DC3A32CBBD}" srcOrd="3" destOrd="0" parTransId="{2F72C377-5A70-4726-B065-E156B5D4878F}" sibTransId="{25B4ADF7-DCD9-4B7A-9757-B75A149545B6}"/>
    <dgm:cxn modelId="{2C0D0210-FEB5-49F0-A65E-58B7546689BE}" srcId="{D912E7E7-3397-4805-98DC-965AE3B38536}" destId="{A427F0C0-BD88-4162-9B83-C0A7DF3B7D21}" srcOrd="0" destOrd="0" parTransId="{A7DFECB9-CF1B-418B-9CE6-A6481CAAFAB6}" sibTransId="{3CF90C39-2B0D-4101-9FD4-04559E47FC4F}"/>
    <dgm:cxn modelId="{216ADA94-C993-4FD1-9EC5-6A8FBB8B8B36}" type="presOf" srcId="{C8E19A78-5102-4E08-9C79-FFE0A78CB956}" destId="{4C026151-8F41-4B30-9430-2ECDAEBDC801}" srcOrd="0" destOrd="0" presId="urn:microsoft.com/office/officeart/2005/8/layout/lProcess2"/>
    <dgm:cxn modelId="{2EDFA5B8-CF44-46BF-9694-3D8FEE9F4A57}" type="presOf" srcId="{DE7A50D4-AFF8-4B8E-BB61-7253C90190A5}" destId="{E27664AA-10B4-4732-A812-16C45A2FBC5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66B6BAC4-8FA5-439F-9EC1-AD1A045CF341}" type="presOf" srcId="{BB1E2A19-4E6C-41AA-8054-A584807DCFA9}" destId="{BF4A9BB7-B1ED-4B63-9828-453C3712576C}" srcOrd="0" destOrd="0" presId="urn:microsoft.com/office/officeart/2005/8/layout/lProcess2"/>
    <dgm:cxn modelId="{106B67F6-9E92-405A-873D-C74A71C3CC59}" type="presOf" srcId="{B5C15943-6D3E-433A-8ECD-096725A0C382}" destId="{71EAC2DA-E141-444A-8694-336AA2795CA7}" srcOrd="0" destOrd="0" presId="urn:microsoft.com/office/officeart/2005/8/layout/lProcess2"/>
    <dgm:cxn modelId="{C4D2BE43-C759-466B-9DE9-34DF4DD0B43A}" srcId="{D912E7E7-3397-4805-98DC-965AE3B38536}" destId="{CFE3153C-29A0-4CE1-BABD-35CC36382FC2}" srcOrd="2" destOrd="0" parTransId="{E8019B55-B66C-4110-83E7-7D58EB511E4F}" sibTransId="{C193B800-CF74-4AA8-BAF4-E318DD4604CC}"/>
    <dgm:cxn modelId="{7F9F6336-FCA2-44B4-BAB6-B9962844144A}" srcId="{DA444084-D0F1-4C94-B2BD-416D15B72AF7}" destId="{F068B4A9-AB91-43EC-A1C8-597CEF450227}" srcOrd="0" destOrd="0" parTransId="{FFDF086B-F285-4607-9A6F-AAAE01D21BE1}" sibTransId="{F9488D59-6FD5-4BC1-992B-DD7487342E36}"/>
    <dgm:cxn modelId="{612AE19A-9287-4A24-9406-91FFEE882990}" type="presOf" srcId="{AD7DF96B-90D1-469E-B92F-72CAE58AA854}" destId="{6225A124-5BB8-46F9-ACD7-BB2B159A7924}"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FC4786D2-0451-439F-895C-3F51E37C57CF}" srcId="{8F824CA8-EFCF-4885-AB6D-B7D51D286E7D}" destId="{39122541-1BB5-44FF-BEF5-5958F2F6ECE6}" srcOrd="0" destOrd="0" parTransId="{5348B8B3-F9AA-4D31-9B54-075C279156E7}" sibTransId="{A04E510B-3B8D-47A3-B01D-1F100BB5048E}"/>
    <dgm:cxn modelId="{18D72AEA-52CD-4267-8D8F-FC17A2085B03}" srcId="{D912E7E7-3397-4805-98DC-965AE3B38536}" destId="{8E58500B-74D7-4CFE-B67D-057C8E57A639}" srcOrd="1" destOrd="0" parTransId="{57B4BC87-44D3-4D51-9DEF-F1FC7D793625}" sibTransId="{2979CB10-2585-4F77-B6A9-72F6E39E06B1}"/>
    <dgm:cxn modelId="{2F8944E5-AD27-4A34-B93C-96B5138A6678}" srcId="{F068B4A9-AB91-43EC-A1C8-597CEF450227}" destId="{2DA98930-7F91-4869-86F7-7B63C50A64D8}" srcOrd="0" destOrd="0" parTransId="{AB102C2A-AA95-4DAB-9A09-ED8196EB0550}" sibTransId="{60B9A7DF-291A-4B82-8FA6-D9E76640A618}"/>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9F799FF1-C4C8-4BE7-8497-9C22238B2D5D}" type="presParOf" srcId="{18D94A5C-7609-431D-A242-53286B614410}" destId="{6225A124-5BB8-46F9-ACD7-BB2B159A7924}" srcOrd="4"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E1AD47B-A720-4115-90C9-E78FD8E6AEEF}" type="presParOf" srcId="{876B1FB3-55A7-448E-80EF-29E2F3A20229}" destId="{A09D5000-FC7D-47E4-8614-5C4714D942F9}" srcOrd="0" destOrd="0" presId="urn:microsoft.com/office/officeart/2005/8/layout/lProcess2"/>
    <dgm:cxn modelId="{095AB0E5-F4B0-4BED-924A-3D31341CF91C}" type="presParOf" srcId="{876B1FB3-55A7-448E-80EF-29E2F3A20229}" destId="{C6622170-9F4C-4D98-9868-AA13E1DAF7CC}" srcOrd="1" destOrd="0" presId="urn:microsoft.com/office/officeart/2005/8/layout/lProcess2"/>
    <dgm:cxn modelId="{76F77C39-C6B3-4B7C-B158-AD15AEFF118D}" type="presParOf" srcId="{876B1FB3-55A7-448E-80EF-29E2F3A20229}" destId="{C5000902-1DD5-4BCE-AED6-92B83195DA18}" srcOrd="2" destOrd="0" presId="urn:microsoft.com/office/officeart/2005/8/layout/lProcess2"/>
    <dgm:cxn modelId="{D9445FCB-244E-4FBE-BE91-E6DAEDE10CB6}" type="presParOf" srcId="{876B1FB3-55A7-448E-80EF-29E2F3A20229}" destId="{359469B0-C7B5-472B-9064-12EB4C9DF952}" srcOrd="3" destOrd="0" presId="urn:microsoft.com/office/officeart/2005/8/layout/lProcess2"/>
    <dgm:cxn modelId="{E08F0AD5-C3C4-493C-91ED-EF16F627332E}" type="presParOf" srcId="{876B1FB3-55A7-448E-80EF-29E2F3A20229}" destId="{83DD1F85-1C29-481B-BD84-F7D504F30296}" srcOrd="4" destOrd="0" presId="urn:microsoft.com/office/officeart/2005/8/layout/lProcess2"/>
    <dgm:cxn modelId="{66EC99EA-E1DA-4C07-92D9-3DE57D919785}" type="presParOf" srcId="{876B1FB3-55A7-448E-80EF-29E2F3A20229}" destId="{79CA3BF8-BC5A-48E2-8AE4-07714692F4CE}" srcOrd="5" destOrd="0" presId="urn:microsoft.com/office/officeart/2005/8/layout/lProcess2"/>
    <dgm:cxn modelId="{95CED03C-9F72-4591-A02B-59D79A37D03C}" type="presParOf" srcId="{876B1FB3-55A7-448E-80EF-29E2F3A20229}" destId="{6F953BE4-4707-425A-81D6-72BE38FAA95C}" srcOrd="6" destOrd="0" presId="urn:microsoft.com/office/officeart/2005/8/layout/lProcess2"/>
    <dgm:cxn modelId="{0C72B923-45D5-4E74-A4E5-5D0F6E0DFC94}" type="presParOf" srcId="{876B1FB3-55A7-448E-80EF-29E2F3A20229}" destId="{C581C7DB-EDDA-440F-BDC7-6A11349F26A6}" srcOrd="7" destOrd="0" presId="urn:microsoft.com/office/officeart/2005/8/layout/lProcess2"/>
    <dgm:cxn modelId="{2EB541EC-7889-4191-80AE-C0EFCF964771}" type="presParOf" srcId="{876B1FB3-55A7-448E-80EF-29E2F3A20229}" destId="{4C026151-8F41-4B30-9430-2ECDAEBDC801}" srcOrd="8" destOrd="0" presId="urn:microsoft.com/office/officeart/2005/8/layout/lProcess2"/>
    <dgm:cxn modelId="{ECC1E451-0111-4EFA-8B2C-24266682396D}" type="presParOf" srcId="{876B1FB3-55A7-448E-80EF-29E2F3A20229}" destId="{ED465ECD-BC55-4812-9619-9DFBE31F8C1B}" srcOrd="9" destOrd="0" presId="urn:microsoft.com/office/officeart/2005/8/layout/lProcess2"/>
    <dgm:cxn modelId="{A4E6F891-545E-4E91-BAF5-DC7B21BD3C88}" type="presParOf" srcId="{876B1FB3-55A7-448E-80EF-29E2F3A20229}" destId="{BC6270D4-9DDA-407A-AC13-850B7C49FB6F}" srcOrd="10"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64446AA9-2AC9-47D5-B7B3-724CE246F76B}" type="presParOf" srcId="{F72E8F2D-843C-42E7-86E8-8734189AEA09}" destId="{6E12D336-41B4-4E33-B096-4D4FFE2D92A4}" srcOrd="2" destOrd="0" presId="urn:microsoft.com/office/officeart/2005/8/layout/lProcess2"/>
    <dgm:cxn modelId="{014A3DFE-FBC6-432E-A405-87337BC99194}" type="presParOf" srcId="{F72E8F2D-843C-42E7-86E8-8734189AEA09}" destId="{428D178F-AEF4-4D55-8EED-46EDD4F0F096}" srcOrd="3" destOrd="0" presId="urn:microsoft.com/office/officeart/2005/8/layout/lProcess2"/>
    <dgm:cxn modelId="{9D029DB4-8352-4053-A0C4-407B6F3AE135}" type="presParOf" srcId="{F72E8F2D-843C-42E7-86E8-8734189AEA09}" destId="{C6FCB4F5-EEB4-4DA0-BB87-2D1DDE2BC843}" srcOrd="4" destOrd="0" presId="urn:microsoft.com/office/officeart/2005/8/layout/lProcess2"/>
    <dgm:cxn modelId="{36D25D36-C02B-4A4A-B35A-9C2CB1896E60}" type="presParOf" srcId="{F72E8F2D-843C-42E7-86E8-8734189AEA09}" destId="{FB036DC6-537F-4759-90C5-6574BA2368D2}" srcOrd="5" destOrd="0" presId="urn:microsoft.com/office/officeart/2005/8/layout/lProcess2"/>
    <dgm:cxn modelId="{F96E2F7F-43FB-4FBA-81F8-4C2CB40BA138}" type="presParOf" srcId="{F72E8F2D-843C-42E7-86E8-8734189AEA09}" destId="{7D987D0A-EE10-402D-A77A-F16F5C8DCDF4}" srcOrd="6" destOrd="0" presId="urn:microsoft.com/office/officeart/2005/8/layout/lProcess2"/>
    <dgm:cxn modelId="{CCB3C8DA-8BAD-40E5-9A25-E3C039640AF0}" type="presParOf" srcId="{F72E8F2D-843C-42E7-86E8-8734189AEA09}" destId="{5AB91775-347D-4151-A603-DAF7984A43E2}" srcOrd="7" destOrd="0" presId="urn:microsoft.com/office/officeart/2005/8/layout/lProcess2"/>
    <dgm:cxn modelId="{8B5CD8B4-A2E4-41B0-B12B-6DF6CA8F17D6}" type="presParOf" srcId="{F72E8F2D-843C-42E7-86E8-8734189AEA09}" destId="{857E5ECA-93D0-4408-823F-79E9EE9810D2}" srcOrd="8" destOrd="0" presId="urn:microsoft.com/office/officeart/2005/8/layout/lProcess2"/>
    <dgm:cxn modelId="{0627E0DE-63BE-476F-B672-25FAD683EE7F}" type="presParOf" srcId="{F72E8F2D-843C-42E7-86E8-8734189AEA09}" destId="{7BC5C2BA-52A5-416B-BA1C-6DC60A871146}" srcOrd="9" destOrd="0" presId="urn:microsoft.com/office/officeart/2005/8/layout/lProcess2"/>
    <dgm:cxn modelId="{07FDB84B-02A3-489F-87DE-4A0F6CCA0635}" type="presParOf" srcId="{F72E8F2D-843C-42E7-86E8-8734189AEA09}" destId="{E27664AA-10B4-4732-A812-16C45A2FBC52}" srcOrd="10"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8CC54771-388B-400F-9992-8AEAA5785182}"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91EAA1FE-A15D-406A-8B56-3DCB467F7A76}">
      <dgm:prSet phldrT="[Text]" custT="1"/>
      <dgm:spPr>
        <a:solidFill>
          <a:schemeClr val="bg1">
            <a:lumMod val="85000"/>
          </a:schemeClr>
        </a:solidFill>
      </dgm:spPr>
      <dgm:t>
        <a:bodyPr/>
        <a:lstStyle/>
        <a:p>
          <a:r>
            <a:rPr lang="en-US" sz="1800" b="1">
              <a:solidFill>
                <a:srgbClr val="002E50"/>
              </a:solidFill>
            </a:rPr>
            <a:t>Dual Program Participation</a:t>
          </a:r>
        </a:p>
      </dgm:t>
    </dgm:pt>
    <dgm:pt modelId="{C098B405-5518-483F-8078-A8F17704C13D}" type="parTrans" cxnId="{FDA0FF5A-D05E-43CA-A079-9830C1C84056}">
      <dgm:prSet/>
      <dgm:spPr/>
      <dgm:t>
        <a:bodyPr/>
        <a:lstStyle/>
        <a:p>
          <a:endParaRPr lang="en-US"/>
        </a:p>
      </dgm:t>
    </dgm:pt>
    <dgm:pt modelId="{999708FC-3C52-4149-ABDA-EDE0E7232B3C}" type="sibTrans" cxnId="{FDA0FF5A-D05E-43CA-A079-9830C1C84056}">
      <dgm:prSet/>
      <dgm:spPr/>
      <dgm:t>
        <a:bodyPr/>
        <a:lstStyle/>
        <a:p>
          <a:endParaRPr lang="en-US"/>
        </a:p>
      </dgm:t>
    </dgm:pt>
    <dgm:pt modelId="{8834F4DA-7BB7-41C1-844B-5A2F06E2E771}">
      <dgm:prSet phldrT="[Text]"/>
      <dgm:spPr>
        <a:gradFill rotWithShape="0">
          <a:gsLst>
            <a:gs pos="0">
              <a:srgbClr val="A3DAFF"/>
            </a:gs>
            <a:gs pos="72000">
              <a:srgbClr val="8BC2FF"/>
            </a:gs>
            <a:gs pos="38000">
              <a:srgbClr val="A3DAFF"/>
            </a:gs>
            <a:gs pos="100000">
              <a:srgbClr val="6DB3FF"/>
            </a:gs>
          </a:gsLst>
        </a:gradFill>
      </dgm:spPr>
      <dgm:t>
        <a:bodyPr/>
        <a:lstStyle/>
        <a:p>
          <a:r>
            <a:rPr lang="en-US"/>
            <a:t>CalFresh &amp; Medi-Cal Participation</a:t>
          </a:r>
        </a:p>
      </dgm:t>
      <dgm:extLst>
        <a:ext uri="{E40237B7-FDA0-4F09-8148-C483321AD2D9}">
          <dgm14:cNvPr xmlns:dgm14="http://schemas.microsoft.com/office/drawing/2010/diagram" id="0" name="">
            <a:hlinkClick xmlns:r="http://schemas.openxmlformats.org/officeDocument/2006/relationships" r:id="rId1"/>
          </dgm14:cNvPr>
        </a:ext>
      </dgm:extLst>
    </dgm:pt>
    <dgm:pt modelId="{B1577440-2089-4E2F-B2E9-B0CDC48DFB73}" type="parTrans" cxnId="{9BAA8EA5-5FF8-4A8C-A7EC-51993F731708}">
      <dgm:prSet/>
      <dgm:spPr/>
      <dgm:t>
        <a:bodyPr/>
        <a:lstStyle/>
        <a:p>
          <a:endParaRPr lang="en-US"/>
        </a:p>
      </dgm:t>
    </dgm:pt>
    <dgm:pt modelId="{BCE45806-9722-43AB-B269-0684CFC21DF8}" type="sibTrans" cxnId="{9BAA8EA5-5FF8-4A8C-A7EC-51993F731708}">
      <dgm:prSet/>
      <dgm:spPr/>
      <dgm:t>
        <a:bodyPr/>
        <a:lstStyle/>
        <a:p>
          <a:endParaRPr lang="en-US"/>
        </a:p>
      </dgm:t>
    </dgm:pt>
    <dgm:pt modelId="{46B5A6E9-8A8D-4682-B313-7AC973E22038}">
      <dgm:prSet phldrT="[Text]"/>
      <dgm:spPr>
        <a:gradFill rotWithShape="0">
          <a:gsLst>
            <a:gs pos="38000">
              <a:srgbClr val="A3DAFF"/>
            </a:gs>
            <a:gs pos="0">
              <a:srgbClr val="A3DAFF"/>
            </a:gs>
            <a:gs pos="72000">
              <a:srgbClr val="8BC2FF"/>
            </a:gs>
            <a:gs pos="100000">
              <a:srgbClr val="6DB3FF"/>
            </a:gs>
          </a:gsLst>
        </a:gradFill>
      </dgm:spPr>
      <dgm:t>
        <a:bodyPr/>
        <a:lstStyle/>
        <a:p>
          <a:r>
            <a:rPr lang="en-US"/>
            <a:t>Medi-Cal Recipients Likely Eligible for CalFresh</a:t>
          </a:r>
        </a:p>
      </dgm:t>
      <dgm:extLst>
        <a:ext uri="{E40237B7-FDA0-4F09-8148-C483321AD2D9}">
          <dgm14:cNvPr xmlns:dgm14="http://schemas.microsoft.com/office/drawing/2010/diagram" id="0" name="">
            <a:hlinkClick xmlns:r="http://schemas.openxmlformats.org/officeDocument/2006/relationships" r:id="rId2"/>
          </dgm14:cNvPr>
        </a:ext>
      </dgm:extLst>
    </dgm:pt>
    <dgm:pt modelId="{4761FEE9-19A6-4CC2-89CA-2EE1EDBC5F40}" type="parTrans" cxnId="{7D376D76-8486-4ACD-B194-9C01C1A528BB}">
      <dgm:prSet/>
      <dgm:spPr/>
      <dgm:t>
        <a:bodyPr/>
        <a:lstStyle/>
        <a:p>
          <a:endParaRPr lang="en-US"/>
        </a:p>
      </dgm:t>
    </dgm:pt>
    <dgm:pt modelId="{9A928A7F-5F12-4A26-8B06-8B8556A4501E}" type="sibTrans" cxnId="{7D376D76-8486-4ACD-B194-9C01C1A528BB}">
      <dgm:prSet/>
      <dgm:spPr/>
      <dgm:t>
        <a:bodyPr/>
        <a:lstStyle/>
        <a:p>
          <a:endParaRPr lang="en-US"/>
        </a:p>
      </dgm:t>
    </dgm:pt>
    <dgm:pt modelId="{4039200F-5E60-4284-B4DA-B26E35D6C58E}">
      <dgm:prSet phldrT="[Text]"/>
      <dgm:spPr>
        <a:gradFill rotWithShape="0">
          <a:gsLst>
            <a:gs pos="38000">
              <a:srgbClr val="A3DAFF"/>
            </a:gs>
            <a:gs pos="0">
              <a:srgbClr val="A3DAFF"/>
            </a:gs>
            <a:gs pos="72000">
              <a:srgbClr val="8BC2FF"/>
            </a:gs>
            <a:gs pos="100000">
              <a:srgbClr val="6DB3FF"/>
            </a:gs>
          </a:gsLst>
        </a:gradFill>
      </dgm:spPr>
      <dgm:t>
        <a:bodyPr/>
        <a:lstStyle/>
        <a:p>
          <a:r>
            <a:rPr lang="en-US"/>
            <a:t>CalFresh &amp; WIC Participation</a:t>
          </a:r>
        </a:p>
      </dgm:t>
      <dgm:extLst>
        <a:ext uri="{E40237B7-FDA0-4F09-8148-C483321AD2D9}">
          <dgm14:cNvPr xmlns:dgm14="http://schemas.microsoft.com/office/drawing/2010/diagram" id="0" name="">
            <a:hlinkClick xmlns:r="http://schemas.openxmlformats.org/officeDocument/2006/relationships" r:id="rId3"/>
          </dgm14:cNvPr>
        </a:ext>
      </dgm:extLst>
    </dgm:pt>
    <dgm:pt modelId="{EAC69AA7-A643-4790-AF25-2FE97B264CD3}" type="parTrans" cxnId="{D09A4C49-03D0-40AC-9F0F-DAD94A78046D}">
      <dgm:prSet/>
      <dgm:spPr/>
      <dgm:t>
        <a:bodyPr/>
        <a:lstStyle/>
        <a:p>
          <a:endParaRPr lang="en-US"/>
        </a:p>
      </dgm:t>
    </dgm:pt>
    <dgm:pt modelId="{4C3E1152-DC56-4F1D-B460-FCC4B6FFAE8F}" type="sibTrans" cxnId="{D09A4C49-03D0-40AC-9F0F-DAD94A78046D}">
      <dgm:prSet/>
      <dgm:spPr/>
      <dgm:t>
        <a:bodyPr/>
        <a:lstStyle/>
        <a:p>
          <a:endParaRPr lang="en-US"/>
        </a:p>
      </dgm:t>
    </dgm:pt>
    <dgm:pt modelId="{0B21613A-6B44-479B-B973-48ECCA95B113}" type="pres">
      <dgm:prSet presAssocID="{8CC54771-388B-400F-9992-8AEAA5785182}" presName="theList" presStyleCnt="0">
        <dgm:presLayoutVars>
          <dgm:dir/>
          <dgm:animLvl val="lvl"/>
          <dgm:resizeHandles val="exact"/>
        </dgm:presLayoutVars>
      </dgm:prSet>
      <dgm:spPr/>
    </dgm:pt>
    <dgm:pt modelId="{C96C5FED-74E9-465A-8FA0-CA967D7C1E38}" type="pres">
      <dgm:prSet presAssocID="{91EAA1FE-A15D-406A-8B56-3DCB467F7A76}" presName="compNode" presStyleCnt="0"/>
      <dgm:spPr/>
    </dgm:pt>
    <dgm:pt modelId="{E84B2905-B9FE-43D1-9210-7C90DFEF4E28}" type="pres">
      <dgm:prSet presAssocID="{91EAA1FE-A15D-406A-8B56-3DCB467F7A76}" presName="aNode" presStyleLbl="bgShp" presStyleIdx="0" presStyleCnt="1"/>
      <dgm:spPr/>
    </dgm:pt>
    <dgm:pt modelId="{C7B99FE4-DC19-4D3F-B525-D40558813EC2}" type="pres">
      <dgm:prSet presAssocID="{91EAA1FE-A15D-406A-8B56-3DCB467F7A76}" presName="textNode" presStyleLbl="bgShp" presStyleIdx="0" presStyleCnt="1"/>
      <dgm:spPr/>
    </dgm:pt>
    <dgm:pt modelId="{9BE83CF0-3F73-4CED-A94C-88D177ADAEBE}" type="pres">
      <dgm:prSet presAssocID="{91EAA1FE-A15D-406A-8B56-3DCB467F7A76}" presName="compChildNode" presStyleCnt="0"/>
      <dgm:spPr/>
    </dgm:pt>
    <dgm:pt modelId="{49FAE2CE-E595-4B2B-941A-6CB531565F77}" type="pres">
      <dgm:prSet presAssocID="{91EAA1FE-A15D-406A-8B56-3DCB467F7A76}" presName="theInnerList" presStyleCnt="0"/>
      <dgm:spPr/>
    </dgm:pt>
    <dgm:pt modelId="{7D207649-161E-4FC3-8F76-DB905C852A63}" type="pres">
      <dgm:prSet presAssocID="{8834F4DA-7BB7-41C1-844B-5A2F06E2E771}" presName="childNode" presStyleLbl="node1" presStyleIdx="0" presStyleCnt="3">
        <dgm:presLayoutVars>
          <dgm:bulletEnabled val="1"/>
        </dgm:presLayoutVars>
      </dgm:prSet>
      <dgm:spPr/>
    </dgm:pt>
    <dgm:pt modelId="{063EDDBE-5787-4272-9E74-7ECF35591AE2}" type="pres">
      <dgm:prSet presAssocID="{8834F4DA-7BB7-41C1-844B-5A2F06E2E771}" presName="aSpace2" presStyleCnt="0"/>
      <dgm:spPr/>
    </dgm:pt>
    <dgm:pt modelId="{9DECDCB6-C399-4D09-AE75-109DD9DD2119}" type="pres">
      <dgm:prSet presAssocID="{46B5A6E9-8A8D-4682-B313-7AC973E22038}" presName="childNode" presStyleLbl="node1" presStyleIdx="1" presStyleCnt="3">
        <dgm:presLayoutVars>
          <dgm:bulletEnabled val="1"/>
        </dgm:presLayoutVars>
      </dgm:prSet>
      <dgm:spPr/>
    </dgm:pt>
    <dgm:pt modelId="{DF064329-2C23-4CA5-BF7F-282D82D1572B}" type="pres">
      <dgm:prSet presAssocID="{46B5A6E9-8A8D-4682-B313-7AC973E22038}" presName="aSpace2" presStyleCnt="0"/>
      <dgm:spPr/>
    </dgm:pt>
    <dgm:pt modelId="{0227B925-1FA8-409F-8CD9-5CF926A13082}" type="pres">
      <dgm:prSet presAssocID="{4039200F-5E60-4284-B4DA-B26E35D6C58E}" presName="childNode" presStyleLbl="node1" presStyleIdx="2" presStyleCnt="3">
        <dgm:presLayoutVars>
          <dgm:bulletEnabled val="1"/>
        </dgm:presLayoutVars>
      </dgm:prSet>
      <dgm:spPr/>
    </dgm:pt>
  </dgm:ptLst>
  <dgm:cxnLst>
    <dgm:cxn modelId="{FDA0FF5A-D05E-43CA-A079-9830C1C84056}" srcId="{8CC54771-388B-400F-9992-8AEAA5785182}" destId="{91EAA1FE-A15D-406A-8B56-3DCB467F7A76}" srcOrd="0" destOrd="0" parTransId="{C098B405-5518-483F-8078-A8F17704C13D}" sibTransId="{999708FC-3C52-4149-ABDA-EDE0E7232B3C}"/>
    <dgm:cxn modelId="{0B10C47B-341E-416C-B7C0-6EF910F8063A}" type="presOf" srcId="{4039200F-5E60-4284-B4DA-B26E35D6C58E}" destId="{0227B925-1FA8-409F-8CD9-5CF926A13082}" srcOrd="0" destOrd="0" presId="urn:microsoft.com/office/officeart/2005/8/layout/lProcess2"/>
    <dgm:cxn modelId="{9BAA8EA5-5FF8-4A8C-A7EC-51993F731708}" srcId="{91EAA1FE-A15D-406A-8B56-3DCB467F7A76}" destId="{8834F4DA-7BB7-41C1-844B-5A2F06E2E771}" srcOrd="0" destOrd="0" parTransId="{B1577440-2089-4E2F-B2E9-B0CDC48DFB73}" sibTransId="{BCE45806-9722-43AB-B269-0684CFC21DF8}"/>
    <dgm:cxn modelId="{9469C7BB-85A0-43F3-8576-B87027DAF1A6}" type="presOf" srcId="{8CC54771-388B-400F-9992-8AEAA5785182}" destId="{0B21613A-6B44-479B-B973-48ECCA95B113}" srcOrd="0" destOrd="0" presId="urn:microsoft.com/office/officeart/2005/8/layout/lProcess2"/>
    <dgm:cxn modelId="{6D3120F6-28C4-4CDF-9E98-E56F6EAD6BB4}" type="presOf" srcId="{46B5A6E9-8A8D-4682-B313-7AC973E22038}" destId="{9DECDCB6-C399-4D09-AE75-109DD9DD2119}" srcOrd="0" destOrd="0" presId="urn:microsoft.com/office/officeart/2005/8/layout/lProcess2"/>
    <dgm:cxn modelId="{BC70527D-3747-4EDA-ACC5-A0DFF70D9C0C}" type="presOf" srcId="{91EAA1FE-A15D-406A-8B56-3DCB467F7A76}" destId="{E84B2905-B9FE-43D1-9210-7C90DFEF4E28}" srcOrd="0" destOrd="0" presId="urn:microsoft.com/office/officeart/2005/8/layout/lProcess2"/>
    <dgm:cxn modelId="{7D376D76-8486-4ACD-B194-9C01C1A528BB}" srcId="{91EAA1FE-A15D-406A-8B56-3DCB467F7A76}" destId="{46B5A6E9-8A8D-4682-B313-7AC973E22038}" srcOrd="1" destOrd="0" parTransId="{4761FEE9-19A6-4CC2-89CA-2EE1EDBC5F40}" sibTransId="{9A928A7F-5F12-4A26-8B06-8B8556A4501E}"/>
    <dgm:cxn modelId="{4B04E827-2177-49EE-BB63-03363025EA95}" type="presOf" srcId="{91EAA1FE-A15D-406A-8B56-3DCB467F7A76}" destId="{C7B99FE4-DC19-4D3F-B525-D40558813EC2}" srcOrd="1" destOrd="0" presId="urn:microsoft.com/office/officeart/2005/8/layout/lProcess2"/>
    <dgm:cxn modelId="{D09A4C49-03D0-40AC-9F0F-DAD94A78046D}" srcId="{91EAA1FE-A15D-406A-8B56-3DCB467F7A76}" destId="{4039200F-5E60-4284-B4DA-B26E35D6C58E}" srcOrd="2" destOrd="0" parTransId="{EAC69AA7-A643-4790-AF25-2FE97B264CD3}" sibTransId="{4C3E1152-DC56-4F1D-B460-FCC4B6FFAE8F}"/>
    <dgm:cxn modelId="{948DB118-AE74-4BED-8D34-27AB5E9171D4}" type="presOf" srcId="{8834F4DA-7BB7-41C1-844B-5A2F06E2E771}" destId="{7D207649-161E-4FC3-8F76-DB905C852A63}" srcOrd="0" destOrd="0" presId="urn:microsoft.com/office/officeart/2005/8/layout/lProcess2"/>
    <dgm:cxn modelId="{82472204-3652-4E40-A116-93AF80F8E685}" type="presParOf" srcId="{0B21613A-6B44-479B-B973-48ECCA95B113}" destId="{C96C5FED-74E9-465A-8FA0-CA967D7C1E38}" srcOrd="0" destOrd="0" presId="urn:microsoft.com/office/officeart/2005/8/layout/lProcess2"/>
    <dgm:cxn modelId="{EE0A57D9-FE1E-40EF-9F5D-AC7452F8360A}" type="presParOf" srcId="{C96C5FED-74E9-465A-8FA0-CA967D7C1E38}" destId="{E84B2905-B9FE-43D1-9210-7C90DFEF4E28}" srcOrd="0" destOrd="0" presId="urn:microsoft.com/office/officeart/2005/8/layout/lProcess2"/>
    <dgm:cxn modelId="{77912302-46B2-452C-980D-FDA091C07DC9}" type="presParOf" srcId="{C96C5FED-74E9-465A-8FA0-CA967D7C1E38}" destId="{C7B99FE4-DC19-4D3F-B525-D40558813EC2}" srcOrd="1" destOrd="0" presId="urn:microsoft.com/office/officeart/2005/8/layout/lProcess2"/>
    <dgm:cxn modelId="{09810D3E-DFEA-4C00-BD29-92975F1F8F08}" type="presParOf" srcId="{C96C5FED-74E9-465A-8FA0-CA967D7C1E38}" destId="{9BE83CF0-3F73-4CED-A94C-88D177ADAEBE}" srcOrd="2" destOrd="0" presId="urn:microsoft.com/office/officeart/2005/8/layout/lProcess2"/>
    <dgm:cxn modelId="{B5392450-743F-4DF1-95E5-835FDEA4AC07}" type="presParOf" srcId="{9BE83CF0-3F73-4CED-A94C-88D177ADAEBE}" destId="{49FAE2CE-E595-4B2B-941A-6CB531565F77}" srcOrd="0" destOrd="0" presId="urn:microsoft.com/office/officeart/2005/8/layout/lProcess2"/>
    <dgm:cxn modelId="{3DF47CB9-1BA3-4EA6-9221-CEDDDC362E67}" type="presParOf" srcId="{49FAE2CE-E595-4B2B-941A-6CB531565F77}" destId="{7D207649-161E-4FC3-8F76-DB905C852A63}" srcOrd="0" destOrd="0" presId="urn:microsoft.com/office/officeart/2005/8/layout/lProcess2"/>
    <dgm:cxn modelId="{16FDF962-D063-47B8-87A7-9D4FD2B65440}" type="presParOf" srcId="{49FAE2CE-E595-4B2B-941A-6CB531565F77}" destId="{063EDDBE-5787-4272-9E74-7ECF35591AE2}" srcOrd="1" destOrd="0" presId="urn:microsoft.com/office/officeart/2005/8/layout/lProcess2"/>
    <dgm:cxn modelId="{60EE06C8-D660-48EF-853D-813BC986B1AF}" type="presParOf" srcId="{49FAE2CE-E595-4B2B-941A-6CB531565F77}" destId="{9DECDCB6-C399-4D09-AE75-109DD9DD2119}" srcOrd="2" destOrd="0" presId="urn:microsoft.com/office/officeart/2005/8/layout/lProcess2"/>
    <dgm:cxn modelId="{6262AB21-883C-468A-8D0D-07A356D91AB5}" type="presParOf" srcId="{49FAE2CE-E595-4B2B-941A-6CB531565F77}" destId="{DF064329-2C23-4CA5-BF7F-282D82D1572B}" srcOrd="3" destOrd="0" presId="urn:microsoft.com/office/officeart/2005/8/layout/lProcess2"/>
    <dgm:cxn modelId="{73A2DFD6-14CD-4F9A-A09A-21D11A0C9A43}" type="presParOf" srcId="{49FAE2CE-E595-4B2B-941A-6CB531565F77}" destId="{0227B925-1FA8-409F-8CD9-5CF926A13082}" srcOrd="4" destOrd="0" presId="urn:microsoft.com/office/officeart/2005/8/layout/lProcess2"/>
  </dgm:cxnLst>
  <dgm:bg>
    <a:noFill/>
  </dgm:bg>
  <dgm:whole/>
  <dgm:extLst>
    <a:ext uri="http://schemas.microsoft.com/office/drawing/2008/diagram">
      <dsp:dataModelExt xmlns:dsp="http://schemas.microsoft.com/office/drawing/2008/diagram" relId="rId8"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CBAF4AA3-650C-4221-B4A3-971040C12F6B}">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Receiving Medi-Cal</a:t>
          </a:r>
        </a:p>
      </dgm:t>
      <dgm:extLst>
        <a:ext uri="{E40237B7-FDA0-4F09-8148-C483321AD2D9}">
          <dgm14:cNvPr xmlns:dgm14="http://schemas.microsoft.com/office/drawing/2010/diagram" id="0" name="">
            <a:hlinkClick xmlns:r="http://schemas.openxmlformats.org/officeDocument/2006/relationships" r:id="rId6"/>
          </dgm14:cNvPr>
        </a:ext>
      </dgm:extLst>
    </dgm:pt>
    <dgm:pt modelId="{52480C56-5DE2-415F-A5AD-CD1811B31075}" type="parTrans" cxnId="{FD848C4B-6751-4872-9A79-9B02FB19C4AB}">
      <dgm:prSet/>
      <dgm:spPr/>
      <dgm:t>
        <a:bodyPr/>
        <a:lstStyle/>
        <a:p>
          <a:endParaRPr lang="en-US"/>
        </a:p>
      </dgm:t>
    </dgm:pt>
    <dgm:pt modelId="{DBE1D87C-7782-42B3-87F0-3595C82B0ED5}" type="sibTrans" cxnId="{FD848C4B-6751-4872-9A79-9B02FB19C4AB}">
      <dgm:prSet/>
      <dgm:spPr/>
      <dgm:t>
        <a:bodyPr/>
        <a:lstStyle/>
        <a:p>
          <a:endParaRPr lang="en-US"/>
        </a:p>
      </dgm:t>
    </dgm:pt>
    <dgm:pt modelId="{2115EEBB-7BE8-4F6B-898C-E17E63C4DD9F}">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00" b="0">
              <a:solidFill>
                <a:sysClr val="windowText" lastClr="000000"/>
              </a:solidFill>
            </a:rPr>
            <a:t>Medi-Cal Beneficiaries Receiving CalFresh</a:t>
          </a:r>
        </a:p>
      </dgm:t>
      <dgm:extLst>
        <a:ext uri="{E40237B7-FDA0-4F09-8148-C483321AD2D9}">
          <dgm14:cNvPr xmlns:dgm14="http://schemas.microsoft.com/office/drawing/2010/diagram" id="0" name="">
            <a:hlinkClick xmlns:r="http://schemas.openxmlformats.org/officeDocument/2006/relationships" r:id="rId7"/>
          </dgm14:cNvPr>
        </a:ext>
      </dgm:extLst>
    </dgm:pt>
    <dgm:pt modelId="{FB8A28D6-43C9-4A24-8044-E183CC49D857}" type="parTrans" cxnId="{D3F4493D-910B-4726-BD17-2F2A6F9B6537}">
      <dgm:prSet/>
      <dgm:spPr/>
      <dgm:t>
        <a:bodyPr/>
        <a:lstStyle/>
        <a:p>
          <a:endParaRPr lang="en-US"/>
        </a:p>
      </dgm:t>
    </dgm:pt>
    <dgm:pt modelId="{36DF83C5-8CA3-488F-B75C-77E3ADE070B8}" type="sibTrans" cxnId="{D3F4493D-910B-4726-BD17-2F2A6F9B6537}">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8"/>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9"/>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E35A29E1-D20B-45C4-9A5E-9F840DDB5C83}" type="pres">
      <dgm:prSet presAssocID="{CBAF4AA3-650C-4221-B4A3-971040C12F6B}" presName="childNode" presStyleLbl="node1" presStyleIdx="0" presStyleCnt="9">
        <dgm:presLayoutVars>
          <dgm:bulletEnabled val="1"/>
        </dgm:presLayoutVars>
      </dgm:prSet>
      <dgm:spPr/>
    </dgm:pt>
    <dgm:pt modelId="{A49867C2-E792-4801-92EC-0EEEAF136E69}" type="pres">
      <dgm:prSet presAssocID="{CBAF4AA3-650C-4221-B4A3-971040C12F6B}" presName="aSpace2" presStyleCnt="0"/>
      <dgm:spPr/>
    </dgm:pt>
    <dgm:pt modelId="{7A63CB8A-3EC2-41D9-BED4-167FB2048B1F}" type="pres">
      <dgm:prSet presAssocID="{2115EEBB-7BE8-4F6B-898C-E17E63C4DD9F}" presName="childNode" presStyleLbl="node1" presStyleIdx="1" presStyleCnt="9">
        <dgm:presLayoutVars>
          <dgm:bulletEnabled val="1"/>
        </dgm:presLayoutVars>
      </dgm:prSet>
      <dgm:spPr/>
    </dgm:pt>
    <dgm:pt modelId="{85DE36A8-F33C-4D70-82A0-17D0A1C212CF}" type="pres">
      <dgm:prSet presAssocID="{2115EEBB-7BE8-4F6B-898C-E17E63C4DD9F}" presName="aSpace2" presStyleCnt="0"/>
      <dgm:spPr/>
    </dgm:pt>
    <dgm:pt modelId="{5A099EE2-52CE-4A3C-BFD4-58D31CDB65C2}" type="pres">
      <dgm:prSet presAssocID="{96B7BCDD-32E8-4C32-992B-FDDDAF17F104}" presName="childNode" presStyleLbl="node1" presStyleIdx="2" presStyleCnt="9">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3" presStyleCnt="9">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4" presStyleCnt="9">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5" presStyleCnt="9">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6" presStyleCnt="9">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7" presStyleCnt="9">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8" presStyleCnt="9">
        <dgm:presLayoutVars>
          <dgm:bulletEnabled val="1"/>
        </dgm:presLayoutVars>
      </dgm:prSet>
      <dgm:spPr/>
    </dgm:pt>
  </dgm:ptLst>
  <dgm:cxnLst>
    <dgm:cxn modelId="{06CCC00F-BCA1-4E35-8E80-E36CA3CB2EE3}" srcId="{CF642D4F-EA98-42E7-B3BF-FFF627CF00BF}" destId="{8E3E5C6C-6B81-4915-8215-B7422EA527B2}" srcOrd="3" destOrd="0" parTransId="{63E45028-2E1F-48B3-A8BF-D165F787AD26}" sibTransId="{C9147D45-5E7A-4608-B8F3-AEDE7A4373CF}"/>
    <dgm:cxn modelId="{5C5C4CD6-CCAB-4344-A974-00CED3CADBB1}" type="presOf" srcId="{ABE9688A-0BE2-42DA-BA0E-E3A9388ABF2C}" destId="{05DED2EB-F1B6-48B4-8E30-B8E6E9B450DF}" srcOrd="0" destOrd="0" presId="urn:microsoft.com/office/officeart/2005/8/layout/lProcess2"/>
    <dgm:cxn modelId="{3B2A22FB-8407-4249-A878-9C5C45BDF5D3}" type="presOf" srcId="{2115EEBB-7BE8-4F6B-898C-E17E63C4DD9F}" destId="{7A63CB8A-3EC2-41D9-BED4-167FB2048B1F}" srcOrd="0" destOrd="0" presId="urn:microsoft.com/office/officeart/2005/8/layout/lProcess2"/>
    <dgm:cxn modelId="{F62B3203-9634-4C86-B404-DA7AAF4B0FE6}" srcId="{ABE9688A-0BE2-42DA-BA0E-E3A9388ABF2C}" destId="{D8895C75-9519-472E-9A73-7C092868707B}" srcOrd="0" destOrd="0" parTransId="{C2E33ECF-CC1A-4A32-BE6A-4F240976FE1B}" sibTransId="{16CC417E-52C7-4BD1-876B-D42F112B3E62}"/>
    <dgm:cxn modelId="{FD848C4B-6751-4872-9A79-9B02FB19C4AB}" srcId="{930137E6-9877-490D-A654-DB43952F3C33}" destId="{CBAF4AA3-650C-4221-B4A3-971040C12F6B}" srcOrd="0" destOrd="0" parTransId="{52480C56-5DE2-415F-A5AD-CD1811B31075}" sibTransId="{DBE1D87C-7782-42B3-87F0-3595C82B0ED5}"/>
    <dgm:cxn modelId="{0970E48B-1CC9-4500-99B7-37E53DE63E96}" type="presOf" srcId="{40840252-94BF-496A-98C6-5426304551B6}" destId="{EC33C11A-144B-4289-8FDD-EC0D0B70BCAE}"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8AA307F0-2614-4B43-9171-536E5BBC5C33}" srcId="{930137E6-9877-490D-A654-DB43952F3C33}" destId="{89A25F07-B514-4708-A990-EA0AEAF847BD}" srcOrd="3" destOrd="0" parTransId="{AB388E2D-D0F8-4982-B8FC-14C4FB5A4DAC}" sibTransId="{EC0EFEBD-328A-42E1-A26A-08F16F0D4054}"/>
    <dgm:cxn modelId="{2D26D8DB-D354-4906-BAC2-05AFDB0E79C2}" srcId="{CF642D4F-EA98-42E7-B3BF-FFF627CF00BF}" destId="{C6E35990-7BDE-4B30-A587-F511306A228F}" srcOrd="0" destOrd="0" parTransId="{04E252F6-BE17-40BA-9766-3ACD1C1CDCAC}" sibTransId="{3E7BD792-CF62-401B-903F-8CFA432E4DD2}"/>
    <dgm:cxn modelId="{26D0EB52-AE3D-44A9-9F5E-D7CA26E29D98}" type="presOf" srcId="{D8895C75-9519-472E-9A73-7C092868707B}" destId="{8EF39F0F-DFAD-4C1F-AE85-DB05CD4F8DD3}" srcOrd="0" destOrd="0" presId="urn:microsoft.com/office/officeart/2005/8/layout/lProcess2"/>
    <dgm:cxn modelId="{06089965-62B4-4124-9FDF-86C5A5982789}" srcId="{CF642D4F-EA98-42E7-B3BF-FFF627CF00BF}" destId="{2E87D16D-D871-43F1-B08A-D86F9B82BECE}" srcOrd="1" destOrd="0" parTransId="{38D3F8CA-2322-49C6-80C4-974C9F3B26F8}" sibTransId="{257ECAB1-C028-4F41-9F20-FD7B7EDF4B00}"/>
    <dgm:cxn modelId="{B1992A3D-898F-451F-B3EC-9B03A3C456BC}" type="presOf" srcId="{CBAF4AA3-650C-4221-B4A3-971040C12F6B}" destId="{E35A29E1-D20B-45C4-9A5E-9F840DDB5C83}"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76AED1E2-7DD9-4C2E-8CF3-7B641632B724}" type="presOf" srcId="{96B7BCDD-32E8-4C32-992B-FDDDAF17F104}" destId="{5A099EE2-52CE-4A3C-BFD4-58D31CDB65C2}"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1C207D2D-CB88-4BB3-8449-81E5A803B2B3}" type="presOf" srcId="{930137E6-9877-490D-A654-DB43952F3C33}" destId="{D99FE214-8F62-44E2-B8A2-C7659C49B6DB}" srcOrd="0"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BA17D14E-8B73-4F86-827E-FE5D4A69FE58}" srcId="{396E7821-D650-4019-B1A5-95BA2A5AEB67}" destId="{ABE9688A-0BE2-42DA-BA0E-E3A9388ABF2C}" srcOrd="2" destOrd="0" parTransId="{6DFE4566-C022-4026-9BDE-2EDAE361572A}" sibTransId="{1EE67781-7E21-4286-95D6-263856DA2D96}"/>
    <dgm:cxn modelId="{F7F00958-055F-4951-9D52-20BBF85B2D44}" srcId="{930137E6-9877-490D-A654-DB43952F3C33}" destId="{96B7BCDD-32E8-4C32-992B-FDDDAF17F104}" srcOrd="2" destOrd="0" parTransId="{B1785832-DB35-46DA-9FA3-B15AA7F9A2AD}" sibTransId="{2FE1D068-2B7F-4F3C-A613-E43EFDAA467B}"/>
    <dgm:cxn modelId="{1AF9990E-B39F-4B8F-A4F4-FE3E18C3D95D}" type="presOf" srcId="{89A25F07-B514-4708-A990-EA0AEAF847BD}" destId="{58CFA878-8FE3-419A-92CC-101A67B11C00}" srcOrd="0"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8F42D318-8AC5-4FB8-9559-A59E88788FFE}" type="presOf" srcId="{ABE9688A-0BE2-42DA-BA0E-E3A9388ABF2C}" destId="{EE50B813-4733-4762-B729-4EDCC6DCEBAF}" srcOrd="1" destOrd="0" presId="urn:microsoft.com/office/officeart/2005/8/layout/lProcess2"/>
    <dgm:cxn modelId="{D3F4493D-910B-4726-BD17-2F2A6F9B6537}" srcId="{930137E6-9877-490D-A654-DB43952F3C33}" destId="{2115EEBB-7BE8-4F6B-898C-E17E63C4DD9F}" srcOrd="1" destOrd="0" parTransId="{FB8A28D6-43C9-4A24-8044-E183CC49D857}" sibTransId="{36DF83C5-8CA3-488F-B75C-77E3ADE070B8}"/>
    <dgm:cxn modelId="{8D042972-49FC-4B1C-8ACF-65F02ACD250E}" type="presOf" srcId="{8E3E5C6C-6B81-4915-8215-B7422EA527B2}" destId="{FEED9C59-8EF0-4941-9ECF-BB52D731B2F5}"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1E74C745-129D-43B5-921C-9E10BF08E81B}" type="presParOf" srcId="{4842B1B1-2E0F-482B-955C-CCF5C8DFBFEB}" destId="{E35A29E1-D20B-45C4-9A5E-9F840DDB5C83}" srcOrd="0" destOrd="0" presId="urn:microsoft.com/office/officeart/2005/8/layout/lProcess2"/>
    <dgm:cxn modelId="{0FE24E2C-0395-4F05-A94B-AA04C6365395}" type="presParOf" srcId="{4842B1B1-2E0F-482B-955C-CCF5C8DFBFEB}" destId="{A49867C2-E792-4801-92EC-0EEEAF136E69}" srcOrd="1" destOrd="0" presId="urn:microsoft.com/office/officeart/2005/8/layout/lProcess2"/>
    <dgm:cxn modelId="{FC4F61A3-2B6B-45FB-AA90-9327FCE4F320}" type="presParOf" srcId="{4842B1B1-2E0F-482B-955C-CCF5C8DFBFEB}" destId="{7A63CB8A-3EC2-41D9-BED4-167FB2048B1F}" srcOrd="2" destOrd="0" presId="urn:microsoft.com/office/officeart/2005/8/layout/lProcess2"/>
    <dgm:cxn modelId="{5AC9EA20-7630-4F92-B3E0-12A000213CF2}" type="presParOf" srcId="{4842B1B1-2E0F-482B-955C-CCF5C8DFBFEB}" destId="{85DE36A8-F33C-4D70-82A0-17D0A1C212CF}" srcOrd="3" destOrd="0" presId="urn:microsoft.com/office/officeart/2005/8/layout/lProcess2"/>
    <dgm:cxn modelId="{A2871C8A-9BF7-466D-BFE4-6A41ABD607F7}" type="presParOf" srcId="{4842B1B1-2E0F-482B-955C-CCF5C8DFBFEB}" destId="{5A099EE2-52CE-4A3C-BFD4-58D31CDB65C2}" srcOrd="4" destOrd="0" presId="urn:microsoft.com/office/officeart/2005/8/layout/lProcess2"/>
    <dgm:cxn modelId="{A4EF6AF8-63EB-4F69-8E25-C36BEAFF35B1}" type="presParOf" srcId="{4842B1B1-2E0F-482B-955C-CCF5C8DFBFEB}" destId="{6B871315-DD09-4881-9CB5-C9E1CB3B345F}" srcOrd="5" destOrd="0" presId="urn:microsoft.com/office/officeart/2005/8/layout/lProcess2"/>
    <dgm:cxn modelId="{3C0361B3-87B1-4069-B412-9018FE12F968}" type="presParOf" srcId="{4842B1B1-2E0F-482B-955C-CCF5C8DFBFEB}" destId="{58CFA878-8FE3-419A-92CC-101A67B11C00}" srcOrd="6"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1120"/>
          <a:ext cx="1421669" cy="1028581"/>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Caseload Demographics</a:t>
          </a:r>
        </a:p>
      </dsp:txBody>
      <dsp:txXfrm>
        <a:off x="212332" y="1601246"/>
        <a:ext cx="1361417" cy="968329"/>
      </dsp:txXfrm>
    </dsp:sp>
    <dsp:sp modelId="{91CAA4C3-68B3-43D0-AAA9-FAF32AC3E3B8}">
      <dsp:nvSpPr>
        <dsp:cNvPr id="0" name=""/>
        <dsp:cNvSpPr/>
      </dsp:nvSpPr>
      <dsp:spPr>
        <a:xfrm>
          <a:off x="182206" y="2757944"/>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State &amp; County General Population Demographics</a:t>
          </a:r>
        </a:p>
      </dsp:txBody>
      <dsp:txXfrm>
        <a:off x="212332" y="2788070"/>
        <a:ext cx="1361417" cy="968329"/>
      </dsp:txXfrm>
    </dsp:sp>
    <dsp:sp modelId="{6225A124-5BB8-46F9-ACD7-BB2B159A7924}">
      <dsp:nvSpPr>
        <dsp:cNvPr id="0" name=""/>
        <dsp:cNvSpPr/>
      </dsp:nvSpPr>
      <dsp:spPr>
        <a:xfrm>
          <a:off x="182206" y="3944769"/>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12332" y="3974895"/>
        <a:ext cx="1361417" cy="968329"/>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A09D5000-FC7D-47E4-8614-5C4714D942F9}">
      <dsp:nvSpPr>
        <dsp:cNvPr id="0" name=""/>
        <dsp:cNvSpPr/>
      </dsp:nvSpPr>
      <dsp:spPr>
        <a:xfrm>
          <a:off x="2092575" y="1570928"/>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7297" y="1585650"/>
        <a:ext cx="1392225" cy="473214"/>
      </dsp:txXfrm>
    </dsp:sp>
    <dsp:sp modelId="{C5000902-1DD5-4BCE-AED6-92B83195DA18}">
      <dsp:nvSpPr>
        <dsp:cNvPr id="0" name=""/>
        <dsp:cNvSpPr/>
      </dsp:nvSpPr>
      <dsp:spPr>
        <a:xfrm>
          <a:off x="2092575" y="2150919"/>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7297" y="2165641"/>
        <a:ext cx="1392225" cy="473214"/>
      </dsp:txXfrm>
    </dsp:sp>
    <dsp:sp modelId="{83DD1F85-1C29-481B-BD84-F7D504F30296}">
      <dsp:nvSpPr>
        <dsp:cNvPr id="0" name=""/>
        <dsp:cNvSpPr/>
      </dsp:nvSpPr>
      <dsp:spPr>
        <a:xfrm>
          <a:off x="2092575" y="2730910"/>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7297" y="2745632"/>
        <a:ext cx="1392225" cy="473214"/>
      </dsp:txXfrm>
    </dsp:sp>
    <dsp:sp modelId="{6F953BE4-4707-425A-81D6-72BE38FAA95C}">
      <dsp:nvSpPr>
        <dsp:cNvPr id="0" name=""/>
        <dsp:cNvSpPr/>
      </dsp:nvSpPr>
      <dsp:spPr>
        <a:xfrm>
          <a:off x="2092575" y="3310901"/>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7297" y="3325623"/>
        <a:ext cx="1392225" cy="473214"/>
      </dsp:txXfrm>
    </dsp:sp>
    <dsp:sp modelId="{4C026151-8F41-4B30-9430-2ECDAEBDC801}">
      <dsp:nvSpPr>
        <dsp:cNvPr id="0" name=""/>
        <dsp:cNvSpPr/>
      </dsp:nvSpPr>
      <dsp:spPr>
        <a:xfrm>
          <a:off x="2092575" y="3890892"/>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Dual Program Participation</a:t>
          </a:r>
        </a:p>
      </dsp:txBody>
      <dsp:txXfrm>
        <a:off x="2107297" y="3905614"/>
        <a:ext cx="1392225" cy="473214"/>
      </dsp:txXfrm>
    </dsp:sp>
    <dsp:sp modelId="{BC6270D4-9DDA-407A-AC13-850B7C49FB6F}">
      <dsp:nvSpPr>
        <dsp:cNvPr id="0" name=""/>
        <dsp:cNvSpPr/>
      </dsp:nvSpPr>
      <dsp:spPr>
        <a:xfrm>
          <a:off x="2092575" y="4470883"/>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7297" y="4485605"/>
        <a:ext cx="1392225" cy="473214"/>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928"/>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38403" y="1585650"/>
        <a:ext cx="1392225" cy="473214"/>
      </dsp:txXfrm>
    </dsp:sp>
    <dsp:sp modelId="{6E12D336-41B4-4E33-B096-4D4FFE2D92A4}">
      <dsp:nvSpPr>
        <dsp:cNvPr id="0" name=""/>
        <dsp:cNvSpPr/>
      </dsp:nvSpPr>
      <dsp:spPr>
        <a:xfrm>
          <a:off x="7823681" y="2150919"/>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Every Three Months</a:t>
          </a:r>
        </a:p>
      </dsp:txBody>
      <dsp:txXfrm>
        <a:off x="7838403" y="2165641"/>
        <a:ext cx="1392225" cy="473214"/>
      </dsp:txXfrm>
    </dsp:sp>
    <dsp:sp modelId="{C6FCB4F5-EEB4-4DA0-BB87-2D1DDE2BC843}">
      <dsp:nvSpPr>
        <dsp:cNvPr id="0" name=""/>
        <dsp:cNvSpPr/>
      </dsp:nvSpPr>
      <dsp:spPr>
        <a:xfrm>
          <a:off x="7823681" y="2730910"/>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38403" y="2745632"/>
        <a:ext cx="1392225" cy="473214"/>
      </dsp:txXfrm>
    </dsp:sp>
    <dsp:sp modelId="{7D987D0A-EE10-402D-A77A-F16F5C8DCDF4}">
      <dsp:nvSpPr>
        <dsp:cNvPr id="0" name=""/>
        <dsp:cNvSpPr/>
      </dsp:nvSpPr>
      <dsp:spPr>
        <a:xfrm>
          <a:off x="7823681" y="3310901"/>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38403" y="3325623"/>
        <a:ext cx="1392225" cy="473214"/>
      </dsp:txXfrm>
    </dsp:sp>
    <dsp:sp modelId="{857E5ECA-93D0-4408-823F-79E9EE9810D2}">
      <dsp:nvSpPr>
        <dsp:cNvPr id="0" name=""/>
        <dsp:cNvSpPr/>
      </dsp:nvSpPr>
      <dsp:spPr>
        <a:xfrm>
          <a:off x="7823681" y="3890892"/>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38403" y="3905614"/>
        <a:ext cx="1392225" cy="473214"/>
      </dsp:txXfrm>
    </dsp:sp>
    <dsp:sp modelId="{E27664AA-10B4-4732-A812-16C45A2FBC52}">
      <dsp:nvSpPr>
        <dsp:cNvPr id="0" name=""/>
        <dsp:cNvSpPr/>
      </dsp:nvSpPr>
      <dsp:spPr>
        <a:xfrm>
          <a:off x="7823681" y="4470883"/>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88950">
            <a:lnSpc>
              <a:spcPct val="90000"/>
            </a:lnSpc>
            <a:spcBef>
              <a:spcPct val="0"/>
            </a:spcBef>
            <a:spcAft>
              <a:spcPct val="35000"/>
            </a:spcAft>
            <a:buNone/>
          </a:pPr>
          <a:r>
            <a:rPr lang="en-US" sz="1100" kern="1200"/>
            <a:t>Medi-Cal Recipients Likely Eligible for CalFresh</a:t>
          </a:r>
        </a:p>
      </dsp:txBody>
      <dsp:txXfrm>
        <a:off x="7838403" y="4485605"/>
        <a:ext cx="1392225" cy="47321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E84B2905-B9FE-43D1-9210-7C90DFEF4E28}">
      <dsp:nvSpPr>
        <dsp:cNvPr id="0" name=""/>
        <dsp:cNvSpPr/>
      </dsp:nvSpPr>
      <dsp:spPr>
        <a:xfrm>
          <a:off x="0" y="0"/>
          <a:ext cx="2203704" cy="2825496"/>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Dual Program Participation</a:t>
          </a:r>
        </a:p>
      </dsp:txBody>
      <dsp:txXfrm>
        <a:off x="0" y="0"/>
        <a:ext cx="2203704" cy="847648"/>
      </dsp:txXfrm>
    </dsp:sp>
    <dsp:sp modelId="{7D207649-161E-4FC3-8F76-DB905C852A63}">
      <dsp:nvSpPr>
        <dsp:cNvPr id="0" name=""/>
        <dsp:cNvSpPr/>
      </dsp:nvSpPr>
      <dsp:spPr>
        <a:xfrm>
          <a:off x="220370" y="847890"/>
          <a:ext cx="1762963" cy="555096"/>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Medi-Cal Participation</a:t>
          </a:r>
        </a:p>
      </dsp:txBody>
      <dsp:txXfrm>
        <a:off x="236628" y="864148"/>
        <a:ext cx="1730447" cy="522580"/>
      </dsp:txXfrm>
    </dsp:sp>
    <dsp:sp modelId="{9DECDCB6-C399-4D09-AE75-109DD9DD2119}">
      <dsp:nvSpPr>
        <dsp:cNvPr id="0" name=""/>
        <dsp:cNvSpPr/>
      </dsp:nvSpPr>
      <dsp:spPr>
        <a:xfrm>
          <a:off x="220370" y="1488386"/>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Medi-Cal Recipients Likely Eligible for CalFresh</a:t>
          </a:r>
        </a:p>
      </dsp:txBody>
      <dsp:txXfrm>
        <a:off x="236628" y="1504644"/>
        <a:ext cx="1730447" cy="522580"/>
      </dsp:txXfrm>
    </dsp:sp>
    <dsp:sp modelId="{0227B925-1FA8-409F-8CD9-5CF926A13082}">
      <dsp:nvSpPr>
        <dsp:cNvPr id="0" name=""/>
        <dsp:cNvSpPr/>
      </dsp:nvSpPr>
      <dsp:spPr>
        <a:xfrm>
          <a:off x="220370" y="2128882"/>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WIC Participation</a:t>
          </a:r>
        </a:p>
      </dsp:txBody>
      <dsp:txXfrm>
        <a:off x="236628" y="2145140"/>
        <a:ext cx="1730447" cy="52258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E35A29E1-D20B-45C4-9A5E-9F840DDB5C83}">
      <dsp:nvSpPr>
        <dsp:cNvPr id="0" name=""/>
        <dsp:cNvSpPr/>
      </dsp:nvSpPr>
      <dsp:spPr>
        <a:xfrm>
          <a:off x="145665" y="848746"/>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Receiving Medi-Cal</a:t>
          </a:r>
        </a:p>
      </dsp:txBody>
      <dsp:txXfrm>
        <a:off x="157735" y="860816"/>
        <a:ext cx="1136719" cy="387974"/>
      </dsp:txXfrm>
    </dsp:sp>
    <dsp:sp modelId="{7A63CB8A-3EC2-41D9-BED4-167FB2048B1F}">
      <dsp:nvSpPr>
        <dsp:cNvPr id="0" name=""/>
        <dsp:cNvSpPr/>
      </dsp:nvSpPr>
      <dsp:spPr>
        <a:xfrm>
          <a:off x="145665" y="1324262"/>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b="0" kern="1200">
              <a:solidFill>
                <a:sysClr val="windowText" lastClr="000000"/>
              </a:solidFill>
            </a:rPr>
            <a:t>Medi-Cal Beneficiaries Receiving CalFresh</a:t>
          </a:r>
        </a:p>
      </dsp:txBody>
      <dsp:txXfrm>
        <a:off x="157735" y="1336332"/>
        <a:ext cx="1136719" cy="387974"/>
      </dsp:txXfrm>
    </dsp:sp>
    <dsp:sp modelId="{5A099EE2-52CE-4A3C-BFD4-58D31CDB65C2}">
      <dsp:nvSpPr>
        <dsp:cNvPr id="0" name=""/>
        <dsp:cNvSpPr/>
      </dsp:nvSpPr>
      <dsp:spPr>
        <a:xfrm>
          <a:off x="145665"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57735" y="1811849"/>
        <a:ext cx="1136719" cy="387974"/>
      </dsp:txXfrm>
    </dsp:sp>
    <dsp:sp modelId="{58CFA878-8FE3-419A-92CC-101A67B11C00}">
      <dsp:nvSpPr>
        <dsp:cNvPr id="0" name=""/>
        <dsp:cNvSpPr/>
      </dsp:nvSpPr>
      <dsp:spPr>
        <a:xfrm>
          <a:off x="145665" y="2275295"/>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57735" y="2287365"/>
        <a:ext cx="1136719" cy="387974"/>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3.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3.xml.rels><?xml version="1.0" encoding="UTF-8" standalone="yes"?>
<Relationships xmlns="http://schemas.openxmlformats.org/package/2006/relationships"><Relationship Id="rId8" Type="http://schemas.microsoft.com/office/2007/relationships/diagramDrawing" Target="../diagrams/drawing2.xml"/><Relationship Id="rId3" Type="http://schemas.openxmlformats.org/officeDocument/2006/relationships/image" Target="../media/image1.png"/><Relationship Id="rId7" Type="http://schemas.openxmlformats.org/officeDocument/2006/relationships/diagramColors" Target="../diagrams/colors2.xml"/><Relationship Id="rId2" Type="http://schemas.openxmlformats.org/officeDocument/2006/relationships/image" Target="../media/image3.png"/><Relationship Id="rId1" Type="http://schemas.openxmlformats.org/officeDocument/2006/relationships/hyperlink" Target="#Main_Menu!A1"/><Relationship Id="rId6" Type="http://schemas.openxmlformats.org/officeDocument/2006/relationships/diagramQuickStyle" Target="../diagrams/quickStyle2.xml"/><Relationship Id="rId5" Type="http://schemas.openxmlformats.org/officeDocument/2006/relationships/diagramLayout" Target="../diagrams/layout2.xml"/><Relationship Id="rId4" Type="http://schemas.openxmlformats.org/officeDocument/2006/relationships/diagramData" Target="../diagrams/data2.xml"/></Relationships>
</file>

<file path=xl/drawings/_rels/drawing4.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diagramQuickStyle" Target="../diagrams/quickStyle3.xml"/><Relationship Id="rId7" Type="http://schemas.openxmlformats.org/officeDocument/2006/relationships/image" Target="../media/image3.png"/><Relationship Id="rId2" Type="http://schemas.openxmlformats.org/officeDocument/2006/relationships/diagramLayout" Target="../diagrams/layout3.xml"/><Relationship Id="rId1" Type="http://schemas.openxmlformats.org/officeDocument/2006/relationships/diagramData" Target="../diagrams/data3.xml"/><Relationship Id="rId6" Type="http://schemas.openxmlformats.org/officeDocument/2006/relationships/hyperlink" Target="#Main_Menu!A1"/><Relationship Id="rId5" Type="http://schemas.microsoft.com/office/2007/relationships/diagramDrawing" Target="../diagrams/drawing3.xml"/><Relationship Id="rId4" Type="http://schemas.openxmlformats.org/officeDocument/2006/relationships/diagramColors" Target="../diagrams/colors3.xml"/></Relationships>
</file>

<file path=xl/drawings/_rels/drawing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image" Target="../media/image3.png"/><Relationship Id="rId5" Type="http://schemas.openxmlformats.org/officeDocument/2006/relationships/hyperlink" Target="#Main_Menu!A1"/><Relationship Id="rId4" Type="http://schemas.openxmlformats.org/officeDocument/2006/relationships/chart" Target="../charts/chart2.xml"/></Relationships>
</file>

<file path=xl/drawings/_rels/drawing6.xml.rels><?xml version="1.0" encoding="UTF-8" standalone="yes"?>
<Relationships xmlns="http://schemas.openxmlformats.org/package/2006/relationships"><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8.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3.png"/><Relationship Id="rId1" Type="http://schemas.openxmlformats.org/officeDocument/2006/relationships/chart" Target="../charts/chart6.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microsoft.com/office/2007/relationships/hdphoto" Target="../media/hdphoto1.wdp"/></Relationships>
</file>

<file path=xl/drawings/_rels/drawing9.xml.rels><?xml version="1.0" encoding="UTF-8" standalone="yes"?>
<Relationships xmlns="http://schemas.openxmlformats.org/package/2006/relationships"><Relationship Id="rId8" Type="http://schemas.openxmlformats.org/officeDocument/2006/relationships/hyperlink" Target="http://www.cdss.ca.gov/Portals/9/DSSDB/Dashboards/CalFresh/Program_Reach_Index_(PRI)_Methodology_Writeup.pdf" TargetMode="External"/><Relationship Id="rId3" Type="http://schemas.openxmlformats.org/officeDocument/2006/relationships/image" Target="../media/image3.png"/><Relationship Id="rId7" Type="http://schemas.openxmlformats.org/officeDocument/2006/relationships/hyperlink" Target="#Trends_PRI_tornado!A1"/><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hyperlink" Target="#Main_Menu!A1"/><Relationship Id="rId5" Type="http://schemas.microsoft.com/office/2007/relationships/hdphoto" Target="../media/hdphoto1.wdp"/><Relationship Id="rId10" Type="http://schemas.openxmlformats.org/officeDocument/2006/relationships/hyperlink" Target="http://www.cdss.ca.gov/Portals/9/DSSDB/Dashboards/CalFresh/2016_PRI_Footnotes.pdf" TargetMode="External"/><Relationship Id="rId4" Type="http://schemas.openxmlformats.org/officeDocument/2006/relationships/image" Target="../media/image4.png"/><Relationship Id="rId9" Type="http://schemas.openxmlformats.org/officeDocument/2006/relationships/hyperlink" Target="#Trends_PRI_Raw_Values!A1"/></Relationships>
</file>

<file path=xl/drawings/_rels/drawing10.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4.png"/><Relationship Id="rId7" Type="http://schemas.openxmlformats.org/officeDocument/2006/relationships/hyperlink" Target="http://www.cdss.ca.gov/Portals/9/DSSDB/Dashboards/CalFresh/Program_Reach_Index_(PRI)_Methodology_Writeup.pdf" TargetMode="External"/><Relationship Id="rId2" Type="http://schemas.openxmlformats.org/officeDocument/2006/relationships/image" Target="../media/image5.png"/><Relationship Id="rId1" Type="http://schemas.openxmlformats.org/officeDocument/2006/relationships/chart" Target="../charts/chart9.xml"/><Relationship Id="rId6" Type="http://schemas.openxmlformats.org/officeDocument/2006/relationships/hyperlink" Target="#Trends_PRI!A1"/><Relationship Id="rId5" Type="http://schemas.openxmlformats.org/officeDocument/2006/relationships/hyperlink" Target="#Main_Menu!A1"/><Relationship Id="rId4" Type="http://schemas.microsoft.com/office/2007/relationships/hdphoto" Target="../media/hdphoto1.wdp"/><Relationship Id="rId9" Type="http://schemas.openxmlformats.org/officeDocument/2006/relationships/hyperlink" Target="http://www.cdss.ca.gov/Portals/9/DSSDB/Dashboards/CalFresh/2016_PRI_Footnotes.pdf" TargetMode="External"/></Relationships>
</file>

<file path=xl/drawings/_rels/drawing11.xml.rels><?xml version="1.0" encoding="UTF-8" standalone="yes"?>
<Relationships xmlns="http://schemas.openxmlformats.org/package/2006/relationships"><Relationship Id="rId8" Type="http://schemas.openxmlformats.org/officeDocument/2006/relationships/hyperlink" Target="#Trends_PRI!A1"/><Relationship Id="rId3" Type="http://schemas.openxmlformats.org/officeDocument/2006/relationships/chart" Target="../charts/chart10.xml"/><Relationship Id="rId7" Type="http://schemas.openxmlformats.org/officeDocument/2006/relationships/hyperlink" Target="http://www.cdss.ca.gov/Portals/9/DSSDB/Dashboards/CalFresh/Program_Reach_Index_(PRI)_Methodology_Writeup.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10" Type="http://schemas.openxmlformats.org/officeDocument/2006/relationships/hyperlink" Target="http://www.cdss.ca.gov/Portals/9/DSSDB/Dashboards/CalFresh/2016_PRI_Footnotes.pdf" TargetMode="External"/><Relationship Id="rId4" Type="http://schemas.openxmlformats.org/officeDocument/2006/relationships/chart" Target="../charts/chart11.xml"/><Relationship Id="rId9" Type="http://schemas.openxmlformats.org/officeDocument/2006/relationships/hyperlink" Target="#Trends_PRI_tornado!A1"/></Relationships>
</file>

<file path=xl/drawings/_rels/drawing12.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4.xml"/><Relationship Id="rId7" Type="http://schemas.openxmlformats.org/officeDocument/2006/relationships/hyperlink" Target="#Main_Menu!A1"/><Relationship Id="rId2" Type="http://schemas.openxmlformats.org/officeDocument/2006/relationships/chart" Target="../charts/chart13.xml"/><Relationship Id="rId1" Type="http://schemas.openxmlformats.org/officeDocument/2006/relationships/chart" Target="../charts/chart12.xml"/><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hyperlink" Target="http://www.cdss.ca.gov/Portals/9/DSSDB/Dashboards/CalFresh/Getting_Started.pdf?ver=2017-05-25-073509-557" TargetMode="External"/></Relationships>
</file>

<file path=xl/drawings/_rels/drawing13.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5.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16.xml"/><Relationship Id="rId9" Type="http://schemas.openxmlformats.org/officeDocument/2006/relationships/hyperlink" Target="http://www.cdss.ca.gov/Portals/9/DSSDB/Dashboards/CalFresh/Getting_Started.pdf?ver=2017-05-25-073509-557" TargetMode="External"/></Relationships>
</file>

<file path=xl/drawings/_rels/drawing14.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7.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18.xml"/><Relationship Id="rId9" Type="http://schemas.openxmlformats.org/officeDocument/2006/relationships/hyperlink" Target="http://www.cdss.ca.gov/Portals/9/DSSDB/Dashboards/CalFresh/Getting_Started.pdf?ver=2017-05-25-073509-557" TargetMode="External"/></Relationships>
</file>

<file path=xl/drawings/_rels/drawing1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9.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21.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hyperlink" Target="#Main_Menu!A1"/></Relationships>
</file>

<file path=xl/drawings/_rels/drawing1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2.xml"/><Relationship Id="rId7" Type="http://schemas.openxmlformats.org/officeDocument/2006/relationships/hyperlink" Target="file:///\\cdss\common\WTW\CalFresh%20Dashboard%202.0\Post%20to%20Website\Getting_Started.pdf" TargetMode="External"/><Relationship Id="rId2" Type="http://schemas.openxmlformats.org/officeDocument/2006/relationships/hyperlink" Target="#Main_Menu!A1"/><Relationship Id="rId1" Type="http://schemas.openxmlformats.org/officeDocument/2006/relationships/image" Target="../media/image3.png"/><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chart" Target="../charts/chart23.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24.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5.xml"/><Relationship Id="rId7" Type="http://schemas.openxmlformats.org/officeDocument/2006/relationships/chart" Target="../charts/chart29.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chart" Target="../charts/chart28.xml"/><Relationship Id="rId11" Type="http://schemas.openxmlformats.org/officeDocument/2006/relationships/hyperlink" Target="http://www.cdss.ca.gov/Portals/9/DSSDB/Dashboards/CalFresh/Getting_Started.pdf?ver=2017-05-25-073509-557" TargetMode="External"/><Relationship Id="rId5" Type="http://schemas.openxmlformats.org/officeDocument/2006/relationships/chart" Target="../charts/chart27.xml"/><Relationship Id="rId10" Type="http://schemas.openxmlformats.org/officeDocument/2006/relationships/hyperlink" Target="file:///\\cdss\common\WTW\CalFresh%20Dashboard%202.0\Post%20to%20Website\Getting_Started.pdf" TargetMode="External"/><Relationship Id="rId4" Type="http://schemas.openxmlformats.org/officeDocument/2006/relationships/chart" Target="../charts/chart26.xml"/><Relationship Id="rId9" Type="http://schemas.openxmlformats.org/officeDocument/2006/relationships/hyperlink" Target="#Main_Menu!A1"/></Relationships>
</file>

<file path=xl/drawings/_rels/drawing20.xml.rels><?xml version="1.0" encoding="UTF-8" standalone="yes"?>
<Relationships xmlns="http://schemas.openxmlformats.org/package/2006/relationships"><Relationship Id="rId8" Type="http://schemas.openxmlformats.org/officeDocument/2006/relationships/chart" Target="../charts/chart31.xml"/><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0.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10" Type="http://schemas.openxmlformats.org/officeDocument/2006/relationships/chart" Target="../charts/chart33.xml"/><Relationship Id="rId4" Type="http://schemas.openxmlformats.org/officeDocument/2006/relationships/image" Target="../media/image3.png"/><Relationship Id="rId9" Type="http://schemas.openxmlformats.org/officeDocument/2006/relationships/chart" Target="../charts/chart32.xml"/></Relationships>
</file>

<file path=xl/drawings/_rels/drawing21.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22.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23.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38.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39.xml"/></Relationships>
</file>

<file path=xl/drawings/_rels/drawing24.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2" Type="http://schemas.openxmlformats.org/officeDocument/2006/relationships/hyperlink" Target="#Main_Menu!A1"/><Relationship Id="rId1" Type="http://schemas.openxmlformats.org/officeDocument/2006/relationships/image" Target="../media/image3.png"/><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hyperlink" Target="http://www.cdss.ca.gov/Portals/9/DSSDB/Dashboards/CalFresh/Getting_Started.pdf?ver=2017-05-25-073509-557" TargetMode="External"/></Relationships>
</file>

<file path=xl/drawings/_rels/drawing25.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6.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6.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7.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7.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8.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8.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0.xml"/><Relationship Id="rId4" Type="http://schemas.openxmlformats.org/officeDocument/2006/relationships/hyperlink" Target="#Main_Menu!A1"/></Relationships>
</file>

<file path=xl/drawings/_rels/drawing3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2.xml"/><Relationship Id="rId1" Type="http://schemas.openxmlformats.org/officeDocument/2006/relationships/chart" Target="../charts/chart41.xml"/><Relationship Id="rId5" Type="http://schemas.openxmlformats.org/officeDocument/2006/relationships/hyperlink" Target="#Main_Menu!A1"/><Relationship Id="rId4" Type="http://schemas.openxmlformats.org/officeDocument/2006/relationships/image" Target="../media/image3.png"/></Relationships>
</file>

<file path=xl/drawings/_rels/drawing3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3.xml"/><Relationship Id="rId4" Type="http://schemas.openxmlformats.org/officeDocument/2006/relationships/hyperlink" Target="#Main_Menu!A1"/></Relationships>
</file>

<file path=xl/drawings/_rels/drawing32.xml.rels><?xml version="1.0" encoding="UTF-8" standalone="yes"?>
<Relationships xmlns="http://schemas.openxmlformats.org/package/2006/relationships"><Relationship Id="rId3" Type="http://schemas.openxmlformats.org/officeDocument/2006/relationships/chart" Target="../charts/chart46.xml"/><Relationship Id="rId7" Type="http://schemas.openxmlformats.org/officeDocument/2006/relationships/hyperlink" Target="#Main_Menu!A1"/><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47.xml"/></Relationships>
</file>

<file path=xl/drawings/_rels/drawing3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8.xml"/><Relationship Id="rId5" Type="http://schemas.openxmlformats.org/officeDocument/2006/relationships/chart" Target="../charts/chart49.xml"/><Relationship Id="rId4" Type="http://schemas.openxmlformats.org/officeDocument/2006/relationships/hyperlink" Target="#Main_Menu!A1"/></Relationships>
</file>

<file path=xl/drawings/_rels/drawing3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1.xml"/><Relationship Id="rId1" Type="http://schemas.openxmlformats.org/officeDocument/2006/relationships/chart" Target="../charts/chart50.xml"/><Relationship Id="rId5" Type="http://schemas.openxmlformats.org/officeDocument/2006/relationships/hyperlink" Target="#Main_Menu!A1"/><Relationship Id="rId4" Type="http://schemas.openxmlformats.org/officeDocument/2006/relationships/image" Target="../media/image3.png"/></Relationships>
</file>

<file path=xl/drawings/_rels/drawing35.xml.rels><?xml version="1.0" encoding="UTF-8" standalone="yes"?>
<Relationships xmlns="http://schemas.openxmlformats.org/package/2006/relationships"><Relationship Id="rId8" Type="http://schemas.openxmlformats.org/officeDocument/2006/relationships/chart" Target="../charts/chart57.xml"/><Relationship Id="rId3" Type="http://schemas.openxmlformats.org/officeDocument/2006/relationships/chart" Target="../charts/chart52.xml"/><Relationship Id="rId7" Type="http://schemas.openxmlformats.org/officeDocument/2006/relationships/chart" Target="../charts/chart56.xml"/><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chart" Target="../charts/chart55.xml"/><Relationship Id="rId5" Type="http://schemas.openxmlformats.org/officeDocument/2006/relationships/chart" Target="../charts/chart54.xml"/><Relationship Id="rId4" Type="http://schemas.openxmlformats.org/officeDocument/2006/relationships/chart" Target="../charts/chart53.xml"/><Relationship Id="rId9" Type="http://schemas.openxmlformats.org/officeDocument/2006/relationships/hyperlink" Target="#Main_Menu!A1"/></Relationships>
</file>

<file path=xl/drawings/_rels/drawing36.xml.rels><?xml version="1.0" encoding="UTF-8" standalone="yes"?>
<Relationships xmlns="http://schemas.openxmlformats.org/package/2006/relationships"><Relationship Id="rId3" Type="http://schemas.openxmlformats.org/officeDocument/2006/relationships/chart" Target="../charts/chart60.xml"/><Relationship Id="rId7" Type="http://schemas.openxmlformats.org/officeDocument/2006/relationships/hyperlink" Target="#Main_Menu!A1"/><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61.xml"/></Relationships>
</file>

<file path=xl/drawings/_rels/drawing37.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64.xml"/><Relationship Id="rId7" Type="http://schemas.openxmlformats.org/officeDocument/2006/relationships/image" Target="../media/image3.png"/><Relationship Id="rId2" Type="http://schemas.openxmlformats.org/officeDocument/2006/relationships/chart" Target="../charts/chart63.xml"/><Relationship Id="rId1" Type="http://schemas.openxmlformats.org/officeDocument/2006/relationships/chart" Target="../charts/chart62.xml"/><Relationship Id="rId6" Type="http://schemas.openxmlformats.org/officeDocument/2006/relationships/image" Target="../media/image1.png"/><Relationship Id="rId5" Type="http://schemas.openxmlformats.org/officeDocument/2006/relationships/chart" Target="../charts/chart66.xml"/><Relationship Id="rId4" Type="http://schemas.openxmlformats.org/officeDocument/2006/relationships/chart" Target="../charts/chart65.xml"/></Relationships>
</file>

<file path=xl/drawings/_rels/drawing38.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3.png"/><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10.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4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2.xml.rels><?xml version="1.0" encoding="UTF-8" standalone="yes"?>
<Relationships xmlns="http://schemas.openxmlformats.org/package/2006/relationships"><Relationship Id="rId3" Type="http://schemas.openxmlformats.org/officeDocument/2006/relationships/chart" Target="../charts/chart71.xml"/><Relationship Id="rId7" Type="http://schemas.openxmlformats.org/officeDocument/2006/relationships/hyperlink" Target="#Main_Menu!A1"/><Relationship Id="rId2" Type="http://schemas.openxmlformats.org/officeDocument/2006/relationships/chart" Target="../charts/chart70.xml"/><Relationship Id="rId1" Type="http://schemas.openxmlformats.org/officeDocument/2006/relationships/chart" Target="../charts/chart69.xml"/><Relationship Id="rId6" Type="http://schemas.openxmlformats.org/officeDocument/2006/relationships/image" Target="../media/image11.png"/><Relationship Id="rId5" Type="http://schemas.openxmlformats.org/officeDocument/2006/relationships/image" Target="../media/image1.png"/><Relationship Id="rId4" Type="http://schemas.openxmlformats.org/officeDocument/2006/relationships/chart" Target="../charts/chart72.xml"/></Relationships>
</file>

<file path=xl/drawings/_rels/drawing43.xml.rels><?xml version="1.0" encoding="UTF-8" standalone="yes"?>
<Relationships xmlns="http://schemas.openxmlformats.org/package/2006/relationships"><Relationship Id="rId3" Type="http://schemas.openxmlformats.org/officeDocument/2006/relationships/chart" Target="../charts/chart75.xml"/><Relationship Id="rId2" Type="http://schemas.openxmlformats.org/officeDocument/2006/relationships/chart" Target="../charts/chart74.xml"/><Relationship Id="rId1" Type="http://schemas.openxmlformats.org/officeDocument/2006/relationships/chart" Target="../charts/chart73.xml"/><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179432</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0" y="0"/>
          <a:ext cx="10858500" cy="941432"/>
          <a:chOff x="28576" y="28575"/>
          <a:chExt cx="11909424" cy="941432"/>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6" y="28575"/>
            <a:ext cx="11909424"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000-000004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59352</xdr:colOff>
      <xdr:row>5</xdr:row>
      <xdr:rowOff>106261</xdr:rowOff>
    </xdr:from>
    <xdr:to>
      <xdr:col>20</xdr:col>
      <xdr:colOff>589491</xdr:colOff>
      <xdr:row>8</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287019" y="1154011"/>
          <a:ext cx="11579139"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148162</xdr:colOff>
      <xdr:row>5</xdr:row>
      <xdr:rowOff>95250</xdr:rowOff>
    </xdr:from>
    <xdr:to>
      <xdr:col>6</xdr:col>
      <xdr:colOff>486833</xdr:colOff>
      <xdr:row>8</xdr:row>
      <xdr:rowOff>112927</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375829" y="1143000"/>
          <a:ext cx="2794004"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4/30/18 - click for details</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2" name="Rounded Rectangle 5">
          <a:extLst>
            <a:ext uri="{FF2B5EF4-FFF2-40B4-BE49-F238E27FC236}">
              <a16:creationId xmlns:a16="http://schemas.microsoft.com/office/drawing/2014/main" id="{00000000-0008-0000-0100-000005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4" name="Round Same Side Corner Rectangle 6">
          <a:extLst>
            <a:ext uri="{FF2B5EF4-FFF2-40B4-BE49-F238E27FC236}">
              <a16:creationId xmlns:a16="http://schemas.microsoft.com/office/drawing/2014/main" id="{00000000-0008-0000-0100-000006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27517</xdr:colOff>
      <xdr:row>9</xdr:row>
      <xdr:rowOff>66675</xdr:rowOff>
    </xdr:from>
    <xdr:to>
      <xdr:col>13</xdr:col>
      <xdr:colOff>8467</xdr:colOff>
      <xdr:row>11</xdr:row>
      <xdr:rowOff>76201</xdr:rowOff>
    </xdr:to>
    <xdr:sp macro="" textlink="">
      <xdr:nvSpPr>
        <xdr:cNvPr id="5" name="TextBox 4">
          <a:hlinkClick xmlns:r="http://schemas.openxmlformats.org/officeDocument/2006/relationships" r:id="rId1"/>
          <a:extLst>
            <a:ext uri="{FF2B5EF4-FFF2-40B4-BE49-F238E27FC236}">
              <a16:creationId xmlns:a16="http://schemas.microsoft.com/office/drawing/2014/main" id="{00000000-0008-0000-0200-00000A000000}"/>
            </a:ext>
          </a:extLst>
        </xdr:cNvPr>
        <xdr:cNvSpPr txBox="1"/>
      </xdr:nvSpPr>
      <xdr:spPr>
        <a:xfrm>
          <a:off x="4904317"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6" name="Picture 5">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7"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440140</xdr:colOff>
      <xdr:row>14</xdr:row>
      <xdr:rowOff>152400</xdr:rowOff>
    </xdr:from>
    <xdr:to>
      <xdr:col>12</xdr:col>
      <xdr:colOff>205444</xdr:colOff>
      <xdr:row>29</xdr:row>
      <xdr:rowOff>120396</xdr:rowOff>
    </xdr:to>
    <xdr:graphicFrame macro="">
      <xdr:nvGraphicFramePr>
        <xdr:cNvPr id="8" name="Diagram 7"/>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 r:lo="rId5" r:qs="rId6" r:cs="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100-000005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100-000006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9525</xdr:colOff>
      <xdr:row>9</xdr:row>
      <xdr:rowOff>66675</xdr:rowOff>
    </xdr:from>
    <xdr:to>
      <xdr:col>12</xdr:col>
      <xdr:colOff>600075</xdr:colOff>
      <xdr:row>11</xdr:row>
      <xdr:rowOff>76201</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200-00000A000000}"/>
            </a:ext>
          </a:extLst>
        </xdr:cNvPr>
        <xdr:cNvSpPr txBox="1"/>
      </xdr:nvSpPr>
      <xdr:spPr>
        <a:xfrm>
          <a:off x="4886325"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2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2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2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2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0200-00000A000000}"/>
                    </a:ext>
                  </a:extLst>
                </xdr:cNvPr>
                <xdr:cNvSpPr txBox="1"/>
              </xdr:nvSpPr>
              <xdr:spPr>
                <a:xfrm>
                  <a:off x="164112" y="1036138"/>
                  <a:ext cx="2096217"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pic>
              <xdr:nvPicPr>
                <xdr:cNvPr id="11" name="Picture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2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7"/>
              <a:extLst>
                <a:ext uri="{FF2B5EF4-FFF2-40B4-BE49-F238E27FC236}">
                  <a16:creationId xmlns:a16="http://schemas.microsoft.com/office/drawing/2014/main" id="{00000000-0008-0000-02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8"/>
              <a:extLst>
                <a:ext uri="{FF2B5EF4-FFF2-40B4-BE49-F238E27FC236}">
                  <a16:creationId xmlns:a16="http://schemas.microsoft.com/office/drawing/2014/main" id="{00000000-0008-0000-02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3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3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300-000009000000}"/>
            </a:ext>
          </a:extLst>
        </xdr:cNvPr>
        <xdr:cNvGrpSpPr/>
      </xdr:nvGrpSpPr>
      <xdr:grpSpPr>
        <a:xfrm>
          <a:off x="49741" y="61382"/>
          <a:ext cx="12152840" cy="1445896"/>
          <a:chOff x="49741" y="61382"/>
          <a:chExt cx="12237507" cy="1448013"/>
        </a:xfrm>
      </xdr:grpSpPr>
      <xdr:grpSp>
        <xdr:nvGrpSpPr>
          <xdr:cNvPr id="8" name="Group 7">
            <a:extLst>
              <a:ext uri="{FF2B5EF4-FFF2-40B4-BE49-F238E27FC236}">
                <a16:creationId xmlns:a16="http://schemas.microsoft.com/office/drawing/2014/main" id="{00000000-0008-0000-0300-000008000000}"/>
              </a:ext>
            </a:extLst>
          </xdr:cNvPr>
          <xdr:cNvGrpSpPr/>
        </xdr:nvGrpSpPr>
        <xdr:grpSpPr>
          <a:xfrm>
            <a:off x="49741" y="61382"/>
            <a:ext cx="12237507" cy="1448013"/>
            <a:chOff x="28575" y="29633"/>
            <a:chExt cx="12237507" cy="1448013"/>
          </a:xfrm>
        </xdr:grpSpPr>
        <xdr:grpSp>
          <xdr:nvGrpSpPr>
            <xdr:cNvPr id="7" name="Group 6">
              <a:extLst>
                <a:ext uri="{FF2B5EF4-FFF2-40B4-BE49-F238E27FC236}">
                  <a16:creationId xmlns:a16="http://schemas.microsoft.com/office/drawing/2014/main" id="{00000000-0008-0000-0300-000007000000}"/>
                </a:ext>
              </a:extLst>
            </xdr:cNvPr>
            <xdr:cNvGrpSpPr/>
          </xdr:nvGrpSpPr>
          <xdr:grpSpPr>
            <a:xfrm>
              <a:off x="28575" y="29633"/>
              <a:ext cx="12237507" cy="1448013"/>
              <a:chOff x="28576" y="28575"/>
              <a:chExt cx="9151597" cy="1445896"/>
            </a:xfrm>
          </xdr:grpSpPr>
          <xdr:grpSp>
            <xdr:nvGrpSpPr>
              <xdr:cNvPr id="4" name="Group 3">
                <a:extLst>
                  <a:ext uri="{FF2B5EF4-FFF2-40B4-BE49-F238E27FC236}">
                    <a16:creationId xmlns:a16="http://schemas.microsoft.com/office/drawing/2014/main" id="{00000000-0008-0000-03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3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3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3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0300-000010000000}"/>
                </a:ext>
              </a:extLst>
            </xdr:cNvPr>
            <xdr:cNvSpPr txBox="1"/>
          </xdr:nvSpPr>
          <xdr:spPr>
            <a:xfrm>
              <a:off x="197908" y="1045633"/>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3" name="Group 22">
            <a:extLst>
              <a:ext uri="{FF2B5EF4-FFF2-40B4-BE49-F238E27FC236}">
                <a16:creationId xmlns:a16="http://schemas.microsoft.com/office/drawing/2014/main" id="{00000000-0008-0000-03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3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7"/>
              <a:extLst>
                <a:ext uri="{FF2B5EF4-FFF2-40B4-BE49-F238E27FC236}">
                  <a16:creationId xmlns:a16="http://schemas.microsoft.com/office/drawing/2014/main" id="{00000000-0008-0000-03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7.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4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4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400-000006000000}"/>
            </a:ext>
          </a:extLst>
        </xdr:cNvPr>
        <xdr:cNvGrpSpPr/>
      </xdr:nvGrpSpPr>
      <xdr:grpSpPr>
        <a:xfrm>
          <a:off x="28576" y="28575"/>
          <a:ext cx="11818409" cy="1445896"/>
          <a:chOff x="28576" y="28575"/>
          <a:chExt cx="11898842" cy="1448013"/>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898842" cy="1448013"/>
            <a:chOff x="28576" y="28575"/>
            <a:chExt cx="11643782" cy="1448013"/>
          </a:xfrm>
        </xdr:grpSpPr>
        <xdr:grpSp>
          <xdr:nvGrpSpPr>
            <xdr:cNvPr id="16" name="Group 15">
              <a:extLst>
                <a:ext uri="{FF2B5EF4-FFF2-40B4-BE49-F238E27FC236}">
                  <a16:creationId xmlns:a16="http://schemas.microsoft.com/office/drawing/2014/main" id="{00000000-0008-0000-0400-000010000000}"/>
                </a:ext>
              </a:extLst>
            </xdr:cNvPr>
            <xdr:cNvGrpSpPr/>
          </xdr:nvGrpSpPr>
          <xdr:grpSpPr>
            <a:xfrm>
              <a:off x="28576" y="28575"/>
              <a:ext cx="1164378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4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4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4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23" name="TextBox 22">
              <a:hlinkClick xmlns:r="http://schemas.openxmlformats.org/officeDocument/2006/relationships" r:id="rId6"/>
              <a:extLst>
                <a:ext uri="{FF2B5EF4-FFF2-40B4-BE49-F238E27FC236}">
                  <a16:creationId xmlns:a16="http://schemas.microsoft.com/office/drawing/2014/main" id="{00000000-0008-0000-0400-000017000000}"/>
                </a:ext>
              </a:extLst>
            </xdr:cNvPr>
            <xdr:cNvSpPr txBox="1"/>
          </xdr:nvSpPr>
          <xdr:spPr>
            <a:xfrm>
              <a:off x="208493"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5" name="Group 24">
            <a:extLst>
              <a:ext uri="{FF2B5EF4-FFF2-40B4-BE49-F238E27FC236}">
                <a16:creationId xmlns:a16="http://schemas.microsoft.com/office/drawing/2014/main" id="{00000000-0008-0000-04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7"/>
              <a:extLst>
                <a:ext uri="{FF2B5EF4-FFF2-40B4-BE49-F238E27FC236}">
                  <a16:creationId xmlns:a16="http://schemas.microsoft.com/office/drawing/2014/main" id="{00000000-0008-0000-04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8"/>
              <a:extLst>
                <a:ext uri="{FF2B5EF4-FFF2-40B4-BE49-F238E27FC236}">
                  <a16:creationId xmlns:a16="http://schemas.microsoft.com/office/drawing/2014/main" id="{00000000-0008-0000-04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500-000003000000}"/>
            </a:ext>
          </a:extLst>
        </xdr:cNvPr>
        <xdr:cNvGrpSpPr/>
      </xdr:nvGrpSpPr>
      <xdr:grpSpPr>
        <a:xfrm>
          <a:off x="29633" y="40216"/>
          <a:ext cx="14480117" cy="1495424"/>
          <a:chOff x="29633" y="40216"/>
          <a:chExt cx="14480117" cy="1495424"/>
        </a:xfrm>
      </xdr:grpSpPr>
      <xdr:grpSp>
        <xdr:nvGrpSpPr>
          <xdr:cNvPr id="2" name="Group 1">
            <a:extLst>
              <a:ext uri="{FF2B5EF4-FFF2-40B4-BE49-F238E27FC236}">
                <a16:creationId xmlns:a16="http://schemas.microsoft.com/office/drawing/2014/main" id="{00000000-0008-0000-0500-000002000000}"/>
              </a:ext>
            </a:extLst>
          </xdr:cNvPr>
          <xdr:cNvGrpSpPr/>
        </xdr:nvGrpSpPr>
        <xdr:grpSpPr>
          <a:xfrm>
            <a:off x="29633" y="40216"/>
            <a:ext cx="14480117" cy="1495424"/>
            <a:chOff x="19050" y="19050"/>
            <a:chExt cx="14480117" cy="1495424"/>
          </a:xfrm>
        </xdr:grpSpPr>
        <xdr:grpSp>
          <xdr:nvGrpSpPr>
            <xdr:cNvPr id="14" name="Group 13">
              <a:extLst>
                <a:ext uri="{FF2B5EF4-FFF2-40B4-BE49-F238E27FC236}">
                  <a16:creationId xmlns:a16="http://schemas.microsoft.com/office/drawing/2014/main" id="{00000000-0008-0000-0500-00000E000000}"/>
                </a:ext>
              </a:extLst>
            </xdr:cNvPr>
            <xdr:cNvGrpSpPr/>
          </xdr:nvGrpSpPr>
          <xdr:grpSpPr>
            <a:xfrm>
              <a:off x="19050" y="19050"/>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5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5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5"/>
              <a:extLst>
                <a:ext uri="{FF2B5EF4-FFF2-40B4-BE49-F238E27FC236}">
                  <a16:creationId xmlns:a16="http://schemas.microsoft.com/office/drawing/2014/main" id="{00000000-0008-0000-0500-000012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9" name="Group 18">
            <a:extLst>
              <a:ext uri="{FF2B5EF4-FFF2-40B4-BE49-F238E27FC236}">
                <a16:creationId xmlns:a16="http://schemas.microsoft.com/office/drawing/2014/main" id="{00000000-0008-0000-05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6"/>
              <a:extLst>
                <a:ext uri="{FF2B5EF4-FFF2-40B4-BE49-F238E27FC236}">
                  <a16:creationId xmlns:a16="http://schemas.microsoft.com/office/drawing/2014/main" id="{00000000-0008-0000-0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7"/>
              <a:extLst>
                <a:ext uri="{FF2B5EF4-FFF2-40B4-BE49-F238E27FC236}">
                  <a16:creationId xmlns:a16="http://schemas.microsoft.com/office/drawing/2014/main" id="{00000000-0008-0000-0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mc:Choice xmlns:a14="http://schemas.microsoft.com/office/drawing/2010/main" Requires="a14">
        <xdr:graphicFrame macro="">
          <xdr:nvGraphicFramePr>
            <xdr:cNvPr id="22" name="Month 6"/>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6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6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6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6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6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600-000009000000}"/>
              </a:ext>
            </a:extLst>
          </xdr:cNvPr>
          <xdr:cNvGrpSpPr/>
        </xdr:nvGrpSpPr>
        <xdr:grpSpPr>
          <a:xfrm>
            <a:off x="42335" y="52920"/>
            <a:ext cx="13599581" cy="1492247"/>
            <a:chOff x="31752" y="52920"/>
            <a:chExt cx="14480117" cy="1495424"/>
          </a:xfrm>
        </xdr:grpSpPr>
        <xdr:grpSp>
          <xdr:nvGrpSpPr>
            <xdr:cNvPr id="20" name="Group 19">
              <a:extLst>
                <a:ext uri="{FF2B5EF4-FFF2-40B4-BE49-F238E27FC236}">
                  <a16:creationId xmlns:a16="http://schemas.microsoft.com/office/drawing/2014/main" id="{00000000-0008-0000-0600-000014000000}"/>
                </a:ext>
              </a:extLst>
            </xdr:cNvPr>
            <xdr:cNvGrpSpPr/>
          </xdr:nvGrpSpPr>
          <xdr:grpSpPr>
            <a:xfrm>
              <a:off x="31752" y="52920"/>
              <a:ext cx="14480117" cy="1495424"/>
              <a:chOff x="19050" y="19050"/>
              <a:chExt cx="14480117" cy="1495424"/>
            </a:xfrm>
          </xdr:grpSpPr>
          <xdr:grpSp>
            <xdr:nvGrpSpPr>
              <xdr:cNvPr id="21" name="Group 20">
                <a:extLst>
                  <a:ext uri="{FF2B5EF4-FFF2-40B4-BE49-F238E27FC236}">
                    <a16:creationId xmlns:a16="http://schemas.microsoft.com/office/drawing/2014/main" id="{00000000-0008-0000-0600-000015000000}"/>
                  </a:ext>
                </a:extLst>
              </xdr:cNvPr>
              <xdr:cNvGrpSpPr/>
            </xdr:nvGrpSpPr>
            <xdr:grpSpPr>
              <a:xfrm>
                <a:off x="19050" y="1905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6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6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6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6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26" name="TextBox 25">
                <a:hlinkClick xmlns:r="http://schemas.openxmlformats.org/officeDocument/2006/relationships" r:id="rId6"/>
                <a:extLst>
                  <a:ext uri="{FF2B5EF4-FFF2-40B4-BE49-F238E27FC236}">
                    <a16:creationId xmlns:a16="http://schemas.microsoft.com/office/drawing/2014/main" id="{00000000-0008-0000-0600-00001A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35" name="TextBox 34">
              <a:hlinkClick xmlns:r="http://schemas.openxmlformats.org/officeDocument/2006/relationships" r:id="rId7"/>
              <a:extLst>
                <a:ext uri="{FF2B5EF4-FFF2-40B4-BE49-F238E27FC236}">
                  <a16:creationId xmlns:a16="http://schemas.microsoft.com/office/drawing/2014/main" id="{00000000-0008-0000-0600-000023000000}"/>
                </a:ext>
              </a:extLst>
            </xdr:cNvPr>
            <xdr:cNvSpPr txBox="1"/>
          </xdr:nvSpPr>
          <xdr:spPr>
            <a:xfrm>
              <a:off x="3097872"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8"/>
              <a:extLst>
                <a:ext uri="{FF2B5EF4-FFF2-40B4-BE49-F238E27FC236}">
                  <a16:creationId xmlns:a16="http://schemas.microsoft.com/office/drawing/2014/main" id="{00000000-0008-0000-06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9"/>
            <a:extLst>
              <a:ext uri="{FF2B5EF4-FFF2-40B4-BE49-F238E27FC236}">
                <a16:creationId xmlns:a16="http://schemas.microsoft.com/office/drawing/2014/main" id="{00000000-0008-0000-0600-000021000000}"/>
              </a:ext>
            </a:extLst>
          </xdr:cNvPr>
          <xdr:cNvSpPr txBox="1"/>
        </xdr:nvSpPr>
        <xdr:spPr>
          <a:xfrm>
            <a:off x="4900083"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347526</xdr:colOff>
      <xdr:row>7</xdr:row>
      <xdr:rowOff>118661</xdr:rowOff>
    </xdr:to>
    <xdr:sp macro="" textlink="">
      <xdr:nvSpPr>
        <xdr:cNvPr id="40" name="TextBox 39">
          <a:hlinkClick xmlns:r="http://schemas.openxmlformats.org/officeDocument/2006/relationships" r:id="rId10"/>
          <a:extLst>
            <a:ext uri="{FF2B5EF4-FFF2-40B4-BE49-F238E27FC236}">
              <a16:creationId xmlns:a16="http://schemas.microsoft.com/office/drawing/2014/main" id="{00000000-0008-0000-0600-000024000000}"/>
            </a:ext>
          </a:extLst>
        </xdr:cNvPr>
        <xdr:cNvSpPr txBox="1"/>
      </xdr:nvSpPr>
      <xdr:spPr>
        <a:xfrm>
          <a:off x="10255250" y="1143000"/>
          <a:ext cx="1628109"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7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7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7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7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7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7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7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7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700-000037000000}"/>
              </a:ext>
            </a:extLst>
          </xdr:cNvPr>
          <xdr:cNvGrpSpPr/>
        </xdr:nvGrpSpPr>
        <xdr:grpSpPr>
          <a:xfrm>
            <a:off x="42333" y="52916"/>
            <a:ext cx="15597188" cy="1471084"/>
            <a:chOff x="42333" y="52916"/>
            <a:chExt cx="14363700" cy="1471084"/>
          </a:xfrm>
        </xdr:grpSpPr>
        <xdr:grpSp>
          <xdr:nvGrpSpPr>
            <xdr:cNvPr id="31" name="Group 30">
              <a:extLst>
                <a:ext uri="{FF2B5EF4-FFF2-40B4-BE49-F238E27FC236}">
                  <a16:creationId xmlns:a16="http://schemas.microsoft.com/office/drawing/2014/main" id="{00000000-0008-0000-0700-00001F000000}"/>
                </a:ext>
              </a:extLst>
            </xdr:cNvPr>
            <xdr:cNvGrpSpPr/>
          </xdr:nvGrpSpPr>
          <xdr:grpSpPr>
            <a:xfrm>
              <a:off x="42333" y="52916"/>
              <a:ext cx="14363700" cy="1471084"/>
              <a:chOff x="19050" y="19050"/>
              <a:chExt cx="14480117" cy="1495424"/>
            </a:xfrm>
          </xdr:grpSpPr>
          <xdr:grpSp>
            <xdr:nvGrpSpPr>
              <xdr:cNvPr id="32" name="Group 31">
                <a:extLst>
                  <a:ext uri="{FF2B5EF4-FFF2-40B4-BE49-F238E27FC236}">
                    <a16:creationId xmlns:a16="http://schemas.microsoft.com/office/drawing/2014/main" id="{00000000-0008-0000-0700-000020000000}"/>
                  </a:ext>
                </a:extLst>
              </xdr:cNvPr>
              <xdr:cNvGrpSpPr/>
            </xdr:nvGrpSpPr>
            <xdr:grpSpPr>
              <a:xfrm>
                <a:off x="19050" y="19050"/>
                <a:ext cx="14480117" cy="1495424"/>
                <a:chOff x="0" y="0"/>
                <a:chExt cx="11563350" cy="1495424"/>
              </a:xfrm>
            </xdr:grpSpPr>
            <xdr:sp macro="" textlink="">
              <xdr:nvSpPr>
                <xdr:cNvPr id="34" name="Rounded Rectangle 6">
                  <a:extLst>
                    <a:ext uri="{FF2B5EF4-FFF2-40B4-BE49-F238E27FC236}">
                      <a16:creationId xmlns:a16="http://schemas.microsoft.com/office/drawing/2014/main" id="{00000000-0008-0000-07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7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7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7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3" name="TextBox 32">
                <a:hlinkClick xmlns:r="http://schemas.openxmlformats.org/officeDocument/2006/relationships" r:id="rId5"/>
                <a:extLst>
                  <a:ext uri="{FF2B5EF4-FFF2-40B4-BE49-F238E27FC236}">
                    <a16:creationId xmlns:a16="http://schemas.microsoft.com/office/drawing/2014/main" id="{00000000-0008-0000-0700-000021000000}"/>
                  </a:ext>
                </a:extLst>
              </xdr:cNvPr>
              <xdr:cNvSpPr txBox="1"/>
            </xdr:nvSpPr>
            <xdr:spPr>
              <a:xfrm>
                <a:off x="220134" y="1087966"/>
                <a:ext cx="2192962"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41" name="TextBox 40">
              <a:hlinkClick xmlns:r="http://schemas.openxmlformats.org/officeDocument/2006/relationships" r:id="rId6"/>
              <a:extLst>
                <a:ext uri="{FF2B5EF4-FFF2-40B4-BE49-F238E27FC236}">
                  <a16:creationId xmlns:a16="http://schemas.microsoft.com/office/drawing/2014/main" id="{00000000-0008-0000-0700-000029000000}"/>
                </a:ext>
              </a:extLst>
            </xdr:cNvPr>
            <xdr:cNvSpPr txBox="1"/>
          </xdr:nvSpPr>
          <xdr:spPr>
            <a:xfrm>
              <a:off x="2668063" y="1105959"/>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7"/>
              <a:extLst>
                <a:ext uri="{FF2B5EF4-FFF2-40B4-BE49-F238E27FC236}">
                  <a16:creationId xmlns:a16="http://schemas.microsoft.com/office/drawing/2014/main" id="{00000000-0008-0000-07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8"/>
            <a:extLst>
              <a:ext uri="{FF2B5EF4-FFF2-40B4-BE49-F238E27FC236}">
                <a16:creationId xmlns:a16="http://schemas.microsoft.com/office/drawing/2014/main" id="{00000000-0008-0000-0700-000019000000}"/>
              </a:ext>
            </a:extLst>
          </xdr:cNvPr>
          <xdr:cNvSpPr txBox="1"/>
        </xdr:nvSpPr>
        <xdr:spPr>
          <a:xfrm>
            <a:off x="5433624"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10</xdr:col>
      <xdr:colOff>105833</xdr:colOff>
      <xdr:row>7</xdr:row>
      <xdr:rowOff>71703</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700-00002A000000}"/>
            </a:ext>
          </a:extLst>
        </xdr:cNvPr>
        <xdr:cNvSpPr txBox="1"/>
      </xdr:nvSpPr>
      <xdr:spPr>
        <a:xfrm>
          <a:off x="8995832" y="1111251"/>
          <a:ext cx="16298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8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8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28574" y="28575"/>
          <a:ext cx="11845925" cy="1448013"/>
          <a:chOff x="28574" y="28575"/>
          <a:chExt cx="11845925" cy="1448013"/>
        </a:xfrm>
      </xdr:grpSpPr>
      <xdr:grpSp>
        <xdr:nvGrpSpPr>
          <xdr:cNvPr id="7" name="Group 6">
            <a:extLst>
              <a:ext uri="{FF2B5EF4-FFF2-40B4-BE49-F238E27FC236}">
                <a16:creationId xmlns:a16="http://schemas.microsoft.com/office/drawing/2014/main" id="{00000000-0008-0000-0800-000007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8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8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8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0800-00000F000000}"/>
                </a:ext>
              </a:extLst>
            </xdr:cNvPr>
            <xdr:cNvSpPr txBox="1"/>
          </xdr:nvSpPr>
          <xdr:spPr>
            <a:xfrm>
              <a:off x="176741" y="1055158"/>
              <a:ext cx="1802342"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17" name="TextBox 16">
            <a:hlinkClick xmlns:r="http://schemas.openxmlformats.org/officeDocument/2006/relationships" r:id="rId7"/>
            <a:extLst>
              <a:ext uri="{FF2B5EF4-FFF2-40B4-BE49-F238E27FC236}">
                <a16:creationId xmlns:a16="http://schemas.microsoft.com/office/drawing/2014/main" id="{00000000-0008-0000-08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8"/>
            <a:extLst>
              <a:ext uri="{FF2B5EF4-FFF2-40B4-BE49-F238E27FC236}">
                <a16:creationId xmlns:a16="http://schemas.microsoft.com/office/drawing/2014/main" id="{00000000-0008-0000-0800-000012000000}"/>
              </a:ext>
            </a:extLst>
          </xdr:cNvPr>
          <xdr:cNvSpPr txBox="1"/>
        </xdr:nvSpPr>
        <xdr:spPr>
          <a:xfrm>
            <a:off x="2148417" y="1068917"/>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9"/>
            <a:extLst>
              <a:ext uri="{FF2B5EF4-FFF2-40B4-BE49-F238E27FC236}">
                <a16:creationId xmlns:a16="http://schemas.microsoft.com/office/drawing/2014/main" id="{00000000-0008-0000-0800-000013000000}"/>
              </a:ext>
            </a:extLst>
          </xdr:cNvPr>
          <xdr:cNvSpPr txBox="1"/>
        </xdr:nvSpPr>
        <xdr:spPr>
          <a:xfrm>
            <a:off x="4201584" y="1068915"/>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423334</xdr:colOff>
      <xdr:row>7</xdr:row>
      <xdr:rowOff>52918</xdr:rowOff>
    </xdr:to>
    <xdr:sp macro="" textlink="">
      <xdr:nvSpPr>
        <xdr:cNvPr id="23" name="TextBox 22">
          <a:hlinkClick xmlns:r="http://schemas.openxmlformats.org/officeDocument/2006/relationships" r:id="rId10"/>
          <a:extLst>
            <a:ext uri="{FF2B5EF4-FFF2-40B4-BE49-F238E27FC236}">
              <a16:creationId xmlns:a16="http://schemas.microsoft.com/office/drawing/2014/main" id="{00000000-0008-0000-0800-000011000000}"/>
            </a:ext>
          </a:extLst>
        </xdr:cNvPr>
        <xdr:cNvSpPr txBox="1"/>
      </xdr:nvSpPr>
      <xdr:spPr>
        <a:xfrm>
          <a:off x="8604250" y="1079500"/>
          <a:ext cx="1640417"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3</xdr:col>
      <xdr:colOff>161924</xdr:colOff>
      <xdr:row>8</xdr:row>
      <xdr:rowOff>76201</xdr:rowOff>
    </xdr:from>
    <xdr:to>
      <xdr:col>20</xdr:col>
      <xdr:colOff>571500</xdr:colOff>
      <xdr:row>27</xdr:row>
      <xdr:rowOff>133351</xdr:rowOff>
    </xdr:to>
    <xdr:graphicFrame macro="">
      <xdr:nvGraphicFramePr>
        <xdr:cNvPr id="12" name="Chart 11">
          <a:extLst>
            <a:ext uri="{FF2B5EF4-FFF2-40B4-BE49-F238E27FC236}">
              <a16:creationId xmlns:a16="http://schemas.microsoft.com/office/drawing/2014/main" id="{00000000-0008-0000-09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85725</xdr:colOff>
      <xdr:row>8</xdr:row>
      <xdr:rowOff>76200</xdr:rowOff>
    </xdr:from>
    <xdr:to>
      <xdr:col>3</xdr:col>
      <xdr:colOff>85725</xdr:colOff>
      <xdr:row>29</xdr:row>
      <xdr:rowOff>57150</xdr:rowOff>
    </xdr:to>
    <mc:AlternateContent xmlns:mc="http://schemas.openxmlformats.org/markup-compatibility/2006" xmlns:a14="http://schemas.microsoft.com/office/drawing/2010/main">
      <mc:Choice Requires="a14">
        <xdr:graphicFrame macro="">
          <xdr:nvGraphicFramePr>
            <xdr:cNvPr id="13" name="County 13">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microsoft.com/office/drawing/2010/slicer">
              <sle:slicer xmlns:sle="http://schemas.microsoft.com/office/drawing/2010/slicer" name="County 13"/>
            </a:graphicData>
          </a:graphic>
        </xdr:graphicFrame>
      </mc:Choice>
      <mc:Fallback xmlns="">
        <xdr:sp macro="" textlink="">
          <xdr:nvSpPr>
            <xdr:cNvPr id="0" name=""/>
            <xdr:cNvSpPr>
              <a:spLocks noTextEdit="1"/>
            </xdr:cNvSpPr>
          </xdr:nvSpPr>
          <xdr:spPr>
            <a:xfrm>
              <a:off x="85725" y="1600200"/>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39</xdr:row>
      <xdr:rowOff>79375</xdr:rowOff>
    </xdr:from>
    <xdr:to>
      <xdr:col>3</xdr:col>
      <xdr:colOff>85725</xdr:colOff>
      <xdr:row>47</xdr:row>
      <xdr:rowOff>63500</xdr:rowOff>
    </xdr:to>
    <mc:AlternateContent xmlns:mc="http://schemas.openxmlformats.org/markup-compatibility/2006" xmlns:a14="http://schemas.microsoft.com/office/drawing/2010/main">
      <mc:Choice Requires="a14">
        <xdr:graphicFrame macro="">
          <xdr:nvGraphicFramePr>
            <xdr:cNvPr id="14" name="Month 4">
              <a:extLst>
                <a:ext uri="{FF2B5EF4-FFF2-40B4-BE49-F238E27FC236}">
                  <a16:creationId xmlns:a16="http://schemas.microsoft.com/office/drawing/2014/main" id="{00000000-0008-0000-0900-00000E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85725" y="7508875"/>
              <a:ext cx="1828800" cy="1508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29</xdr:row>
      <xdr:rowOff>131233</xdr:rowOff>
    </xdr:from>
    <xdr:to>
      <xdr:col>3</xdr:col>
      <xdr:colOff>85725</xdr:colOff>
      <xdr:row>38</xdr:row>
      <xdr:rowOff>172508</xdr:rowOff>
    </xdr:to>
    <mc:AlternateContent xmlns:mc="http://schemas.openxmlformats.org/markup-compatibility/2006" xmlns:a14="http://schemas.microsoft.com/office/drawing/2010/main">
      <mc:Choice Requires="a14">
        <xdr:graphicFrame macro="">
          <xdr:nvGraphicFramePr>
            <xdr:cNvPr id="15" name="C_Year 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_Year 3"/>
            </a:graphicData>
          </a:graphic>
        </xdr:graphicFrame>
      </mc:Choice>
      <mc:Fallback xmlns="">
        <xdr:sp macro="" textlink="">
          <xdr:nvSpPr>
            <xdr:cNvPr id="0" name=""/>
            <xdr:cNvSpPr>
              <a:spLocks noTextEdit="1"/>
            </xdr:cNvSpPr>
          </xdr:nvSpPr>
          <xdr:spPr>
            <a:xfrm>
              <a:off x="85725" y="5655733"/>
              <a:ext cx="1828800" cy="1755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152398</xdr:colOff>
      <xdr:row>28</xdr:row>
      <xdr:rowOff>19051</xdr:rowOff>
    </xdr:from>
    <xdr:to>
      <xdr:col>12</xdr:col>
      <xdr:colOff>95249</xdr:colOff>
      <xdr:row>47</xdr:row>
      <xdr:rowOff>66675</xdr:rowOff>
    </xdr:to>
    <xdr:graphicFrame macro="">
      <xdr:nvGraphicFramePr>
        <xdr:cNvPr id="17" name="Chart 16">
          <a:extLst>
            <a:ext uri="{FF2B5EF4-FFF2-40B4-BE49-F238E27FC236}">
              <a16:creationId xmlns:a16="http://schemas.microsoft.com/office/drawing/2014/main" id="{00000000-0008-0000-0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12</xdr:col>
      <xdr:colOff>136524</xdr:colOff>
      <xdr:row>28</xdr:row>
      <xdr:rowOff>19050</xdr:rowOff>
    </xdr:from>
    <xdr:to>
      <xdr:col>20</xdr:col>
      <xdr:colOff>575097</xdr:colOff>
      <xdr:row>47</xdr:row>
      <xdr:rowOff>66294</xdr:rowOff>
    </xdr:to>
    <xdr:graphicFrame macro="">
      <xdr:nvGraphicFramePr>
        <xdr:cNvPr id="19" name="Chart 18">
          <a:extLst>
            <a:ext uri="{FF2B5EF4-FFF2-40B4-BE49-F238E27FC236}">
              <a16:creationId xmlns:a16="http://schemas.microsoft.com/office/drawing/2014/main" id="{00000000-0008-0000-09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0</xdr:col>
      <xdr:colOff>71970</xdr:colOff>
      <xdr:row>2</xdr:row>
      <xdr:rowOff>116416</xdr:rowOff>
    </xdr:from>
    <xdr:to>
      <xdr:col>20</xdr:col>
      <xdr:colOff>455083</xdr:colOff>
      <xdr:row>5</xdr:row>
      <xdr:rowOff>42334</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71970" y="497416"/>
          <a:ext cx="12659780" cy="497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xdr:txBody>
    </xdr:sp>
    <xdr:clientData/>
  </xdr:twoCellAnchor>
  <xdr:twoCellAnchor editAs="absolute">
    <xdr:from>
      <xdr:col>0</xdr:col>
      <xdr:colOff>29633</xdr:colOff>
      <xdr:row>0</xdr:row>
      <xdr:rowOff>41274</xdr:rowOff>
    </xdr:from>
    <xdr:to>
      <xdr:col>21</xdr:col>
      <xdr:colOff>21167</xdr:colOff>
      <xdr:row>8</xdr:row>
      <xdr:rowOff>12698</xdr:rowOff>
    </xdr:to>
    <xdr:grpSp>
      <xdr:nvGrpSpPr>
        <xdr:cNvPr id="8" name="Group 7">
          <a:extLst>
            <a:ext uri="{FF2B5EF4-FFF2-40B4-BE49-F238E27FC236}">
              <a16:creationId xmlns:a16="http://schemas.microsoft.com/office/drawing/2014/main" id="{00000000-0008-0000-0900-000008000000}"/>
            </a:ext>
          </a:extLst>
        </xdr:cNvPr>
        <xdr:cNvGrpSpPr/>
      </xdr:nvGrpSpPr>
      <xdr:grpSpPr>
        <a:xfrm>
          <a:off x="29633" y="41274"/>
          <a:ext cx="12793134" cy="1495424"/>
          <a:chOff x="29633" y="41274"/>
          <a:chExt cx="12882034" cy="1495424"/>
        </a:xfrm>
      </xdr:grpSpPr>
      <xdr:grpSp>
        <xdr:nvGrpSpPr>
          <xdr:cNvPr id="5" name="Group 4">
            <a:extLst>
              <a:ext uri="{FF2B5EF4-FFF2-40B4-BE49-F238E27FC236}">
                <a16:creationId xmlns:a16="http://schemas.microsoft.com/office/drawing/2014/main" id="{00000000-0008-0000-0900-000005000000}"/>
              </a:ext>
            </a:extLst>
          </xdr:cNvPr>
          <xdr:cNvGrpSpPr/>
        </xdr:nvGrpSpPr>
        <xdr:grpSpPr>
          <a:xfrm>
            <a:off x="29633" y="41274"/>
            <a:ext cx="12882034" cy="1495424"/>
            <a:chOff x="19050" y="9525"/>
            <a:chExt cx="11643783" cy="1495424"/>
          </a:xfrm>
        </xdr:grpSpPr>
        <xdr:grpSp>
          <xdr:nvGrpSpPr>
            <xdr:cNvPr id="2" name="Group 1">
              <a:extLst>
                <a:ext uri="{FF2B5EF4-FFF2-40B4-BE49-F238E27FC236}">
                  <a16:creationId xmlns:a16="http://schemas.microsoft.com/office/drawing/2014/main" id="{00000000-0008-0000-0900-000002000000}"/>
                </a:ext>
              </a:extLst>
            </xdr:cNvPr>
            <xdr:cNvGrpSpPr/>
          </xdr:nvGrpSpPr>
          <xdr:grpSpPr>
            <a:xfrm>
              <a:off x="19050" y="9525"/>
              <a:ext cx="11643783" cy="1495424"/>
              <a:chOff x="0" y="0"/>
              <a:chExt cx="11563350" cy="1495424"/>
            </a:xfrm>
          </xdr:grpSpPr>
          <xdr:sp macro="" textlink="">
            <xdr:nvSpPr>
              <xdr:cNvPr id="3" name="Rounded Rectangle 2">
                <a:extLst>
                  <a:ext uri="{FF2B5EF4-FFF2-40B4-BE49-F238E27FC236}">
                    <a16:creationId xmlns:a16="http://schemas.microsoft.com/office/drawing/2014/main" id="{00000000-0008-0000-0900-000003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900-000004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5">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84582" y="994978"/>
                <a:ext cx="1540500" cy="45680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7548445" y="49256"/>
                <a:ext cx="3828825" cy="40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Medi-Cal Participation</a:t>
                </a:r>
              </a:p>
            </xdr:txBody>
          </xdr:sp>
          <xdr:pic>
            <xdr:nvPicPr>
              <xdr:cNvPr id="9" name="Picture 1">
                <a:extLst>
                  <a:ext uri="{FF2B5EF4-FFF2-40B4-BE49-F238E27FC236}">
                    <a16:creationId xmlns:a16="http://schemas.microsoft.com/office/drawing/2014/main" id="{00000000-0008-0000-0900-000009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5" y="41277"/>
                <a:ext cx="3439831"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900-000012000000}"/>
                </a:ext>
              </a:extLst>
            </xdr:cNvPr>
            <xdr:cNvSpPr txBox="1"/>
          </xdr:nvSpPr>
          <xdr:spPr>
            <a:xfrm>
              <a:off x="198967" y="1067858"/>
              <a:ext cx="24335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0900-000014000000}"/>
              </a:ext>
            </a:extLst>
          </xdr:cNvPr>
          <xdr:cNvGrpSpPr/>
        </xdr:nvGrpSpPr>
        <xdr:grpSpPr>
          <a:xfrm>
            <a:off x="8985250" y="1132416"/>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8"/>
              <a:extLst>
                <a:ext uri="{FF2B5EF4-FFF2-40B4-BE49-F238E27FC236}">
                  <a16:creationId xmlns:a16="http://schemas.microsoft.com/office/drawing/2014/main" id="{00000000-0008-0000-09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9"/>
              <a:extLst>
                <a:ext uri="{FF2B5EF4-FFF2-40B4-BE49-F238E27FC236}">
                  <a16:creationId xmlns:a16="http://schemas.microsoft.com/office/drawing/2014/main" id="{00000000-0008-0000-09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A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A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A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8" name="Group 7">
          <a:extLst>
            <a:ext uri="{FF2B5EF4-FFF2-40B4-BE49-F238E27FC236}">
              <a16:creationId xmlns:a16="http://schemas.microsoft.com/office/drawing/2014/main" id="{00000000-0008-0000-0A00-000008000000}"/>
            </a:ext>
          </a:extLst>
        </xdr:cNvPr>
        <xdr:cNvGrpSpPr/>
      </xdr:nvGrpSpPr>
      <xdr:grpSpPr>
        <a:xfrm>
          <a:off x="28575" y="28575"/>
          <a:ext cx="11860742" cy="1445896"/>
          <a:chOff x="28576" y="28575"/>
          <a:chExt cx="11579352" cy="1448013"/>
        </a:xfrm>
      </xdr:grpSpPr>
      <xdr:grpSp>
        <xdr:nvGrpSpPr>
          <xdr:cNvPr id="12" name="Group 11">
            <a:extLst>
              <a:ext uri="{FF2B5EF4-FFF2-40B4-BE49-F238E27FC236}">
                <a16:creationId xmlns:a16="http://schemas.microsoft.com/office/drawing/2014/main" id="{00000000-0008-0000-0A00-00000C000000}"/>
              </a:ext>
            </a:extLst>
          </xdr:cNvPr>
          <xdr:cNvGrpSpPr/>
        </xdr:nvGrpSpPr>
        <xdr:grpSpPr>
          <a:xfrm>
            <a:off x="28576" y="28575"/>
            <a:ext cx="11579352" cy="1448013"/>
            <a:chOff x="28576" y="28575"/>
            <a:chExt cx="11544299" cy="1445896"/>
          </a:xfrm>
        </xdr:grpSpPr>
        <xdr:sp macro="" textlink="">
          <xdr:nvSpPr>
            <xdr:cNvPr id="5" name="Rounded Rectangle 4">
              <a:extLst>
                <a:ext uri="{FF2B5EF4-FFF2-40B4-BE49-F238E27FC236}">
                  <a16:creationId xmlns:a16="http://schemas.microsoft.com/office/drawing/2014/main" id="{00000000-0008-0000-0A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A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A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A00-000012000000}"/>
              </a:ext>
            </a:extLst>
          </xdr:cNvPr>
          <xdr:cNvSpPr txBox="1"/>
        </xdr:nvSpPr>
        <xdr:spPr>
          <a:xfrm>
            <a:off x="187326"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A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A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A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9"/>
            <a:extLst>
              <a:ext uri="{FF2B5EF4-FFF2-40B4-BE49-F238E27FC236}">
                <a16:creationId xmlns:a16="http://schemas.microsoft.com/office/drawing/2014/main" id="{00000000-0008-0000-0A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B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B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B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5" name="Group 4">
          <a:extLst>
            <a:ext uri="{FF2B5EF4-FFF2-40B4-BE49-F238E27FC236}">
              <a16:creationId xmlns:a16="http://schemas.microsoft.com/office/drawing/2014/main" id="{00000000-0008-0000-0B00-000005000000}"/>
            </a:ext>
          </a:extLst>
        </xdr:cNvPr>
        <xdr:cNvGrpSpPr/>
      </xdr:nvGrpSpPr>
      <xdr:grpSpPr>
        <a:xfrm>
          <a:off x="28575" y="28575"/>
          <a:ext cx="11786659" cy="1445896"/>
          <a:chOff x="28575" y="28575"/>
          <a:chExt cx="11579352" cy="1448013"/>
        </a:xfrm>
      </xdr:grpSpPr>
      <xdr:grpSp>
        <xdr:nvGrpSpPr>
          <xdr:cNvPr id="15" name="Group 14">
            <a:extLst>
              <a:ext uri="{FF2B5EF4-FFF2-40B4-BE49-F238E27FC236}">
                <a16:creationId xmlns:a16="http://schemas.microsoft.com/office/drawing/2014/main" id="{00000000-0008-0000-0B00-00000F000000}"/>
              </a:ext>
            </a:extLst>
          </xdr:cNvPr>
          <xdr:cNvGrpSpPr/>
        </xdr:nvGrpSpPr>
        <xdr:grpSpPr>
          <a:xfrm>
            <a:off x="28575" y="28575"/>
            <a:ext cx="11579352" cy="1448013"/>
            <a:chOff x="28576" y="28575"/>
            <a:chExt cx="11544299" cy="1445896"/>
          </a:xfrm>
        </xdr:grpSpPr>
        <xdr:sp macro="" textlink="">
          <xdr:nvSpPr>
            <xdr:cNvPr id="17" name="Rounded Rectangle 16">
              <a:extLst>
                <a:ext uri="{FF2B5EF4-FFF2-40B4-BE49-F238E27FC236}">
                  <a16:creationId xmlns:a16="http://schemas.microsoft.com/office/drawing/2014/main" id="{00000000-0008-0000-0B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B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B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B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B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sp macro="" textlink="">
        <xdr:nvSpPr>
          <xdr:cNvPr id="19" name="TextBox 18">
            <a:hlinkClick xmlns:r="http://schemas.openxmlformats.org/officeDocument/2006/relationships" r:id="rId7"/>
            <a:extLst>
              <a:ext uri="{FF2B5EF4-FFF2-40B4-BE49-F238E27FC236}">
                <a16:creationId xmlns:a16="http://schemas.microsoft.com/office/drawing/2014/main" id="{00000000-0008-0000-0B00-000013000000}"/>
              </a:ext>
            </a:extLst>
          </xdr:cNvPr>
          <xdr:cNvSpPr txBox="1"/>
        </xdr:nvSpPr>
        <xdr:spPr>
          <a:xfrm>
            <a:off x="197908"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B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8"/>
            <a:extLst>
              <a:ext uri="{FF2B5EF4-FFF2-40B4-BE49-F238E27FC236}">
                <a16:creationId xmlns:a16="http://schemas.microsoft.com/office/drawing/2014/main" id="{00000000-0008-0000-0B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9"/>
            <a:extLst>
              <a:ext uri="{FF2B5EF4-FFF2-40B4-BE49-F238E27FC236}">
                <a16:creationId xmlns:a16="http://schemas.microsoft.com/office/drawing/2014/main" id="{00000000-0008-0000-0B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0C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0C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0C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0C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0C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0C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0C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0C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0C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40481" y="40481"/>
          <a:ext cx="12041981" cy="1445896"/>
          <a:chOff x="28575" y="28575"/>
          <a:chExt cx="11996737" cy="1450659"/>
        </a:xfrm>
      </xdr:grpSpPr>
      <xdr:grpSp>
        <xdr:nvGrpSpPr>
          <xdr:cNvPr id="9" name="Group 8">
            <a:extLst>
              <a:ext uri="{FF2B5EF4-FFF2-40B4-BE49-F238E27FC236}">
                <a16:creationId xmlns:a16="http://schemas.microsoft.com/office/drawing/2014/main" id="{00000000-0008-0000-0C00-000009000000}"/>
              </a:ext>
            </a:extLst>
          </xdr:cNvPr>
          <xdr:cNvGrpSpPr/>
        </xdr:nvGrpSpPr>
        <xdr:grpSpPr>
          <a:xfrm>
            <a:off x="28575" y="28575"/>
            <a:ext cx="11996737" cy="1450659"/>
            <a:chOff x="28575" y="28575"/>
            <a:chExt cx="11653308"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5" y="28575"/>
              <a:ext cx="11653308" cy="1448013"/>
              <a:chOff x="28576" y="28575"/>
              <a:chExt cx="9151597" cy="1445896"/>
            </a:xfrm>
          </xdr:grpSpPr>
          <xdr:grpSp>
            <xdr:nvGrpSpPr>
              <xdr:cNvPr id="5" name="Group 4">
                <a:extLst>
                  <a:ext uri="{FF2B5EF4-FFF2-40B4-BE49-F238E27FC236}">
                    <a16:creationId xmlns:a16="http://schemas.microsoft.com/office/drawing/2014/main" id="{00000000-0008-0000-0C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C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C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C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4" name="TextBox 23">
              <a:hlinkClick xmlns:r="http://schemas.openxmlformats.org/officeDocument/2006/relationships" r:id="rId6"/>
              <a:extLst>
                <a:ext uri="{FF2B5EF4-FFF2-40B4-BE49-F238E27FC236}">
                  <a16:creationId xmlns:a16="http://schemas.microsoft.com/office/drawing/2014/main" id="{00000000-0008-0000-0C00-000018000000}"/>
                </a:ext>
              </a:extLst>
            </xdr:cNvPr>
            <xdr:cNvSpPr txBox="1"/>
          </xdr:nvSpPr>
          <xdr:spPr>
            <a:xfrm>
              <a:off x="187325"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25" name="TextBox 24">
            <a:extLst>
              <a:ext uri="{FF2B5EF4-FFF2-40B4-BE49-F238E27FC236}">
                <a16:creationId xmlns:a16="http://schemas.microsoft.com/office/drawing/2014/main" id="{00000000-0008-0000-0C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0C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C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0C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8" name="Group 7">
          <a:extLst>
            <a:ext uri="{FF2B5EF4-FFF2-40B4-BE49-F238E27FC236}">
              <a16:creationId xmlns:a16="http://schemas.microsoft.com/office/drawing/2014/main" id="{00000000-0008-0000-0D00-000008000000}"/>
            </a:ext>
          </a:extLst>
        </xdr:cNvPr>
        <xdr:cNvGrpSpPr/>
      </xdr:nvGrpSpPr>
      <xdr:grpSpPr>
        <a:xfrm>
          <a:off x="28575" y="28575"/>
          <a:ext cx="12364508" cy="1448013"/>
          <a:chOff x="28575" y="28575"/>
          <a:chExt cx="12364508" cy="1448013"/>
        </a:xfrm>
      </xdr:grpSpPr>
      <xdr:grpSp>
        <xdr:nvGrpSpPr>
          <xdr:cNvPr id="11" name="Group 10">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0D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0D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0D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xdr:from>
      <xdr:col>3</xdr:col>
      <xdr:colOff>465667</xdr:colOff>
      <xdr:row>8</xdr:row>
      <xdr:rowOff>190499</xdr:rowOff>
    </xdr:from>
    <xdr:to>
      <xdr:col>20</xdr:col>
      <xdr:colOff>52916</xdr:colOff>
      <xdr:row>36</xdr:row>
      <xdr:rowOff>116417</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222251</xdr:colOff>
      <xdr:row>8</xdr:row>
      <xdr:rowOff>190499</xdr:rowOff>
    </xdr:from>
    <xdr:to>
      <xdr:col>3</xdr:col>
      <xdr:colOff>209551</xdr:colOff>
      <xdr:row>26</xdr:row>
      <xdr:rowOff>63500</xdr:rowOff>
    </xdr:to>
    <mc:AlternateContent xmlns:mc="http://schemas.openxmlformats.org/markup-compatibility/2006" xmlns:a14="http://schemas.microsoft.com/office/drawing/2010/main">
      <mc:Choice Requires="a14">
        <xdr:graphicFrame macro="">
          <xdr:nvGraphicFramePr>
            <xdr:cNvPr id="23" name="County 20"/>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222251" y="1735666"/>
              <a:ext cx="1828800" cy="33549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232832</xdr:colOff>
      <xdr:row>38</xdr:row>
      <xdr:rowOff>42330</xdr:rowOff>
    </xdr:from>
    <xdr:to>
      <xdr:col>3</xdr:col>
      <xdr:colOff>220132</xdr:colOff>
      <xdr:row>57</xdr:row>
      <xdr:rowOff>116417</xdr:rowOff>
    </xdr:to>
    <mc:AlternateContent xmlns:mc="http://schemas.openxmlformats.org/markup-compatibility/2006" xmlns:a14="http://schemas.microsoft.com/office/drawing/2010/main">
      <mc:Choice Requires="a14">
        <xdr:graphicFrame macro="">
          <xdr:nvGraphicFramePr>
            <xdr:cNvPr id="24" name="Month 7"/>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232832" y="7355413"/>
              <a:ext cx="1828800" cy="36935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26</xdr:row>
      <xdr:rowOff>169335</xdr:rowOff>
    </xdr:from>
    <xdr:to>
      <xdr:col>3</xdr:col>
      <xdr:colOff>209551</xdr:colOff>
      <xdr:row>37</xdr:row>
      <xdr:rowOff>95251</xdr:rowOff>
    </xdr:to>
    <mc:AlternateContent xmlns:mc="http://schemas.openxmlformats.org/markup-compatibility/2006" xmlns:a14="http://schemas.microsoft.com/office/drawing/2010/main">
      <mc:Choice Requires="a14">
        <xdr:graphicFrame macro="">
          <xdr:nvGraphicFramePr>
            <xdr:cNvPr id="25" name="FFY 1"/>
            <xdr:cNvGraphicFramePr/>
          </xdr:nvGraphicFramePr>
          <xdr:xfrm>
            <a:off x="0" y="0"/>
            <a:ext cx="0" cy="0"/>
          </xdr:xfrm>
          <a:graphic>
            <a:graphicData uri="http://schemas.microsoft.com/office/drawing/2010/slicer">
              <sle:slicer xmlns:sle="http://schemas.microsoft.com/office/drawing/2010/slicer" name="FFY 1"/>
            </a:graphicData>
          </a:graphic>
        </xdr:graphicFrame>
      </mc:Choice>
      <mc:Fallback xmlns="">
        <xdr:sp macro="" textlink="">
          <xdr:nvSpPr>
            <xdr:cNvPr id="0" name=""/>
            <xdr:cNvSpPr>
              <a:spLocks noTextEdit="1"/>
            </xdr:cNvSpPr>
          </xdr:nvSpPr>
          <xdr:spPr>
            <a:xfrm>
              <a:off x="222251" y="5196418"/>
              <a:ext cx="1828800" cy="2021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2" name="Group 1">
          <a:extLst>
            <a:ext uri="{FF2B5EF4-FFF2-40B4-BE49-F238E27FC236}">
              <a16:creationId xmlns:a16="http://schemas.microsoft.com/office/drawing/2014/main" id="{00000000-0008-0000-0D00-000008000000}"/>
            </a:ext>
          </a:extLst>
        </xdr:cNvPr>
        <xdr:cNvGrpSpPr/>
      </xdr:nvGrpSpPr>
      <xdr:grpSpPr>
        <a:xfrm>
          <a:off x="57150" y="47625"/>
          <a:ext cx="12449175" cy="1448013"/>
          <a:chOff x="28575" y="28575"/>
          <a:chExt cx="12364508" cy="1448013"/>
        </a:xfrm>
      </xdr:grpSpPr>
      <xdr:grpSp>
        <xdr:nvGrpSpPr>
          <xdr:cNvPr id="3" name="Group 2">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5" name="Group 4">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D00-00000E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3</xdr:col>
      <xdr:colOff>370416</xdr:colOff>
      <xdr:row>8</xdr:row>
      <xdr:rowOff>126999</xdr:rowOff>
    </xdr:from>
    <xdr:to>
      <xdr:col>20</xdr:col>
      <xdr:colOff>158750</xdr:colOff>
      <xdr:row>36</xdr:row>
      <xdr:rowOff>42332</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370416</xdr:colOff>
      <xdr:row>36</xdr:row>
      <xdr:rowOff>148166</xdr:rowOff>
    </xdr:from>
    <xdr:to>
      <xdr:col>20</xdr:col>
      <xdr:colOff>158749</xdr:colOff>
      <xdr:row>60</xdr:row>
      <xdr:rowOff>190499</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190500</xdr:colOff>
      <xdr:row>8</xdr:row>
      <xdr:rowOff>137585</xdr:rowOff>
    </xdr:from>
    <xdr:to>
      <xdr:col>3</xdr:col>
      <xdr:colOff>190500</xdr:colOff>
      <xdr:row>34</xdr:row>
      <xdr:rowOff>105834</xdr:rowOff>
    </xdr:to>
    <mc:AlternateContent xmlns:mc="http://schemas.openxmlformats.org/markup-compatibility/2006" xmlns:a14="http://schemas.microsoft.com/office/drawing/2010/main">
      <mc:Choice Requires="a14">
        <xdr:graphicFrame macro="">
          <xdr:nvGraphicFramePr>
            <xdr:cNvPr id="12" name="County 21"/>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190500" y="1661585"/>
              <a:ext cx="1841500" cy="4921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190499</xdr:colOff>
      <xdr:row>35</xdr:row>
      <xdr:rowOff>0</xdr:rowOff>
    </xdr:from>
    <xdr:to>
      <xdr:col>3</xdr:col>
      <xdr:colOff>190499</xdr:colOff>
      <xdr:row>41</xdr:row>
      <xdr:rowOff>74083</xdr:rowOff>
    </xdr:to>
    <mc:AlternateContent xmlns:mc="http://schemas.openxmlformats.org/markup-compatibility/2006" xmlns:a14="http://schemas.microsoft.com/office/drawing/2010/main">
      <mc:Choice Requires="a14">
        <xdr:graphicFrame macro="">
          <xdr:nvGraphicFramePr>
            <xdr:cNvPr id="13" name="FFY 2"/>
            <xdr:cNvGraphicFramePr/>
          </xdr:nvGraphicFramePr>
          <xdr:xfrm>
            <a:off x="0" y="0"/>
            <a:ext cx="0" cy="0"/>
          </xdr:xfrm>
          <a:graphic>
            <a:graphicData uri="http://schemas.microsoft.com/office/drawing/2010/slicer">
              <sle:slicer xmlns:sle="http://schemas.microsoft.com/office/drawing/2010/slicer" name="FFY 2"/>
            </a:graphicData>
          </a:graphic>
        </xdr:graphicFrame>
      </mc:Choice>
      <mc:Fallback xmlns="">
        <xdr:sp macro="" textlink="">
          <xdr:nvSpPr>
            <xdr:cNvPr id="0" name=""/>
            <xdr:cNvSpPr>
              <a:spLocks noTextEdit="1"/>
            </xdr:cNvSpPr>
          </xdr:nvSpPr>
          <xdr:spPr>
            <a:xfrm>
              <a:off x="190499" y="6667500"/>
              <a:ext cx="1841500" cy="12170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41</xdr:row>
      <xdr:rowOff>148169</xdr:rowOff>
    </xdr:from>
    <xdr:to>
      <xdr:col>3</xdr:col>
      <xdr:colOff>190500</xdr:colOff>
      <xdr:row>61</xdr:row>
      <xdr:rowOff>10586</xdr:rowOff>
    </xdr:to>
    <mc:AlternateContent xmlns:mc="http://schemas.openxmlformats.org/markup-compatibility/2006" xmlns:a14="http://schemas.microsoft.com/office/drawing/2010/main">
      <mc:Choice Requires="a14">
        <xdr:graphicFrame macro="">
          <xdr:nvGraphicFramePr>
            <xdr:cNvPr id="14" name="Month 8"/>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190500" y="7958669"/>
              <a:ext cx="1841500" cy="36724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0D00-000012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0D00-000013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7"/>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8"/>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0E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0E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0E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6" name="Group 5">
          <a:extLst>
            <a:ext uri="{FF2B5EF4-FFF2-40B4-BE49-F238E27FC236}">
              <a16:creationId xmlns:a16="http://schemas.microsoft.com/office/drawing/2014/main" id="{00000000-0008-0000-0E00-000006000000}"/>
            </a:ext>
          </a:extLst>
        </xdr:cNvPr>
        <xdr:cNvGrpSpPr/>
      </xdr:nvGrpSpPr>
      <xdr:grpSpPr>
        <a:xfrm>
          <a:off x="28575" y="28575"/>
          <a:ext cx="12279841" cy="1445896"/>
          <a:chOff x="28575" y="28575"/>
          <a:chExt cx="12364508" cy="1448013"/>
        </a:xfrm>
      </xdr:grpSpPr>
      <xdr:grpSp>
        <xdr:nvGrpSpPr>
          <xdr:cNvPr id="9" name="Group 8">
            <a:extLst>
              <a:ext uri="{FF2B5EF4-FFF2-40B4-BE49-F238E27FC236}">
                <a16:creationId xmlns:a16="http://schemas.microsoft.com/office/drawing/2014/main" id="{00000000-0008-0000-0E00-000009000000}"/>
              </a:ext>
            </a:extLst>
          </xdr:cNvPr>
          <xdr:cNvGrpSpPr/>
        </xdr:nvGrpSpPr>
        <xdr:grpSpPr>
          <a:xfrm>
            <a:off x="28575" y="28575"/>
            <a:ext cx="12364508" cy="1448013"/>
            <a:chOff x="28576" y="28575"/>
            <a:chExt cx="9151597" cy="1445896"/>
          </a:xfrm>
        </xdr:grpSpPr>
        <xdr:grpSp>
          <xdr:nvGrpSpPr>
            <xdr:cNvPr id="2" name="Group 1">
              <a:extLst>
                <a:ext uri="{FF2B5EF4-FFF2-40B4-BE49-F238E27FC236}">
                  <a16:creationId xmlns:a16="http://schemas.microsoft.com/office/drawing/2014/main" id="{00000000-0008-0000-0E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0E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E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0E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sp macro="" textlink="">
        <xdr:nvSpPr>
          <xdr:cNvPr id="17" name="TextBox 16">
            <a:hlinkClick xmlns:r="http://schemas.openxmlformats.org/officeDocument/2006/relationships" r:id="rId5"/>
            <a:extLst>
              <a:ext uri="{FF2B5EF4-FFF2-40B4-BE49-F238E27FC236}">
                <a16:creationId xmlns:a16="http://schemas.microsoft.com/office/drawing/2014/main" id="{00000000-0008-0000-0E00-000011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0E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0E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6"/>
            <a:extLst>
              <a:ext uri="{FF2B5EF4-FFF2-40B4-BE49-F238E27FC236}">
                <a16:creationId xmlns:a16="http://schemas.microsoft.com/office/drawing/2014/main" id="{00000000-0008-0000-0E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7"/>
            <a:extLst>
              <a:ext uri="{FF2B5EF4-FFF2-40B4-BE49-F238E27FC236}">
                <a16:creationId xmlns:a16="http://schemas.microsoft.com/office/drawing/2014/main" id="{00000000-0008-0000-0E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0F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0F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0F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0F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0F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0F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0F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0F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0F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0F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28574" y="28575"/>
          <a:ext cx="12811125" cy="1477573"/>
          <a:chOff x="28574" y="28575"/>
          <a:chExt cx="12900025" cy="1479690"/>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28574" y="28575"/>
            <a:ext cx="12900025" cy="1479690"/>
            <a:chOff x="28574" y="28575"/>
            <a:chExt cx="12900025" cy="1479690"/>
          </a:xfrm>
        </xdr:grpSpPr>
        <xdr:grpSp>
          <xdr:nvGrpSpPr>
            <xdr:cNvPr id="21" name="Group 20">
              <a:extLst>
                <a:ext uri="{FF2B5EF4-FFF2-40B4-BE49-F238E27FC236}">
                  <a16:creationId xmlns:a16="http://schemas.microsoft.com/office/drawing/2014/main" id="{00000000-0008-0000-0F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0F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F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F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F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sp macro="" textlink="">
          <xdr:nvSpPr>
            <xdr:cNvPr id="22" name="TextBox 21">
              <a:hlinkClick xmlns:r="http://schemas.openxmlformats.org/officeDocument/2006/relationships" r:id="rId9"/>
              <a:extLst>
                <a:ext uri="{FF2B5EF4-FFF2-40B4-BE49-F238E27FC236}">
                  <a16:creationId xmlns:a16="http://schemas.microsoft.com/office/drawing/2014/main" id="{00000000-0008-0000-0F00-000016000000}"/>
                </a:ext>
              </a:extLst>
            </xdr:cNvPr>
            <xdr:cNvSpPr txBox="1"/>
          </xdr:nvSpPr>
          <xdr:spPr>
            <a:xfrm>
              <a:off x="187324" y="1065742"/>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4" name="Group 23">
            <a:extLst>
              <a:ext uri="{FF2B5EF4-FFF2-40B4-BE49-F238E27FC236}">
                <a16:creationId xmlns:a16="http://schemas.microsoft.com/office/drawing/2014/main" id="{00000000-0008-0000-0F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10"/>
              <a:extLst>
                <a:ext uri="{FF2B5EF4-FFF2-40B4-BE49-F238E27FC236}">
                  <a16:creationId xmlns:a16="http://schemas.microsoft.com/office/drawing/2014/main" id="{00000000-0008-0000-0F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1"/>
              <a:extLst>
                <a:ext uri="{FF2B5EF4-FFF2-40B4-BE49-F238E27FC236}">
                  <a16:creationId xmlns:a16="http://schemas.microsoft.com/office/drawing/2014/main" id="{00000000-0008-0000-0F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0.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0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0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0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0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0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8" name="Group 7">
                <a:extLst>
                  <a:ext uri="{FF2B5EF4-FFF2-40B4-BE49-F238E27FC236}">
                    <a16:creationId xmlns:a16="http://schemas.microsoft.com/office/drawing/2014/main" id="{00000000-0008-0000-1000-000008000000}"/>
                  </a:ext>
                </a:extLst>
              </xdr:cNvPr>
              <xdr:cNvGrpSpPr/>
            </xdr:nvGrpSpPr>
            <xdr:grpSpPr>
              <a:xfrm>
                <a:off x="28575" y="28575"/>
                <a:ext cx="12205758" cy="1448013"/>
                <a:chOff x="28575" y="28575"/>
                <a:chExt cx="12205758" cy="1448013"/>
              </a:xfrm>
            </xdr:grpSpPr>
            <xdr:grpSp>
              <xdr:nvGrpSpPr>
                <xdr:cNvPr id="14" name="Group 13">
                  <a:extLst>
                    <a:ext uri="{FF2B5EF4-FFF2-40B4-BE49-F238E27FC236}">
                      <a16:creationId xmlns:a16="http://schemas.microsoft.com/office/drawing/2014/main" id="{00000000-0008-0000-10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0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0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4246746" y="76199"/>
                    <a:ext cx="480702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sp macro="" textlink="">
              <xdr:nvSpPr>
                <xdr:cNvPr id="19" name="TextBox 18">
                  <a:hlinkClick xmlns:r="http://schemas.openxmlformats.org/officeDocument/2006/relationships" r:id="rId5"/>
                  <a:extLst>
                    <a:ext uri="{FF2B5EF4-FFF2-40B4-BE49-F238E27FC236}">
                      <a16:creationId xmlns:a16="http://schemas.microsoft.com/office/drawing/2014/main" id="{00000000-0008-0000-1000-000013000000}"/>
                    </a:ext>
                  </a:extLst>
                </xdr:cNvPr>
                <xdr:cNvSpPr txBox="1"/>
              </xdr:nvSpPr>
              <xdr:spPr>
                <a:xfrm>
                  <a:off x="185457" y="1035859"/>
                  <a:ext cx="27019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grpSp>
          <xdr:nvGrpSpPr>
            <xdr:cNvPr id="22" name="Group 21">
              <a:extLst>
                <a:ext uri="{FF2B5EF4-FFF2-40B4-BE49-F238E27FC236}">
                  <a16:creationId xmlns:a16="http://schemas.microsoft.com/office/drawing/2014/main" id="{00000000-0008-0000-10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6"/>
                <a:extLst>
                  <a:ext uri="{FF2B5EF4-FFF2-40B4-BE49-F238E27FC236}">
                    <a16:creationId xmlns:a16="http://schemas.microsoft.com/office/drawing/2014/main" id="{00000000-0008-0000-10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7"/>
                <a:extLst>
                  <a:ext uri="{FF2B5EF4-FFF2-40B4-BE49-F238E27FC236}">
                    <a16:creationId xmlns:a16="http://schemas.microsoft.com/office/drawing/2014/main" id="{00000000-0008-0000-10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0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11</xdr:col>
      <xdr:colOff>351736</xdr:colOff>
      <xdr:row>8</xdr:row>
      <xdr:rowOff>10582</xdr:rowOff>
    </xdr:from>
    <xdr:to>
      <xdr:col>19</xdr:col>
      <xdr:colOff>448555</xdr:colOff>
      <xdr:row>30</xdr:row>
      <xdr:rowOff>110066</xdr:rowOff>
    </xdr:to>
    <xdr:graphicFrame macro="">
      <xdr:nvGraphicFramePr>
        <xdr:cNvPr id="15" name="Chart 14">
          <a:extLst>
            <a:ext uri="{FF2B5EF4-FFF2-40B4-BE49-F238E27FC236}">
              <a16:creationId xmlns:a16="http://schemas.microsoft.com/office/drawing/2014/main" id="{00000000-0008-0000-1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0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twoCellAnchor editAs="absolute">
    <xdr:from>
      <xdr:col>11</xdr:col>
      <xdr:colOff>351737</xdr:colOff>
      <xdr:row>31</xdr:row>
      <xdr:rowOff>0</xdr:rowOff>
    </xdr:from>
    <xdr:to>
      <xdr:col>19</xdr:col>
      <xdr:colOff>448556</xdr:colOff>
      <xdr:row>53</xdr:row>
      <xdr:rowOff>152400</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twoCellAnchor>
</xdr:wsDr>
</file>

<file path=xl/drawings/drawing21.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1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173566</xdr:colOff>
      <xdr:row>8</xdr:row>
      <xdr:rowOff>10584</xdr:rowOff>
    </xdr:from>
    <xdr:to>
      <xdr:col>19</xdr:col>
      <xdr:colOff>63500</xdr:colOff>
      <xdr:row>30</xdr:row>
      <xdr:rowOff>105834</xdr:rowOff>
    </xdr:to>
    <xdr:graphicFrame macro="">
      <xdr:nvGraphicFramePr>
        <xdr:cNvPr id="17" name="Chart 16">
          <a:extLst>
            <a:ext uri="{FF2B5EF4-FFF2-40B4-BE49-F238E27FC236}">
              <a16:creationId xmlns:a16="http://schemas.microsoft.com/office/drawing/2014/main" id="{00000000-0008-0000-1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26647"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1" name="Group 10">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100-000012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100-000002000000}"/>
            </a:ext>
          </a:extLst>
        </xdr:cNvPr>
        <xdr:cNvGrpSpPr/>
      </xdr:nvGrpSpPr>
      <xdr:grpSpPr>
        <a:xfrm>
          <a:off x="19050" y="38100"/>
          <a:ext cx="11788587" cy="1445896"/>
          <a:chOff x="26647" y="28575"/>
          <a:chExt cx="11869020" cy="1448013"/>
        </a:xfrm>
      </xdr:grpSpPr>
      <xdr:grpSp>
        <xdr:nvGrpSpPr>
          <xdr:cNvPr id="8" name="Group 7">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2" name="Group 11">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100-000004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sp macro="" textlink="">
          <xdr:nvSpPr>
            <xdr:cNvPr id="13" name="TextBox 12">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9" name="Group 8">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4.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11</xdr:col>
      <xdr:colOff>480031</xdr:colOff>
      <xdr:row>7</xdr:row>
      <xdr:rowOff>93346</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26194"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7" name="Group 6">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9" name="Rounded Rectangle 8">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Round Same Side Corner Rectangle 9">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2" name="TextBox 11">
                <a:extLst>
                  <a:ext uri="{FF2B5EF4-FFF2-40B4-BE49-F238E27FC236}">
                    <a16:creationId xmlns:a16="http://schemas.microsoft.com/office/drawing/2014/main" id="{00000000-0008-0000-1100-000004000000}"/>
                  </a:ext>
                </a:extLst>
              </xdr:cNvPr>
              <xdr:cNvSpPr txBox="1"/>
            </xdr:nvSpPr>
            <xdr:spPr>
              <a:xfrm>
                <a:off x="5006468" y="76199"/>
                <a:ext cx="408667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Medi-Cal Recipients Likely</a:t>
                </a:r>
                <a:r>
                  <a:rPr lang="en-US" sz="2000" b="1" baseline="0">
                    <a:solidFill>
                      <a:srgbClr val="C00000"/>
                    </a:solidFill>
                  </a:rPr>
                  <a:t> Eligible for CalFresh</a:t>
                </a:r>
                <a:endParaRPr lang="en-US" sz="2000" b="1">
                  <a:solidFill>
                    <a:srgbClr val="C00000"/>
                  </a:solidFill>
                </a:endParaRPr>
              </a:p>
            </xdr:txBody>
          </xdr:sp>
        </xdr:grpSp>
        <xdr:sp macro="" textlink="">
          <xdr:nvSpPr>
            <xdr:cNvPr id="8" name="TextBox 7">
              <a:hlinkClick xmlns:r="http://schemas.openxmlformats.org/officeDocument/2006/relationships" r:id="rId2"/>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1</xdr:col>
      <xdr:colOff>57150</xdr:colOff>
      <xdr:row>0</xdr:row>
      <xdr:rowOff>66675</xdr:rowOff>
    </xdr:from>
    <xdr:to>
      <xdr:col>1</xdr:col>
      <xdr:colOff>3476624</xdr:colOff>
      <xdr:row>2</xdr:row>
      <xdr:rowOff>125939</xdr:rowOff>
    </xdr:to>
    <xdr:pic>
      <xdr:nvPicPr>
        <xdr:cNvPr id="13" name="Picture 12">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6675"/>
          <a:ext cx="3419474" cy="440264"/>
        </a:xfrm>
        <a:prstGeom prst="rect">
          <a:avLst/>
        </a:prstGeom>
        <a:solidFill>
          <a:schemeClr val="bg1">
            <a:lumMod val="85000"/>
          </a:schemeClr>
        </a:solidFill>
        <a:ln>
          <a:noFill/>
        </a:ln>
        <a:extLst/>
      </xdr:spPr>
    </xdr:pic>
    <xdr:clientData/>
  </xdr:twoCellAnchor>
  <xdr:twoCellAnchor>
    <xdr:from>
      <xdr:col>0</xdr:col>
      <xdr:colOff>85725</xdr:colOff>
      <xdr:row>2</xdr:row>
      <xdr:rowOff>104774</xdr:rowOff>
    </xdr:from>
    <xdr:to>
      <xdr:col>9</xdr:col>
      <xdr:colOff>66675</xdr:colOff>
      <xdr:row>4</xdr:row>
      <xdr:rowOff>171450</xdr:rowOff>
    </xdr:to>
    <xdr:sp macro="" textlink="">
      <xdr:nvSpPr>
        <xdr:cNvPr id="14" name="TextBox 13">
          <a:extLst>
            <a:ext uri="{FF2B5EF4-FFF2-40B4-BE49-F238E27FC236}">
              <a16:creationId xmlns:a16="http://schemas.microsoft.com/office/drawing/2014/main" id="{00000000-0008-0000-1100-000012000000}"/>
            </a:ext>
          </a:extLst>
        </xdr:cNvPr>
        <xdr:cNvSpPr txBox="1"/>
      </xdr:nvSpPr>
      <xdr:spPr>
        <a:xfrm>
          <a:off x="85725" y="485774"/>
          <a:ext cx="100965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data for a specific county or the statewide total, use the drop-down</a:t>
          </a:r>
          <a:r>
            <a:rPr lang="en-US" sz="1100" b="1" baseline="0">
              <a:solidFill>
                <a:schemeClr val="accent6">
                  <a:lumMod val="50000"/>
                </a:schemeClr>
              </a:solidFill>
              <a:effectLst/>
              <a:latin typeface="+mn-lt"/>
              <a:ea typeface="+mn-ea"/>
              <a:cs typeface="+mn-cs"/>
            </a:rPr>
            <a:t> menu located below to make a selection.  The table will then automatically display your selected county's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2</xdr:col>
      <xdr:colOff>123825</xdr:colOff>
      <xdr:row>8</xdr:row>
      <xdr:rowOff>57150</xdr:rowOff>
    </xdr:from>
    <xdr:to>
      <xdr:col>2</xdr:col>
      <xdr:colOff>352425</xdr:colOff>
      <xdr:row>8</xdr:row>
      <xdr:rowOff>276225</xdr:rowOff>
    </xdr:to>
    <xdr:sp macro="" textlink="">
      <xdr:nvSpPr>
        <xdr:cNvPr id="15" name="Left Arrow 14"/>
        <xdr:cNvSpPr/>
      </xdr:nvSpPr>
      <xdr:spPr>
        <a:xfrm>
          <a:off x="4552950" y="1676400"/>
          <a:ext cx="228600" cy="2190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4" name="Group 3">
          <a:extLst>
            <a:ext uri="{FF2B5EF4-FFF2-40B4-BE49-F238E27FC236}">
              <a16:creationId xmlns:a16="http://schemas.microsoft.com/office/drawing/2014/main" id="{00000000-0008-0000-1200-000004000000}"/>
            </a:ext>
          </a:extLst>
        </xdr:cNvPr>
        <xdr:cNvGrpSpPr/>
      </xdr:nvGrpSpPr>
      <xdr:grpSpPr>
        <a:xfrm>
          <a:off x="19049" y="28575"/>
          <a:ext cx="11468101" cy="943548"/>
          <a:chOff x="28574" y="28575"/>
          <a:chExt cx="11468101" cy="943548"/>
        </a:xfrm>
      </xdr:grpSpPr>
      <xdr:grpSp>
        <xdr:nvGrpSpPr>
          <xdr:cNvPr id="2" name="Group 1">
            <a:extLst>
              <a:ext uri="{FF2B5EF4-FFF2-40B4-BE49-F238E27FC236}">
                <a16:creationId xmlns:a16="http://schemas.microsoft.com/office/drawing/2014/main" id="{00000000-0008-0000-1200-000002000000}"/>
              </a:ext>
            </a:extLst>
          </xdr:cNvPr>
          <xdr:cNvGrpSpPr/>
        </xdr:nvGrpSpPr>
        <xdr:grpSpPr>
          <a:xfrm>
            <a:off x="28574" y="28575"/>
            <a:ext cx="11468101" cy="943548"/>
            <a:chOff x="28574" y="28575"/>
            <a:chExt cx="11468101" cy="943548"/>
          </a:xfrm>
        </xdr:grpSpPr>
        <xdr:grpSp>
          <xdr:nvGrpSpPr>
            <xdr:cNvPr id="22" name="Group 21">
              <a:extLst>
                <a:ext uri="{FF2B5EF4-FFF2-40B4-BE49-F238E27FC236}">
                  <a16:creationId xmlns:a16="http://schemas.microsoft.com/office/drawing/2014/main" id="{00000000-0008-0000-12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2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2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2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2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7" name="TextBox 6">
              <a:hlinkClick xmlns:r="http://schemas.openxmlformats.org/officeDocument/2006/relationships" r:id="rId3"/>
              <a:extLst>
                <a:ext uri="{FF2B5EF4-FFF2-40B4-BE49-F238E27FC236}">
                  <a16:creationId xmlns:a16="http://schemas.microsoft.com/office/drawing/2014/main" id="{00000000-0008-0000-1200-000007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0" name="Group 9">
            <a:extLst>
              <a:ext uri="{FF2B5EF4-FFF2-40B4-BE49-F238E27FC236}">
                <a16:creationId xmlns:a16="http://schemas.microsoft.com/office/drawing/2014/main" id="{00000000-0008-0000-12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12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2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3" name="TextBox 2">
          <a:extLst>
            <a:ext uri="{FF2B5EF4-FFF2-40B4-BE49-F238E27FC236}">
              <a16:creationId xmlns:a16="http://schemas.microsoft.com/office/drawing/2014/main" id="{00000000-0008-0000-1200-000003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26.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12</xdr:col>
      <xdr:colOff>523874</xdr:colOff>
      <xdr:row>5</xdr:row>
      <xdr:rowOff>19623</xdr:rowOff>
    </xdr:to>
    <xdr:grpSp>
      <xdr:nvGrpSpPr>
        <xdr:cNvPr id="14" name="Group 13">
          <a:extLst>
            <a:ext uri="{FF2B5EF4-FFF2-40B4-BE49-F238E27FC236}">
              <a16:creationId xmlns:a16="http://schemas.microsoft.com/office/drawing/2014/main" id="{00000000-0008-0000-1300-00000E000000}"/>
            </a:ext>
          </a:extLst>
        </xdr:cNvPr>
        <xdr:cNvGrpSpPr/>
      </xdr:nvGrpSpPr>
      <xdr:grpSpPr>
        <a:xfrm>
          <a:off x="28575" y="28575"/>
          <a:ext cx="10953749" cy="943548"/>
          <a:chOff x="28575" y="28575"/>
          <a:chExt cx="10953749" cy="943548"/>
        </a:xfrm>
      </xdr:grpSpPr>
      <xdr:grpSp>
        <xdr:nvGrpSpPr>
          <xdr:cNvPr id="10" name="Group 9">
            <a:extLst>
              <a:ext uri="{FF2B5EF4-FFF2-40B4-BE49-F238E27FC236}">
                <a16:creationId xmlns:a16="http://schemas.microsoft.com/office/drawing/2014/main" id="{00000000-0008-0000-1300-00000A000000}"/>
              </a:ext>
            </a:extLst>
          </xdr:cNvPr>
          <xdr:cNvGrpSpPr/>
        </xdr:nvGrpSpPr>
        <xdr:grpSpPr>
          <a:xfrm>
            <a:off x="28575" y="28575"/>
            <a:ext cx="10953749" cy="943548"/>
            <a:chOff x="28575" y="28575"/>
            <a:chExt cx="11477624" cy="943548"/>
          </a:xfrm>
        </xdr:grpSpPr>
        <xdr:grpSp>
          <xdr:nvGrpSpPr>
            <xdr:cNvPr id="6" name="Group 5">
              <a:extLst>
                <a:ext uri="{FF2B5EF4-FFF2-40B4-BE49-F238E27FC236}">
                  <a16:creationId xmlns:a16="http://schemas.microsoft.com/office/drawing/2014/main" id="{00000000-0008-0000-1300-000006000000}"/>
                </a:ext>
              </a:extLst>
            </xdr:cNvPr>
            <xdr:cNvGrpSpPr/>
          </xdr:nvGrpSpPr>
          <xdr:grpSpPr>
            <a:xfrm>
              <a:off x="28575" y="28575"/>
              <a:ext cx="11477624" cy="943548"/>
              <a:chOff x="28575" y="28575"/>
              <a:chExt cx="11477624" cy="943548"/>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5" y="28575"/>
                <a:ext cx="11477624" cy="914399"/>
                <a:chOff x="0" y="0"/>
                <a:chExt cx="11477624" cy="914399"/>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60" y="68574"/>
                  <a:ext cx="3467415"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3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20325" y="574871"/>
                  <a:ext cx="1042416" cy="26077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300-000008000000}"/>
                  </a:ext>
                </a:extLst>
              </xdr:cNvPr>
              <xdr:cNvSpPr txBox="1"/>
            </xdr:nvSpPr>
            <xdr:spPr>
              <a:xfrm>
                <a:off x="190500"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300-000009000000}"/>
                </a:ext>
              </a:extLst>
            </xdr:cNvPr>
            <xdr:cNvSpPr txBox="1"/>
          </xdr:nvSpPr>
          <xdr:spPr>
            <a:xfrm>
              <a:off x="7434138" y="114300"/>
              <a:ext cx="4005386"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Dual</a:t>
              </a:r>
              <a:r>
                <a:rPr lang="en-US" sz="1800" b="1" baseline="0">
                  <a:solidFill>
                    <a:schemeClr val="accent6">
                      <a:lumMod val="50000"/>
                    </a:schemeClr>
                  </a:solidFill>
                </a:rPr>
                <a:t> Enrollment Data</a:t>
              </a:r>
              <a:r>
                <a:rPr lang="en-US" sz="1800" b="1">
                  <a:solidFill>
                    <a:schemeClr val="accent6">
                      <a:lumMod val="50000"/>
                    </a:schemeClr>
                  </a:solidFill>
                </a:rPr>
                <a:t>, Every 3 Months</a:t>
              </a:r>
            </a:p>
          </xdr:txBody>
        </xdr:sp>
      </xdr:grpSp>
      <xdr:grpSp>
        <xdr:nvGrpSpPr>
          <xdr:cNvPr id="11" name="Group 10">
            <a:extLst>
              <a:ext uri="{FF2B5EF4-FFF2-40B4-BE49-F238E27FC236}">
                <a16:creationId xmlns:a16="http://schemas.microsoft.com/office/drawing/2014/main" id="{00000000-0008-0000-1300-00000B000000}"/>
              </a:ext>
            </a:extLst>
          </xdr:cNvPr>
          <xdr:cNvGrpSpPr/>
        </xdr:nvGrpSpPr>
        <xdr:grpSpPr>
          <a:xfrm>
            <a:off x="7172326" y="638175"/>
            <a:ext cx="1285874" cy="228600"/>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3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3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7.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5</xdr:row>
      <xdr:rowOff>17507</xdr:rowOff>
    </xdr:to>
    <xdr:grpSp>
      <xdr:nvGrpSpPr>
        <xdr:cNvPr id="14" name="Group 13">
          <a:extLst>
            <a:ext uri="{FF2B5EF4-FFF2-40B4-BE49-F238E27FC236}">
              <a16:creationId xmlns:a16="http://schemas.microsoft.com/office/drawing/2014/main" id="{00000000-0008-0000-1400-00000E000000}"/>
            </a:ext>
          </a:extLst>
        </xdr:cNvPr>
        <xdr:cNvGrpSpPr/>
      </xdr:nvGrpSpPr>
      <xdr:grpSpPr>
        <a:xfrm>
          <a:off x="28576" y="28575"/>
          <a:ext cx="11668124" cy="941432"/>
          <a:chOff x="28576" y="28575"/>
          <a:chExt cx="11668124" cy="941432"/>
        </a:xfrm>
      </xdr:grpSpPr>
      <xdr:grpSp>
        <xdr:nvGrpSpPr>
          <xdr:cNvPr id="10" name="Group 9">
            <a:extLst>
              <a:ext uri="{FF2B5EF4-FFF2-40B4-BE49-F238E27FC236}">
                <a16:creationId xmlns:a16="http://schemas.microsoft.com/office/drawing/2014/main" id="{00000000-0008-0000-1400-00000A000000}"/>
              </a:ext>
            </a:extLst>
          </xdr:cNvPr>
          <xdr:cNvGrpSpPr/>
        </xdr:nvGrpSpPr>
        <xdr:grpSpPr>
          <a:xfrm>
            <a:off x="28576" y="28575"/>
            <a:ext cx="11668124" cy="941432"/>
            <a:chOff x="28576" y="28575"/>
            <a:chExt cx="11668124" cy="941432"/>
          </a:xfrm>
        </xdr:grpSpPr>
        <xdr:grpSp>
          <xdr:nvGrpSpPr>
            <xdr:cNvPr id="6" name="Group 5">
              <a:extLst>
                <a:ext uri="{FF2B5EF4-FFF2-40B4-BE49-F238E27FC236}">
                  <a16:creationId xmlns:a16="http://schemas.microsoft.com/office/drawing/2014/main" id="{00000000-0008-0000-1400-000006000000}"/>
                </a:ext>
              </a:extLst>
            </xdr:cNvPr>
            <xdr:cNvGrpSpPr/>
          </xdr:nvGrpSpPr>
          <xdr:grpSpPr>
            <a:xfrm>
              <a:off x="28576" y="28575"/>
              <a:ext cx="11668124" cy="941432"/>
              <a:chOff x="28576" y="28575"/>
              <a:chExt cx="11909424" cy="941432"/>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28576" y="28575"/>
                <a:ext cx="11909424" cy="914399"/>
                <a:chOff x="0" y="0"/>
                <a:chExt cx="11477624" cy="914399"/>
              </a:xfrm>
            </xdr:grpSpPr>
            <xdr:sp macro="" textlink="">
              <xdr:nvSpPr>
                <xdr:cNvPr id="3" name="Rounded Rectangle 2">
                  <a:extLst>
                    <a:ext uri="{FF2B5EF4-FFF2-40B4-BE49-F238E27FC236}">
                      <a16:creationId xmlns:a16="http://schemas.microsoft.com/office/drawing/2014/main" id="{00000000-0008-0000-14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4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400-000008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4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Expedited and Timeliness, Quarterly Average Data</a:t>
              </a:r>
            </a:p>
          </xdr:txBody>
        </xdr:sp>
      </xdr:grpSp>
      <xdr:grpSp>
        <xdr:nvGrpSpPr>
          <xdr:cNvPr id="11" name="Group 10">
            <a:extLst>
              <a:ext uri="{FF2B5EF4-FFF2-40B4-BE49-F238E27FC236}">
                <a16:creationId xmlns:a16="http://schemas.microsoft.com/office/drawing/2014/main" id="{00000000-0008-0000-14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4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4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5</xdr:row>
      <xdr:rowOff>38673</xdr:rowOff>
    </xdr:to>
    <xdr:grpSp>
      <xdr:nvGrpSpPr>
        <xdr:cNvPr id="14" name="Group 13">
          <a:extLst>
            <a:ext uri="{FF2B5EF4-FFF2-40B4-BE49-F238E27FC236}">
              <a16:creationId xmlns:a16="http://schemas.microsoft.com/office/drawing/2014/main" id="{00000000-0008-0000-1500-00000E000000}"/>
            </a:ext>
          </a:extLst>
        </xdr:cNvPr>
        <xdr:cNvGrpSpPr/>
      </xdr:nvGrpSpPr>
      <xdr:grpSpPr>
        <a:xfrm>
          <a:off x="28575" y="28575"/>
          <a:ext cx="11239500" cy="962598"/>
          <a:chOff x="28575" y="28575"/>
          <a:chExt cx="11239500" cy="962598"/>
        </a:xfrm>
      </xdr:grpSpPr>
      <xdr:grpSp>
        <xdr:nvGrpSpPr>
          <xdr:cNvPr id="10" name="Group 9">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6" name="Group 5">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3" name="Rounded Rectangle 2">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5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9.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409575</xdr:colOff>
      <xdr:row>4</xdr:row>
      <xdr:rowOff>152399</xdr:rowOff>
    </xdr:to>
    <xdr:grpSp>
      <xdr:nvGrpSpPr>
        <xdr:cNvPr id="4" name="Group 3">
          <a:extLst>
            <a:ext uri="{FF2B5EF4-FFF2-40B4-BE49-F238E27FC236}">
              <a16:creationId xmlns:a16="http://schemas.microsoft.com/office/drawing/2014/main" id="{00000000-0008-0000-1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16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123825</xdr:colOff>
      <xdr:row>4</xdr:row>
      <xdr:rowOff>152399</xdr:rowOff>
    </xdr:to>
    <xdr:grpSp>
      <xdr:nvGrpSpPr>
        <xdr:cNvPr id="10" name="Group 9">
          <a:extLst>
            <a:ext uri="{FF2B5EF4-FFF2-40B4-BE49-F238E27FC236}">
              <a16:creationId xmlns:a16="http://schemas.microsoft.com/office/drawing/2014/main" id="{00000000-0008-0000-17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17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17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17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17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190500</xdr:colOff>
      <xdr:row>4</xdr:row>
      <xdr:rowOff>152399</xdr:rowOff>
    </xdr:to>
    <xdr:grpSp>
      <xdr:nvGrpSpPr>
        <xdr:cNvPr id="3" name="Group 2">
          <a:extLst>
            <a:ext uri="{FF2B5EF4-FFF2-40B4-BE49-F238E27FC236}">
              <a16:creationId xmlns:a16="http://schemas.microsoft.com/office/drawing/2014/main" id="{00000000-0008-0000-18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18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18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18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18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18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714375</xdr:colOff>
      <xdr:row>32</xdr:row>
      <xdr:rowOff>133350</xdr:rowOff>
    </xdr:to>
    <mc:AlternateContent xmlns:mc="http://schemas.openxmlformats.org/markup-compatibility/2006">
      <mc:Choice xmlns:a14="http://schemas.microsoft.com/office/drawing/2010/main" Requires="a14">
        <xdr:graphicFrame macro="">
          <xdr:nvGraphicFramePr>
            <xdr:cNvPr id="10"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2.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1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1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257175</xdr:colOff>
      <xdr:row>4</xdr:row>
      <xdr:rowOff>152399</xdr:rowOff>
    </xdr:to>
    <xdr:grpSp>
      <xdr:nvGrpSpPr>
        <xdr:cNvPr id="6" name="Group 5">
          <a:extLst>
            <a:ext uri="{FF2B5EF4-FFF2-40B4-BE49-F238E27FC236}">
              <a16:creationId xmlns:a16="http://schemas.microsoft.com/office/drawing/2014/main" id="{00000000-0008-0000-19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19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9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19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19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19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11</xdr:col>
      <xdr:colOff>523875</xdr:colOff>
      <xdr:row>4</xdr:row>
      <xdr:rowOff>152399</xdr:rowOff>
    </xdr:to>
    <xdr:grpSp>
      <xdr:nvGrpSpPr>
        <xdr:cNvPr id="4" name="Group 3">
          <a:extLst>
            <a:ext uri="{FF2B5EF4-FFF2-40B4-BE49-F238E27FC236}">
              <a16:creationId xmlns:a16="http://schemas.microsoft.com/office/drawing/2014/main" id="{00000000-0008-0000-1A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A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A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A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1A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157162</xdr:colOff>
      <xdr:row>110</xdr:row>
      <xdr:rowOff>142875</xdr:rowOff>
    </xdr:from>
    <xdr:to>
      <xdr:col>9</xdr:col>
      <xdr:colOff>80962</xdr:colOff>
      <xdr:row>125</xdr:row>
      <xdr:rowOff>28575</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104775</xdr:colOff>
      <xdr:row>4</xdr:row>
      <xdr:rowOff>152399</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B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B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1B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466725</xdr:colOff>
      <xdr:row>4</xdr:row>
      <xdr:rowOff>152399</xdr:rowOff>
    </xdr:to>
    <xdr:grpSp>
      <xdr:nvGrpSpPr>
        <xdr:cNvPr id="4" name="Group 3">
          <a:extLst>
            <a:ext uri="{FF2B5EF4-FFF2-40B4-BE49-F238E27FC236}">
              <a16:creationId xmlns:a16="http://schemas.microsoft.com/office/drawing/2014/main" id="{00000000-0008-0000-1C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C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C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C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1C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57150</xdr:colOff>
      <xdr:row>104</xdr:row>
      <xdr:rowOff>180975</xdr:rowOff>
    </xdr:from>
    <xdr:to>
      <xdr:col>7</xdr:col>
      <xdr:colOff>133350</xdr:colOff>
      <xdr:row>119</xdr:row>
      <xdr:rowOff>66675</xdr:rowOff>
    </xdr:to>
    <xdr:graphicFrame macro="">
      <xdr:nvGraphicFramePr>
        <xdr:cNvPr id="12" name="Chart 11">
          <a:extLst>
            <a:ext uri="{FF2B5EF4-FFF2-40B4-BE49-F238E27FC236}">
              <a16:creationId xmlns:a16="http://schemas.microsoft.com/office/drawing/2014/main" id="{00000000-0008-0000-1C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1123950</xdr:colOff>
      <xdr:row>135</xdr:row>
      <xdr:rowOff>47625</xdr:rowOff>
    </xdr:from>
    <xdr:to>
      <xdr:col>6</xdr:col>
      <xdr:colOff>771525</xdr:colOff>
      <xdr:row>149</xdr:row>
      <xdr:rowOff>123825</xdr:rowOff>
    </xdr:to>
    <xdr:graphicFrame macro="">
      <xdr:nvGraphicFramePr>
        <xdr:cNvPr id="13" name="Chart 12">
          <a:extLst>
            <a:ext uri="{FF2B5EF4-FFF2-40B4-BE49-F238E27FC236}">
              <a16:creationId xmlns:a16="http://schemas.microsoft.com/office/drawing/2014/main" id="{00000000-0008-0000-1C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1057275</xdr:colOff>
      <xdr:row>170</xdr:row>
      <xdr:rowOff>28575</xdr:rowOff>
    </xdr:from>
    <xdr:to>
      <xdr:col>6</xdr:col>
      <xdr:colOff>476250</xdr:colOff>
      <xdr:row>184</xdr:row>
      <xdr:rowOff>104775</xdr:rowOff>
    </xdr:to>
    <xdr:graphicFrame macro="">
      <xdr:nvGraphicFramePr>
        <xdr:cNvPr id="14" name="Chart 13">
          <a:extLst>
            <a:ext uri="{FF2B5EF4-FFF2-40B4-BE49-F238E27FC236}">
              <a16:creationId xmlns:a16="http://schemas.microsoft.com/office/drawing/2014/main" id="{00000000-0008-0000-1C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9"/>
          <a:extLst>
            <a:ext uri="{FF2B5EF4-FFF2-40B4-BE49-F238E27FC236}">
              <a16:creationId xmlns:a16="http://schemas.microsoft.com/office/drawing/2014/main" id="{00000000-0008-0000-1C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1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1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1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142875</xdr:colOff>
      <xdr:row>4</xdr:row>
      <xdr:rowOff>152399</xdr:rowOff>
    </xdr:to>
    <xdr:grpSp>
      <xdr:nvGrpSpPr>
        <xdr:cNvPr id="6" name="Group 5">
          <a:extLst>
            <a:ext uri="{FF2B5EF4-FFF2-40B4-BE49-F238E27FC236}">
              <a16:creationId xmlns:a16="http://schemas.microsoft.com/office/drawing/2014/main" id="{00000000-0008-0000-1D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1D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1D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1D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D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1D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1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1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1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1E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1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14</xdr:col>
      <xdr:colOff>19050</xdr:colOff>
      <xdr:row>4</xdr:row>
      <xdr:rowOff>152399</xdr:rowOff>
    </xdr:to>
    <xdr:grpSp>
      <xdr:nvGrpSpPr>
        <xdr:cNvPr id="9" name="Group 8">
          <a:extLst>
            <a:ext uri="{FF2B5EF4-FFF2-40B4-BE49-F238E27FC236}">
              <a16:creationId xmlns:a16="http://schemas.microsoft.com/office/drawing/2014/main" id="{00000000-0008-0000-1E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1E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1E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E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1E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17</xdr:col>
      <xdr:colOff>495300</xdr:colOff>
      <xdr:row>4</xdr:row>
      <xdr:rowOff>152399</xdr:rowOff>
    </xdr:to>
    <xdr:grpSp>
      <xdr:nvGrpSpPr>
        <xdr:cNvPr id="2" name="Group 1">
          <a:extLst>
            <a:ext uri="{FF2B5EF4-FFF2-40B4-BE49-F238E27FC236}">
              <a16:creationId xmlns:a16="http://schemas.microsoft.com/office/drawing/2014/main" id="{00000000-0008-0000-1F00-000002000000}"/>
            </a:ext>
          </a:extLst>
        </xdr:cNvPr>
        <xdr:cNvGrpSpPr/>
      </xdr:nvGrpSpPr>
      <xdr:grpSpPr>
        <a:xfrm>
          <a:off x="0" y="0"/>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161925</xdr:colOff>
      <xdr:row>2</xdr:row>
      <xdr:rowOff>161925</xdr:rowOff>
    </xdr:from>
    <xdr:to>
      <xdr:col>4</xdr:col>
      <xdr:colOff>9589</xdr:colOff>
      <xdr:row>4</xdr:row>
      <xdr:rowOff>172023</xdr:rowOff>
    </xdr:to>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F00-000008000000}"/>
            </a:ext>
          </a:extLst>
        </xdr:cNvPr>
        <xdr:cNvSpPr txBox="1"/>
      </xdr:nvSpPr>
      <xdr:spPr>
        <a:xfrm>
          <a:off x="161925"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9.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5</xdr:row>
      <xdr:rowOff>50579</xdr:rowOff>
    </xdr:to>
    <xdr:grpSp>
      <xdr:nvGrpSpPr>
        <xdr:cNvPr id="8" name="Group 7">
          <a:extLst>
            <a:ext uri="{FF2B5EF4-FFF2-40B4-BE49-F238E27FC236}">
              <a16:creationId xmlns:a16="http://schemas.microsoft.com/office/drawing/2014/main" id="{00000000-0008-0000-2000-000008000000}"/>
            </a:ext>
          </a:extLst>
        </xdr:cNvPr>
        <xdr:cNvGrpSpPr/>
      </xdr:nvGrpSpPr>
      <xdr:grpSpPr>
        <a:xfrm>
          <a:off x="28575" y="28575"/>
          <a:ext cx="11253788" cy="974504"/>
          <a:chOff x="28575" y="28575"/>
          <a:chExt cx="11253788" cy="974504"/>
        </a:xfrm>
      </xdr:grpSpPr>
      <xdr:grpSp>
        <xdr:nvGrpSpPr>
          <xdr:cNvPr id="13" name="Group 12">
            <a:extLst>
              <a:ext uri="{FF2B5EF4-FFF2-40B4-BE49-F238E27FC236}">
                <a16:creationId xmlns:a16="http://schemas.microsoft.com/office/drawing/2014/main" id="{00000000-0008-0000-2000-00000D000000}"/>
              </a:ext>
            </a:extLst>
          </xdr:cNvPr>
          <xdr:cNvGrpSpPr/>
        </xdr:nvGrpSpPr>
        <xdr:grpSpPr>
          <a:xfrm>
            <a:off x="28575" y="28575"/>
            <a:ext cx="11253788" cy="974504"/>
            <a:chOff x="28575" y="28575"/>
            <a:chExt cx="11253788" cy="974504"/>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hlinkClick xmlns:r="http://schemas.openxmlformats.org/officeDocument/2006/relationships" r:id="rId3"/>
              <a:extLst>
                <a:ext uri="{FF2B5EF4-FFF2-40B4-BE49-F238E27FC236}">
                  <a16:creationId xmlns:a16="http://schemas.microsoft.com/office/drawing/2014/main" id="{00000000-0008-0000-2000-000009000000}"/>
                </a:ext>
              </a:extLst>
            </xdr:cNvPr>
            <xdr:cNvSpPr txBox="1"/>
          </xdr:nvSpPr>
          <xdr:spPr>
            <a:xfrm>
              <a:off x="195262" y="61198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sp macro="" textlink="">
          <xdr:nvSpPr>
            <xdr:cNvPr id="6" name="TextBox 5">
              <a:extLst>
                <a:ext uri="{FF2B5EF4-FFF2-40B4-BE49-F238E27FC236}">
                  <a16:creationId xmlns:a16="http://schemas.microsoft.com/office/drawing/2014/main" id="{00000000-0008-0000-20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0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20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5"/>
              <a:extLst>
                <a:ext uri="{FF2B5EF4-FFF2-40B4-BE49-F238E27FC236}">
                  <a16:creationId xmlns:a16="http://schemas.microsoft.com/office/drawing/2014/main" id="{00000000-0008-0000-20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0.xml><?xml version="1.0" encoding="utf-8"?>
<xdr:wsDr xmlns:xdr="http://schemas.openxmlformats.org/drawingml/2006/spreadsheetDrawing" xmlns:a="http://schemas.openxmlformats.org/drawingml/2006/main">
  <xdr:twoCellAnchor>
    <xdr:from>
      <xdr:col>2</xdr:col>
      <xdr:colOff>238125</xdr:colOff>
      <xdr:row>18</xdr:row>
      <xdr:rowOff>28575</xdr:rowOff>
    </xdr:from>
    <xdr:to>
      <xdr:col>7</xdr:col>
      <xdr:colOff>419100</xdr:colOff>
      <xdr:row>32</xdr:row>
      <xdr:rowOff>104775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690562</xdr:colOff>
      <xdr:row>108</xdr:row>
      <xdr:rowOff>171450</xdr:rowOff>
    </xdr:from>
    <xdr:to>
      <xdr:col>10</xdr:col>
      <xdr:colOff>209550</xdr:colOff>
      <xdr:row>130</xdr:row>
      <xdr:rowOff>19050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161925</xdr:colOff>
      <xdr:row>5</xdr:row>
      <xdr:rowOff>10098</xdr:rowOff>
    </xdr:to>
    <xdr:grpSp>
      <xdr:nvGrpSpPr>
        <xdr:cNvPr id="2" name="Group 1">
          <a:extLst>
            <a:ext uri="{FF2B5EF4-FFF2-40B4-BE49-F238E27FC236}">
              <a16:creationId xmlns:a16="http://schemas.microsoft.com/office/drawing/2014/main" id="{00000000-0008-0000-1500-00000E000000}"/>
            </a:ext>
          </a:extLst>
        </xdr:cNvPr>
        <xdr:cNvGrpSpPr/>
      </xdr:nvGrpSpPr>
      <xdr:grpSpPr>
        <a:xfrm>
          <a:off x="0" y="0"/>
          <a:ext cx="11239500" cy="962598"/>
          <a:chOff x="28575" y="28575"/>
          <a:chExt cx="11239500" cy="962598"/>
        </a:xfrm>
      </xdr:grpSpPr>
      <xdr:grpSp>
        <xdr:nvGrpSpPr>
          <xdr:cNvPr id="3" name="Group 2">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7" name="Group 6">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9" name="Group 8">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11" name="Rounded Rectangle 10">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12">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0" name="TextBox 9">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8" name="TextBox 7">
              <a:extLst>
                <a:ext uri="{FF2B5EF4-FFF2-40B4-BE49-F238E27FC236}">
                  <a16:creationId xmlns:a16="http://schemas.microsoft.com/office/drawing/2014/main" id="{00000000-0008-0000-1500-000009000000}"/>
                </a:ext>
              </a:extLst>
            </xdr:cNvPr>
            <xdr:cNvSpPr txBox="1"/>
          </xdr:nvSpPr>
          <xdr:spPr>
            <a:xfrm>
              <a:off x="5267325" y="133350"/>
              <a:ext cx="59817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Medi-Cal</a:t>
              </a:r>
              <a:r>
                <a:rPr lang="en-US" sz="1600" b="1" baseline="0">
                  <a:solidFill>
                    <a:schemeClr val="accent6">
                      <a:lumMod val="50000"/>
                    </a:schemeClr>
                  </a:solidFill>
                </a:rPr>
                <a:t> Recipients Likely Eligible for CalFresh, by Tiered Likelihood</a:t>
              </a:r>
              <a:endParaRPr lang="en-US" sz="1600" b="1">
                <a:solidFill>
                  <a:schemeClr val="accent6">
                    <a:lumMod val="50000"/>
                  </a:schemeClr>
                </a:solidFill>
              </a:endParaRPr>
            </a:p>
          </xdr:txBody>
        </xdr:sp>
      </xdr:grpSp>
      <xdr:grpSp>
        <xdr:nvGrpSpPr>
          <xdr:cNvPr id="4" name="Group 3">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2.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100-000008000000}"/>
            </a:ext>
          </a:extLst>
        </xdr:cNvPr>
        <xdr:cNvGrpSpPr/>
      </xdr:nvGrpSpPr>
      <xdr:grpSpPr>
        <a:xfrm>
          <a:off x="28575" y="38100"/>
          <a:ext cx="11115675" cy="1048323"/>
          <a:chOff x="28575" y="38100"/>
          <a:chExt cx="11087100" cy="1048323"/>
        </a:xfrm>
      </xdr:grpSpPr>
      <xdr:grpSp>
        <xdr:nvGrpSpPr>
          <xdr:cNvPr id="4" name="Group 3">
            <a:extLst>
              <a:ext uri="{FF2B5EF4-FFF2-40B4-BE49-F238E27FC236}">
                <a16:creationId xmlns:a16="http://schemas.microsoft.com/office/drawing/2014/main" id="{00000000-0008-0000-21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1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43.xml><?xml version="1.0" encoding="utf-8"?>
<xdr:wsDr xmlns:xdr="http://schemas.openxmlformats.org/drawingml/2006/spreadsheetDrawing" xmlns:a="http://schemas.openxmlformats.org/drawingml/2006/main">
  <xdr:twoCellAnchor>
    <xdr:from>
      <xdr:col>3</xdr:col>
      <xdr:colOff>514349</xdr:colOff>
      <xdr:row>15</xdr:row>
      <xdr:rowOff>109536</xdr:rowOff>
    </xdr:from>
    <xdr:to>
      <xdr:col>12</xdr:col>
      <xdr:colOff>57149</xdr:colOff>
      <xdr:row>33</xdr:row>
      <xdr:rowOff>133349</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257175</xdr:colOff>
      <xdr:row>47</xdr:row>
      <xdr:rowOff>14286</xdr:rowOff>
    </xdr:from>
    <xdr:to>
      <xdr:col>20</xdr:col>
      <xdr:colOff>152400</xdr:colOff>
      <xdr:row>65</xdr:row>
      <xdr:rowOff>171449</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104775</xdr:colOff>
      <xdr:row>96</xdr:row>
      <xdr:rowOff>90487</xdr:rowOff>
    </xdr:from>
    <xdr:to>
      <xdr:col>22</xdr:col>
      <xdr:colOff>104775</xdr:colOff>
      <xdr:row>114</xdr:row>
      <xdr:rowOff>161925</xdr:rowOff>
    </xdr:to>
    <xdr:graphicFrame macro="">
      <xdr:nvGraphicFramePr>
        <xdr:cNvPr id="4" name="Chart 3">
          <a:extLst>
            <a:ext uri="{FF2B5EF4-FFF2-40B4-BE49-F238E27FC236}">
              <a16:creationId xmlns:a16="http://schemas.microsoft.com/office/drawing/2014/main" id="{00000000-0008-0000-2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0</xdr:colOff>
      <xdr:row>0</xdr:row>
      <xdr:rowOff>0</xdr:rowOff>
    </xdr:from>
    <xdr:to>
      <xdr:col>15</xdr:col>
      <xdr:colOff>47625</xdr:colOff>
      <xdr:row>4</xdr:row>
      <xdr:rowOff>152399</xdr:rowOff>
    </xdr:to>
    <xdr:grpSp>
      <xdr:nvGrpSpPr>
        <xdr:cNvPr id="5" name="Group 4">
          <a:extLst>
            <a:ext uri="{FF2B5EF4-FFF2-40B4-BE49-F238E27FC236}">
              <a16:creationId xmlns:a16="http://schemas.microsoft.com/office/drawing/2014/main" id="{00000000-0008-0000-2200-000005000000}"/>
            </a:ext>
          </a:extLst>
        </xdr:cNvPr>
        <xdr:cNvGrpSpPr/>
      </xdr:nvGrpSpPr>
      <xdr:grpSpPr>
        <a:xfrm>
          <a:off x="0" y="0"/>
          <a:ext cx="11239500" cy="914399"/>
          <a:chOff x="0" y="0"/>
          <a:chExt cx="11477624" cy="914399"/>
        </a:xfrm>
      </xdr:grpSpPr>
      <xdr:sp macro="" textlink="">
        <xdr:nvSpPr>
          <xdr:cNvPr id="6" name="Rounded Rectangle 2">
            <a:extLst>
              <a:ext uri="{FF2B5EF4-FFF2-40B4-BE49-F238E27FC236}">
                <a16:creationId xmlns:a16="http://schemas.microsoft.com/office/drawing/2014/main" id="{00000000-0008-0000-2200-000006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1">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 name="Round Same Side Corner Rectangle 4">
            <a:extLst>
              <a:ext uri="{FF2B5EF4-FFF2-40B4-BE49-F238E27FC236}">
                <a16:creationId xmlns:a16="http://schemas.microsoft.com/office/drawing/2014/main" id="{00000000-0008-0000-2200-000008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3</xdr:col>
      <xdr:colOff>562039</xdr:colOff>
      <xdr:row>4</xdr:row>
      <xdr:rowOff>181548</xdr:rowOff>
    </xdr:to>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2200-00000B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Delaney, Patrick@DSS" refreshedDate="43221.554659374997" missingItemsLimit="0" createdVersion="6" refreshedVersion="6" minRefreshableVersion="3" recordCount="413">
  <cacheSource type="worksheet">
    <worksheetSource name="PRI_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6" count="7">
        <n v="2010"/>
        <n v="2011"/>
        <n v="2012"/>
        <n v="2013"/>
        <n v="2014"/>
        <n v="2015"/>
        <n v="2016"/>
      </sharedItems>
    </cacheField>
    <cacheField name="PRI_est_freq" numFmtId="169">
      <sharedItems count="2">
        <s v="Annual Est."/>
        <s v="5-yr. Est."/>
      </sharedItems>
    </cacheField>
    <cacheField name="CF_Persons_CY_Avg" numFmtId="0">
      <sharedItems containsMixedTypes="1" containsNumber="1" minValue="145.91666666666666" maxValue="4469489.333333333"/>
    </cacheField>
    <cacheField name="CF_Eligibles" numFmtId="0">
      <sharedItems containsMixedTypes="1" containsNumber="1" minValue="194.82315789473685" maxValue="7166748.6884400006"/>
    </cacheField>
    <cacheField name="5yr_est_years" numFmtId="169">
      <sharedItems count="8">
        <s v="n/a"/>
        <s v="2006-2010"/>
        <s v="2007-2011"/>
        <s v="2008-2012"/>
        <s v="2009-2013"/>
        <s v="2010-2014"/>
        <s v="2011-2015"/>
        <s v="2012-2016"/>
      </sharedItems>
    </cacheField>
    <cacheField name="PRI" numFmtId="164">
      <sharedItems containsSemiMixedTypes="0" containsString="0"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2.xml><?xml version="1.0" encoding="utf-8"?>
<pivotCacheDefinition xmlns="http://schemas.openxmlformats.org/spreadsheetml/2006/main" xmlns:r="http://schemas.openxmlformats.org/officeDocument/2006/relationships" r:id="rId1" refreshedBy="Delaney, Patrick@DSS" refreshedDate="43221.554660300928" missingItemsLimit="0" createdVersion="4" refreshedVersion="6" minRefreshableVersion="3" recordCount="1357">
  <cacheSource type="worksheet">
    <worksheetSource name="Every_3mth_raw"/>
  </cacheSource>
  <cacheFields count="9">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4">
        <s v="January"/>
        <s v="April"/>
        <s v="July"/>
        <s v="October"/>
      </sharedItems>
    </cacheField>
    <cacheField name="C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7"/>
    </cacheField>
    <cacheField name="SFY" numFmtId="0">
      <sharedItems containsSemiMixedTypes="0" containsString="0" containsNumber="1" containsInteger="1" minValue="2012" maxValue="2018"/>
    </cacheField>
    <cacheField name="MC_rec_CF_Pct" numFmtId="10">
      <sharedItems containsSemiMixedTypes="0" containsString="0" containsNumber="1" minValue="0.15025041736227046" maxValue="0.54189756318953775"/>
    </cacheField>
    <cacheField name="CF_Persons_rec_MC" numFmtId="169">
      <sharedItems containsSemiMixedTypes="0" containsString="0" containsNumber="1" containsInteger="1" minValue="121" maxValue="4187085"/>
    </cacheField>
    <cacheField name="CF_Persons_rec_MC_Pct" numFmtId="10">
      <sharedItems containsSemiMixedTypes="0" containsString="0" containsNumber="1" minValue="0.62428552564562068" maxValue="0.97972972972972971"/>
    </cacheField>
  </cacheFields>
  <extLst>
    <ext xmlns:x14="http://schemas.microsoft.com/office/spreadsheetml/2009/9/main" uri="{725AE2AE-9491-48be-B2B4-4EB974FC3084}">
      <x14:pivotCacheDefinition pivotCacheId="6"/>
    </ext>
  </extLst>
</pivotCacheDefinition>
</file>

<file path=xl/pivotCache/pivotCacheDefinition3.xml><?xml version="1.0" encoding="utf-8"?>
<pivotCacheDefinition xmlns="http://schemas.openxmlformats.org/spreadsheetml/2006/main" xmlns:r="http://schemas.openxmlformats.org/officeDocument/2006/relationships" r:id="rId1" refreshedBy="Delaney, Patrick@DSS" refreshedDate="43221.554660879628" missingItemsLimit="0" createdVersion="4" refreshedVersion="6" minRefreshableVersion="3" recordCount="354">
  <cacheSource type="worksheet">
    <worksheetSource name="Annual_raw"/>
  </cacheSource>
  <cacheFields count="2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2" maxValue="2017" count="6">
        <n v="2012"/>
        <n v="2013"/>
        <n v="2014"/>
        <n v="2015"/>
        <n v="2016"/>
        <n v="2017"/>
      </sharedItems>
    </cacheField>
    <cacheField name="SFY" numFmtId="0">
      <sharedItems count="6">
        <s v="2012/13"/>
        <s v="2013/14"/>
        <s v="2014/15"/>
        <s v="2015/16"/>
        <s v="2016/17"/>
        <s v="2017/18"/>
      </sharedItems>
    </cacheField>
    <cacheField name="CF_Households_SFY_Avg" numFmtId="3">
      <sharedItems containsString="0" containsBlank="1" containsNumber="1" minValue="82.083333333333329" maxValue="2130304.8333333335"/>
    </cacheField>
    <cacheField name="CF_Households_CY_Avg" numFmtId="3">
      <sharedItems containsSemiMixedTypes="0" containsString="0" containsNumber="1" minValue="80.583333333333329" maxValue="2130806.5833333335"/>
    </cacheField>
    <cacheField name="CF_Persons_SFY_Avg" numFmtId="3">
      <sharedItems containsString="0" containsBlank="1" containsNumber="1" minValue="144.66666666666666" maxValue="4462182.416666667"/>
    </cacheField>
    <cacheField name="CF_Persons_CY_Avg" numFmtId="3">
      <sharedItems containsSemiMixedTypes="0" containsString="0" containsNumber="1" minValue="140.83333333333334" maxValue="4469489.333333333"/>
    </cacheField>
    <cacheField name="Elderly_CF_July" numFmtId="3">
      <sharedItems containsSemiMixedTypes="0" containsString="0" containsNumber="1" containsInteger="1" minValue="9" maxValue="370322"/>
    </cacheField>
    <cacheField name="Children_CF_July" numFmtId="3">
      <sharedItems containsSemiMixedTypes="0" containsString="0" containsNumber="1" containsInteger="1" minValue="53" maxValue="2720376"/>
    </cacheField>
    <cacheField name="Child_Only_HHs_CF_July_CY" numFmtId="3">
      <sharedItems containsSemiMixedTypes="0" containsString="0" containsNumber="1" containsInteger="1" minValue="0" maxValue="372370"/>
    </cacheField>
    <cacheField name="ESL_CF_July_CY" numFmtId="3">
      <sharedItems containsSemiMixedTypes="0" containsString="0" containsNumber="1" containsInteger="1" minValue="0" maxValue="1628446"/>
    </cacheField>
    <cacheField name="WIC_0-4_CF_Reachable" numFmtId="3">
      <sharedItems containsString="0" containsBlank="1" containsNumber="1" containsInteger="1" minValue="4"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43" maxValue="39693627"/>
    </cacheField>
    <cacheField name="Total_Elderly_60_plus_CY" numFmtId="37">
      <sharedItems containsSemiMixedTypes="0" containsString="0" containsNumber="1" containsInteger="1" minValue="310" maxValue="7958547"/>
    </cacheField>
    <cacheField name="Total_Children_under_18_CY" numFmtId="37">
      <sharedItems containsSemiMixedTypes="0" containsString="0" containsNumber="1" containsInteger="1" minValue="198" maxValue="9224959"/>
    </cacheField>
    <cacheField name="Total_ESL_over_5_CY" numFmtId="37">
      <sharedItems containsString="0" containsBlank="1" containsNumber="1" containsInteger="1" minValue="11" maxValue="3780285"/>
    </cacheField>
    <cacheField name="Total_SSI_Recipients_CY" numFmtId="37">
      <sharedItems containsSemiMixedTypes="0" containsString="0" containsNumber="1" containsInteger="1" minValue="34" maxValue="1193089"/>
    </cacheField>
    <cacheField name="Unemployment_Pct_CY" numFmtId="164">
      <sharedItems containsString="0" containsBlank="1" containsNumber="1" minValue="0.03" maxValue="0.28300000000000003"/>
    </cacheField>
    <cacheField name="CF_Eligibles_CY" numFmtId="3">
      <sharedItems containsString="0" containsBlank="1" containsNumber="1" minValue="194.82315789473685" maxValue="7166748.6884400006"/>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r:id="rId1" refreshedBy="Delaney, Patrick@DSS" refreshedDate="43221.554664236108" missingItemsLimit="0" createdVersion="4" refreshedVersion="6" minRefreshableVersion="3" recordCount="1357">
  <cacheSource type="worksheet">
    <worksheetSource name="Quarter_raw"/>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7"/>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5.xml><?xml version="1.0" encoding="utf-8"?>
<pivotCacheDefinition xmlns="http://schemas.openxmlformats.org/spreadsheetml/2006/main" xmlns:r="http://schemas.openxmlformats.org/officeDocument/2006/relationships" r:id="rId1" refreshedBy="Delaney, Patrick@DSS" refreshedDate="43221.554665509262" missingItemsLimit="0" createdVersion="4" refreshedVersion="6" minRefreshableVersion="3" recordCount="4425">
  <cacheSource type="worksheet">
    <worksheetSource name="Every_month_raw"/>
  </cacheSource>
  <cacheFields count="14">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ount="7">
        <n v="2012"/>
        <n v="2013"/>
        <n v="2014"/>
        <n v="2015"/>
        <n v="2016"/>
        <n v="2017"/>
        <n v="2018"/>
      </sharedItems>
    </cacheField>
    <cacheField name="SFY" numFmtId="0">
      <sharedItems/>
    </cacheField>
    <cacheField name="CF_HHs" numFmtId="0">
      <sharedItems containsMixedTypes="1" containsNumber="1" containsInteger="1" minValue="76" maxValue="2148157"/>
    </cacheField>
    <cacheField name="CF_Persons" numFmtId="0">
      <sharedItems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413">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n v="4062300.1666666665"/>
    <n v="7121279.8180800015"/>
    <x v="0"/>
    <n v="0.56999999999999995"/>
  </r>
  <r>
    <x v="1"/>
    <s v="CalWIN"/>
    <x v="2"/>
    <x v="0"/>
    <n v="124449"/>
    <n v="220282.40624257483"/>
    <x v="0"/>
    <n v="0.56495206368390971"/>
  </r>
  <r>
    <x v="2"/>
    <s v="C-IV"/>
    <x v="2"/>
    <x v="1"/>
    <n v="145.91666666666666"/>
    <n v="194.82315789473685"/>
    <x v="3"/>
    <n v="0.74896982598703987"/>
  </r>
  <r>
    <x v="3"/>
    <s v="C-IV"/>
    <x v="2"/>
    <x v="1"/>
    <n v="3248.4166666666665"/>
    <n v="4236.6031210526316"/>
    <x v="3"/>
    <n v="0.76675028881618745"/>
  </r>
  <r>
    <x v="4"/>
    <s v="C-IV"/>
    <x v="2"/>
    <x v="0"/>
    <n v="29132.416666666668"/>
    <n v="56950.071352083956"/>
    <x v="0"/>
    <n v="0.51154311092185545"/>
  </r>
  <r>
    <x v="5"/>
    <s v="C-IV"/>
    <x v="2"/>
    <x v="1"/>
    <n v="4975.916666666667"/>
    <n v="5990.3815221052637"/>
    <x v="3"/>
    <n v="0.83065104422897051"/>
  </r>
  <r>
    <x v="6"/>
    <s v="C-IV"/>
    <x v="2"/>
    <x v="1"/>
    <n v="1725.5833333333333"/>
    <n v="4435.3852812429377"/>
    <x v="3"/>
    <n v="0.38904925365351106"/>
  </r>
  <r>
    <x v="7"/>
    <s v="CalWIN"/>
    <x v="2"/>
    <x v="0"/>
    <n v="68545.75"/>
    <n v="135136.62536658553"/>
    <x v="0"/>
    <n v="0.50723295638066834"/>
  </r>
  <r>
    <x v="8"/>
    <s v="C-IV"/>
    <x v="2"/>
    <x v="1"/>
    <n v="5379.5"/>
    <n v="5695.7737916763017"/>
    <x v="3"/>
    <n v="0.94447219934568005"/>
  </r>
  <r>
    <x v="9"/>
    <s v="C-IV"/>
    <x v="2"/>
    <x v="0"/>
    <n v="11655.25"/>
    <n v="19222.858387186934"/>
    <x v="0"/>
    <n v="0.6063224191345471"/>
  </r>
  <r>
    <x v="10"/>
    <s v="CalWIN"/>
    <x v="2"/>
    <x v="0"/>
    <n v="214900"/>
    <n v="283512.80558743206"/>
    <x v="0"/>
    <n v="0.75799045321685599"/>
  </r>
  <r>
    <x v="11"/>
    <s v="C-IV"/>
    <x v="2"/>
    <x v="1"/>
    <n v="3440.6666666666665"/>
    <n v="6413.0549728813558"/>
    <x v="3"/>
    <n v="0.53650977283308565"/>
  </r>
  <r>
    <x v="12"/>
    <s v="C-IV"/>
    <x v="2"/>
    <x v="0"/>
    <n v="15352.25"/>
    <n v="32856.862674054057"/>
    <x v="0"/>
    <n v="0.46724637565969279"/>
  </r>
  <r>
    <x v="13"/>
    <s v="C-IV"/>
    <x v="2"/>
    <x v="0"/>
    <n v="36155.166666666664"/>
    <n v="44744.189533749763"/>
    <x v="0"/>
    <n v="0.80804160369013844"/>
  </r>
  <r>
    <x v="14"/>
    <s v="C-IV"/>
    <x v="2"/>
    <x v="1"/>
    <n v="1953.5"/>
    <n v="2515.1016021052633"/>
    <x v="3"/>
    <n v="0.77670818481640058"/>
  </r>
  <r>
    <x v="15"/>
    <s v="C-IV"/>
    <x v="2"/>
    <x v="0"/>
    <n v="139786.41666666666"/>
    <n v="213671.26095903985"/>
    <x v="0"/>
    <n v="0.65421253208901731"/>
  </r>
  <r>
    <x v="16"/>
    <s v="C-IV"/>
    <x v="2"/>
    <x v="0"/>
    <n v="22918.666666666668"/>
    <n v="33430.739861384653"/>
    <x v="0"/>
    <n v="0.68555666915226354"/>
  </r>
  <r>
    <x v="17"/>
    <s v="C-IV"/>
    <x v="2"/>
    <x v="0"/>
    <n v="10126.25"/>
    <n v="19370.341200000003"/>
    <x v="0"/>
    <n v="0.52275795740758546"/>
  </r>
  <r>
    <x v="18"/>
    <s v="C-IV"/>
    <x v="2"/>
    <x v="1"/>
    <n v="2943.9166666666665"/>
    <n v="4471.1315125516103"/>
    <x v="3"/>
    <n v="0.6584276616338256"/>
  </r>
  <r>
    <x v="19"/>
    <s v="LRS"/>
    <x v="2"/>
    <x v="0"/>
    <n v="1088704.25"/>
    <n v="2021647.9478391628"/>
    <x v="0"/>
    <n v="0.53852316431437086"/>
  </r>
  <r>
    <x v="20"/>
    <s v="C-IV"/>
    <x v="2"/>
    <x v="0"/>
    <n v="26415.333333333332"/>
    <n v="38098.688851973253"/>
    <x v="0"/>
    <n v="0.69333969565110631"/>
  </r>
  <r>
    <x v="21"/>
    <s v="C-IV"/>
    <x v="2"/>
    <x v="0"/>
    <n v="9315.5"/>
    <n v="20101.09749034483"/>
    <x v="0"/>
    <n v="0.463432407333705"/>
  </r>
  <r>
    <x v="22"/>
    <s v="C-IV"/>
    <x v="2"/>
    <x v="1"/>
    <n v="1774.5833333333333"/>
    <n v="2847.9788705263154"/>
    <x v="3"/>
    <n v="0.62310270335867513"/>
  </r>
  <r>
    <x v="23"/>
    <s v="C-IV"/>
    <x v="2"/>
    <x v="0"/>
    <n v="13552.75"/>
    <n v="19738.820480000002"/>
    <x v="0"/>
    <n v="0.68661650850578071"/>
  </r>
  <r>
    <x v="24"/>
    <s v="C-IV"/>
    <x v="2"/>
    <x v="0"/>
    <n v="53643.416666666664"/>
    <n v="67910.306964249176"/>
    <x v="0"/>
    <n v="0.78991568533045808"/>
  </r>
  <r>
    <x v="25"/>
    <s v="C-IV"/>
    <x v="2"/>
    <x v="1"/>
    <n v="1006"/>
    <n v="2460.3718157886042"/>
    <x v="3"/>
    <n v="0.40888128921992001"/>
  </r>
  <r>
    <x v="26"/>
    <s v="C-IV"/>
    <x v="2"/>
    <x v="1"/>
    <n v="695.5"/>
    <n v="2221.0504484210528"/>
    <x v="3"/>
    <n v="0.31314011822398347"/>
  </r>
  <r>
    <x v="27"/>
    <s v="C-IV"/>
    <x v="2"/>
    <x v="0"/>
    <n v="44709.666666666664"/>
    <n v="80399.99454"/>
    <x v="0"/>
    <n v="0.55609456512781497"/>
  </r>
  <r>
    <x v="28"/>
    <s v="C-IV"/>
    <x v="2"/>
    <x v="0"/>
    <n v="7200.833333333333"/>
    <n v="18310.88619261745"/>
    <x v="0"/>
    <n v="0.39325422361242962"/>
  </r>
  <r>
    <x v="29"/>
    <s v="C-IV"/>
    <x v="2"/>
    <x v="0"/>
    <n v="7025.25"/>
    <n v="14198.34296"/>
    <x v="0"/>
    <n v="0.49477604673947106"/>
  </r>
  <r>
    <x v="30"/>
    <s v="CalWIN"/>
    <x v="2"/>
    <x v="0"/>
    <n v="218440.58333333334"/>
    <n v="453553.14166493865"/>
    <x v="0"/>
    <n v="0.48162070387488537"/>
  </r>
  <r>
    <x v="31"/>
    <s v="CalWIN"/>
    <x v="2"/>
    <x v="0"/>
    <n v="17912.75"/>
    <n v="42086.809511900836"/>
    <x v="0"/>
    <n v="0.42561434824216915"/>
  </r>
  <r>
    <x v="32"/>
    <s v="C-IV"/>
    <x v="2"/>
    <x v="1"/>
    <n v="1637"/>
    <n v="3547.6789545664742"/>
    <x v="3"/>
    <n v="0.46142844968902808"/>
  </r>
  <r>
    <x v="33"/>
    <s v="C-IV"/>
    <x v="2"/>
    <x v="0"/>
    <n v="267193.41666666669"/>
    <n v="482427.27522957744"/>
    <x v="0"/>
    <n v="0.55385221853286526"/>
  </r>
  <r>
    <x v="34"/>
    <s v="CalWIN"/>
    <x v="2"/>
    <x v="0"/>
    <n v="204383.75"/>
    <n v="310461.56721629773"/>
    <x v="0"/>
    <n v="0.65832222594433532"/>
  </r>
  <r>
    <x v="35"/>
    <s v="C-IV"/>
    <x v="2"/>
    <x v="1"/>
    <n v="6167.416666666667"/>
    <n v="8551.0181168606705"/>
    <x v="3"/>
    <n v="0.7212493977186083"/>
  </r>
  <r>
    <x v="36"/>
    <s v="C-IV"/>
    <x v="2"/>
    <x v="0"/>
    <n v="358854.83333333331"/>
    <n v="474490.9036423486"/>
    <x v="0"/>
    <n v="0.75629444227201259"/>
  </r>
  <r>
    <x v="37"/>
    <s v="CalWIN"/>
    <x v="2"/>
    <x v="0"/>
    <n v="247227.41666666666"/>
    <n v="564164.47458884655"/>
    <x v="0"/>
    <n v="0.43821868941117176"/>
  </r>
  <r>
    <x v="38"/>
    <s v="CalWIN"/>
    <x v="2"/>
    <x v="0"/>
    <n v="50980.916666666664"/>
    <n v="121505.87217398337"/>
    <x v="0"/>
    <n v="0.41957574357943345"/>
  </r>
  <r>
    <x v="39"/>
    <s v="C-IV"/>
    <x v="2"/>
    <x v="0"/>
    <n v="107506.75"/>
    <n v="138592.4051173247"/>
    <x v="0"/>
    <n v="0.77570448329394892"/>
  </r>
  <r>
    <x v="40"/>
    <s v="CalWIN"/>
    <x v="2"/>
    <x v="0"/>
    <n v="17536.75"/>
    <n v="43666.93101772316"/>
    <x v="0"/>
    <n v="0.40160253059420031"/>
  </r>
  <r>
    <x v="41"/>
    <s v="CalWIN"/>
    <x v="2"/>
    <x v="0"/>
    <n v="27877.5"/>
    <n v="72926.386569485534"/>
    <x v="0"/>
    <n v="0.38226904295385361"/>
  </r>
  <r>
    <x v="42"/>
    <s v="CalWIN"/>
    <x v="2"/>
    <x v="0"/>
    <n v="32135.916666666668"/>
    <n v="76854.923104213172"/>
    <x v="0"/>
    <n v="0.41813738624253444"/>
  </r>
  <r>
    <x v="43"/>
    <s v="CalWIN"/>
    <x v="2"/>
    <x v="0"/>
    <n v="105371.08333333333"/>
    <n v="220690.56334095966"/>
    <x v="0"/>
    <n v="0.4774607565369185"/>
  </r>
  <r>
    <x v="44"/>
    <s v="CalWIN"/>
    <x v="2"/>
    <x v="0"/>
    <n v="21794.5"/>
    <n v="37038.968007884811"/>
    <x v="0"/>
    <n v="0.58842082196675705"/>
  </r>
  <r>
    <x v="45"/>
    <s v="C-IV"/>
    <x v="2"/>
    <x v="0"/>
    <n v="24701.916666666668"/>
    <n v="33388.903985567908"/>
    <x v="0"/>
    <n v="0.73982412472550396"/>
  </r>
  <r>
    <x v="46"/>
    <s v="C-IV"/>
    <x v="2"/>
    <x v="1"/>
    <n v="283.75"/>
    <n v="622.60235294117649"/>
    <x v="3"/>
    <n v="0.45574835793595003"/>
  </r>
  <r>
    <x v="47"/>
    <s v="C-IV"/>
    <x v="2"/>
    <x v="1"/>
    <n v="6124.083333333333"/>
    <n v="10259.458524987615"/>
    <x v="3"/>
    <n v="0.59692071647033884"/>
  </r>
  <r>
    <x v="48"/>
    <s v="CalWIN"/>
    <x v="2"/>
    <x v="0"/>
    <n v="40115.416666666664"/>
    <n v="65053.44049755804"/>
    <x v="0"/>
    <n v="0.61665326783404339"/>
  </r>
  <r>
    <x v="49"/>
    <s v="CalWIN"/>
    <x v="2"/>
    <x v="0"/>
    <n v="33699.583333333336"/>
    <n v="74079.336998473358"/>
    <x v="0"/>
    <n v="0.45491205373541377"/>
  </r>
  <r>
    <x v="50"/>
    <s v="C-IV"/>
    <x v="2"/>
    <x v="0"/>
    <n v="88080.583333333328"/>
    <n v="117475.08863068646"/>
    <x v="0"/>
    <n v="0.74978094811434948"/>
  </r>
  <r>
    <x v="51"/>
    <s v="C-IV"/>
    <x v="2"/>
    <x v="0"/>
    <n v="11926.416666666666"/>
    <n v="20846.288"/>
    <x v="0"/>
    <n v="0.57210016310083467"/>
  </r>
  <r>
    <x v="52"/>
    <s v="C-IV"/>
    <x v="2"/>
    <x v="1"/>
    <n v="9693.5833333333339"/>
    <n v="14556.19699118644"/>
    <x v="3"/>
    <n v="0.66594202724809604"/>
  </r>
  <r>
    <x v="53"/>
    <s v="C-IV"/>
    <x v="2"/>
    <x v="1"/>
    <n v="1563.3333333333333"/>
    <n v="3087.6887005649719"/>
    <x v="3"/>
    <n v="0.50631183546685954"/>
  </r>
  <r>
    <x v="54"/>
    <s v="CalWIN"/>
    <x v="2"/>
    <x v="0"/>
    <n v="110247"/>
    <n v="151607.16820745409"/>
    <x v="0"/>
    <n v="0.72718857098591638"/>
  </r>
  <r>
    <x v="55"/>
    <s v="C-IV"/>
    <x v="2"/>
    <x v="1"/>
    <n v="5156.083333333333"/>
    <n v="8975.860277894737"/>
    <x v="3"/>
    <n v="0.57443890320256608"/>
  </r>
  <r>
    <x v="56"/>
    <s v="CalWIN"/>
    <x v="2"/>
    <x v="0"/>
    <n v="65090.833333333336"/>
    <n v="105819.89103852196"/>
    <x v="0"/>
    <n v="0.61510962347937126"/>
  </r>
  <r>
    <x v="57"/>
    <s v="CalWIN"/>
    <x v="2"/>
    <x v="0"/>
    <n v="16837.333333333332"/>
    <n v="44017.736435320767"/>
    <x v="0"/>
    <n v="0.38251247558070017"/>
  </r>
  <r>
    <x v="58"/>
    <s v="C-IV"/>
    <x v="2"/>
    <x v="0"/>
    <n v="12882"/>
    <n v="19439.976620000001"/>
    <x v="0"/>
    <n v="0.66300000000000003"/>
  </r>
  <r>
    <x v="0"/>
    <s v="n/a"/>
    <x v="3"/>
    <x v="0"/>
    <n v="4237437.416666667"/>
    <n v="7166748.6884400006"/>
    <x v="0"/>
    <n v="0.59126357025769205"/>
  </r>
  <r>
    <x v="1"/>
    <s v="CalWIN"/>
    <x v="3"/>
    <x v="0"/>
    <n v="127163.66666666667"/>
    <n v="220033.77107802388"/>
    <x v="0"/>
    <n v="0.57792795189414126"/>
  </r>
  <r>
    <x v="2"/>
    <s v="C-IV"/>
    <x v="3"/>
    <x v="1"/>
    <n v="156.91666666666666"/>
    <n v="221.78022827041264"/>
    <x v="4"/>
    <n v="0.70753226241313538"/>
  </r>
  <r>
    <x v="3"/>
    <s v="C-IV"/>
    <x v="3"/>
    <x v="1"/>
    <n v="3285.75"/>
    <n v="4989.423287006146"/>
    <x v="4"/>
    <n v="0.65854304415442411"/>
  </r>
  <r>
    <x v="4"/>
    <s v="C-IV"/>
    <x v="3"/>
    <x v="0"/>
    <n v="30041.5"/>
    <n v="57536.065457112876"/>
    <x v="0"/>
    <n v="0.52213337428143747"/>
  </r>
  <r>
    <x v="5"/>
    <s v="C-IV"/>
    <x v="3"/>
    <x v="1"/>
    <n v="4973.166666666667"/>
    <n v="6021.9586353819141"/>
    <x v="4"/>
    <n v="0.82583872918802725"/>
  </r>
  <r>
    <x v="6"/>
    <s v="C-IV"/>
    <x v="3"/>
    <x v="1"/>
    <n v="1741.3333333333333"/>
    <n v="3770.9613185430462"/>
    <x v="4"/>
    <n v="0.46177438224323053"/>
  </r>
  <r>
    <x v="7"/>
    <s v="CalWIN"/>
    <x v="3"/>
    <x v="0"/>
    <n v="69084.166666666672"/>
    <n v="145292.77955832132"/>
    <x v="0"/>
    <n v="0.4754824491394351"/>
  </r>
  <r>
    <x v="8"/>
    <s v="C-IV"/>
    <x v="3"/>
    <x v="1"/>
    <n v="5129.833333333333"/>
    <n v="5923.4791235641733"/>
    <x v="4"/>
    <n v="0.86601695157941205"/>
  </r>
  <r>
    <x v="9"/>
    <s v="C-IV"/>
    <x v="3"/>
    <x v="0"/>
    <n v="11787"/>
    <n v="26641.383595184743"/>
    <x v="0"/>
    <n v="0.44243197647326482"/>
  </r>
  <r>
    <x v="10"/>
    <s v="CalWIN"/>
    <x v="3"/>
    <x v="0"/>
    <n v="220594.08333333334"/>
    <n v="280018.27925108594"/>
    <x v="0"/>
    <n v="0.78778458293264386"/>
  </r>
  <r>
    <x v="11"/>
    <s v="C-IV"/>
    <x v="3"/>
    <x v="1"/>
    <n v="3534.0833333333335"/>
    <n v="6195.8077667108173"/>
    <x v="4"/>
    <n v="0.57039912573166884"/>
  </r>
  <r>
    <x v="12"/>
    <s v="C-IV"/>
    <x v="3"/>
    <x v="0"/>
    <n v="16223.75"/>
    <n v="34042.682734056158"/>
    <x v="0"/>
    <n v="0.4765708427488245"/>
  </r>
  <r>
    <x v="13"/>
    <s v="C-IV"/>
    <x v="3"/>
    <x v="0"/>
    <n v="37016.166666666664"/>
    <n v="44789.88102315415"/>
    <x v="0"/>
    <n v="0.82644038834421418"/>
  </r>
  <r>
    <x v="14"/>
    <s v="C-IV"/>
    <x v="3"/>
    <x v="1"/>
    <n v="2052.3333333333335"/>
    <n v="2765.882007287094"/>
    <x v="4"/>
    <n v="0.74201767390155504"/>
  </r>
  <r>
    <x v="15"/>
    <s v="C-IV"/>
    <x v="3"/>
    <x v="0"/>
    <n v="144286.33333333334"/>
    <n v="224185.42553944077"/>
    <x v="0"/>
    <n v="0.64360264716650439"/>
  </r>
  <r>
    <x v="16"/>
    <s v="C-IV"/>
    <x v="3"/>
    <x v="0"/>
    <n v="23489.416666666668"/>
    <n v="34890.974007600598"/>
    <x v="0"/>
    <n v="0.67322330014489618"/>
  </r>
  <r>
    <x v="17"/>
    <s v="C-IV"/>
    <x v="3"/>
    <x v="0"/>
    <n v="10336"/>
    <n v="17452.477499999997"/>
    <x v="0"/>
    <n v="0.59223683285080886"/>
  </r>
  <r>
    <x v="18"/>
    <s v="C-IV"/>
    <x v="3"/>
    <x v="1"/>
    <n v="2991.3333333333335"/>
    <n v="4398.0234857617725"/>
    <x v="4"/>
    <n v="0.68015401532472963"/>
  </r>
  <r>
    <x v="19"/>
    <s v="LRS"/>
    <x v="3"/>
    <x v="0"/>
    <n v="1147939.1666666667"/>
    <n v="2088070.0759314524"/>
    <x v="0"/>
    <n v="0.54976084370855738"/>
  </r>
  <r>
    <x v="20"/>
    <s v="C-IV"/>
    <x v="3"/>
    <x v="0"/>
    <n v="26960.583333333332"/>
    <n v="38832.010696051904"/>
    <x v="0"/>
    <n v="0.69428759546758279"/>
  </r>
  <r>
    <x v="21"/>
    <s v="C-IV"/>
    <x v="3"/>
    <x v="0"/>
    <n v="9674.5"/>
    <n v="22421.144539797981"/>
    <x v="0"/>
    <n v="0.43149001527676561"/>
  </r>
  <r>
    <x v="22"/>
    <s v="C-IV"/>
    <x v="3"/>
    <x v="1"/>
    <n v="1868.3333333333333"/>
    <n v="3154.6148709745389"/>
    <x v="4"/>
    <n v="0.59225401823968404"/>
  </r>
  <r>
    <x v="23"/>
    <s v="C-IV"/>
    <x v="3"/>
    <x v="0"/>
    <n v="13212.5"/>
    <n v="22380.622580000003"/>
    <x v="0"/>
    <n v="0.5903544440183307"/>
  </r>
  <r>
    <x v="24"/>
    <s v="C-IV"/>
    <x v="3"/>
    <x v="0"/>
    <n v="55300.333333333336"/>
    <n v="70246.796206083513"/>
    <x v="0"/>
    <n v="0.78722925912661357"/>
  </r>
  <r>
    <x v="25"/>
    <s v="C-IV"/>
    <x v="3"/>
    <x v="1"/>
    <n v="947.16666666666663"/>
    <n v="2621.53076578024"/>
    <x v="4"/>
    <n v="0.36130289944728672"/>
  </r>
  <r>
    <x v="26"/>
    <s v="C-IV"/>
    <x v="3"/>
    <x v="1"/>
    <n v="650.16666666666663"/>
    <n v="2021.2970013169447"/>
    <x v="4"/>
    <n v="0.32165815624475802"/>
  </r>
  <r>
    <x v="27"/>
    <s v="C-IV"/>
    <x v="3"/>
    <x v="0"/>
    <n v="47192.666666666664"/>
    <n v="83051.855860000011"/>
    <x v="0"/>
    <n v="0.56823133183464369"/>
  </r>
  <r>
    <x v="28"/>
    <s v="C-IV"/>
    <x v="3"/>
    <x v="0"/>
    <n v="6891.25"/>
    <n v="16769.983695561572"/>
    <x v="0"/>
    <n v="0.41092765056318287"/>
  </r>
  <r>
    <x v="29"/>
    <s v="C-IV"/>
    <x v="3"/>
    <x v="0"/>
    <n v="7403"/>
    <n v="16674.10874"/>
    <x v="0"/>
    <n v="0.44398175131488316"/>
  </r>
  <r>
    <x v="30"/>
    <s v="CalWIN"/>
    <x v="3"/>
    <x v="0"/>
    <n v="234687.75"/>
    <n v="444094.59284566849"/>
    <x v="0"/>
    <n v="0.52846342599257579"/>
  </r>
  <r>
    <x v="31"/>
    <s v="CalWIN"/>
    <x v="3"/>
    <x v="0"/>
    <n v="17888.666666666668"/>
    <n v="39483.83882216749"/>
    <x v="0"/>
    <n v="0.4530630050243088"/>
  </r>
  <r>
    <x v="32"/>
    <s v="C-IV"/>
    <x v="3"/>
    <x v="1"/>
    <n v="1679"/>
    <n v="3815.7224676084952"/>
    <x v="4"/>
    <n v="0.44002151997503991"/>
  </r>
  <r>
    <x v="33"/>
    <s v="C-IV"/>
    <x v="3"/>
    <x v="0"/>
    <n v="279605"/>
    <n v="469029.00952508574"/>
    <x v="0"/>
    <n v="0.59613583450438046"/>
  </r>
  <r>
    <x v="34"/>
    <s v="CalWIN"/>
    <x v="3"/>
    <x v="0"/>
    <n v="210970"/>
    <n v="306054.53273282293"/>
    <x v="0"/>
    <n v="0.68932159937709836"/>
  </r>
  <r>
    <x v="35"/>
    <s v="C-IV"/>
    <x v="3"/>
    <x v="1"/>
    <n v="6225.916666666667"/>
    <n v="8523.8692101923098"/>
    <x v="4"/>
    <n v="0.73040968991195987"/>
  </r>
  <r>
    <x v="36"/>
    <s v="C-IV"/>
    <x v="3"/>
    <x v="0"/>
    <n v="373583.66666666669"/>
    <n v="441318.99373791256"/>
    <x v="0"/>
    <n v="0.84651617530091605"/>
  </r>
  <r>
    <x v="37"/>
    <s v="CalWIN"/>
    <x v="3"/>
    <x v="0"/>
    <n v="262347.75"/>
    <n v="553957.51309588843"/>
    <x v="0"/>
    <n v="0.47358821533771378"/>
  </r>
  <r>
    <x v="38"/>
    <s v="CalWIN"/>
    <x v="3"/>
    <x v="0"/>
    <n v="50531.75"/>
    <n v="120297.20628484373"/>
    <x v="0"/>
    <n v="0.42005755212925927"/>
  </r>
  <r>
    <x v="39"/>
    <s v="C-IV"/>
    <x v="3"/>
    <x v="0"/>
    <n v="112816.5"/>
    <n v="156985.4932433136"/>
    <x v="0"/>
    <n v="0.71864283552076003"/>
  </r>
  <r>
    <x v="40"/>
    <s v="CalWIN"/>
    <x v="3"/>
    <x v="0"/>
    <n v="17609.416666666668"/>
    <n v="47790.764874676264"/>
    <x v="0"/>
    <n v="0.36846902770534395"/>
  </r>
  <r>
    <x v="41"/>
    <s v="CalWIN"/>
    <x v="3"/>
    <x v="0"/>
    <n v="29752.25"/>
    <n v="68113.992168687677"/>
    <x v="0"/>
    <n v="0.43680085475414626"/>
  </r>
  <r>
    <x v="42"/>
    <s v="CalWIN"/>
    <x v="3"/>
    <x v="0"/>
    <n v="33053.25"/>
    <n v="79413.542201079195"/>
    <x v="0"/>
    <n v="0.41621679481702833"/>
  </r>
  <r>
    <x v="43"/>
    <s v="CalWIN"/>
    <x v="3"/>
    <x v="0"/>
    <n v="110861.41666666667"/>
    <n v="215576.67456887264"/>
    <x v="0"/>
    <n v="0.51425515718885706"/>
  </r>
  <r>
    <x v="44"/>
    <s v="CalWIN"/>
    <x v="3"/>
    <x v="0"/>
    <n v="23049.333333333332"/>
    <n v="42178.844377857531"/>
    <x v="0"/>
    <n v="0.5464666866367125"/>
  </r>
  <r>
    <x v="45"/>
    <s v="C-IV"/>
    <x v="3"/>
    <x v="0"/>
    <n v="23489.166666666668"/>
    <n v="40244.806161417124"/>
    <x v="0"/>
    <n v="0.58365709533931953"/>
  </r>
  <r>
    <x v="46"/>
    <s v="C-IV"/>
    <x v="3"/>
    <x v="1"/>
    <n v="303.16666666666669"/>
    <n v="696.60781829002519"/>
    <x v="4"/>
    <n v="0.43520422640511697"/>
  </r>
  <r>
    <x v="47"/>
    <s v="C-IV"/>
    <x v="3"/>
    <x v="1"/>
    <n v="6538.083333333333"/>
    <n v="10390.206740110803"/>
    <x v="4"/>
    <n v="0.62925440242622255"/>
  </r>
  <r>
    <x v="48"/>
    <s v="CalWIN"/>
    <x v="3"/>
    <x v="0"/>
    <n v="41574.166666666664"/>
    <n v="61759.514093196245"/>
    <x v="0"/>
    <n v="0.67316213990820073"/>
  </r>
  <r>
    <x v="49"/>
    <s v="CalWIN"/>
    <x v="3"/>
    <x v="0"/>
    <n v="35187.5"/>
    <n v="71126.615584480154"/>
    <x v="0"/>
    <n v="0.49471635492351362"/>
  </r>
  <r>
    <x v="50"/>
    <s v="C-IV"/>
    <x v="3"/>
    <x v="0"/>
    <n v="90975"/>
    <n v="125680.32642027165"/>
    <x v="0"/>
    <n v="0.72386030965405068"/>
  </r>
  <r>
    <x v="51"/>
    <s v="C-IV"/>
    <x v="3"/>
    <x v="0"/>
    <n v="12365.833333333334"/>
    <n v="22882.857199999999"/>
    <x v="0"/>
    <n v="0.5403972600647674"/>
  </r>
  <r>
    <x v="52"/>
    <s v="C-IV"/>
    <x v="3"/>
    <x v="1"/>
    <n v="9909.1666666666661"/>
    <n v="14220.398993863137"/>
    <x v="4"/>
    <n v="0.69682761158410544"/>
  </r>
  <r>
    <x v="53"/>
    <s v="C-IV"/>
    <x v="3"/>
    <x v="1"/>
    <n v="1561.75"/>
    <n v="3100.4993651655632"/>
    <x v="4"/>
    <n v="0.50370918231637962"/>
  </r>
  <r>
    <x v="54"/>
    <s v="CalWIN"/>
    <x v="3"/>
    <x v="0"/>
    <n v="115750.5"/>
    <n v="147862.59264822828"/>
    <x v="0"/>
    <n v="0.78282476944913049"/>
  </r>
  <r>
    <x v="55"/>
    <s v="C-IV"/>
    <x v="3"/>
    <x v="1"/>
    <n v="5225.083333333333"/>
    <n v="9822.2771205267782"/>
    <x v="4"/>
    <n v="0.53196252449585812"/>
  </r>
  <r>
    <x v="56"/>
    <s v="CalWIN"/>
    <x v="3"/>
    <x v="0"/>
    <n v="68079.583333333328"/>
    <n v="112131.8936891942"/>
    <x v="0"/>
    <n v="0.6071384428950739"/>
  </r>
  <r>
    <x v="57"/>
    <s v="CalWIN"/>
    <x v="3"/>
    <x v="0"/>
    <n v="17032.916666666668"/>
    <n v="42449.369602411716"/>
    <x v="0"/>
    <n v="0.40125252332837846"/>
  </r>
  <r>
    <x v="58"/>
    <s v="C-IV"/>
    <x v="3"/>
    <x v="0"/>
    <n v="12857.333333333334"/>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69489.333333333"/>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28248.58333333334"/>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30996.75"/>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20324"/>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12.454545454544"/>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pivotCacheRecords>
</file>

<file path=xl/pivotCache/pivotCacheRecords2.xml><?xml version="1.0" encoding="utf-8"?>
<pivotCacheRecords xmlns="http://schemas.openxmlformats.org/spreadsheetml/2006/main" xmlns:r="http://schemas.openxmlformats.org/officeDocument/2006/relationships" count="1357">
  <r>
    <x v="0"/>
    <s v="n/a"/>
    <x v="0"/>
    <x v="0"/>
    <n v="2012"/>
    <n v="2012"/>
    <n v="0.3910144318300745"/>
    <n v="3127204"/>
    <n v="0.78036727023276486"/>
  </r>
  <r>
    <x v="1"/>
    <s v="CalWIN"/>
    <x v="0"/>
    <x v="0"/>
    <n v="2012"/>
    <n v="2012"/>
    <n v="0.36371400957497024"/>
    <n v="97092"/>
    <n v="0.76507020944636184"/>
  </r>
  <r>
    <x v="2"/>
    <s v="C-IV"/>
    <x v="0"/>
    <x v="0"/>
    <n v="2012"/>
    <n v="2012"/>
    <n v="0.50549450549450547"/>
    <n v="138"/>
    <n v="0.91390728476821192"/>
  </r>
  <r>
    <x v="3"/>
    <s v="C-IV"/>
    <x v="0"/>
    <x v="0"/>
    <n v="2012"/>
    <n v="2012"/>
    <n v="0.46545123062898813"/>
    <n v="2553"/>
    <n v="0.83186705767350932"/>
  </r>
  <r>
    <x v="4"/>
    <s v="C-IV"/>
    <x v="0"/>
    <x v="0"/>
    <n v="2012"/>
    <n v="2012"/>
    <n v="0.41739553779777394"/>
    <n v="24863"/>
    <n v="0.87481087927940604"/>
  </r>
  <r>
    <x v="5"/>
    <s v="C-IV"/>
    <x v="0"/>
    <x v="0"/>
    <n v="2012"/>
    <n v="2012"/>
    <n v="0.49428114623047598"/>
    <n v="4019"/>
    <n v="0.81405711970832484"/>
  </r>
  <r>
    <x v="6"/>
    <s v="C-IV"/>
    <x v="0"/>
    <x v="0"/>
    <n v="2012"/>
    <n v="2012"/>
    <n v="0.29913107783324089"/>
    <n v="1618"/>
    <n v="0.88998899889989003"/>
  </r>
  <r>
    <x v="7"/>
    <s v="CalWIN"/>
    <x v="0"/>
    <x v="0"/>
    <n v="2012"/>
    <n v="2012"/>
    <n v="0.3518632378100941"/>
    <n v="52650"/>
    <n v="0.76256825456599509"/>
  </r>
  <r>
    <x v="8"/>
    <s v="C-IV"/>
    <x v="0"/>
    <x v="0"/>
    <n v="2012"/>
    <n v="2012"/>
    <n v="0.4839820515496191"/>
    <n v="4638"/>
    <n v="0.88410217308425465"/>
  </r>
  <r>
    <x v="9"/>
    <s v="C-IV"/>
    <x v="0"/>
    <x v="0"/>
    <n v="2012"/>
    <n v="2012"/>
    <n v="0.41647058823529409"/>
    <n v="9558"/>
    <n v="0.80699088145896658"/>
  </r>
  <r>
    <x v="10"/>
    <s v="CalWIN"/>
    <x v="0"/>
    <x v="0"/>
    <n v="2012"/>
    <n v="2012"/>
    <n v="0.53498869253830272"/>
    <n v="174348"/>
    <n v="0.80308062220461629"/>
  </r>
  <r>
    <x v="11"/>
    <s v="C-IV"/>
    <x v="0"/>
    <x v="0"/>
    <n v="2012"/>
    <n v="2012"/>
    <n v="0.38954426921644109"/>
    <n v="3137"/>
    <n v="0.90117782246480893"/>
  </r>
  <r>
    <x v="12"/>
    <s v="C-IV"/>
    <x v="0"/>
    <x v="0"/>
    <n v="2012"/>
    <n v="2012"/>
    <n v="0.39250637755102041"/>
    <n v="12309"/>
    <n v="0.81662575466065146"/>
  </r>
  <r>
    <x v="13"/>
    <s v="C-IV"/>
    <x v="0"/>
    <x v="0"/>
    <n v="2012"/>
    <n v="2012"/>
    <n v="0.49251409383567973"/>
    <n v="31975"/>
    <n v="0.89435556052808229"/>
  </r>
  <r>
    <x v="14"/>
    <s v="C-IV"/>
    <x v="0"/>
    <x v="0"/>
    <n v="2012"/>
    <n v="2012"/>
    <n v="0.38714841070203521"/>
    <n v="1693"/>
    <n v="0.86865059004617751"/>
  </r>
  <r>
    <x v="15"/>
    <s v="C-IV"/>
    <x v="0"/>
    <x v="0"/>
    <n v="2012"/>
    <n v="2012"/>
    <n v="0.46471556258268532"/>
    <n v="115216"/>
    <n v="0.83224501589136091"/>
  </r>
  <r>
    <x v="16"/>
    <s v="C-IV"/>
    <x v="0"/>
    <x v="0"/>
    <n v="2012"/>
    <n v="2012"/>
    <n v="0.49005891016200293"/>
    <n v="19965"/>
    <n v="0.89205129350788614"/>
  </r>
  <r>
    <x v="17"/>
    <s v="C-IV"/>
    <x v="0"/>
    <x v="0"/>
    <n v="2012"/>
    <n v="2012"/>
    <n v="0.41411900858327705"/>
    <n v="8588"/>
    <n v="0.85359308219858865"/>
  </r>
  <r>
    <x v="18"/>
    <s v="C-IV"/>
    <x v="0"/>
    <x v="0"/>
    <n v="2012"/>
    <n v="2012"/>
    <n v="0.44893762851267993"/>
    <n v="2620"/>
    <n v="0.89664613278576322"/>
  </r>
  <r>
    <x v="19"/>
    <s v="LRS"/>
    <x v="0"/>
    <x v="0"/>
    <n v="2012"/>
    <n v="2012"/>
    <n v="0.33704614166769986"/>
    <n v="848151"/>
    <n v="0.78929412629621731"/>
  </r>
  <r>
    <x v="20"/>
    <s v="C-IV"/>
    <x v="0"/>
    <x v="0"/>
    <n v="2012"/>
    <n v="2012"/>
    <n v="0.48969041057311258"/>
    <n v="24343"/>
    <n v="0.90730525531121875"/>
  </r>
  <r>
    <x v="21"/>
    <s v="C-IV"/>
    <x v="0"/>
    <x v="0"/>
    <n v="2012"/>
    <n v="2012"/>
    <n v="0.30360021493820527"/>
    <n v="7910"/>
    <n v="0.86665936233154373"/>
  </r>
  <r>
    <x v="22"/>
    <s v="C-IV"/>
    <x v="0"/>
    <x v="0"/>
    <n v="2012"/>
    <n v="2012"/>
    <n v="0.45986064828839746"/>
    <n v="1518"/>
    <n v="0.86991404011461315"/>
  </r>
  <r>
    <x v="23"/>
    <s v="C-IV"/>
    <x v="0"/>
    <x v="0"/>
    <n v="2012"/>
    <n v="2012"/>
    <n v="0.3859015564623885"/>
    <n v="10686"/>
    <n v="0.82460066363145301"/>
  </r>
  <r>
    <x v="24"/>
    <s v="C-IV"/>
    <x v="0"/>
    <x v="0"/>
    <n v="2012"/>
    <n v="2012"/>
    <n v="0.49642416487684504"/>
    <n v="43453"/>
    <n v="0.82824412930771574"/>
  </r>
  <r>
    <x v="25"/>
    <s v="C-IV"/>
    <x v="0"/>
    <x v="0"/>
    <n v="2012"/>
    <n v="2012"/>
    <n v="0.38406408094435074"/>
    <n v="911"/>
    <n v="0.89577187807276304"/>
  </r>
  <r>
    <x v="26"/>
    <s v="C-IV"/>
    <x v="0"/>
    <x v="0"/>
    <n v="2012"/>
    <n v="2012"/>
    <n v="0.29125073399882562"/>
    <n v="496"/>
    <n v="0.65957446808510634"/>
  </r>
  <r>
    <x v="27"/>
    <s v="C-IV"/>
    <x v="0"/>
    <x v="0"/>
    <n v="2012"/>
    <n v="2012"/>
    <n v="0.38403583187494439"/>
    <n v="38841"/>
    <n v="0.85269258633180389"/>
  </r>
  <r>
    <x v="28"/>
    <s v="C-IV"/>
    <x v="0"/>
    <x v="0"/>
    <n v="2012"/>
    <n v="2012"/>
    <n v="0.32387913728316259"/>
    <n v="6292"/>
    <n v="0.84309259011121529"/>
  </r>
  <r>
    <x v="29"/>
    <s v="C-IV"/>
    <x v="0"/>
    <x v="0"/>
    <n v="2012"/>
    <n v="2012"/>
    <n v="0.38840685380969742"/>
    <n v="5327"/>
    <n v="0.81727523780300704"/>
  </r>
  <r>
    <x v="30"/>
    <s v="CalWIN"/>
    <x v="0"/>
    <x v="0"/>
    <n v="2012"/>
    <n v="2012"/>
    <n v="0.34904557283283455"/>
    <n v="168063"/>
    <n v="0.78200481124920318"/>
  </r>
  <r>
    <x v="31"/>
    <s v="CalWIN"/>
    <x v="0"/>
    <x v="0"/>
    <n v="2012"/>
    <n v="2012"/>
    <n v="0.37080048514251063"/>
    <n v="12229"/>
    <n v="0.6800689578467356"/>
  </r>
  <r>
    <x v="32"/>
    <s v="C-IV"/>
    <x v="0"/>
    <x v="0"/>
    <n v="2012"/>
    <n v="2012"/>
    <n v="0.35988120950323976"/>
    <n v="1333"/>
    <n v="0.85723472668810285"/>
  </r>
  <r>
    <x v="33"/>
    <s v="C-IV"/>
    <x v="0"/>
    <x v="0"/>
    <n v="2012"/>
    <n v="2012"/>
    <n v="0.42222353720886197"/>
    <n v="178381"/>
    <n v="0.70576901011683624"/>
  </r>
  <r>
    <x v="34"/>
    <s v="CalWIN"/>
    <x v="0"/>
    <x v="0"/>
    <n v="2012"/>
    <n v="2012"/>
    <n v="0.47208274783926585"/>
    <n v="158236"/>
    <n v="0.77298773368766094"/>
  </r>
  <r>
    <x v="35"/>
    <s v="C-IV"/>
    <x v="0"/>
    <x v="0"/>
    <n v="2012"/>
    <n v="2012"/>
    <n v="0.4588915156291043"/>
    <n v="5241"/>
    <n v="0.83950024026910142"/>
  </r>
  <r>
    <x v="36"/>
    <s v="C-IV"/>
    <x v="0"/>
    <x v="0"/>
    <n v="2012"/>
    <n v="2012"/>
    <n v="0.47929065538499316"/>
    <n v="238137"/>
    <n v="0.72285173976523864"/>
  </r>
  <r>
    <x v="37"/>
    <s v="CalWIN"/>
    <x v="0"/>
    <x v="0"/>
    <n v="2012"/>
    <n v="2012"/>
    <n v="0.39724150827699728"/>
    <n v="182687"/>
    <n v="0.73203051746660153"/>
  </r>
  <r>
    <x v="38"/>
    <s v="CalWIN"/>
    <x v="0"/>
    <x v="0"/>
    <n v="2012"/>
    <n v="2012"/>
    <n v="0.23265927375516415"/>
    <n v="33170"/>
    <n v="0.63063234343511165"/>
  </r>
  <r>
    <x v="39"/>
    <s v="C-IV"/>
    <x v="0"/>
    <x v="0"/>
    <n v="2012"/>
    <n v="2012"/>
    <n v="0.4789003377656163"/>
    <n v="89608"/>
    <n v="0.83568504201367189"/>
  </r>
  <r>
    <x v="40"/>
    <s v="CalWIN"/>
    <x v="0"/>
    <x v="0"/>
    <n v="2012"/>
    <n v="2012"/>
    <n v="0.37414435973064725"/>
    <n v="13446"/>
    <n v="0.73187459177008496"/>
  </r>
  <r>
    <x v="41"/>
    <s v="CalWIN"/>
    <x v="0"/>
    <x v="0"/>
    <n v="2012"/>
    <n v="2012"/>
    <n v="0.25922371901334812"/>
    <n v="21071"/>
    <n v="0.77421369782480898"/>
  </r>
  <r>
    <x v="42"/>
    <s v="CalWIN"/>
    <x v="0"/>
    <x v="0"/>
    <n v="2012"/>
    <n v="2012"/>
    <n v="0.32847201918016489"/>
    <n v="28086"/>
    <n v="0.834824480575454"/>
  </r>
  <r>
    <x v="43"/>
    <s v="CalWIN"/>
    <x v="0"/>
    <x v="0"/>
    <n v="2012"/>
    <n v="2012"/>
    <n v="0.30762571375944003"/>
    <n v="83505"/>
    <n v="0.79537661447022512"/>
  </r>
  <r>
    <x v="44"/>
    <s v="CalWIN"/>
    <x v="0"/>
    <x v="0"/>
    <n v="2012"/>
    <n v="2012"/>
    <n v="0.37220021928352465"/>
    <n v="16634"/>
    <n v="0.75097065462753954"/>
  </r>
  <r>
    <x v="45"/>
    <s v="C-IV"/>
    <x v="0"/>
    <x v="0"/>
    <n v="2012"/>
    <n v="2012"/>
    <n v="0.43372914663210271"/>
    <n v="20747"/>
    <n v="0.85070526488436937"/>
  </r>
  <r>
    <x v="46"/>
    <s v="C-IV"/>
    <x v="0"/>
    <x v="0"/>
    <n v="2012"/>
    <n v="2012"/>
    <n v="0.35881435257410299"/>
    <n v="230"/>
    <n v="0.88122605363984674"/>
  </r>
  <r>
    <x v="47"/>
    <s v="C-IV"/>
    <x v="0"/>
    <x v="0"/>
    <n v="2012"/>
    <n v="2012"/>
    <n v="0.43370445344129555"/>
    <n v="5142"/>
    <n v="0.859866220735786"/>
  </r>
  <r>
    <x v="48"/>
    <s v="CalWIN"/>
    <x v="0"/>
    <x v="0"/>
    <n v="2012"/>
    <n v="2012"/>
    <n v="0.43393839731832268"/>
    <n v="34305"/>
    <n v="0.84472187338405846"/>
  </r>
  <r>
    <x v="49"/>
    <s v="CalWIN"/>
    <x v="0"/>
    <x v="0"/>
    <n v="2012"/>
    <n v="2012"/>
    <n v="0.37311938558595625"/>
    <n v="27206"/>
    <n v="0.81299306717666742"/>
  </r>
  <r>
    <x v="50"/>
    <s v="C-IV"/>
    <x v="0"/>
    <x v="0"/>
    <n v="2012"/>
    <n v="2012"/>
    <n v="0.4586120811769821"/>
    <n v="65399"/>
    <n v="0.76321348131031985"/>
  </r>
  <r>
    <x v="51"/>
    <s v="C-IV"/>
    <x v="0"/>
    <x v="0"/>
    <n v="2012"/>
    <n v="2012"/>
    <n v="0.38980238346658619"/>
    <n v="10336"/>
    <n v="0.88835410399656212"/>
  </r>
  <r>
    <x v="52"/>
    <s v="C-IV"/>
    <x v="0"/>
    <x v="0"/>
    <n v="2012"/>
    <n v="2012"/>
    <n v="0.4298020715824018"/>
    <n v="8382"/>
    <n v="0.88175888912265943"/>
  </r>
  <r>
    <x v="53"/>
    <s v="C-IV"/>
    <x v="0"/>
    <x v="0"/>
    <n v="2012"/>
    <n v="2012"/>
    <n v="0.39564428312159711"/>
    <n v="1308"/>
    <n v="0.83953786906290118"/>
  </r>
  <r>
    <x v="54"/>
    <s v="CalWIN"/>
    <x v="0"/>
    <x v="0"/>
    <n v="2012"/>
    <n v="2012"/>
    <n v="0.52581507823613083"/>
    <n v="92412"/>
    <n v="0.82891868861281792"/>
  </r>
  <r>
    <x v="55"/>
    <s v="C-IV"/>
    <x v="0"/>
    <x v="0"/>
    <n v="2012"/>
    <n v="2012"/>
    <n v="0.45048297394867792"/>
    <n v="4617"/>
    <n v="0.87393526405451449"/>
  </r>
  <r>
    <x v="56"/>
    <s v="CalWIN"/>
    <x v="0"/>
    <x v="0"/>
    <n v="2012"/>
    <n v="2012"/>
    <n v="0.36522912066795776"/>
    <n v="48467"/>
    <n v="0.72912310261309099"/>
  </r>
  <r>
    <x v="57"/>
    <s v="CalWIN"/>
    <x v="0"/>
    <x v="0"/>
    <n v="2012"/>
    <n v="2012"/>
    <n v="0.39526551111655539"/>
    <n v="12907"/>
    <n v="0.75660941438536844"/>
  </r>
  <r>
    <x v="58"/>
    <s v="C-IV"/>
    <x v="0"/>
    <x v="0"/>
    <n v="2012"/>
    <n v="2012"/>
    <n v="0.48628715276244316"/>
    <n v="11011"/>
    <n v="0.84537428023032635"/>
  </r>
  <r>
    <x v="0"/>
    <s v="n/a"/>
    <x v="1"/>
    <x v="0"/>
    <n v="2012"/>
    <n v="2012"/>
    <n v="0.39705840202932008"/>
    <n v="3172366"/>
    <n v="0.77478204442173659"/>
  </r>
  <r>
    <x v="1"/>
    <s v="CalWIN"/>
    <x v="1"/>
    <x v="0"/>
    <n v="2012"/>
    <n v="2012"/>
    <n v="0.35964079972890545"/>
    <n v="95517"/>
    <n v="0.75867957648591333"/>
  </r>
  <r>
    <x v="2"/>
    <s v="C-IV"/>
    <x v="1"/>
    <x v="0"/>
    <n v="2012"/>
    <n v="2012"/>
    <n v="0.47202797202797203"/>
    <n v="135"/>
    <n v="0.86538461538461542"/>
  </r>
  <r>
    <x v="3"/>
    <s v="C-IV"/>
    <x v="1"/>
    <x v="0"/>
    <n v="2012"/>
    <n v="2012"/>
    <n v="0.48855507868383402"/>
    <n v="2732"/>
    <n v="0.83241925655088356"/>
  </r>
  <r>
    <x v="4"/>
    <s v="C-IV"/>
    <x v="1"/>
    <x v="0"/>
    <n v="2012"/>
    <n v="2012"/>
    <n v="0.43134970878703471"/>
    <n v="25551"/>
    <n v="0.87065117388489455"/>
  </r>
  <r>
    <x v="5"/>
    <s v="C-IV"/>
    <x v="1"/>
    <x v="0"/>
    <n v="2012"/>
    <n v="2012"/>
    <n v="0.49877330716388618"/>
    <n v="4066"/>
    <n v="0.80276406712734449"/>
  </r>
  <r>
    <x v="6"/>
    <s v="C-IV"/>
    <x v="1"/>
    <x v="0"/>
    <n v="2012"/>
    <n v="2012"/>
    <n v="0.30502503244947154"/>
    <n v="1645"/>
    <n v="0.90087623220153346"/>
  </r>
  <r>
    <x v="7"/>
    <s v="CalWIN"/>
    <x v="1"/>
    <x v="0"/>
    <n v="2012"/>
    <n v="2012"/>
    <n v="0.35190469444613093"/>
    <n v="52166"/>
    <n v="0.74822145725760181"/>
  </r>
  <r>
    <x v="8"/>
    <s v="C-IV"/>
    <x v="1"/>
    <x v="0"/>
    <n v="2012"/>
    <n v="2012"/>
    <n v="0.50624016780283165"/>
    <n v="4827"/>
    <n v="0.87987604812249365"/>
  </r>
  <r>
    <x v="9"/>
    <s v="C-IV"/>
    <x v="1"/>
    <x v="0"/>
    <n v="2012"/>
    <n v="2012"/>
    <n v="0.41884613727433323"/>
    <n v="9721"/>
    <n v="0.8129285833751464"/>
  </r>
  <r>
    <x v="10"/>
    <s v="CalWIN"/>
    <x v="1"/>
    <x v="0"/>
    <n v="2012"/>
    <n v="2012"/>
    <n v="0.53443023106429055"/>
    <n v="174717"/>
    <n v="0.80015479450800076"/>
  </r>
  <r>
    <x v="11"/>
    <s v="C-IV"/>
    <x v="1"/>
    <x v="0"/>
    <n v="2012"/>
    <n v="2012"/>
    <n v="0.39306930693069309"/>
    <n v="3176"/>
    <n v="0.89920724801812002"/>
  </r>
  <r>
    <x v="12"/>
    <s v="C-IV"/>
    <x v="1"/>
    <x v="0"/>
    <n v="2012"/>
    <n v="2012"/>
    <n v="0.40712685036139257"/>
    <n v="12899"/>
    <n v="0.82919773720750833"/>
  </r>
  <r>
    <x v="13"/>
    <s v="C-IV"/>
    <x v="1"/>
    <x v="0"/>
    <n v="2012"/>
    <n v="2012"/>
    <n v="0.49753154987812026"/>
    <n v="32249"/>
    <n v="0.88823091965736634"/>
  </r>
  <r>
    <x v="14"/>
    <s v="C-IV"/>
    <x v="1"/>
    <x v="0"/>
    <n v="2012"/>
    <n v="2012"/>
    <n v="0.4005014816503305"/>
    <n v="1757"/>
    <n v="0.87674650698602796"/>
  </r>
  <r>
    <x v="15"/>
    <s v="C-IV"/>
    <x v="1"/>
    <x v="0"/>
    <n v="2012"/>
    <n v="2012"/>
    <n v="0.48039902135947332"/>
    <n v="119383"/>
    <n v="0.81987624561331218"/>
  </r>
  <r>
    <x v="16"/>
    <s v="C-IV"/>
    <x v="1"/>
    <x v="0"/>
    <n v="2012"/>
    <n v="2012"/>
    <n v="0.52037014188772368"/>
    <n v="21088"/>
    <n v="0.88627385055055896"/>
  </r>
  <r>
    <x v="17"/>
    <s v="C-IV"/>
    <x v="1"/>
    <x v="0"/>
    <n v="2012"/>
    <n v="2012"/>
    <n v="0.42847384855581577"/>
    <n v="8782"/>
    <n v="0.85006291743296869"/>
  </r>
  <r>
    <x v="18"/>
    <s v="C-IV"/>
    <x v="1"/>
    <x v="0"/>
    <n v="2012"/>
    <n v="2012"/>
    <n v="0.47252553716097218"/>
    <n v="2683"/>
    <n v="0.9009402283411686"/>
  </r>
  <r>
    <x v="19"/>
    <s v="LRS"/>
    <x v="1"/>
    <x v="0"/>
    <n v="2012"/>
    <n v="2012"/>
    <n v="0.335597036403949"/>
    <n v="841870"/>
    <n v="0.78892079211632105"/>
  </r>
  <r>
    <x v="20"/>
    <s v="C-IV"/>
    <x v="1"/>
    <x v="0"/>
    <n v="2012"/>
    <n v="2012"/>
    <n v="0.49553616210251783"/>
    <n v="24700"/>
    <n v="0.9035703833772315"/>
  </r>
  <r>
    <x v="21"/>
    <s v="C-IV"/>
    <x v="1"/>
    <x v="0"/>
    <n v="2012"/>
    <n v="2012"/>
    <n v="0.31633755013884601"/>
    <n v="8202"/>
    <n v="0.87144071398215039"/>
  </r>
  <r>
    <x v="22"/>
    <s v="C-IV"/>
    <x v="1"/>
    <x v="0"/>
    <n v="2012"/>
    <n v="2012"/>
    <n v="0.46903434106251835"/>
    <n v="1598"/>
    <n v="0.87179487179487181"/>
  </r>
  <r>
    <x v="23"/>
    <s v="C-IV"/>
    <x v="1"/>
    <x v="0"/>
    <n v="2012"/>
    <n v="2012"/>
    <n v="0.39877387575746837"/>
    <n v="11253"/>
    <n v="0.83232248520710062"/>
  </r>
  <r>
    <x v="24"/>
    <s v="C-IV"/>
    <x v="1"/>
    <x v="0"/>
    <n v="2012"/>
    <n v="2012"/>
    <n v="0.51611032789121836"/>
    <n v="45395"/>
    <n v="0.82334270427133405"/>
  </r>
  <r>
    <x v="25"/>
    <s v="C-IV"/>
    <x v="1"/>
    <x v="0"/>
    <n v="2012"/>
    <n v="2012"/>
    <n v="0.38151260504201678"/>
    <n v="908"/>
    <n v="0.87984496124031009"/>
  </r>
  <r>
    <x v="26"/>
    <s v="C-IV"/>
    <x v="1"/>
    <x v="0"/>
    <n v="2012"/>
    <n v="2012"/>
    <n v="0.32297447280799113"/>
    <n v="582"/>
    <n v="0.69534050179211471"/>
  </r>
  <r>
    <x v="27"/>
    <s v="C-IV"/>
    <x v="1"/>
    <x v="0"/>
    <n v="2012"/>
    <n v="2012"/>
    <n v="0.39690359588707003"/>
    <n v="40685"/>
    <n v="0.8461234506280676"/>
  </r>
  <r>
    <x v="28"/>
    <s v="C-IV"/>
    <x v="1"/>
    <x v="0"/>
    <n v="2012"/>
    <n v="2012"/>
    <n v="0.32142673587911808"/>
    <n v="6254"/>
    <n v="0.83320010658140153"/>
  </r>
  <r>
    <x v="29"/>
    <s v="C-IV"/>
    <x v="1"/>
    <x v="0"/>
    <n v="2012"/>
    <n v="2012"/>
    <n v="0.41836364953982175"/>
    <n v="5773"/>
    <n v="0.8164333191910621"/>
  </r>
  <r>
    <x v="30"/>
    <s v="CalWIN"/>
    <x v="1"/>
    <x v="0"/>
    <n v="2012"/>
    <n v="2012"/>
    <n v="0.35304724872944943"/>
    <n v="170334"/>
    <n v="0.77361601242625322"/>
  </r>
  <r>
    <x v="31"/>
    <s v="CalWIN"/>
    <x v="1"/>
    <x v="0"/>
    <n v="2012"/>
    <n v="2012"/>
    <n v="0.36884795999268161"/>
    <n v="12096"/>
    <n v="0.66928567476345935"/>
  </r>
  <r>
    <x v="32"/>
    <s v="C-IV"/>
    <x v="1"/>
    <x v="0"/>
    <n v="2012"/>
    <n v="2012"/>
    <n v="0.3729529846804015"/>
    <n v="1412"/>
    <n v="0.84147794994040526"/>
  </r>
  <r>
    <x v="33"/>
    <s v="C-IV"/>
    <x v="1"/>
    <x v="0"/>
    <n v="2012"/>
    <n v="2012"/>
    <n v="0.4487892759360444"/>
    <n v="189324"/>
    <n v="0.69973573817751744"/>
  </r>
  <r>
    <x v="34"/>
    <s v="CalWIN"/>
    <x v="1"/>
    <x v="0"/>
    <n v="2012"/>
    <n v="2012"/>
    <n v="0.47066314737768233"/>
    <n v="157811"/>
    <n v="0.76636671344836127"/>
  </r>
  <r>
    <x v="35"/>
    <s v="C-IV"/>
    <x v="1"/>
    <x v="0"/>
    <n v="2012"/>
    <n v="2012"/>
    <n v="0.46577863465077557"/>
    <n v="5315"/>
    <n v="0.83437990580847721"/>
  </r>
  <r>
    <x v="36"/>
    <s v="C-IV"/>
    <x v="1"/>
    <x v="0"/>
    <n v="2012"/>
    <n v="2012"/>
    <n v="0.51840154379992931"/>
    <n v="259503"/>
    <n v="0.71560976416863376"/>
  </r>
  <r>
    <x v="37"/>
    <s v="CalWIN"/>
    <x v="1"/>
    <x v="0"/>
    <n v="2012"/>
    <n v="2012"/>
    <n v="0.39711032796663309"/>
    <n v="181757"/>
    <n v="0.7265513822932157"/>
  </r>
  <r>
    <x v="38"/>
    <s v="CalWIN"/>
    <x v="1"/>
    <x v="0"/>
    <n v="2012"/>
    <n v="2012"/>
    <n v="0.23290052429712516"/>
    <n v="33094"/>
    <n v="0.62428552564562068"/>
  </r>
  <r>
    <x v="39"/>
    <s v="C-IV"/>
    <x v="1"/>
    <x v="0"/>
    <n v="2012"/>
    <n v="2012"/>
    <n v="0.48010952703748577"/>
    <n v="89949"/>
    <n v="0.82750531283636464"/>
  </r>
  <r>
    <x v="40"/>
    <s v="CalWIN"/>
    <x v="1"/>
    <x v="0"/>
    <n v="2012"/>
    <n v="2012"/>
    <n v="0.36694456962595762"/>
    <n v="13028"/>
    <n v="0.7206549397057197"/>
  </r>
  <r>
    <x v="41"/>
    <s v="CalWIN"/>
    <x v="1"/>
    <x v="0"/>
    <n v="2012"/>
    <n v="2012"/>
    <n v="0.26671491125857055"/>
    <n v="21745"/>
    <n v="0.76180633408071752"/>
  </r>
  <r>
    <x v="42"/>
    <s v="CalWIN"/>
    <x v="1"/>
    <x v="0"/>
    <n v="2012"/>
    <n v="2012"/>
    <n v="0.32862326425232014"/>
    <n v="28257"/>
    <n v="0.82984347008898418"/>
  </r>
  <r>
    <x v="43"/>
    <s v="CalWIN"/>
    <x v="1"/>
    <x v="0"/>
    <n v="2012"/>
    <n v="2012"/>
    <n v="0.31127317263263377"/>
    <n v="83871"/>
    <n v="0.78607445452500557"/>
  </r>
  <r>
    <x v="44"/>
    <s v="CalWIN"/>
    <x v="1"/>
    <x v="0"/>
    <n v="2012"/>
    <n v="2012"/>
    <n v="0.3770267235571525"/>
    <n v="16789"/>
    <n v="0.73999471086036672"/>
  </r>
  <r>
    <x v="45"/>
    <s v="C-IV"/>
    <x v="1"/>
    <x v="0"/>
    <n v="2012"/>
    <n v="2012"/>
    <n v="0.4467556853745045"/>
    <n v="21413"/>
    <n v="0.8481067807351077"/>
  </r>
  <r>
    <x v="46"/>
    <s v="C-IV"/>
    <x v="1"/>
    <x v="0"/>
    <n v="2012"/>
    <n v="2012"/>
    <n v="0.3834355828220859"/>
    <n v="250"/>
    <n v="0.88652482269503541"/>
  </r>
  <r>
    <x v="47"/>
    <s v="C-IV"/>
    <x v="1"/>
    <x v="0"/>
    <n v="2012"/>
    <n v="2012"/>
    <n v="0.44788164088769333"/>
    <n v="5328"/>
    <n v="0.86535650479129445"/>
  </r>
  <r>
    <x v="48"/>
    <s v="CalWIN"/>
    <x v="1"/>
    <x v="0"/>
    <n v="2012"/>
    <n v="2012"/>
    <n v="0.43773763045752634"/>
    <n v="34309"/>
    <n v="0.83758117279429711"/>
  </r>
  <r>
    <x v="49"/>
    <s v="CalWIN"/>
    <x v="1"/>
    <x v="0"/>
    <n v="2012"/>
    <n v="2012"/>
    <n v="0.38620567472539452"/>
    <n v="28339"/>
    <n v="0.806689439225733"/>
  </r>
  <r>
    <x v="50"/>
    <s v="C-IV"/>
    <x v="1"/>
    <x v="0"/>
    <n v="2012"/>
    <n v="2012"/>
    <n v="0.47609494683089698"/>
    <n v="67874"/>
    <n v="0.75021277066086012"/>
  </r>
  <r>
    <x v="51"/>
    <s v="C-IV"/>
    <x v="1"/>
    <x v="0"/>
    <n v="2012"/>
    <n v="2012"/>
    <n v="0.3978506702613645"/>
    <n v="10625"/>
    <n v="0.88232851685766489"/>
  </r>
  <r>
    <x v="52"/>
    <s v="C-IV"/>
    <x v="1"/>
    <x v="0"/>
    <n v="2012"/>
    <n v="2012"/>
    <n v="0.44912514751911337"/>
    <n v="8753"/>
    <n v="0.88673893222571165"/>
  </r>
  <r>
    <x v="53"/>
    <s v="C-IV"/>
    <x v="1"/>
    <x v="0"/>
    <n v="2012"/>
    <n v="2012"/>
    <n v="0.40041679071152131"/>
    <n v="1345"/>
    <n v="0.85396825396825393"/>
  </r>
  <r>
    <x v="54"/>
    <s v="CalWIN"/>
    <x v="1"/>
    <x v="0"/>
    <n v="2012"/>
    <n v="2012"/>
    <n v="0.52769985576540868"/>
    <n v="92929"/>
    <n v="0.82408704751432171"/>
  </r>
  <r>
    <x v="55"/>
    <s v="C-IV"/>
    <x v="1"/>
    <x v="0"/>
    <n v="2012"/>
    <n v="2012"/>
    <n v="0.44753873308491859"/>
    <n v="4564"/>
    <n v="0.86521327014218008"/>
  </r>
  <r>
    <x v="56"/>
    <s v="CalWIN"/>
    <x v="1"/>
    <x v="0"/>
    <n v="2012"/>
    <n v="2012"/>
    <n v="0.36461637947430486"/>
    <n v="47927"/>
    <n v="0.71621561038301174"/>
  </r>
  <r>
    <x v="57"/>
    <s v="CalWIN"/>
    <x v="1"/>
    <x v="0"/>
    <n v="2012"/>
    <n v="2012"/>
    <n v="0.40279616912511934"/>
    <n v="13080"/>
    <n v="0.75402086816164182"/>
  </r>
  <r>
    <x v="58"/>
    <s v="C-IV"/>
    <x v="1"/>
    <x v="0"/>
    <n v="2012"/>
    <n v="2012"/>
    <n v="0.48876777881164429"/>
    <n v="11031"/>
    <n v="0.84561134534304327"/>
  </r>
  <r>
    <x v="0"/>
    <s v="n/a"/>
    <x v="2"/>
    <x v="0"/>
    <n v="2012"/>
    <n v="2013"/>
    <n v="0.39880341472043973"/>
    <n v="3205731"/>
    <n v="0.77013985000952545"/>
  </r>
  <r>
    <x v="1"/>
    <s v="CalWIN"/>
    <x v="2"/>
    <x v="0"/>
    <n v="2012"/>
    <n v="2013"/>
    <n v="0.36660348763167988"/>
    <n v="98451"/>
    <n v="0.75590242853742617"/>
  </r>
  <r>
    <x v="2"/>
    <s v="C-IV"/>
    <x v="2"/>
    <x v="0"/>
    <n v="2012"/>
    <n v="2013"/>
    <n v="0.44981412639405205"/>
    <n v="121"/>
    <n v="0.81208053691275173"/>
  </r>
  <r>
    <x v="3"/>
    <s v="C-IV"/>
    <x v="2"/>
    <x v="0"/>
    <n v="2012"/>
    <n v="2013"/>
    <n v="0.48363441244857808"/>
    <n v="2704"/>
    <n v="0.82288496652465004"/>
  </r>
  <r>
    <x v="4"/>
    <s v="C-IV"/>
    <x v="2"/>
    <x v="0"/>
    <n v="2012"/>
    <n v="2013"/>
    <n v="0.43767104999666245"/>
    <n v="26227"/>
    <n v="0.87031690725070521"/>
  </r>
  <r>
    <x v="5"/>
    <s v="C-IV"/>
    <x v="2"/>
    <x v="0"/>
    <n v="2012"/>
    <n v="2013"/>
    <n v="0.49777777777777776"/>
    <n v="4144"/>
    <n v="0.81913421624827043"/>
  </r>
  <r>
    <x v="6"/>
    <s v="C-IV"/>
    <x v="2"/>
    <x v="0"/>
    <n v="2012"/>
    <n v="2013"/>
    <n v="0.28484625299208249"/>
    <n v="1547"/>
    <n v="0.89473684210526316"/>
  </r>
  <r>
    <x v="7"/>
    <s v="CalWIN"/>
    <x v="2"/>
    <x v="0"/>
    <n v="2012"/>
    <n v="2013"/>
    <n v="0.35629070139852675"/>
    <n v="53398"/>
    <n v="0.7512908899050299"/>
  </r>
  <r>
    <x v="8"/>
    <s v="C-IV"/>
    <x v="2"/>
    <x v="0"/>
    <n v="2012"/>
    <n v="2013"/>
    <n v="0.50624147697471944"/>
    <n v="4826"/>
    <n v="0.88275105176513624"/>
  </r>
  <r>
    <x v="9"/>
    <s v="C-IV"/>
    <x v="2"/>
    <x v="0"/>
    <n v="2012"/>
    <n v="2013"/>
    <n v="0.42135072513515831"/>
    <n v="9820"/>
    <n v="0.81331787311578596"/>
  </r>
  <r>
    <x v="10"/>
    <s v="CalWIN"/>
    <x v="2"/>
    <x v="0"/>
    <n v="2012"/>
    <n v="2013"/>
    <n v="0.53495875455529629"/>
    <n v="175421"/>
    <n v="0.79789043737719234"/>
  </r>
  <r>
    <x v="11"/>
    <s v="C-IV"/>
    <x v="2"/>
    <x v="0"/>
    <n v="2012"/>
    <n v="2013"/>
    <n v="0.39122915379864115"/>
    <n v="3167"/>
    <n v="0.90434037692747005"/>
  </r>
  <r>
    <x v="12"/>
    <s v="C-IV"/>
    <x v="2"/>
    <x v="0"/>
    <n v="2012"/>
    <n v="2013"/>
    <n v="0.41609023493487879"/>
    <n v="13354"/>
    <n v="0.83745139846983574"/>
  </r>
  <r>
    <x v="13"/>
    <s v="C-IV"/>
    <x v="2"/>
    <x v="0"/>
    <n v="2012"/>
    <n v="2013"/>
    <n v="0.50343329917876101"/>
    <n v="32919"/>
    <n v="0.89097896987576797"/>
  </r>
  <r>
    <x v="14"/>
    <s v="C-IV"/>
    <x v="2"/>
    <x v="0"/>
    <n v="2012"/>
    <n v="2013"/>
    <n v="0.39101985559566788"/>
    <n v="1733"/>
    <n v="0.88463501786625831"/>
  </r>
  <r>
    <x v="15"/>
    <s v="C-IV"/>
    <x v="2"/>
    <x v="0"/>
    <n v="2012"/>
    <n v="2013"/>
    <n v="0.47142170219586471"/>
    <n v="117648"/>
    <n v="0.81379567951192178"/>
  </r>
  <r>
    <x v="16"/>
    <s v="C-IV"/>
    <x v="2"/>
    <x v="0"/>
    <n v="2012"/>
    <n v="2013"/>
    <n v="0.50805397271762998"/>
    <n v="20596"/>
    <n v="0.88630691109389792"/>
  </r>
  <r>
    <x v="17"/>
    <s v="C-IV"/>
    <x v="2"/>
    <x v="0"/>
    <n v="2012"/>
    <n v="2013"/>
    <n v="0.42001446829033035"/>
    <n v="8709"/>
    <n v="0.8515693751833382"/>
  </r>
  <r>
    <x v="18"/>
    <s v="C-IV"/>
    <x v="2"/>
    <x v="0"/>
    <n v="2012"/>
    <n v="2013"/>
    <n v="0.47524059492563431"/>
    <n v="2716"/>
    <n v="0.90112806901128073"/>
  </r>
  <r>
    <x v="19"/>
    <s v="LRS"/>
    <x v="2"/>
    <x v="0"/>
    <n v="2012"/>
    <n v="2013"/>
    <n v="0.3438670944131707"/>
    <n v="865215"/>
    <n v="0.77792623135801164"/>
  </r>
  <r>
    <x v="20"/>
    <s v="C-IV"/>
    <x v="2"/>
    <x v="0"/>
    <n v="2012"/>
    <n v="2013"/>
    <n v="0.49086835630413472"/>
    <n v="24539"/>
    <n v="0.90015039800447527"/>
  </r>
  <r>
    <x v="21"/>
    <s v="C-IV"/>
    <x v="2"/>
    <x v="0"/>
    <n v="2012"/>
    <n v="2013"/>
    <n v="0.32080572690579545"/>
    <n v="8425"/>
    <n v="0.87305699481865284"/>
  </r>
  <r>
    <x v="22"/>
    <s v="C-IV"/>
    <x v="2"/>
    <x v="0"/>
    <n v="2012"/>
    <n v="2013"/>
    <n v="0.45693430656934308"/>
    <n v="1565"/>
    <n v="0.85847504114097639"/>
  </r>
  <r>
    <x v="23"/>
    <s v="C-IV"/>
    <x v="2"/>
    <x v="0"/>
    <n v="2012"/>
    <n v="2013"/>
    <n v="0.40258727627148677"/>
    <n v="11359"/>
    <n v="0.83003288271830467"/>
  </r>
  <r>
    <x v="24"/>
    <s v="C-IV"/>
    <x v="2"/>
    <x v="0"/>
    <n v="2012"/>
    <n v="2013"/>
    <n v="0.50663298251974032"/>
    <n v="44721"/>
    <n v="0.8181967872955469"/>
  </r>
  <r>
    <x v="25"/>
    <s v="C-IV"/>
    <x v="2"/>
    <x v="0"/>
    <n v="2012"/>
    <n v="2013"/>
    <n v="0.36991525423728816"/>
    <n v="873"/>
    <n v="0.86865671641791042"/>
  </r>
  <r>
    <x v="26"/>
    <s v="C-IV"/>
    <x v="2"/>
    <x v="0"/>
    <n v="2012"/>
    <n v="2013"/>
    <n v="0.32831661092530656"/>
    <n v="589"/>
    <n v="0.7235872235872236"/>
  </r>
  <r>
    <x v="27"/>
    <s v="C-IV"/>
    <x v="2"/>
    <x v="0"/>
    <n v="2012"/>
    <n v="2013"/>
    <n v="0.37086946332317788"/>
    <n v="37980"/>
    <n v="0.8379666401906275"/>
  </r>
  <r>
    <x v="28"/>
    <s v="C-IV"/>
    <x v="2"/>
    <x v="0"/>
    <n v="2012"/>
    <n v="2013"/>
    <n v="0.32548697126997994"/>
    <n v="6333"/>
    <n v="0.83044846577498033"/>
  </r>
  <r>
    <x v="29"/>
    <s v="C-IV"/>
    <x v="2"/>
    <x v="0"/>
    <n v="2012"/>
    <n v="2013"/>
    <n v="0.42023903241966648"/>
    <n v="5872"/>
    <n v="0.81161022805805116"/>
  </r>
  <r>
    <x v="30"/>
    <s v="CalWIN"/>
    <x v="2"/>
    <x v="0"/>
    <n v="2012"/>
    <n v="2013"/>
    <n v="0.35628134199730055"/>
    <n v="173426"/>
    <n v="0.77249544545458593"/>
  </r>
  <r>
    <x v="31"/>
    <s v="CalWIN"/>
    <x v="2"/>
    <x v="0"/>
    <n v="2012"/>
    <n v="2013"/>
    <n v="0.36678085306332797"/>
    <n v="12099"/>
    <n v="0.67168156331538331"/>
  </r>
  <r>
    <x v="32"/>
    <s v="C-IV"/>
    <x v="2"/>
    <x v="0"/>
    <n v="2012"/>
    <n v="2013"/>
    <n v="0.36600625651720542"/>
    <n v="1404"/>
    <n v="0.83274021352313166"/>
  </r>
  <r>
    <x v="33"/>
    <s v="C-IV"/>
    <x v="2"/>
    <x v="0"/>
    <n v="2012"/>
    <n v="2013"/>
    <n v="0.44499752294227274"/>
    <n v="188630"/>
    <n v="0.69116251461066913"/>
  </r>
  <r>
    <x v="34"/>
    <s v="CalWIN"/>
    <x v="2"/>
    <x v="0"/>
    <n v="2012"/>
    <n v="2013"/>
    <n v="0.47302979675532592"/>
    <n v="159403"/>
    <n v="0.76125504429427637"/>
  </r>
  <r>
    <x v="35"/>
    <s v="C-IV"/>
    <x v="2"/>
    <x v="0"/>
    <n v="2012"/>
    <n v="2013"/>
    <n v="0.45066106295420716"/>
    <n v="5147"/>
    <n v="0.82616372391653292"/>
  </r>
  <r>
    <x v="36"/>
    <s v="C-IV"/>
    <x v="2"/>
    <x v="0"/>
    <n v="2012"/>
    <n v="2013"/>
    <n v="0.5096813279059822"/>
    <n v="257438"/>
    <n v="0.71099953325103082"/>
  </r>
  <r>
    <x v="37"/>
    <s v="CalWIN"/>
    <x v="2"/>
    <x v="0"/>
    <n v="2012"/>
    <n v="2013"/>
    <n v="0.39894540042504611"/>
    <n v="184152"/>
    <n v="0.7235607525107266"/>
  </r>
  <r>
    <x v="38"/>
    <s v="CalWIN"/>
    <x v="2"/>
    <x v="0"/>
    <n v="2012"/>
    <n v="2013"/>
    <n v="0.23296343917710197"/>
    <n v="33338"/>
    <n v="0.63183230990827077"/>
  </r>
  <r>
    <x v="39"/>
    <s v="C-IV"/>
    <x v="2"/>
    <x v="0"/>
    <n v="2012"/>
    <n v="2013"/>
    <n v="0.48002759938432144"/>
    <n v="90442"/>
    <n v="0.82376515379220516"/>
  </r>
  <r>
    <x v="40"/>
    <s v="CalWIN"/>
    <x v="2"/>
    <x v="0"/>
    <n v="2012"/>
    <n v="2013"/>
    <n v="0.36168541532246751"/>
    <n v="12893"/>
    <n v="0.7224183336134925"/>
  </r>
  <r>
    <x v="41"/>
    <s v="CalWIN"/>
    <x v="2"/>
    <x v="0"/>
    <n v="2012"/>
    <n v="2013"/>
    <n v="0.270525125688581"/>
    <n v="22492"/>
    <n v="0.76659850034083166"/>
  </r>
  <r>
    <x v="42"/>
    <s v="CalWIN"/>
    <x v="2"/>
    <x v="0"/>
    <n v="2012"/>
    <n v="2013"/>
    <n v="0.31333147269513445"/>
    <n v="26944"/>
    <n v="0.82458073203574489"/>
  </r>
  <r>
    <x v="43"/>
    <s v="CalWIN"/>
    <x v="2"/>
    <x v="0"/>
    <n v="2012"/>
    <n v="2013"/>
    <n v="0.31288630037761378"/>
    <n v="85096"/>
    <n v="0.78567801383079894"/>
  </r>
  <r>
    <x v="44"/>
    <s v="CalWIN"/>
    <x v="2"/>
    <x v="0"/>
    <n v="2012"/>
    <n v="2013"/>
    <n v="0.36829644189318977"/>
    <n v="16489"/>
    <n v="0.73572193467785119"/>
  </r>
  <r>
    <x v="45"/>
    <s v="C-IV"/>
    <x v="2"/>
    <x v="0"/>
    <n v="2012"/>
    <n v="2013"/>
    <n v="0.45181193698325861"/>
    <n v="21968"/>
    <n v="0.85438705662725578"/>
  </r>
  <r>
    <x v="46"/>
    <s v="C-IV"/>
    <x v="2"/>
    <x v="0"/>
    <n v="2012"/>
    <n v="2013"/>
    <n v="0.42113095238095238"/>
    <n v="283"/>
    <n v="0.91290322580645167"/>
  </r>
  <r>
    <x v="47"/>
    <s v="C-IV"/>
    <x v="2"/>
    <x v="0"/>
    <n v="2012"/>
    <n v="2013"/>
    <n v="0.4465971187282663"/>
    <n v="5394"/>
    <n v="0.87070217917675541"/>
  </r>
  <r>
    <x v="48"/>
    <s v="CalWIN"/>
    <x v="2"/>
    <x v="0"/>
    <n v="2012"/>
    <n v="2013"/>
    <n v="0.43928154535527358"/>
    <n v="34998"/>
    <n v="0.84164201717047837"/>
  </r>
  <r>
    <x v="49"/>
    <s v="CalWIN"/>
    <x v="2"/>
    <x v="0"/>
    <n v="2012"/>
    <n v="2013"/>
    <n v="0.38641288355046682"/>
    <n v="28889"/>
    <n v="0.80885317504759768"/>
  </r>
  <r>
    <x v="50"/>
    <s v="C-IV"/>
    <x v="2"/>
    <x v="0"/>
    <n v="2012"/>
    <n v="2013"/>
    <n v="0.47249710385640709"/>
    <n v="67706"/>
    <n v="0.7483393202542139"/>
  </r>
  <r>
    <x v="51"/>
    <s v="C-IV"/>
    <x v="2"/>
    <x v="0"/>
    <n v="2012"/>
    <n v="2013"/>
    <n v="0.39784031655634039"/>
    <n v="10758"/>
    <n v="0.88441302203222627"/>
  </r>
  <r>
    <x v="52"/>
    <s v="C-IV"/>
    <x v="2"/>
    <x v="0"/>
    <n v="2012"/>
    <n v="2013"/>
    <n v="0.46044552697011215"/>
    <n v="9074"/>
    <n v="0.89030612244897955"/>
  </r>
  <r>
    <x v="53"/>
    <s v="C-IV"/>
    <x v="2"/>
    <x v="0"/>
    <n v="2012"/>
    <n v="2013"/>
    <n v="0.4011183048852266"/>
    <n v="1363"/>
    <n v="0.84032059186189889"/>
  </r>
  <r>
    <x v="54"/>
    <s v="CalWIN"/>
    <x v="2"/>
    <x v="0"/>
    <n v="2012"/>
    <n v="2013"/>
    <n v="0.52787330316742076"/>
    <n v="93328"/>
    <n v="0.82298372162748457"/>
  </r>
  <r>
    <x v="55"/>
    <s v="C-IV"/>
    <x v="2"/>
    <x v="0"/>
    <n v="2012"/>
    <n v="2013"/>
    <n v="0.43894839337877312"/>
    <n v="4508"/>
    <n v="0.87111111111111106"/>
  </r>
  <r>
    <x v="56"/>
    <s v="CalWIN"/>
    <x v="2"/>
    <x v="0"/>
    <n v="2012"/>
    <n v="2013"/>
    <n v="0.36299266918860729"/>
    <n v="47882"/>
    <n v="0.71412378821774791"/>
  </r>
  <r>
    <x v="57"/>
    <s v="CalWIN"/>
    <x v="2"/>
    <x v="0"/>
    <n v="2012"/>
    <n v="2013"/>
    <n v="0.40709726532763368"/>
    <n v="13904"/>
    <n v="0.80018416206261511"/>
  </r>
  <r>
    <x v="58"/>
    <s v="C-IV"/>
    <x v="2"/>
    <x v="0"/>
    <n v="2012"/>
    <n v="2013"/>
    <n v="0.49566170026292727"/>
    <n v="11311"/>
    <n v="0.84853713428357092"/>
  </r>
  <r>
    <x v="0"/>
    <s v="n/a"/>
    <x v="3"/>
    <x v="0"/>
    <n v="2013"/>
    <n v="2013"/>
    <n v="0.3999287561938189"/>
    <n v="3223285"/>
    <n v="0.76609482811687823"/>
  </r>
  <r>
    <x v="1"/>
    <s v="CalWIN"/>
    <x v="3"/>
    <x v="0"/>
    <n v="2013"/>
    <n v="2013"/>
    <n v="0.36603890250534521"/>
    <n v="98269"/>
    <n v="0.75608404951873875"/>
  </r>
  <r>
    <x v="2"/>
    <s v="C-IV"/>
    <x v="3"/>
    <x v="0"/>
    <n v="2013"/>
    <n v="2013"/>
    <n v="0.49003984063745021"/>
    <n v="123"/>
    <n v="0.87857142857142856"/>
  </r>
  <r>
    <x v="3"/>
    <s v="C-IV"/>
    <x v="3"/>
    <x v="0"/>
    <n v="2013"/>
    <n v="2013"/>
    <n v="0.49220849005910799"/>
    <n v="2748"/>
    <n v="0.82152466367713006"/>
  </r>
  <r>
    <x v="4"/>
    <s v="C-IV"/>
    <x v="3"/>
    <x v="0"/>
    <n v="2013"/>
    <n v="2013"/>
    <n v="0.4401256314809891"/>
    <n v="26485"/>
    <n v="0.86759262292396899"/>
  </r>
  <r>
    <x v="5"/>
    <s v="C-IV"/>
    <x v="3"/>
    <x v="0"/>
    <n v="2013"/>
    <n v="2013"/>
    <n v="0.49565323864332067"/>
    <n v="4048"/>
    <n v="0.82494395761157535"/>
  </r>
  <r>
    <x v="6"/>
    <s v="C-IV"/>
    <x v="3"/>
    <x v="0"/>
    <n v="2013"/>
    <n v="2013"/>
    <n v="0.27672955974842767"/>
    <n v="1496"/>
    <n v="0.90174804098854733"/>
  </r>
  <r>
    <x v="7"/>
    <s v="CalWIN"/>
    <x v="3"/>
    <x v="0"/>
    <n v="2013"/>
    <n v="2013"/>
    <n v="0.35608326275672242"/>
    <n v="53817"/>
    <n v="0.74694999236630621"/>
  </r>
  <r>
    <x v="8"/>
    <s v="C-IV"/>
    <x v="3"/>
    <x v="0"/>
    <n v="2013"/>
    <n v="2013"/>
    <n v="0.49461333333333335"/>
    <n v="4637"/>
    <n v="0.87821969696969693"/>
  </r>
  <r>
    <x v="9"/>
    <s v="C-IV"/>
    <x v="3"/>
    <x v="0"/>
    <n v="2013"/>
    <n v="2013"/>
    <n v="0.41871073242103451"/>
    <n v="9730"/>
    <n v="0.80366729990914343"/>
  </r>
  <r>
    <x v="10"/>
    <s v="CalWIN"/>
    <x v="3"/>
    <x v="0"/>
    <n v="2013"/>
    <n v="2013"/>
    <n v="0.53101334021338276"/>
    <n v="174945"/>
    <n v="0.79417572689924421"/>
  </r>
  <r>
    <x v="11"/>
    <s v="C-IV"/>
    <x v="3"/>
    <x v="0"/>
    <n v="2013"/>
    <n v="2013"/>
    <n v="0.38133528265107214"/>
    <n v="3130"/>
    <n v="0.90593342981186686"/>
  </r>
  <r>
    <x v="12"/>
    <s v="C-IV"/>
    <x v="3"/>
    <x v="0"/>
    <n v="2013"/>
    <n v="2013"/>
    <n v="0.4171555862328617"/>
    <n v="13296"/>
    <n v="0.82965181579932612"/>
  </r>
  <r>
    <x v="13"/>
    <s v="C-IV"/>
    <x v="3"/>
    <x v="0"/>
    <n v="2013"/>
    <n v="2013"/>
    <n v="0.5125033935627884"/>
    <n v="33980"/>
    <n v="0.89200399012967924"/>
  </r>
  <r>
    <x v="14"/>
    <s v="C-IV"/>
    <x v="3"/>
    <x v="0"/>
    <n v="2013"/>
    <n v="2013"/>
    <n v="0.38968092328581128"/>
    <n v="1722"/>
    <n v="0.88036809815950923"/>
  </r>
  <r>
    <x v="15"/>
    <s v="C-IV"/>
    <x v="3"/>
    <x v="0"/>
    <n v="2013"/>
    <n v="2013"/>
    <n v="0.46456391418281023"/>
    <n v="116475"/>
    <n v="0.81071769136000116"/>
  </r>
  <r>
    <x v="16"/>
    <s v="C-IV"/>
    <x v="3"/>
    <x v="0"/>
    <n v="2013"/>
    <n v="2013"/>
    <n v="0.50461697569623998"/>
    <n v="20493"/>
    <n v="0.88645211523488188"/>
  </r>
  <r>
    <x v="17"/>
    <s v="C-IV"/>
    <x v="3"/>
    <x v="0"/>
    <n v="2013"/>
    <n v="2013"/>
    <n v="0.41980340445936226"/>
    <n v="8755"/>
    <n v="0.85389642055983617"/>
  </r>
  <r>
    <x v="18"/>
    <s v="C-IV"/>
    <x v="3"/>
    <x v="0"/>
    <n v="2013"/>
    <n v="2013"/>
    <n v="0.46437389770723103"/>
    <n v="2633"/>
    <n v="0.88266845457593024"/>
  </r>
  <r>
    <x v="19"/>
    <s v="LRS"/>
    <x v="3"/>
    <x v="0"/>
    <n v="2013"/>
    <n v="2013"/>
    <n v="0.34868953743922332"/>
    <n v="874210"/>
    <n v="0.76832349722933868"/>
  </r>
  <r>
    <x v="20"/>
    <s v="C-IV"/>
    <x v="3"/>
    <x v="0"/>
    <n v="2013"/>
    <n v="2013"/>
    <n v="0.47676037861510828"/>
    <n v="23623"/>
    <n v="0.89982097284119911"/>
  </r>
  <r>
    <x v="21"/>
    <s v="C-IV"/>
    <x v="3"/>
    <x v="0"/>
    <n v="2013"/>
    <n v="2013"/>
    <n v="0.31685968734472347"/>
    <n v="8290"/>
    <n v="0.86688277737111785"/>
  </r>
  <r>
    <x v="22"/>
    <s v="C-IV"/>
    <x v="3"/>
    <x v="0"/>
    <n v="2013"/>
    <n v="2013"/>
    <n v="0.45422327229769638"/>
    <n v="1538"/>
    <n v="0.86114221724524076"/>
  </r>
  <r>
    <x v="23"/>
    <s v="C-IV"/>
    <x v="3"/>
    <x v="0"/>
    <n v="2013"/>
    <n v="2013"/>
    <n v="0.39389291192523096"/>
    <n v="11042"/>
    <n v="0.81999108866775583"/>
  </r>
  <r>
    <x v="24"/>
    <s v="C-IV"/>
    <x v="3"/>
    <x v="0"/>
    <n v="2013"/>
    <n v="2013"/>
    <n v="0.49839533517154094"/>
    <n v="44104"/>
    <n v="0.81798286286583333"/>
  </r>
  <r>
    <x v="25"/>
    <s v="C-IV"/>
    <x v="3"/>
    <x v="0"/>
    <n v="2013"/>
    <n v="2013"/>
    <n v="0.35861778339654443"/>
    <n v="851"/>
    <n v="0.87551440329218111"/>
  </r>
  <r>
    <x v="26"/>
    <s v="C-IV"/>
    <x v="3"/>
    <x v="0"/>
    <n v="2013"/>
    <n v="2013"/>
    <n v="0.30347974900171137"/>
    <n v="532"/>
    <n v="0.78814814814814815"/>
  </r>
  <r>
    <x v="27"/>
    <s v="C-IV"/>
    <x v="3"/>
    <x v="0"/>
    <n v="2013"/>
    <n v="2013"/>
    <n v="0.34468787221994418"/>
    <n v="35305"/>
    <n v="0.8276678544636159"/>
  </r>
  <r>
    <x v="28"/>
    <s v="C-IV"/>
    <x v="3"/>
    <x v="0"/>
    <n v="2013"/>
    <n v="2013"/>
    <n v="0.32534567002806947"/>
    <n v="6259"/>
    <n v="0.83209252858282368"/>
  </r>
  <r>
    <x v="29"/>
    <s v="C-IV"/>
    <x v="3"/>
    <x v="0"/>
    <n v="2013"/>
    <n v="2013"/>
    <n v="0.42320100995932108"/>
    <n v="6034"/>
    <n v="0.80765627091420156"/>
  </r>
  <r>
    <x v="30"/>
    <s v="CalWIN"/>
    <x v="3"/>
    <x v="0"/>
    <n v="2013"/>
    <n v="2013"/>
    <n v="0.36110234328385565"/>
    <n v="177324"/>
    <n v="0.76861126883883024"/>
  </r>
  <r>
    <x v="31"/>
    <s v="CalWIN"/>
    <x v="3"/>
    <x v="0"/>
    <n v="2013"/>
    <n v="2013"/>
    <n v="0.35878070973612375"/>
    <n v="11829"/>
    <n v="0.66198444233029263"/>
  </r>
  <r>
    <x v="32"/>
    <s v="C-IV"/>
    <x v="3"/>
    <x v="0"/>
    <n v="2013"/>
    <n v="2013"/>
    <n v="0.38017400474558399"/>
    <n v="1442"/>
    <n v="0.85073746312684362"/>
  </r>
  <r>
    <x v="33"/>
    <s v="C-IV"/>
    <x v="3"/>
    <x v="0"/>
    <n v="2013"/>
    <n v="2013"/>
    <n v="0.44806251729685864"/>
    <n v="191044"/>
    <n v="0.68951528494604253"/>
  </r>
  <r>
    <x v="34"/>
    <s v="CalWIN"/>
    <x v="3"/>
    <x v="0"/>
    <n v="2013"/>
    <n v="2013"/>
    <n v="0.47697098788101361"/>
    <n v="162349"/>
    <n v="0.75990076996887357"/>
  </r>
  <r>
    <x v="35"/>
    <s v="C-IV"/>
    <x v="3"/>
    <x v="0"/>
    <n v="2013"/>
    <n v="2013"/>
    <n v="0.44675256376544831"/>
    <n v="5097"/>
    <n v="0.84136678771871909"/>
  </r>
  <r>
    <x v="36"/>
    <s v="C-IV"/>
    <x v="3"/>
    <x v="0"/>
    <n v="2013"/>
    <n v="2013"/>
    <n v="0.50998796725205064"/>
    <n v="259386"/>
    <n v="0.71253821789902505"/>
  </r>
  <r>
    <x v="37"/>
    <s v="CalWIN"/>
    <x v="3"/>
    <x v="0"/>
    <n v="2013"/>
    <n v="2013"/>
    <n v="0.401316497779998"/>
    <n v="186377"/>
    <n v="0.71959675987058014"/>
  </r>
  <r>
    <x v="38"/>
    <s v="CalWIN"/>
    <x v="3"/>
    <x v="0"/>
    <n v="2013"/>
    <n v="2013"/>
    <n v="0.23328525339521011"/>
    <n v="33479"/>
    <n v="0.63513052056457731"/>
  </r>
  <r>
    <x v="39"/>
    <s v="C-IV"/>
    <x v="3"/>
    <x v="0"/>
    <n v="2013"/>
    <n v="2013"/>
    <n v="0.47366386341008748"/>
    <n v="89441"/>
    <n v="0.81825500654120964"/>
  </r>
  <r>
    <x v="40"/>
    <s v="CalWIN"/>
    <x v="3"/>
    <x v="0"/>
    <n v="2013"/>
    <n v="2013"/>
    <n v="0.36261505519868747"/>
    <n v="13040"/>
    <n v="0.72364039955604886"/>
  </r>
  <r>
    <x v="41"/>
    <s v="CalWIN"/>
    <x v="3"/>
    <x v="0"/>
    <n v="2013"/>
    <n v="2013"/>
    <n v="0.27521500238891544"/>
    <n v="23041"/>
    <n v="0.76599069148936172"/>
  </r>
  <r>
    <x v="42"/>
    <s v="CalWIN"/>
    <x v="3"/>
    <x v="0"/>
    <n v="2013"/>
    <n v="2013"/>
    <n v="0.30789016336461594"/>
    <n v="26574"/>
    <n v="0.81899713378740713"/>
  </r>
  <r>
    <x v="43"/>
    <s v="CalWIN"/>
    <x v="3"/>
    <x v="0"/>
    <n v="2013"/>
    <n v="2013"/>
    <n v="0.31311761216487982"/>
    <n v="86567"/>
    <n v="0.78516684353260224"/>
  </r>
  <r>
    <x v="44"/>
    <s v="CalWIN"/>
    <x v="3"/>
    <x v="0"/>
    <n v="2013"/>
    <n v="2013"/>
    <n v="0.3510609663092728"/>
    <n v="15651"/>
    <n v="0.72230939634484037"/>
  </r>
  <r>
    <x v="45"/>
    <s v="C-IV"/>
    <x v="3"/>
    <x v="0"/>
    <n v="2013"/>
    <n v="2013"/>
    <n v="0.44730762025685322"/>
    <n v="21490"/>
    <n v="0.84759801214798458"/>
  </r>
  <r>
    <x v="46"/>
    <s v="C-IV"/>
    <x v="3"/>
    <x v="0"/>
    <n v="2013"/>
    <n v="2013"/>
    <n v="0.38990825688073394"/>
    <n v="255"/>
    <n v="0.86148648648648651"/>
  </r>
  <r>
    <x v="47"/>
    <s v="C-IV"/>
    <x v="3"/>
    <x v="0"/>
    <n v="2013"/>
    <n v="2013"/>
    <n v="0.43910071646215926"/>
    <n v="5332"/>
    <n v="0.85352969425324154"/>
  </r>
  <r>
    <x v="48"/>
    <s v="CalWIN"/>
    <x v="3"/>
    <x v="0"/>
    <n v="2013"/>
    <n v="2013"/>
    <n v="0.44366829657718793"/>
    <n v="35568"/>
    <n v="0.84340320591861895"/>
  </r>
  <r>
    <x v="49"/>
    <s v="CalWIN"/>
    <x v="3"/>
    <x v="0"/>
    <n v="2013"/>
    <n v="2013"/>
    <n v="0.3793727541745931"/>
    <n v="28717"/>
    <n v="0.81114594808349572"/>
  </r>
  <r>
    <x v="50"/>
    <s v="C-IV"/>
    <x v="3"/>
    <x v="0"/>
    <n v="2013"/>
    <n v="2013"/>
    <n v="0.4686010779614459"/>
    <n v="67554"/>
    <n v="0.74934276935363997"/>
  </r>
  <r>
    <x v="51"/>
    <s v="C-IV"/>
    <x v="3"/>
    <x v="0"/>
    <n v="2013"/>
    <n v="2013"/>
    <n v="0.39549589527401818"/>
    <n v="10695"/>
    <n v="0.87865593164640154"/>
  </r>
  <r>
    <x v="52"/>
    <s v="C-IV"/>
    <x v="3"/>
    <x v="0"/>
    <n v="2013"/>
    <n v="2013"/>
    <n v="0.45045731707317072"/>
    <n v="8865"/>
    <n v="0.88614554178328664"/>
  </r>
  <r>
    <x v="53"/>
    <s v="C-IV"/>
    <x v="3"/>
    <x v="0"/>
    <n v="2013"/>
    <n v="2013"/>
    <n v="0.4168646080760095"/>
    <n v="1404"/>
    <n v="0.833729216152019"/>
  </r>
  <r>
    <x v="54"/>
    <s v="CalWIN"/>
    <x v="3"/>
    <x v="0"/>
    <n v="2013"/>
    <n v="2013"/>
    <n v="0.52562228780705267"/>
    <n v="93145"/>
    <n v="0.82337393702597106"/>
  </r>
  <r>
    <x v="55"/>
    <s v="C-IV"/>
    <x v="3"/>
    <x v="0"/>
    <n v="2013"/>
    <n v="2013"/>
    <n v="0.4363304865176087"/>
    <n v="4547"/>
    <n v="0.87847758887171556"/>
  </r>
  <r>
    <x v="56"/>
    <s v="CalWIN"/>
    <x v="3"/>
    <x v="0"/>
    <n v="2013"/>
    <n v="2013"/>
    <n v="0.37144803057247722"/>
    <n v="49085"/>
    <n v="0.7160257906406815"/>
  </r>
  <r>
    <x v="57"/>
    <s v="CalWIN"/>
    <x v="3"/>
    <x v="0"/>
    <n v="2013"/>
    <n v="2013"/>
    <n v="0.40745068977311594"/>
    <n v="14295"/>
    <n v="0.82169339541300224"/>
  </r>
  <r>
    <x v="58"/>
    <s v="C-IV"/>
    <x v="3"/>
    <x v="0"/>
    <n v="2013"/>
    <n v="2013"/>
    <n v="0.48933081085837477"/>
    <n v="11122"/>
    <n v="0.84232050893668586"/>
  </r>
  <r>
    <x v="0"/>
    <s v="n/a"/>
    <x v="0"/>
    <x v="1"/>
    <n v="2013"/>
    <n v="2013"/>
    <n v="0.39367711284720591"/>
    <n v="3270486"/>
    <n v="0.77021278499820189"/>
  </r>
  <r>
    <x v="1"/>
    <s v="CalWIN"/>
    <x v="0"/>
    <x v="1"/>
    <n v="2013"/>
    <n v="2013"/>
    <n v="0.35758202958543861"/>
    <n v="99858"/>
    <n v="0.75990807256788018"/>
  </r>
  <r>
    <x v="2"/>
    <s v="C-IV"/>
    <x v="0"/>
    <x v="1"/>
    <n v="2013"/>
    <n v="2013"/>
    <n v="0.5"/>
    <n v="133"/>
    <n v="0.89261744966442957"/>
  </r>
  <r>
    <x v="3"/>
    <s v="C-IV"/>
    <x v="0"/>
    <x v="1"/>
    <n v="2013"/>
    <n v="2013"/>
    <n v="0.48264815803523758"/>
    <n v="2712"/>
    <n v="0.81588447653429608"/>
  </r>
  <r>
    <x v="4"/>
    <s v="C-IV"/>
    <x v="0"/>
    <x v="1"/>
    <n v="2013"/>
    <n v="2013"/>
    <n v="0.43853848061502854"/>
    <n v="26525"/>
    <n v="0.86915918474343012"/>
  </r>
  <r>
    <x v="5"/>
    <s v="C-IV"/>
    <x v="0"/>
    <x v="1"/>
    <n v="2013"/>
    <n v="2013"/>
    <n v="0.49583729781160801"/>
    <n v="4169"/>
    <n v="0.82981687898089174"/>
  </r>
  <r>
    <x v="6"/>
    <s v="C-IV"/>
    <x v="0"/>
    <x v="1"/>
    <n v="2013"/>
    <n v="2013"/>
    <n v="0.31113980081150866"/>
    <n v="1687"/>
    <n v="0.89117802430005277"/>
  </r>
  <r>
    <x v="7"/>
    <s v="CalWIN"/>
    <x v="0"/>
    <x v="1"/>
    <n v="2013"/>
    <n v="2013"/>
    <n v="0.34837655444831156"/>
    <n v="54152"/>
    <n v="0.75918630571015999"/>
  </r>
  <r>
    <x v="8"/>
    <s v="C-IV"/>
    <x v="0"/>
    <x v="1"/>
    <n v="2013"/>
    <n v="2013"/>
    <n v="0.49406816220880068"/>
    <n v="4581"/>
    <n v="0.87373641045203132"/>
  </r>
  <r>
    <x v="9"/>
    <s v="C-IV"/>
    <x v="0"/>
    <x v="1"/>
    <n v="2013"/>
    <n v="2013"/>
    <n v="0.42464135021097049"/>
    <n v="10064"/>
    <n v="0.80653950953678477"/>
  </r>
  <r>
    <x v="10"/>
    <s v="CalWIN"/>
    <x v="0"/>
    <x v="1"/>
    <n v="2013"/>
    <n v="2013"/>
    <n v="0.53787257644448727"/>
    <n v="178436"/>
    <n v="0.7953217416884697"/>
  </r>
  <r>
    <x v="11"/>
    <s v="C-IV"/>
    <x v="0"/>
    <x v="1"/>
    <n v="2013"/>
    <n v="2013"/>
    <n v="0.3944735588375417"/>
    <n v="3312"/>
    <n v="0.91542288557213936"/>
  </r>
  <r>
    <x v="12"/>
    <s v="C-IV"/>
    <x v="0"/>
    <x v="1"/>
    <n v="2013"/>
    <n v="2013"/>
    <n v="0.41609300902554691"/>
    <n v="13600"/>
    <n v="0.84033613445378152"/>
  </r>
  <r>
    <x v="13"/>
    <s v="C-IV"/>
    <x v="0"/>
    <x v="1"/>
    <n v="2013"/>
    <n v="2013"/>
    <n v="0.50644689418045274"/>
    <n v="33583"/>
    <n v="0.88721864102293146"/>
  </r>
  <r>
    <x v="14"/>
    <s v="C-IV"/>
    <x v="0"/>
    <x v="1"/>
    <n v="2013"/>
    <n v="2013"/>
    <n v="0.38936265709156193"/>
    <n v="1735"/>
    <n v="0.87142139628327475"/>
  </r>
  <r>
    <x v="15"/>
    <s v="C-IV"/>
    <x v="0"/>
    <x v="1"/>
    <n v="2013"/>
    <n v="2013"/>
    <n v="0.46738339983097155"/>
    <n v="118900"/>
    <n v="0.8126691636820953"/>
  </r>
  <r>
    <x v="16"/>
    <s v="C-IV"/>
    <x v="0"/>
    <x v="1"/>
    <n v="2013"/>
    <n v="2013"/>
    <n v="0.50705796749939369"/>
    <n v="20906"/>
    <n v="0.88173766343315052"/>
  </r>
  <r>
    <x v="17"/>
    <s v="C-IV"/>
    <x v="0"/>
    <x v="1"/>
    <n v="2013"/>
    <n v="2013"/>
    <n v="0.42209981480602116"/>
    <n v="8889"/>
    <n v="0.84972755950673928"/>
  </r>
  <r>
    <x v="18"/>
    <s v="C-IV"/>
    <x v="0"/>
    <x v="1"/>
    <n v="2013"/>
    <n v="2013"/>
    <n v="0.46894626657362176"/>
    <n v="2688"/>
    <n v="0.89332003988035891"/>
  </r>
  <r>
    <x v="19"/>
    <s v="LRS"/>
    <x v="0"/>
    <x v="1"/>
    <n v="2013"/>
    <n v="2013"/>
    <n v="0.34747572411579514"/>
    <n v="876888"/>
    <n v="0.76799882289366717"/>
  </r>
  <r>
    <x v="20"/>
    <s v="C-IV"/>
    <x v="0"/>
    <x v="1"/>
    <n v="2013"/>
    <n v="2013"/>
    <n v="0.4858658986447833"/>
    <n v="24630"/>
    <n v="0.90196652872889738"/>
  </r>
  <r>
    <x v="21"/>
    <s v="C-IV"/>
    <x v="0"/>
    <x v="1"/>
    <n v="2013"/>
    <n v="2013"/>
    <n v="0.31177941121599939"/>
    <n v="8356"/>
    <n v="0.86960141533978563"/>
  </r>
  <r>
    <x v="22"/>
    <s v="C-IV"/>
    <x v="0"/>
    <x v="1"/>
    <n v="2013"/>
    <n v="2013"/>
    <n v="0.47062162929321599"/>
    <n v="1658"/>
    <n v="0.87447257383966248"/>
  </r>
  <r>
    <x v="23"/>
    <s v="C-IV"/>
    <x v="0"/>
    <x v="1"/>
    <n v="2013"/>
    <n v="2013"/>
    <n v="0.39186781709574875"/>
    <n v="11218"/>
    <n v="0.83405204460966542"/>
  </r>
  <r>
    <x v="24"/>
    <s v="C-IV"/>
    <x v="0"/>
    <x v="1"/>
    <n v="2013"/>
    <n v="2013"/>
    <n v="0.50843349381247294"/>
    <n v="45728"/>
    <n v="0.82074845194292378"/>
  </r>
  <r>
    <x v="25"/>
    <s v="C-IV"/>
    <x v="0"/>
    <x v="1"/>
    <n v="2013"/>
    <n v="2013"/>
    <n v="0.36833263334733307"/>
    <n v="877"/>
    <n v="0.87437686939182457"/>
  </r>
  <r>
    <x v="26"/>
    <s v="C-IV"/>
    <x v="0"/>
    <x v="1"/>
    <n v="2013"/>
    <n v="2013"/>
    <n v="0.3047722342733189"/>
    <n v="562"/>
    <n v="0.7773167358229599"/>
  </r>
  <r>
    <x v="27"/>
    <s v="C-IV"/>
    <x v="0"/>
    <x v="1"/>
    <n v="2013"/>
    <n v="2013"/>
    <n v="0.39828868482962737"/>
    <n v="41986"/>
    <n v="0.84207781789009228"/>
  </r>
  <r>
    <x v="28"/>
    <s v="C-IV"/>
    <x v="0"/>
    <x v="1"/>
    <n v="2013"/>
    <n v="2013"/>
    <n v="0.32800081000354375"/>
    <n v="6479"/>
    <n v="0.84197530864197534"/>
  </r>
  <r>
    <x v="29"/>
    <s v="C-IV"/>
    <x v="0"/>
    <x v="1"/>
    <n v="2013"/>
    <n v="2013"/>
    <n v="0.42173582821238692"/>
    <n v="6108"/>
    <n v="0.80922098569157397"/>
  </r>
  <r>
    <x v="30"/>
    <s v="CalWIN"/>
    <x v="0"/>
    <x v="1"/>
    <n v="2013"/>
    <n v="2013"/>
    <n v="0.34267469314719218"/>
    <n v="179823"/>
    <n v="0.77552367028502667"/>
  </r>
  <r>
    <x v="31"/>
    <s v="CalWIN"/>
    <x v="0"/>
    <x v="1"/>
    <n v="2013"/>
    <n v="2013"/>
    <n v="0.34796509890635274"/>
    <n v="11645"/>
    <n v="0.65917581795539459"/>
  </r>
  <r>
    <x v="32"/>
    <s v="C-IV"/>
    <x v="0"/>
    <x v="1"/>
    <n v="2013"/>
    <n v="2013"/>
    <n v="0.38705615713925962"/>
    <n v="1537"/>
    <n v="0.86640360766629088"/>
  </r>
  <r>
    <x v="33"/>
    <s v="C-IV"/>
    <x v="0"/>
    <x v="1"/>
    <n v="2013"/>
    <n v="2013"/>
    <n v="0.41657565147055325"/>
    <n v="192615"/>
    <n v="0.69838144756020626"/>
  </r>
  <r>
    <x v="34"/>
    <s v="CalWIN"/>
    <x v="0"/>
    <x v="1"/>
    <n v="2013"/>
    <n v="2013"/>
    <n v="0.47177794039073573"/>
    <n v="162469"/>
    <n v="0.7647399388091316"/>
  </r>
  <r>
    <x v="35"/>
    <s v="C-IV"/>
    <x v="0"/>
    <x v="1"/>
    <n v="2013"/>
    <n v="2013"/>
    <n v="0.45687116048135995"/>
    <n v="5429"/>
    <n v="0.84814872676144348"/>
  </r>
  <r>
    <x v="36"/>
    <s v="C-IV"/>
    <x v="0"/>
    <x v="1"/>
    <n v="2013"/>
    <n v="2013"/>
    <n v="0.48016796189987371"/>
    <n v="258206"/>
    <n v="0.7173504767408263"/>
  </r>
  <r>
    <x v="37"/>
    <s v="CalWIN"/>
    <x v="0"/>
    <x v="1"/>
    <n v="2013"/>
    <n v="2013"/>
    <n v="0.37361037352610921"/>
    <n v="190653"/>
    <n v="0.72509831364524935"/>
  </r>
  <r>
    <x v="38"/>
    <s v="CalWIN"/>
    <x v="0"/>
    <x v="1"/>
    <n v="2013"/>
    <n v="2013"/>
    <n v="0.22427359561819518"/>
    <n v="33576"/>
    <n v="0.64520840139126423"/>
  </r>
  <r>
    <x v="39"/>
    <s v="C-IV"/>
    <x v="0"/>
    <x v="1"/>
    <n v="2013"/>
    <n v="2013"/>
    <n v="0.48511788915357507"/>
    <n v="93473"/>
    <n v="0.82137961335676624"/>
  </r>
  <r>
    <x v="40"/>
    <s v="CalWIN"/>
    <x v="0"/>
    <x v="1"/>
    <n v="2013"/>
    <n v="2013"/>
    <n v="0.36944558521560578"/>
    <n v="13494"/>
    <n v="0.73705483941446359"/>
  </r>
  <r>
    <x v="41"/>
    <s v="CalWIN"/>
    <x v="0"/>
    <x v="1"/>
    <n v="2013"/>
    <n v="2013"/>
    <n v="0.25792074838937429"/>
    <n v="23380"/>
    <n v="0.77925540779255409"/>
  </r>
  <r>
    <x v="42"/>
    <s v="CalWIN"/>
    <x v="0"/>
    <x v="1"/>
    <n v="2013"/>
    <n v="2013"/>
    <n v="0.32996659864798622"/>
    <n v="28945"/>
    <n v="0.83075024395844099"/>
  </r>
  <r>
    <x v="43"/>
    <s v="CalWIN"/>
    <x v="0"/>
    <x v="1"/>
    <n v="2013"/>
    <n v="2013"/>
    <n v="0.29543127719477863"/>
    <n v="87723"/>
    <n v="0.7926037026663173"/>
  </r>
  <r>
    <x v="44"/>
    <s v="CalWIN"/>
    <x v="0"/>
    <x v="1"/>
    <n v="2013"/>
    <n v="2013"/>
    <n v="0.38403250603997363"/>
    <n v="17485"/>
    <n v="0.73652064026958719"/>
  </r>
  <r>
    <x v="45"/>
    <s v="C-IV"/>
    <x v="0"/>
    <x v="1"/>
    <n v="2013"/>
    <n v="2013"/>
    <n v="0.43956708512324311"/>
    <n v="21079"/>
    <n v="0.85047407706273959"/>
  </r>
  <r>
    <x v="46"/>
    <s v="C-IV"/>
    <x v="0"/>
    <x v="1"/>
    <n v="2013"/>
    <n v="2013"/>
    <n v="0.41877794336810731"/>
    <n v="281"/>
    <n v="0.88364779874213839"/>
  </r>
  <r>
    <x v="47"/>
    <s v="C-IV"/>
    <x v="0"/>
    <x v="1"/>
    <n v="2013"/>
    <n v="2013"/>
    <n v="0.45421888720364012"/>
    <n v="5690"/>
    <n v="0.86539923954372622"/>
  </r>
  <r>
    <x v="48"/>
    <s v="CalWIN"/>
    <x v="0"/>
    <x v="1"/>
    <n v="2013"/>
    <n v="2013"/>
    <n v="0.44133995950671823"/>
    <n v="35967"/>
    <n v="0.84291071010077334"/>
  </r>
  <r>
    <x v="49"/>
    <s v="CalWIN"/>
    <x v="0"/>
    <x v="1"/>
    <n v="2013"/>
    <n v="2013"/>
    <n v="0.38140478775657927"/>
    <n v="29507"/>
    <n v="0.81619274175702594"/>
  </r>
  <r>
    <x v="50"/>
    <s v="C-IV"/>
    <x v="0"/>
    <x v="1"/>
    <n v="2013"/>
    <n v="2013"/>
    <n v="0.46849845254352435"/>
    <n v="68271"/>
    <n v="0.75028023825746748"/>
  </r>
  <r>
    <x v="51"/>
    <s v="C-IV"/>
    <x v="0"/>
    <x v="1"/>
    <n v="2013"/>
    <n v="2013"/>
    <n v="0.4057168018199831"/>
    <n v="11057"/>
    <n v="0.87677424470700183"/>
  </r>
  <r>
    <x v="52"/>
    <s v="C-IV"/>
    <x v="0"/>
    <x v="1"/>
    <n v="2013"/>
    <n v="2013"/>
    <n v="0.44799718903724528"/>
    <n v="8925"/>
    <n v="0.88938714499252614"/>
  </r>
  <r>
    <x v="53"/>
    <s v="C-IV"/>
    <x v="0"/>
    <x v="1"/>
    <n v="2013"/>
    <n v="2013"/>
    <n v="0.41385488205434456"/>
    <n v="1386"/>
    <n v="0.83796856106408701"/>
  </r>
  <r>
    <x v="54"/>
    <s v="CalWIN"/>
    <x v="0"/>
    <x v="1"/>
    <n v="2013"/>
    <n v="2013"/>
    <n v="0.54189756318953775"/>
    <n v="96713"/>
    <n v="0.82577400570364934"/>
  </r>
  <r>
    <x v="55"/>
    <s v="C-IV"/>
    <x v="0"/>
    <x v="1"/>
    <n v="2013"/>
    <n v="2013"/>
    <n v="0.45054424988168479"/>
    <n v="4760"/>
    <n v="0.8772576483597494"/>
  </r>
  <r>
    <x v="56"/>
    <s v="CalWIN"/>
    <x v="0"/>
    <x v="1"/>
    <n v="2013"/>
    <n v="2013"/>
    <n v="0.3737351157210772"/>
    <n v="50156"/>
    <n v="0.72235504219834668"/>
  </r>
  <r>
    <x v="57"/>
    <s v="CalWIN"/>
    <x v="0"/>
    <x v="1"/>
    <n v="2013"/>
    <n v="2013"/>
    <n v="0.40955410426753747"/>
    <n v="14549"/>
    <n v="0.8281534608378871"/>
  </r>
  <r>
    <x v="58"/>
    <s v="C-IV"/>
    <x v="0"/>
    <x v="1"/>
    <n v="2013"/>
    <n v="2013"/>
    <n v="0.4910263112040425"/>
    <n v="11272"/>
    <n v="0.85568966826083659"/>
  </r>
  <r>
    <x v="0"/>
    <s v="n/a"/>
    <x v="1"/>
    <x v="1"/>
    <n v="2013"/>
    <n v="2013"/>
    <n v="0.36696567244530925"/>
    <n v="3199617"/>
    <n v="0.7736150693109094"/>
  </r>
  <r>
    <x v="1"/>
    <s v="CalWIN"/>
    <x v="1"/>
    <x v="1"/>
    <n v="2013"/>
    <n v="2013"/>
    <n v="0.34295899558306958"/>
    <n v="98611"/>
    <n v="0.76143962441894586"/>
  </r>
  <r>
    <x v="2"/>
    <s v="C-IV"/>
    <x v="1"/>
    <x v="1"/>
    <n v="2013"/>
    <n v="2013"/>
    <n v="0.52156862745098043"/>
    <n v="133"/>
    <n v="0.86928104575163401"/>
  </r>
  <r>
    <x v="3"/>
    <s v="C-IV"/>
    <x v="1"/>
    <x v="1"/>
    <n v="2013"/>
    <n v="2013"/>
    <n v="0.47097345132743362"/>
    <n v="2661"/>
    <n v="0.81801414079311408"/>
  </r>
  <r>
    <x v="4"/>
    <s v="C-IV"/>
    <x v="1"/>
    <x v="1"/>
    <n v="2013"/>
    <n v="2013"/>
    <n v="0.4379455339837719"/>
    <n v="26663"/>
    <n v="0.87208085301236349"/>
  </r>
  <r>
    <x v="5"/>
    <s v="C-IV"/>
    <x v="1"/>
    <x v="1"/>
    <n v="2013"/>
    <n v="2013"/>
    <n v="0.47795063750146216"/>
    <n v="4086"/>
    <n v="0.83065663752795282"/>
  </r>
  <r>
    <x v="6"/>
    <s v="C-IV"/>
    <x v="1"/>
    <x v="1"/>
    <n v="2013"/>
    <n v="2013"/>
    <n v="0.30426950099081246"/>
    <n v="1689"/>
    <n v="0.88941548183254349"/>
  </r>
  <r>
    <x v="7"/>
    <s v="CalWIN"/>
    <x v="1"/>
    <x v="1"/>
    <n v="2013"/>
    <n v="2013"/>
    <n v="0.32608826684990294"/>
    <n v="54100"/>
    <n v="0.76167145351129129"/>
  </r>
  <r>
    <x v="8"/>
    <s v="C-IV"/>
    <x v="1"/>
    <x v="1"/>
    <n v="2013"/>
    <n v="2013"/>
    <n v="0.48354349219918785"/>
    <n v="4525"/>
    <n v="0.87237324079429346"/>
  </r>
  <r>
    <x v="9"/>
    <s v="C-IV"/>
    <x v="1"/>
    <x v="1"/>
    <n v="2013"/>
    <n v="2013"/>
    <n v="0.41512800298742791"/>
    <n v="10005"/>
    <n v="0.80907326540514313"/>
  </r>
  <r>
    <x v="10"/>
    <s v="CalWIN"/>
    <x v="1"/>
    <x v="1"/>
    <n v="2013"/>
    <n v="2013"/>
    <n v="0.51866677511561432"/>
    <n v="178550"/>
    <n v="0.79587597617943873"/>
  </r>
  <r>
    <x v="11"/>
    <s v="C-IV"/>
    <x v="1"/>
    <x v="1"/>
    <n v="2013"/>
    <n v="2013"/>
    <n v="0.38825031928480203"/>
    <n v="3344"/>
    <n v="0.91516146688560485"/>
  </r>
  <r>
    <x v="12"/>
    <s v="C-IV"/>
    <x v="1"/>
    <x v="1"/>
    <n v="2013"/>
    <n v="2013"/>
    <n v="0.41051491167353815"/>
    <n v="13641"/>
    <n v="0.839084701974534"/>
  </r>
  <r>
    <x v="13"/>
    <s v="C-IV"/>
    <x v="1"/>
    <x v="1"/>
    <n v="2013"/>
    <n v="2013"/>
    <n v="0.49296243605654266"/>
    <n v="32572"/>
    <n v="0.88525303038538894"/>
  </r>
  <r>
    <x v="14"/>
    <s v="C-IV"/>
    <x v="1"/>
    <x v="1"/>
    <n v="2013"/>
    <n v="2013"/>
    <n v="0.35676392572944299"/>
    <n v="1614"/>
    <n v="0.8719611021069692"/>
  </r>
  <r>
    <x v="15"/>
    <s v="C-IV"/>
    <x v="1"/>
    <x v="1"/>
    <n v="2013"/>
    <n v="2013"/>
    <n v="0.37543155716579585"/>
    <n v="101240"/>
    <n v="0.81349939734833265"/>
  </r>
  <r>
    <x v="16"/>
    <s v="C-IV"/>
    <x v="1"/>
    <x v="1"/>
    <n v="2013"/>
    <n v="2013"/>
    <n v="0.42581901333514455"/>
    <n v="18808"/>
    <n v="0.88134957825679472"/>
  </r>
  <r>
    <x v="17"/>
    <s v="C-IV"/>
    <x v="1"/>
    <x v="1"/>
    <n v="2013"/>
    <n v="2013"/>
    <n v="0.4139929328621908"/>
    <n v="8787"/>
    <n v="0.85062923523717326"/>
  </r>
  <r>
    <x v="18"/>
    <s v="C-IV"/>
    <x v="1"/>
    <x v="1"/>
    <n v="2013"/>
    <n v="2013"/>
    <n v="0.4708218232044199"/>
    <n v="2727"/>
    <n v="0.89763001974983547"/>
  </r>
  <r>
    <x v="19"/>
    <s v="LRS"/>
    <x v="1"/>
    <x v="1"/>
    <n v="2013"/>
    <n v="2013"/>
    <n v="0.33400766882484145"/>
    <n v="887107"/>
    <n v="0.77002540690543542"/>
  </r>
  <r>
    <x v="20"/>
    <s v="C-IV"/>
    <x v="1"/>
    <x v="1"/>
    <n v="2013"/>
    <n v="2013"/>
    <n v="0.46030836352880278"/>
    <n v="24899"/>
    <n v="0.91051707745191257"/>
  </r>
  <r>
    <x v="21"/>
    <s v="C-IV"/>
    <x v="1"/>
    <x v="1"/>
    <n v="2013"/>
    <n v="2013"/>
    <n v="0.29979176225602655"/>
    <n v="8494"/>
    <n v="0.88112033195020745"/>
  </r>
  <r>
    <x v="22"/>
    <s v="C-IV"/>
    <x v="1"/>
    <x v="1"/>
    <n v="2013"/>
    <n v="2013"/>
    <n v="0.44625315745158572"/>
    <n v="1590"/>
    <n v="0.87555066079295152"/>
  </r>
  <r>
    <x v="23"/>
    <s v="C-IV"/>
    <x v="1"/>
    <x v="1"/>
    <n v="2013"/>
    <n v="2013"/>
    <n v="0.37892392049348866"/>
    <n v="11057"/>
    <n v="0.84096440523273497"/>
  </r>
  <r>
    <x v="24"/>
    <s v="C-IV"/>
    <x v="1"/>
    <x v="1"/>
    <n v="2013"/>
    <n v="2013"/>
    <n v="0.44109427535915463"/>
    <n v="40406"/>
    <n v="0.8205596848219"/>
  </r>
  <r>
    <x v="25"/>
    <s v="C-IV"/>
    <x v="1"/>
    <x v="1"/>
    <n v="2013"/>
    <n v="2013"/>
    <n v="0.36405919661733616"/>
    <n v="861"/>
    <n v="0.88946280991735538"/>
  </r>
  <r>
    <x v="26"/>
    <s v="C-IV"/>
    <x v="1"/>
    <x v="1"/>
    <n v="2013"/>
    <n v="2013"/>
    <n v="0.25183246073298432"/>
    <n v="481"/>
    <n v="0.81387478849407779"/>
  </r>
  <r>
    <x v="27"/>
    <s v="C-IV"/>
    <x v="1"/>
    <x v="1"/>
    <n v="2013"/>
    <n v="2013"/>
    <n v="0.30715149929694907"/>
    <n v="37572"/>
    <n v="0.85601020687141161"/>
  </r>
  <r>
    <x v="28"/>
    <s v="C-IV"/>
    <x v="1"/>
    <x v="1"/>
    <n v="2013"/>
    <n v="2013"/>
    <n v="0.29634857895727462"/>
    <n v="6298"/>
    <n v="0.84901590725262877"/>
  </r>
  <r>
    <x v="29"/>
    <s v="C-IV"/>
    <x v="1"/>
    <x v="1"/>
    <n v="2013"/>
    <n v="2013"/>
    <n v="0.41846718304117408"/>
    <n v="6159"/>
    <n v="0.82361594009093342"/>
  </r>
  <r>
    <x v="30"/>
    <s v="CalWIN"/>
    <x v="1"/>
    <x v="1"/>
    <n v="2013"/>
    <n v="2013"/>
    <n v="0.32757395214591234"/>
    <n v="182043"/>
    <n v="0.77879025116470091"/>
  </r>
  <r>
    <x v="31"/>
    <s v="CalWIN"/>
    <x v="1"/>
    <x v="1"/>
    <n v="2013"/>
    <n v="2013"/>
    <n v="0.34031551270815075"/>
    <n v="11649"/>
    <n v="0.66387416652419218"/>
  </r>
  <r>
    <x v="32"/>
    <s v="C-IV"/>
    <x v="1"/>
    <x v="1"/>
    <n v="2013"/>
    <n v="2013"/>
    <n v="0.38177653346907608"/>
    <n v="1500"/>
    <n v="0.86655112651646449"/>
  </r>
  <r>
    <x v="33"/>
    <s v="C-IV"/>
    <x v="1"/>
    <x v="1"/>
    <n v="2013"/>
    <n v="2013"/>
    <n v="0.352002212009841"/>
    <n v="174409"/>
    <n v="0.70791492470674189"/>
  </r>
  <r>
    <x v="34"/>
    <s v="CalWIN"/>
    <x v="1"/>
    <x v="1"/>
    <n v="2013"/>
    <n v="2013"/>
    <n v="0.44407840014399358"/>
    <n v="162836"/>
    <n v="0.76822479288935852"/>
  </r>
  <r>
    <x v="35"/>
    <s v="C-IV"/>
    <x v="1"/>
    <x v="1"/>
    <n v="2013"/>
    <n v="2013"/>
    <n v="0.39618001475530779"/>
    <n v="4833"/>
    <n v="0.8567629852862968"/>
  </r>
  <r>
    <x v="36"/>
    <s v="C-IV"/>
    <x v="1"/>
    <x v="1"/>
    <n v="2013"/>
    <n v="2013"/>
    <n v="0.40476775533654485"/>
    <n v="228967"/>
    <n v="0.72503340700818864"/>
  </r>
  <r>
    <x v="37"/>
    <s v="CalWIN"/>
    <x v="1"/>
    <x v="1"/>
    <n v="2013"/>
    <n v="2013"/>
    <n v="0.36653188635344519"/>
    <n v="190454"/>
    <n v="0.71873773510853489"/>
  </r>
  <r>
    <x v="38"/>
    <s v="CalWIN"/>
    <x v="1"/>
    <x v="1"/>
    <n v="2013"/>
    <n v="2013"/>
    <n v="0.22237493309721881"/>
    <n v="33654"/>
    <n v="0.64626020163226117"/>
  </r>
  <r>
    <x v="39"/>
    <s v="C-IV"/>
    <x v="1"/>
    <x v="1"/>
    <n v="2013"/>
    <n v="2013"/>
    <n v="0.46314383710157497"/>
    <n v="93983"/>
    <n v="0.82341551455255924"/>
  </r>
  <r>
    <x v="40"/>
    <s v="CalWIN"/>
    <x v="1"/>
    <x v="1"/>
    <n v="2013"/>
    <n v="2013"/>
    <n v="0.35268653583796833"/>
    <n v="13443"/>
    <n v="0.73471060829644208"/>
  </r>
  <r>
    <x v="41"/>
    <s v="CalWIN"/>
    <x v="1"/>
    <x v="1"/>
    <n v="2013"/>
    <n v="2013"/>
    <n v="0.25285461909686313"/>
    <n v="23473"/>
    <n v="0.77820508570102442"/>
  </r>
  <r>
    <x v="42"/>
    <s v="CalWIN"/>
    <x v="1"/>
    <x v="1"/>
    <n v="2013"/>
    <n v="2013"/>
    <n v="0.30090938949788559"/>
    <n v="29317"/>
    <n v="0.83734148292014166"/>
  </r>
  <r>
    <x v="43"/>
    <s v="CalWIN"/>
    <x v="1"/>
    <x v="1"/>
    <n v="2013"/>
    <n v="2013"/>
    <n v="0.28722832372767049"/>
    <n v="88161"/>
    <n v="0.78979619260918255"/>
  </r>
  <r>
    <x v="44"/>
    <s v="CalWIN"/>
    <x v="1"/>
    <x v="1"/>
    <n v="2013"/>
    <n v="2013"/>
    <n v="0.35965978128797083"/>
    <n v="18056"/>
    <n v="0.74593076096835498"/>
  </r>
  <r>
    <x v="45"/>
    <s v="C-IV"/>
    <x v="1"/>
    <x v="1"/>
    <n v="2013"/>
    <n v="2013"/>
    <n v="0.4349633858756361"/>
    <n v="21027"/>
    <n v="0.8550689276564597"/>
  </r>
  <r>
    <x v="46"/>
    <s v="C-IV"/>
    <x v="1"/>
    <x v="1"/>
    <n v="2013"/>
    <n v="2013"/>
    <n v="0.38338192419825073"/>
    <n v="263"/>
    <n v="0.85113268608414239"/>
  </r>
  <r>
    <x v="47"/>
    <s v="C-IV"/>
    <x v="1"/>
    <x v="1"/>
    <n v="2013"/>
    <n v="2013"/>
    <n v="0.4517190069700055"/>
    <n v="5768"/>
    <n v="0.8739393939393939"/>
  </r>
  <r>
    <x v="48"/>
    <s v="CalWIN"/>
    <x v="1"/>
    <x v="1"/>
    <n v="2013"/>
    <n v="2013"/>
    <n v="0.41565186874890331"/>
    <n v="35532"/>
    <n v="0.84451205019727149"/>
  </r>
  <r>
    <x v="49"/>
    <s v="CalWIN"/>
    <x v="1"/>
    <x v="1"/>
    <n v="2013"/>
    <n v="2013"/>
    <n v="0.35682771849898093"/>
    <n v="29763"/>
    <n v="0.8289374738894304"/>
  </r>
  <r>
    <x v="50"/>
    <s v="C-IV"/>
    <x v="1"/>
    <x v="1"/>
    <n v="2013"/>
    <n v="2013"/>
    <n v="0.39744826433100539"/>
    <n v="61804"/>
    <n v="0.75663234699998771"/>
  </r>
  <r>
    <x v="51"/>
    <s v="C-IV"/>
    <x v="1"/>
    <x v="1"/>
    <n v="2013"/>
    <n v="2013"/>
    <n v="0.40032685543752444"/>
    <n v="11268"/>
    <n v="0.88787329603656129"/>
  </r>
  <r>
    <x v="52"/>
    <s v="C-IV"/>
    <x v="1"/>
    <x v="1"/>
    <n v="2013"/>
    <n v="2013"/>
    <n v="0.43995231945962054"/>
    <n v="8858"/>
    <n v="0.89060929016690127"/>
  </r>
  <r>
    <x v="53"/>
    <s v="C-IV"/>
    <x v="1"/>
    <x v="1"/>
    <n v="2013"/>
    <n v="2013"/>
    <n v="0.40999693345599508"/>
    <n v="1337"/>
    <n v="0.83771929824561409"/>
  </r>
  <r>
    <x v="54"/>
    <s v="CalWIN"/>
    <x v="1"/>
    <x v="1"/>
    <n v="2013"/>
    <n v="2013"/>
    <n v="0.51609068478530784"/>
    <n v="97681"/>
    <n v="0.8315328889683411"/>
  </r>
  <r>
    <x v="55"/>
    <s v="C-IV"/>
    <x v="1"/>
    <x v="1"/>
    <n v="2013"/>
    <n v="2013"/>
    <n v="0.44124767225325884"/>
    <n v="4739"/>
    <n v="0.88579439252336445"/>
  </r>
  <r>
    <x v="56"/>
    <s v="CalWIN"/>
    <x v="1"/>
    <x v="1"/>
    <n v="2013"/>
    <n v="2013"/>
    <n v="0.36562611345011381"/>
    <n v="50282"/>
    <n v="0.72574801899455854"/>
  </r>
  <r>
    <x v="57"/>
    <s v="CalWIN"/>
    <x v="1"/>
    <x v="1"/>
    <n v="2013"/>
    <n v="2013"/>
    <n v="0.39610336675633812"/>
    <n v="14577"/>
    <n v="0.8355018054679888"/>
  </r>
  <r>
    <x v="58"/>
    <s v="C-IV"/>
    <x v="1"/>
    <x v="1"/>
    <n v="2013"/>
    <n v="2013"/>
    <n v="0.48691891891891892"/>
    <n v="11260"/>
    <n v="0.85653430701354027"/>
  </r>
  <r>
    <x v="0"/>
    <s v="n/a"/>
    <x v="2"/>
    <x v="1"/>
    <n v="2013"/>
    <n v="2014"/>
    <n v="0.37507632364742816"/>
    <n v="3306701"/>
    <n v="0.7702643617676731"/>
  </r>
  <r>
    <x v="1"/>
    <s v="CalWIN"/>
    <x v="2"/>
    <x v="1"/>
    <n v="2013"/>
    <n v="2014"/>
    <n v="0.34373848410893948"/>
    <n v="98875"/>
    <n v="0.7602903520980554"/>
  </r>
  <r>
    <x v="2"/>
    <s v="C-IV"/>
    <x v="2"/>
    <x v="1"/>
    <n v="2013"/>
    <n v="2014"/>
    <n v="0.5357142857142857"/>
    <n v="150"/>
    <n v="0.86705202312138729"/>
  </r>
  <r>
    <x v="3"/>
    <s v="C-IV"/>
    <x v="2"/>
    <x v="1"/>
    <n v="2013"/>
    <n v="2014"/>
    <n v="0.48348559381588196"/>
    <n v="2752"/>
    <n v="0.83571211661099298"/>
  </r>
  <r>
    <x v="4"/>
    <s v="C-IV"/>
    <x v="2"/>
    <x v="1"/>
    <n v="2013"/>
    <n v="2014"/>
    <n v="0.43910152448913398"/>
    <n v="27075"/>
    <n v="0.8731899248556777"/>
  </r>
  <r>
    <x v="5"/>
    <s v="C-IV"/>
    <x v="2"/>
    <x v="1"/>
    <n v="2013"/>
    <n v="2014"/>
    <n v="0.47691055019192741"/>
    <n v="4100"/>
    <n v="0.82611323796091074"/>
  </r>
  <r>
    <x v="6"/>
    <s v="C-IV"/>
    <x v="2"/>
    <x v="1"/>
    <n v="2013"/>
    <n v="2014"/>
    <n v="0.2804401845935392"/>
    <n v="1580"/>
    <n v="0.88416340235030777"/>
  </r>
  <r>
    <x v="7"/>
    <s v="CalWIN"/>
    <x v="2"/>
    <x v="1"/>
    <n v="2013"/>
    <n v="2014"/>
    <n v="0.32265060672868384"/>
    <n v="54003"/>
    <n v="0.76112019393392716"/>
  </r>
  <r>
    <x v="8"/>
    <s v="C-IV"/>
    <x v="2"/>
    <x v="1"/>
    <n v="2013"/>
    <n v="2014"/>
    <n v="0.48436324556689953"/>
    <n v="4507"/>
    <n v="0.87395772736086874"/>
  </r>
  <r>
    <x v="9"/>
    <s v="C-IV"/>
    <x v="2"/>
    <x v="1"/>
    <n v="2013"/>
    <n v="2014"/>
    <n v="0.40315703157031568"/>
    <n v="9833"/>
    <n v="0.80970026350461133"/>
  </r>
  <r>
    <x v="10"/>
    <s v="CalWIN"/>
    <x v="2"/>
    <x v="1"/>
    <n v="2013"/>
    <n v="2014"/>
    <n v="0.51193463857967747"/>
    <n v="175633"/>
    <n v="0.78797354772715034"/>
  </r>
  <r>
    <x v="11"/>
    <s v="C-IV"/>
    <x v="2"/>
    <x v="1"/>
    <n v="2013"/>
    <n v="2014"/>
    <n v="0.38015002885170224"/>
    <n v="3294"/>
    <n v="0.90743801652892564"/>
  </r>
  <r>
    <x v="12"/>
    <s v="C-IV"/>
    <x v="2"/>
    <x v="1"/>
    <n v="2013"/>
    <n v="2014"/>
    <n v="0.42122328666175385"/>
    <n v="14290"/>
    <n v="0.83758279116112777"/>
  </r>
  <r>
    <x v="13"/>
    <s v="C-IV"/>
    <x v="2"/>
    <x v="1"/>
    <n v="2013"/>
    <n v="2014"/>
    <n v="0.504527600371803"/>
    <n v="33653"/>
    <n v="0.88196137012867892"/>
  </r>
  <r>
    <x v="14"/>
    <s v="C-IV"/>
    <x v="2"/>
    <x v="1"/>
    <n v="2013"/>
    <n v="2014"/>
    <n v="0.41280107047279213"/>
    <n v="1851"/>
    <n v="0.86535764375876578"/>
  </r>
  <r>
    <x v="15"/>
    <s v="C-IV"/>
    <x v="2"/>
    <x v="1"/>
    <n v="2013"/>
    <n v="2014"/>
    <n v="0.43968482063368342"/>
    <n v="119024"/>
    <n v="0.80972012463093734"/>
  </r>
  <r>
    <x v="16"/>
    <s v="C-IV"/>
    <x v="2"/>
    <x v="1"/>
    <n v="2013"/>
    <n v="2014"/>
    <n v="0.47573916198077271"/>
    <n v="20982"/>
    <n v="0.8834154351395731"/>
  </r>
  <r>
    <x v="17"/>
    <s v="C-IV"/>
    <x v="2"/>
    <x v="1"/>
    <n v="2013"/>
    <n v="2014"/>
    <n v="0.41613333947235137"/>
    <n v="9038"/>
    <n v="0.85847264437689974"/>
  </r>
  <r>
    <x v="18"/>
    <s v="C-IV"/>
    <x v="2"/>
    <x v="1"/>
    <n v="2013"/>
    <n v="2014"/>
    <n v="0.46497037295224819"/>
    <n v="2668"/>
    <n v="0.88344370860927157"/>
  </r>
  <r>
    <x v="19"/>
    <s v="LRS"/>
    <x v="2"/>
    <x v="1"/>
    <n v="2013"/>
    <n v="2014"/>
    <n v="0.33022068616806821"/>
    <n v="896036"/>
    <n v="0.76857610699247492"/>
  </r>
  <r>
    <x v="20"/>
    <s v="C-IV"/>
    <x v="2"/>
    <x v="1"/>
    <n v="2013"/>
    <n v="2014"/>
    <n v="0.45593735605711655"/>
    <n v="24746"/>
    <n v="0.91091805933887948"/>
  </r>
  <r>
    <x v="21"/>
    <s v="C-IV"/>
    <x v="2"/>
    <x v="1"/>
    <n v="2013"/>
    <n v="2014"/>
    <n v="0.30424405935457094"/>
    <n v="8796"/>
    <n v="0.88464246203359143"/>
  </r>
  <r>
    <x v="22"/>
    <s v="C-IV"/>
    <x v="2"/>
    <x v="1"/>
    <n v="2013"/>
    <n v="2014"/>
    <n v="0.46352288488210819"/>
    <n v="1671"/>
    <n v="0.88977635782747599"/>
  </r>
  <r>
    <x v="23"/>
    <s v="C-IV"/>
    <x v="2"/>
    <x v="1"/>
    <n v="2013"/>
    <n v="2014"/>
    <n v="0.37985469853340575"/>
    <n v="11189"/>
    <n v="0.8491310616984139"/>
  </r>
  <r>
    <x v="24"/>
    <s v="C-IV"/>
    <x v="2"/>
    <x v="1"/>
    <n v="2013"/>
    <n v="2014"/>
    <n v="0.49561593418488853"/>
    <n v="45785"/>
    <n v="0.82183051821004827"/>
  </r>
  <r>
    <x v="25"/>
    <s v="C-IV"/>
    <x v="2"/>
    <x v="1"/>
    <n v="2013"/>
    <n v="2014"/>
    <n v="0.35822784810126584"/>
    <n v="849"/>
    <n v="0.87076923076923074"/>
  </r>
  <r>
    <x v="26"/>
    <s v="C-IV"/>
    <x v="2"/>
    <x v="1"/>
    <n v="2013"/>
    <n v="2014"/>
    <n v="0.26772055073941864"/>
    <n v="525"/>
    <n v="0.76754385964912286"/>
  </r>
  <r>
    <x v="27"/>
    <s v="C-IV"/>
    <x v="2"/>
    <x v="1"/>
    <n v="2013"/>
    <n v="2014"/>
    <n v="0.32411770007948276"/>
    <n v="39555"/>
    <n v="0.84634970900376583"/>
  </r>
  <r>
    <x v="28"/>
    <s v="C-IV"/>
    <x v="2"/>
    <x v="1"/>
    <n v="2013"/>
    <n v="2014"/>
    <n v="0.28466200466200464"/>
    <n v="6106"/>
    <n v="0.85903207653348335"/>
  </r>
  <r>
    <x v="29"/>
    <s v="C-IV"/>
    <x v="2"/>
    <x v="1"/>
    <n v="2013"/>
    <n v="2014"/>
    <n v="0.41662808386798067"/>
    <n v="6299"/>
    <n v="0.82837980010520773"/>
  </r>
  <r>
    <x v="30"/>
    <s v="CalWIN"/>
    <x v="2"/>
    <x v="1"/>
    <n v="2013"/>
    <n v="2014"/>
    <n v="0.32992142044356659"/>
    <n v="184401"/>
    <n v="0.7763729601374223"/>
  </r>
  <r>
    <x v="31"/>
    <s v="CalWIN"/>
    <x v="2"/>
    <x v="1"/>
    <n v="2013"/>
    <n v="2014"/>
    <n v="0.33544503368209833"/>
    <n v="11702"/>
    <n v="0.65911907175847695"/>
  </r>
  <r>
    <x v="32"/>
    <s v="C-IV"/>
    <x v="2"/>
    <x v="1"/>
    <n v="2013"/>
    <n v="2014"/>
    <n v="0.378643280887284"/>
    <n v="1468"/>
    <n v="0.8769414575866189"/>
  </r>
  <r>
    <x v="33"/>
    <s v="C-IV"/>
    <x v="2"/>
    <x v="1"/>
    <n v="2013"/>
    <n v="2014"/>
    <n v="0.39644496306494059"/>
    <n v="198410"/>
    <n v="0.70772501417875577"/>
  </r>
  <r>
    <x v="34"/>
    <s v="CalWIN"/>
    <x v="2"/>
    <x v="1"/>
    <n v="2013"/>
    <n v="2014"/>
    <n v="0.44165034691895821"/>
    <n v="162825"/>
    <n v="0.76295727064424379"/>
  </r>
  <r>
    <x v="35"/>
    <s v="C-IV"/>
    <x v="2"/>
    <x v="1"/>
    <n v="2013"/>
    <n v="2014"/>
    <n v="0.43067175696531557"/>
    <n v="5302"/>
    <n v="0.85779000161786123"/>
  </r>
  <r>
    <x v="36"/>
    <s v="C-IV"/>
    <x v="2"/>
    <x v="1"/>
    <n v="2013"/>
    <n v="2014"/>
    <n v="0.47189607794154387"/>
    <n v="268238"/>
    <n v="0.72189269489956298"/>
  </r>
  <r>
    <x v="37"/>
    <s v="CalWIN"/>
    <x v="2"/>
    <x v="1"/>
    <n v="2013"/>
    <n v="2014"/>
    <n v="0.35976698955795994"/>
    <n v="190529"/>
    <n v="0.71532783684748003"/>
  </r>
  <r>
    <x v="38"/>
    <s v="CalWIN"/>
    <x v="2"/>
    <x v="1"/>
    <n v="2013"/>
    <n v="2014"/>
    <n v="0.22117657936099114"/>
    <n v="33491"/>
    <n v="0.64602060105705794"/>
  </r>
  <r>
    <x v="39"/>
    <s v="C-IV"/>
    <x v="2"/>
    <x v="1"/>
    <n v="2013"/>
    <n v="2014"/>
    <n v="0.46506172779048299"/>
    <n v="94967"/>
    <n v="0.81909057977264499"/>
  </r>
  <r>
    <x v="40"/>
    <s v="CalWIN"/>
    <x v="2"/>
    <x v="1"/>
    <n v="2013"/>
    <n v="2014"/>
    <n v="0.34215965880844607"/>
    <n v="13077"/>
    <n v="0.73656640757012504"/>
  </r>
  <r>
    <x v="41"/>
    <s v="CalWIN"/>
    <x v="2"/>
    <x v="1"/>
    <n v="2013"/>
    <n v="2014"/>
    <n v="0.25264331779781379"/>
    <n v="24014"/>
    <n v="0.77904298459042987"/>
  </r>
  <r>
    <x v="42"/>
    <s v="CalWIN"/>
    <x v="2"/>
    <x v="1"/>
    <n v="2013"/>
    <n v="2014"/>
    <n v="0.27769825365015743"/>
    <n v="27160"/>
    <n v="0.82928765533876825"/>
  </r>
  <r>
    <x v="43"/>
    <s v="CalWIN"/>
    <x v="2"/>
    <x v="1"/>
    <n v="2013"/>
    <n v="2014"/>
    <n v="0.28845047401111473"/>
    <n v="88237"/>
    <n v="0.78407101664341505"/>
  </r>
  <r>
    <x v="44"/>
    <s v="CalWIN"/>
    <x v="2"/>
    <x v="1"/>
    <n v="2013"/>
    <n v="2014"/>
    <n v="0.3377822796877793"/>
    <n v="17007"/>
    <n v="0.74188623276915022"/>
  </r>
  <r>
    <x v="45"/>
    <s v="C-IV"/>
    <x v="2"/>
    <x v="1"/>
    <n v="2013"/>
    <n v="2014"/>
    <n v="0.4342973006185229"/>
    <n v="21205"/>
    <n v="0.86178167926521987"/>
  </r>
  <r>
    <x v="46"/>
    <s v="C-IV"/>
    <x v="2"/>
    <x v="1"/>
    <n v="2013"/>
    <n v="2014"/>
    <n v="0.39764359351988215"/>
    <n v="270"/>
    <n v="0.84639498432601878"/>
  </r>
  <r>
    <x v="47"/>
    <s v="C-IV"/>
    <x v="2"/>
    <x v="1"/>
    <n v="2013"/>
    <n v="2014"/>
    <n v="0.45028919806159134"/>
    <n v="5761"/>
    <n v="0.87314337678084264"/>
  </r>
  <r>
    <x v="48"/>
    <s v="CalWIN"/>
    <x v="2"/>
    <x v="1"/>
    <n v="2013"/>
    <n v="2014"/>
    <n v="0.4173871612513364"/>
    <n v="35917"/>
    <n v="0.84242992846253073"/>
  </r>
  <r>
    <x v="49"/>
    <s v="CalWIN"/>
    <x v="2"/>
    <x v="1"/>
    <n v="2013"/>
    <n v="2014"/>
    <n v="0.3528876278299935"/>
    <n v="29849"/>
    <n v="0.83437692178677247"/>
  </r>
  <r>
    <x v="50"/>
    <s v="C-IV"/>
    <x v="2"/>
    <x v="1"/>
    <n v="2013"/>
    <n v="2014"/>
    <n v="0.4398966793461499"/>
    <n v="68462"/>
    <n v="0.74726306253206287"/>
  </r>
  <r>
    <x v="51"/>
    <s v="C-IV"/>
    <x v="2"/>
    <x v="1"/>
    <n v="2013"/>
    <n v="2014"/>
    <n v="0.3935635737624284"/>
    <n v="11202"/>
    <n v="0.88483412322274879"/>
  </r>
  <r>
    <x v="52"/>
    <s v="C-IV"/>
    <x v="2"/>
    <x v="1"/>
    <n v="2013"/>
    <n v="2014"/>
    <n v="0.44441726196301007"/>
    <n v="9083"/>
    <n v="0.88649228967401916"/>
  </r>
  <r>
    <x v="53"/>
    <s v="C-IV"/>
    <x v="2"/>
    <x v="1"/>
    <n v="2013"/>
    <n v="2014"/>
    <n v="0.41185364378590866"/>
    <n v="1362"/>
    <n v="0.8491271820448878"/>
  </r>
  <r>
    <x v="54"/>
    <s v="CalWIN"/>
    <x v="2"/>
    <x v="1"/>
    <n v="2013"/>
    <n v="2014"/>
    <n v="0.51197648787656136"/>
    <n v="97552"/>
    <n v="0.82713945344627304"/>
  </r>
  <r>
    <x v="55"/>
    <s v="C-IV"/>
    <x v="2"/>
    <x v="1"/>
    <n v="2013"/>
    <n v="2014"/>
    <n v="0.43501028614176174"/>
    <n v="4652"/>
    <n v="0.8817285822592873"/>
  </r>
  <r>
    <x v="56"/>
    <s v="CalWIN"/>
    <x v="2"/>
    <x v="1"/>
    <n v="2013"/>
    <n v="2014"/>
    <n v="0.36084088678482767"/>
    <n v="50001"/>
    <n v="0.72065203291872648"/>
  </r>
  <r>
    <x v="57"/>
    <s v="CalWIN"/>
    <x v="2"/>
    <x v="1"/>
    <n v="2013"/>
    <n v="2014"/>
    <n v="0.38183080167649963"/>
    <n v="14303"/>
    <n v="0.84031490511720819"/>
  </r>
  <r>
    <x v="58"/>
    <s v="C-IV"/>
    <x v="2"/>
    <x v="1"/>
    <n v="2013"/>
    <n v="2014"/>
    <n v="0.49039786427833276"/>
    <n v="11389"/>
    <n v="0.85266152579171972"/>
  </r>
  <r>
    <x v="0"/>
    <s v="n/a"/>
    <x v="3"/>
    <x v="1"/>
    <n v="2014"/>
    <n v="2014"/>
    <n v="0.37232297293493188"/>
    <n v="3333001"/>
    <n v="0.76672338685059438"/>
  </r>
  <r>
    <x v="1"/>
    <s v="CalWIN"/>
    <x v="3"/>
    <x v="1"/>
    <n v="2014"/>
    <n v="2014"/>
    <n v="0.34639427322692029"/>
    <n v="100021"/>
    <n v="0.75597091634670621"/>
  </r>
  <r>
    <x v="2"/>
    <s v="C-IV"/>
    <x v="3"/>
    <x v="1"/>
    <n v="2014"/>
    <n v="2014"/>
    <n v="0.49640287769784175"/>
    <n v="138"/>
    <n v="0.86792452830188682"/>
  </r>
  <r>
    <x v="3"/>
    <s v="C-IV"/>
    <x v="3"/>
    <x v="1"/>
    <n v="2014"/>
    <n v="2014"/>
    <n v="0.4749698950627903"/>
    <n v="2761"/>
    <n v="0.83742796481649984"/>
  </r>
  <r>
    <x v="4"/>
    <s v="C-IV"/>
    <x v="3"/>
    <x v="1"/>
    <n v="2014"/>
    <n v="2014"/>
    <n v="0.43602056107897325"/>
    <n v="27059"/>
    <n v="0.86956102577286454"/>
  </r>
  <r>
    <x v="5"/>
    <s v="C-IV"/>
    <x v="3"/>
    <x v="1"/>
    <n v="2014"/>
    <n v="2014"/>
    <n v="0.46981657766426749"/>
    <n v="4047"/>
    <n v="0.8293032786885246"/>
  </r>
  <r>
    <x v="6"/>
    <s v="C-IV"/>
    <x v="3"/>
    <x v="1"/>
    <n v="2014"/>
    <n v="2014"/>
    <n v="0.26335014785180033"/>
    <n v="1514"/>
    <n v="0.89532820816085157"/>
  </r>
  <r>
    <x v="7"/>
    <s v="CalWIN"/>
    <x v="3"/>
    <x v="1"/>
    <n v="2014"/>
    <n v="2014"/>
    <n v="0.32179076829282588"/>
    <n v="54893"/>
    <n v="0.75631027831358499"/>
  </r>
  <r>
    <x v="8"/>
    <s v="C-IV"/>
    <x v="3"/>
    <x v="1"/>
    <n v="2014"/>
    <n v="2014"/>
    <n v="0.46633031301482702"/>
    <n v="4529"/>
    <n v="0.89013364779874216"/>
  </r>
  <r>
    <x v="9"/>
    <s v="C-IV"/>
    <x v="3"/>
    <x v="1"/>
    <n v="2014"/>
    <n v="2014"/>
    <n v="0.39353726496411817"/>
    <n v="9816"/>
    <n v="0.82418136020151134"/>
  </r>
  <r>
    <x v="10"/>
    <s v="CalWIN"/>
    <x v="3"/>
    <x v="1"/>
    <n v="2014"/>
    <n v="2014"/>
    <n v="0.51075701346897462"/>
    <n v="177129"/>
    <n v="0.78457940406532511"/>
  </r>
  <r>
    <x v="11"/>
    <s v="C-IV"/>
    <x v="3"/>
    <x v="1"/>
    <n v="2014"/>
    <n v="2014"/>
    <n v="0.3615832097638873"/>
    <n v="3170"/>
    <n v="0.91170549324130001"/>
  </r>
  <r>
    <x v="12"/>
    <s v="C-IV"/>
    <x v="3"/>
    <x v="1"/>
    <n v="2014"/>
    <n v="2014"/>
    <n v="0.40351123201615391"/>
    <n v="14388"/>
    <n v="0.8369982547993019"/>
  </r>
  <r>
    <x v="13"/>
    <s v="C-IV"/>
    <x v="3"/>
    <x v="1"/>
    <n v="2014"/>
    <n v="2014"/>
    <n v="0.50621269069201857"/>
    <n v="34344"/>
    <n v="0.88174582798459566"/>
  </r>
  <r>
    <x v="14"/>
    <s v="C-IV"/>
    <x v="3"/>
    <x v="1"/>
    <n v="2014"/>
    <n v="2014"/>
    <n v="0.3888888888888889"/>
    <n v="1736"/>
    <n v="0.85517241379310349"/>
  </r>
  <r>
    <x v="15"/>
    <s v="C-IV"/>
    <x v="3"/>
    <x v="1"/>
    <n v="2014"/>
    <n v="2014"/>
    <n v="0.42565390706055806"/>
    <n v="116925"/>
    <n v="0.80559593774329785"/>
  </r>
  <r>
    <x v="16"/>
    <s v="C-IV"/>
    <x v="3"/>
    <x v="1"/>
    <n v="2014"/>
    <n v="2014"/>
    <n v="0.46639659527981975"/>
    <n v="20493"/>
    <n v="0.88263416314928078"/>
  </r>
  <r>
    <x v="17"/>
    <s v="C-IV"/>
    <x v="3"/>
    <x v="1"/>
    <n v="2014"/>
    <n v="2014"/>
    <n v="0.40059202968984714"/>
    <n v="9067"/>
    <n v="0.85951275002369898"/>
  </r>
  <r>
    <x v="18"/>
    <s v="C-IV"/>
    <x v="3"/>
    <x v="1"/>
    <n v="2014"/>
    <n v="2014"/>
    <n v="0.45682914656463153"/>
    <n v="2746"/>
    <n v="0.88666451404585078"/>
  </r>
  <r>
    <x v="19"/>
    <s v="LRS"/>
    <x v="3"/>
    <x v="1"/>
    <n v="2014"/>
    <n v="2014"/>
    <n v="0.33276183456249664"/>
    <n v="905611"/>
    <n v="0.76357852259131254"/>
  </r>
  <r>
    <x v="20"/>
    <s v="C-IV"/>
    <x v="3"/>
    <x v="1"/>
    <n v="2014"/>
    <n v="2014"/>
    <n v="0.45329835492157183"/>
    <n v="24882"/>
    <n v="0.91451043810643928"/>
  </r>
  <r>
    <x v="21"/>
    <s v="C-IV"/>
    <x v="3"/>
    <x v="1"/>
    <n v="2014"/>
    <n v="2014"/>
    <n v="0.2968035015584588"/>
    <n v="8951"/>
    <n v="0.89420579420579416"/>
  </r>
  <r>
    <x v="22"/>
    <s v="C-IV"/>
    <x v="3"/>
    <x v="1"/>
    <n v="2014"/>
    <n v="2014"/>
    <n v="0.47648817613481925"/>
    <n v="1753"/>
    <n v="0.88490661282180716"/>
  </r>
  <r>
    <x v="23"/>
    <s v="C-IV"/>
    <x v="3"/>
    <x v="1"/>
    <n v="2014"/>
    <n v="2014"/>
    <n v="0.36477540607743725"/>
    <n v="11296"/>
    <n v="0.84996237772761474"/>
  </r>
  <r>
    <x v="24"/>
    <s v="C-IV"/>
    <x v="3"/>
    <x v="1"/>
    <n v="2014"/>
    <n v="2014"/>
    <n v="0.4619659781785429"/>
    <n v="45135"/>
    <n v="0.82120374076634761"/>
  </r>
  <r>
    <x v="25"/>
    <s v="C-IV"/>
    <x v="3"/>
    <x v="1"/>
    <n v="2014"/>
    <n v="2014"/>
    <n v="0.35306122448979593"/>
    <n v="865"/>
    <n v="0.89359504132231404"/>
  </r>
  <r>
    <x v="26"/>
    <s v="C-IV"/>
    <x v="3"/>
    <x v="1"/>
    <n v="2014"/>
    <n v="2014"/>
    <n v="0.27164605137963843"/>
    <n v="571"/>
    <n v="0.83357664233576645"/>
  </r>
  <r>
    <x v="27"/>
    <s v="C-IV"/>
    <x v="3"/>
    <x v="1"/>
    <n v="2014"/>
    <n v="2014"/>
    <n v="0.3022176169185079"/>
    <n v="37041"/>
    <n v="0.83646094438046203"/>
  </r>
  <r>
    <x v="28"/>
    <s v="C-IV"/>
    <x v="3"/>
    <x v="1"/>
    <n v="2014"/>
    <n v="2014"/>
    <n v="0.25993377483443708"/>
    <n v="6123"/>
    <n v="0.87822719449225473"/>
  </r>
  <r>
    <x v="29"/>
    <s v="C-IV"/>
    <x v="3"/>
    <x v="1"/>
    <n v="2014"/>
    <n v="2014"/>
    <n v="0.4105871029836381"/>
    <n v="6399"/>
    <n v="0.82845675815639563"/>
  </r>
  <r>
    <x v="30"/>
    <s v="CalWIN"/>
    <x v="3"/>
    <x v="1"/>
    <n v="2014"/>
    <n v="2014"/>
    <n v="0.32850738180658673"/>
    <n v="188534"/>
    <n v="0.76930672868976213"/>
  </r>
  <r>
    <x v="31"/>
    <s v="CalWIN"/>
    <x v="3"/>
    <x v="1"/>
    <n v="2014"/>
    <n v="2014"/>
    <n v="0.33306069494584839"/>
    <n v="11809"/>
    <n v="0.64891746345752277"/>
  </r>
  <r>
    <x v="32"/>
    <s v="C-IV"/>
    <x v="3"/>
    <x v="1"/>
    <n v="2014"/>
    <n v="2014"/>
    <n v="0.37382703525234595"/>
    <n v="1474"/>
    <n v="0.84907834101382484"/>
  </r>
  <r>
    <x v="33"/>
    <s v="C-IV"/>
    <x v="3"/>
    <x v="1"/>
    <n v="2014"/>
    <n v="2014"/>
    <n v="0.39274769676153665"/>
    <n v="201597"/>
    <n v="0.70619082148449408"/>
  </r>
  <r>
    <x v="34"/>
    <s v="CalWIN"/>
    <x v="3"/>
    <x v="1"/>
    <n v="2014"/>
    <n v="2014"/>
    <n v="0.43972893458780637"/>
    <n v="163066"/>
    <n v="0.76035978905058776"/>
  </r>
  <r>
    <x v="35"/>
    <s v="C-IV"/>
    <x v="3"/>
    <x v="1"/>
    <n v="2014"/>
    <n v="2014"/>
    <n v="0.41347060672744418"/>
    <n v="5261"/>
    <n v="0.86729310913287172"/>
  </r>
  <r>
    <x v="36"/>
    <s v="C-IV"/>
    <x v="3"/>
    <x v="1"/>
    <n v="2014"/>
    <n v="2014"/>
    <n v="0.46570426414892313"/>
    <n v="269660"/>
    <n v="0.72004763646753167"/>
  </r>
  <r>
    <x v="37"/>
    <s v="CalWIN"/>
    <x v="3"/>
    <x v="1"/>
    <n v="2014"/>
    <n v="2014"/>
    <n v="0.36198150746243762"/>
    <n v="195314"/>
    <n v="0.71086863157588243"/>
  </r>
  <r>
    <x v="38"/>
    <s v="CalWIN"/>
    <x v="3"/>
    <x v="1"/>
    <n v="2014"/>
    <n v="2014"/>
    <n v="0.22053416671043646"/>
    <n v="33590"/>
    <n v="0.64557667544348563"/>
  </r>
  <r>
    <x v="39"/>
    <s v="C-IV"/>
    <x v="3"/>
    <x v="1"/>
    <n v="2014"/>
    <n v="2014"/>
    <n v="0.44928404073815331"/>
    <n v="94537"/>
    <n v="0.81919724094903035"/>
  </r>
  <r>
    <x v="40"/>
    <s v="CalWIN"/>
    <x v="3"/>
    <x v="1"/>
    <n v="2014"/>
    <n v="2014"/>
    <n v="0.32546832193893921"/>
    <n v="13187"/>
    <n v="0.73367085790586406"/>
  </r>
  <r>
    <x v="41"/>
    <s v="CalWIN"/>
    <x v="3"/>
    <x v="1"/>
    <n v="2014"/>
    <n v="2014"/>
    <n v="0.25070397130001704"/>
    <n v="25018"/>
    <n v="0.77261356968592698"/>
  </r>
  <r>
    <x v="42"/>
    <s v="CalWIN"/>
    <x v="3"/>
    <x v="1"/>
    <n v="2014"/>
    <n v="2014"/>
    <n v="0.27599683287315252"/>
    <n v="27189"/>
    <n v="0.81732098839656109"/>
  </r>
  <r>
    <x v="43"/>
    <s v="CalWIN"/>
    <x v="3"/>
    <x v="1"/>
    <n v="2014"/>
    <n v="2014"/>
    <n v="0.28836975798038805"/>
    <n v="88458"/>
    <n v="0.7792077376390687"/>
  </r>
  <r>
    <x v="44"/>
    <s v="CalWIN"/>
    <x v="3"/>
    <x v="1"/>
    <n v="2014"/>
    <n v="2014"/>
    <n v="0.32453779885780659"/>
    <n v="16764"/>
    <n v="0.73739773027183952"/>
  </r>
  <r>
    <x v="45"/>
    <s v="C-IV"/>
    <x v="3"/>
    <x v="1"/>
    <n v="2014"/>
    <n v="2014"/>
    <n v="0.40793128074908747"/>
    <n v="20563"/>
    <n v="0.85969313098373679"/>
  </r>
  <r>
    <x v="46"/>
    <s v="C-IV"/>
    <x v="3"/>
    <x v="1"/>
    <n v="2014"/>
    <n v="2014"/>
    <n v="0.39236641221374047"/>
    <n v="257"/>
    <n v="0.87118644067796613"/>
  </r>
  <r>
    <x v="47"/>
    <s v="C-IV"/>
    <x v="3"/>
    <x v="1"/>
    <n v="2014"/>
    <n v="2014"/>
    <n v="0.44133697135061389"/>
    <n v="5823"/>
    <n v="0.86742142112319376"/>
  </r>
  <r>
    <x v="48"/>
    <s v="CalWIN"/>
    <x v="3"/>
    <x v="1"/>
    <n v="2014"/>
    <n v="2014"/>
    <n v="0.41674888019504452"/>
    <n v="36751"/>
    <n v="0.84726576908889706"/>
  </r>
  <r>
    <x v="49"/>
    <s v="CalWIN"/>
    <x v="3"/>
    <x v="1"/>
    <n v="2014"/>
    <n v="2014"/>
    <n v="0.33831260489257886"/>
    <n v="30439"/>
    <n v="0.8468922152356575"/>
  </r>
  <r>
    <x v="50"/>
    <s v="C-IV"/>
    <x v="3"/>
    <x v="1"/>
    <n v="2014"/>
    <n v="2014"/>
    <n v="0.43394074562181617"/>
    <n v="68488"/>
    <n v="0.7481102809455149"/>
  </r>
  <r>
    <x v="51"/>
    <s v="C-IV"/>
    <x v="3"/>
    <x v="1"/>
    <n v="2014"/>
    <n v="2014"/>
    <n v="0.37894482425246873"/>
    <n v="10975"/>
    <n v="0.894020853698273"/>
  </r>
  <r>
    <x v="52"/>
    <s v="C-IV"/>
    <x v="3"/>
    <x v="1"/>
    <n v="2014"/>
    <n v="2014"/>
    <n v="0.44389446873948774"/>
    <n v="9237"/>
    <n v="0.8930677753069709"/>
  </r>
  <r>
    <x v="53"/>
    <s v="C-IV"/>
    <x v="3"/>
    <x v="1"/>
    <n v="2014"/>
    <n v="2014"/>
    <n v="0.38656884875846503"/>
    <n v="1370"/>
    <n v="0.84307692307692306"/>
  </r>
  <r>
    <x v="54"/>
    <s v="CalWIN"/>
    <x v="3"/>
    <x v="1"/>
    <n v="2014"/>
    <n v="2014"/>
    <n v="0.51063419112852326"/>
    <n v="97885"/>
    <n v="0.82187237615449205"/>
  </r>
  <r>
    <x v="55"/>
    <s v="C-IV"/>
    <x v="3"/>
    <x v="1"/>
    <n v="2014"/>
    <n v="2014"/>
    <n v="0.42930137495354886"/>
    <n v="4621"/>
    <n v="0.87768281101614432"/>
  </r>
  <r>
    <x v="56"/>
    <s v="CalWIN"/>
    <x v="3"/>
    <x v="1"/>
    <n v="2014"/>
    <n v="2014"/>
    <n v="0.34237916984132244"/>
    <n v="51677"/>
    <n v="0.72047792989989679"/>
  </r>
  <r>
    <x v="57"/>
    <s v="CalWIN"/>
    <x v="3"/>
    <x v="1"/>
    <n v="2014"/>
    <n v="2014"/>
    <n v="0.36783541862420255"/>
    <n v="14876"/>
    <n v="0.84159312061552383"/>
  </r>
  <r>
    <x v="58"/>
    <s v="C-IV"/>
    <x v="3"/>
    <x v="1"/>
    <n v="2014"/>
    <n v="2014"/>
    <n v="0.47926939073018049"/>
    <n v="11178"/>
    <n v="0.84932755869614773"/>
  </r>
  <r>
    <x v="0"/>
    <s v="n/a"/>
    <x v="0"/>
    <x v="2"/>
    <n v="2014"/>
    <n v="2014"/>
    <n v="0.36097442550978515"/>
    <n v="3567063"/>
    <n v="0.80870305093537653"/>
  </r>
  <r>
    <x v="1"/>
    <s v="CalWIN"/>
    <x v="0"/>
    <x v="2"/>
    <n v="2014"/>
    <n v="2014"/>
    <n v="0.31750287704195251"/>
    <n v="106219"/>
    <n v="0.80917048198736941"/>
  </r>
  <r>
    <x v="2"/>
    <s v="C-IV"/>
    <x v="0"/>
    <x v="2"/>
    <n v="2014"/>
    <n v="2014"/>
    <n v="0.47909967845659163"/>
    <n v="149"/>
    <n v="0.8370786516853933"/>
  </r>
  <r>
    <x v="3"/>
    <s v="C-IV"/>
    <x v="0"/>
    <x v="2"/>
    <n v="2014"/>
    <n v="2014"/>
    <n v="0.45014066895904969"/>
    <n v="2880"/>
    <n v="0.84038517653924716"/>
  </r>
  <r>
    <x v="4"/>
    <s v="C-IV"/>
    <x v="0"/>
    <x v="2"/>
    <n v="2014"/>
    <n v="2014"/>
    <n v="0.41505129406076724"/>
    <n v="27471"/>
    <n v="0.87610026789131268"/>
  </r>
  <r>
    <x v="5"/>
    <s v="C-IV"/>
    <x v="0"/>
    <x v="2"/>
    <n v="2014"/>
    <n v="2014"/>
    <n v="0.44971678956930639"/>
    <n v="4208"/>
    <n v="0.83145623394586055"/>
  </r>
  <r>
    <x v="6"/>
    <s v="C-IV"/>
    <x v="0"/>
    <x v="2"/>
    <n v="2014"/>
    <n v="2014"/>
    <n v="0.23558648111332009"/>
    <n v="1659"/>
    <n v="0.89821331889550626"/>
  </r>
  <r>
    <x v="7"/>
    <s v="CalWIN"/>
    <x v="0"/>
    <x v="2"/>
    <n v="2014"/>
    <n v="2014"/>
    <n v="0.30103418882418792"/>
    <n v="58624"/>
    <n v="0.80901977560962146"/>
  </r>
  <r>
    <x v="8"/>
    <s v="C-IV"/>
    <x v="0"/>
    <x v="2"/>
    <n v="2014"/>
    <n v="2014"/>
    <n v="0.46950297409013003"/>
    <n v="4657"/>
    <n v="0.89402956421578039"/>
  </r>
  <r>
    <x v="9"/>
    <s v="C-IV"/>
    <x v="0"/>
    <x v="2"/>
    <n v="2014"/>
    <n v="2014"/>
    <n v="0.36011090054046468"/>
    <n v="10261"/>
    <n v="0.82596796264992356"/>
  </r>
  <r>
    <x v="10"/>
    <s v="CalWIN"/>
    <x v="0"/>
    <x v="2"/>
    <n v="2014"/>
    <n v="2014"/>
    <n v="0.50935542479051987"/>
    <n v="187835"/>
    <n v="0.81841036634250064"/>
  </r>
  <r>
    <x v="11"/>
    <s v="C-IV"/>
    <x v="0"/>
    <x v="2"/>
    <n v="2014"/>
    <n v="2014"/>
    <n v="0.34780382922084568"/>
    <n v="3397"/>
    <n v="0.91194630872483218"/>
  </r>
  <r>
    <x v="12"/>
    <s v="C-IV"/>
    <x v="0"/>
    <x v="2"/>
    <n v="2014"/>
    <n v="2014"/>
    <n v="0.39984579389556524"/>
    <n v="15039"/>
    <n v="0.84153097196575455"/>
  </r>
  <r>
    <x v="13"/>
    <s v="C-IV"/>
    <x v="0"/>
    <x v="2"/>
    <n v="2014"/>
    <n v="2014"/>
    <n v="0.48265489436962972"/>
    <n v="34658"/>
    <n v="0.88700637268702176"/>
  </r>
  <r>
    <x v="14"/>
    <s v="C-IV"/>
    <x v="0"/>
    <x v="2"/>
    <n v="2014"/>
    <n v="2014"/>
    <n v="0.38469557964970807"/>
    <n v="1845"/>
    <n v="0.8637640449438202"/>
  </r>
  <r>
    <x v="15"/>
    <s v="C-IV"/>
    <x v="0"/>
    <x v="2"/>
    <n v="2014"/>
    <n v="2014"/>
    <n v="0.43268835050363985"/>
    <n v="128267"/>
    <n v="0.8508026001591934"/>
  </r>
  <r>
    <x v="16"/>
    <s v="C-IV"/>
    <x v="0"/>
    <x v="2"/>
    <n v="2014"/>
    <n v="2014"/>
    <n v="0.47478693181818182"/>
    <n v="21392"/>
    <n v="0.88715630572720106"/>
  </r>
  <r>
    <x v="17"/>
    <s v="C-IV"/>
    <x v="0"/>
    <x v="2"/>
    <n v="2014"/>
    <n v="2014"/>
    <n v="0.40556931750234904"/>
    <n v="9496"/>
    <n v="0.86753151836287223"/>
  </r>
  <r>
    <x v="18"/>
    <s v="C-IV"/>
    <x v="0"/>
    <x v="2"/>
    <n v="2014"/>
    <n v="2014"/>
    <n v="0.45816733067729082"/>
    <n v="2875"/>
    <n v="0.89815682599187752"/>
  </r>
  <r>
    <x v="19"/>
    <s v="LRS"/>
    <x v="0"/>
    <x v="2"/>
    <n v="2014"/>
    <n v="2014"/>
    <n v="0.31459085250150104"/>
    <n v="941018"/>
    <n v="0.78616542408677892"/>
  </r>
  <r>
    <x v="20"/>
    <s v="C-IV"/>
    <x v="0"/>
    <x v="2"/>
    <n v="2014"/>
    <n v="2014"/>
    <n v="0.46560014141771255"/>
    <n v="26339"/>
    <n v="0.91353357380688127"/>
  </r>
  <r>
    <x v="21"/>
    <s v="C-IV"/>
    <x v="0"/>
    <x v="2"/>
    <n v="2014"/>
    <n v="2014"/>
    <n v="0.27712260594178856"/>
    <n v="9188"/>
    <n v="0.89717800995996488"/>
  </r>
  <r>
    <x v="22"/>
    <s v="C-IV"/>
    <x v="0"/>
    <x v="2"/>
    <n v="2014"/>
    <n v="2014"/>
    <n v="0.4682299546142209"/>
    <n v="1857"/>
    <n v="0.89970930232558144"/>
  </r>
  <r>
    <x v="23"/>
    <s v="C-IV"/>
    <x v="0"/>
    <x v="2"/>
    <n v="2014"/>
    <n v="2014"/>
    <n v="0.36711449517037409"/>
    <n v="11668"/>
    <n v="0.83954525831054827"/>
  </r>
  <r>
    <x v="24"/>
    <s v="C-IV"/>
    <x v="0"/>
    <x v="2"/>
    <n v="2014"/>
    <n v="2014"/>
    <n v="0.47237243848046018"/>
    <n v="49353"/>
    <n v="0.86195574340255343"/>
  </r>
  <r>
    <x v="25"/>
    <s v="C-IV"/>
    <x v="0"/>
    <x v="2"/>
    <n v="2014"/>
    <n v="2014"/>
    <n v="0.34114793856103476"/>
    <n v="844"/>
    <n v="0.89029535864978904"/>
  </r>
  <r>
    <x v="26"/>
    <s v="C-IV"/>
    <x v="0"/>
    <x v="2"/>
    <n v="2014"/>
    <n v="2014"/>
    <n v="0.2593320235756385"/>
    <n v="660"/>
    <n v="0.72847682119205293"/>
  </r>
  <r>
    <x v="27"/>
    <s v="C-IV"/>
    <x v="0"/>
    <x v="2"/>
    <n v="2014"/>
    <n v="2014"/>
    <n v="0.35503997324984043"/>
    <n v="46719"/>
    <n v="0.88350763062841586"/>
  </r>
  <r>
    <x v="28"/>
    <s v="C-IV"/>
    <x v="0"/>
    <x v="2"/>
    <n v="2014"/>
    <n v="2014"/>
    <n v="0.26257161043921068"/>
    <n v="6600"/>
    <n v="0.88471849865951746"/>
  </r>
  <r>
    <x v="29"/>
    <s v="C-IV"/>
    <x v="0"/>
    <x v="2"/>
    <n v="2014"/>
    <n v="2014"/>
    <n v="0.36461716298783509"/>
    <n v="6624"/>
    <n v="0.84082254379284083"/>
  </r>
  <r>
    <x v="30"/>
    <s v="CalWIN"/>
    <x v="0"/>
    <x v="2"/>
    <n v="2014"/>
    <n v="2014"/>
    <n v="0.31526436725038987"/>
    <n v="204983"/>
    <n v="0.82668435783479455"/>
  </r>
  <r>
    <x v="31"/>
    <s v="CalWIN"/>
    <x v="0"/>
    <x v="2"/>
    <n v="2014"/>
    <n v="2014"/>
    <n v="0.29994707594601744"/>
    <n v="13602"/>
    <n v="0.73639759623193113"/>
  </r>
  <r>
    <x v="32"/>
    <s v="C-IV"/>
    <x v="0"/>
    <x v="2"/>
    <n v="2014"/>
    <n v="2014"/>
    <n v="0.35507411630558722"/>
    <n v="1557"/>
    <n v="0.82206969376979933"/>
  </r>
  <r>
    <x v="33"/>
    <s v="C-IV"/>
    <x v="0"/>
    <x v="2"/>
    <n v="2014"/>
    <n v="2014"/>
    <n v="0.38360553351176163"/>
    <n v="217428"/>
    <n v="0.75477226100509942"/>
  </r>
  <r>
    <x v="34"/>
    <s v="CalWIN"/>
    <x v="0"/>
    <x v="2"/>
    <n v="2014"/>
    <n v="2014"/>
    <n v="0.42362382890199624"/>
    <n v="171868"/>
    <n v="0.80527013667308567"/>
  </r>
  <r>
    <x v="35"/>
    <s v="C-IV"/>
    <x v="0"/>
    <x v="2"/>
    <n v="2014"/>
    <n v="2014"/>
    <n v="0.38972118185601334"/>
    <n v="5619"/>
    <n v="0.87523364485981303"/>
  </r>
  <r>
    <x v="36"/>
    <s v="C-IV"/>
    <x v="0"/>
    <x v="2"/>
    <n v="2014"/>
    <n v="2014"/>
    <n v="0.46511890160069946"/>
    <n v="301091"/>
    <n v="0.7939451631446548"/>
  </r>
  <r>
    <x v="37"/>
    <s v="CalWIN"/>
    <x v="0"/>
    <x v="2"/>
    <n v="2014"/>
    <n v="2014"/>
    <n v="0.35502656844785696"/>
    <n v="218614"/>
    <n v="0.79105935821910867"/>
  </r>
  <r>
    <x v="38"/>
    <s v="CalWIN"/>
    <x v="0"/>
    <x v="2"/>
    <n v="2014"/>
    <n v="2014"/>
    <n v="0.20875924920721081"/>
    <n v="36536"/>
    <n v="0.71305060598372338"/>
  </r>
  <r>
    <x v="39"/>
    <s v="C-IV"/>
    <x v="0"/>
    <x v="2"/>
    <n v="2014"/>
    <n v="2014"/>
    <n v="0.44230922432793679"/>
    <n v="99938"/>
    <n v="0.8559193566344927"/>
  </r>
  <r>
    <x v="40"/>
    <s v="CalWIN"/>
    <x v="0"/>
    <x v="2"/>
    <n v="2014"/>
    <n v="2014"/>
    <n v="0.3251043191401044"/>
    <n v="14881"/>
    <n v="0.80100118419636124"/>
  </r>
  <r>
    <x v="41"/>
    <s v="CalWIN"/>
    <x v="0"/>
    <x v="2"/>
    <n v="2014"/>
    <n v="2014"/>
    <n v="0.23231555206233126"/>
    <n v="27193"/>
    <n v="0.83639886811023623"/>
  </r>
  <r>
    <x v="42"/>
    <s v="CalWIN"/>
    <x v="0"/>
    <x v="2"/>
    <n v="2014"/>
    <n v="2014"/>
    <n v="0.29567579805297711"/>
    <n v="31344"/>
    <n v="0.86199878994554757"/>
  </r>
  <r>
    <x v="43"/>
    <s v="CalWIN"/>
    <x v="0"/>
    <x v="2"/>
    <n v="2014"/>
    <n v="2014"/>
    <n v="0.2735091057986262"/>
    <n v="93850"/>
    <n v="0.82994340290060131"/>
  </r>
  <r>
    <x v="44"/>
    <s v="CalWIN"/>
    <x v="0"/>
    <x v="2"/>
    <n v="2014"/>
    <n v="2014"/>
    <n v="0.34724305095385904"/>
    <n v="19913"/>
    <n v="0.80750202757502032"/>
  </r>
  <r>
    <x v="45"/>
    <s v="C-IV"/>
    <x v="0"/>
    <x v="2"/>
    <n v="2014"/>
    <n v="2014"/>
    <n v="0.40175614556327233"/>
    <n v="21230"/>
    <n v="0.867026055705301"/>
  </r>
  <r>
    <x v="46"/>
    <s v="C-IV"/>
    <x v="0"/>
    <x v="2"/>
    <n v="2014"/>
    <n v="2014"/>
    <n v="0.38176638176638178"/>
    <n v="268"/>
    <n v="0.87581699346405228"/>
  </r>
  <r>
    <x v="47"/>
    <s v="C-IV"/>
    <x v="0"/>
    <x v="2"/>
    <n v="2014"/>
    <n v="2014"/>
    <n v="0.44722602986797488"/>
    <n v="6199"/>
    <n v="0.87630760531523888"/>
  </r>
  <r>
    <x v="48"/>
    <s v="CalWIN"/>
    <x v="0"/>
    <x v="2"/>
    <n v="2014"/>
    <n v="2014"/>
    <n v="0.40497820949242208"/>
    <n v="37356"/>
    <n v="0.85751669995179391"/>
  </r>
  <r>
    <x v="49"/>
    <s v="CalWIN"/>
    <x v="0"/>
    <x v="2"/>
    <n v="2014"/>
    <n v="2014"/>
    <n v="0.32349381741646938"/>
    <n v="30740"/>
    <n v="0.85211365211365209"/>
  </r>
  <r>
    <x v="50"/>
    <s v="C-IV"/>
    <x v="0"/>
    <x v="2"/>
    <n v="2014"/>
    <n v="2014"/>
    <n v="0.43723580330213435"/>
    <n v="75818"/>
    <n v="0.80829424307036246"/>
  </r>
  <r>
    <x v="51"/>
    <s v="C-IV"/>
    <x v="0"/>
    <x v="2"/>
    <n v="2014"/>
    <n v="2014"/>
    <n v="0.35801366910904503"/>
    <n v="11629"/>
    <n v="0.89474494114026315"/>
  </r>
  <r>
    <x v="52"/>
    <s v="C-IV"/>
    <x v="0"/>
    <x v="2"/>
    <n v="2014"/>
    <n v="2014"/>
    <n v="0.42735878405404204"/>
    <n v="9616"/>
    <n v="0.89368029739776955"/>
  </r>
  <r>
    <x v="53"/>
    <s v="C-IV"/>
    <x v="0"/>
    <x v="2"/>
    <n v="2014"/>
    <n v="2014"/>
    <n v="0.38471922246220303"/>
    <n v="1425"/>
    <n v="0.83922261484098937"/>
  </r>
  <r>
    <x v="54"/>
    <s v="CalWIN"/>
    <x v="0"/>
    <x v="2"/>
    <n v="2014"/>
    <n v="2014"/>
    <n v="0.51362852780377288"/>
    <n v="104282"/>
    <n v="0.85824568334074036"/>
  </r>
  <r>
    <x v="55"/>
    <s v="C-IV"/>
    <x v="0"/>
    <x v="2"/>
    <n v="2014"/>
    <n v="2014"/>
    <n v="0.40507502950598551"/>
    <n v="4805"/>
    <n v="0.88278522873415399"/>
  </r>
  <r>
    <x v="56"/>
    <s v="CalWIN"/>
    <x v="0"/>
    <x v="2"/>
    <n v="2014"/>
    <n v="2014"/>
    <n v="0.33029571266576185"/>
    <n v="56216"/>
    <n v="0.77682889754857254"/>
  </r>
  <r>
    <x v="57"/>
    <s v="CalWIN"/>
    <x v="0"/>
    <x v="2"/>
    <n v="2014"/>
    <n v="2014"/>
    <n v="0.36753735706101071"/>
    <n v="15717"/>
    <n v="0.85237811161125876"/>
  </r>
  <r>
    <x v="58"/>
    <s v="C-IV"/>
    <x v="0"/>
    <x v="2"/>
    <n v="2014"/>
    <n v="2014"/>
    <n v="0.46422682485421274"/>
    <n v="11543"/>
    <n v="0.86135363032609502"/>
  </r>
  <r>
    <x v="0"/>
    <s v="n/a"/>
    <x v="1"/>
    <x v="2"/>
    <n v="2014"/>
    <n v="2014"/>
    <n v="0.34316739952152342"/>
    <n v="3856286"/>
    <n v="0.87297937580717999"/>
  </r>
  <r>
    <x v="1"/>
    <s v="CalWIN"/>
    <x v="1"/>
    <x v="2"/>
    <n v="2014"/>
    <n v="2014"/>
    <n v="0.29620629384497815"/>
    <n v="112019"/>
    <n v="0.86294584392573759"/>
  </r>
  <r>
    <x v="2"/>
    <s v="C-IV"/>
    <x v="1"/>
    <x v="2"/>
    <n v="2014"/>
    <n v="2014"/>
    <n v="0.45639534883720928"/>
    <n v="157"/>
    <n v="0.87222222222222223"/>
  </r>
  <r>
    <x v="3"/>
    <s v="C-IV"/>
    <x v="1"/>
    <x v="2"/>
    <n v="2014"/>
    <n v="2014"/>
    <n v="0.42590008372871896"/>
    <n v="3052"/>
    <n v="0.88953657825706789"/>
  </r>
  <r>
    <x v="4"/>
    <s v="C-IV"/>
    <x v="1"/>
    <x v="2"/>
    <n v="2014"/>
    <n v="2014"/>
    <n v="0.39714445459628261"/>
    <n v="29123"/>
    <n v="0.9265693105532754"/>
  </r>
  <r>
    <x v="5"/>
    <s v="C-IV"/>
    <x v="1"/>
    <x v="2"/>
    <n v="2014"/>
    <n v="2014"/>
    <n v="0.43871826566511363"/>
    <n v="4614"/>
    <n v="0.90222917481423548"/>
  </r>
  <r>
    <x v="6"/>
    <s v="C-IV"/>
    <x v="1"/>
    <x v="2"/>
    <n v="2014"/>
    <n v="2014"/>
    <n v="0.22425629290617849"/>
    <n v="1764"/>
    <n v="0.95196977873718291"/>
  </r>
  <r>
    <x v="7"/>
    <s v="CalWIN"/>
    <x v="1"/>
    <x v="2"/>
    <n v="2014"/>
    <n v="2014"/>
    <n v="0.28174976481655689"/>
    <n v="64093"/>
    <n v="0.88526243093922652"/>
  </r>
  <r>
    <x v="8"/>
    <s v="C-IV"/>
    <x v="1"/>
    <x v="2"/>
    <n v="2014"/>
    <n v="2014"/>
    <n v="0.45524201083909549"/>
    <n v="4872"/>
    <n v="0.94583576004659287"/>
  </r>
  <r>
    <x v="9"/>
    <s v="C-IV"/>
    <x v="1"/>
    <x v="2"/>
    <n v="2014"/>
    <n v="2014"/>
    <n v="0.3456967840735069"/>
    <n v="11287"/>
    <n v="0.88497726203543992"/>
  </r>
  <r>
    <x v="10"/>
    <s v="CalWIN"/>
    <x v="1"/>
    <x v="2"/>
    <n v="2014"/>
    <n v="2014"/>
    <n v="0.49686583472310081"/>
    <n v="207360"/>
    <n v="0.89831954980050344"/>
  </r>
  <r>
    <x v="11"/>
    <s v="C-IV"/>
    <x v="1"/>
    <x v="2"/>
    <n v="2014"/>
    <n v="2014"/>
    <n v="0.33845133162733393"/>
    <n v="3571"/>
    <n v="0.94221635883905008"/>
  </r>
  <r>
    <x v="12"/>
    <s v="C-IV"/>
    <x v="1"/>
    <x v="2"/>
    <n v="2014"/>
    <n v="2014"/>
    <n v="0.38977278029207296"/>
    <n v="16708"/>
    <n v="0.89832786708962853"/>
  </r>
  <r>
    <x v="13"/>
    <s v="C-IV"/>
    <x v="1"/>
    <x v="2"/>
    <n v="2014"/>
    <n v="2014"/>
    <n v="0.45474539206497971"/>
    <n v="36391"/>
    <n v="0.93348553252616462"/>
  </r>
  <r>
    <x v="14"/>
    <s v="C-IV"/>
    <x v="1"/>
    <x v="2"/>
    <n v="2014"/>
    <n v="2014"/>
    <n v="0.3814651028648337"/>
    <n v="1984"/>
    <n v="0.90800915331807786"/>
  </r>
  <r>
    <x v="15"/>
    <s v="C-IV"/>
    <x v="1"/>
    <x v="2"/>
    <n v="2014"/>
    <n v="2014"/>
    <n v="0.41093733094502483"/>
    <n v="136732"/>
    <n v="0.91289775534457662"/>
  </r>
  <r>
    <x v="16"/>
    <s v="C-IV"/>
    <x v="1"/>
    <x v="2"/>
    <n v="2014"/>
    <n v="2014"/>
    <n v="0.45890660407898998"/>
    <n v="22681"/>
    <n v="0.92764826175869119"/>
  </r>
  <r>
    <x v="17"/>
    <s v="C-IV"/>
    <x v="1"/>
    <x v="2"/>
    <n v="2014"/>
    <n v="2014"/>
    <n v="0.39982283161300264"/>
    <n v="10381"/>
    <n v="0.92571785268414486"/>
  </r>
  <r>
    <x v="18"/>
    <s v="C-IV"/>
    <x v="1"/>
    <x v="2"/>
    <n v="2014"/>
    <n v="2014"/>
    <n v="0.44172408737721741"/>
    <n v="3013"/>
    <n v="0.92936458975940772"/>
  </r>
  <r>
    <x v="19"/>
    <s v="LRS"/>
    <x v="1"/>
    <x v="2"/>
    <n v="2014"/>
    <n v="2014"/>
    <n v="0.29390897466639454"/>
    <n v="987918"/>
    <n v="0.82832468327366326"/>
  </r>
  <r>
    <x v="20"/>
    <s v="C-IV"/>
    <x v="1"/>
    <x v="2"/>
    <n v="2014"/>
    <n v="2014"/>
    <n v="0.44699441196421075"/>
    <n v="27677"/>
    <n v="0.9470640569395018"/>
  </r>
  <r>
    <x v="21"/>
    <s v="C-IV"/>
    <x v="1"/>
    <x v="2"/>
    <n v="2014"/>
    <n v="2014"/>
    <n v="0.26001119015266566"/>
    <n v="9759"/>
    <n v="0.94044521538016768"/>
  </r>
  <r>
    <x v="22"/>
    <s v="C-IV"/>
    <x v="1"/>
    <x v="2"/>
    <n v="2014"/>
    <n v="2014"/>
    <n v="0.44421675774134789"/>
    <n v="1951"/>
    <n v="0.93933558016369767"/>
  </r>
  <r>
    <x v="23"/>
    <s v="C-IV"/>
    <x v="1"/>
    <x v="2"/>
    <n v="2014"/>
    <n v="2014"/>
    <n v="0.36308747661432056"/>
    <n v="12809"/>
    <n v="0.89749159192825112"/>
  </r>
  <r>
    <x v="24"/>
    <s v="C-IV"/>
    <x v="1"/>
    <x v="2"/>
    <n v="2014"/>
    <n v="2014"/>
    <n v="0.45853980839114633"/>
    <n v="54132"/>
    <n v="0.93509993262968782"/>
  </r>
  <r>
    <x v="25"/>
    <s v="C-IV"/>
    <x v="1"/>
    <x v="2"/>
    <n v="2014"/>
    <n v="2014"/>
    <n v="0.3339304908634898"/>
    <n v="932"/>
    <n v="0.93480441323971919"/>
  </r>
  <r>
    <x v="26"/>
    <s v="C-IV"/>
    <x v="1"/>
    <x v="2"/>
    <n v="2014"/>
    <n v="2014"/>
    <n v="0.25420309347679892"/>
    <n v="756"/>
    <n v="0.79831045406546985"/>
  </r>
  <r>
    <x v="27"/>
    <s v="C-IV"/>
    <x v="1"/>
    <x v="2"/>
    <n v="2014"/>
    <n v="2014"/>
    <n v="0.3455886362397077"/>
    <n v="50702"/>
    <n v="0.93750231130505524"/>
  </r>
  <r>
    <x v="28"/>
    <s v="C-IV"/>
    <x v="1"/>
    <x v="2"/>
    <n v="2014"/>
    <n v="2014"/>
    <n v="0.24837110481586402"/>
    <n v="7014"/>
    <n v="0.92790051594126211"/>
  </r>
  <r>
    <x v="29"/>
    <s v="C-IV"/>
    <x v="1"/>
    <x v="2"/>
    <n v="2014"/>
    <n v="2014"/>
    <n v="0.34920329273576278"/>
    <n v="7254"/>
    <n v="0.9004468718967229"/>
  </r>
  <r>
    <x v="30"/>
    <s v="CalWIN"/>
    <x v="1"/>
    <x v="2"/>
    <n v="2014"/>
    <n v="2014"/>
    <n v="0.29313355281841991"/>
    <n v="222948"/>
    <n v="0.89998546769792187"/>
  </r>
  <r>
    <x v="31"/>
    <s v="CalWIN"/>
    <x v="1"/>
    <x v="2"/>
    <n v="2014"/>
    <n v="2014"/>
    <n v="0.28358067332144077"/>
    <n v="14943"/>
    <n v="0.82339651752259202"/>
  </r>
  <r>
    <x v="32"/>
    <s v="C-IV"/>
    <x v="1"/>
    <x v="2"/>
    <n v="2014"/>
    <n v="2014"/>
    <n v="0.34756343133306483"/>
    <n v="1726"/>
    <n v="0.88786008230452673"/>
  </r>
  <r>
    <x v="33"/>
    <s v="C-IV"/>
    <x v="1"/>
    <x v="2"/>
    <n v="2014"/>
    <n v="2014"/>
    <n v="0.36446971960287711"/>
    <n v="242770"/>
    <n v="0.85058300866104208"/>
  </r>
  <r>
    <x v="34"/>
    <s v="CalWIN"/>
    <x v="1"/>
    <x v="2"/>
    <n v="2014"/>
    <n v="2014"/>
    <n v="0.40870315037140792"/>
    <n v="190537"/>
    <n v="0.88834650441755836"/>
  </r>
  <r>
    <x v="35"/>
    <s v="C-IV"/>
    <x v="1"/>
    <x v="2"/>
    <n v="2014"/>
    <n v="2014"/>
    <n v="0.36363074641621357"/>
    <n v="5885"/>
    <n v="0.92604248623131391"/>
  </r>
  <r>
    <x v="36"/>
    <s v="C-IV"/>
    <x v="1"/>
    <x v="2"/>
    <n v="2014"/>
    <n v="2014"/>
    <n v="0.44962456497049719"/>
    <n v="332157"/>
    <n v="0.8702932707297838"/>
  </r>
  <r>
    <x v="37"/>
    <s v="CalWIN"/>
    <x v="1"/>
    <x v="2"/>
    <n v="2014"/>
    <n v="2014"/>
    <n v="0.3342679644633933"/>
    <n v="237716"/>
    <n v="0.85936562335061351"/>
  </r>
  <r>
    <x v="38"/>
    <s v="CalWIN"/>
    <x v="1"/>
    <x v="2"/>
    <n v="2014"/>
    <n v="2014"/>
    <n v="0.20558387911269335"/>
    <n v="42502"/>
    <n v="0.82048609100210423"/>
  </r>
  <r>
    <x v="39"/>
    <s v="C-IV"/>
    <x v="1"/>
    <x v="2"/>
    <n v="2014"/>
    <n v="2014"/>
    <n v="0.42731101803292154"/>
    <n v="109263"/>
    <n v="0.92328947701979869"/>
  </r>
  <r>
    <x v="40"/>
    <s v="CalWIN"/>
    <x v="1"/>
    <x v="2"/>
    <n v="2014"/>
    <n v="2014"/>
    <n v="0.31727890644122686"/>
    <n v="16851"/>
    <n v="0.89571041301227872"/>
  </r>
  <r>
    <x v="41"/>
    <s v="CalWIN"/>
    <x v="1"/>
    <x v="2"/>
    <n v="2014"/>
    <n v="2014"/>
    <n v="0.21826312534877759"/>
    <n v="28943"/>
    <n v="0.89349550828882784"/>
  </r>
  <r>
    <x v="42"/>
    <s v="CalWIN"/>
    <x v="1"/>
    <x v="2"/>
    <n v="2014"/>
    <n v="2014"/>
    <n v="0.28643912208962696"/>
    <n v="34324"/>
    <n v="0.93259068061404704"/>
  </r>
  <r>
    <x v="43"/>
    <s v="CalWIN"/>
    <x v="1"/>
    <x v="2"/>
    <n v="2014"/>
    <n v="2014"/>
    <n v="0.25944479823853511"/>
    <n v="100628"/>
    <n v="0.89033205630712331"/>
  </r>
  <r>
    <x v="44"/>
    <s v="CalWIN"/>
    <x v="1"/>
    <x v="2"/>
    <n v="2014"/>
    <n v="2014"/>
    <n v="0.33800963177888788"/>
    <n v="22600"/>
    <n v="0.89536864625014856"/>
  </r>
  <r>
    <x v="45"/>
    <s v="C-IV"/>
    <x v="1"/>
    <x v="2"/>
    <n v="2014"/>
    <n v="2014"/>
    <n v="0.39058750410027104"/>
    <n v="22624"/>
    <n v="0.91354734504340807"/>
  </r>
  <r>
    <x v="46"/>
    <s v="C-IV"/>
    <x v="1"/>
    <x v="2"/>
    <n v="2014"/>
    <n v="2014"/>
    <n v="0.37949400798934751"/>
    <n v="285"/>
    <n v="0.92833876221498368"/>
  </r>
  <r>
    <x v="47"/>
    <s v="C-IV"/>
    <x v="1"/>
    <x v="2"/>
    <n v="2014"/>
    <n v="2014"/>
    <n v="0.43187727509100365"/>
    <n v="6644"/>
    <n v="0.9386832438541961"/>
  </r>
  <r>
    <x v="48"/>
    <s v="CalWIN"/>
    <x v="1"/>
    <x v="2"/>
    <n v="2014"/>
    <n v="2014"/>
    <n v="0.38585958195564324"/>
    <n v="39911"/>
    <n v="0.90499081653477242"/>
  </r>
  <r>
    <x v="49"/>
    <s v="CalWIN"/>
    <x v="1"/>
    <x v="2"/>
    <n v="2014"/>
    <n v="2014"/>
    <n v="0.30593935374525627"/>
    <n v="33214"/>
    <n v="0.91069616955937593"/>
  </r>
  <r>
    <x v="50"/>
    <s v="C-IV"/>
    <x v="1"/>
    <x v="2"/>
    <n v="2014"/>
    <n v="2014"/>
    <n v="0.4237728594967351"/>
    <n v="83329"/>
    <n v="0.89339780427137838"/>
  </r>
  <r>
    <x v="51"/>
    <s v="C-IV"/>
    <x v="1"/>
    <x v="2"/>
    <n v="2014"/>
    <n v="2014"/>
    <n v="0.34051264793314262"/>
    <n v="12142"/>
    <n v="0.92992264685609249"/>
  </r>
  <r>
    <x v="52"/>
    <s v="C-IV"/>
    <x v="1"/>
    <x v="2"/>
    <n v="2014"/>
    <n v="2014"/>
    <n v="0.42095408661673722"/>
    <n v="10342"/>
    <n v="0.92920035938903867"/>
  </r>
  <r>
    <x v="53"/>
    <s v="C-IV"/>
    <x v="1"/>
    <x v="2"/>
    <n v="2014"/>
    <n v="2014"/>
    <n v="0.38904560413728256"/>
    <n v="1655"/>
    <n v="0.91537610619469023"/>
  </r>
  <r>
    <x v="54"/>
    <s v="CalWIN"/>
    <x v="1"/>
    <x v="2"/>
    <n v="2014"/>
    <n v="2014"/>
    <n v="0.50883677381960857"/>
    <n v="114127"/>
    <n v="0.92659619381657576"/>
  </r>
  <r>
    <x v="55"/>
    <s v="C-IV"/>
    <x v="1"/>
    <x v="2"/>
    <n v="2014"/>
    <n v="2014"/>
    <n v="0.39510092991608076"/>
    <n v="5226"/>
    <n v="0.93454935622317592"/>
  </r>
  <r>
    <x v="56"/>
    <s v="CalWIN"/>
    <x v="1"/>
    <x v="2"/>
    <n v="2014"/>
    <n v="2014"/>
    <n v="0.31816212185339704"/>
    <n v="63145"/>
    <n v="0.87116979153732599"/>
  </r>
  <r>
    <x v="57"/>
    <s v="CalWIN"/>
    <x v="1"/>
    <x v="2"/>
    <n v="2014"/>
    <n v="2014"/>
    <n v="0.34761757105943153"/>
    <n v="16816"/>
    <n v="0.90345457475957669"/>
  </r>
  <r>
    <x v="58"/>
    <s v="C-IV"/>
    <x v="1"/>
    <x v="2"/>
    <n v="2014"/>
    <n v="2014"/>
    <n v="0.4504000876904527"/>
    <n v="12327"/>
    <n v="0.91821229050279329"/>
  </r>
  <r>
    <x v="0"/>
    <s v="n/a"/>
    <x v="2"/>
    <x v="2"/>
    <n v="2014"/>
    <n v="2015"/>
    <n v="0.33744591462290474"/>
    <n v="3948046"/>
    <n v="0.88341003039092003"/>
  </r>
  <r>
    <x v="1"/>
    <s v="CalWIN"/>
    <x v="2"/>
    <x v="2"/>
    <n v="2014"/>
    <n v="2015"/>
    <n v="0.2930184146502845"/>
    <n v="115141"/>
    <n v="0.88475399380662212"/>
  </r>
  <r>
    <x v="2"/>
    <s v="C-IV"/>
    <x v="2"/>
    <x v="2"/>
    <n v="2014"/>
    <n v="2015"/>
    <n v="0.46475195822454307"/>
    <n v="178"/>
    <n v="0.90816326530612246"/>
  </r>
  <r>
    <x v="3"/>
    <s v="C-IV"/>
    <x v="2"/>
    <x v="2"/>
    <n v="2014"/>
    <n v="2015"/>
    <n v="0.41095520777118189"/>
    <n v="3046"/>
    <n v="0.89561893560717432"/>
  </r>
  <r>
    <x v="4"/>
    <s v="C-IV"/>
    <x v="2"/>
    <x v="2"/>
    <n v="2014"/>
    <n v="2015"/>
    <n v="0.39131520496274003"/>
    <n v="29774"/>
    <n v="0.93537746222236184"/>
  </r>
  <r>
    <x v="5"/>
    <s v="C-IV"/>
    <x v="2"/>
    <x v="2"/>
    <n v="2014"/>
    <n v="2015"/>
    <n v="0.43867453472537449"/>
    <n v="4832"/>
    <n v="0.91688804554079695"/>
  </r>
  <r>
    <x v="6"/>
    <s v="C-IV"/>
    <x v="2"/>
    <x v="2"/>
    <n v="2014"/>
    <n v="2015"/>
    <n v="0.21325256521201633"/>
    <n v="1725"/>
    <n v="0.94988986784140972"/>
  </r>
  <r>
    <x v="7"/>
    <s v="CalWIN"/>
    <x v="2"/>
    <x v="2"/>
    <n v="2014"/>
    <n v="2015"/>
    <n v="0.27839648368027914"/>
    <n v="65745"/>
    <n v="0.89733440703181511"/>
  </r>
  <r>
    <x v="8"/>
    <s v="C-IV"/>
    <x v="2"/>
    <x v="2"/>
    <n v="2014"/>
    <n v="2015"/>
    <n v="0.45123831987662161"/>
    <n v="4974"/>
    <n v="0.95561959654178674"/>
  </r>
  <r>
    <x v="9"/>
    <s v="C-IV"/>
    <x v="2"/>
    <x v="2"/>
    <n v="2014"/>
    <n v="2015"/>
    <n v="0.34082122774133083"/>
    <n v="11637"/>
    <n v="0.89979123173277664"/>
  </r>
  <r>
    <x v="10"/>
    <s v="CalWIN"/>
    <x v="2"/>
    <x v="2"/>
    <n v="2014"/>
    <n v="2015"/>
    <n v="0.4906751238081159"/>
    <n v="212427"/>
    <n v="0.90958020758400981"/>
  </r>
  <r>
    <x v="11"/>
    <s v="C-IV"/>
    <x v="2"/>
    <x v="2"/>
    <n v="2014"/>
    <n v="2015"/>
    <n v="0.32622034984888726"/>
    <n v="3562"/>
    <n v="0.94558003716485262"/>
  </r>
  <r>
    <x v="12"/>
    <s v="C-IV"/>
    <x v="2"/>
    <x v="2"/>
    <n v="2014"/>
    <n v="2015"/>
    <n v="0.39181884912249482"/>
    <n v="17615"/>
    <n v="0.90467875301730782"/>
  </r>
  <r>
    <x v="13"/>
    <s v="C-IV"/>
    <x v="2"/>
    <x v="2"/>
    <n v="2014"/>
    <n v="2015"/>
    <n v="0.46636857310684615"/>
    <n v="38904"/>
    <n v="0.94075542873724427"/>
  </r>
  <r>
    <x v="14"/>
    <s v="C-IV"/>
    <x v="2"/>
    <x v="2"/>
    <n v="2014"/>
    <n v="2015"/>
    <n v="0.36385497595264521"/>
    <n v="1967"/>
    <n v="0.91233766233766234"/>
  </r>
  <r>
    <x v="15"/>
    <s v="C-IV"/>
    <x v="2"/>
    <x v="2"/>
    <n v="2014"/>
    <n v="2015"/>
    <n v="0.40201909486861459"/>
    <n v="139376"/>
    <n v="0.92437888816670866"/>
  </r>
  <r>
    <x v="16"/>
    <s v="C-IV"/>
    <x v="2"/>
    <x v="2"/>
    <n v="2014"/>
    <n v="2015"/>
    <n v="0.44379450661241099"/>
    <n v="22685"/>
    <n v="0.93739669421487604"/>
  </r>
  <r>
    <x v="17"/>
    <s v="C-IV"/>
    <x v="2"/>
    <x v="2"/>
    <n v="2014"/>
    <n v="2015"/>
    <n v="0.39318324646038966"/>
    <n v="10636"/>
    <n v="0.93932703347169477"/>
  </r>
  <r>
    <x v="18"/>
    <s v="C-IV"/>
    <x v="2"/>
    <x v="2"/>
    <n v="2014"/>
    <n v="2015"/>
    <n v="0.42420782186697115"/>
    <n v="2972"/>
    <n v="0.93136947665308678"/>
  </r>
  <r>
    <x v="19"/>
    <s v="LRS"/>
    <x v="2"/>
    <x v="2"/>
    <n v="2014"/>
    <n v="2015"/>
    <n v="0.28795630695036384"/>
    <n v="1007177"/>
    <n v="0.83653477986057989"/>
  </r>
  <r>
    <x v="20"/>
    <s v="C-IV"/>
    <x v="2"/>
    <x v="2"/>
    <n v="2014"/>
    <n v="2015"/>
    <n v="0.43414352213439972"/>
    <n v="27793"/>
    <n v="0.95429886004669684"/>
  </r>
  <r>
    <x v="21"/>
    <s v="C-IV"/>
    <x v="2"/>
    <x v="2"/>
    <n v="2014"/>
    <n v="2015"/>
    <n v="0.25792507204610948"/>
    <n v="10024"/>
    <n v="0.93936838159497704"/>
  </r>
  <r>
    <x v="22"/>
    <s v="C-IV"/>
    <x v="2"/>
    <x v="2"/>
    <n v="2014"/>
    <n v="2015"/>
    <n v="0.41881672597864766"/>
    <n v="1883"/>
    <n v="0.94385964912280707"/>
  </r>
  <r>
    <x v="23"/>
    <s v="C-IV"/>
    <x v="2"/>
    <x v="2"/>
    <n v="2014"/>
    <n v="2015"/>
    <n v="0.35265647343526563"/>
    <n v="12824"/>
    <n v="0.90182841068917019"/>
  </r>
  <r>
    <x v="24"/>
    <s v="C-IV"/>
    <x v="2"/>
    <x v="2"/>
    <n v="2014"/>
    <n v="2015"/>
    <n v="0.45018333441495229"/>
    <n v="55495"/>
    <n v="0.94972019235705851"/>
  </r>
  <r>
    <x v="25"/>
    <s v="C-IV"/>
    <x v="2"/>
    <x v="2"/>
    <n v="2014"/>
    <n v="2015"/>
    <n v="0.32292381606039811"/>
    <n v="941"/>
    <n v="0.92618110236220474"/>
  </r>
  <r>
    <x v="26"/>
    <s v="C-IV"/>
    <x v="2"/>
    <x v="2"/>
    <n v="2014"/>
    <n v="2015"/>
    <n v="0.23566677225213811"/>
    <n v="744"/>
    <n v="0.85419058553386906"/>
  </r>
  <r>
    <x v="27"/>
    <s v="C-IV"/>
    <x v="2"/>
    <x v="2"/>
    <n v="2014"/>
    <n v="2015"/>
    <n v="0.30624145366571998"/>
    <n v="46583"/>
    <n v="0.94107070707070706"/>
  </r>
  <r>
    <x v="28"/>
    <s v="C-IV"/>
    <x v="2"/>
    <x v="2"/>
    <n v="2014"/>
    <n v="2015"/>
    <n v="0.24109100877192982"/>
    <n v="7036"/>
    <n v="0.93526518676060078"/>
  </r>
  <r>
    <x v="29"/>
    <s v="C-IV"/>
    <x v="2"/>
    <x v="2"/>
    <n v="2014"/>
    <n v="2015"/>
    <n v="0.339947829327371"/>
    <n v="7298"/>
    <n v="0.91031557939378815"/>
  </r>
  <r>
    <x v="30"/>
    <s v="CalWIN"/>
    <x v="2"/>
    <x v="2"/>
    <n v="2014"/>
    <n v="2015"/>
    <n v="0.28774859755774429"/>
    <n v="228054"/>
    <n v="0.90706387717763104"/>
  </r>
  <r>
    <x v="31"/>
    <s v="CalWIN"/>
    <x v="2"/>
    <x v="2"/>
    <n v="2014"/>
    <n v="2015"/>
    <n v="0.2781843746620038"/>
    <n v="15432"/>
    <n v="0.84540374712391808"/>
  </r>
  <r>
    <x v="32"/>
    <s v="C-IV"/>
    <x v="2"/>
    <x v="2"/>
    <n v="2014"/>
    <n v="2015"/>
    <n v="0.33210116731517508"/>
    <n v="1707"/>
    <n v="0.90221987315010566"/>
  </r>
  <r>
    <x v="33"/>
    <s v="C-IV"/>
    <x v="2"/>
    <x v="2"/>
    <n v="2014"/>
    <n v="2015"/>
    <n v="0.3618897484746838"/>
    <n v="253211"/>
    <n v="0.86365016184210075"/>
  </r>
  <r>
    <x v="34"/>
    <s v="CalWIN"/>
    <x v="2"/>
    <x v="2"/>
    <n v="2014"/>
    <n v="2015"/>
    <n v="0.4045342594214697"/>
    <n v="196278"/>
    <n v="0.89952017158334208"/>
  </r>
  <r>
    <x v="35"/>
    <s v="C-IV"/>
    <x v="2"/>
    <x v="2"/>
    <n v="2014"/>
    <n v="2015"/>
    <n v="0.348729374924726"/>
    <n v="5791"/>
    <n v="0.93523901808785526"/>
  </r>
  <r>
    <x v="36"/>
    <s v="C-IV"/>
    <x v="2"/>
    <x v="2"/>
    <n v="2014"/>
    <n v="2015"/>
    <n v="0.45040938260677144"/>
    <n v="346018"/>
    <n v="0.88212739704375231"/>
  </r>
  <r>
    <x v="37"/>
    <s v="CalWIN"/>
    <x v="2"/>
    <x v="2"/>
    <n v="2014"/>
    <n v="2015"/>
    <n v="0.33124750116053486"/>
    <n v="246894"/>
    <n v="0.86959002535925611"/>
  </r>
  <r>
    <x v="38"/>
    <s v="CalWIN"/>
    <x v="2"/>
    <x v="2"/>
    <n v="2014"/>
    <n v="2015"/>
    <n v="0.20634469122906826"/>
    <n v="44250"/>
    <n v="0.8475387856732427"/>
  </r>
  <r>
    <x v="39"/>
    <s v="C-IV"/>
    <x v="2"/>
    <x v="2"/>
    <n v="2014"/>
    <n v="2015"/>
    <n v="0.4237309787713695"/>
    <n v="112776"/>
    <n v="0.93628891656288915"/>
  </r>
  <r>
    <x v="40"/>
    <s v="CalWIN"/>
    <x v="2"/>
    <x v="2"/>
    <n v="2014"/>
    <n v="2015"/>
    <n v="0.30380706536455043"/>
    <n v="16830"/>
    <n v="0.91066500730479949"/>
  </r>
  <r>
    <x v="41"/>
    <s v="CalWIN"/>
    <x v="2"/>
    <x v="2"/>
    <n v="2014"/>
    <n v="2015"/>
    <n v="0.21001534424160728"/>
    <n v="29290"/>
    <n v="0.90471042471042473"/>
  </r>
  <r>
    <x v="42"/>
    <s v="CalWIN"/>
    <x v="2"/>
    <x v="2"/>
    <n v="2014"/>
    <n v="2015"/>
    <n v="0.2690628449003441"/>
    <n v="33155"/>
    <n v="0.93552483069977421"/>
  </r>
  <r>
    <x v="43"/>
    <s v="CalWIN"/>
    <x v="2"/>
    <x v="2"/>
    <n v="2014"/>
    <n v="2015"/>
    <n v="0.25617018740283415"/>
    <n v="103150"/>
    <n v="0.90166083916083917"/>
  </r>
  <r>
    <x v="44"/>
    <s v="CalWIN"/>
    <x v="2"/>
    <x v="2"/>
    <n v="2014"/>
    <n v="2015"/>
    <n v="0.31076834366440825"/>
    <n v="21558"/>
    <n v="0.90789639924194565"/>
  </r>
  <r>
    <x v="45"/>
    <s v="C-IV"/>
    <x v="2"/>
    <x v="2"/>
    <n v="2014"/>
    <n v="2015"/>
    <n v="0.38618963974414211"/>
    <n v="23305"/>
    <n v="0.92472819617490676"/>
  </r>
  <r>
    <x v="46"/>
    <s v="C-IV"/>
    <x v="2"/>
    <x v="2"/>
    <n v="2014"/>
    <n v="2015"/>
    <n v="0.36184210526315791"/>
    <n v="275"/>
    <n v="0.92592592592592593"/>
  </r>
  <r>
    <x v="47"/>
    <s v="C-IV"/>
    <x v="2"/>
    <x v="2"/>
    <n v="2014"/>
    <n v="2015"/>
    <n v="0.41338360037700284"/>
    <n v="6579"/>
    <n v="0.94390243902439019"/>
  </r>
  <r>
    <x v="48"/>
    <s v="CalWIN"/>
    <x v="2"/>
    <x v="2"/>
    <n v="2014"/>
    <n v="2015"/>
    <n v="0.37465246667836655"/>
    <n v="40561"/>
    <n v="0.91335089734062913"/>
  </r>
  <r>
    <x v="49"/>
    <s v="CalWIN"/>
    <x v="2"/>
    <x v="2"/>
    <n v="2014"/>
    <n v="2015"/>
    <n v="0.29417868355238652"/>
    <n v="33171"/>
    <n v="0.9166298220404554"/>
  </r>
  <r>
    <x v="50"/>
    <s v="C-IV"/>
    <x v="2"/>
    <x v="2"/>
    <n v="2014"/>
    <n v="2015"/>
    <n v="0.41600322924214939"/>
    <n v="85539"/>
    <n v="0.9111816525879608"/>
  </r>
  <r>
    <x v="51"/>
    <s v="C-IV"/>
    <x v="2"/>
    <x v="2"/>
    <n v="2014"/>
    <n v="2015"/>
    <n v="0.33202568718596343"/>
    <n v="12357"/>
    <n v="0.93366074801662258"/>
  </r>
  <r>
    <x v="52"/>
    <s v="C-IV"/>
    <x v="2"/>
    <x v="2"/>
    <n v="2014"/>
    <n v="2015"/>
    <n v="0.40987817693535206"/>
    <n v="10531"/>
    <n v="0.93542369870314446"/>
  </r>
  <r>
    <x v="53"/>
    <s v="C-IV"/>
    <x v="2"/>
    <x v="2"/>
    <n v="2014"/>
    <n v="2015"/>
    <n v="0.39565414214576733"/>
    <n v="1748"/>
    <n v="0.92194092827004215"/>
  </r>
  <r>
    <x v="54"/>
    <s v="CalWIN"/>
    <x v="2"/>
    <x v="2"/>
    <n v="2014"/>
    <n v="2015"/>
    <n v="0.49821647050714274"/>
    <n v="115648"/>
    <n v="0.9394180624827384"/>
  </r>
  <r>
    <x v="55"/>
    <s v="C-IV"/>
    <x v="2"/>
    <x v="2"/>
    <n v="2014"/>
    <n v="2015"/>
    <n v="0.38546996053208593"/>
    <n v="5274"/>
    <n v="0.9356040447046301"/>
  </r>
  <r>
    <x v="56"/>
    <s v="CalWIN"/>
    <x v="2"/>
    <x v="2"/>
    <n v="2014"/>
    <n v="2015"/>
    <n v="0.31196093909890943"/>
    <n v="64020"/>
    <n v="0.877010329050111"/>
  </r>
  <r>
    <x v="57"/>
    <s v="CalWIN"/>
    <x v="2"/>
    <x v="2"/>
    <n v="2014"/>
    <n v="2015"/>
    <n v="0.33888524068214831"/>
    <n v="17030"/>
    <n v="0.90623669646658156"/>
  </r>
  <r>
    <x v="58"/>
    <s v="C-IV"/>
    <x v="2"/>
    <x v="2"/>
    <n v="2014"/>
    <n v="2015"/>
    <n v="0.44584187098141737"/>
    <n v="12620"/>
    <n v="0.92719124237748884"/>
  </r>
  <r>
    <x v="0"/>
    <s v="n/a"/>
    <x v="3"/>
    <x v="2"/>
    <n v="2015"/>
    <n v="2015"/>
    <n v="0.33153795522625651"/>
    <n v="4000885"/>
    <n v="0.89079509031109483"/>
  </r>
  <r>
    <x v="1"/>
    <s v="CalWIN"/>
    <x v="3"/>
    <x v="2"/>
    <n v="2015"/>
    <n v="2015"/>
    <n v="0.28399470507463276"/>
    <n v="114994"/>
    <n v="0.89396271592269538"/>
  </r>
  <r>
    <x v="2"/>
    <s v="C-IV"/>
    <x v="3"/>
    <x v="2"/>
    <n v="2015"/>
    <n v="2015"/>
    <n v="0.43264248704663211"/>
    <n v="167"/>
    <n v="0.9027027027027027"/>
  </r>
  <r>
    <x v="3"/>
    <s v="C-IV"/>
    <x v="3"/>
    <x v="2"/>
    <n v="2015"/>
    <n v="2015"/>
    <n v="0.40904856952761143"/>
    <n v="3074"/>
    <n v="0.89725627553998832"/>
  </r>
  <r>
    <x v="4"/>
    <s v="C-IV"/>
    <x v="3"/>
    <x v="2"/>
    <n v="2015"/>
    <n v="2015"/>
    <n v="0.38233717844017967"/>
    <n v="29963"/>
    <n v="0.93742765072114631"/>
  </r>
  <r>
    <x v="5"/>
    <s v="C-IV"/>
    <x v="3"/>
    <x v="2"/>
    <n v="2015"/>
    <n v="2015"/>
    <n v="0.43247025892232333"/>
    <n v="4944"/>
    <n v="0.91742438300241236"/>
  </r>
  <r>
    <x v="6"/>
    <s v="C-IV"/>
    <x v="3"/>
    <x v="2"/>
    <n v="2015"/>
    <n v="2015"/>
    <n v="0.19641776594457219"/>
    <n v="1623"/>
    <n v="0.95752212389380531"/>
  </r>
  <r>
    <x v="7"/>
    <s v="CalWIN"/>
    <x v="3"/>
    <x v="2"/>
    <n v="2015"/>
    <n v="2015"/>
    <n v="0.2719059053355582"/>
    <n v="66810"/>
    <n v="0.9066974282418403"/>
  </r>
  <r>
    <x v="8"/>
    <s v="C-IV"/>
    <x v="3"/>
    <x v="2"/>
    <n v="2015"/>
    <n v="2015"/>
    <n v="0.44405719392314569"/>
    <n v="4969"/>
    <n v="0.95704930662557786"/>
  </r>
  <r>
    <x v="9"/>
    <s v="C-IV"/>
    <x v="3"/>
    <x v="2"/>
    <n v="2015"/>
    <n v="2015"/>
    <n v="0.33704201584532217"/>
    <n v="11784"/>
    <n v="0.89796540425207649"/>
  </r>
  <r>
    <x v="10"/>
    <s v="CalWIN"/>
    <x v="3"/>
    <x v="2"/>
    <n v="2015"/>
    <n v="2015"/>
    <n v="0.48044604959249043"/>
    <n v="214044"/>
    <n v="0.9174153065423124"/>
  </r>
  <r>
    <x v="11"/>
    <s v="C-IV"/>
    <x v="3"/>
    <x v="2"/>
    <n v="2015"/>
    <n v="2015"/>
    <n v="0.314867762687634"/>
    <n v="3524"/>
    <n v="0.95708853883758827"/>
  </r>
  <r>
    <x v="12"/>
    <s v="C-IV"/>
    <x v="3"/>
    <x v="2"/>
    <n v="2015"/>
    <n v="2015"/>
    <n v="0.39586703768416059"/>
    <n v="18352"/>
    <n v="0.90671936758893279"/>
  </r>
  <r>
    <x v="13"/>
    <s v="C-IV"/>
    <x v="3"/>
    <x v="2"/>
    <n v="2015"/>
    <n v="2015"/>
    <n v="0.47426315542851788"/>
    <n v="40485"/>
    <n v="0.94258573723545436"/>
  </r>
  <r>
    <x v="14"/>
    <s v="C-IV"/>
    <x v="3"/>
    <x v="2"/>
    <n v="2015"/>
    <n v="2015"/>
    <n v="0.35058191584601611"/>
    <n v="1958"/>
    <n v="0.92358490566037732"/>
  </r>
  <r>
    <x v="15"/>
    <s v="C-IV"/>
    <x v="3"/>
    <x v="2"/>
    <n v="2015"/>
    <n v="2015"/>
    <n v="0.39481436342140808"/>
    <n v="140593"/>
    <n v="0.9315421567003479"/>
  </r>
  <r>
    <x v="16"/>
    <s v="C-IV"/>
    <x v="3"/>
    <x v="2"/>
    <n v="2015"/>
    <n v="2015"/>
    <n v="0.43092972601169321"/>
    <n v="22554"/>
    <n v="0.94218397526944608"/>
  </r>
  <r>
    <x v="17"/>
    <s v="C-IV"/>
    <x v="3"/>
    <x v="2"/>
    <n v="2015"/>
    <n v="2015"/>
    <n v="0.38667660420215788"/>
    <n v="10895"/>
    <n v="0.94410745233968807"/>
  </r>
  <r>
    <x v="18"/>
    <s v="C-IV"/>
    <x v="3"/>
    <x v="2"/>
    <n v="2015"/>
    <n v="2015"/>
    <n v="0.42087076710435384"/>
    <n v="3045"/>
    <n v="0.93577135832821146"/>
  </r>
  <r>
    <x v="19"/>
    <s v="LRS"/>
    <x v="3"/>
    <x v="2"/>
    <n v="2015"/>
    <n v="2015"/>
    <n v="0.28046550700352346"/>
    <n v="1013613"/>
    <n v="0.84584829501501657"/>
  </r>
  <r>
    <x v="20"/>
    <s v="C-IV"/>
    <x v="3"/>
    <x v="2"/>
    <n v="2015"/>
    <n v="2015"/>
    <n v="0.42140351410044191"/>
    <n v="27749"/>
    <n v="0.95682907485948765"/>
  </r>
  <r>
    <x v="21"/>
    <s v="C-IV"/>
    <x v="3"/>
    <x v="2"/>
    <n v="2015"/>
    <n v="2015"/>
    <n v="0.25170471390453603"/>
    <n v="10188"/>
    <n v="0.94499582599016785"/>
  </r>
  <r>
    <x v="22"/>
    <s v="C-IV"/>
    <x v="3"/>
    <x v="2"/>
    <n v="2015"/>
    <n v="2015"/>
    <n v="0.41704422869471414"/>
    <n v="1933"/>
    <n v="0.95645719940623453"/>
  </r>
  <r>
    <x v="23"/>
    <s v="C-IV"/>
    <x v="3"/>
    <x v="2"/>
    <n v="2015"/>
    <n v="2015"/>
    <n v="0.33722200026634708"/>
    <n v="12661"/>
    <n v="0.91448176236908629"/>
  </r>
  <r>
    <x v="24"/>
    <s v="C-IV"/>
    <x v="3"/>
    <x v="2"/>
    <n v="2015"/>
    <n v="2015"/>
    <n v="0.43493956134113659"/>
    <n v="55664"/>
    <n v="0.95932717496208464"/>
  </r>
  <r>
    <x v="25"/>
    <s v="C-IV"/>
    <x v="3"/>
    <x v="2"/>
    <n v="2015"/>
    <n v="2015"/>
    <n v="0.32615894039735099"/>
    <n v="985"/>
    <n v="0.94802694898941287"/>
  </r>
  <r>
    <x v="26"/>
    <s v="C-IV"/>
    <x v="3"/>
    <x v="2"/>
    <n v="2015"/>
    <n v="2015"/>
    <n v="0.21796850879901203"/>
    <n v="706"/>
    <n v="0.85992691839220459"/>
  </r>
  <r>
    <x v="27"/>
    <s v="C-IV"/>
    <x v="3"/>
    <x v="2"/>
    <n v="2015"/>
    <n v="2015"/>
    <n v="0.28850897825712812"/>
    <n v="45261"/>
    <n v="0.94823179418419512"/>
  </r>
  <r>
    <x v="28"/>
    <s v="C-IV"/>
    <x v="3"/>
    <x v="2"/>
    <n v="2015"/>
    <n v="2015"/>
    <n v="0.23130786062952366"/>
    <n v="6871"/>
    <n v="0.93533895997821948"/>
  </r>
  <r>
    <x v="29"/>
    <s v="C-IV"/>
    <x v="3"/>
    <x v="2"/>
    <n v="2015"/>
    <n v="2015"/>
    <n v="0.32831107903284013"/>
    <n v="7278"/>
    <n v="0.91512636740852504"/>
  </r>
  <r>
    <x v="30"/>
    <s v="CalWIN"/>
    <x v="3"/>
    <x v="2"/>
    <n v="2015"/>
    <n v="2015"/>
    <n v="0.28378320345810437"/>
    <n v="231287"/>
    <n v="0.90725333521619578"/>
  </r>
  <r>
    <x v="31"/>
    <s v="CalWIN"/>
    <x v="3"/>
    <x v="2"/>
    <n v="2015"/>
    <n v="2015"/>
    <n v="0.27254158660919836"/>
    <n v="15745"/>
    <n v="0.85066724296288287"/>
  </r>
  <r>
    <x v="32"/>
    <s v="C-IV"/>
    <x v="3"/>
    <x v="2"/>
    <n v="2015"/>
    <n v="2015"/>
    <n v="0.33264579036189762"/>
    <n v="1774"/>
    <n v="0.89822784810126577"/>
  </r>
  <r>
    <x v="33"/>
    <s v="C-IV"/>
    <x v="3"/>
    <x v="2"/>
    <n v="2015"/>
    <n v="2015"/>
    <n v="0.36005251025291435"/>
    <n v="263027"/>
    <n v="0.87591578751065646"/>
  </r>
  <r>
    <x v="34"/>
    <s v="CalWIN"/>
    <x v="3"/>
    <x v="2"/>
    <n v="2015"/>
    <n v="2015"/>
    <n v="0.39921353328339892"/>
    <n v="200402"/>
    <n v="0.90764652864900608"/>
  </r>
  <r>
    <x v="35"/>
    <s v="C-IV"/>
    <x v="3"/>
    <x v="2"/>
    <n v="2015"/>
    <n v="2015"/>
    <n v="0.33798117030151353"/>
    <n v="5672"/>
    <n v="0.93736572467360768"/>
  </r>
  <r>
    <x v="36"/>
    <s v="C-IV"/>
    <x v="3"/>
    <x v="2"/>
    <n v="2015"/>
    <n v="2015"/>
    <n v="0.44723158856710682"/>
    <n v="354800"/>
    <n v="0.89016230157635001"/>
  </r>
  <r>
    <x v="37"/>
    <s v="CalWIN"/>
    <x v="3"/>
    <x v="2"/>
    <n v="2015"/>
    <n v="2015"/>
    <n v="0.32975580008708044"/>
    <n v="255230"/>
    <n v="0.87698862660206856"/>
  </r>
  <r>
    <x v="38"/>
    <s v="CalWIN"/>
    <x v="3"/>
    <x v="2"/>
    <n v="2015"/>
    <n v="2015"/>
    <n v="0.20469396894449673"/>
    <n v="44794"/>
    <n v="0.85718659701092681"/>
  </r>
  <r>
    <x v="39"/>
    <s v="C-IV"/>
    <x v="3"/>
    <x v="2"/>
    <n v="2015"/>
    <n v="2015"/>
    <n v="0.4198409759924337"/>
    <n v="114528"/>
    <n v="0.94233807266982628"/>
  </r>
  <r>
    <x v="40"/>
    <s v="CalWIN"/>
    <x v="3"/>
    <x v="2"/>
    <n v="2015"/>
    <n v="2015"/>
    <n v="0.2930545525003963"/>
    <n v="16637"/>
    <n v="0.91442233703418707"/>
  </r>
  <r>
    <x v="41"/>
    <s v="CalWIN"/>
    <x v="3"/>
    <x v="2"/>
    <n v="2015"/>
    <n v="2015"/>
    <n v="0.20402488617010184"/>
    <n v="29350"/>
    <n v="0.90455203870927969"/>
  </r>
  <r>
    <x v="42"/>
    <s v="CalWIN"/>
    <x v="3"/>
    <x v="2"/>
    <n v="2015"/>
    <n v="2015"/>
    <n v="0.26821883316600531"/>
    <n v="33662"/>
    <n v="0.9354973181780285"/>
  </r>
  <r>
    <x v="43"/>
    <s v="CalWIN"/>
    <x v="3"/>
    <x v="2"/>
    <n v="2015"/>
    <n v="2015"/>
    <n v="0.25610123531184092"/>
    <n v="103700"/>
    <n v="0.90481550314547721"/>
  </r>
  <r>
    <x v="44"/>
    <s v="CalWIN"/>
    <x v="3"/>
    <x v="2"/>
    <n v="2015"/>
    <n v="2015"/>
    <n v="0.30347331376667452"/>
    <n v="21817"/>
    <n v="0.91506585018035402"/>
  </r>
  <r>
    <x v="45"/>
    <s v="C-IV"/>
    <x v="3"/>
    <x v="2"/>
    <n v="2015"/>
    <n v="2015"/>
    <n v="0.38190689489681651"/>
    <n v="23873"/>
    <n v="0.9352424978453342"/>
  </r>
  <r>
    <x v="46"/>
    <s v="C-IV"/>
    <x v="3"/>
    <x v="2"/>
    <n v="2015"/>
    <n v="2015"/>
    <n v="0.3614609571788413"/>
    <n v="287"/>
    <n v="0.92282958199356913"/>
  </r>
  <r>
    <x v="47"/>
    <s v="C-IV"/>
    <x v="3"/>
    <x v="2"/>
    <n v="2015"/>
    <n v="2015"/>
    <n v="0.4078164825828377"/>
    <n v="6720"/>
    <n v="0.95332671300893745"/>
  </r>
  <r>
    <x v="48"/>
    <s v="CalWIN"/>
    <x v="3"/>
    <x v="2"/>
    <n v="2015"/>
    <n v="2015"/>
    <n v="0.36172033044888646"/>
    <n v="40589"/>
    <n v="0.91561019625535756"/>
  </r>
  <r>
    <x v="49"/>
    <s v="CalWIN"/>
    <x v="3"/>
    <x v="2"/>
    <n v="2015"/>
    <n v="2015"/>
    <n v="0.28712709650811108"/>
    <n v="33417"/>
    <n v="0.9155593303926135"/>
  </r>
  <r>
    <x v="50"/>
    <s v="C-IV"/>
    <x v="3"/>
    <x v="2"/>
    <n v="2015"/>
    <n v="2015"/>
    <n v="0.39969755241491328"/>
    <n v="85636"/>
    <n v="0.92476485643013728"/>
  </r>
  <r>
    <x v="51"/>
    <s v="C-IV"/>
    <x v="3"/>
    <x v="2"/>
    <n v="2015"/>
    <n v="2015"/>
    <n v="0.3236207931907783"/>
    <n v="12395"/>
    <n v="0.94944465721945615"/>
  </r>
  <r>
    <x v="52"/>
    <s v="C-IV"/>
    <x v="3"/>
    <x v="2"/>
    <n v="2015"/>
    <n v="2015"/>
    <n v="0.39064770207234073"/>
    <n v="10217"/>
    <n v="0.94426987060998147"/>
  </r>
  <r>
    <x v="53"/>
    <s v="C-IV"/>
    <x v="3"/>
    <x v="2"/>
    <n v="2015"/>
    <n v="2015"/>
    <n v="0.38543247344461307"/>
    <n v="1778"/>
    <n v="0.91933815925542917"/>
  </r>
  <r>
    <x v="54"/>
    <s v="CalWIN"/>
    <x v="3"/>
    <x v="2"/>
    <n v="2015"/>
    <n v="2015"/>
    <n v="0.48924474086236741"/>
    <n v="115610"/>
    <n v="0.94207090996504206"/>
  </r>
  <r>
    <x v="55"/>
    <s v="C-IV"/>
    <x v="3"/>
    <x v="2"/>
    <n v="2015"/>
    <n v="2015"/>
    <n v="0.38071102744189417"/>
    <n v="5258"/>
    <n v="0.93692088382038485"/>
  </r>
  <r>
    <x v="56"/>
    <s v="CalWIN"/>
    <x v="3"/>
    <x v="2"/>
    <n v="2015"/>
    <n v="2015"/>
    <n v="0.31318513133477455"/>
    <n v="65482"/>
    <n v="0.87773950109244936"/>
  </r>
  <r>
    <x v="57"/>
    <s v="CalWIN"/>
    <x v="3"/>
    <x v="2"/>
    <n v="2015"/>
    <n v="2015"/>
    <n v="0.33846124518662551"/>
    <n v="17755"/>
    <n v="0.90753424657534243"/>
  </r>
  <r>
    <x v="58"/>
    <s v="C-IV"/>
    <x v="3"/>
    <x v="2"/>
    <n v="2015"/>
    <n v="2015"/>
    <n v="0.44190397006859283"/>
    <n v="12756"/>
    <n v="0.94077734346190722"/>
  </r>
  <r>
    <x v="0"/>
    <s v="n/a"/>
    <x v="0"/>
    <x v="3"/>
    <n v="2015"/>
    <n v="2015"/>
    <n v="0.32636291552709723"/>
    <n v="4106495"/>
    <n v="0.90281904573460625"/>
  </r>
  <r>
    <x v="1"/>
    <s v="CalWIN"/>
    <x v="0"/>
    <x v="3"/>
    <n v="2015"/>
    <n v="2015"/>
    <n v="0.27082312449633178"/>
    <n v="116614"/>
    <n v="0.90895910954526327"/>
  </r>
  <r>
    <x v="2"/>
    <s v="C-IV"/>
    <x v="0"/>
    <x v="3"/>
    <n v="2015"/>
    <n v="2015"/>
    <n v="0.40463917525773196"/>
    <n v="157"/>
    <n v="0.91279069767441856"/>
  </r>
  <r>
    <x v="3"/>
    <s v="C-IV"/>
    <x v="0"/>
    <x v="3"/>
    <n v="2015"/>
    <n v="2015"/>
    <n v="0.39557522123893807"/>
    <n v="3129"/>
    <n v="0.91867293012331175"/>
  </r>
  <r>
    <x v="4"/>
    <s v="C-IV"/>
    <x v="0"/>
    <x v="3"/>
    <n v="2015"/>
    <n v="2015"/>
    <n v="0.37999050617098884"/>
    <n v="30419"/>
    <n v="0.94173554998297271"/>
  </r>
  <r>
    <x v="5"/>
    <s v="C-IV"/>
    <x v="0"/>
    <x v="3"/>
    <n v="2015"/>
    <n v="2015"/>
    <n v="0.42412484183888655"/>
    <n v="5028"/>
    <n v="0.92054192603441964"/>
  </r>
  <r>
    <x v="6"/>
    <s v="C-IV"/>
    <x v="0"/>
    <x v="3"/>
    <n v="2015"/>
    <n v="2015"/>
    <n v="0.20686445607911577"/>
    <n v="1778"/>
    <n v="0.95488721804511278"/>
  </r>
  <r>
    <x v="7"/>
    <s v="CalWIN"/>
    <x v="0"/>
    <x v="3"/>
    <n v="2015"/>
    <n v="2015"/>
    <n v="0.26095324481302501"/>
    <n v="68471"/>
    <n v="0.92359883995413772"/>
  </r>
  <r>
    <x v="8"/>
    <s v="C-IV"/>
    <x v="0"/>
    <x v="3"/>
    <n v="2015"/>
    <n v="2015"/>
    <n v="0.43075719377553684"/>
    <n v="4955"/>
    <n v="0.96138921226232055"/>
  </r>
  <r>
    <x v="9"/>
    <s v="C-IV"/>
    <x v="0"/>
    <x v="3"/>
    <n v="2015"/>
    <n v="2015"/>
    <n v="0.33567472646224505"/>
    <n v="12425"/>
    <n v="0.90647114612971469"/>
  </r>
  <r>
    <x v="10"/>
    <s v="CalWIN"/>
    <x v="0"/>
    <x v="3"/>
    <n v="2015"/>
    <n v="2015"/>
    <n v="0.48058826454177755"/>
    <n v="222311"/>
    <n v="0.92857083187141831"/>
  </r>
  <r>
    <x v="11"/>
    <s v="C-IV"/>
    <x v="0"/>
    <x v="3"/>
    <n v="2015"/>
    <n v="2015"/>
    <n v="0.31887931034482758"/>
    <n v="3699"/>
    <n v="0.96077922077922073"/>
  </r>
  <r>
    <x v="12"/>
    <s v="C-IV"/>
    <x v="0"/>
    <x v="3"/>
    <n v="2015"/>
    <n v="2015"/>
    <n v="0.38739162440700148"/>
    <n v="18945"/>
    <n v="0.91716692486444618"/>
  </r>
  <r>
    <x v="13"/>
    <s v="C-IV"/>
    <x v="0"/>
    <x v="3"/>
    <n v="2015"/>
    <n v="2015"/>
    <n v="0.46252111127483764"/>
    <n v="40805"/>
    <n v="0.9497265215873385"/>
  </r>
  <r>
    <x v="14"/>
    <s v="C-IV"/>
    <x v="0"/>
    <x v="3"/>
    <n v="2015"/>
    <n v="2015"/>
    <n v="0.33944153577661429"/>
    <n v="1945"/>
    <n v="0.9341978866474544"/>
  </r>
  <r>
    <x v="15"/>
    <s v="C-IV"/>
    <x v="0"/>
    <x v="3"/>
    <n v="2015"/>
    <n v="2015"/>
    <n v="0.39849025535893917"/>
    <n v="146173"/>
    <n v="0.93991653645582152"/>
  </r>
  <r>
    <x v="16"/>
    <s v="C-IV"/>
    <x v="0"/>
    <x v="3"/>
    <n v="2015"/>
    <n v="2015"/>
    <n v="0.42975009625786104"/>
    <n v="23439"/>
    <n v="0.95017836873682504"/>
  </r>
  <r>
    <x v="17"/>
    <s v="C-IV"/>
    <x v="0"/>
    <x v="3"/>
    <n v="2015"/>
    <n v="2015"/>
    <n v="0.3834090526670032"/>
    <n v="11393"/>
    <n v="0.9536285259897882"/>
  </r>
  <r>
    <x v="18"/>
    <s v="C-IV"/>
    <x v="0"/>
    <x v="3"/>
    <n v="2015"/>
    <n v="2015"/>
    <n v="0.4006350886477904"/>
    <n v="3028"/>
    <n v="0.93717115444134946"/>
  </r>
  <r>
    <x v="19"/>
    <s v="LRS"/>
    <x v="0"/>
    <x v="3"/>
    <n v="2015"/>
    <n v="2015"/>
    <n v="0.27971688229879027"/>
    <n v="1034621"/>
    <n v="0.85715623107455519"/>
  </r>
  <r>
    <x v="20"/>
    <s v="C-IV"/>
    <x v="0"/>
    <x v="3"/>
    <n v="2015"/>
    <n v="2015"/>
    <n v="0.42011219004935774"/>
    <n v="28684"/>
    <n v="0.96413565930556955"/>
  </r>
  <r>
    <x v="21"/>
    <s v="C-IV"/>
    <x v="0"/>
    <x v="3"/>
    <n v="2015"/>
    <n v="2015"/>
    <n v="0.24070298769771528"/>
    <n v="10272"/>
    <n v="0.94698995113856366"/>
  </r>
  <r>
    <x v="22"/>
    <s v="C-IV"/>
    <x v="0"/>
    <x v="3"/>
    <n v="2015"/>
    <n v="2015"/>
    <n v="0.42803189257238777"/>
    <n v="2040"/>
    <n v="0.96135721017907638"/>
  </r>
  <r>
    <x v="23"/>
    <s v="C-IV"/>
    <x v="0"/>
    <x v="3"/>
    <n v="2015"/>
    <n v="2015"/>
    <n v="0.32716205934567588"/>
    <n v="12900"/>
    <n v="0.93013194895089768"/>
  </r>
  <r>
    <x v="24"/>
    <s v="C-IV"/>
    <x v="0"/>
    <x v="3"/>
    <n v="2015"/>
    <n v="2015"/>
    <n v="0.43035722329834675"/>
    <n v="57321"/>
    <n v="0.9665295248372846"/>
  </r>
  <r>
    <x v="25"/>
    <s v="C-IV"/>
    <x v="0"/>
    <x v="3"/>
    <n v="2015"/>
    <n v="2015"/>
    <n v="0.31517632241813603"/>
    <n v="1001"/>
    <n v="0.96157540826128718"/>
  </r>
  <r>
    <x v="26"/>
    <s v="C-IV"/>
    <x v="0"/>
    <x v="3"/>
    <n v="2015"/>
    <n v="2015"/>
    <n v="0.21656232214001139"/>
    <n v="761"/>
    <n v="0.8787528868360277"/>
  </r>
  <r>
    <x v="27"/>
    <s v="C-IV"/>
    <x v="0"/>
    <x v="3"/>
    <n v="2015"/>
    <n v="2015"/>
    <n v="0.31780881212463702"/>
    <n v="52864"/>
    <n v="0.96170568866088157"/>
  </r>
  <r>
    <x v="28"/>
    <s v="C-IV"/>
    <x v="0"/>
    <x v="3"/>
    <n v="2015"/>
    <n v="2015"/>
    <n v="0.23589497278258084"/>
    <n v="7367"/>
    <n v="0.93859090329978345"/>
  </r>
  <r>
    <x v="29"/>
    <s v="C-IV"/>
    <x v="0"/>
    <x v="3"/>
    <n v="2015"/>
    <n v="2015"/>
    <n v="0.31037536904259805"/>
    <n v="7359"/>
    <n v="0.92160300563556674"/>
  </r>
  <r>
    <x v="30"/>
    <s v="CalWIN"/>
    <x v="0"/>
    <x v="3"/>
    <n v="2015"/>
    <n v="2015"/>
    <n v="0.27361027521403797"/>
    <n v="235947"/>
    <n v="0.92143041247178459"/>
  </r>
  <r>
    <x v="31"/>
    <s v="CalWIN"/>
    <x v="0"/>
    <x v="3"/>
    <n v="2015"/>
    <n v="2015"/>
    <n v="0.25830138410552994"/>
    <n v="15900"/>
    <n v="0.86582443912001739"/>
  </r>
  <r>
    <x v="32"/>
    <s v="C-IV"/>
    <x v="0"/>
    <x v="3"/>
    <n v="2015"/>
    <n v="2015"/>
    <n v="0.32914750619030775"/>
    <n v="1861"/>
    <n v="0.90033865505563615"/>
  </r>
  <r>
    <x v="33"/>
    <s v="C-IV"/>
    <x v="0"/>
    <x v="3"/>
    <n v="2015"/>
    <n v="2015"/>
    <n v="0.34352235174024448"/>
    <n v="266528"/>
    <n v="0.89200360110710619"/>
  </r>
  <r>
    <x v="34"/>
    <s v="CalWIN"/>
    <x v="0"/>
    <x v="3"/>
    <n v="2015"/>
    <n v="2015"/>
    <n v="0.38627692691058124"/>
    <n v="204619"/>
    <n v="0.92214751187503941"/>
  </r>
  <r>
    <x v="35"/>
    <s v="C-IV"/>
    <x v="0"/>
    <x v="3"/>
    <n v="2015"/>
    <n v="2015"/>
    <n v="0.34225320440746571"/>
    <n v="6088"/>
    <n v="0.95006242197253432"/>
  </r>
  <r>
    <x v="36"/>
    <s v="C-IV"/>
    <x v="0"/>
    <x v="3"/>
    <n v="2015"/>
    <n v="2015"/>
    <n v="0.43672797478942554"/>
    <n v="359214"/>
    <n v="0.9003173043665692"/>
  </r>
  <r>
    <x v="37"/>
    <s v="CalWIN"/>
    <x v="0"/>
    <x v="3"/>
    <n v="2015"/>
    <n v="2015"/>
    <n v="0.31665886379801922"/>
    <n v="263109"/>
    <n v="0.8908078277356446"/>
  </r>
  <r>
    <x v="38"/>
    <s v="CalWIN"/>
    <x v="0"/>
    <x v="3"/>
    <n v="2015"/>
    <n v="2015"/>
    <n v="0.20309584656061264"/>
    <n v="45935"/>
    <n v="0.87237679232741427"/>
  </r>
  <r>
    <x v="39"/>
    <s v="C-IV"/>
    <x v="0"/>
    <x v="3"/>
    <n v="2015"/>
    <n v="2015"/>
    <n v="0.41312682645860499"/>
    <n v="116912"/>
    <n v="0.94817602309775995"/>
  </r>
  <r>
    <x v="40"/>
    <s v="CalWIN"/>
    <x v="0"/>
    <x v="3"/>
    <n v="2015"/>
    <n v="2015"/>
    <n v="0.29028447845616367"/>
    <n v="17449"/>
    <n v="0.92484231727354638"/>
  </r>
  <r>
    <x v="41"/>
    <s v="CalWIN"/>
    <x v="0"/>
    <x v="3"/>
    <n v="2015"/>
    <n v="2015"/>
    <n v="0.19756134897868177"/>
    <n v="29683"/>
    <n v="0.91150007676953781"/>
  </r>
  <r>
    <x v="42"/>
    <s v="CalWIN"/>
    <x v="0"/>
    <x v="3"/>
    <n v="2015"/>
    <n v="2015"/>
    <n v="0.2783750500525079"/>
    <n v="36846"/>
    <n v="0.94744150167138086"/>
  </r>
  <r>
    <x v="43"/>
    <s v="CalWIN"/>
    <x v="0"/>
    <x v="3"/>
    <n v="2015"/>
    <n v="2015"/>
    <n v="0.24867934898775534"/>
    <n v="105872"/>
    <n v="0.92474320452798542"/>
  </r>
  <r>
    <x v="44"/>
    <s v="CalWIN"/>
    <x v="0"/>
    <x v="3"/>
    <n v="2015"/>
    <n v="2015"/>
    <n v="0.31646719595528694"/>
    <n v="24036"/>
    <n v="0.92910707383069191"/>
  </r>
  <r>
    <x v="45"/>
    <s v="C-IV"/>
    <x v="0"/>
    <x v="3"/>
    <n v="2015"/>
    <n v="2015"/>
    <n v="0.37232053164361334"/>
    <n v="24091"/>
    <n v="0.93889083752289648"/>
  </r>
  <r>
    <x v="46"/>
    <s v="C-IV"/>
    <x v="0"/>
    <x v="3"/>
    <n v="2015"/>
    <n v="2015"/>
    <n v="0.37726723095525999"/>
    <n v="312"/>
    <n v="0.91764705882352937"/>
  </r>
  <r>
    <x v="47"/>
    <s v="C-IV"/>
    <x v="0"/>
    <x v="3"/>
    <n v="2015"/>
    <n v="2015"/>
    <n v="0.40292411507043918"/>
    <n v="6807"/>
    <n v="0.95389573991031396"/>
  </r>
  <r>
    <x v="48"/>
    <s v="CalWIN"/>
    <x v="0"/>
    <x v="3"/>
    <n v="2015"/>
    <n v="2015"/>
    <n v="0.35097089844080653"/>
    <n v="41463"/>
    <n v="0.92398716405936621"/>
  </r>
  <r>
    <x v="49"/>
    <s v="CalWIN"/>
    <x v="0"/>
    <x v="3"/>
    <n v="2015"/>
    <n v="2015"/>
    <n v="0.2810626791764399"/>
    <n v="34510"/>
    <n v="0.92621916852304143"/>
  </r>
  <r>
    <x v="50"/>
    <s v="C-IV"/>
    <x v="0"/>
    <x v="3"/>
    <n v="2015"/>
    <n v="2015"/>
    <n v="0.39827765550431476"/>
    <n v="89213"/>
    <n v="0.93417732122849451"/>
  </r>
  <r>
    <x v="51"/>
    <s v="C-IV"/>
    <x v="0"/>
    <x v="3"/>
    <n v="2015"/>
    <n v="2015"/>
    <n v="0.31562610407308334"/>
    <n v="12507"/>
    <n v="0.95175405220302867"/>
  </r>
  <r>
    <x v="52"/>
    <s v="C-IV"/>
    <x v="0"/>
    <x v="3"/>
    <n v="2015"/>
    <n v="2015"/>
    <n v="0.37281995742614932"/>
    <n v="9983"/>
    <n v="0.95494547541610864"/>
  </r>
  <r>
    <x v="53"/>
    <s v="C-IV"/>
    <x v="0"/>
    <x v="3"/>
    <n v="2015"/>
    <n v="2015"/>
    <n v="0.36004119464469619"/>
    <n v="1748"/>
    <n v="0.92584745762711862"/>
  </r>
  <r>
    <x v="54"/>
    <s v="CalWIN"/>
    <x v="0"/>
    <x v="3"/>
    <n v="2015"/>
    <n v="2015"/>
    <n v="0.49462321271798759"/>
    <n v="120004"/>
    <n v="0.95014291256601291"/>
  </r>
  <r>
    <x v="55"/>
    <s v="C-IV"/>
    <x v="0"/>
    <x v="3"/>
    <n v="2015"/>
    <n v="2015"/>
    <n v="0.37117535345009495"/>
    <n v="5277"/>
    <n v="0.93913507741591029"/>
  </r>
  <r>
    <x v="56"/>
    <s v="CalWIN"/>
    <x v="0"/>
    <x v="3"/>
    <n v="2015"/>
    <n v="2015"/>
    <n v="0.31280768080071802"/>
    <n v="69006"/>
    <n v="0.89321217769493633"/>
  </r>
  <r>
    <x v="57"/>
    <s v="CalWIN"/>
    <x v="0"/>
    <x v="3"/>
    <n v="2015"/>
    <n v="2015"/>
    <n v="0.34154846869635919"/>
    <n v="18903"/>
    <n v="0.91704264299228644"/>
  </r>
  <r>
    <x v="58"/>
    <s v="C-IV"/>
    <x v="0"/>
    <x v="3"/>
    <n v="2015"/>
    <n v="2015"/>
    <n v="0.42254360128404539"/>
    <n v="12768"/>
    <n v="0.94985865198631159"/>
  </r>
  <r>
    <x v="0"/>
    <s v="n/a"/>
    <x v="1"/>
    <x v="3"/>
    <n v="2015"/>
    <n v="2015"/>
    <n v="0.32076661044189686"/>
    <n v="4128954"/>
    <n v="0.90818637186170159"/>
  </r>
  <r>
    <x v="1"/>
    <s v="CalWIN"/>
    <x v="1"/>
    <x v="3"/>
    <n v="2015"/>
    <n v="2015"/>
    <n v="0.26396550018064541"/>
    <n v="114707"/>
    <n v="0.9117551208578083"/>
  </r>
  <r>
    <x v="2"/>
    <s v="C-IV"/>
    <x v="1"/>
    <x v="3"/>
    <n v="2015"/>
    <n v="2015"/>
    <n v="0.42857142857142855"/>
    <n v="156"/>
    <n v="0.9285714285714286"/>
  </r>
  <r>
    <x v="3"/>
    <s v="C-IV"/>
    <x v="1"/>
    <x v="3"/>
    <n v="2015"/>
    <n v="2015"/>
    <n v="0.40022449488650536"/>
    <n v="3209"/>
    <n v="0.91294452347083921"/>
  </r>
  <r>
    <x v="4"/>
    <s v="C-IV"/>
    <x v="1"/>
    <x v="3"/>
    <n v="2015"/>
    <n v="2015"/>
    <n v="0.37571300274278502"/>
    <n v="30958"/>
    <n v="0.94487852521059701"/>
  </r>
  <r>
    <x v="5"/>
    <s v="C-IV"/>
    <x v="1"/>
    <x v="3"/>
    <n v="2015"/>
    <n v="2015"/>
    <n v="0.42454861686268014"/>
    <n v="5126"/>
    <n v="0.9226061915046796"/>
  </r>
  <r>
    <x v="6"/>
    <s v="C-IV"/>
    <x v="1"/>
    <x v="3"/>
    <n v="2015"/>
    <n v="2015"/>
    <n v="0.19681274900398407"/>
    <n v="1729"/>
    <n v="0.96108949416342415"/>
  </r>
  <r>
    <x v="7"/>
    <s v="CalWIN"/>
    <x v="1"/>
    <x v="3"/>
    <n v="2015"/>
    <n v="2015"/>
    <n v="0.25199719273096505"/>
    <n v="67504"/>
    <n v="0.92344733242134058"/>
  </r>
  <r>
    <x v="8"/>
    <s v="C-IV"/>
    <x v="1"/>
    <x v="3"/>
    <n v="2015"/>
    <n v="2015"/>
    <n v="0.42976066597294482"/>
    <n v="4956"/>
    <n v="0.96195652173913049"/>
  </r>
  <r>
    <x v="9"/>
    <s v="C-IV"/>
    <x v="1"/>
    <x v="3"/>
    <n v="2015"/>
    <n v="2015"/>
    <n v="0.33203484852472825"/>
    <n v="12615"/>
    <n v="0.91096187175043331"/>
  </r>
  <r>
    <x v="10"/>
    <s v="CalWIN"/>
    <x v="1"/>
    <x v="3"/>
    <n v="2015"/>
    <n v="2015"/>
    <n v="0.47371087712724969"/>
    <n v="222520"/>
    <n v="0.93263814377682408"/>
  </r>
  <r>
    <x v="11"/>
    <s v="C-IV"/>
    <x v="1"/>
    <x v="3"/>
    <n v="2015"/>
    <n v="2015"/>
    <n v="0.312621853013478"/>
    <n v="3688"/>
    <n v="0.9604166666666667"/>
  </r>
  <r>
    <x v="12"/>
    <s v="C-IV"/>
    <x v="1"/>
    <x v="3"/>
    <n v="2015"/>
    <n v="2015"/>
    <n v="0.38568115597312241"/>
    <n v="19458"/>
    <n v="0.9155413353408931"/>
  </r>
  <r>
    <x v="13"/>
    <s v="C-IV"/>
    <x v="1"/>
    <x v="3"/>
    <n v="2015"/>
    <n v="2015"/>
    <n v="0.45319086364081951"/>
    <n v="41607"/>
    <n v="0.95663670015864621"/>
  </r>
  <r>
    <x v="14"/>
    <s v="C-IV"/>
    <x v="1"/>
    <x v="3"/>
    <n v="2015"/>
    <n v="2015"/>
    <n v="0.35212765957446807"/>
    <n v="1986"/>
    <n v="0.93900709219858158"/>
  </r>
  <r>
    <x v="15"/>
    <s v="C-IV"/>
    <x v="1"/>
    <x v="3"/>
    <n v="2015"/>
    <n v="2015"/>
    <n v="0.396816772417252"/>
    <n v="151909"/>
    <n v="0.94589596383516605"/>
  </r>
  <r>
    <x v="16"/>
    <s v="C-IV"/>
    <x v="1"/>
    <x v="3"/>
    <n v="2015"/>
    <n v="2015"/>
    <n v="0.42630894482746334"/>
    <n v="23930"/>
    <n v="0.95353841249601534"/>
  </r>
  <r>
    <x v="17"/>
    <s v="C-IV"/>
    <x v="1"/>
    <x v="3"/>
    <n v="2015"/>
    <n v="2015"/>
    <n v="0.38020850354586749"/>
    <n v="11634"/>
    <n v="0.95337212160944029"/>
  </r>
  <r>
    <x v="18"/>
    <s v="C-IV"/>
    <x v="1"/>
    <x v="3"/>
    <n v="2015"/>
    <n v="2015"/>
    <n v="0.40397350993377484"/>
    <n v="3111"/>
    <n v="0.9387447193723597"/>
  </r>
  <r>
    <x v="19"/>
    <s v="LRS"/>
    <x v="1"/>
    <x v="3"/>
    <n v="2015"/>
    <n v="2015"/>
    <n v="0.27628849741550232"/>
    <n v="1038448"/>
    <n v="0.86612614130448384"/>
  </r>
  <r>
    <x v="20"/>
    <s v="C-IV"/>
    <x v="1"/>
    <x v="3"/>
    <n v="2015"/>
    <n v="2015"/>
    <n v="0.41954980045364493"/>
    <n v="29225"/>
    <n v="0.96691480562448306"/>
  </r>
  <r>
    <x v="21"/>
    <s v="C-IV"/>
    <x v="1"/>
    <x v="3"/>
    <n v="2015"/>
    <n v="2015"/>
    <n v="0.23620606864381588"/>
    <n v="10330"/>
    <n v="0.94406872600987024"/>
  </r>
  <r>
    <x v="22"/>
    <s v="C-IV"/>
    <x v="1"/>
    <x v="3"/>
    <n v="2015"/>
    <n v="2015"/>
    <n v="0.42660644631492506"/>
    <n v="2078"/>
    <n v="0.96070272769301901"/>
  </r>
  <r>
    <x v="23"/>
    <s v="C-IV"/>
    <x v="1"/>
    <x v="3"/>
    <n v="2015"/>
    <n v="2015"/>
    <n v="0.31904573351811522"/>
    <n v="12892"/>
    <n v="0.93651024262676164"/>
  </r>
  <r>
    <x v="24"/>
    <s v="C-IV"/>
    <x v="1"/>
    <x v="3"/>
    <n v="2015"/>
    <n v="2015"/>
    <n v="0.42629482071713148"/>
    <n v="58208"/>
    <n v="0.96830968342954105"/>
  </r>
  <r>
    <x v="25"/>
    <s v="C-IV"/>
    <x v="1"/>
    <x v="3"/>
    <n v="2015"/>
    <n v="2015"/>
    <n v="0.30926557173845676"/>
    <n v="998"/>
    <n v="0.96611810261374642"/>
  </r>
  <r>
    <x v="26"/>
    <s v="C-IV"/>
    <x v="1"/>
    <x v="3"/>
    <n v="2015"/>
    <n v="2015"/>
    <n v="0.20956284153005464"/>
    <n v="767"/>
    <n v="0.86568848758465011"/>
  </r>
  <r>
    <x v="27"/>
    <s v="C-IV"/>
    <x v="1"/>
    <x v="3"/>
    <n v="2015"/>
    <n v="2015"/>
    <n v="0.31511870295309785"/>
    <n v="54421"/>
    <n v="0.96397130457886815"/>
  </r>
  <r>
    <x v="28"/>
    <s v="C-IV"/>
    <x v="1"/>
    <x v="3"/>
    <n v="2015"/>
    <n v="2015"/>
    <n v="0.23036014181750328"/>
    <n v="7407"/>
    <n v="0.94104942192859864"/>
  </r>
  <r>
    <x v="29"/>
    <s v="C-IV"/>
    <x v="1"/>
    <x v="3"/>
    <n v="2015"/>
    <n v="2015"/>
    <n v="0.30595852798950907"/>
    <n v="7466"/>
    <n v="0.93115490147168867"/>
  </r>
  <r>
    <x v="30"/>
    <s v="CalWIN"/>
    <x v="1"/>
    <x v="3"/>
    <n v="2015"/>
    <n v="2015"/>
    <n v="0.26965984844168422"/>
    <n v="236640"/>
    <n v="0.92087495573464917"/>
  </r>
  <r>
    <x v="31"/>
    <s v="CalWIN"/>
    <x v="1"/>
    <x v="3"/>
    <n v="2015"/>
    <n v="2015"/>
    <n v="0.25382760987914493"/>
    <n v="15899"/>
    <n v="0.87573671164968325"/>
  </r>
  <r>
    <x v="32"/>
    <s v="C-IV"/>
    <x v="1"/>
    <x v="3"/>
    <n v="2015"/>
    <n v="2015"/>
    <n v="0.33867908260044838"/>
    <n v="1964"/>
    <n v="0.90091743119266054"/>
  </r>
  <r>
    <x v="33"/>
    <s v="C-IV"/>
    <x v="1"/>
    <x v="3"/>
    <n v="2015"/>
    <n v="2015"/>
    <n v="0.33290730844451089"/>
    <n v="267248"/>
    <n v="0.8985210015095938"/>
  </r>
  <r>
    <x v="34"/>
    <s v="CalWIN"/>
    <x v="1"/>
    <x v="3"/>
    <n v="2015"/>
    <n v="2015"/>
    <n v="0.37642231410620808"/>
    <n v="203288"/>
    <n v="0.92290370908430563"/>
  </r>
  <r>
    <x v="35"/>
    <s v="C-IV"/>
    <x v="1"/>
    <x v="3"/>
    <n v="2015"/>
    <n v="2015"/>
    <n v="0.33160762942779293"/>
    <n v="6085"/>
    <n v="0.94959425717852686"/>
  </r>
  <r>
    <x v="36"/>
    <s v="C-IV"/>
    <x v="1"/>
    <x v="3"/>
    <n v="2015"/>
    <n v="2015"/>
    <n v="0.42616820238681391"/>
    <n v="363530"/>
    <n v="0.90701550406938158"/>
  </r>
  <r>
    <x v="37"/>
    <s v="CalWIN"/>
    <x v="1"/>
    <x v="3"/>
    <n v="2015"/>
    <n v="2015"/>
    <n v="0.3060432001060639"/>
    <n v="263154"/>
    <n v="0.89326168792154759"/>
  </r>
  <r>
    <x v="38"/>
    <s v="CalWIN"/>
    <x v="1"/>
    <x v="3"/>
    <n v="2015"/>
    <n v="2015"/>
    <n v="0.20333337733250614"/>
    <n v="46213"/>
    <n v="0.87752311869813726"/>
  </r>
  <r>
    <x v="39"/>
    <s v="C-IV"/>
    <x v="1"/>
    <x v="3"/>
    <n v="2015"/>
    <n v="2015"/>
    <n v="0.40799119351898039"/>
    <n v="118601"/>
    <n v="0.95126607152883047"/>
  </r>
  <r>
    <x v="40"/>
    <s v="CalWIN"/>
    <x v="1"/>
    <x v="3"/>
    <n v="2015"/>
    <n v="2015"/>
    <n v="0.28927019063278364"/>
    <n v="17769"/>
    <n v="0.93016803643406798"/>
  </r>
  <r>
    <x v="41"/>
    <s v="CalWIN"/>
    <x v="1"/>
    <x v="3"/>
    <n v="2015"/>
    <n v="2015"/>
    <n v="0.19224164386781672"/>
    <n v="29442"/>
    <n v="0.91565590595260304"/>
  </r>
  <r>
    <x v="42"/>
    <s v="CalWIN"/>
    <x v="1"/>
    <x v="3"/>
    <n v="2015"/>
    <n v="2015"/>
    <n v="0.27412527381445739"/>
    <n v="37042"/>
    <n v="0.94806890020731494"/>
  </r>
  <r>
    <x v="43"/>
    <s v="CalWIN"/>
    <x v="1"/>
    <x v="3"/>
    <n v="2015"/>
    <n v="2015"/>
    <n v="0.24096775229505113"/>
    <n v="105047"/>
    <n v="0.93394205037474332"/>
  </r>
  <r>
    <x v="44"/>
    <s v="CalWIN"/>
    <x v="1"/>
    <x v="3"/>
    <n v="2015"/>
    <n v="2015"/>
    <n v="0.31779759596742924"/>
    <n v="24588"/>
    <n v="0.92925170068027207"/>
  </r>
  <r>
    <x v="45"/>
    <s v="C-IV"/>
    <x v="1"/>
    <x v="3"/>
    <n v="2015"/>
    <n v="2015"/>
    <n v="0.37023420479302832"/>
    <n v="24471"/>
    <n v="0.94489922001698978"/>
  </r>
  <r>
    <x v="46"/>
    <s v="C-IV"/>
    <x v="1"/>
    <x v="3"/>
    <n v="2015"/>
    <n v="2015"/>
    <n v="0.35406698564593303"/>
    <n v="296"/>
    <n v="0.89156626506024095"/>
  </r>
  <r>
    <x v="47"/>
    <s v="C-IV"/>
    <x v="1"/>
    <x v="3"/>
    <n v="2015"/>
    <n v="2015"/>
    <n v="0.39930434782608698"/>
    <n v="6888"/>
    <n v="0.95853047592541052"/>
  </r>
  <r>
    <x v="48"/>
    <s v="CalWIN"/>
    <x v="1"/>
    <x v="3"/>
    <n v="2015"/>
    <n v="2015"/>
    <n v="0.34258704978549337"/>
    <n v="41205"/>
    <n v="0.92348551065689499"/>
  </r>
  <r>
    <x v="49"/>
    <s v="CalWIN"/>
    <x v="1"/>
    <x v="3"/>
    <n v="2015"/>
    <n v="2015"/>
    <n v="0.2758863263919421"/>
    <n v="34512"/>
    <n v="0.92667078377144696"/>
  </r>
  <r>
    <x v="50"/>
    <s v="C-IV"/>
    <x v="1"/>
    <x v="3"/>
    <n v="2015"/>
    <n v="2015"/>
    <n v="0.39023091047671843"/>
    <n v="90109"/>
    <n v="0.94124344537990678"/>
  </r>
  <r>
    <x v="51"/>
    <s v="C-IV"/>
    <x v="1"/>
    <x v="3"/>
    <n v="2015"/>
    <n v="2015"/>
    <n v="0.31042357274401472"/>
    <n v="12642"/>
    <n v="0.95678498448497695"/>
  </r>
  <r>
    <x v="52"/>
    <s v="C-IV"/>
    <x v="1"/>
    <x v="3"/>
    <n v="2015"/>
    <n v="2015"/>
    <n v="0.37344232515894643"/>
    <n v="10279"/>
    <n v="0.96326492362477745"/>
  </r>
  <r>
    <x v="53"/>
    <s v="C-IV"/>
    <x v="1"/>
    <x v="3"/>
    <n v="2015"/>
    <n v="2015"/>
    <n v="0.34607726005575468"/>
    <n v="1738"/>
    <n v="0.93440860215053767"/>
  </r>
  <r>
    <x v="54"/>
    <s v="CalWIN"/>
    <x v="1"/>
    <x v="3"/>
    <n v="2015"/>
    <n v="2015"/>
    <n v="0.48487388153366534"/>
    <n v="119759"/>
    <n v="0.95091352299886456"/>
  </r>
  <r>
    <x v="55"/>
    <s v="C-IV"/>
    <x v="1"/>
    <x v="3"/>
    <n v="2015"/>
    <n v="2015"/>
    <n v="0.37499142602373275"/>
    <n v="5467"/>
    <n v="0.94388812154696133"/>
  </r>
  <r>
    <x v="56"/>
    <s v="CalWIN"/>
    <x v="1"/>
    <x v="3"/>
    <n v="2015"/>
    <n v="2015"/>
    <n v="0.30689489864582553"/>
    <n v="69779"/>
    <n v="0.9034985498239072"/>
  </r>
  <r>
    <x v="57"/>
    <s v="CalWIN"/>
    <x v="1"/>
    <x v="3"/>
    <n v="2015"/>
    <n v="2015"/>
    <n v="0.3353767159174264"/>
    <n v="19203"/>
    <n v="0.92047742306586133"/>
  </r>
  <r>
    <x v="58"/>
    <s v="C-IV"/>
    <x v="1"/>
    <x v="3"/>
    <n v="2015"/>
    <n v="2015"/>
    <n v="0.42128195197521301"/>
    <n v="13053"/>
    <n v="0.95089968674874337"/>
  </r>
  <r>
    <x v="0"/>
    <s v="n/a"/>
    <x v="2"/>
    <x v="3"/>
    <n v="2015"/>
    <n v="2016"/>
    <n v="0.32027296549514694"/>
    <n v="4166750"/>
    <n v="0.90867021971424566"/>
  </r>
  <r>
    <x v="1"/>
    <s v="CalWIN"/>
    <x v="2"/>
    <x v="3"/>
    <n v="2015"/>
    <n v="2016"/>
    <n v="0.26663127486331639"/>
    <n v="116019"/>
    <n v="0.90719932440357498"/>
  </r>
  <r>
    <x v="2"/>
    <s v="C-IV"/>
    <x v="2"/>
    <x v="3"/>
    <n v="2015"/>
    <n v="2016"/>
    <n v="0.45945945945945948"/>
    <n v="170"/>
    <n v="0.94444444444444442"/>
  </r>
  <r>
    <x v="3"/>
    <s v="C-IV"/>
    <x v="2"/>
    <x v="3"/>
    <n v="2015"/>
    <n v="2016"/>
    <n v="0.39218081857055592"/>
    <n v="3210"/>
    <n v="0.90729225551158843"/>
  </r>
  <r>
    <x v="4"/>
    <s v="C-IV"/>
    <x v="2"/>
    <x v="3"/>
    <n v="2015"/>
    <n v="2016"/>
    <n v="0.37588907679944344"/>
    <n v="31339"/>
    <n v="0.94300845545090728"/>
  </r>
  <r>
    <x v="5"/>
    <s v="C-IV"/>
    <x v="2"/>
    <x v="3"/>
    <n v="2015"/>
    <n v="2016"/>
    <n v="0.42725307615563685"/>
    <n v="5139"/>
    <n v="0.92311837614514103"/>
  </r>
  <r>
    <x v="6"/>
    <s v="C-IV"/>
    <x v="2"/>
    <x v="3"/>
    <n v="2015"/>
    <n v="2016"/>
    <n v="0.17361970088833914"/>
    <n v="1544"/>
    <n v="0.96379525593008741"/>
  </r>
  <r>
    <x v="7"/>
    <s v="CalWIN"/>
    <x v="2"/>
    <x v="3"/>
    <n v="2015"/>
    <n v="2016"/>
    <n v="0.2557958862000575"/>
    <n v="68485"/>
    <n v="0.91982969350202815"/>
  </r>
  <r>
    <x v="8"/>
    <s v="C-IV"/>
    <x v="2"/>
    <x v="3"/>
    <n v="2015"/>
    <n v="2016"/>
    <n v="0.43055436552137777"/>
    <n v="5025"/>
    <n v="0.96209075244112574"/>
  </r>
  <r>
    <x v="9"/>
    <s v="C-IV"/>
    <x v="2"/>
    <x v="3"/>
    <n v="2015"/>
    <n v="2016"/>
    <n v="0.33137760471479688"/>
    <n v="12595"/>
    <n v="0.91195423937441167"/>
  </r>
  <r>
    <x v="10"/>
    <s v="CalWIN"/>
    <x v="2"/>
    <x v="3"/>
    <n v="2015"/>
    <n v="2016"/>
    <n v="0.4727636192458462"/>
    <n v="223959"/>
    <n v="0.93530200333262337"/>
  </r>
  <r>
    <x v="11"/>
    <s v="C-IV"/>
    <x v="2"/>
    <x v="3"/>
    <n v="2015"/>
    <n v="2016"/>
    <n v="0.30654861343133977"/>
    <n v="3670"/>
    <n v="0.96376050420168069"/>
  </r>
  <r>
    <x v="12"/>
    <s v="C-IV"/>
    <x v="2"/>
    <x v="3"/>
    <n v="2015"/>
    <n v="2016"/>
    <n v="0.38591732028071002"/>
    <n v="19632"/>
    <n v="0.91486089752551381"/>
  </r>
  <r>
    <x v="13"/>
    <s v="C-IV"/>
    <x v="2"/>
    <x v="3"/>
    <n v="2015"/>
    <n v="2016"/>
    <n v="0.46275533877912184"/>
    <n v="42884"/>
    <n v="0.95853729408346189"/>
  </r>
  <r>
    <x v="14"/>
    <s v="C-IV"/>
    <x v="2"/>
    <x v="3"/>
    <n v="2015"/>
    <n v="2016"/>
    <n v="0.34947552447552449"/>
    <n v="1999"/>
    <n v="0.94426074633915924"/>
  </r>
  <r>
    <x v="15"/>
    <s v="C-IV"/>
    <x v="2"/>
    <x v="3"/>
    <n v="2015"/>
    <n v="2016"/>
    <n v="0.3999417794368062"/>
    <n v="155249"/>
    <n v="0.9435162844970616"/>
  </r>
  <r>
    <x v="16"/>
    <s v="C-IV"/>
    <x v="2"/>
    <x v="3"/>
    <n v="2015"/>
    <n v="2016"/>
    <n v="0.42853348443531536"/>
    <n v="24201"/>
    <n v="0.9532456278556799"/>
  </r>
  <r>
    <x v="17"/>
    <s v="C-IV"/>
    <x v="2"/>
    <x v="3"/>
    <n v="2015"/>
    <n v="2016"/>
    <n v="0.38293811264598365"/>
    <n v="11837"/>
    <n v="0.95606170745497132"/>
  </r>
  <r>
    <x v="18"/>
    <s v="C-IV"/>
    <x v="2"/>
    <x v="3"/>
    <n v="2015"/>
    <n v="2016"/>
    <n v="0.39547372458764862"/>
    <n v="3093"/>
    <n v="0.93585476550680791"/>
  </r>
  <r>
    <x v="19"/>
    <s v="LRS"/>
    <x v="2"/>
    <x v="3"/>
    <n v="2015"/>
    <n v="2016"/>
    <n v="0.27282218566421906"/>
    <n v="1045776"/>
    <n v="0.87294727888459189"/>
  </r>
  <r>
    <x v="20"/>
    <s v="C-IV"/>
    <x v="2"/>
    <x v="3"/>
    <n v="2015"/>
    <n v="2016"/>
    <n v="0.41991798307678979"/>
    <n v="29081"/>
    <n v="0.9631702712549266"/>
  </r>
  <r>
    <x v="21"/>
    <s v="C-IV"/>
    <x v="2"/>
    <x v="3"/>
    <n v="2015"/>
    <n v="2016"/>
    <n v="0.23824037849149304"/>
    <n v="10474"/>
    <n v="0.94224541201871181"/>
  </r>
  <r>
    <x v="22"/>
    <s v="C-IV"/>
    <x v="2"/>
    <x v="3"/>
    <n v="2015"/>
    <n v="2016"/>
    <n v="0.43174735092457928"/>
    <n v="2078"/>
    <n v="0.95364846259752178"/>
  </r>
  <r>
    <x v="23"/>
    <s v="C-IV"/>
    <x v="2"/>
    <x v="3"/>
    <n v="2015"/>
    <n v="2016"/>
    <n v="0.31634809100289912"/>
    <n v="12876"/>
    <n v="0.93630017452006986"/>
  </r>
  <r>
    <x v="24"/>
    <s v="C-IV"/>
    <x v="2"/>
    <x v="3"/>
    <n v="2015"/>
    <n v="2016"/>
    <n v="0.42274372429030338"/>
    <n v="58167"/>
    <n v="0.96571589852570061"/>
  </r>
  <r>
    <x v="25"/>
    <s v="C-IV"/>
    <x v="2"/>
    <x v="3"/>
    <n v="2015"/>
    <n v="2016"/>
    <n v="0.29684542586750789"/>
    <n v="941"/>
    <n v="0.95436105476673427"/>
  </r>
  <r>
    <x v="26"/>
    <s v="C-IV"/>
    <x v="2"/>
    <x v="3"/>
    <n v="2015"/>
    <n v="2016"/>
    <n v="0.20480611687602404"/>
    <n v="750"/>
    <n v="0.86009174311926606"/>
  </r>
  <r>
    <x v="27"/>
    <s v="C-IV"/>
    <x v="2"/>
    <x v="3"/>
    <n v="2015"/>
    <n v="2016"/>
    <n v="0.28625786540249754"/>
    <n v="50179"/>
    <n v="0.96012475364980965"/>
  </r>
  <r>
    <x v="28"/>
    <s v="C-IV"/>
    <x v="2"/>
    <x v="3"/>
    <n v="2015"/>
    <n v="2016"/>
    <n v="0.22272415726836564"/>
    <n v="7149"/>
    <n v="0.93942181340341657"/>
  </r>
  <r>
    <x v="29"/>
    <s v="C-IV"/>
    <x v="2"/>
    <x v="3"/>
    <n v="2015"/>
    <n v="2016"/>
    <n v="0.30154670563877722"/>
    <n v="7428"/>
    <n v="0.92560747663551401"/>
  </r>
  <r>
    <x v="30"/>
    <s v="CalWIN"/>
    <x v="2"/>
    <x v="3"/>
    <n v="2015"/>
    <n v="2016"/>
    <n v="0.27211101011222966"/>
    <n v="240083"/>
    <n v="0.91632284633616656"/>
  </r>
  <r>
    <x v="31"/>
    <s v="CalWIN"/>
    <x v="2"/>
    <x v="3"/>
    <n v="2015"/>
    <n v="2016"/>
    <n v="0.25430192096858761"/>
    <n v="16005"/>
    <n v="0.88012097882870499"/>
  </r>
  <r>
    <x v="32"/>
    <s v="C-IV"/>
    <x v="2"/>
    <x v="3"/>
    <n v="2015"/>
    <n v="2016"/>
    <n v="0.31993844049247605"/>
    <n v="1871"/>
    <n v="0.91357421875"/>
  </r>
  <r>
    <x v="33"/>
    <s v="C-IV"/>
    <x v="2"/>
    <x v="3"/>
    <n v="2015"/>
    <n v="2016"/>
    <n v="0.33682152073419019"/>
    <n v="272140"/>
    <n v="0.89403571017920791"/>
  </r>
  <r>
    <x v="34"/>
    <s v="CalWIN"/>
    <x v="2"/>
    <x v="3"/>
    <n v="2015"/>
    <n v="2016"/>
    <n v="0.38130774106867293"/>
    <n v="206326"/>
    <n v="0.92047360719511762"/>
  </r>
  <r>
    <x v="35"/>
    <s v="C-IV"/>
    <x v="2"/>
    <x v="3"/>
    <n v="2015"/>
    <n v="2016"/>
    <n v="0.32063855290399912"/>
    <n v="5885"/>
    <n v="0.9467503217503217"/>
  </r>
  <r>
    <x v="36"/>
    <s v="C-IV"/>
    <x v="2"/>
    <x v="3"/>
    <n v="2015"/>
    <n v="2016"/>
    <n v="0.43033656708577034"/>
    <n v="368622"/>
    <n v="0.90476260603204528"/>
  </r>
  <r>
    <x v="37"/>
    <s v="CalWIN"/>
    <x v="2"/>
    <x v="3"/>
    <n v="2015"/>
    <n v="2016"/>
    <n v="0.30929963145785305"/>
    <n v="268057"/>
    <n v="0.89048085707167179"/>
  </r>
  <r>
    <x v="38"/>
    <s v="CalWIN"/>
    <x v="2"/>
    <x v="3"/>
    <n v="2015"/>
    <n v="2016"/>
    <n v="0.20856496231680252"/>
    <n v="47460"/>
    <n v="0.87676192939350839"/>
  </r>
  <r>
    <x v="39"/>
    <s v="C-IV"/>
    <x v="2"/>
    <x v="3"/>
    <n v="2015"/>
    <n v="2016"/>
    <n v="0.40448159030329472"/>
    <n v="118666"/>
    <n v="0.95069700368530685"/>
  </r>
  <r>
    <x v="40"/>
    <s v="CalWIN"/>
    <x v="2"/>
    <x v="3"/>
    <n v="2015"/>
    <n v="2016"/>
    <n v="0.28985296022800883"/>
    <n v="17899"/>
    <n v="0.92938366478010281"/>
  </r>
  <r>
    <x v="41"/>
    <s v="CalWIN"/>
    <x v="2"/>
    <x v="3"/>
    <n v="2015"/>
    <n v="2016"/>
    <n v="0.19208318837218291"/>
    <n v="29814"/>
    <n v="0.91325124058077556"/>
  </r>
  <r>
    <x v="42"/>
    <s v="CalWIN"/>
    <x v="2"/>
    <x v="3"/>
    <n v="2015"/>
    <n v="2016"/>
    <n v="0.26175684435154367"/>
    <n v="35940"/>
    <n v="0.94883573578330427"/>
  </r>
  <r>
    <x v="43"/>
    <s v="CalWIN"/>
    <x v="2"/>
    <x v="3"/>
    <n v="2015"/>
    <n v="2016"/>
    <n v="0.23871847400218246"/>
    <n v="105224"/>
    <n v="0.93795070642242728"/>
  </r>
  <r>
    <x v="44"/>
    <s v="CalWIN"/>
    <x v="2"/>
    <x v="3"/>
    <n v="2015"/>
    <n v="2016"/>
    <n v="0.30859424838602667"/>
    <n v="24187"/>
    <n v="0.92738008511943559"/>
  </r>
  <r>
    <x v="45"/>
    <s v="C-IV"/>
    <x v="2"/>
    <x v="3"/>
    <n v="2015"/>
    <n v="2016"/>
    <n v="0.37084687612856626"/>
    <n v="24645"/>
    <n v="0.94269976666794175"/>
  </r>
  <r>
    <x v="46"/>
    <s v="C-IV"/>
    <x v="2"/>
    <x v="3"/>
    <n v="2015"/>
    <n v="2016"/>
    <n v="0.35688622754491017"/>
    <n v="298"/>
    <n v="0.89759036144578308"/>
  </r>
  <r>
    <x v="47"/>
    <s v="C-IV"/>
    <x v="2"/>
    <x v="3"/>
    <n v="2015"/>
    <n v="2016"/>
    <n v="0.3925845147219193"/>
    <n v="6840"/>
    <n v="0.9542410714285714"/>
  </r>
  <r>
    <x v="48"/>
    <s v="CalWIN"/>
    <x v="2"/>
    <x v="3"/>
    <n v="2015"/>
    <n v="2016"/>
    <n v="0.34627267620526714"/>
    <n v="41917"/>
    <n v="0.91507848145479953"/>
  </r>
  <r>
    <x v="49"/>
    <s v="CalWIN"/>
    <x v="2"/>
    <x v="3"/>
    <n v="2015"/>
    <n v="2016"/>
    <n v="0.27875504193610345"/>
    <n v="34831"/>
    <n v="0.92340933191940611"/>
  </r>
  <r>
    <x v="50"/>
    <s v="C-IV"/>
    <x v="2"/>
    <x v="3"/>
    <n v="2015"/>
    <n v="2016"/>
    <n v="0.38573278338492673"/>
    <n v="89966"/>
    <n v="0.94178609189025098"/>
  </r>
  <r>
    <x v="51"/>
    <s v="C-IV"/>
    <x v="2"/>
    <x v="3"/>
    <n v="2015"/>
    <n v="2016"/>
    <n v="0.30838005026097043"/>
    <n v="12762"/>
    <n v="0.95488215488215489"/>
  </r>
  <r>
    <x v="52"/>
    <s v="C-IV"/>
    <x v="2"/>
    <x v="3"/>
    <n v="2015"/>
    <n v="2016"/>
    <n v="0.38333212446507581"/>
    <n v="10570"/>
    <n v="0.9645040605894698"/>
  </r>
  <r>
    <x v="53"/>
    <s v="C-IV"/>
    <x v="2"/>
    <x v="3"/>
    <n v="2015"/>
    <n v="2016"/>
    <n v="0.34944237918215615"/>
    <n v="1786"/>
    <n v="0.93410041841004188"/>
  </r>
  <r>
    <x v="54"/>
    <s v="CalWIN"/>
    <x v="2"/>
    <x v="3"/>
    <n v="2015"/>
    <n v="2016"/>
    <n v="0.48454783213762986"/>
    <n v="121167"/>
    <n v="0.95126948984879178"/>
  </r>
  <r>
    <x v="55"/>
    <s v="C-IV"/>
    <x v="2"/>
    <x v="3"/>
    <n v="2015"/>
    <n v="2016"/>
    <n v="0.37634335464562646"/>
    <n v="5533"/>
    <n v="0.94339300937766413"/>
  </r>
  <r>
    <x v="56"/>
    <s v="CalWIN"/>
    <x v="2"/>
    <x v="3"/>
    <n v="2015"/>
    <n v="2016"/>
    <n v="0.30775591202249047"/>
    <n v="70718"/>
    <n v="0.90745540870011554"/>
  </r>
  <r>
    <x v="57"/>
    <s v="CalWIN"/>
    <x v="2"/>
    <x v="3"/>
    <n v="2015"/>
    <n v="2016"/>
    <n v="0.33401074676219344"/>
    <n v="19394"/>
    <n v="0.91649732999385658"/>
  </r>
  <r>
    <x v="58"/>
    <s v="C-IV"/>
    <x v="2"/>
    <x v="3"/>
    <n v="2015"/>
    <n v="2016"/>
    <n v="0.42359550561797754"/>
    <n v="13195"/>
    <n v="0.94689630426982418"/>
  </r>
  <r>
    <x v="0"/>
    <s v="n/a"/>
    <x v="3"/>
    <x v="3"/>
    <n v="2016"/>
    <n v="2016"/>
    <n v="0.31425677419179499"/>
    <n v="4162671"/>
    <n v="0.91044080146994333"/>
  </r>
  <r>
    <x v="1"/>
    <s v="CalWIN"/>
    <x v="3"/>
    <x v="3"/>
    <n v="2016"/>
    <n v="2016"/>
    <n v="0.25903784779004463"/>
    <n v="114524"/>
    <n v="0.91125663406987756"/>
  </r>
  <r>
    <x v="2"/>
    <s v="C-IV"/>
    <x v="3"/>
    <x v="3"/>
    <n v="2016"/>
    <n v="2016"/>
    <n v="0.42162162162162165"/>
    <n v="156"/>
    <n v="0.96296296296296291"/>
  </r>
  <r>
    <x v="3"/>
    <s v="C-IV"/>
    <x v="3"/>
    <x v="3"/>
    <n v="2016"/>
    <n v="2016"/>
    <n v="0.38653729533050335"/>
    <n v="3187"/>
    <n v="0.90771859868983196"/>
  </r>
  <r>
    <x v="4"/>
    <s v="C-IV"/>
    <x v="3"/>
    <x v="3"/>
    <n v="2016"/>
    <n v="2016"/>
    <n v="0.37135108890020485"/>
    <n v="31358"/>
    <n v="0.94058010138276493"/>
  </r>
  <r>
    <x v="5"/>
    <s v="C-IV"/>
    <x v="3"/>
    <x v="3"/>
    <n v="2016"/>
    <n v="2016"/>
    <n v="0.41573495560670831"/>
    <n v="5057"/>
    <n v="0.91962174940898345"/>
  </r>
  <r>
    <x v="6"/>
    <s v="C-IV"/>
    <x v="3"/>
    <x v="3"/>
    <n v="2016"/>
    <n v="2016"/>
    <n v="0.15025041736227046"/>
    <n v="1350"/>
    <n v="0.97192224622030232"/>
  </r>
  <r>
    <x v="7"/>
    <s v="CalWIN"/>
    <x v="3"/>
    <x v="3"/>
    <n v="2016"/>
    <n v="2016"/>
    <n v="0.24985983722796512"/>
    <n v="68186"/>
    <n v="0.92461861821140412"/>
  </r>
  <r>
    <x v="8"/>
    <s v="C-IV"/>
    <x v="3"/>
    <x v="3"/>
    <n v="2016"/>
    <n v="2016"/>
    <n v="0.42793921175684702"/>
    <n v="5125"/>
    <n v="0.96352697875540516"/>
  </r>
  <r>
    <x v="9"/>
    <s v="C-IV"/>
    <x v="3"/>
    <x v="3"/>
    <n v="2016"/>
    <n v="2016"/>
    <n v="0.3238218539616779"/>
    <n v="12506"/>
    <n v="0.91551976573938509"/>
  </r>
  <r>
    <x v="10"/>
    <s v="CalWIN"/>
    <x v="3"/>
    <x v="3"/>
    <n v="2016"/>
    <n v="2016"/>
    <n v="0.46535209860509258"/>
    <n v="223584"/>
    <n v="0.93553705175948787"/>
  </r>
  <r>
    <x v="11"/>
    <s v="C-IV"/>
    <x v="3"/>
    <x v="3"/>
    <n v="2016"/>
    <n v="2016"/>
    <n v="0.29623785399883729"/>
    <n v="3567"/>
    <n v="0.96379356930559312"/>
  </r>
  <r>
    <x v="12"/>
    <s v="C-IV"/>
    <x v="3"/>
    <x v="3"/>
    <n v="2016"/>
    <n v="2016"/>
    <n v="0.37942545399053867"/>
    <n v="19891"/>
    <n v="0.91142778592375362"/>
  </r>
  <r>
    <x v="13"/>
    <s v="C-IV"/>
    <x v="3"/>
    <x v="3"/>
    <n v="2016"/>
    <n v="2016"/>
    <n v="0.46435754189944134"/>
    <n v="43638"/>
    <n v="0.95718359289317834"/>
  </r>
  <r>
    <x v="14"/>
    <s v="C-IV"/>
    <x v="3"/>
    <x v="3"/>
    <n v="2016"/>
    <n v="2016"/>
    <n v="0.35306227483273289"/>
    <n v="2058"/>
    <n v="0.94795025333947491"/>
  </r>
  <r>
    <x v="15"/>
    <s v="C-IV"/>
    <x v="3"/>
    <x v="3"/>
    <n v="2016"/>
    <n v="2016"/>
    <n v="0.39603803246969194"/>
    <n v="157197"/>
    <n v="0.94469350961538456"/>
  </r>
  <r>
    <x v="16"/>
    <s v="C-IV"/>
    <x v="3"/>
    <x v="3"/>
    <n v="2016"/>
    <n v="2016"/>
    <n v="0.42152025425365663"/>
    <n v="24006"/>
    <n v="0.95519656215183835"/>
  </r>
  <r>
    <x v="17"/>
    <s v="C-IV"/>
    <x v="3"/>
    <x v="3"/>
    <n v="2016"/>
    <n v="2016"/>
    <n v="0.41864687519908261"/>
    <n v="13143"/>
    <n v="0.86461417012038677"/>
  </r>
  <r>
    <x v="18"/>
    <s v="C-IV"/>
    <x v="3"/>
    <x v="3"/>
    <n v="2016"/>
    <n v="2016"/>
    <n v="0.3864854756264805"/>
    <n v="3100"/>
    <n v="0.93401626996083154"/>
  </r>
  <r>
    <x v="19"/>
    <s v="LRS"/>
    <x v="3"/>
    <x v="3"/>
    <n v="2016"/>
    <n v="2016"/>
    <n v="0.26398139170286156"/>
    <n v="1030487"/>
    <n v="0.87400660538506814"/>
  </r>
  <r>
    <x v="20"/>
    <s v="C-IV"/>
    <x v="3"/>
    <x v="3"/>
    <n v="2016"/>
    <n v="2016"/>
    <n v="0.414327811632764"/>
    <n v="28964"/>
    <n v="0.96152441655877574"/>
  </r>
  <r>
    <x v="21"/>
    <s v="C-IV"/>
    <x v="3"/>
    <x v="3"/>
    <n v="2016"/>
    <n v="2016"/>
    <n v="0.23321451790077791"/>
    <n v="10403"/>
    <n v="0.93762956286615595"/>
  </r>
  <r>
    <x v="22"/>
    <s v="C-IV"/>
    <x v="3"/>
    <x v="3"/>
    <n v="2016"/>
    <n v="2016"/>
    <n v="0.41441255420194095"/>
    <n v="2007"/>
    <n v="0.94759206798866857"/>
  </r>
  <r>
    <x v="23"/>
    <s v="C-IV"/>
    <x v="3"/>
    <x v="3"/>
    <n v="2016"/>
    <n v="2016"/>
    <n v="0.31268143990710279"/>
    <n v="12925"/>
    <n v="0.93388728323699421"/>
  </r>
  <r>
    <x v="24"/>
    <s v="C-IV"/>
    <x v="3"/>
    <x v="3"/>
    <n v="2016"/>
    <n v="2016"/>
    <n v="0.41436551699282803"/>
    <n v="57487"/>
    <n v="0.96613559208093847"/>
  </r>
  <r>
    <x v="25"/>
    <s v="C-IV"/>
    <x v="3"/>
    <x v="3"/>
    <n v="2016"/>
    <n v="2016"/>
    <n v="0.30196936542669583"/>
    <n v="966"/>
    <n v="0.95360315893385983"/>
  </r>
  <r>
    <x v="26"/>
    <s v="C-IV"/>
    <x v="3"/>
    <x v="3"/>
    <n v="2016"/>
    <n v="2016"/>
    <n v="0.18878656554712892"/>
    <n v="697"/>
    <n v="0.87452948557089083"/>
  </r>
  <r>
    <x v="27"/>
    <s v="C-IV"/>
    <x v="3"/>
    <x v="3"/>
    <n v="2016"/>
    <n v="2016"/>
    <n v="0.27500140726146916"/>
    <n v="48854"/>
    <n v="0.96061505790746604"/>
  </r>
  <r>
    <x v="28"/>
    <s v="C-IV"/>
    <x v="3"/>
    <x v="3"/>
    <n v="2016"/>
    <n v="2016"/>
    <n v="0.22354874720912926"/>
    <n v="7209"/>
    <n v="0.94087705559906032"/>
  </r>
  <r>
    <x v="29"/>
    <s v="C-IV"/>
    <x v="3"/>
    <x v="3"/>
    <n v="2016"/>
    <n v="2016"/>
    <n v="0.29836157513119416"/>
    <n v="7448"/>
    <n v="0.92798405183154742"/>
  </r>
  <r>
    <x v="30"/>
    <s v="CalWIN"/>
    <x v="3"/>
    <x v="3"/>
    <n v="2016"/>
    <n v="2016"/>
    <n v="0.26872460408058624"/>
    <n v="243174"/>
    <n v="0.9218434290783234"/>
  </r>
  <r>
    <x v="31"/>
    <s v="CalWIN"/>
    <x v="3"/>
    <x v="3"/>
    <n v="2016"/>
    <n v="2016"/>
    <n v="0.24883986187715817"/>
    <n v="15926"/>
    <n v="0.88076540205729459"/>
  </r>
  <r>
    <x v="32"/>
    <s v="C-IV"/>
    <x v="3"/>
    <x v="3"/>
    <n v="2016"/>
    <n v="2016"/>
    <n v="0.3127620325339594"/>
    <n v="1865"/>
    <n v="0.89405560882070945"/>
  </r>
  <r>
    <x v="33"/>
    <s v="C-IV"/>
    <x v="3"/>
    <x v="3"/>
    <n v="2016"/>
    <n v="2016"/>
    <n v="0.33666904145948329"/>
    <n v="275502"/>
    <n v="0.89210902108341072"/>
  </r>
  <r>
    <x v="34"/>
    <s v="CalWIN"/>
    <x v="3"/>
    <x v="3"/>
    <n v="2016"/>
    <n v="2016"/>
    <n v="0.37485195241437724"/>
    <n v="206672"/>
    <n v="0.92454560501746896"/>
  </r>
  <r>
    <x v="35"/>
    <s v="C-IV"/>
    <x v="3"/>
    <x v="3"/>
    <n v="2016"/>
    <n v="2016"/>
    <n v="0.31476774995944412"/>
    <n v="5821"/>
    <n v="0.94573517465475221"/>
  </r>
  <r>
    <x v="36"/>
    <s v="C-IV"/>
    <x v="3"/>
    <x v="3"/>
    <n v="2016"/>
    <n v="2016"/>
    <n v="0.42728078761010996"/>
    <n v="371072"/>
    <n v="0.90523691381425997"/>
  </r>
  <r>
    <x v="37"/>
    <s v="CalWIN"/>
    <x v="3"/>
    <x v="3"/>
    <n v="2016"/>
    <n v="2016"/>
    <n v="0.30338515664791632"/>
    <n v="270426"/>
    <n v="0.89760815735841792"/>
  </r>
  <r>
    <x v="38"/>
    <s v="CalWIN"/>
    <x v="3"/>
    <x v="3"/>
    <n v="2016"/>
    <n v="2016"/>
    <n v="0.20892593564822984"/>
    <n v="48550"/>
    <n v="0.89116907432221593"/>
  </r>
  <r>
    <x v="39"/>
    <s v="C-IV"/>
    <x v="3"/>
    <x v="3"/>
    <n v="2016"/>
    <n v="2016"/>
    <n v="0.39694150502178632"/>
    <n v="117973"/>
    <n v="0.95098102439260324"/>
  </r>
  <r>
    <x v="40"/>
    <s v="CalWIN"/>
    <x v="3"/>
    <x v="3"/>
    <n v="2016"/>
    <n v="2016"/>
    <n v="0.28865153965635959"/>
    <n v="18026"/>
    <n v="0.93374773374773379"/>
  </r>
  <r>
    <x v="41"/>
    <s v="CalWIN"/>
    <x v="3"/>
    <x v="3"/>
    <n v="2016"/>
    <n v="2016"/>
    <n v="0.18808277936761866"/>
    <n v="29510"/>
    <n v="0.91660195682559409"/>
  </r>
  <r>
    <x v="42"/>
    <s v="CalWIN"/>
    <x v="3"/>
    <x v="3"/>
    <n v="2016"/>
    <n v="2016"/>
    <n v="0.26122107413107148"/>
    <n v="36834"/>
    <n v="0.95323619989130715"/>
  </r>
  <r>
    <x v="43"/>
    <s v="CalWIN"/>
    <x v="3"/>
    <x v="3"/>
    <n v="2016"/>
    <n v="2016"/>
    <n v="0.23338328040434764"/>
    <n v="104355"/>
    <n v="0.94078775366695822"/>
  </r>
  <r>
    <x v="44"/>
    <s v="CalWIN"/>
    <x v="3"/>
    <x v="3"/>
    <n v="2016"/>
    <n v="2016"/>
    <n v="0.30359322887168838"/>
    <n v="24122"/>
    <n v="0.92623737664631567"/>
  </r>
  <r>
    <x v="45"/>
    <s v="C-IV"/>
    <x v="3"/>
    <x v="3"/>
    <n v="2016"/>
    <n v="2016"/>
    <n v="0.36895678137346566"/>
    <n v="24467"/>
    <n v="0.94216180830990792"/>
  </r>
  <r>
    <x v="46"/>
    <s v="C-IV"/>
    <x v="3"/>
    <x v="3"/>
    <n v="2016"/>
    <n v="2016"/>
    <n v="0.33849821215733017"/>
    <n v="284"/>
    <n v="0.88749999999999996"/>
  </r>
  <r>
    <x v="47"/>
    <s v="C-IV"/>
    <x v="3"/>
    <x v="3"/>
    <n v="2016"/>
    <n v="2016"/>
    <n v="0.38337517433751744"/>
    <n v="6872"/>
    <n v="0.94773134740035858"/>
  </r>
  <r>
    <x v="48"/>
    <s v="CalWIN"/>
    <x v="3"/>
    <x v="3"/>
    <n v="2016"/>
    <n v="2016"/>
    <n v="0.33825981384055037"/>
    <n v="41792"/>
    <n v="0.91794060797750832"/>
  </r>
  <r>
    <x v="49"/>
    <s v="CalWIN"/>
    <x v="3"/>
    <x v="3"/>
    <n v="2016"/>
    <n v="2016"/>
    <n v="0.26872795840598346"/>
    <n v="34061"/>
    <n v="0.92061733066652252"/>
  </r>
  <r>
    <x v="50"/>
    <s v="C-IV"/>
    <x v="3"/>
    <x v="3"/>
    <n v="2016"/>
    <n v="2016"/>
    <n v="0.37318892313894791"/>
    <n v="88863"/>
    <n v="0.94279348575672373"/>
  </r>
  <r>
    <x v="51"/>
    <s v="C-IV"/>
    <x v="3"/>
    <x v="3"/>
    <n v="2016"/>
    <n v="2016"/>
    <n v="0.30558758527913904"/>
    <n v="12721"/>
    <n v="0.95431357839459863"/>
  </r>
  <r>
    <x v="52"/>
    <s v="C-IV"/>
    <x v="3"/>
    <x v="3"/>
    <n v="2016"/>
    <n v="2016"/>
    <n v="0.37241999280834232"/>
    <n v="10357"/>
    <n v="0.96749182624941621"/>
  </r>
  <r>
    <x v="53"/>
    <s v="C-IV"/>
    <x v="3"/>
    <x v="3"/>
    <n v="2016"/>
    <n v="2016"/>
    <n v="0.35482610394685427"/>
    <n v="1816"/>
    <n v="0.94484911550468265"/>
  </r>
  <r>
    <x v="54"/>
    <s v="CalWIN"/>
    <x v="3"/>
    <x v="3"/>
    <n v="2016"/>
    <n v="2016"/>
    <n v="0.47762496673293986"/>
    <n v="122037"/>
    <n v="0.95740825004314878"/>
  </r>
  <r>
    <x v="55"/>
    <s v="C-IV"/>
    <x v="3"/>
    <x v="3"/>
    <n v="2016"/>
    <n v="2016"/>
    <n v="0.37516751541141785"/>
    <n v="5599"/>
    <n v="0.93895690088881434"/>
  </r>
  <r>
    <x v="56"/>
    <s v="CalWIN"/>
    <x v="3"/>
    <x v="3"/>
    <n v="2016"/>
    <n v="2016"/>
    <n v="0.30649724736241074"/>
    <n v="71930"/>
    <n v="0.91204179187746459"/>
  </r>
  <r>
    <x v="57"/>
    <s v="CalWIN"/>
    <x v="3"/>
    <x v="3"/>
    <n v="2016"/>
    <n v="2016"/>
    <n v="0.33150313506185392"/>
    <n v="19562"/>
    <n v="0.91257697331591714"/>
  </r>
  <r>
    <x v="58"/>
    <s v="C-IV"/>
    <x v="3"/>
    <x v="3"/>
    <n v="2016"/>
    <n v="2016"/>
    <n v="0.42045490196078433"/>
    <n v="13402"/>
    <n v="0.94820999009480689"/>
  </r>
  <r>
    <x v="0"/>
    <s v="n/a"/>
    <x v="0"/>
    <x v="4"/>
    <n v="2016"/>
    <n v="2016"/>
    <n v="0.30482266698912519"/>
    <n v="4187085"/>
    <n v="0.92541631838095439"/>
  </r>
  <r>
    <x v="1"/>
    <s v="CalWIN"/>
    <x v="0"/>
    <x v="4"/>
    <n v="2016"/>
    <n v="2016"/>
    <n v="0.24553070855126979"/>
    <n v="112333"/>
    <n v="0.92561799604482531"/>
  </r>
  <r>
    <x v="2"/>
    <s v="C-IV"/>
    <x v="0"/>
    <x v="4"/>
    <n v="2016"/>
    <n v="2016"/>
    <n v="0.40934065934065933"/>
    <n v="149"/>
    <n v="0.95512820512820518"/>
  </r>
  <r>
    <x v="3"/>
    <s v="C-IV"/>
    <x v="0"/>
    <x v="4"/>
    <n v="2016"/>
    <n v="2016"/>
    <n v="0.37568995889606577"/>
    <n v="3199"/>
    <n v="0.92536881689326"/>
  </r>
  <r>
    <x v="4"/>
    <s v="C-IV"/>
    <x v="0"/>
    <x v="4"/>
    <n v="2016"/>
    <n v="2016"/>
    <n v="0.36237637553976876"/>
    <n v="31218"/>
    <n v="0.9460573368082914"/>
  </r>
  <r>
    <x v="5"/>
    <s v="C-IV"/>
    <x v="0"/>
    <x v="4"/>
    <n v="2016"/>
    <n v="2016"/>
    <n v="0.39971220721080825"/>
    <n v="5000"/>
    <n v="0.93545369504209541"/>
  </r>
  <r>
    <x v="6"/>
    <s v="C-IV"/>
    <x v="0"/>
    <x v="4"/>
    <n v="2016"/>
    <n v="2016"/>
    <n v="0.15771884432945235"/>
    <n v="1463"/>
    <n v="0.9779411764705882"/>
  </r>
  <r>
    <x v="7"/>
    <s v="CalWIN"/>
    <x v="0"/>
    <x v="4"/>
    <n v="2016"/>
    <n v="2016"/>
    <n v="0.24012996067910825"/>
    <n v="67848"/>
    <n v="0.93328564747310794"/>
  </r>
  <r>
    <x v="8"/>
    <s v="C-IV"/>
    <x v="0"/>
    <x v="4"/>
    <n v="2016"/>
    <n v="2016"/>
    <n v="0.42938822184105202"/>
    <n v="5257"/>
    <n v="0.9738792145238977"/>
  </r>
  <r>
    <x v="9"/>
    <s v="C-IV"/>
    <x v="0"/>
    <x v="4"/>
    <n v="2016"/>
    <n v="2016"/>
    <n v="0.31059707892944532"/>
    <n v="12313"/>
    <n v="0.93019566367001583"/>
  </r>
  <r>
    <x v="10"/>
    <s v="CalWIN"/>
    <x v="0"/>
    <x v="4"/>
    <n v="2016"/>
    <n v="2016"/>
    <n v="0.46101025646217864"/>
    <n v="227663"/>
    <n v="0.94534228031857026"/>
  </r>
  <r>
    <x v="11"/>
    <s v="C-IV"/>
    <x v="0"/>
    <x v="4"/>
    <n v="2016"/>
    <n v="2016"/>
    <n v="0.29145890300788163"/>
    <n v="3624"/>
    <n v="0.97524219590958017"/>
  </r>
  <r>
    <x v="12"/>
    <s v="C-IV"/>
    <x v="0"/>
    <x v="4"/>
    <n v="2016"/>
    <n v="2016"/>
    <n v="0.36577168882685668"/>
    <n v="19917"/>
    <n v="0.91454679033887409"/>
  </r>
  <r>
    <x v="13"/>
    <s v="C-IV"/>
    <x v="0"/>
    <x v="4"/>
    <n v="2016"/>
    <n v="2016"/>
    <n v="0.44591178475900772"/>
    <n v="42511"/>
    <n v="0.96552272365940628"/>
  </r>
  <r>
    <x v="14"/>
    <s v="C-IV"/>
    <x v="0"/>
    <x v="4"/>
    <n v="2016"/>
    <n v="2016"/>
    <n v="0.34613397623557773"/>
    <n v="2010"/>
    <n v="0.95486935866983369"/>
  </r>
  <r>
    <x v="15"/>
    <s v="C-IV"/>
    <x v="0"/>
    <x v="4"/>
    <n v="2016"/>
    <n v="2016"/>
    <n v="0.40040553789476813"/>
    <n v="161727"/>
    <n v="0.95442313366774856"/>
  </r>
  <r>
    <x v="16"/>
    <s v="C-IV"/>
    <x v="0"/>
    <x v="4"/>
    <n v="2016"/>
    <n v="2016"/>
    <n v="0.42773626677736265"/>
    <n v="24730"/>
    <n v="0.96218193136720875"/>
  </r>
  <r>
    <x v="17"/>
    <s v="C-IV"/>
    <x v="0"/>
    <x v="4"/>
    <n v="2016"/>
    <n v="2016"/>
    <n v="0.38380413140866104"/>
    <n v="12337"/>
    <n v="0.9612747389745987"/>
  </r>
  <r>
    <x v="18"/>
    <s v="C-IV"/>
    <x v="0"/>
    <x v="4"/>
    <n v="2016"/>
    <n v="2016"/>
    <n v="0.37695167286245351"/>
    <n v="3042"/>
    <n v="0.93975903614457834"/>
  </r>
  <r>
    <x v="19"/>
    <s v="LRS"/>
    <x v="0"/>
    <x v="4"/>
    <n v="2016"/>
    <n v="2016"/>
    <n v="0.25164094470310988"/>
    <n v="1046239"/>
    <n v="0.90250123785222713"/>
  </r>
  <r>
    <x v="20"/>
    <s v="C-IV"/>
    <x v="0"/>
    <x v="4"/>
    <n v="2016"/>
    <n v="2016"/>
    <n v="0.41704909699374459"/>
    <n v="29535"/>
    <n v="0.97017376736852479"/>
  </r>
  <r>
    <x v="21"/>
    <s v="C-IV"/>
    <x v="0"/>
    <x v="4"/>
    <n v="2016"/>
    <n v="2016"/>
    <n v="0.2191667212291844"/>
    <n v="10042"/>
    <n v="0.94888027969384858"/>
  </r>
  <r>
    <x v="22"/>
    <s v="C-IV"/>
    <x v="0"/>
    <x v="4"/>
    <n v="2016"/>
    <n v="2016"/>
    <n v="0.41091201932756188"/>
    <n v="2041"/>
    <n v="0.95552434456928836"/>
  </r>
  <r>
    <x v="23"/>
    <s v="C-IV"/>
    <x v="0"/>
    <x v="4"/>
    <n v="2016"/>
    <n v="2016"/>
    <n v="0.2997765494531342"/>
    <n v="12745"/>
    <n v="0.94772456870910171"/>
  </r>
  <r>
    <x v="24"/>
    <s v="C-IV"/>
    <x v="0"/>
    <x v="4"/>
    <n v="2016"/>
    <n v="2016"/>
    <n v="0.40846915223517083"/>
    <n v="57693"/>
    <n v="0.97380369651447385"/>
  </r>
  <r>
    <x v="25"/>
    <s v="C-IV"/>
    <x v="0"/>
    <x v="4"/>
    <n v="2016"/>
    <n v="2016"/>
    <n v="0.3249221183800623"/>
    <n v="1043"/>
    <n v="0.95775941230486683"/>
  </r>
  <r>
    <x v="26"/>
    <s v="C-IV"/>
    <x v="0"/>
    <x v="4"/>
    <n v="2016"/>
    <n v="2016"/>
    <n v="0.19325961032122169"/>
    <n v="734"/>
    <n v="0.90729295426452405"/>
  </r>
  <r>
    <x v="27"/>
    <s v="C-IV"/>
    <x v="0"/>
    <x v="4"/>
    <n v="2016"/>
    <n v="2016"/>
    <n v="0.30231934208653183"/>
    <n v="55215"/>
    <n v="0.96819162180644935"/>
  </r>
  <r>
    <x v="28"/>
    <s v="C-IV"/>
    <x v="0"/>
    <x v="4"/>
    <n v="2016"/>
    <n v="2016"/>
    <n v="0.22168304298028815"/>
    <n v="7355"/>
    <n v="0.94952233410792664"/>
  </r>
  <r>
    <x v="29"/>
    <s v="C-IV"/>
    <x v="0"/>
    <x v="4"/>
    <n v="2016"/>
    <n v="2016"/>
    <n v="0.2848661278584288"/>
    <n v="7437"/>
    <n v="0.93488372093023253"/>
  </r>
  <r>
    <x v="30"/>
    <s v="CalWIN"/>
    <x v="0"/>
    <x v="4"/>
    <n v="2016"/>
    <n v="2016"/>
    <n v="0.2611990576488295"/>
    <n v="241921"/>
    <n v="0.92713127790445893"/>
  </r>
  <r>
    <x v="31"/>
    <s v="CalWIN"/>
    <x v="0"/>
    <x v="4"/>
    <n v="2016"/>
    <n v="2016"/>
    <n v="0.24149276603416414"/>
    <n v="16074"/>
    <n v="0.89578689255461441"/>
  </r>
  <r>
    <x v="32"/>
    <s v="C-IV"/>
    <x v="0"/>
    <x v="4"/>
    <n v="2016"/>
    <n v="2016"/>
    <n v="0.32775919732441472"/>
    <n v="2058"/>
    <n v="0.90580985915492962"/>
  </r>
  <r>
    <x v="33"/>
    <s v="C-IV"/>
    <x v="0"/>
    <x v="4"/>
    <n v="2016"/>
    <n v="2016"/>
    <n v="0.32464324230922775"/>
    <n v="272426"/>
    <n v="0.90401858304297333"/>
  </r>
  <r>
    <x v="34"/>
    <s v="CalWIN"/>
    <x v="0"/>
    <x v="4"/>
    <n v="2016"/>
    <n v="2016"/>
    <n v="0.36486316746660347"/>
    <n v="206240"/>
    <n v="0.9357234570589863"/>
  </r>
  <r>
    <x v="35"/>
    <s v="C-IV"/>
    <x v="0"/>
    <x v="4"/>
    <n v="2016"/>
    <n v="2016"/>
    <n v="0.31005424764312423"/>
    <n v="5887"/>
    <n v="0.9539782855290877"/>
  </r>
  <r>
    <x v="36"/>
    <s v="C-IV"/>
    <x v="0"/>
    <x v="4"/>
    <n v="2016"/>
    <n v="2016"/>
    <n v="0.42157866831016871"/>
    <n v="372114"/>
    <n v="0.91599547065773923"/>
  </r>
  <r>
    <x v="37"/>
    <s v="CalWIN"/>
    <x v="0"/>
    <x v="4"/>
    <n v="2016"/>
    <n v="2016"/>
    <n v="0.29178521242822197"/>
    <n v="269110"/>
    <n v="0.9092967150300385"/>
  </r>
  <r>
    <x v="38"/>
    <s v="CalWIN"/>
    <x v="0"/>
    <x v="4"/>
    <n v="2016"/>
    <n v="2016"/>
    <n v="0.20843693659053431"/>
    <n v="48788"/>
    <n v="0.89858916270674472"/>
  </r>
  <r>
    <x v="39"/>
    <s v="C-IV"/>
    <x v="0"/>
    <x v="4"/>
    <n v="2016"/>
    <n v="2016"/>
    <n v="0.38296172561551312"/>
    <n v="116006"/>
    <n v="0.96002846833725053"/>
  </r>
  <r>
    <x v="40"/>
    <s v="CalWIN"/>
    <x v="0"/>
    <x v="4"/>
    <n v="2016"/>
    <n v="2016"/>
    <n v="0.28216477531352513"/>
    <n v="17977"/>
    <n v="0.93708298582151794"/>
  </r>
  <r>
    <x v="41"/>
    <s v="CalWIN"/>
    <x v="0"/>
    <x v="4"/>
    <n v="2016"/>
    <n v="2016"/>
    <n v="0.18072505940821354"/>
    <n v="29128"/>
    <n v="0.92770240142684246"/>
  </r>
  <r>
    <x v="42"/>
    <s v="CalWIN"/>
    <x v="0"/>
    <x v="4"/>
    <n v="2016"/>
    <n v="2016"/>
    <n v="0.27240393906375282"/>
    <n v="39750"/>
    <n v="0.95831625641891083"/>
  </r>
  <r>
    <x v="43"/>
    <s v="CalWIN"/>
    <x v="0"/>
    <x v="4"/>
    <n v="2016"/>
    <n v="2016"/>
    <n v="0.22261995297161688"/>
    <n v="101870"/>
    <n v="0.94879293644288798"/>
  </r>
  <r>
    <x v="44"/>
    <s v="CalWIN"/>
    <x v="0"/>
    <x v="4"/>
    <n v="2016"/>
    <n v="2016"/>
    <n v="0.31547114009357347"/>
    <n v="26027"/>
    <n v="0.93693077504589795"/>
  </r>
  <r>
    <x v="45"/>
    <s v="C-IV"/>
    <x v="0"/>
    <x v="4"/>
    <n v="2016"/>
    <n v="2016"/>
    <n v="0.35677148909066669"/>
    <n v="24086"/>
    <n v="0.9511886896769608"/>
  </r>
  <r>
    <x v="46"/>
    <s v="C-IV"/>
    <x v="0"/>
    <x v="4"/>
    <n v="2016"/>
    <n v="2016"/>
    <n v="0.32384341637010677"/>
    <n v="273"/>
    <n v="0.91"/>
  </r>
  <r>
    <x v="47"/>
    <s v="C-IV"/>
    <x v="0"/>
    <x v="4"/>
    <n v="2016"/>
    <n v="2016"/>
    <n v="0.3779247758582987"/>
    <n v="6913"/>
    <n v="0.95973899763987225"/>
  </r>
  <r>
    <x v="48"/>
    <s v="CalWIN"/>
    <x v="0"/>
    <x v="4"/>
    <n v="2016"/>
    <n v="2016"/>
    <n v="0.32689189506748234"/>
    <n v="41732"/>
    <n v="0.93268371178258536"/>
  </r>
  <r>
    <x v="49"/>
    <s v="CalWIN"/>
    <x v="0"/>
    <x v="4"/>
    <n v="2016"/>
    <n v="2016"/>
    <n v="0.25670901529892032"/>
    <n v="33643"/>
    <n v="0.927826806398235"/>
  </r>
  <r>
    <x v="50"/>
    <s v="C-IV"/>
    <x v="0"/>
    <x v="4"/>
    <n v="2016"/>
    <n v="2016"/>
    <n v="0.36505408208623502"/>
    <n v="88695"/>
    <n v="0.95170393579123569"/>
  </r>
  <r>
    <x v="51"/>
    <s v="C-IV"/>
    <x v="0"/>
    <x v="4"/>
    <n v="2016"/>
    <n v="2016"/>
    <n v="0.3038616931316358"/>
    <n v="12936"/>
    <n v="0.95935924058142985"/>
  </r>
  <r>
    <x v="52"/>
    <s v="C-IV"/>
    <x v="0"/>
    <x v="4"/>
    <n v="2016"/>
    <n v="2016"/>
    <n v="0.3582838236863638"/>
    <n v="10071"/>
    <n v="0.97004430745521097"/>
  </r>
  <r>
    <x v="53"/>
    <s v="C-IV"/>
    <x v="0"/>
    <x v="4"/>
    <n v="2016"/>
    <n v="2016"/>
    <n v="0.35090837282780413"/>
    <n v="1777"/>
    <n v="0.94370685077004779"/>
  </r>
  <r>
    <x v="54"/>
    <s v="CalWIN"/>
    <x v="0"/>
    <x v="4"/>
    <n v="2016"/>
    <n v="2016"/>
    <n v="0.47517060488408086"/>
    <n v="123733"/>
    <n v="0.96234104608205329"/>
  </r>
  <r>
    <x v="55"/>
    <s v="C-IV"/>
    <x v="0"/>
    <x v="4"/>
    <n v="2016"/>
    <n v="2016"/>
    <n v="0.36044815698753646"/>
    <n v="5437"/>
    <n v="0.94936266806355862"/>
  </r>
  <r>
    <x v="56"/>
    <s v="CalWIN"/>
    <x v="0"/>
    <x v="4"/>
    <n v="2016"/>
    <n v="2016"/>
    <n v="0.29805486120517338"/>
    <n v="72616"/>
    <n v="0.9239617263843648"/>
  </r>
  <r>
    <x v="57"/>
    <s v="CalWIN"/>
    <x v="0"/>
    <x v="4"/>
    <n v="2016"/>
    <n v="2016"/>
    <n v="0.33482128095757696"/>
    <n v="20252"/>
    <n v="0.92260033711448231"/>
  </r>
  <r>
    <x v="58"/>
    <s v="C-IV"/>
    <x v="0"/>
    <x v="4"/>
    <n v="2016"/>
    <n v="2016"/>
    <n v="0.40173242324997704"/>
    <n v="13125"/>
    <n v="0.95517065715741212"/>
  </r>
  <r>
    <x v="0"/>
    <s v="n/a"/>
    <x v="1"/>
    <x v="4"/>
    <n v="2016"/>
    <n v="2016"/>
    <n v="0.29273126578129882"/>
    <n v="4032723"/>
    <n v="0.9258572286567559"/>
  </r>
  <r>
    <x v="1"/>
    <s v="CalWIN"/>
    <x v="1"/>
    <x v="4"/>
    <n v="2016"/>
    <n v="2016"/>
    <n v="0.2455275366029141"/>
    <n v="111250"/>
    <n v="0.92574100887047117"/>
  </r>
  <r>
    <x v="2"/>
    <s v="C-IV"/>
    <x v="1"/>
    <x v="4"/>
    <n v="2016"/>
    <n v="2016"/>
    <n v="0.38918918918918921"/>
    <n v="144"/>
    <n v="0.95364238410596025"/>
  </r>
  <r>
    <x v="3"/>
    <s v="C-IV"/>
    <x v="1"/>
    <x v="4"/>
    <n v="2016"/>
    <n v="2016"/>
    <n v="0.37625398324088283"/>
    <n v="3188"/>
    <n v="0.91979226774379685"/>
  </r>
  <r>
    <x v="4"/>
    <s v="C-IV"/>
    <x v="1"/>
    <x v="4"/>
    <n v="2016"/>
    <n v="2016"/>
    <n v="0.36552169573131349"/>
    <n v="31126"/>
    <n v="0.94349802970597152"/>
  </r>
  <r>
    <x v="5"/>
    <s v="C-IV"/>
    <x v="1"/>
    <x v="4"/>
    <n v="2016"/>
    <n v="2016"/>
    <n v="0.38926228196511442"/>
    <n v="4865"/>
    <n v="0.93163538873994634"/>
  </r>
  <r>
    <x v="6"/>
    <s v="C-IV"/>
    <x v="1"/>
    <x v="4"/>
    <n v="2016"/>
    <n v="2016"/>
    <n v="0.15525698443164854"/>
    <n v="1456"/>
    <n v="0.97652582159624413"/>
  </r>
  <r>
    <x v="7"/>
    <s v="CalWIN"/>
    <x v="1"/>
    <x v="4"/>
    <n v="2016"/>
    <n v="2016"/>
    <n v="0.23657645668009317"/>
    <n v="66839"/>
    <n v="0.93411876511117631"/>
  </r>
  <r>
    <x v="8"/>
    <s v="C-IV"/>
    <x v="1"/>
    <x v="4"/>
    <n v="2016"/>
    <n v="2016"/>
    <n v="0.42710872745002437"/>
    <n v="5256"/>
    <n v="0.97387437465258475"/>
  </r>
  <r>
    <x v="9"/>
    <s v="C-IV"/>
    <x v="1"/>
    <x v="4"/>
    <n v="2016"/>
    <n v="2016"/>
    <n v="0.31143490332934254"/>
    <n v="12226"/>
    <n v="0.92959245742092456"/>
  </r>
  <r>
    <x v="10"/>
    <s v="CalWIN"/>
    <x v="1"/>
    <x v="4"/>
    <n v="2016"/>
    <n v="2016"/>
    <n v="0.45862364756055124"/>
    <n v="226694"/>
    <n v="0.94778871319748137"/>
  </r>
  <r>
    <x v="11"/>
    <s v="C-IV"/>
    <x v="1"/>
    <x v="4"/>
    <n v="2016"/>
    <n v="2016"/>
    <n v="0.29452880212099303"/>
    <n v="3666"/>
    <n v="0.97344662772172064"/>
  </r>
  <r>
    <x v="12"/>
    <s v="C-IV"/>
    <x v="1"/>
    <x v="4"/>
    <n v="2016"/>
    <n v="2016"/>
    <n v="0.36334661354581671"/>
    <n v="20064"/>
    <n v="0.91649917778183809"/>
  </r>
  <r>
    <x v="13"/>
    <s v="C-IV"/>
    <x v="1"/>
    <x v="4"/>
    <n v="2016"/>
    <n v="2016"/>
    <n v="0.43725153167213254"/>
    <n v="41465"/>
    <n v="0.9660997204100652"/>
  </r>
  <r>
    <x v="14"/>
    <s v="C-IV"/>
    <x v="1"/>
    <x v="4"/>
    <n v="2016"/>
    <n v="2016"/>
    <n v="0.34191430545957152"/>
    <n v="1979"/>
    <n v="0.94688995215311"/>
  </r>
  <r>
    <x v="15"/>
    <s v="C-IV"/>
    <x v="1"/>
    <x v="4"/>
    <n v="2016"/>
    <n v="2016"/>
    <n v="0.3922669700564958"/>
    <n v="161015"/>
    <n v="0.95851390608629394"/>
  </r>
  <r>
    <x v="16"/>
    <s v="C-IV"/>
    <x v="1"/>
    <x v="4"/>
    <n v="2016"/>
    <n v="2016"/>
    <n v="0.41724519048112457"/>
    <n v="24161"/>
    <n v="0.96443397732715952"/>
  </r>
  <r>
    <x v="17"/>
    <s v="C-IV"/>
    <x v="1"/>
    <x v="4"/>
    <n v="2016"/>
    <n v="2016"/>
    <n v="0.37938677502770596"/>
    <n v="12324"/>
    <n v="0.96288772560356273"/>
  </r>
  <r>
    <x v="18"/>
    <s v="C-IV"/>
    <x v="1"/>
    <x v="4"/>
    <n v="2016"/>
    <n v="2016"/>
    <n v="0.37634674922600619"/>
    <n v="3039"/>
    <n v="0.93767355754396786"/>
  </r>
  <r>
    <x v="19"/>
    <s v="LRS"/>
    <x v="1"/>
    <x v="4"/>
    <n v="2016"/>
    <n v="2016"/>
    <n v="0.22263104668721556"/>
    <n v="937376"/>
    <n v="0.89782243272624529"/>
  </r>
  <r>
    <x v="20"/>
    <s v="C-IV"/>
    <x v="1"/>
    <x v="4"/>
    <n v="2016"/>
    <n v="2016"/>
    <n v="0.41278102470031142"/>
    <n v="29028"/>
    <n v="0.97044664348756349"/>
  </r>
  <r>
    <x v="21"/>
    <s v="C-IV"/>
    <x v="1"/>
    <x v="4"/>
    <n v="2016"/>
    <n v="2016"/>
    <n v="0.21679734161544642"/>
    <n v="9982"/>
    <n v="0.94840855106888367"/>
  </r>
  <r>
    <x v="22"/>
    <s v="C-IV"/>
    <x v="1"/>
    <x v="4"/>
    <n v="2016"/>
    <n v="2016"/>
    <n v="0.41209906617945596"/>
    <n v="2030"/>
    <n v="0.96026490066225167"/>
  </r>
  <r>
    <x v="23"/>
    <s v="C-IV"/>
    <x v="1"/>
    <x v="4"/>
    <n v="2016"/>
    <n v="2016"/>
    <n v="0.28717276260946939"/>
    <n v="12264"/>
    <n v="0.94724646636286403"/>
  </r>
  <r>
    <x v="24"/>
    <s v="C-IV"/>
    <x v="1"/>
    <x v="4"/>
    <n v="2016"/>
    <n v="2016"/>
    <n v="0.40021368882096131"/>
    <n v="56561"/>
    <n v="0.97299203523077182"/>
  </r>
  <r>
    <x v="25"/>
    <s v="C-IV"/>
    <x v="1"/>
    <x v="4"/>
    <n v="2016"/>
    <n v="2016"/>
    <n v="0.32510159424820256"/>
    <n v="1040"/>
    <n v="0.94890510948905105"/>
  </r>
  <r>
    <x v="26"/>
    <s v="C-IV"/>
    <x v="1"/>
    <x v="4"/>
    <n v="2016"/>
    <n v="2016"/>
    <n v="0.19694173477458476"/>
    <n v="747"/>
    <n v="0.9154411764705882"/>
  </r>
  <r>
    <x v="27"/>
    <s v="C-IV"/>
    <x v="1"/>
    <x v="4"/>
    <n v="2016"/>
    <n v="2016"/>
    <n v="0.29318495812106038"/>
    <n v="54326"/>
    <n v="0.97003785443896862"/>
  </r>
  <r>
    <x v="28"/>
    <s v="C-IV"/>
    <x v="1"/>
    <x v="4"/>
    <n v="2016"/>
    <n v="2016"/>
    <n v="0.22106909725355714"/>
    <n v="7349"/>
    <n v="0.94997414684591519"/>
  </r>
  <r>
    <x v="29"/>
    <s v="C-IV"/>
    <x v="1"/>
    <x v="4"/>
    <n v="2016"/>
    <n v="2016"/>
    <n v="0.28374624196065001"/>
    <n v="7456"/>
    <n v="0.93586042425003135"/>
  </r>
  <r>
    <x v="30"/>
    <s v="CalWIN"/>
    <x v="1"/>
    <x v="4"/>
    <n v="2016"/>
    <n v="2016"/>
    <n v="0.26037018093817954"/>
    <n v="240788"/>
    <n v="0.92857197948401526"/>
  </r>
  <r>
    <x v="31"/>
    <s v="CalWIN"/>
    <x v="1"/>
    <x v="4"/>
    <n v="2016"/>
    <n v="2016"/>
    <n v="0.24247214463304584"/>
    <n v="15799"/>
    <n v="0.89502605937004309"/>
  </r>
  <r>
    <x v="32"/>
    <s v="C-IV"/>
    <x v="1"/>
    <x v="4"/>
    <n v="2016"/>
    <n v="2016"/>
    <n v="0.32379898862199746"/>
    <n v="2049"/>
    <n v="0.90905057675244005"/>
  </r>
  <r>
    <x v="33"/>
    <s v="C-IV"/>
    <x v="1"/>
    <x v="4"/>
    <n v="2016"/>
    <n v="2016"/>
    <n v="0.31165091684687618"/>
    <n v="263010"/>
    <n v="0.90672780238911965"/>
  </r>
  <r>
    <x v="34"/>
    <s v="CalWIN"/>
    <x v="1"/>
    <x v="4"/>
    <n v="2016"/>
    <n v="2016"/>
    <n v="0.36168336815268581"/>
    <n v="204286"/>
    <n v="0.9368167143590872"/>
  </r>
  <r>
    <x v="35"/>
    <s v="C-IV"/>
    <x v="1"/>
    <x v="4"/>
    <n v="2016"/>
    <n v="2016"/>
    <n v="0.29604301524326582"/>
    <n v="5671"/>
    <n v="0.95423186942621574"/>
  </r>
  <r>
    <x v="36"/>
    <s v="C-IV"/>
    <x v="1"/>
    <x v="4"/>
    <n v="2016"/>
    <n v="2016"/>
    <n v="0.41169535218311037"/>
    <n v="361408"/>
    <n v="0.91688823039922063"/>
  </r>
  <r>
    <x v="37"/>
    <s v="CalWIN"/>
    <x v="1"/>
    <x v="4"/>
    <n v="2016"/>
    <n v="2016"/>
    <n v="0.290918814168041"/>
    <n v="266015"/>
    <n v="0.90807458080725323"/>
  </r>
  <r>
    <x v="38"/>
    <s v="CalWIN"/>
    <x v="1"/>
    <x v="4"/>
    <n v="2016"/>
    <n v="2016"/>
    <n v="0.2139902793169344"/>
    <n v="49047"/>
    <n v="0.90092026230230893"/>
  </r>
  <r>
    <x v="39"/>
    <s v="C-IV"/>
    <x v="1"/>
    <x v="4"/>
    <n v="2016"/>
    <n v="2016"/>
    <n v="0.3804511926842945"/>
    <n v="114660"/>
    <n v="0.95995579481426285"/>
  </r>
  <r>
    <x v="40"/>
    <s v="CalWIN"/>
    <x v="1"/>
    <x v="4"/>
    <n v="2016"/>
    <n v="2016"/>
    <n v="0.28093967572346507"/>
    <n v="17795"/>
    <n v="0.93944673212965901"/>
  </r>
  <r>
    <x v="41"/>
    <s v="CalWIN"/>
    <x v="1"/>
    <x v="4"/>
    <n v="2016"/>
    <n v="2016"/>
    <n v="0.175441001451831"/>
    <n v="28156"/>
    <n v="0.92801582069874755"/>
  </r>
  <r>
    <x v="42"/>
    <s v="CalWIN"/>
    <x v="1"/>
    <x v="4"/>
    <n v="2016"/>
    <n v="2016"/>
    <n v="0.26904453061862044"/>
    <n v="39616"/>
    <n v="0.95943425928168369"/>
  </r>
  <r>
    <x v="43"/>
    <s v="CalWIN"/>
    <x v="1"/>
    <x v="4"/>
    <n v="2016"/>
    <n v="2016"/>
    <n v="0.22050302914186426"/>
    <n v="100128"/>
    <n v="0.9500170784469999"/>
  </r>
  <r>
    <x v="44"/>
    <s v="CalWIN"/>
    <x v="1"/>
    <x v="4"/>
    <n v="2016"/>
    <n v="2016"/>
    <n v="0.31784897864381501"/>
    <n v="26001"/>
    <n v="0.93616331821127674"/>
  </r>
  <r>
    <x v="45"/>
    <s v="C-IV"/>
    <x v="1"/>
    <x v="4"/>
    <n v="2016"/>
    <n v="2016"/>
    <n v="0.35570071258907365"/>
    <n v="23960"/>
    <n v="0.95120886101075863"/>
  </r>
  <r>
    <x v="46"/>
    <s v="C-IV"/>
    <x v="1"/>
    <x v="4"/>
    <n v="2016"/>
    <n v="2016"/>
    <n v="0.30072463768115942"/>
    <n v="249"/>
    <n v="0.92222222222222228"/>
  </r>
  <r>
    <x v="47"/>
    <s v="C-IV"/>
    <x v="1"/>
    <x v="4"/>
    <n v="2016"/>
    <n v="2016"/>
    <n v="0.36471599763555268"/>
    <n v="6787"/>
    <n v="0.96269503546099289"/>
  </r>
  <r>
    <x v="48"/>
    <s v="CalWIN"/>
    <x v="1"/>
    <x v="4"/>
    <n v="2016"/>
    <n v="2016"/>
    <n v="0.32158870006897849"/>
    <n v="41027"/>
    <n v="0.93359881670269651"/>
  </r>
  <r>
    <x v="49"/>
    <s v="CalWIN"/>
    <x v="1"/>
    <x v="4"/>
    <n v="2016"/>
    <n v="2016"/>
    <n v="0.25279218189070601"/>
    <n v="32955"/>
    <n v="0.92635277582572029"/>
  </r>
  <r>
    <x v="50"/>
    <s v="C-IV"/>
    <x v="1"/>
    <x v="4"/>
    <n v="2016"/>
    <n v="2016"/>
    <n v="0.3526503415504631"/>
    <n v="86162"/>
    <n v="0.95636730933590841"/>
  </r>
  <r>
    <x v="51"/>
    <s v="C-IV"/>
    <x v="1"/>
    <x v="4"/>
    <n v="2016"/>
    <n v="2016"/>
    <n v="0.30370866123560497"/>
    <n v="13160"/>
    <n v="0.96516318298496517"/>
  </r>
  <r>
    <x v="52"/>
    <s v="C-IV"/>
    <x v="1"/>
    <x v="4"/>
    <n v="2016"/>
    <n v="2016"/>
    <n v="0.35921985815602836"/>
    <n v="10130"/>
    <n v="0.96863645056416137"/>
  </r>
  <r>
    <x v="53"/>
    <s v="C-IV"/>
    <x v="1"/>
    <x v="4"/>
    <n v="2016"/>
    <n v="2016"/>
    <n v="0.34001966568338249"/>
    <n v="1729"/>
    <n v="0.94584245076586437"/>
  </r>
  <r>
    <x v="54"/>
    <s v="CalWIN"/>
    <x v="1"/>
    <x v="4"/>
    <n v="2016"/>
    <n v="2016"/>
    <n v="0.46894287840906923"/>
    <n v="122856"/>
    <n v="0.966274460454288"/>
  </r>
  <r>
    <x v="55"/>
    <s v="C-IV"/>
    <x v="1"/>
    <x v="4"/>
    <n v="2016"/>
    <n v="2016"/>
    <n v="0.35314615023788781"/>
    <n v="5270"/>
    <n v="0.93788930414664529"/>
  </r>
  <r>
    <x v="56"/>
    <s v="CalWIN"/>
    <x v="1"/>
    <x v="4"/>
    <n v="2016"/>
    <n v="2016"/>
    <n v="0.2943079310613102"/>
    <n v="71875"/>
    <n v="0.92775454357703424"/>
  </r>
  <r>
    <x v="57"/>
    <s v="CalWIN"/>
    <x v="1"/>
    <x v="4"/>
    <n v="2016"/>
    <n v="2016"/>
    <n v="0.33252760715882185"/>
    <n v="20085"/>
    <n v="0.92031708211143692"/>
  </r>
  <r>
    <x v="58"/>
    <s v="C-IV"/>
    <x v="1"/>
    <x v="4"/>
    <n v="2016"/>
    <n v="2016"/>
    <n v="0.39978691019786911"/>
    <n v="13133"/>
    <n v="0.9579139314369074"/>
  </r>
  <r>
    <x v="0"/>
    <s v="n/a"/>
    <x v="2"/>
    <x v="4"/>
    <n v="2016"/>
    <n v="2017"/>
    <n v="0.29349678763643677"/>
    <n v="4000908"/>
    <n v="0.91863667600631604"/>
  </r>
  <r>
    <x v="1"/>
    <s v="CalWIN"/>
    <x v="2"/>
    <x v="4"/>
    <n v="2016"/>
    <n v="2017"/>
    <n v="0.24528424715191649"/>
    <n v="109268"/>
    <n v="0.91918401682439532"/>
  </r>
  <r>
    <x v="2"/>
    <s v="C-IV"/>
    <x v="2"/>
    <x v="4"/>
    <n v="2016"/>
    <n v="2017"/>
    <n v="0.40281690140845072"/>
    <n v="143"/>
    <n v="0.95333333333333337"/>
  </r>
  <r>
    <x v="3"/>
    <s v="C-IV"/>
    <x v="2"/>
    <x v="4"/>
    <n v="2016"/>
    <n v="2017"/>
    <n v="0.36402166234989403"/>
    <n v="3092"/>
    <n v="0.91696322657176754"/>
  </r>
  <r>
    <x v="4"/>
    <s v="C-IV"/>
    <x v="2"/>
    <x v="4"/>
    <n v="2016"/>
    <n v="2017"/>
    <n v="0.36649691011567864"/>
    <n v="31017"/>
    <n v="0.94096411127627944"/>
  </r>
  <r>
    <x v="5"/>
    <s v="C-IV"/>
    <x v="2"/>
    <x v="4"/>
    <n v="2016"/>
    <n v="2017"/>
    <n v="0.39491879723428203"/>
    <n v="4912"/>
    <n v="0.92942289498580888"/>
  </r>
  <r>
    <x v="6"/>
    <s v="C-IV"/>
    <x v="2"/>
    <x v="4"/>
    <n v="2016"/>
    <n v="2017"/>
    <n v="0.15387880717393612"/>
    <n v="1450"/>
    <n v="0.96795727636849127"/>
  </r>
  <r>
    <x v="7"/>
    <s v="CalWIN"/>
    <x v="2"/>
    <x v="4"/>
    <n v="2016"/>
    <n v="2017"/>
    <n v="0.23293696449116388"/>
    <n v="65193"/>
    <n v="0.93139509964997502"/>
  </r>
  <r>
    <x v="8"/>
    <s v="C-IV"/>
    <x v="2"/>
    <x v="4"/>
    <n v="2016"/>
    <n v="2017"/>
    <n v="0.42714472822527833"/>
    <n v="5218"/>
    <n v="0.97569184741959614"/>
  </r>
  <r>
    <x v="9"/>
    <s v="C-IV"/>
    <x v="2"/>
    <x v="4"/>
    <n v="2016"/>
    <n v="2017"/>
    <n v="0.31567500388379682"/>
    <n v="12192"/>
    <n v="0.92665501254085281"/>
  </r>
  <r>
    <x v="10"/>
    <s v="CalWIN"/>
    <x v="2"/>
    <x v="4"/>
    <n v="2016"/>
    <n v="2017"/>
    <n v="0.45178984710520403"/>
    <n v="223125"/>
    <n v="0.94763733043397014"/>
  </r>
  <r>
    <x v="11"/>
    <s v="C-IV"/>
    <x v="2"/>
    <x v="4"/>
    <n v="2016"/>
    <n v="2017"/>
    <n v="0.29676230165090561"/>
    <n v="3703"/>
    <n v="0.9719160104986877"/>
  </r>
  <r>
    <x v="12"/>
    <s v="C-IV"/>
    <x v="2"/>
    <x v="4"/>
    <n v="2016"/>
    <n v="2017"/>
    <n v="0.35572851917914344"/>
    <n v="19744"/>
    <n v="0.91683306245646623"/>
  </r>
  <r>
    <x v="13"/>
    <s v="C-IV"/>
    <x v="2"/>
    <x v="4"/>
    <n v="2016"/>
    <n v="2017"/>
    <n v="0.43914503109838876"/>
    <n v="41728"/>
    <n v="0.96630618530440215"/>
  </r>
  <r>
    <x v="14"/>
    <s v="C-IV"/>
    <x v="2"/>
    <x v="4"/>
    <n v="2016"/>
    <n v="2017"/>
    <n v="0.33572281959378736"/>
    <n v="1967"/>
    <n v="0.94703899855560902"/>
  </r>
  <r>
    <x v="15"/>
    <s v="C-IV"/>
    <x v="2"/>
    <x v="4"/>
    <n v="2016"/>
    <n v="2017"/>
    <n v="0.38816290112006069"/>
    <n v="159658"/>
    <n v="0.9565628969252522"/>
  </r>
  <r>
    <x v="16"/>
    <s v="C-IV"/>
    <x v="2"/>
    <x v="4"/>
    <n v="2016"/>
    <n v="2017"/>
    <n v="0.41116259769002006"/>
    <n v="23780"/>
    <n v="0.96275303643724697"/>
  </r>
  <r>
    <x v="17"/>
    <s v="C-IV"/>
    <x v="2"/>
    <x v="4"/>
    <n v="2016"/>
    <n v="2017"/>
    <n v="0.37602794781425836"/>
    <n v="12163"/>
    <n v="0.9619582410629548"/>
  </r>
  <r>
    <x v="18"/>
    <s v="C-IV"/>
    <x v="2"/>
    <x v="4"/>
    <n v="2016"/>
    <n v="2017"/>
    <n v="0.37917608641044964"/>
    <n v="3019"/>
    <n v="0.93351886209029067"/>
  </r>
  <r>
    <x v="19"/>
    <s v="LRS"/>
    <x v="2"/>
    <x v="4"/>
    <n v="2016"/>
    <n v="2017"/>
    <n v="0.23024650181104417"/>
    <n v="942640"/>
    <n v="0.87627692001639812"/>
  </r>
  <r>
    <x v="20"/>
    <s v="C-IV"/>
    <x v="2"/>
    <x v="4"/>
    <n v="2016"/>
    <n v="2017"/>
    <n v="0.40390800671733129"/>
    <n v="28381"/>
    <n v="0.96804011187666283"/>
  </r>
  <r>
    <x v="21"/>
    <s v="C-IV"/>
    <x v="2"/>
    <x v="4"/>
    <n v="2016"/>
    <n v="2017"/>
    <n v="0.21654660554464092"/>
    <n v="9920"/>
    <n v="0.94701670644391411"/>
  </r>
  <r>
    <x v="22"/>
    <s v="C-IV"/>
    <x v="2"/>
    <x v="4"/>
    <n v="2016"/>
    <n v="2017"/>
    <n v="0.39585450111765902"/>
    <n v="1948"/>
    <n v="0.95490196078431377"/>
  </r>
  <r>
    <x v="23"/>
    <s v="C-IV"/>
    <x v="2"/>
    <x v="4"/>
    <n v="2016"/>
    <n v="2017"/>
    <n v="0.28322773629790143"/>
    <n v="12025"/>
    <n v="0.94551030036169204"/>
  </r>
  <r>
    <x v="24"/>
    <s v="C-IV"/>
    <x v="2"/>
    <x v="4"/>
    <n v="2016"/>
    <n v="2017"/>
    <n v="0.39527228778615098"/>
    <n v="55599"/>
    <n v="0.97111068415628876"/>
  </r>
  <r>
    <x v="25"/>
    <s v="C-IV"/>
    <x v="2"/>
    <x v="4"/>
    <n v="2016"/>
    <n v="2017"/>
    <n v="0.33136829041265903"/>
    <n v="1068"/>
    <n v="0.95017793594306055"/>
  </r>
  <r>
    <x v="26"/>
    <s v="C-IV"/>
    <x v="2"/>
    <x v="4"/>
    <n v="2016"/>
    <n v="2017"/>
    <n v="0.1994166003712543"/>
    <n v="752"/>
    <n v="0.91041162227602901"/>
  </r>
  <r>
    <x v="27"/>
    <s v="C-IV"/>
    <x v="2"/>
    <x v="4"/>
    <n v="2016"/>
    <n v="2017"/>
    <n v="0.25331492755420626"/>
    <n v="46977"/>
    <n v="0.96672428694900603"/>
  </r>
  <r>
    <x v="28"/>
    <s v="C-IV"/>
    <x v="2"/>
    <x v="4"/>
    <n v="2016"/>
    <n v="2017"/>
    <n v="0.21473082651913547"/>
    <n v="7064"/>
    <n v="0.94590251740760578"/>
  </r>
  <r>
    <x v="29"/>
    <s v="C-IV"/>
    <x v="2"/>
    <x v="4"/>
    <n v="2016"/>
    <n v="2017"/>
    <n v="0.28144033710017236"/>
    <n v="7347"/>
    <n v="0.9316510271366979"/>
  </r>
  <r>
    <x v="30"/>
    <s v="CalWIN"/>
    <x v="2"/>
    <x v="4"/>
    <n v="2016"/>
    <n v="2017"/>
    <n v="0.25998595415671211"/>
    <n v="239517"/>
    <n v="0.92444411852114883"/>
  </r>
  <r>
    <x v="31"/>
    <s v="CalWIN"/>
    <x v="2"/>
    <x v="4"/>
    <n v="2016"/>
    <n v="2017"/>
    <n v="0.24410121080409811"/>
    <n v="15725"/>
    <n v="0.8877660475357082"/>
  </r>
  <r>
    <x v="32"/>
    <s v="C-IV"/>
    <x v="2"/>
    <x v="4"/>
    <n v="2016"/>
    <n v="2017"/>
    <n v="0.30129011957205792"/>
    <n v="1915"/>
    <n v="0.92244701348747593"/>
  </r>
  <r>
    <x v="33"/>
    <s v="C-IV"/>
    <x v="2"/>
    <x v="4"/>
    <n v="2016"/>
    <n v="2017"/>
    <n v="0.30994935252341382"/>
    <n v="262904"/>
    <n v="0.90435141549998277"/>
  </r>
  <r>
    <x v="34"/>
    <s v="CalWIN"/>
    <x v="2"/>
    <x v="4"/>
    <n v="2016"/>
    <n v="2017"/>
    <n v="0.35884725569631942"/>
    <n v="202045"/>
    <n v="0.93327205287979642"/>
  </r>
  <r>
    <x v="35"/>
    <s v="C-IV"/>
    <x v="2"/>
    <x v="4"/>
    <n v="2016"/>
    <n v="2017"/>
    <n v="0.27718009723802628"/>
    <n v="5359"/>
    <n v="0.95696428571428571"/>
  </r>
  <r>
    <x v="36"/>
    <s v="C-IV"/>
    <x v="2"/>
    <x v="4"/>
    <n v="2016"/>
    <n v="2017"/>
    <n v="0.41161257347303859"/>
    <n v="362394"/>
    <n v="0.91609409837557443"/>
  </r>
  <r>
    <x v="37"/>
    <s v="CalWIN"/>
    <x v="2"/>
    <x v="4"/>
    <n v="2016"/>
    <n v="2017"/>
    <n v="0.29115372068736767"/>
    <n v="265973"/>
    <n v="0.9066962566006348"/>
  </r>
  <r>
    <x v="38"/>
    <s v="CalWIN"/>
    <x v="2"/>
    <x v="4"/>
    <n v="2016"/>
    <n v="2017"/>
    <n v="0.2189098528803233"/>
    <n v="49728"/>
    <n v="0.90450725744843397"/>
  </r>
  <r>
    <x v="39"/>
    <s v="C-IV"/>
    <x v="2"/>
    <x v="4"/>
    <n v="2016"/>
    <n v="2017"/>
    <n v="0.3738616434768483"/>
    <n v="112772"/>
    <n v="0.95881512719357909"/>
  </r>
  <r>
    <x v="40"/>
    <s v="CalWIN"/>
    <x v="2"/>
    <x v="4"/>
    <n v="2016"/>
    <n v="2017"/>
    <n v="0.27876219006947545"/>
    <n v="17494"/>
    <n v="0.93836828836560637"/>
  </r>
  <r>
    <x v="41"/>
    <s v="CalWIN"/>
    <x v="2"/>
    <x v="4"/>
    <n v="2016"/>
    <n v="2017"/>
    <n v="0.1763775626857709"/>
    <n v="27771"/>
    <n v="0.92566914436185466"/>
  </r>
  <r>
    <x v="42"/>
    <s v="CalWIN"/>
    <x v="2"/>
    <x v="4"/>
    <n v="2016"/>
    <n v="2017"/>
    <n v="0.25382967762926012"/>
    <n v="37448"/>
    <n v="0.95472159902100751"/>
  </r>
  <r>
    <x v="43"/>
    <s v="CalWIN"/>
    <x v="2"/>
    <x v="4"/>
    <n v="2016"/>
    <n v="2017"/>
    <n v="0.21875173050811042"/>
    <n v="98757"/>
    <n v="0.94902989592642772"/>
  </r>
  <r>
    <x v="44"/>
    <s v="CalWIN"/>
    <x v="2"/>
    <x v="4"/>
    <n v="2016"/>
    <n v="2017"/>
    <n v="0.30733126934984523"/>
    <n v="24817"/>
    <n v="0.93275952792603167"/>
  </r>
  <r>
    <x v="45"/>
    <s v="C-IV"/>
    <x v="2"/>
    <x v="4"/>
    <n v="2016"/>
    <n v="2017"/>
    <n v="0.35713204806149934"/>
    <n v="23600"/>
    <n v="0.94661265091652957"/>
  </r>
  <r>
    <x v="46"/>
    <s v="C-IV"/>
    <x v="2"/>
    <x v="4"/>
    <n v="2016"/>
    <n v="2017"/>
    <n v="0.30972388955582231"/>
    <n v="258"/>
    <n v="0.94160583941605835"/>
  </r>
  <r>
    <x v="47"/>
    <s v="C-IV"/>
    <x v="2"/>
    <x v="4"/>
    <n v="2016"/>
    <n v="2017"/>
    <n v="0.35327422283944021"/>
    <n v="6614"/>
    <n v="0.9611975003633193"/>
  </r>
  <r>
    <x v="48"/>
    <s v="CalWIN"/>
    <x v="2"/>
    <x v="4"/>
    <n v="2016"/>
    <n v="2017"/>
    <n v="0.32244299028356138"/>
    <n v="40652"/>
    <n v="0.93375597206909222"/>
  </r>
  <r>
    <x v="49"/>
    <s v="CalWIN"/>
    <x v="2"/>
    <x v="4"/>
    <n v="2016"/>
    <n v="2017"/>
    <n v="0.24872436140641574"/>
    <n v="32123"/>
    <n v="0.92220021244222428"/>
  </r>
  <r>
    <x v="50"/>
    <s v="C-IV"/>
    <x v="2"/>
    <x v="4"/>
    <n v="2016"/>
    <n v="2017"/>
    <n v="0.34643027683567396"/>
    <n v="84882"/>
    <n v="0.95622296322999278"/>
  </r>
  <r>
    <x v="51"/>
    <s v="C-IV"/>
    <x v="2"/>
    <x v="4"/>
    <n v="2016"/>
    <n v="2017"/>
    <n v="0.29716992137374304"/>
    <n v="12737"/>
    <n v="0.95997889659330715"/>
  </r>
  <r>
    <x v="52"/>
    <s v="C-IV"/>
    <x v="2"/>
    <x v="4"/>
    <n v="2016"/>
    <n v="2017"/>
    <n v="0.35270848182466141"/>
    <n v="9897"/>
    <n v="0.96574941451990637"/>
  </r>
  <r>
    <x v="53"/>
    <s v="C-IV"/>
    <x v="2"/>
    <x v="4"/>
    <n v="2016"/>
    <n v="2017"/>
    <n v="0.33757455268389663"/>
    <n v="1698"/>
    <n v="0.94966442953020136"/>
  </r>
  <r>
    <x v="54"/>
    <s v="CalWIN"/>
    <x v="2"/>
    <x v="4"/>
    <n v="2016"/>
    <n v="2017"/>
    <n v="0.45842950824683959"/>
    <n v="119960"/>
    <n v="0.96649962132809097"/>
  </r>
  <r>
    <x v="55"/>
    <s v="C-IV"/>
    <x v="2"/>
    <x v="4"/>
    <n v="2016"/>
    <n v="2017"/>
    <n v="0.35447633399547912"/>
    <n v="5175"/>
    <n v="0.93260046855289236"/>
  </r>
  <r>
    <x v="56"/>
    <s v="CalWIN"/>
    <x v="2"/>
    <x v="4"/>
    <n v="2016"/>
    <n v="2017"/>
    <n v="0.29300373211181507"/>
    <n v="71129"/>
    <n v="0.92519510926118631"/>
  </r>
  <r>
    <x v="57"/>
    <s v="CalWIN"/>
    <x v="2"/>
    <x v="4"/>
    <n v="2016"/>
    <n v="2017"/>
    <n v="0.32860848464563636"/>
    <n v="19636"/>
    <n v="0.91692738734531876"/>
  </r>
  <r>
    <x v="58"/>
    <s v="C-IV"/>
    <x v="2"/>
    <x v="4"/>
    <n v="2016"/>
    <n v="2017"/>
    <n v="0.39378413204884333"/>
    <n v="12835"/>
    <n v="0.95683614134486361"/>
  </r>
  <r>
    <x v="0"/>
    <s v="n/a"/>
    <x v="3"/>
    <x v="4"/>
    <n v="2017"/>
    <n v="2017"/>
    <n v="0.29502042182294036"/>
    <n v="4005751"/>
    <n v="0.92046131627716199"/>
  </r>
  <r>
    <x v="1"/>
    <s v="CalWIN"/>
    <x v="3"/>
    <x v="4"/>
    <n v="2017"/>
    <n v="2017"/>
    <n v="0.2418948014626725"/>
    <n v="108753"/>
    <n v="0.92575441583315599"/>
  </r>
  <r>
    <x v="2"/>
    <s v="C-IV"/>
    <x v="3"/>
    <x v="4"/>
    <n v="2017"/>
    <n v="2017"/>
    <n v="0.41246290801186941"/>
    <n v="139"/>
    <n v="0.95862068965517244"/>
  </r>
  <r>
    <x v="3"/>
    <s v="C-IV"/>
    <x v="3"/>
    <x v="4"/>
    <n v="2017"/>
    <n v="2017"/>
    <n v="0.36324786324786323"/>
    <n v="3060"/>
    <n v="0.92140921409214094"/>
  </r>
  <r>
    <x v="4"/>
    <s v="C-IV"/>
    <x v="3"/>
    <x v="4"/>
    <n v="2017"/>
    <n v="2017"/>
    <n v="0.3650288536892351"/>
    <n v="30742"/>
    <n v="0.93877301737563745"/>
  </r>
  <r>
    <x v="5"/>
    <s v="C-IV"/>
    <x v="3"/>
    <x v="4"/>
    <n v="2017"/>
    <n v="2017"/>
    <n v="0.38977915969066412"/>
    <n v="4889"/>
    <n v="0.93106075033326985"/>
  </r>
  <r>
    <x v="6"/>
    <s v="C-IV"/>
    <x v="3"/>
    <x v="4"/>
    <n v="2017"/>
    <n v="2017"/>
    <n v="0.15454834943211973"/>
    <n v="1456"/>
    <n v="0.96551724137931039"/>
  </r>
  <r>
    <x v="7"/>
    <s v="CalWIN"/>
    <x v="3"/>
    <x v="4"/>
    <n v="2017"/>
    <n v="2017"/>
    <n v="0.22643717531540788"/>
    <n v="63464"/>
    <n v="0.93048896708452455"/>
  </r>
  <r>
    <x v="8"/>
    <s v="C-IV"/>
    <x v="3"/>
    <x v="4"/>
    <n v="2017"/>
    <n v="2017"/>
    <n v="0.41911223739066461"/>
    <n v="5127"/>
    <n v="0.97731605032405644"/>
  </r>
  <r>
    <x v="9"/>
    <s v="C-IV"/>
    <x v="3"/>
    <x v="4"/>
    <n v="2017"/>
    <n v="2017"/>
    <n v="0.30476947943659083"/>
    <n v="11879"/>
    <n v="0.93037280701754388"/>
  </r>
  <r>
    <x v="10"/>
    <s v="CalWIN"/>
    <x v="3"/>
    <x v="4"/>
    <n v="2017"/>
    <n v="2017"/>
    <n v="0.4469579002852786"/>
    <n v="222164"/>
    <n v="0.95028380534418078"/>
  </r>
  <r>
    <x v="11"/>
    <s v="C-IV"/>
    <x v="3"/>
    <x v="4"/>
    <n v="2017"/>
    <n v="2017"/>
    <n v="0.2778440257572144"/>
    <n v="3495"/>
    <n v="0.97245409015025042"/>
  </r>
  <r>
    <x v="12"/>
    <s v="C-IV"/>
    <x v="3"/>
    <x v="4"/>
    <n v="2017"/>
    <n v="2017"/>
    <n v="0.3531343069360221"/>
    <n v="19683"/>
    <n v="0.91357623578556513"/>
  </r>
  <r>
    <x v="13"/>
    <s v="C-IV"/>
    <x v="3"/>
    <x v="4"/>
    <n v="2017"/>
    <n v="2017"/>
    <n v="0.43948710964916876"/>
    <n v="41953"/>
    <n v="0.96565772816204398"/>
  </r>
  <r>
    <x v="14"/>
    <s v="C-IV"/>
    <x v="3"/>
    <x v="4"/>
    <n v="2017"/>
    <n v="2017"/>
    <n v="0.31576262540384287"/>
    <n v="1857"/>
    <n v="0.95377503852080125"/>
  </r>
  <r>
    <x v="15"/>
    <s v="C-IV"/>
    <x v="3"/>
    <x v="4"/>
    <n v="2017"/>
    <n v="2017"/>
    <n v="0.38435415169246651"/>
    <n v="159354"/>
    <n v="0.95781166415223629"/>
  </r>
  <r>
    <x v="16"/>
    <s v="C-IV"/>
    <x v="3"/>
    <x v="4"/>
    <n v="2017"/>
    <n v="2017"/>
    <n v="0.4115360479709943"/>
    <n v="23609"/>
    <n v="0.9610437189611658"/>
  </r>
  <r>
    <x v="17"/>
    <s v="C-IV"/>
    <x v="3"/>
    <x v="4"/>
    <n v="2017"/>
    <n v="2017"/>
    <n v="0.3674617737003058"/>
    <n v="12016"/>
    <n v="0.95943787927179813"/>
  </r>
  <r>
    <x v="18"/>
    <s v="C-IV"/>
    <x v="3"/>
    <x v="4"/>
    <n v="2017"/>
    <n v="2017"/>
    <n v="0.37692882030861125"/>
    <n v="3029"/>
    <n v="0.93142681426814267"/>
  </r>
  <r>
    <x v="19"/>
    <s v="LRS"/>
    <x v="3"/>
    <x v="4"/>
    <n v="2017"/>
    <n v="2017"/>
    <n v="0.2427558766944119"/>
    <n v="971074"/>
    <n v="0.87843113841789511"/>
  </r>
  <r>
    <x v="20"/>
    <s v="C-IV"/>
    <x v="3"/>
    <x v="4"/>
    <n v="2017"/>
    <n v="2017"/>
    <n v="0.39749548704390714"/>
    <n v="27965"/>
    <n v="0.96674387250665472"/>
  </r>
  <r>
    <x v="21"/>
    <s v="C-IV"/>
    <x v="3"/>
    <x v="4"/>
    <n v="2017"/>
    <n v="2017"/>
    <n v="0.21237796223818331"/>
    <n v="9876"/>
    <n v="0.94570525711002584"/>
  </r>
  <r>
    <x v="22"/>
    <s v="C-IV"/>
    <x v="3"/>
    <x v="4"/>
    <n v="2017"/>
    <n v="2017"/>
    <n v="0.38039457459926018"/>
    <n v="1851"/>
    <n v="0.95314109165808447"/>
  </r>
  <r>
    <x v="23"/>
    <s v="C-IV"/>
    <x v="3"/>
    <x v="4"/>
    <n v="2017"/>
    <n v="2017"/>
    <n v="0.28582154621197442"/>
    <n v="11801"/>
    <n v="0.94528997116308877"/>
  </r>
  <r>
    <x v="24"/>
    <s v="C-IV"/>
    <x v="3"/>
    <x v="4"/>
    <n v="2017"/>
    <n v="2017"/>
    <n v="0.38629190480252495"/>
    <n v="54342"/>
    <n v="0.97179849425061249"/>
  </r>
  <r>
    <x v="25"/>
    <s v="C-IV"/>
    <x v="3"/>
    <x v="4"/>
    <n v="2017"/>
    <n v="2017"/>
    <n v="0.32934315531000613"/>
    <n v="1073"/>
    <n v="0.95803571428571432"/>
  </r>
  <r>
    <x v="26"/>
    <s v="C-IV"/>
    <x v="3"/>
    <x v="4"/>
    <n v="2017"/>
    <n v="2017"/>
    <n v="0.19484911550468262"/>
    <n v="749"/>
    <n v="0.89700598802395215"/>
  </r>
  <r>
    <x v="27"/>
    <s v="C-IV"/>
    <x v="3"/>
    <x v="4"/>
    <n v="2017"/>
    <n v="2017"/>
    <n v="0.23951170019164802"/>
    <n v="44616"/>
    <n v="0.96663489037178263"/>
  </r>
  <r>
    <x v="28"/>
    <s v="C-IV"/>
    <x v="3"/>
    <x v="4"/>
    <n v="2017"/>
    <n v="2017"/>
    <n v="0.20737871129808419"/>
    <n v="6852"/>
    <n v="0.9499514765007625"/>
  </r>
  <r>
    <x v="29"/>
    <s v="C-IV"/>
    <x v="3"/>
    <x v="4"/>
    <n v="2017"/>
    <n v="2017"/>
    <n v="0.27942145876148744"/>
    <n v="7206"/>
    <n v="0.92598303777949109"/>
  </r>
  <r>
    <x v="30"/>
    <s v="CalWIN"/>
    <x v="3"/>
    <x v="4"/>
    <n v="2017"/>
    <n v="2017"/>
    <n v="0.25848006550956215"/>
    <n v="238635"/>
    <n v="0.92775028283291672"/>
  </r>
  <r>
    <x v="31"/>
    <s v="CalWIN"/>
    <x v="3"/>
    <x v="4"/>
    <n v="2017"/>
    <n v="2017"/>
    <n v="0.23822529834417044"/>
    <n v="15351"/>
    <n v="0.88412140759085411"/>
  </r>
  <r>
    <x v="32"/>
    <s v="C-IV"/>
    <x v="3"/>
    <x v="4"/>
    <n v="2017"/>
    <n v="2017"/>
    <n v="0.28975932043416708"/>
    <n v="1842"/>
    <n v="0.89853658536585368"/>
  </r>
  <r>
    <x v="33"/>
    <s v="C-IV"/>
    <x v="3"/>
    <x v="4"/>
    <n v="2017"/>
    <n v="2017"/>
    <n v="0.30765832175076818"/>
    <n v="262523"/>
    <n v="0.90603278688524591"/>
  </r>
  <r>
    <x v="34"/>
    <s v="CalWIN"/>
    <x v="3"/>
    <x v="4"/>
    <n v="2017"/>
    <n v="2017"/>
    <n v="0.35798848028356223"/>
    <n v="201995"/>
    <n v="0.93537422841292706"/>
  </r>
  <r>
    <x v="35"/>
    <s v="C-IV"/>
    <x v="3"/>
    <x v="4"/>
    <n v="2017"/>
    <n v="2017"/>
    <n v="0.26907030646407415"/>
    <n v="5224"/>
    <n v="0.96241709653647756"/>
  </r>
  <r>
    <x v="36"/>
    <s v="C-IV"/>
    <x v="3"/>
    <x v="4"/>
    <n v="2017"/>
    <n v="2017"/>
    <n v="0.40323171691283921"/>
    <n v="358723"/>
    <n v="0.9187518888655537"/>
  </r>
  <r>
    <x v="37"/>
    <s v="CalWIN"/>
    <x v="3"/>
    <x v="4"/>
    <n v="2017"/>
    <n v="2017"/>
    <n v="0.29078804478191278"/>
    <n v="266698"/>
    <n v="0.91085071430766973"/>
  </r>
  <r>
    <x v="38"/>
    <s v="CalWIN"/>
    <x v="3"/>
    <x v="4"/>
    <n v="2017"/>
    <n v="2017"/>
    <n v="0.21939715689715689"/>
    <n v="50005"/>
    <n v="0.9145694637500914"/>
  </r>
  <r>
    <x v="39"/>
    <s v="C-IV"/>
    <x v="3"/>
    <x v="4"/>
    <n v="2017"/>
    <n v="2017"/>
    <n v="0.36437948399786152"/>
    <n v="110415"/>
    <n v="0.96015548231693004"/>
  </r>
  <r>
    <x v="40"/>
    <s v="CalWIN"/>
    <x v="3"/>
    <x v="4"/>
    <n v="2017"/>
    <n v="2017"/>
    <n v="0.27350917431192662"/>
    <n v="17172"/>
    <n v="0.93979859894921192"/>
  </r>
  <r>
    <x v="41"/>
    <s v="CalWIN"/>
    <x v="3"/>
    <x v="4"/>
    <n v="2017"/>
    <n v="2017"/>
    <n v="0.1724852127395981"/>
    <n v="27149"/>
    <n v="0.93071648954405206"/>
  </r>
  <r>
    <x v="42"/>
    <s v="CalWIN"/>
    <x v="3"/>
    <x v="4"/>
    <n v="2017"/>
    <n v="2017"/>
    <n v="0.25046781814999797"/>
    <n v="37210"/>
    <n v="0.95525376736066536"/>
  </r>
  <r>
    <x v="43"/>
    <s v="CalWIN"/>
    <x v="3"/>
    <x v="4"/>
    <n v="2017"/>
    <n v="2017"/>
    <n v="0.21542106033652886"/>
    <n v="97120"/>
    <n v="0.95225022060986375"/>
  </r>
  <r>
    <x v="44"/>
    <s v="CalWIN"/>
    <x v="3"/>
    <x v="4"/>
    <n v="2017"/>
    <n v="2017"/>
    <n v="0.30238607933682676"/>
    <n v="24294"/>
    <n v="0.93528392685274298"/>
  </r>
  <r>
    <x v="45"/>
    <s v="C-IV"/>
    <x v="3"/>
    <x v="4"/>
    <n v="2017"/>
    <n v="2017"/>
    <n v="0.36097323304607326"/>
    <n v="23708"/>
    <n v="0.94919325779717345"/>
  </r>
  <r>
    <x v="46"/>
    <s v="C-IV"/>
    <x v="3"/>
    <x v="4"/>
    <n v="2017"/>
    <n v="2017"/>
    <n v="0.3125"/>
    <n v="260"/>
    <n v="0.91872791519434627"/>
  </r>
  <r>
    <x v="47"/>
    <s v="C-IV"/>
    <x v="3"/>
    <x v="4"/>
    <n v="2017"/>
    <n v="2017"/>
    <n v="0.33796976695360065"/>
    <n v="6439"/>
    <n v="0.96406647701751758"/>
  </r>
  <r>
    <x v="48"/>
    <s v="CalWIN"/>
    <x v="3"/>
    <x v="4"/>
    <n v="2017"/>
    <n v="2017"/>
    <n v="0.31586420142613741"/>
    <n v="40044"/>
    <n v="0.93340481573856082"/>
  </r>
  <r>
    <x v="49"/>
    <s v="CalWIN"/>
    <x v="3"/>
    <x v="4"/>
    <n v="2017"/>
    <n v="2017"/>
    <n v="0.24220573298287237"/>
    <n v="31238"/>
    <n v="0.92628395208160363"/>
  </r>
  <r>
    <x v="50"/>
    <s v="C-IV"/>
    <x v="3"/>
    <x v="4"/>
    <n v="2017"/>
    <n v="2017"/>
    <n v="0.33864884509772247"/>
    <n v="83863"/>
    <n v="0.95853287766741724"/>
  </r>
  <r>
    <x v="51"/>
    <s v="C-IV"/>
    <x v="3"/>
    <x v="4"/>
    <n v="2017"/>
    <n v="2017"/>
    <n v="0.28684253190355974"/>
    <n v="12385"/>
    <n v="0.9630637636080871"/>
  </r>
  <r>
    <x v="52"/>
    <s v="C-IV"/>
    <x v="3"/>
    <x v="4"/>
    <n v="2017"/>
    <n v="2017"/>
    <n v="0.34422391124239038"/>
    <n v="9556"/>
    <n v="0.96330645161290318"/>
  </r>
  <r>
    <x v="53"/>
    <s v="C-IV"/>
    <x v="3"/>
    <x v="4"/>
    <n v="2017"/>
    <n v="2017"/>
    <n v="0.33111806098514462"/>
    <n v="1694"/>
    <n v="0.93539480949751519"/>
  </r>
  <r>
    <x v="54"/>
    <s v="CalWIN"/>
    <x v="3"/>
    <x v="4"/>
    <n v="2017"/>
    <n v="2017"/>
    <n v="0.45483341602106631"/>
    <n v="119180"/>
    <n v="0.96751148706791579"/>
  </r>
  <r>
    <x v="55"/>
    <s v="C-IV"/>
    <x v="3"/>
    <x v="4"/>
    <n v="2017"/>
    <n v="2017"/>
    <n v="0.35488108407079644"/>
    <n v="5133"/>
    <n v="0.93429195485984706"/>
  </r>
  <r>
    <x v="56"/>
    <s v="CalWIN"/>
    <x v="3"/>
    <x v="4"/>
    <n v="2017"/>
    <n v="2017"/>
    <n v="0.29469067253671516"/>
    <n v="71756"/>
    <n v="0.92877205244696415"/>
  </r>
  <r>
    <x v="57"/>
    <s v="CalWIN"/>
    <x v="3"/>
    <x v="4"/>
    <n v="2017"/>
    <n v="2017"/>
    <n v="0.32144820806744528"/>
    <n v="19293"/>
    <n v="0.92007248795841479"/>
  </r>
  <r>
    <x v="58"/>
    <s v="C-IV"/>
    <x v="3"/>
    <x v="4"/>
    <n v="2017"/>
    <n v="2017"/>
    <n v="0.39053326810176126"/>
    <n v="12772"/>
    <n v="0.95885885885885891"/>
  </r>
  <r>
    <x v="0"/>
    <s v="n/a"/>
    <x v="0"/>
    <x v="5"/>
    <n v="2017"/>
    <n v="2017"/>
    <n v="0.29454572325175804"/>
    <n v="4005975"/>
    <n v="0.92658084676510011"/>
  </r>
  <r>
    <x v="1"/>
    <s v="CalWIN"/>
    <x v="0"/>
    <x v="5"/>
    <n v="2017"/>
    <n v="2017"/>
    <n v="0.23736407065534193"/>
    <n v="106280"/>
    <n v="0.92607437872503573"/>
  </r>
  <r>
    <x v="2"/>
    <s v="C-IV"/>
    <x v="0"/>
    <x v="5"/>
    <n v="2017"/>
    <n v="2017"/>
    <n v="0.38591549295774646"/>
    <n v="137"/>
    <n v="0.96478873239436624"/>
  </r>
  <r>
    <x v="3"/>
    <s v="C-IV"/>
    <x v="0"/>
    <x v="5"/>
    <n v="2017"/>
    <n v="2017"/>
    <n v="0.35407372622681382"/>
    <n v="3016"/>
    <n v="0.92119731215638367"/>
  </r>
  <r>
    <x v="4"/>
    <s v="C-IV"/>
    <x v="0"/>
    <x v="5"/>
    <n v="2017"/>
    <n v="2017"/>
    <n v="0.35377653117744806"/>
    <n v="30019"/>
    <n v="0.93888593500766271"/>
  </r>
  <r>
    <x v="5"/>
    <s v="C-IV"/>
    <x v="0"/>
    <x v="5"/>
    <n v="2017"/>
    <n v="2017"/>
    <n v="0.38362646896442937"/>
    <n v="4864"/>
    <n v="0.93287303413885692"/>
  </r>
  <r>
    <x v="6"/>
    <s v="C-IV"/>
    <x v="0"/>
    <x v="5"/>
    <n v="2017"/>
    <n v="2017"/>
    <n v="0.16712386579447142"/>
    <n v="1584"/>
    <n v="0.96644295302013428"/>
  </r>
  <r>
    <x v="7"/>
    <s v="CalWIN"/>
    <x v="0"/>
    <x v="5"/>
    <n v="2017"/>
    <n v="2017"/>
    <n v="0.22160156334193076"/>
    <n v="61689"/>
    <n v="0.93160469962849979"/>
  </r>
  <r>
    <x v="8"/>
    <s v="C-IV"/>
    <x v="0"/>
    <x v="5"/>
    <n v="2017"/>
    <n v="2017"/>
    <n v="0.41707198443579768"/>
    <n v="5145"/>
    <n v="0.97869507323568572"/>
  </r>
  <r>
    <x v="9"/>
    <s v="C-IV"/>
    <x v="0"/>
    <x v="5"/>
    <n v="2017"/>
    <n v="2017"/>
    <n v="0.29906376965200493"/>
    <n v="11851"/>
    <n v="0.92854344589829974"/>
  </r>
  <r>
    <x v="10"/>
    <s v="CalWIN"/>
    <x v="0"/>
    <x v="5"/>
    <n v="2017"/>
    <n v="2017"/>
    <n v="0.4440343046291188"/>
    <n v="221340"/>
    <n v="0.95261049016358867"/>
  </r>
  <r>
    <x v="11"/>
    <s v="C-IV"/>
    <x v="0"/>
    <x v="5"/>
    <n v="2017"/>
    <n v="2017"/>
    <n v="0.27703495191179922"/>
    <n v="3543"/>
    <n v="0.97361912613355317"/>
  </r>
  <r>
    <x v="12"/>
    <s v="C-IV"/>
    <x v="0"/>
    <x v="5"/>
    <n v="2017"/>
    <n v="2017"/>
    <n v="0.34553396861184016"/>
    <n v="19617"/>
    <n v="0.91318313006237783"/>
  </r>
  <r>
    <x v="13"/>
    <s v="C-IV"/>
    <x v="0"/>
    <x v="5"/>
    <n v="2017"/>
    <n v="2017"/>
    <n v="0.42837135476642496"/>
    <n v="41292"/>
    <n v="0.96463112647759663"/>
  </r>
  <r>
    <x v="14"/>
    <s v="C-IV"/>
    <x v="0"/>
    <x v="5"/>
    <n v="2017"/>
    <n v="2017"/>
    <n v="0.31515980174329172"/>
    <n v="1844"/>
    <n v="0.93985728848114169"/>
  </r>
  <r>
    <x v="15"/>
    <s v="C-IV"/>
    <x v="0"/>
    <x v="5"/>
    <n v="2017"/>
    <n v="2017"/>
    <n v="0.38519825268817204"/>
    <n v="160489"/>
    <n v="0.96038513784416157"/>
  </r>
  <r>
    <x v="16"/>
    <s v="C-IV"/>
    <x v="0"/>
    <x v="5"/>
    <n v="2017"/>
    <n v="2017"/>
    <n v="0.40899441914609513"/>
    <n v="23891"/>
    <n v="0.96075119636466"/>
  </r>
  <r>
    <x v="17"/>
    <s v="C-IV"/>
    <x v="0"/>
    <x v="5"/>
    <n v="2017"/>
    <n v="2017"/>
    <n v="0.36262052807064971"/>
    <n v="12072"/>
    <n v="0.96352462287493013"/>
  </r>
  <r>
    <x v="18"/>
    <s v="C-IV"/>
    <x v="0"/>
    <x v="5"/>
    <n v="2017"/>
    <n v="2017"/>
    <n v="0.36935503610329212"/>
    <n v="3018"/>
    <n v="0.93320964749536173"/>
  </r>
  <r>
    <x v="19"/>
    <s v="LRS"/>
    <x v="0"/>
    <x v="5"/>
    <n v="2017"/>
    <n v="2017"/>
    <n v="0.25063010484844761"/>
    <n v="1003348"/>
    <n v="0.89759915119970868"/>
  </r>
  <r>
    <x v="20"/>
    <s v="C-IV"/>
    <x v="0"/>
    <x v="5"/>
    <n v="2017"/>
    <n v="2017"/>
    <n v="0.39974093993748766"/>
    <n v="28392"/>
    <n v="0.96811811641149792"/>
  </r>
  <r>
    <x v="21"/>
    <s v="C-IV"/>
    <x v="0"/>
    <x v="5"/>
    <n v="2017"/>
    <n v="2017"/>
    <n v="0.20551916899587"/>
    <n v="9853"/>
    <n v="0.95106177606177611"/>
  </r>
  <r>
    <x v="22"/>
    <s v="C-IV"/>
    <x v="0"/>
    <x v="5"/>
    <n v="2017"/>
    <n v="2017"/>
    <n v="0.37436002457505629"/>
    <n v="1828"/>
    <n v="0.94911734164070616"/>
  </r>
  <r>
    <x v="23"/>
    <s v="C-IV"/>
    <x v="0"/>
    <x v="5"/>
    <n v="2017"/>
    <n v="2017"/>
    <n v="0.28198671367244643"/>
    <n v="11758"/>
    <n v="0.95129449838187707"/>
  </r>
  <r>
    <x v="24"/>
    <s v="C-IV"/>
    <x v="0"/>
    <x v="5"/>
    <n v="2017"/>
    <n v="2017"/>
    <n v="0.38699046703063561"/>
    <n v="54722"/>
    <n v="0.972316986496091"/>
  </r>
  <r>
    <x v="25"/>
    <s v="C-IV"/>
    <x v="0"/>
    <x v="5"/>
    <n v="2017"/>
    <n v="2017"/>
    <n v="0.35363996344806581"/>
    <n v="1161"/>
    <n v="0.96109271523178808"/>
  </r>
  <r>
    <x v="26"/>
    <s v="C-IV"/>
    <x v="0"/>
    <x v="5"/>
    <n v="2017"/>
    <n v="2017"/>
    <n v="0.18144223313517704"/>
    <n v="702"/>
    <n v="0.89540816326530615"/>
  </r>
  <r>
    <x v="27"/>
    <s v="C-IV"/>
    <x v="0"/>
    <x v="5"/>
    <n v="2017"/>
    <n v="2017"/>
    <n v="0.27126865276468659"/>
    <n v="51228"/>
    <n v="0.9705949223190603"/>
  </r>
  <r>
    <x v="28"/>
    <s v="C-IV"/>
    <x v="0"/>
    <x v="5"/>
    <n v="2017"/>
    <n v="2017"/>
    <n v="0.20253736740597877"/>
    <n v="6721"/>
    <n v="0.94889171255117888"/>
  </r>
  <r>
    <x v="29"/>
    <s v="C-IV"/>
    <x v="0"/>
    <x v="5"/>
    <n v="2017"/>
    <n v="2017"/>
    <n v="0.27768380472837417"/>
    <n v="7059"/>
    <n v="0.93052992354336939"/>
  </r>
  <r>
    <x v="30"/>
    <s v="CalWIN"/>
    <x v="0"/>
    <x v="5"/>
    <n v="2017"/>
    <n v="2017"/>
    <n v="0.25382436689688598"/>
    <n v="234619"/>
    <n v="0.9302857641325768"/>
  </r>
  <r>
    <x v="31"/>
    <s v="CalWIN"/>
    <x v="0"/>
    <x v="5"/>
    <n v="2017"/>
    <n v="2017"/>
    <n v="0.23083163034491366"/>
    <n v="14797"/>
    <n v="0.88477636928964365"/>
  </r>
  <r>
    <x v="32"/>
    <s v="C-IV"/>
    <x v="0"/>
    <x v="5"/>
    <n v="2017"/>
    <n v="2017"/>
    <n v="0.30749075215782984"/>
    <n v="1995"/>
    <n v="0.90353260869565222"/>
  </r>
  <r>
    <x v="33"/>
    <s v="C-IV"/>
    <x v="0"/>
    <x v="5"/>
    <n v="2017"/>
    <n v="2017"/>
    <n v="0.30022726581205983"/>
    <n v="256546"/>
    <n v="0.90745607674322359"/>
  </r>
  <r>
    <x v="34"/>
    <s v="CalWIN"/>
    <x v="0"/>
    <x v="5"/>
    <n v="2017"/>
    <n v="2017"/>
    <n v="0.35218833966868129"/>
    <n v="199757"/>
    <n v="0.93594561163483703"/>
  </r>
  <r>
    <x v="35"/>
    <s v="C-IV"/>
    <x v="0"/>
    <x v="5"/>
    <n v="2017"/>
    <n v="2017"/>
    <n v="0.26532502959493542"/>
    <n v="5155"/>
    <n v="0.95746656760772664"/>
  </r>
  <r>
    <x v="36"/>
    <s v="C-IV"/>
    <x v="0"/>
    <x v="5"/>
    <n v="2017"/>
    <n v="2017"/>
    <n v="0.38925740714234597"/>
    <n v="348102"/>
    <n v="0.91959834837809773"/>
  </r>
  <r>
    <x v="37"/>
    <s v="CalWIN"/>
    <x v="0"/>
    <x v="5"/>
    <n v="2017"/>
    <n v="2017"/>
    <n v="0.28472094851303548"/>
    <n v="260793"/>
    <n v="0.91390874684608914"/>
  </r>
  <r>
    <x v="38"/>
    <s v="CalWIN"/>
    <x v="0"/>
    <x v="5"/>
    <n v="2017"/>
    <n v="2017"/>
    <n v="0.21667184688727109"/>
    <n v="49495"/>
    <n v="0.92183193026894139"/>
  </r>
  <r>
    <x v="39"/>
    <s v="C-IV"/>
    <x v="0"/>
    <x v="5"/>
    <n v="2017"/>
    <n v="2017"/>
    <n v="0.35764781808423418"/>
    <n v="108618"/>
    <n v="0.9602439994695664"/>
  </r>
  <r>
    <x v="40"/>
    <s v="CalWIN"/>
    <x v="0"/>
    <x v="5"/>
    <n v="2017"/>
    <n v="2017"/>
    <n v="0.27262987895553176"/>
    <n v="17050"/>
    <n v="0.93991179713340689"/>
  </r>
  <r>
    <x v="41"/>
    <s v="CalWIN"/>
    <x v="0"/>
    <x v="5"/>
    <n v="2017"/>
    <n v="2017"/>
    <n v="0.16797393585295306"/>
    <n v="26191"/>
    <n v="0.93382536456662035"/>
  </r>
  <r>
    <x v="42"/>
    <s v="CalWIN"/>
    <x v="0"/>
    <x v="5"/>
    <n v="2017"/>
    <n v="2017"/>
    <n v="0.26573258285760126"/>
    <n v="39752"/>
    <n v="0.95578370320502026"/>
  </r>
  <r>
    <x v="43"/>
    <s v="CalWIN"/>
    <x v="0"/>
    <x v="5"/>
    <n v="2017"/>
    <n v="2017"/>
    <n v="0.21007616668640283"/>
    <n v="94024"/>
    <n v="0.95271098681744026"/>
  </r>
  <r>
    <x v="44"/>
    <s v="CalWIN"/>
    <x v="0"/>
    <x v="5"/>
    <n v="2017"/>
    <n v="2017"/>
    <n v="0.32175859352531477"/>
    <n v="25732"/>
    <n v="0.93919264179867146"/>
  </r>
  <r>
    <x v="45"/>
    <s v="C-IV"/>
    <x v="0"/>
    <x v="5"/>
    <n v="2017"/>
    <n v="2017"/>
    <n v="0.35718891038039974"/>
    <n v="23268"/>
    <n v="0.94639225575530794"/>
  </r>
  <r>
    <x v="46"/>
    <s v="C-IV"/>
    <x v="0"/>
    <x v="5"/>
    <n v="2017"/>
    <n v="2017"/>
    <n v="0.31885714285714284"/>
    <n v="279"/>
    <n v="0.95547945205479456"/>
  </r>
  <r>
    <x v="47"/>
    <s v="C-IV"/>
    <x v="0"/>
    <x v="5"/>
    <n v="2017"/>
    <n v="2017"/>
    <n v="0.34078730420445175"/>
    <n v="6614"/>
    <n v="0.96456176170336883"/>
  </r>
  <r>
    <x v="48"/>
    <s v="CalWIN"/>
    <x v="0"/>
    <x v="5"/>
    <n v="2017"/>
    <n v="2017"/>
    <n v="0.30929460515160878"/>
    <n v="39037"/>
    <n v="0.93410064367926104"/>
  </r>
  <r>
    <x v="49"/>
    <s v="CalWIN"/>
    <x v="0"/>
    <x v="5"/>
    <n v="2017"/>
    <n v="2017"/>
    <n v="0.23619304194342514"/>
    <n v="30510"/>
    <n v="0.93137554185237192"/>
  </r>
  <r>
    <x v="50"/>
    <s v="C-IV"/>
    <x v="0"/>
    <x v="5"/>
    <n v="2017"/>
    <n v="2017"/>
    <n v="0.32957140295295595"/>
    <n v="82701"/>
    <n v="0.95993174932968095"/>
  </r>
  <r>
    <x v="51"/>
    <s v="C-IV"/>
    <x v="0"/>
    <x v="5"/>
    <n v="2017"/>
    <n v="2017"/>
    <n v="0.29463396558512239"/>
    <n v="12722"/>
    <n v="0.96510392960097102"/>
  </r>
  <r>
    <x v="52"/>
    <s v="C-IV"/>
    <x v="0"/>
    <x v="5"/>
    <n v="2017"/>
    <n v="2017"/>
    <n v="0.33873919127408419"/>
    <n v="9441"/>
    <n v="0.96543613866448508"/>
  </r>
  <r>
    <x v="53"/>
    <s v="C-IV"/>
    <x v="0"/>
    <x v="5"/>
    <n v="2017"/>
    <n v="2017"/>
    <n v="0.32711930926216642"/>
    <n v="1667"/>
    <n v="0.93180547792062607"/>
  </r>
  <r>
    <x v="54"/>
    <s v="CalWIN"/>
    <x v="0"/>
    <x v="5"/>
    <n v="2017"/>
    <n v="2017"/>
    <n v="0.461048653394667"/>
    <n v="120774"/>
    <n v="0.96860188148112503"/>
  </r>
  <r>
    <x v="55"/>
    <s v="C-IV"/>
    <x v="0"/>
    <x v="5"/>
    <n v="2017"/>
    <n v="2017"/>
    <n v="0.35591107417411177"/>
    <n v="5139"/>
    <n v="0.93317595787179952"/>
  </r>
  <r>
    <x v="56"/>
    <s v="CalWIN"/>
    <x v="0"/>
    <x v="5"/>
    <n v="2017"/>
    <n v="2017"/>
    <n v="0.2926530394055652"/>
    <n v="71170"/>
    <n v="0.93144696890377976"/>
  </r>
  <r>
    <x v="57"/>
    <s v="CalWIN"/>
    <x v="0"/>
    <x v="5"/>
    <n v="2017"/>
    <n v="2017"/>
    <n v="0.31289461909417826"/>
    <n v="18881"/>
    <n v="0.9239540004893565"/>
  </r>
  <r>
    <x v="58"/>
    <s v="C-IV"/>
    <x v="0"/>
    <x v="5"/>
    <n v="2017"/>
    <n v="2017"/>
    <n v="0.38368223620522751"/>
    <n v="12683"/>
    <n v="0.95981534735886176"/>
  </r>
  <r>
    <x v="0"/>
    <s v="n/a"/>
    <x v="1"/>
    <x v="5"/>
    <n v="2017"/>
    <n v="2017"/>
    <n v="0.28913806746405452"/>
    <n v="3920745"/>
    <n v="0.93352538397031959"/>
  </r>
  <r>
    <x v="1"/>
    <s v="CalWIN"/>
    <x v="1"/>
    <x v="5"/>
    <n v="2017"/>
    <n v="2017"/>
    <n v="0.23099394195231701"/>
    <n v="102875"/>
    <n v="0.92906168156777746"/>
  </r>
  <r>
    <x v="2"/>
    <s v="C-IV"/>
    <x v="1"/>
    <x v="5"/>
    <n v="2017"/>
    <n v="2017"/>
    <n v="0.41786743515850144"/>
    <n v="145"/>
    <n v="0.97972972972972971"/>
  </r>
  <r>
    <x v="3"/>
    <s v="C-IV"/>
    <x v="1"/>
    <x v="5"/>
    <n v="2017"/>
    <n v="2017"/>
    <n v="0.34014564247122386"/>
    <n v="2896"/>
    <n v="0.92141266306076997"/>
  </r>
  <r>
    <x v="4"/>
    <s v="C-IV"/>
    <x v="1"/>
    <x v="5"/>
    <n v="2017"/>
    <n v="2017"/>
    <n v="0.35262735470468815"/>
    <n v="29876"/>
    <n v="0.94121353411883313"/>
  </r>
  <r>
    <x v="5"/>
    <s v="C-IV"/>
    <x v="1"/>
    <x v="5"/>
    <n v="2017"/>
    <n v="2017"/>
    <n v="0.38412825651302607"/>
    <n v="4792"/>
    <n v="0.93030479518540088"/>
  </r>
  <r>
    <x v="6"/>
    <s v="C-IV"/>
    <x v="1"/>
    <x v="5"/>
    <n v="2017"/>
    <n v="2017"/>
    <n v="0.17217630853994489"/>
    <n v="1625"/>
    <n v="0.97130902570233113"/>
  </r>
  <r>
    <x v="7"/>
    <s v="CalWIN"/>
    <x v="1"/>
    <x v="5"/>
    <n v="2017"/>
    <n v="2017"/>
    <n v="0.21707900170246677"/>
    <n v="59929"/>
    <n v="0.93209425305233684"/>
  </r>
  <r>
    <x v="8"/>
    <s v="C-IV"/>
    <x v="1"/>
    <x v="5"/>
    <n v="2017"/>
    <n v="2017"/>
    <n v="0.41965818954943168"/>
    <n v="5132"/>
    <n v="0.97105014191106909"/>
  </r>
  <r>
    <x v="9"/>
    <s v="C-IV"/>
    <x v="1"/>
    <x v="5"/>
    <n v="2017"/>
    <n v="2017"/>
    <n v="0.29403098806197614"/>
    <n v="11576"/>
    <n v="0.92905296950240768"/>
  </r>
  <r>
    <x v="10"/>
    <s v="CalWIN"/>
    <x v="1"/>
    <x v="5"/>
    <n v="2017"/>
    <n v="2017"/>
    <n v="0.43654893932555289"/>
    <n v="216654"/>
    <n v="0.95355336763391974"/>
  </r>
  <r>
    <x v="11"/>
    <s v="C-IV"/>
    <x v="1"/>
    <x v="5"/>
    <n v="2017"/>
    <n v="2017"/>
    <n v="0.27189481098849494"/>
    <n v="3474"/>
    <n v="0.97256438969764836"/>
  </r>
  <r>
    <x v="12"/>
    <s v="C-IV"/>
    <x v="1"/>
    <x v="5"/>
    <n v="2017"/>
    <n v="2017"/>
    <n v="0.33766667252253041"/>
    <n v="19221"/>
    <n v="0.91843463302752293"/>
  </r>
  <r>
    <x v="13"/>
    <s v="C-IV"/>
    <x v="1"/>
    <x v="5"/>
    <n v="2017"/>
    <n v="2017"/>
    <n v="0.41800446220100657"/>
    <n v="40281"/>
    <n v="0.96430623384085035"/>
  </r>
  <r>
    <x v="14"/>
    <s v="C-IV"/>
    <x v="1"/>
    <x v="5"/>
    <n v="2017"/>
    <n v="2017"/>
    <n v="0.32232677502138579"/>
    <n v="1884"/>
    <n v="0.9429429429429429"/>
  </r>
  <r>
    <x v="15"/>
    <s v="C-IV"/>
    <x v="1"/>
    <x v="5"/>
    <n v="2017"/>
    <n v="2017"/>
    <n v="0.37355595409579595"/>
    <n v="156635"/>
    <n v="0.96120448952791226"/>
  </r>
  <r>
    <x v="16"/>
    <s v="C-IV"/>
    <x v="1"/>
    <x v="5"/>
    <n v="2017"/>
    <n v="2017"/>
    <n v="0.40362457993278927"/>
    <n v="23541"/>
    <n v="0.96392596838915734"/>
  </r>
  <r>
    <x v="17"/>
    <s v="C-IV"/>
    <x v="1"/>
    <x v="5"/>
    <n v="2017"/>
    <n v="2017"/>
    <n v="0.35327550104696381"/>
    <n v="11810"/>
    <n v="0.96479045829589083"/>
  </r>
  <r>
    <x v="18"/>
    <s v="C-IV"/>
    <x v="1"/>
    <x v="5"/>
    <n v="2017"/>
    <n v="2017"/>
    <n v="0.36511402231926249"/>
    <n v="3010"/>
    <n v="0.93740267829336654"/>
  </r>
  <r>
    <x v="19"/>
    <s v="LRS"/>
    <x v="1"/>
    <x v="5"/>
    <n v="2017"/>
    <n v="2017"/>
    <n v="0.24727050234680903"/>
    <n v="995379"/>
    <n v="0.9196707815888262"/>
  </r>
  <r>
    <x v="20"/>
    <s v="C-IV"/>
    <x v="1"/>
    <x v="5"/>
    <n v="2017"/>
    <n v="2017"/>
    <n v="0.39106365595638881"/>
    <n v="27762"/>
    <n v="0.96937742239603342"/>
  </r>
  <r>
    <x v="21"/>
    <s v="C-IV"/>
    <x v="1"/>
    <x v="5"/>
    <n v="2017"/>
    <n v="2017"/>
    <n v="0.19763871021288956"/>
    <n v="9525"/>
    <n v="0.94898874165587321"/>
  </r>
  <r>
    <x v="22"/>
    <s v="C-IV"/>
    <x v="1"/>
    <x v="5"/>
    <n v="2017"/>
    <n v="2017"/>
    <n v="0.37141670128791027"/>
    <n v="1788"/>
    <n v="0.95106382978723403"/>
  </r>
  <r>
    <x v="23"/>
    <s v="C-IV"/>
    <x v="1"/>
    <x v="5"/>
    <n v="2017"/>
    <n v="2017"/>
    <n v="0.27439429928741094"/>
    <n v="11552"/>
    <n v="0.95771845465096994"/>
  </r>
  <r>
    <x v="24"/>
    <s v="C-IV"/>
    <x v="1"/>
    <x v="5"/>
    <n v="2017"/>
    <n v="2017"/>
    <n v="0.38170964288499576"/>
    <n v="53839"/>
    <n v="0.97256042487084071"/>
  </r>
  <r>
    <x v="25"/>
    <s v="C-IV"/>
    <x v="1"/>
    <x v="5"/>
    <n v="2017"/>
    <n v="2017"/>
    <n v="0.35301353013530135"/>
    <n v="1148"/>
    <n v="0.95348837209302328"/>
  </r>
  <r>
    <x v="26"/>
    <s v="C-IV"/>
    <x v="1"/>
    <x v="5"/>
    <n v="2017"/>
    <n v="2017"/>
    <n v="0.15873430962343096"/>
    <n v="607"/>
    <n v="0.87590187590187585"/>
  </r>
  <r>
    <x v="27"/>
    <s v="C-IV"/>
    <x v="1"/>
    <x v="5"/>
    <n v="2017"/>
    <n v="2017"/>
    <n v="0.26514924312976496"/>
    <n v="50394"/>
    <n v="0.97148805737088662"/>
  </r>
  <r>
    <x v="28"/>
    <s v="C-IV"/>
    <x v="1"/>
    <x v="5"/>
    <n v="2017"/>
    <n v="2017"/>
    <n v="0.19648067104303429"/>
    <n v="6465"/>
    <n v="0.95017636684303353"/>
  </r>
  <r>
    <x v="29"/>
    <s v="C-IV"/>
    <x v="1"/>
    <x v="5"/>
    <n v="2017"/>
    <n v="2017"/>
    <n v="0.2744259699129058"/>
    <n v="6932"/>
    <n v="0.93209627537985751"/>
  </r>
  <r>
    <x v="30"/>
    <s v="CalWIN"/>
    <x v="1"/>
    <x v="5"/>
    <n v="2017"/>
    <n v="2017"/>
    <n v="0.2481524989203451"/>
    <n v="225822"/>
    <n v="0.93100206960809373"/>
  </r>
  <r>
    <x v="31"/>
    <s v="CalWIN"/>
    <x v="1"/>
    <x v="5"/>
    <n v="2017"/>
    <n v="2017"/>
    <n v="0.22904711745562595"/>
    <n v="14569"/>
    <n v="0.88938404248824854"/>
  </r>
  <r>
    <x v="32"/>
    <s v="C-IV"/>
    <x v="1"/>
    <x v="5"/>
    <n v="2017"/>
    <n v="2017"/>
    <n v="0.30613178767541183"/>
    <n v="2007"/>
    <n v="0.91103041307308219"/>
  </r>
  <r>
    <x v="33"/>
    <s v="C-IV"/>
    <x v="1"/>
    <x v="5"/>
    <n v="2017"/>
    <n v="2017"/>
    <n v="0.29288455407431896"/>
    <n v="248041"/>
    <n v="0.91106132118785699"/>
  </r>
  <r>
    <x v="34"/>
    <s v="CalWIN"/>
    <x v="1"/>
    <x v="5"/>
    <n v="2017"/>
    <n v="2017"/>
    <n v="0.3493116298145254"/>
    <n v="197600"/>
    <n v="0.93791086998827611"/>
  </r>
  <r>
    <x v="35"/>
    <s v="C-IV"/>
    <x v="1"/>
    <x v="5"/>
    <n v="2017"/>
    <n v="2017"/>
    <n v="0.26236781016249677"/>
    <n v="5086"/>
    <n v="0.9654517843583903"/>
  </r>
  <r>
    <x v="36"/>
    <s v="C-IV"/>
    <x v="1"/>
    <x v="5"/>
    <n v="2017"/>
    <n v="2017"/>
    <n v="0.37902386858003506"/>
    <n v="338474"/>
    <n v="0.92258922681901689"/>
  </r>
  <r>
    <x v="37"/>
    <s v="CalWIN"/>
    <x v="1"/>
    <x v="5"/>
    <n v="2017"/>
    <n v="2017"/>
    <n v="0.28009203076114891"/>
    <n v="252729"/>
    <n v="0.91570800708713629"/>
  </r>
  <r>
    <x v="38"/>
    <s v="CalWIN"/>
    <x v="1"/>
    <x v="5"/>
    <n v="2017"/>
    <n v="2017"/>
    <n v="0.2147623092987859"/>
    <n v="48538"/>
    <n v="0.92354821523708042"/>
  </r>
  <r>
    <x v="39"/>
    <s v="C-IV"/>
    <x v="1"/>
    <x v="5"/>
    <n v="2017"/>
    <n v="2017"/>
    <n v="0.35094482337641658"/>
    <n v="105786"/>
    <n v="0.96048593582596375"/>
  </r>
  <r>
    <x v="40"/>
    <s v="CalWIN"/>
    <x v="1"/>
    <x v="5"/>
    <n v="2017"/>
    <n v="2017"/>
    <n v="0.27173314324595793"/>
    <n v="16773"/>
    <n v="0.93751048012967408"/>
  </r>
  <r>
    <x v="41"/>
    <s v="CalWIN"/>
    <x v="1"/>
    <x v="5"/>
    <n v="2017"/>
    <n v="2017"/>
    <n v="0.16195959438782126"/>
    <n v="24980"/>
    <n v="0.92834844655864424"/>
  </r>
  <r>
    <x v="42"/>
    <s v="CalWIN"/>
    <x v="1"/>
    <x v="5"/>
    <n v="2017"/>
    <n v="2017"/>
    <n v="0.26130572609445851"/>
    <n v="39072"/>
    <n v="0.95563273492148904"/>
  </r>
  <r>
    <x v="43"/>
    <s v="CalWIN"/>
    <x v="1"/>
    <x v="5"/>
    <n v="2017"/>
    <n v="2017"/>
    <n v="0.20277672066978364"/>
    <n v="89517"/>
    <n v="0.95255171533157401"/>
  </r>
  <r>
    <x v="44"/>
    <s v="CalWIN"/>
    <x v="1"/>
    <x v="5"/>
    <n v="2017"/>
    <n v="2017"/>
    <n v="0.32140651584850966"/>
    <n v="25502"/>
    <n v="0.93784936746101799"/>
  </r>
  <r>
    <x v="45"/>
    <s v="C-IV"/>
    <x v="1"/>
    <x v="5"/>
    <n v="2017"/>
    <n v="2017"/>
    <n v="0.34801000401395621"/>
    <n v="22542"/>
    <n v="0.94527613536293875"/>
  </r>
  <r>
    <x v="46"/>
    <s v="C-IV"/>
    <x v="1"/>
    <x v="5"/>
    <n v="2017"/>
    <n v="2017"/>
    <n v="0.30823529411764705"/>
    <n v="262"/>
    <n v="0.94244604316546765"/>
  </r>
  <r>
    <x v="47"/>
    <s v="C-IV"/>
    <x v="1"/>
    <x v="5"/>
    <n v="2017"/>
    <n v="2017"/>
    <n v="0.33116715663520552"/>
    <n v="6421"/>
    <n v="0.96295740851829636"/>
  </r>
  <r>
    <x v="48"/>
    <s v="CalWIN"/>
    <x v="1"/>
    <x v="5"/>
    <n v="2017"/>
    <n v="2017"/>
    <n v="0.30687737406439825"/>
    <n v="38294"/>
    <n v="0.93655840344355312"/>
  </r>
  <r>
    <x v="49"/>
    <s v="CalWIN"/>
    <x v="1"/>
    <x v="5"/>
    <n v="2017"/>
    <n v="2017"/>
    <n v="0.2289357626686645"/>
    <n v="29641"/>
    <n v="0.93281092648539776"/>
  </r>
  <r>
    <x v="50"/>
    <s v="C-IV"/>
    <x v="1"/>
    <x v="5"/>
    <n v="2017"/>
    <n v="2017"/>
    <n v="0.32225259009724783"/>
    <n v="81120"/>
    <n v="0.96134246640278731"/>
  </r>
  <r>
    <x v="51"/>
    <s v="C-IV"/>
    <x v="1"/>
    <x v="5"/>
    <n v="2017"/>
    <n v="2017"/>
    <n v="0.29059946126101449"/>
    <n v="12730"/>
    <n v="0.96446700507614214"/>
  </r>
  <r>
    <x v="52"/>
    <s v="C-IV"/>
    <x v="1"/>
    <x v="5"/>
    <n v="2017"/>
    <n v="2017"/>
    <n v="0.33281889311607205"/>
    <n v="9273"/>
    <n v="0.96634014172571903"/>
  </r>
  <r>
    <x v="53"/>
    <s v="C-IV"/>
    <x v="1"/>
    <x v="5"/>
    <n v="2017"/>
    <n v="2017"/>
    <n v="0.33320111067036889"/>
    <n v="1680"/>
    <n v="0.95184135977337114"/>
  </r>
  <r>
    <x v="54"/>
    <s v="CalWIN"/>
    <x v="1"/>
    <x v="5"/>
    <n v="2017"/>
    <n v="2017"/>
    <n v="0.456881389257982"/>
    <n v="118971"/>
    <n v="0.96981430457961748"/>
  </r>
  <r>
    <x v="55"/>
    <s v="C-IV"/>
    <x v="1"/>
    <x v="5"/>
    <n v="2017"/>
    <n v="2017"/>
    <n v="0.34161361749238861"/>
    <n v="4937"/>
    <n v="0.9419958023278"/>
  </r>
  <r>
    <x v="56"/>
    <s v="CalWIN"/>
    <x v="1"/>
    <x v="5"/>
    <n v="2017"/>
    <n v="2017"/>
    <n v="0.28724484890540547"/>
    <n v="68715"/>
    <n v="0.93312058663769692"/>
  </r>
  <r>
    <x v="57"/>
    <s v="CalWIN"/>
    <x v="1"/>
    <x v="5"/>
    <n v="2017"/>
    <n v="2017"/>
    <n v="0.30508756742358661"/>
    <n v="18326"/>
    <n v="0.92002610572819921"/>
  </r>
  <r>
    <x v="58"/>
    <s v="C-IV"/>
    <x v="1"/>
    <x v="5"/>
    <n v="2017"/>
    <n v="2017"/>
    <n v="0.37996076656103817"/>
    <n v="12590"/>
    <n v="0.96415990197580026"/>
  </r>
  <r>
    <x v="0"/>
    <s v="n/a"/>
    <x v="2"/>
    <x v="5"/>
    <n v="2017"/>
    <n v="2018"/>
    <n v="0.28924262237480564"/>
    <n v="3892036"/>
    <n v="0.93341314757336413"/>
  </r>
  <r>
    <x v="1"/>
    <s v="CalWIN"/>
    <x v="2"/>
    <x v="5"/>
    <n v="2017"/>
    <n v="2018"/>
    <n v="0.23198031646528583"/>
    <n v="102581"/>
    <n v="0.93000126924262483"/>
  </r>
  <r>
    <x v="2"/>
    <s v="C-IV"/>
    <x v="2"/>
    <x v="5"/>
    <n v="2017"/>
    <n v="2018"/>
    <n v="0.42024539877300615"/>
    <n v="137"/>
    <n v="0.97163120567375882"/>
  </r>
  <r>
    <x v="3"/>
    <s v="C-IV"/>
    <x v="2"/>
    <x v="5"/>
    <n v="2017"/>
    <n v="2018"/>
    <n v="0.33719264740988303"/>
    <n v="2825"/>
    <n v="0.92714145060715458"/>
  </r>
  <r>
    <x v="4"/>
    <s v="C-IV"/>
    <x v="2"/>
    <x v="5"/>
    <n v="2017"/>
    <n v="2018"/>
    <n v="0.35338719407610686"/>
    <n v="29875"/>
    <n v="0.938697919939672"/>
  </r>
  <r>
    <x v="5"/>
    <s v="C-IV"/>
    <x v="2"/>
    <x v="5"/>
    <n v="2017"/>
    <n v="2018"/>
    <n v="0.38032866905304263"/>
    <n v="4675"/>
    <n v="0.9272114240380801"/>
  </r>
  <r>
    <x v="6"/>
    <s v="C-IV"/>
    <x v="2"/>
    <x v="5"/>
    <n v="2017"/>
    <n v="2018"/>
    <n v="0.16489813242784379"/>
    <n v="1554"/>
    <n v="0.97185741088180111"/>
  </r>
  <r>
    <x v="7"/>
    <s v="CalWIN"/>
    <x v="2"/>
    <x v="5"/>
    <n v="2017"/>
    <n v="2018"/>
    <n v="0.21931832703506945"/>
    <n v="60068"/>
    <n v="0.93029162601248272"/>
  </r>
  <r>
    <x v="8"/>
    <s v="C-IV"/>
    <x v="2"/>
    <x v="5"/>
    <n v="2017"/>
    <n v="2018"/>
    <n v="0.42038890244894639"/>
    <n v="5167"/>
    <n v="0.9730696798493409"/>
  </r>
  <r>
    <x v="9"/>
    <s v="C-IV"/>
    <x v="2"/>
    <x v="5"/>
    <n v="2017"/>
    <n v="2018"/>
    <n v="0.2922289555431074"/>
    <n v="11477"/>
    <n v="0.93006482982171801"/>
  </r>
  <r>
    <x v="10"/>
    <s v="CalWIN"/>
    <x v="2"/>
    <x v="5"/>
    <n v="2017"/>
    <n v="2018"/>
    <n v="0.43195771909930342"/>
    <n v="213318"/>
    <n v="0.95348733260624696"/>
  </r>
  <r>
    <x v="11"/>
    <s v="C-IV"/>
    <x v="2"/>
    <x v="5"/>
    <n v="2017"/>
    <n v="2018"/>
    <n v="0.26373884452794738"/>
    <n v="3369"/>
    <n v="0.97005470774546498"/>
  </r>
  <r>
    <x v="12"/>
    <s v="C-IV"/>
    <x v="2"/>
    <x v="5"/>
    <n v="2017"/>
    <n v="2018"/>
    <n v="0.3413283150176647"/>
    <n v="19226"/>
    <n v="0.92308430958325327"/>
  </r>
  <r>
    <x v="13"/>
    <s v="C-IV"/>
    <x v="2"/>
    <x v="5"/>
    <n v="2017"/>
    <n v="2018"/>
    <n v="0.42528926822675717"/>
    <n v="40909"/>
    <n v="0.96547248182762202"/>
  </r>
  <r>
    <x v="14"/>
    <s v="C-IV"/>
    <x v="2"/>
    <x v="5"/>
    <n v="2017"/>
    <n v="2018"/>
    <n v="0.32590382590382588"/>
    <n v="1857"/>
    <n v="0.9440772750381291"/>
  </r>
  <r>
    <x v="15"/>
    <s v="C-IV"/>
    <x v="2"/>
    <x v="5"/>
    <n v="2017"/>
    <n v="2018"/>
    <n v="0.37371382424127347"/>
    <n v="155487"/>
    <n v="0.95755608791777258"/>
  </r>
  <r>
    <x v="16"/>
    <s v="C-IV"/>
    <x v="2"/>
    <x v="5"/>
    <n v="2017"/>
    <n v="2018"/>
    <n v="0.39850322580645159"/>
    <n v="23163"/>
    <n v="0.96223828514456633"/>
  </r>
  <r>
    <x v="17"/>
    <s v="C-IV"/>
    <x v="2"/>
    <x v="5"/>
    <n v="2017"/>
    <n v="2018"/>
    <n v="0.34678860819828405"/>
    <n v="11641"/>
    <n v="0.96477705950605008"/>
  </r>
  <r>
    <x v="18"/>
    <s v="C-IV"/>
    <x v="2"/>
    <x v="5"/>
    <n v="2017"/>
    <n v="2018"/>
    <n v="0.36894140342416204"/>
    <n v="3060"/>
    <n v="0.93980343980343983"/>
  </r>
  <r>
    <x v="19"/>
    <s v="LRS"/>
    <x v="2"/>
    <x v="5"/>
    <n v="2017"/>
    <n v="2018"/>
    <n v="0.2510966348493337"/>
    <n v="1002603"/>
    <n v="0.92344782295938999"/>
  </r>
  <r>
    <x v="20"/>
    <s v="C-IV"/>
    <x v="2"/>
    <x v="5"/>
    <n v="2017"/>
    <n v="2018"/>
    <n v="0.38359694708372866"/>
    <n v="27090"/>
    <n v="0.96916141957641666"/>
  </r>
  <r>
    <x v="21"/>
    <s v="C-IV"/>
    <x v="2"/>
    <x v="5"/>
    <n v="2017"/>
    <n v="2018"/>
    <n v="0.19614914298741942"/>
    <n v="9464"/>
    <n v="0.94734734734734738"/>
  </r>
  <r>
    <x v="22"/>
    <s v="C-IV"/>
    <x v="2"/>
    <x v="5"/>
    <n v="2017"/>
    <n v="2018"/>
    <n v="0.36167615947925141"/>
    <n v="1778"/>
    <n v="0.94273594909862146"/>
  </r>
  <r>
    <x v="23"/>
    <s v="C-IV"/>
    <x v="2"/>
    <x v="5"/>
    <n v="2017"/>
    <n v="2018"/>
    <n v="0.2734493550834598"/>
    <n v="11533"/>
    <n v="0.95566788200198871"/>
  </r>
  <r>
    <x v="24"/>
    <s v="C-IV"/>
    <x v="2"/>
    <x v="5"/>
    <n v="2017"/>
    <n v="2018"/>
    <n v="0.38044505724906008"/>
    <n v="53529"/>
    <n v="0.97171746510065893"/>
  </r>
  <r>
    <x v="25"/>
    <s v="C-IV"/>
    <x v="2"/>
    <x v="5"/>
    <n v="2017"/>
    <n v="2018"/>
    <n v="0.34704608722548719"/>
    <n v="1122"/>
    <n v="0.95327102803738317"/>
  </r>
  <r>
    <x v="26"/>
    <s v="C-IV"/>
    <x v="2"/>
    <x v="5"/>
    <n v="2017"/>
    <n v="2018"/>
    <n v="0.16239090187781011"/>
    <n v="614"/>
    <n v="0.89114658925979684"/>
  </r>
  <r>
    <x v="27"/>
    <s v="C-IV"/>
    <x v="2"/>
    <x v="5"/>
    <n v="2017"/>
    <n v="2018"/>
    <n v="0.22850985839614221"/>
    <n v="43264"/>
    <n v="0.9672039525161521"/>
  </r>
  <r>
    <x v="28"/>
    <s v="C-IV"/>
    <x v="2"/>
    <x v="5"/>
    <n v="2017"/>
    <n v="2018"/>
    <n v="0.1873390557939914"/>
    <n v="6111"/>
    <n v="0.94979794839912968"/>
  </r>
  <r>
    <x v="29"/>
    <s v="C-IV"/>
    <x v="2"/>
    <x v="5"/>
    <n v="2017"/>
    <n v="2018"/>
    <n v="0.26781636349318844"/>
    <n v="6802"/>
    <n v="0.9283472089531869"/>
  </r>
  <r>
    <x v="30"/>
    <s v="CalWIN"/>
    <x v="2"/>
    <x v="5"/>
    <n v="2017"/>
    <n v="2018"/>
    <n v="0.2474864022110802"/>
    <n v="223502"/>
    <n v="0.92935315935665219"/>
  </r>
  <r>
    <x v="31"/>
    <s v="CalWIN"/>
    <x v="2"/>
    <x v="5"/>
    <n v="2017"/>
    <n v="2018"/>
    <n v="0.22822477650063858"/>
    <n v="14296"/>
    <n v="0.87786306416948112"/>
  </r>
  <r>
    <x v="32"/>
    <s v="C-IV"/>
    <x v="2"/>
    <x v="5"/>
    <n v="2017"/>
    <n v="2018"/>
    <n v="0.28729533050333533"/>
    <n v="1895"/>
    <n v="0.92079689018464528"/>
  </r>
  <r>
    <x v="33"/>
    <s v="C-IV"/>
    <x v="2"/>
    <x v="5"/>
    <n v="2017"/>
    <n v="2018"/>
    <n v="0.29514689513192705"/>
    <n v="248452"/>
    <n v="0.90964742064218507"/>
  </r>
  <r>
    <x v="34"/>
    <s v="CalWIN"/>
    <x v="2"/>
    <x v="5"/>
    <n v="2017"/>
    <n v="2018"/>
    <n v="0.35281922446357261"/>
    <n v="196050"/>
    <n v="0.93563427938741128"/>
  </r>
  <r>
    <x v="35"/>
    <s v="C-IV"/>
    <x v="2"/>
    <x v="5"/>
    <n v="2017"/>
    <n v="2018"/>
    <n v="0.25120798319327731"/>
    <n v="4783"/>
    <n v="0.96509281678773207"/>
  </r>
  <r>
    <x v="36"/>
    <s v="C-IV"/>
    <x v="2"/>
    <x v="5"/>
    <n v="2017"/>
    <n v="2018"/>
    <n v="0.37892414767518118"/>
    <n v="336845"/>
    <n v="0.92026358423193666"/>
  </r>
  <r>
    <x v="37"/>
    <s v="CalWIN"/>
    <x v="2"/>
    <x v="5"/>
    <n v="2017"/>
    <n v="2018"/>
    <n v="0.27985819336480888"/>
    <n v="251979"/>
    <n v="0.91637724431125966"/>
  </r>
  <r>
    <x v="38"/>
    <s v="CalWIN"/>
    <x v="2"/>
    <x v="5"/>
    <n v="2017"/>
    <n v="2018"/>
    <n v="0.21705993319448966"/>
    <n v="48672"/>
    <n v="0.92136447961231216"/>
  </r>
  <r>
    <x v="39"/>
    <s v="C-IV"/>
    <x v="2"/>
    <x v="5"/>
    <n v="2017"/>
    <n v="2018"/>
    <n v="0.3462603049706427"/>
    <n v="104206"/>
    <n v="0.95989314664701553"/>
  </r>
  <r>
    <x v="40"/>
    <s v="CalWIN"/>
    <x v="2"/>
    <x v="5"/>
    <n v="2017"/>
    <n v="2018"/>
    <n v="0.26815394479425253"/>
    <n v="16311"/>
    <n v="0.93483493810178819"/>
  </r>
  <r>
    <x v="41"/>
    <s v="CalWIN"/>
    <x v="2"/>
    <x v="5"/>
    <n v="2017"/>
    <n v="2018"/>
    <n v="0.16028970471393958"/>
    <n v="24411"/>
    <n v="0.92500947328533534"/>
  </r>
  <r>
    <x v="42"/>
    <s v="CalWIN"/>
    <x v="2"/>
    <x v="5"/>
    <n v="2017"/>
    <n v="2018"/>
    <n v="0.24440745538380998"/>
    <n v="36415"/>
    <n v="0.95155347670438217"/>
  </r>
  <r>
    <x v="43"/>
    <s v="CalWIN"/>
    <x v="2"/>
    <x v="5"/>
    <n v="2017"/>
    <n v="2018"/>
    <n v="0.20334087528690944"/>
    <n v="87085"/>
    <n v="0.95140550402587043"/>
  </r>
  <r>
    <x v="44"/>
    <s v="CalWIN"/>
    <x v="2"/>
    <x v="5"/>
    <n v="2017"/>
    <n v="2018"/>
    <n v="0.30318013117087805"/>
    <n v="23853"/>
    <n v="0.93519171959538927"/>
  </r>
  <r>
    <x v="45"/>
    <s v="C-IV"/>
    <x v="2"/>
    <x v="5"/>
    <n v="2017"/>
    <n v="2018"/>
    <n v="0.3507003412118474"/>
    <n v="22509"/>
    <n v="0.94567683387950596"/>
  </r>
  <r>
    <x v="46"/>
    <s v="C-IV"/>
    <x v="2"/>
    <x v="5"/>
    <n v="2017"/>
    <n v="2018"/>
    <n v="0.29814385150812067"/>
    <n v="257"/>
    <n v="0.94485294117647056"/>
  </r>
  <r>
    <x v="47"/>
    <s v="C-IV"/>
    <x v="2"/>
    <x v="5"/>
    <n v="2017"/>
    <n v="2018"/>
    <n v="0.31998961578400831"/>
    <n v="6163"/>
    <n v="0.96251756988911452"/>
  </r>
  <r>
    <x v="48"/>
    <s v="CalWIN"/>
    <x v="2"/>
    <x v="5"/>
    <n v="2017"/>
    <n v="2018"/>
    <n v="0.30966767371601206"/>
    <n v="37925"/>
    <n v="0.93406728732574751"/>
  </r>
  <r>
    <x v="49"/>
    <s v="CalWIN"/>
    <x v="2"/>
    <x v="5"/>
    <n v="2017"/>
    <n v="2018"/>
    <n v="0.2260459259028933"/>
    <n v="29079"/>
    <n v="0.93070669568557163"/>
  </r>
  <r>
    <x v="50"/>
    <s v="C-IV"/>
    <x v="2"/>
    <x v="5"/>
    <n v="2017"/>
    <n v="2018"/>
    <n v="0.31896329901151582"/>
    <n v="80573"/>
    <n v="0.96072352653606308"/>
  </r>
  <r>
    <x v="51"/>
    <s v="C-IV"/>
    <x v="2"/>
    <x v="5"/>
    <n v="2017"/>
    <n v="2018"/>
    <n v="0.28173539201183434"/>
    <n v="12189"/>
    <n v="0.96279620853080572"/>
  </r>
  <r>
    <x v="52"/>
    <s v="C-IV"/>
    <x v="2"/>
    <x v="5"/>
    <n v="2017"/>
    <n v="2018"/>
    <n v="0.33253839205058716"/>
    <n v="9203"/>
    <n v="0.96225428690924297"/>
  </r>
  <r>
    <x v="53"/>
    <s v="C-IV"/>
    <x v="2"/>
    <x v="5"/>
    <n v="2017"/>
    <n v="2018"/>
    <n v="0.32897425418880261"/>
    <n v="1610"/>
    <n v="0.94705882352941173"/>
  </r>
  <r>
    <x v="54"/>
    <s v="CalWIN"/>
    <x v="2"/>
    <x v="5"/>
    <n v="2017"/>
    <n v="2018"/>
    <n v="0.4509568963192146"/>
    <n v="117040"/>
    <n v="0.96863361747910293"/>
  </r>
  <r>
    <x v="55"/>
    <s v="C-IV"/>
    <x v="2"/>
    <x v="5"/>
    <n v="2017"/>
    <n v="2018"/>
    <n v="0.33483335677119958"/>
    <n v="4762"/>
    <n v="0.93906527312167221"/>
  </r>
  <r>
    <x v="56"/>
    <s v="CalWIN"/>
    <x v="2"/>
    <x v="5"/>
    <n v="2017"/>
    <n v="2018"/>
    <n v="0.28329053636047763"/>
    <n v="66856"/>
    <n v="0.93516666433537088"/>
  </r>
  <r>
    <x v="57"/>
    <s v="CalWIN"/>
    <x v="2"/>
    <x v="5"/>
    <n v="2017"/>
    <n v="2018"/>
    <n v="0.3032854381984707"/>
    <n v="18047"/>
    <n v="0.92316742544375674"/>
  </r>
  <r>
    <x v="58"/>
    <s v="C-IV"/>
    <x v="2"/>
    <x v="5"/>
    <n v="2017"/>
    <n v="2018"/>
    <n v="0.38651773822496671"/>
    <n v="12769"/>
    <n v="0.96282611974061227"/>
  </r>
</pivotCacheRecords>
</file>

<file path=xl/pivotCache/pivotCacheRecords3.xml><?xml version="1.0" encoding="utf-8"?>
<pivotCacheRecords xmlns="http://schemas.openxmlformats.org/spreadsheetml/2006/main" xmlns:r="http://schemas.openxmlformats.org/officeDocument/2006/relationships" count="354">
  <r>
    <x v="0"/>
    <s v="n/a"/>
    <x v="0"/>
    <x v="0"/>
    <n v="1898515.9166666667"/>
    <n v="1831759.5"/>
    <n v="4164676"/>
    <n v="4062300.1666666665"/>
    <n v="141407"/>
    <n v="2184693"/>
    <n v="372370"/>
    <n v="1268115"/>
    <m/>
    <m/>
    <n v="38041489"/>
    <n v="6594782"/>
    <n v="9224959"/>
    <n v="3775905"/>
    <n v="1176286"/>
    <n v="0.105"/>
    <n v="7121279.8180800015"/>
  </r>
  <r>
    <x v="1"/>
    <s v="CalWIN"/>
    <x v="0"/>
    <x v="0"/>
    <n v="62847.666666666664"/>
    <n v="61652.75"/>
    <n v="126162.41666666667"/>
    <n v="124449"/>
    <n v="5848"/>
    <n v="61164"/>
    <n v="11499"/>
    <n v="36077"/>
    <m/>
    <m/>
    <n v="1554446"/>
    <n v="268678"/>
    <n v="339034"/>
    <n v="134661"/>
    <n v="48146"/>
    <n v="0.09"/>
    <n v="220282.40624257483"/>
  </r>
  <r>
    <x v="2"/>
    <s v="C-IV"/>
    <x v="0"/>
    <x v="0"/>
    <n v="82.083333333333329"/>
    <n v="82.25"/>
    <n v="147"/>
    <n v="145.91666666666666"/>
    <n v="9"/>
    <n v="53"/>
    <n v="2"/>
    <n v="0"/>
    <m/>
    <m/>
    <n v="1166"/>
    <n v="310"/>
    <n v="242"/>
    <n v="24"/>
    <n v="41"/>
    <n v="0.13300000000000001"/>
    <n v="194.82315789473685"/>
  </r>
  <r>
    <x v="3"/>
    <s v="C-IV"/>
    <x v="0"/>
    <x v="0"/>
    <n v="1720.1666666666667"/>
    <n v="1689.5833333333333"/>
    <n v="3304.3333333333335"/>
    <n v="3248.4166666666665"/>
    <n v="182"/>
    <n v="1230"/>
    <n v="61"/>
    <n v="81"/>
    <m/>
    <m/>
    <n v="37746"/>
    <n v="12070"/>
    <n v="6121"/>
    <n v="507"/>
    <n v="654"/>
    <n v="0.11800000000000001"/>
    <n v="4236.6031210526316"/>
  </r>
  <r>
    <x v="4"/>
    <s v="C-IV"/>
    <x v="0"/>
    <x v="0"/>
    <n v="14297.166666666666"/>
    <n v="13924.416666666666"/>
    <n v="29749.083333333332"/>
    <n v="29132.416666666668"/>
    <n v="842"/>
    <n v="12905"/>
    <n v="1187"/>
    <n v="2929"/>
    <m/>
    <m/>
    <n v="221797"/>
    <n v="50242"/>
    <n v="45853"/>
    <n v="5475"/>
    <n v="10828"/>
    <n v="0.122"/>
    <n v="56950.071352083956"/>
  </r>
  <r>
    <x v="5"/>
    <s v="C-IV"/>
    <x v="0"/>
    <x v="0"/>
    <n v="2543.1666666666665"/>
    <n v="2499.25"/>
    <n v="4994.833333333333"/>
    <n v="4975.916666666667"/>
    <n v="278"/>
    <n v="1881"/>
    <n v="66"/>
    <n v="148"/>
    <m/>
    <m/>
    <n v="45305"/>
    <n v="14799"/>
    <n v="8279"/>
    <n v="559"/>
    <n v="1023"/>
    <n v="0.13"/>
    <n v="5990.3815221052637"/>
  </r>
  <r>
    <x v="6"/>
    <s v="C-IV"/>
    <x v="0"/>
    <x v="0"/>
    <n v="697.33333333333337"/>
    <n v="689.41666666666663"/>
    <n v="1745.75"/>
    <n v="1725.5833333333333"/>
    <n v="39"/>
    <n v="1055"/>
    <n v="108"/>
    <n v="598"/>
    <m/>
    <m/>
    <n v="21781"/>
    <n v="3842"/>
    <n v="6269"/>
    <n v="3235"/>
    <n v="556"/>
    <n v="0.2"/>
    <n v="4435.3852812429377"/>
  </r>
  <r>
    <x v="7"/>
    <s v="CalWIN"/>
    <x v="0"/>
    <x v="0"/>
    <n v="33232.5"/>
    <n v="32725.5"/>
    <n v="69072.333333333328"/>
    <n v="68545.75"/>
    <n v="2515"/>
    <n v="35507"/>
    <n v="6651"/>
    <n v="15201"/>
    <m/>
    <m/>
    <n v="1075665"/>
    <n v="208340"/>
    <n v="254628"/>
    <n v="66528"/>
    <n v="23603"/>
    <n v="0.09"/>
    <n v="135136.62536658553"/>
  </r>
  <r>
    <x v="8"/>
    <s v="C-IV"/>
    <x v="0"/>
    <x v="0"/>
    <n v="2571.1666666666665"/>
    <n v="2601.5"/>
    <n v="5245"/>
    <n v="5379.5"/>
    <n v="157"/>
    <n v="2343"/>
    <n v="173"/>
    <n v="285"/>
    <m/>
    <m/>
    <n v="27996"/>
    <n v="5991"/>
    <n v="5952"/>
    <n v="549"/>
    <n v="1869"/>
    <n v="0.13400000000000001"/>
    <n v="5695.7737916763017"/>
  </r>
  <r>
    <x v="9"/>
    <s v="C-IV"/>
    <x v="0"/>
    <x v="0"/>
    <n v="6299.75"/>
    <n v="6098.333333333333"/>
    <n v="11839.25"/>
    <n v="11655.25"/>
    <n v="581"/>
    <n v="4822"/>
    <n v="402"/>
    <n v="864"/>
    <m/>
    <m/>
    <n v="181098"/>
    <n v="43346"/>
    <n v="39241"/>
    <n v="3301"/>
    <n v="2818"/>
    <n v="0.10400000000000001"/>
    <n v="19222.858387186934"/>
  </r>
  <r>
    <x v="10"/>
    <s v="CalWIN"/>
    <x v="0"/>
    <x v="0"/>
    <n v="90446.916666666672"/>
    <n v="88596.833333333328"/>
    <n v="218237.41666666666"/>
    <n v="214900"/>
    <n v="4650"/>
    <n v="122558"/>
    <n v="15452"/>
    <n v="61549"/>
    <m/>
    <m/>
    <n v="950634"/>
    <n v="143065"/>
    <n v="277286"/>
    <n v="115573"/>
    <n v="40171"/>
    <n v="0.152"/>
    <n v="283512.80558743206"/>
  </r>
  <r>
    <x v="11"/>
    <s v="C-IV"/>
    <x v="0"/>
    <x v="0"/>
    <n v="1414.9166666666667"/>
    <n v="1382.1666666666667"/>
    <n v="3515.75"/>
    <n v="3440.6666666666665"/>
    <n v="87"/>
    <n v="1908"/>
    <n v="231"/>
    <n v="769"/>
    <m/>
    <m/>
    <n v="28508"/>
    <n v="5548"/>
    <n v="7763"/>
    <n v="2433"/>
    <n v="1128"/>
    <n v="0.14699999999999999"/>
    <n v="6413.0549728813558"/>
  </r>
  <r>
    <x v="12"/>
    <s v="C-IV"/>
    <x v="0"/>
    <x v="0"/>
    <n v="8283.6666666666661"/>
    <n v="8056.75"/>
    <n v="15678.083333333334"/>
    <n v="15352.25"/>
    <n v="496"/>
    <n v="6496"/>
    <n v="685"/>
    <n v="807"/>
    <m/>
    <m/>
    <n v="134840"/>
    <n v="28927"/>
    <n v="27212"/>
    <n v="2104"/>
    <n v="5740"/>
    <n v="0.105"/>
    <n v="32856.862674054057"/>
  </r>
  <r>
    <x v="13"/>
    <s v="C-IV"/>
    <x v="0"/>
    <x v="0"/>
    <n v="14327"/>
    <n v="14065.666666666666"/>
    <n v="36785.75"/>
    <n v="36155.166666666664"/>
    <n v="1456"/>
    <n v="18176"/>
    <n v="994"/>
    <n v="17886"/>
    <m/>
    <m/>
    <n v="179414"/>
    <n v="27666"/>
    <n v="52349"/>
    <n v="32769"/>
    <n v="10349"/>
    <n v="0.28300000000000003"/>
    <n v="44744.189533749763"/>
  </r>
  <r>
    <x v="14"/>
    <s v="C-IV"/>
    <x v="0"/>
    <x v="0"/>
    <n v="994.58333333333337"/>
    <n v="961.75"/>
    <n v="2000.6666666666667"/>
    <n v="1953.5"/>
    <n v="105"/>
    <n v="879"/>
    <n v="105"/>
    <n v="316"/>
    <m/>
    <m/>
    <n v="18569"/>
    <n v="5138"/>
    <n v="3870"/>
    <n v="490"/>
    <n v="396"/>
    <n v="9.4E-2"/>
    <n v="2515.1016021052633"/>
  </r>
  <r>
    <x v="15"/>
    <s v="C-IV"/>
    <x v="0"/>
    <x v="0"/>
    <n v="58839.5"/>
    <n v="57370.25"/>
    <n v="142745.5"/>
    <n v="139786.41666666666"/>
    <n v="3379"/>
    <n v="82189"/>
    <n v="11952"/>
    <n v="37887"/>
    <m/>
    <m/>
    <n v="858271"/>
    <n v="118079"/>
    <n v="254266"/>
    <n v="85452"/>
    <n v="31095"/>
    <n v="0.13300000000000001"/>
    <n v="213671.26095903985"/>
  </r>
  <r>
    <x v="16"/>
    <s v="C-IV"/>
    <x v="0"/>
    <x v="0"/>
    <n v="9779.5"/>
    <n v="9586.3333333333339"/>
    <n v="23223.666666666668"/>
    <n v="22918.666666666668"/>
    <n v="563"/>
    <n v="12535"/>
    <n v="1554"/>
    <n v="5625"/>
    <m/>
    <m/>
    <n v="149973"/>
    <n v="18817"/>
    <n v="43993"/>
    <n v="14061"/>
    <n v="4729"/>
    <n v="0.153"/>
    <n v="33430.739861384653"/>
  </r>
  <r>
    <x v="17"/>
    <s v="C-IV"/>
    <x v="0"/>
    <x v="0"/>
    <n v="5125.833333333333"/>
    <n v="5044"/>
    <n v="10225.25"/>
    <n v="10126.25"/>
    <n v="477"/>
    <n v="4340"/>
    <n v="256"/>
    <n v="790"/>
    <m/>
    <m/>
    <n v="64839"/>
    <n v="17552"/>
    <n v="13511"/>
    <n v="1920"/>
    <n v="3701"/>
    <n v="0.15"/>
    <n v="19370.341200000003"/>
  </r>
  <r>
    <x v="18"/>
    <s v="C-IV"/>
    <x v="0"/>
    <x v="0"/>
    <n v="1410.6666666666667"/>
    <n v="1397.4166666666667"/>
    <n v="2952.25"/>
    <n v="2943.9166666666665"/>
    <n v="81"/>
    <n v="1284"/>
    <n v="87"/>
    <n v="70"/>
    <m/>
    <m/>
    <n v="33011"/>
    <n v="5947"/>
    <n v="5877"/>
    <n v="704"/>
    <n v="930"/>
    <n v="0.126"/>
    <n v="4471.1315125516103"/>
  </r>
  <r>
    <x v="19"/>
    <s v="LRS"/>
    <x v="0"/>
    <x v="0"/>
    <n v="539760"/>
    <n v="514477.58333333331"/>
    <n v="1123919.6666666667"/>
    <n v="1088704.25"/>
    <n v="36571"/>
    <n v="599556"/>
    <n v="124537"/>
    <n v="423844"/>
    <m/>
    <m/>
    <n v="9988287"/>
    <n v="1644011"/>
    <n v="2359961"/>
    <n v="1372113"/>
    <n v="385131"/>
    <n v="0.109"/>
    <n v="2021647.9478391628"/>
  </r>
  <r>
    <x v="20"/>
    <s v="C-IV"/>
    <x v="0"/>
    <x v="0"/>
    <n v="10459.166666666666"/>
    <n v="10382.166666666666"/>
    <n v="26577.75"/>
    <n v="26415.333333333332"/>
    <n v="534"/>
    <n v="16732"/>
    <n v="3223"/>
    <n v="10100"/>
    <m/>
    <m/>
    <n v="150814"/>
    <n v="26206"/>
    <n v="43195"/>
    <n v="20218"/>
    <n v="4441"/>
    <n v="0.13600000000000001"/>
    <n v="38098.688851973253"/>
  </r>
  <r>
    <x v="21"/>
    <s v="C-IV"/>
    <x v="0"/>
    <x v="0"/>
    <n v="5607.166666666667"/>
    <n v="5510.166666666667"/>
    <n v="9498.5833333333339"/>
    <n v="9315.5"/>
    <n v="758"/>
    <n v="4358"/>
    <n v="1245"/>
    <n v="2958"/>
    <m/>
    <m/>
    <n v="255765"/>
    <n v="66463"/>
    <n v="52352"/>
    <n v="11689"/>
    <n v="3102"/>
    <n v="6.3E-2"/>
    <n v="20101.09749034483"/>
  </r>
  <r>
    <x v="22"/>
    <s v="C-IV"/>
    <x v="0"/>
    <x v="0"/>
    <n v="886"/>
    <n v="862.08333333333337"/>
    <n v="1805.1666666666667"/>
    <n v="1774.5833333333333"/>
    <n v="83"/>
    <n v="709"/>
    <n v="41"/>
    <n v="47"/>
    <m/>
    <m/>
    <n v="18223"/>
    <n v="5847"/>
    <n v="3092"/>
    <n v="155"/>
    <n v="460"/>
    <n v="0.11"/>
    <n v="2847.9788705263154"/>
  </r>
  <r>
    <x v="23"/>
    <s v="C-IV"/>
    <x v="0"/>
    <x v="0"/>
    <n v="7083.833333333333"/>
    <n v="7084.916666666667"/>
    <n v="13414.5"/>
    <n v="13552.75"/>
    <n v="591"/>
    <n v="5727"/>
    <n v="592"/>
    <n v="1934"/>
    <m/>
    <m/>
    <n v="87976"/>
    <n v="22168"/>
    <n v="19247"/>
    <n v="4188"/>
    <n v="3238"/>
    <n v="9.6999999999999989E-2"/>
    <n v="19738.820480000002"/>
  </r>
  <r>
    <x v="24"/>
    <s v="C-IV"/>
    <x v="0"/>
    <x v="0"/>
    <n v="22424.666666666668"/>
    <n v="21825.333333333332"/>
    <n v="54754.25"/>
    <n v="53643.416666666664"/>
    <n v="1122"/>
    <n v="30744"/>
    <n v="4110"/>
    <n v="15638"/>
    <m/>
    <m/>
    <n v="262919"/>
    <n v="36760"/>
    <n v="80219"/>
    <n v="31663"/>
    <n v="10745"/>
    <n v="0.17"/>
    <n v="67910.306964249176"/>
  </r>
  <r>
    <x v="25"/>
    <s v="C-IV"/>
    <x v="0"/>
    <x v="0"/>
    <n v="428.25"/>
    <n v="432.83333333333331"/>
    <n v="967.25"/>
    <n v="1006"/>
    <n v="25"/>
    <n v="486"/>
    <n v="20"/>
    <n v="78"/>
    <m/>
    <m/>
    <n v="9634"/>
    <n v="2878"/>
    <n v="2028"/>
    <n v="280"/>
    <n v="405"/>
    <n v="0.13500000000000001"/>
    <n v="2460.3718157886042"/>
  </r>
  <r>
    <x v="26"/>
    <s v="C-IV"/>
    <x v="0"/>
    <x v="0"/>
    <n v="391.91666666666669"/>
    <n v="429.58333333333331"/>
    <n v="657.83333333333337"/>
    <n v="695.5"/>
    <n v="32"/>
    <n v="326"/>
    <n v="3"/>
    <n v="226"/>
    <m/>
    <m/>
    <n v="14122"/>
    <n v="2349"/>
    <n v="2931"/>
    <n v="870"/>
    <n v="102"/>
    <n v="0.105"/>
    <n v="2221.0504484210528"/>
  </r>
  <r>
    <x v="27"/>
    <s v="C-IV"/>
    <x v="0"/>
    <x v="0"/>
    <n v="20129.916666666668"/>
    <n v="19397.833333333332"/>
    <n v="46251.75"/>
    <n v="44709.666666666664"/>
    <n v="1189"/>
    <n v="29906"/>
    <n v="6608"/>
    <n v="22110"/>
    <m/>
    <m/>
    <n v="423881"/>
    <n v="69907"/>
    <n v="112042"/>
    <n v="79767"/>
    <n v="8502"/>
    <n v="0.114"/>
    <n v="80399.99454"/>
  </r>
  <r>
    <x v="28"/>
    <s v="C-IV"/>
    <x v="0"/>
    <x v="0"/>
    <n v="3367.3333333333335"/>
    <n v="3382.75"/>
    <n v="7142.583333333333"/>
    <n v="7200.833333333333"/>
    <n v="292"/>
    <n v="4244"/>
    <n v="1098"/>
    <n v="3019"/>
    <m/>
    <m/>
    <n v="138655"/>
    <n v="30971"/>
    <n v="30966"/>
    <n v="12388"/>
    <n v="2142"/>
    <n v="7.8E-2"/>
    <n v="18310.88619261745"/>
  </r>
  <r>
    <x v="29"/>
    <s v="C-IV"/>
    <x v="0"/>
    <x v="0"/>
    <n v="3808.5"/>
    <n v="3634.75"/>
    <n v="7292.333333333333"/>
    <n v="7025.25"/>
    <n v="314"/>
    <n v="2726"/>
    <n v="219"/>
    <n v="270"/>
    <m/>
    <m/>
    <n v="98068"/>
    <n v="30206"/>
    <n v="17791"/>
    <n v="1312"/>
    <n v="1771"/>
    <n v="9.4E-2"/>
    <n v="14198.34296"/>
  </r>
  <r>
    <x v="30"/>
    <s v="CalWIN"/>
    <x v="0"/>
    <x v="0"/>
    <n v="102002.58333333333"/>
    <n v="97368.333333333328"/>
    <n v="226897.08333333334"/>
    <n v="218440.58333333334"/>
    <n v="10377"/>
    <n v="131451"/>
    <n v="31940"/>
    <n v="105140"/>
    <m/>
    <m/>
    <n v="3084036"/>
    <n v="539389"/>
    <n v="732869"/>
    <n v="322892"/>
    <n v="66558"/>
    <n v="7.5999999999999998E-2"/>
    <n v="453553.14166493865"/>
  </r>
  <r>
    <x v="31"/>
    <s v="CalWIN"/>
    <x v="0"/>
    <x v="0"/>
    <n v="8276.5"/>
    <n v="8163.166666666667"/>
    <n v="17758.75"/>
    <n v="17912.75"/>
    <n v="791"/>
    <n v="8043"/>
    <n v="871"/>
    <n v="2058"/>
    <m/>
    <m/>
    <n v="359890"/>
    <n v="82787"/>
    <n v="82232"/>
    <n v="6656"/>
    <n v="5044"/>
    <n v="9.4E-2"/>
    <n v="42086.809511900836"/>
  </r>
  <r>
    <x v="32"/>
    <s v="C-IV"/>
    <x v="0"/>
    <x v="0"/>
    <n v="783.41666666666663"/>
    <n v="746.16666666666663"/>
    <n v="1679.75"/>
    <n v="1637"/>
    <n v="50"/>
    <n v="701"/>
    <n v="27"/>
    <n v="21"/>
    <m/>
    <m/>
    <n v="19883"/>
    <n v="6584"/>
    <n v="3423"/>
    <n v="261"/>
    <n v="665"/>
    <n v="0.14699999999999999"/>
    <n v="3547.6789545664742"/>
  </r>
  <r>
    <x v="33"/>
    <s v="C-IV"/>
    <x v="0"/>
    <x v="0"/>
    <n v="113238.75"/>
    <n v="108747.08333333333"/>
    <n v="274719.25"/>
    <n v="267193.41666666669"/>
    <n v="8379"/>
    <n v="143506"/>
    <n v="18716"/>
    <n v="62978"/>
    <m/>
    <m/>
    <n v="2253317"/>
    <n v="388894"/>
    <n v="610090"/>
    <n v="178052"/>
    <n v="54970"/>
    <n v="0.122"/>
    <n v="482427.27522957744"/>
  </r>
  <r>
    <x v="34"/>
    <s v="CalWIN"/>
    <x v="0"/>
    <x v="0"/>
    <n v="93053.833333333328"/>
    <n v="90288.833333333328"/>
    <n v="208569.16666666666"/>
    <n v="204383.75"/>
    <n v="5103"/>
    <n v="102959"/>
    <n v="11758"/>
    <n v="46984"/>
    <m/>
    <m/>
    <n v="1445230"/>
    <n v="246325"/>
    <n v="360996"/>
    <n v="97511"/>
    <n v="60330"/>
    <n v="0.106"/>
    <n v="310461.56721629773"/>
  </r>
  <r>
    <x v="35"/>
    <s v="C-IV"/>
    <x v="0"/>
    <x v="0"/>
    <n v="2663.5833333333335"/>
    <n v="2627.6666666666665"/>
    <n v="6252.166666666667"/>
    <n v="6167.416666666667"/>
    <n v="216"/>
    <n v="3314"/>
    <n v="502"/>
    <n v="1849"/>
    <m/>
    <m/>
    <n v="56333"/>
    <n v="8855"/>
    <n v="15464"/>
    <n v="6386"/>
    <n v="897"/>
    <n v="0.13900000000000001"/>
    <n v="8551.0181168606705"/>
  </r>
  <r>
    <x v="36"/>
    <s v="C-IV"/>
    <x v="0"/>
    <x v="0"/>
    <n v="156048.08333333334"/>
    <n v="150229.66666666666"/>
    <n v="368160.75"/>
    <n v="358854.83333333331"/>
    <n v="10026"/>
    <n v="187444"/>
    <n v="22712"/>
    <n v="67830"/>
    <m/>
    <m/>
    <n v="2077560"/>
    <n v="292854"/>
    <n v="585442"/>
    <n v="172415"/>
    <n v="65325"/>
    <n v="0.12"/>
    <n v="474490.9036423486"/>
  </r>
  <r>
    <x v="37"/>
    <s v="CalWIN"/>
    <x v="0"/>
    <x v="0"/>
    <n v="116470.75"/>
    <n v="111643"/>
    <n v="254245.83333333334"/>
    <n v="247227.41666666666"/>
    <n v="11289"/>
    <n v="125548"/>
    <n v="19228"/>
    <n v="88054"/>
    <m/>
    <m/>
    <n v="3174446"/>
    <n v="545262"/>
    <n v="745003"/>
    <n v="228674"/>
    <n v="74992"/>
    <n v="8.900000000000001E-2"/>
    <n v="564164.47458884655"/>
  </r>
  <r>
    <x v="38"/>
    <s v="CalWIN"/>
    <x v="0"/>
    <x v="0"/>
    <n v="32451.416666666668"/>
    <n v="32800.416666666664"/>
    <n v="50672.666666666664"/>
    <n v="50980.916666666664"/>
    <n v="4864"/>
    <n v="19583"/>
    <n v="5068"/>
    <n v="19407"/>
    <m/>
    <m/>
    <n v="832605"/>
    <n v="166284"/>
    <n v="111955"/>
    <n v="105810"/>
    <n v="37817"/>
    <n v="7.2999999999999995E-2"/>
    <n v="121505.87217398337"/>
  </r>
  <r>
    <x v="39"/>
    <s v="C-IV"/>
    <x v="0"/>
    <x v="0"/>
    <n v="45116.333333333336"/>
    <n v="43422.25"/>
    <n v="110415.75"/>
    <n v="107506.75"/>
    <n v="2587"/>
    <n v="60071"/>
    <n v="7727"/>
    <n v="23960"/>
    <m/>
    <m/>
    <n v="700414"/>
    <n v="109853"/>
    <n v="198439"/>
    <n v="64140"/>
    <n v="26908"/>
    <n v="0.152"/>
    <n v="138592.4051173247"/>
  </r>
  <r>
    <x v="40"/>
    <s v="CalWIN"/>
    <x v="0"/>
    <x v="0"/>
    <n v="9010.5833333333339"/>
    <n v="8959.75"/>
    <n v="17595.75"/>
    <n v="17536.75"/>
    <n v="882"/>
    <n v="8140"/>
    <n v="1285"/>
    <n v="3116"/>
    <m/>
    <m/>
    <n v="272608"/>
    <n v="64135"/>
    <n v="49952"/>
    <n v="9420"/>
    <n v="4420"/>
    <n v="8.1000000000000003E-2"/>
    <n v="43666.93101772316"/>
  </r>
  <r>
    <x v="41"/>
    <s v="CalWIN"/>
    <x v="0"/>
    <x v="0"/>
    <n v="13893.416666666666"/>
    <n v="13399.333333333334"/>
    <n v="28692.083333333332"/>
    <n v="27877.5"/>
    <n v="1886"/>
    <n v="16040"/>
    <n v="3538"/>
    <n v="11878"/>
    <m/>
    <m/>
    <n v="740568"/>
    <n v="148953"/>
    <n v="160010"/>
    <n v="60960"/>
    <n v="11180"/>
    <n v="6.7000000000000004E-2"/>
    <n v="72926.386569485534"/>
  </r>
  <r>
    <x v="42"/>
    <s v="CalWIN"/>
    <x v="0"/>
    <x v="0"/>
    <n v="14486.25"/>
    <n v="14190.75"/>
    <n v="32711.166666666668"/>
    <n v="32135.916666666668"/>
    <n v="866"/>
    <n v="20351"/>
    <n v="5628"/>
    <n v="13341"/>
    <m/>
    <m/>
    <n v="430287"/>
    <n v="78892"/>
    <n v="97191"/>
    <n v="45401"/>
    <n v="8597"/>
    <n v="0.08"/>
    <n v="76854.923104213172"/>
  </r>
  <r>
    <x v="43"/>
    <s v="CalWIN"/>
    <x v="0"/>
    <x v="0"/>
    <n v="50784"/>
    <n v="48874.75"/>
    <n v="108648.83333333333"/>
    <n v="105371.08333333333"/>
    <n v="5507"/>
    <n v="56627"/>
    <n v="13623"/>
    <n v="44837"/>
    <m/>
    <m/>
    <n v="1840218"/>
    <n v="307307"/>
    <n v="432393"/>
    <n v="178148"/>
    <n v="43944"/>
    <n v="8.4000000000000005E-2"/>
    <n v="220690.56334095966"/>
  </r>
  <r>
    <x v="44"/>
    <s v="CalWIN"/>
    <x v="0"/>
    <x v="0"/>
    <n v="11487.916666666666"/>
    <n v="10881"/>
    <n v="22652.75"/>
    <n v="21794.5"/>
    <n v="922"/>
    <n v="11666"/>
    <n v="3317"/>
    <n v="8532"/>
    <m/>
    <m/>
    <n v="267672"/>
    <n v="50507"/>
    <n v="56197"/>
    <n v="21496"/>
    <n v="5104"/>
    <n v="0.111"/>
    <n v="37038.968007884811"/>
  </r>
  <r>
    <x v="45"/>
    <s v="C-IV"/>
    <x v="0"/>
    <x v="0"/>
    <n v="12120.75"/>
    <n v="12280.833333333334"/>
    <n v="24181.916666666668"/>
    <n v="24701.916666666668"/>
    <n v="821"/>
    <n v="10508"/>
    <n v="922"/>
    <n v="495"/>
    <m/>
    <m/>
    <n v="177962"/>
    <n v="44246"/>
    <n v="38697"/>
    <n v="2105"/>
    <n v="9329"/>
    <n v="0.13400000000000001"/>
    <n v="33388.903985567908"/>
  </r>
  <r>
    <x v="46"/>
    <s v="C-IV"/>
    <x v="0"/>
    <x v="0"/>
    <n v="157.83333333333334"/>
    <n v="146.41666666666666"/>
    <n v="302.16666666666669"/>
    <n v="283.75"/>
    <n v="23"/>
    <n v="95"/>
    <n v="1"/>
    <n v="4"/>
    <m/>
    <m/>
    <n v="3206"/>
    <n v="1111"/>
    <n v="514"/>
    <n v="60"/>
    <n v="99"/>
    <n v="0.14300000000000002"/>
    <n v="622.60235294117649"/>
  </r>
  <r>
    <x v="47"/>
    <s v="C-IV"/>
    <x v="0"/>
    <x v="0"/>
    <n v="2834.1666666666665"/>
    <n v="2720"/>
    <n v="6338.666666666667"/>
    <n v="6124.083333333333"/>
    <n v="220"/>
    <n v="2701"/>
    <n v="137"/>
    <n v="180"/>
    <m/>
    <m/>
    <n v="44765"/>
    <n v="13411"/>
    <n v="9047"/>
    <n v="820"/>
    <n v="2441"/>
    <n v="0.153"/>
    <n v="10259.458524987615"/>
  </r>
  <r>
    <x v="48"/>
    <s v="CalWIN"/>
    <x v="0"/>
    <x v="0"/>
    <n v="20453.583333333332"/>
    <n v="19838.666666666668"/>
    <n v="41033.833333333336"/>
    <n v="40115.416666666664"/>
    <n v="1473"/>
    <n v="19347"/>
    <n v="3060"/>
    <n v="6772"/>
    <m/>
    <m/>
    <n v="417443"/>
    <n v="77123"/>
    <n v="99754"/>
    <n v="21564"/>
    <n v="11520"/>
    <n v="0.10099999999999999"/>
    <n v="65053.44049755804"/>
  </r>
  <r>
    <x v="49"/>
    <s v="CalWIN"/>
    <x v="0"/>
    <x v="0"/>
    <n v="19064.25"/>
    <n v="17955.25"/>
    <n v="35087.166666666664"/>
    <n v="33699.583333333336"/>
    <n v="1870"/>
    <n v="17154"/>
    <n v="3946"/>
    <n v="10341"/>
    <m/>
    <m/>
    <n v="489752"/>
    <n v="110173"/>
    <n v="102681"/>
    <n v="29280"/>
    <n v="8571"/>
    <n v="8.5999999999999993E-2"/>
    <n v="74079.336998473358"/>
  </r>
  <r>
    <x v="50"/>
    <s v="C-IV"/>
    <x v="0"/>
    <x v="0"/>
    <n v="40826"/>
    <n v="39576.666666666664"/>
    <n v="89982"/>
    <n v="88080.583333333328"/>
    <n v="2464"/>
    <n v="44790"/>
    <n v="5991"/>
    <n v="17992"/>
    <m/>
    <m/>
    <n v="523596"/>
    <n v="83920"/>
    <n v="145557"/>
    <n v="48024"/>
    <n v="19745"/>
    <n v="0.152"/>
    <n v="117475.08863068646"/>
  </r>
  <r>
    <x v="51"/>
    <s v="C-IV"/>
    <x v="0"/>
    <x v="0"/>
    <n v="5070.583333333333"/>
    <n v="4927.833333333333"/>
    <n v="12182.333333333334"/>
    <n v="11926.416666666666"/>
    <n v="306"/>
    <n v="6271"/>
    <n v="830"/>
    <n v="2311"/>
    <m/>
    <m/>
    <n v="96047"/>
    <n v="17509"/>
    <n v="25761"/>
    <n v="9590"/>
    <n v="3661"/>
    <n v="0.17600000000000002"/>
    <n v="20846.288"/>
  </r>
  <r>
    <x v="52"/>
    <s v="C-IV"/>
    <x v="0"/>
    <x v="0"/>
    <n v="4194.666666666667"/>
    <n v="4126.083333333333"/>
    <n v="9737.6666666666661"/>
    <n v="9693.5833333333339"/>
    <n v="259"/>
    <n v="4855"/>
    <n v="469"/>
    <n v="1161"/>
    <m/>
    <m/>
    <n v="63711"/>
    <n v="14824"/>
    <n v="15640"/>
    <n v="2546"/>
    <n v="3057"/>
    <n v="0.13900000000000001"/>
    <n v="14556.19699118644"/>
  </r>
  <r>
    <x v="53"/>
    <s v="C-IV"/>
    <x v="0"/>
    <x v="0"/>
    <n v="789.83333333333337"/>
    <n v="774.16666666666663"/>
    <n v="1577.8333333333333"/>
    <n v="1563.3333333333333"/>
    <n v="74"/>
    <n v="604"/>
    <n v="5"/>
    <n v="8"/>
    <m/>
    <m/>
    <n v="13704"/>
    <n v="4397"/>
    <n v="2376"/>
    <n v="21"/>
    <n v="655"/>
    <n v="0.158"/>
    <n v="3087.6887005649719"/>
  </r>
  <r>
    <x v="54"/>
    <s v="CalWIN"/>
    <x v="0"/>
    <x v="0"/>
    <n v="45588.666666666664"/>
    <n v="44133.75"/>
    <n v="113012.66666666667"/>
    <n v="110247"/>
    <n v="2949"/>
    <n v="64076"/>
    <n v="8010"/>
    <n v="36803"/>
    <m/>
    <m/>
    <n v="452135"/>
    <n v="64585"/>
    <n v="143994"/>
    <n v="60886"/>
    <n v="17288"/>
    <n v="0.158"/>
    <n v="151607.16820745409"/>
  </r>
  <r>
    <x v="55"/>
    <s v="C-IV"/>
    <x v="0"/>
    <x v="0"/>
    <n v="2819.6666666666665"/>
    <n v="2756.6666666666665"/>
    <n v="5199.333333333333"/>
    <n v="5156.083333333333"/>
    <n v="265"/>
    <n v="1962"/>
    <n v="149"/>
    <n v="65"/>
    <m/>
    <m/>
    <n v="55033"/>
    <n v="17126"/>
    <n v="9453"/>
    <n v="653"/>
    <n v="1618"/>
    <n v="0.11599999999999999"/>
    <n v="8975.860277894737"/>
  </r>
  <r>
    <x v="56"/>
    <s v="CalWIN"/>
    <x v="0"/>
    <x v="0"/>
    <n v="32011.583333333332"/>
    <n v="30926.333333333332"/>
    <n v="66646.916666666672"/>
    <n v="65090.833333333336"/>
    <n v="2757"/>
    <n v="35426"/>
    <n v="8035"/>
    <n v="23314"/>
    <m/>
    <m/>
    <n v="836553"/>
    <n v="150596"/>
    <n v="206972"/>
    <n v="79320"/>
    <n v="14656"/>
    <n v="0.09"/>
    <n v="105819.89103852196"/>
  </r>
  <r>
    <x v="57"/>
    <s v="CalWIN"/>
    <x v="0"/>
    <x v="0"/>
    <n v="7839.416666666667"/>
    <n v="7708.25"/>
    <n v="16913.916666666668"/>
    <n v="16837.333333333332"/>
    <n v="627"/>
    <n v="8261"/>
    <n v="1070"/>
    <n v="4871"/>
    <m/>
    <m/>
    <n v="205408"/>
    <n v="31294"/>
    <n v="46026"/>
    <n v="13923"/>
    <n v="5307"/>
    <n v="0.115"/>
    <n v="44017.736435320767"/>
  </r>
  <r>
    <x v="58"/>
    <s v="C-IV"/>
    <x v="0"/>
    <x v="0"/>
    <n v="5717.166666666667"/>
    <n v="5702.25"/>
    <n v="12901.833333333334"/>
    <n v="12882"/>
    <n v="298"/>
    <n v="6360"/>
    <n v="644"/>
    <n v="1707"/>
    <m/>
    <m/>
    <n v="73704"/>
    <n v="11463"/>
    <n v="21261"/>
    <n v="3903"/>
    <n v="3772"/>
    <n v="0.16899999999999998"/>
    <n v="19439.976620000001"/>
  </r>
  <r>
    <x v="0"/>
    <s v="n/a"/>
    <x v="1"/>
    <x v="1"/>
    <n v="2003805.8333333333"/>
    <n v="1946340.8333333333"/>
    <n v="4331799.083333333"/>
    <n v="4237437.416666667"/>
    <n v="176557"/>
    <n v="2272684"/>
    <n v="341378"/>
    <n v="1314549"/>
    <m/>
    <m/>
    <n v="38373434"/>
    <n v="6838104"/>
    <n v="9224243"/>
    <n v="3750293"/>
    <n v="1187606"/>
    <n v="8.900000000000001E-2"/>
    <n v="7166748.6884400006"/>
  </r>
  <r>
    <x v="1"/>
    <s v="CalWIN"/>
    <x v="1"/>
    <x v="1"/>
    <n v="64105.666666666664"/>
    <n v="63464.25"/>
    <n v="127744.83333333333"/>
    <n v="127163.66666666667"/>
    <n v="7267"/>
    <n v="63938"/>
    <n v="9990"/>
    <n v="39263"/>
    <m/>
    <m/>
    <n v="1575797"/>
    <n v="279128"/>
    <n v="340838"/>
    <n v="133681"/>
    <n v="48141"/>
    <n v="7.2999999999999995E-2"/>
    <n v="220033.77107802388"/>
  </r>
  <r>
    <x v="2"/>
    <s v="C-IV"/>
    <x v="1"/>
    <x v="1"/>
    <n v="103.08333333333333"/>
    <n v="88.916666666666671"/>
    <n v="172.08333333333334"/>
    <n v="156.91666666666666"/>
    <n v="11"/>
    <n v="62"/>
    <n v="0"/>
    <n v="0"/>
    <m/>
    <m/>
    <n v="1164"/>
    <n v="329"/>
    <n v="235"/>
    <n v="25"/>
    <n v="42"/>
    <n v="9.8000000000000004E-2"/>
    <n v="221.78022827041264"/>
  </r>
  <r>
    <x v="3"/>
    <s v="C-IV"/>
    <x v="1"/>
    <x v="1"/>
    <n v="1725.5833333333333"/>
    <n v="1699"/>
    <n v="3347.8333333333335"/>
    <n v="3285.75"/>
    <n v="194"/>
    <n v="1298"/>
    <n v="69"/>
    <n v="98"/>
    <m/>
    <m/>
    <n v="37582"/>
    <n v="12428"/>
    <n v="6034"/>
    <n v="484"/>
    <n v="674"/>
    <n v="0.10300000000000001"/>
    <n v="4989.423287006146"/>
  </r>
  <r>
    <x v="4"/>
    <s v="C-IV"/>
    <x v="1"/>
    <x v="1"/>
    <n v="15009"/>
    <n v="14614.083333333334"/>
    <n v="30429.666666666668"/>
    <n v="30041.5"/>
    <n v="1116"/>
    <n v="13523"/>
    <n v="1063"/>
    <n v="2782"/>
    <m/>
    <m/>
    <n v="222229"/>
    <n v="51289"/>
    <n v="45592"/>
    <n v="4375"/>
    <n v="10914"/>
    <n v="0.10300000000000001"/>
    <n v="57536.065457112876"/>
  </r>
  <r>
    <x v="5"/>
    <s v="C-IV"/>
    <x v="1"/>
    <x v="1"/>
    <n v="2623.0833333333335"/>
    <n v="2574.5"/>
    <n v="5001.75"/>
    <n v="4973.166666666667"/>
    <n v="322"/>
    <n v="1808"/>
    <n v="103"/>
    <n v="134"/>
    <m/>
    <m/>
    <n v="45116"/>
    <n v="15204"/>
    <n v="7991"/>
    <n v="410"/>
    <n v="1043"/>
    <n v="0.1"/>
    <n v="6021.9586353819141"/>
  </r>
  <r>
    <x v="6"/>
    <s v="C-IV"/>
    <x v="1"/>
    <x v="1"/>
    <n v="721.58333333333337"/>
    <n v="712.41666666666663"/>
    <n v="1724.25"/>
    <n v="1741.3333333333333"/>
    <n v="72"/>
    <n v="1032"/>
    <n v="164"/>
    <n v="553"/>
    <m/>
    <m/>
    <n v="21972"/>
    <n v="4009"/>
    <n v="6223"/>
    <n v="2986"/>
    <n v="564"/>
    <n v="0.19"/>
    <n v="3770.9613185430462"/>
  </r>
  <r>
    <x v="7"/>
    <s v="CalWIN"/>
    <x v="1"/>
    <x v="1"/>
    <n v="34146.583333333336"/>
    <n v="33275.5"/>
    <n v="70943.166666666672"/>
    <n v="69084.166666666672"/>
    <n v="3064"/>
    <n v="36829"/>
    <n v="5449"/>
    <n v="15787"/>
    <m/>
    <m/>
    <n v="1089656"/>
    <n v="217528"/>
    <n v="254300"/>
    <n v="66244"/>
    <n v="24041"/>
    <n v="7.4999999999999997E-2"/>
    <n v="145292.77955832132"/>
  </r>
  <r>
    <x v="8"/>
    <s v="C-IV"/>
    <x v="1"/>
    <x v="1"/>
    <n v="2513.5833333333335"/>
    <n v="2526.0833333333335"/>
    <n v="5137.083333333333"/>
    <n v="5129.833333333333"/>
    <n v="193"/>
    <n v="2218"/>
    <n v="167"/>
    <n v="262"/>
    <m/>
    <m/>
    <n v="27543"/>
    <n v="6139"/>
    <n v="5946"/>
    <n v="733"/>
    <n v="1817"/>
    <n v="0.11800000000000001"/>
    <n v="5923.4791235641733"/>
  </r>
  <r>
    <x v="9"/>
    <s v="C-IV"/>
    <x v="1"/>
    <x v="1"/>
    <n v="6528.083333333333"/>
    <n v="6369.666666666667"/>
    <n v="11952.25"/>
    <n v="11787"/>
    <n v="732"/>
    <n v="4716"/>
    <n v="417"/>
    <n v="882"/>
    <m/>
    <m/>
    <n v="182280"/>
    <n v="45482"/>
    <n v="38499"/>
    <n v="3580"/>
    <n v="2850"/>
    <n v="8.5000000000000006E-2"/>
    <n v="26641.383595184743"/>
  </r>
  <r>
    <x v="10"/>
    <s v="CalWIN"/>
    <x v="1"/>
    <x v="1"/>
    <n v="94385.833333333328"/>
    <n v="91823.916666666672"/>
    <n v="225117.91666666666"/>
    <n v="220594.08333333334"/>
    <n v="5364"/>
    <n v="123609"/>
    <n v="14216"/>
    <n v="59175"/>
    <m/>
    <m/>
    <n v="959506"/>
    <n v="147427"/>
    <n v="277393"/>
    <n v="108885"/>
    <n v="40774"/>
    <n v="0.13200000000000001"/>
    <n v="280018.27925108594"/>
  </r>
  <r>
    <x v="11"/>
    <s v="C-IV"/>
    <x v="1"/>
    <x v="1"/>
    <n v="1458.8333333333333"/>
    <n v="1424.5"/>
    <n v="3590.4166666666665"/>
    <n v="3534.0833333333335"/>
    <n v="113"/>
    <n v="1985"/>
    <n v="237"/>
    <n v="739"/>
    <m/>
    <m/>
    <n v="28684"/>
    <n v="5704"/>
    <n v="7682"/>
    <n v="2638"/>
    <n v="1136"/>
    <n v="0.121"/>
    <n v="6195.8077667108173"/>
  </r>
  <r>
    <x v="12"/>
    <s v="C-IV"/>
    <x v="1"/>
    <x v="1"/>
    <n v="9335.8333333333339"/>
    <n v="8652.5"/>
    <n v="17294.166666666668"/>
    <n v="16223.75"/>
    <n v="695"/>
    <n v="7000"/>
    <n v="684"/>
    <n v="886"/>
    <m/>
    <m/>
    <n v="134923"/>
    <n v="29972"/>
    <n v="27424"/>
    <n v="2347"/>
    <n v="5607"/>
    <n v="8.199999999999999E-2"/>
    <n v="34042.682734056158"/>
  </r>
  <r>
    <x v="13"/>
    <s v="C-IV"/>
    <x v="1"/>
    <x v="1"/>
    <n v="15083.083333333334"/>
    <n v="14566.916666666666"/>
    <n v="38081.666666666664"/>
    <n v="37016.166666666664"/>
    <n v="1738"/>
    <n v="19291"/>
    <n v="1028"/>
    <n v="19370"/>
    <m/>
    <m/>
    <n v="180300"/>
    <n v="28632"/>
    <n v="52883"/>
    <n v="32195"/>
    <n v="10276"/>
    <n v="0.249"/>
    <n v="44789.88102315415"/>
  </r>
  <r>
    <x v="14"/>
    <s v="C-IV"/>
    <x v="1"/>
    <x v="1"/>
    <n v="1047.1666666666667"/>
    <n v="1019.0833333333334"/>
    <n v="2118"/>
    <n v="2052.3333333333335"/>
    <n v="137"/>
    <n v="964"/>
    <n v="103"/>
    <n v="327"/>
    <m/>
    <m/>
    <n v="18585"/>
    <n v="5260"/>
    <n v="3867"/>
    <n v="532"/>
    <n v="407"/>
    <n v="7.9000000000000001E-2"/>
    <n v="2765.882007287094"/>
  </r>
  <r>
    <x v="15"/>
    <s v="C-IV"/>
    <x v="1"/>
    <x v="1"/>
    <n v="60340.333333333336"/>
    <n v="59492.25"/>
    <n v="145892.58333333334"/>
    <n v="144286.33333333334"/>
    <n v="3983"/>
    <n v="84978"/>
    <n v="10703"/>
    <n v="37191"/>
    <m/>
    <m/>
    <n v="868594"/>
    <n v="122646"/>
    <n v="255255"/>
    <n v="88100"/>
    <n v="31384"/>
    <n v="0.11699999999999999"/>
    <n v="224185.42553944077"/>
  </r>
  <r>
    <x v="16"/>
    <s v="C-IV"/>
    <x v="1"/>
    <x v="1"/>
    <n v="10014.666666666666"/>
    <n v="9914"/>
    <n v="23718.166666666668"/>
    <n v="23489.416666666668"/>
    <n v="652"/>
    <n v="12892"/>
    <n v="1396"/>
    <n v="5451"/>
    <m/>
    <m/>
    <n v="150276"/>
    <n v="19553"/>
    <n v="44622"/>
    <n v="14426"/>
    <n v="4659"/>
    <n v="0.13500000000000001"/>
    <n v="34890.974007600598"/>
  </r>
  <r>
    <x v="17"/>
    <s v="C-IV"/>
    <x v="1"/>
    <x v="1"/>
    <n v="5258.25"/>
    <n v="5169.333333333333"/>
    <n v="10575.083333333334"/>
    <n v="10336"/>
    <n v="586"/>
    <n v="4436"/>
    <n v="385"/>
    <n v="814"/>
    <m/>
    <m/>
    <n v="64781"/>
    <n v="17890"/>
    <n v="13482"/>
    <n v="1792"/>
    <n v="3710"/>
    <n v="0.10800000000000001"/>
    <n v="17452.477499999997"/>
  </r>
  <r>
    <x v="18"/>
    <s v="C-IV"/>
    <x v="1"/>
    <x v="1"/>
    <n v="1487"/>
    <n v="1430.25"/>
    <n v="3104.4166666666665"/>
    <n v="2991.3333333333335"/>
    <n v="99"/>
    <n v="1319"/>
    <n v="91"/>
    <n v="67"/>
    <m/>
    <m/>
    <n v="32295"/>
    <n v="6153"/>
    <n v="5674"/>
    <n v="769"/>
    <n v="906"/>
    <n v="0.106"/>
    <n v="4398.0234857617725"/>
  </r>
  <r>
    <x v="19"/>
    <s v="LRS"/>
    <x v="1"/>
    <x v="1"/>
    <n v="569293.25"/>
    <n v="555795.16666666663"/>
    <n v="1170148"/>
    <n v="1147939.1666666667"/>
    <n v="46590"/>
    <n v="629069"/>
    <n v="117585"/>
    <n v="444806"/>
    <m/>
    <m/>
    <n v="10055477"/>
    <n v="1703951"/>
    <n v="2347353"/>
    <n v="1402433"/>
    <n v="388148"/>
    <n v="9.8000000000000004E-2"/>
    <n v="2088070.0759314524"/>
  </r>
  <r>
    <x v="20"/>
    <s v="C-IV"/>
    <x v="1"/>
    <x v="1"/>
    <n v="11060.5"/>
    <n v="10640.833333333334"/>
    <n v="27863.916666666668"/>
    <n v="26960.583333333332"/>
    <n v="619"/>
    <n v="16652"/>
    <n v="2773"/>
    <n v="9640"/>
    <m/>
    <m/>
    <n v="152235"/>
    <n v="26826"/>
    <n v="42521"/>
    <n v="20706"/>
    <n v="4478"/>
    <n v="0.125"/>
    <n v="38832.010696051904"/>
  </r>
  <r>
    <x v="21"/>
    <s v="C-IV"/>
    <x v="1"/>
    <x v="1"/>
    <n v="5942.333333333333"/>
    <n v="5720.916666666667"/>
    <n v="9994.0833333333339"/>
    <n v="9674.5"/>
    <n v="887"/>
    <n v="4734"/>
    <n v="1271"/>
    <n v="3455"/>
    <m/>
    <m/>
    <n v="258569"/>
    <n v="69013"/>
    <n v="52768"/>
    <n v="8867"/>
    <n v="3107"/>
    <n v="5.2000000000000005E-2"/>
    <n v="22421.144539797981"/>
  </r>
  <r>
    <x v="22"/>
    <s v="C-IV"/>
    <x v="1"/>
    <x v="1"/>
    <n v="984.58333333333337"/>
    <n v="926.5"/>
    <n v="1970.25"/>
    <n v="1868.3333333333333"/>
    <n v="119"/>
    <n v="714"/>
    <n v="37"/>
    <n v="30"/>
    <m/>
    <m/>
    <n v="18154"/>
    <n v="5972"/>
    <n v="3041"/>
    <n v="227"/>
    <n v="462"/>
    <n v="0.105"/>
    <n v="3154.6148709745389"/>
  </r>
  <r>
    <x v="23"/>
    <s v="C-IV"/>
    <x v="1"/>
    <x v="1"/>
    <n v="7211.5"/>
    <n v="6983.333333333333"/>
    <n v="13507.916666666666"/>
    <n v="13212.5"/>
    <n v="699"/>
    <n v="5665"/>
    <n v="688"/>
    <n v="1823"/>
    <m/>
    <m/>
    <n v="88064"/>
    <n v="22806"/>
    <n v="19177"/>
    <n v="4171"/>
    <n v="3218"/>
    <n v="8.199999999999999E-2"/>
    <n v="22380.622580000003"/>
  </r>
  <r>
    <x v="24"/>
    <s v="C-IV"/>
    <x v="1"/>
    <x v="1"/>
    <n v="23351.333333333332"/>
    <n v="22825.916666666668"/>
    <n v="55934.583333333336"/>
    <n v="55300.333333333336"/>
    <n v="1338"/>
    <n v="31540"/>
    <n v="4036"/>
    <n v="15579"/>
    <m/>
    <m/>
    <n v="264783"/>
    <n v="37754"/>
    <n v="79930"/>
    <n v="35644"/>
    <n v="10849"/>
    <n v="0.14499999999999999"/>
    <n v="70246.796206083513"/>
  </r>
  <r>
    <x v="25"/>
    <s v="C-IV"/>
    <x v="1"/>
    <x v="1"/>
    <n v="431.16666666666669"/>
    <n v="421"/>
    <n v="959.83333333333337"/>
    <n v="947.16666666666663"/>
    <n v="34"/>
    <n v="442"/>
    <n v="42"/>
    <n v="71"/>
    <m/>
    <m/>
    <n v="9603"/>
    <n v="2943"/>
    <n v="1938"/>
    <n v="335"/>
    <n v="416"/>
    <n v="0.124"/>
    <n v="2621.53076578024"/>
  </r>
  <r>
    <x v="26"/>
    <s v="C-IV"/>
    <x v="1"/>
    <x v="1"/>
    <n v="483.83333333333331"/>
    <n v="385.33333333333331"/>
    <n v="778.16666666666663"/>
    <n v="650.16666666666663"/>
    <n v="43"/>
    <n v="283"/>
    <n v="74"/>
    <n v="163"/>
    <m/>
    <m/>
    <n v="13902"/>
    <n v="2435"/>
    <n v="2885"/>
    <n v="937"/>
    <n v="101"/>
    <n v="8.5000000000000006E-2"/>
    <n v="2021.2970013169447"/>
  </r>
  <r>
    <x v="27"/>
    <s v="C-IV"/>
    <x v="1"/>
    <x v="1"/>
    <n v="21391.916666666668"/>
    <n v="20616.166666666668"/>
    <n v="48752.5"/>
    <n v="47192.666666666664"/>
    <n v="1572"/>
    <n v="29909"/>
    <n v="6960"/>
    <n v="21235"/>
    <m/>
    <m/>
    <n v="426453"/>
    <n v="72349"/>
    <n v="112710"/>
    <n v="64059"/>
    <n v="8458"/>
    <n v="0.10300000000000001"/>
    <n v="83051.855860000011"/>
  </r>
  <r>
    <x v="28"/>
    <s v="C-IV"/>
    <x v="1"/>
    <x v="1"/>
    <n v="3355.4166666666665"/>
    <n v="3264.8333333333335"/>
    <n v="7034.25"/>
    <n v="6891.25"/>
    <n v="341"/>
    <n v="4081"/>
    <n v="909"/>
    <n v="2892"/>
    <m/>
    <m/>
    <n v="139298"/>
    <n v="31686"/>
    <n v="30651"/>
    <n v="12782"/>
    <n v="2156"/>
    <n v="6.8000000000000005E-2"/>
    <n v="16769.983695561572"/>
  </r>
  <r>
    <x v="29"/>
    <s v="C-IV"/>
    <x v="1"/>
    <x v="1"/>
    <n v="4021.1666666666665"/>
    <n v="3880.5833333333335"/>
    <n v="7605.25"/>
    <n v="7403"/>
    <n v="445"/>
    <n v="2951"/>
    <n v="186"/>
    <n v="255"/>
    <m/>
    <m/>
    <n v="97727"/>
    <n v="30971"/>
    <n v="17288"/>
    <n v="1576"/>
    <n v="1796"/>
    <n v="8.1000000000000003E-2"/>
    <n v="16674.10874"/>
  </r>
  <r>
    <x v="30"/>
    <s v="CalWIN"/>
    <x v="1"/>
    <x v="1"/>
    <n v="112077.25"/>
    <n v="106478.25"/>
    <n v="245451.33333333334"/>
    <n v="234687.75"/>
    <n v="13145"/>
    <n v="139033"/>
    <n v="29922"/>
    <n v="111958"/>
    <m/>
    <m/>
    <n v="3110802"/>
    <n v="559177"/>
    <n v="732435"/>
    <n v="316852"/>
    <n v="67573"/>
    <n v="6.5000000000000002E-2"/>
    <n v="444094.59284566849"/>
  </r>
  <r>
    <x v="31"/>
    <s v="CalWIN"/>
    <x v="1"/>
    <x v="1"/>
    <n v="8927.75"/>
    <n v="8544.25"/>
    <n v="18276.416666666668"/>
    <n v="17888.666666666668"/>
    <n v="1019"/>
    <n v="7868"/>
    <n v="677"/>
    <n v="2021"/>
    <m/>
    <m/>
    <n v="364242"/>
    <n v="86331"/>
    <n v="81413"/>
    <n v="8063"/>
    <n v="5056"/>
    <n v="7.6999999999999999E-2"/>
    <n v="39483.83882216749"/>
  </r>
  <r>
    <x v="32"/>
    <s v="C-IV"/>
    <x v="1"/>
    <x v="1"/>
    <n v="878.91666666666663"/>
    <n v="803.66666666666663"/>
    <n v="1762.5833333333333"/>
    <n v="1679"/>
    <n v="82"/>
    <n v="676"/>
    <n v="34"/>
    <n v="22"/>
    <m/>
    <m/>
    <n v="19769"/>
    <n v="6746"/>
    <n v="3341"/>
    <n v="217"/>
    <n v="641"/>
    <n v="0.13900000000000001"/>
    <n v="3815.7224676084952"/>
  </r>
  <r>
    <x v="33"/>
    <s v="C-IV"/>
    <x v="1"/>
    <x v="1"/>
    <n v="120067.58333333333"/>
    <n v="116391"/>
    <n v="284875"/>
    <n v="279605"/>
    <n v="10225"/>
    <n v="151042"/>
    <n v="17000"/>
    <n v="65355"/>
    <m/>
    <m/>
    <n v="2276765"/>
    <n v="403451"/>
    <n v="606027"/>
    <n v="173255"/>
    <n v="56654"/>
    <n v="9.9000000000000005E-2"/>
    <n v="469029.00952508574"/>
  </r>
  <r>
    <x v="34"/>
    <s v="CalWIN"/>
    <x v="1"/>
    <x v="1"/>
    <n v="97461.833333333328"/>
    <n v="94846.416666666672"/>
    <n v="213802.58333333334"/>
    <n v="210970"/>
    <n v="6598"/>
    <n v="105467"/>
    <n v="9994"/>
    <n v="47601"/>
    <m/>
    <m/>
    <n v="1455602"/>
    <n v="254263"/>
    <n v="359273"/>
    <n v="101446"/>
    <n v="61371"/>
    <n v="8.900000000000001E-2"/>
    <n v="306054.53273282293"/>
  </r>
  <r>
    <x v="35"/>
    <s v="C-IV"/>
    <x v="1"/>
    <x v="1"/>
    <n v="2674.5833333333335"/>
    <n v="2669.6666666666665"/>
    <n v="6201.916666666667"/>
    <n v="6225.916666666667"/>
    <n v="246"/>
    <n v="3361"/>
    <n v="472"/>
    <n v="1856"/>
    <m/>
    <m/>
    <n v="56750"/>
    <n v="9308"/>
    <n v="15284"/>
    <n v="5777"/>
    <n v="882"/>
    <n v="0.111"/>
    <n v="8523.8692101923098"/>
  </r>
  <r>
    <x v="36"/>
    <s v="C-IV"/>
    <x v="1"/>
    <x v="1"/>
    <n v="165319.75"/>
    <n v="159796.66666666666"/>
    <n v="381628.91666666669"/>
    <n v="373583.66666666669"/>
    <n v="12685"/>
    <n v="194878"/>
    <n v="21323"/>
    <n v="70335"/>
    <m/>
    <m/>
    <n v="2092149"/>
    <n v="304215"/>
    <n v="582138"/>
    <n v="156056"/>
    <n v="66969"/>
    <n v="9.8000000000000004E-2"/>
    <n v="441318.99373791256"/>
  </r>
  <r>
    <x v="37"/>
    <s v="CalWIN"/>
    <x v="1"/>
    <x v="1"/>
    <n v="128384.83333333333"/>
    <n v="122331"/>
    <n v="273739.41666666669"/>
    <n v="262347.75"/>
    <n v="13842"/>
    <n v="131432"/>
    <n v="15919"/>
    <n v="93092"/>
    <m/>
    <m/>
    <n v="3208946"/>
    <n v="565956"/>
    <n v="758400"/>
    <n v="236315"/>
    <n v="75967"/>
    <n v="7.8E-2"/>
    <n v="553957.51309588843"/>
  </r>
  <r>
    <x v="38"/>
    <s v="CalWIN"/>
    <x v="1"/>
    <x v="1"/>
    <n v="32454.833333333332"/>
    <n v="32232.25"/>
    <n v="51006.916666666664"/>
    <n v="50531.75"/>
    <n v="5459"/>
    <n v="19668"/>
    <n v="4243"/>
    <n v="19818"/>
    <m/>
    <m/>
    <n v="843735"/>
    <n v="171722"/>
    <n v="115569"/>
    <n v="96046"/>
    <n v="37708"/>
    <n v="5.5E-2"/>
    <n v="120297.20628484373"/>
  </r>
  <r>
    <x v="39"/>
    <s v="C-IV"/>
    <x v="1"/>
    <x v="1"/>
    <n v="48180.833333333336"/>
    <n v="46772.333333333336"/>
    <n v="114908.33333333333"/>
    <n v="112816.5"/>
    <n v="3502"/>
    <n v="63093"/>
    <n v="7295"/>
    <n v="23995"/>
    <m/>
    <m/>
    <n v="705767"/>
    <n v="113339"/>
    <n v="197747"/>
    <n v="64800"/>
    <n v="27071"/>
    <n v="0.124"/>
    <n v="156985.4932433136"/>
  </r>
  <r>
    <x v="40"/>
    <s v="CalWIN"/>
    <x v="1"/>
    <x v="1"/>
    <n v="9312.1666666666661"/>
    <n v="9058.25"/>
    <n v="17891.166666666668"/>
    <n v="17609.416666666668"/>
    <n v="1072"/>
    <n v="8228"/>
    <n v="1089"/>
    <n v="3239"/>
    <m/>
    <m/>
    <n v="273494"/>
    <n v="67011"/>
    <n v="50160"/>
    <n v="10073"/>
    <n v="4383"/>
    <n v="6.8000000000000005E-2"/>
    <n v="47790.764874676264"/>
  </r>
  <r>
    <x v="41"/>
    <s v="CalWIN"/>
    <x v="1"/>
    <x v="1"/>
    <n v="15590.25"/>
    <n v="14604.5"/>
    <n v="31548"/>
    <n v="29752.25"/>
    <n v="2531"/>
    <n v="17242"/>
    <n v="4025"/>
    <n v="13534"/>
    <m/>
    <m/>
    <n v="748761"/>
    <n v="154350"/>
    <n v="160497"/>
    <n v="58256"/>
    <n v="10953"/>
    <n v="5.2000000000000005E-2"/>
    <n v="68113.992168687677"/>
  </r>
  <r>
    <x v="42"/>
    <s v="CalWIN"/>
    <x v="1"/>
    <x v="1"/>
    <n v="15194.666666666666"/>
    <n v="14680.916666666666"/>
    <n v="33962.666666666664"/>
    <n v="33053.25"/>
    <n v="1086"/>
    <n v="20051"/>
    <n v="4170"/>
    <n v="12614"/>
    <m/>
    <m/>
    <n v="435241"/>
    <n v="81286"/>
    <n v="98542"/>
    <n v="46332"/>
    <n v="8477"/>
    <n v="7.0999999999999994E-2"/>
    <n v="79413.542201079195"/>
  </r>
  <r>
    <x v="43"/>
    <s v="CalWIN"/>
    <x v="1"/>
    <x v="1"/>
    <n v="53632.5"/>
    <n v="52303.583333333336"/>
    <n v="112331.16666666667"/>
    <n v="110861.41666666667"/>
    <n v="7200"/>
    <n v="59419"/>
    <n v="11654"/>
    <n v="48568"/>
    <m/>
    <m/>
    <n v="1866208"/>
    <n v="320385"/>
    <n v="436884"/>
    <n v="176036"/>
    <n v="44002"/>
    <n v="6.5000000000000002E-2"/>
    <n v="215576.67456887264"/>
  </r>
  <r>
    <x v="44"/>
    <s v="CalWIN"/>
    <x v="1"/>
    <x v="1"/>
    <n v="12076"/>
    <n v="11785.083333333334"/>
    <n v="23477.583333333332"/>
    <n v="23049.333333333332"/>
    <n v="1290"/>
    <n v="11843"/>
    <n v="2423"/>
    <n v="8317"/>
    <m/>
    <m/>
    <n v="270416"/>
    <n v="53284"/>
    <n v="57070"/>
    <n v="20137"/>
    <n v="5077"/>
    <n v="0.10300000000000001"/>
    <n v="42178.844377857531"/>
  </r>
  <r>
    <x v="45"/>
    <s v="C-IV"/>
    <x v="1"/>
    <x v="1"/>
    <n v="11973.583333333334"/>
    <n v="11790.333333333334"/>
    <n v="23768.333333333332"/>
    <n v="23489.166666666668"/>
    <n v="990"/>
    <n v="10472"/>
    <n v="713"/>
    <n v="466"/>
    <m/>
    <m/>
    <n v="178725"/>
    <n v="45337"/>
    <n v="38582"/>
    <n v="3086"/>
    <n v="9306"/>
    <n v="0.11800000000000001"/>
    <n v="40244.806161417124"/>
  </r>
  <r>
    <x v="46"/>
    <s v="C-IV"/>
    <x v="1"/>
    <x v="1"/>
    <n v="163.91666666666666"/>
    <n v="158.75"/>
    <n v="299.25"/>
    <n v="303.16666666666669"/>
    <n v="26"/>
    <n v="106"/>
    <n v="1"/>
    <n v="6"/>
    <m/>
    <m/>
    <n v="3187"/>
    <n v="1152"/>
    <n v="494"/>
    <n v="93"/>
    <n v="99"/>
    <n v="0.129"/>
    <n v="696.60781829002519"/>
  </r>
  <r>
    <x v="47"/>
    <s v="C-IV"/>
    <x v="1"/>
    <x v="1"/>
    <n v="3074.5"/>
    <n v="2937.3333333333335"/>
    <n v="6769.75"/>
    <n v="6538.083333333333"/>
    <n v="275"/>
    <n v="2872"/>
    <n v="154"/>
    <n v="192"/>
    <m/>
    <m/>
    <n v="44652"/>
    <n v="13754"/>
    <n v="8990"/>
    <n v="782"/>
    <n v="2475"/>
    <n v="0.13200000000000001"/>
    <n v="10390.206740110803"/>
  </r>
  <r>
    <x v="48"/>
    <s v="CalWIN"/>
    <x v="1"/>
    <x v="1"/>
    <n v="21486.083333333332"/>
    <n v="20843.333333333332"/>
    <n v="42538"/>
    <n v="41574.166666666664"/>
    <n v="1823"/>
    <n v="20249"/>
    <n v="2463"/>
    <n v="6854"/>
    <m/>
    <m/>
    <n v="420701"/>
    <n v="80627"/>
    <n v="99820"/>
    <n v="20853"/>
    <n v="11691"/>
    <n v="0.09"/>
    <n v="61759.514093196245"/>
  </r>
  <r>
    <x v="49"/>
    <s v="CalWIN"/>
    <x v="1"/>
    <x v="1"/>
    <n v="18904.333333333332"/>
    <n v="19208.166666666668"/>
    <n v="34848.083333333336"/>
    <n v="35187.5"/>
    <n v="2351"/>
    <n v="17558"/>
    <n v="3484"/>
    <n v="10432"/>
    <m/>
    <m/>
    <n v="494416"/>
    <n v="115368"/>
    <n v="102168"/>
    <n v="24921"/>
    <n v="8547"/>
    <n v="7.0000000000000007E-2"/>
    <n v="71126.615584480154"/>
  </r>
  <r>
    <x v="50"/>
    <s v="C-IV"/>
    <x v="1"/>
    <x v="1"/>
    <n v="42067.916666666664"/>
    <n v="41488.916666666664"/>
    <n v="91796.583333333328"/>
    <n v="90975"/>
    <n v="2893"/>
    <n v="46298"/>
    <n v="5663"/>
    <n v="17711"/>
    <m/>
    <m/>
    <n v="527687"/>
    <n v="86790"/>
    <n v="144854"/>
    <n v="48602"/>
    <n v="20057"/>
    <n v="0.129"/>
    <n v="125680.32642027165"/>
  </r>
  <r>
    <x v="51"/>
    <s v="C-IV"/>
    <x v="1"/>
    <x v="1"/>
    <n v="5361.583333333333"/>
    <n v="5184.583333333333"/>
    <n v="12620.75"/>
    <n v="12365.833333333334"/>
    <n v="369"/>
    <n v="6642"/>
    <n v="689"/>
    <n v="2281"/>
    <m/>
    <m/>
    <n v="96540"/>
    <n v="17949"/>
    <n v="25540"/>
    <n v="8366"/>
    <n v="3778"/>
    <n v="0.14599999999999999"/>
    <n v="22882.857199999999"/>
  </r>
  <r>
    <x v="52"/>
    <s v="C-IV"/>
    <x v="1"/>
    <x v="1"/>
    <n v="4646.166666666667"/>
    <n v="4329.416666666667"/>
    <n v="10462.833333333334"/>
    <n v="9909.1666666666661"/>
    <n v="363"/>
    <n v="5013"/>
    <n v="441"/>
    <n v="1199"/>
    <m/>
    <m/>
    <n v="63731"/>
    <n v="15013"/>
    <n v="15524"/>
    <n v="2603"/>
    <n v="3062"/>
    <n v="0.11699999999999999"/>
    <n v="14220.398993863137"/>
  </r>
  <r>
    <x v="53"/>
    <s v="C-IV"/>
    <x v="1"/>
    <x v="1"/>
    <n v="860.25"/>
    <n v="788.58333333333337"/>
    <n v="1646.6666666666667"/>
    <n v="1561.75"/>
    <n v="89"/>
    <n v="622"/>
    <n v="45"/>
    <n v="12"/>
    <m/>
    <m/>
    <n v="13667"/>
    <n v="4574"/>
    <n v="2316"/>
    <n v="36"/>
    <n v="636"/>
    <n v="0.121"/>
    <n v="3100.4993651655632"/>
  </r>
  <r>
    <x v="54"/>
    <s v="CalWIN"/>
    <x v="1"/>
    <x v="1"/>
    <n v="48774.416666666664"/>
    <n v="46831.25"/>
    <n v="119335.25"/>
    <n v="115750.5"/>
    <n v="3459"/>
    <n v="67240"/>
    <n v="8233"/>
    <n v="37887"/>
    <m/>
    <m/>
    <n v="455854"/>
    <n v="66665"/>
    <n v="144191"/>
    <n v="60016"/>
    <n v="17554"/>
    <n v="0.14400000000000002"/>
    <n v="147862.59264822828"/>
  </r>
  <r>
    <x v="55"/>
    <s v="C-IV"/>
    <x v="1"/>
    <x v="1"/>
    <n v="2910.5833333333335"/>
    <n v="2848.1666666666665"/>
    <n v="5341.166666666667"/>
    <n v="5225.083333333333"/>
    <n v="299"/>
    <n v="1955"/>
    <n v="137"/>
    <n v="66"/>
    <m/>
    <m/>
    <n v="54894"/>
    <n v="17442"/>
    <n v="9195"/>
    <n v="696"/>
    <n v="1635"/>
    <n v="0.10800000000000001"/>
    <n v="9822.2771205267782"/>
  </r>
  <r>
    <x v="56"/>
    <s v="CalWIN"/>
    <x v="1"/>
    <x v="1"/>
    <n v="33733.166666666664"/>
    <n v="32654.333333333332"/>
    <n v="70276.5"/>
    <n v="68079.583333333328"/>
    <n v="3498"/>
    <n v="37769"/>
    <n v="6844"/>
    <n v="25095"/>
    <m/>
    <m/>
    <n v="842639"/>
    <n v="156675"/>
    <n v="205639"/>
    <n v="76495"/>
    <n v="14764"/>
    <n v="7.9000000000000001E-2"/>
    <n v="112131.8936891942"/>
  </r>
  <r>
    <x v="57"/>
    <s v="CalWIN"/>
    <x v="1"/>
    <x v="1"/>
    <n v="8366.5833333333339"/>
    <n v="7975.916666666667"/>
    <n v="17722.75"/>
    <n v="17032.916666666668"/>
    <n v="774"/>
    <n v="8108"/>
    <n v="874"/>
    <n v="4707"/>
    <m/>
    <m/>
    <n v="208194"/>
    <n v="32642"/>
    <n v="46533"/>
    <n v="14762"/>
    <n v="5351"/>
    <n v="9.0999999999999998E-2"/>
    <n v="42449.369602411716"/>
  </r>
  <r>
    <x v="58"/>
    <s v="C-IV"/>
    <x v="1"/>
    <x v="1"/>
    <n v="5834.75"/>
    <n v="5726.166666666667"/>
    <n v="13015.083333333334"/>
    <n v="12857.333333333334"/>
    <n v="341"/>
    <n v="6541"/>
    <n v="571"/>
    <n v="1586"/>
    <m/>
    <m/>
    <n v="74352"/>
    <n v="11813"/>
    <n v="21415"/>
    <n v="3382"/>
    <n v="3733"/>
    <n v="0.13100000000000001"/>
    <n v="14308.209400000002"/>
  </r>
  <r>
    <x v="0"/>
    <s v="n/a"/>
    <x v="2"/>
    <x v="2"/>
    <n v="2102019.8333333335"/>
    <n v="2063159.8333333333"/>
    <n v="4462182.416666667"/>
    <n v="4428870.833333333"/>
    <n v="234156"/>
    <n v="2226004"/>
    <n v="320176"/>
    <n v="1337933"/>
    <m/>
    <m/>
    <n v="38739410"/>
    <n v="7107137"/>
    <n v="9213655"/>
    <n v="3760183"/>
    <n v="1193089"/>
    <n v="7.4999999999999997E-2"/>
    <n v="6980318.9933200004"/>
  </r>
  <r>
    <x v="1"/>
    <s v="CalWIN"/>
    <x v="2"/>
    <x v="2"/>
    <n v="62337.5"/>
    <n v="63775.083333333336"/>
    <n v="122416.16666666667"/>
    <n v="125982.25"/>
    <n v="9307"/>
    <n v="60223"/>
    <n v="9205"/>
    <n v="40011"/>
    <m/>
    <m/>
    <n v="1599685"/>
    <n v="291375"/>
    <n v="342632"/>
    <n v="139309"/>
    <n v="47823"/>
    <n v="5.9000000000000004E-2"/>
    <n v="214362.74921746785"/>
  </r>
  <r>
    <x v="2"/>
    <s v="C-IV"/>
    <x v="2"/>
    <x v="2"/>
    <n v="106.5"/>
    <n v="111.91666666666667"/>
    <n v="176.08333333333334"/>
    <n v="182.75"/>
    <n v="16"/>
    <n v="59"/>
    <n v="0"/>
    <n v="0"/>
    <m/>
    <m/>
    <n v="1163"/>
    <n v="353"/>
    <n v="223"/>
    <n v="23"/>
    <n v="39"/>
    <n v="8.8000000000000009E-2"/>
    <n v="227.60400000000001"/>
  </r>
  <r>
    <x v="3"/>
    <s v="C-IV"/>
    <x v="2"/>
    <x v="2"/>
    <n v="1760.4166666666667"/>
    <n v="1753.8333333333333"/>
    <n v="3356.9166666666665"/>
    <n v="3367.75"/>
    <n v="250"/>
    <n v="1222"/>
    <n v="59"/>
    <n v="102"/>
    <m/>
    <m/>
    <n v="37447"/>
    <n v="12635"/>
    <n v="5905"/>
    <n v="559"/>
    <n v="696"/>
    <n v="8.3000000000000004E-2"/>
    <n v="5066.8769000000002"/>
  </r>
  <r>
    <x v="4"/>
    <s v="C-IV"/>
    <x v="2"/>
    <x v="2"/>
    <n v="16067.75"/>
    <n v="15499.166666666666"/>
    <n v="31441.333333333332"/>
    <n v="30891.166666666668"/>
    <n v="1577"/>
    <n v="12850"/>
    <n v="878"/>
    <n v="2667"/>
    <m/>
    <m/>
    <n v="223899"/>
    <n v="52958"/>
    <n v="45701"/>
    <n v="5637"/>
    <n v="10866"/>
    <n v="8.6999999999999994E-2"/>
    <n v="54488.457335660292"/>
  </r>
  <r>
    <x v="5"/>
    <s v="C-IV"/>
    <x v="2"/>
    <x v="2"/>
    <n v="2878.75"/>
    <n v="2754.6666666666665"/>
    <n v="5408.75"/>
    <n v="5204.5"/>
    <n v="437"/>
    <n v="1778"/>
    <n v="88"/>
    <n v="133"/>
    <m/>
    <m/>
    <n v="45009"/>
    <n v="15672"/>
    <n v="7781"/>
    <n v="598"/>
    <n v="1056"/>
    <n v="8.1000000000000003E-2"/>
    <n v="6481.8431399999999"/>
  </r>
  <r>
    <x v="6"/>
    <s v="C-IV"/>
    <x v="2"/>
    <x v="2"/>
    <n v="697.5"/>
    <n v="714.75"/>
    <n v="1641.5833333333333"/>
    <n v="1694.5"/>
    <n v="84"/>
    <n v="1004"/>
    <n v="142"/>
    <n v="570"/>
    <m/>
    <m/>
    <n v="22139"/>
    <n v="4164"/>
    <n v="6179"/>
    <n v="3111"/>
    <n v="563"/>
    <n v="0.17499999999999999"/>
    <n v="4329.1111334587722"/>
  </r>
  <r>
    <x v="7"/>
    <s v="CalWIN"/>
    <x v="2"/>
    <x v="2"/>
    <n v="35450.416666666664"/>
    <n v="35192.25"/>
    <n v="73468.25"/>
    <n v="73883.5"/>
    <n v="3876"/>
    <n v="36150"/>
    <n v="5317"/>
    <n v="16078"/>
    <m/>
    <m/>
    <n v="1102941"/>
    <n v="226850"/>
    <n v="253077"/>
    <n v="68215"/>
    <n v="24288"/>
    <n v="6.2E-2"/>
    <n v="129295.01242862869"/>
  </r>
  <r>
    <x v="8"/>
    <s v="C-IV"/>
    <x v="2"/>
    <x v="2"/>
    <n v="2503.5"/>
    <n v="2526.75"/>
    <n v="5167.333333333333"/>
    <n v="5196.166666666667"/>
    <n v="238"/>
    <n v="2130"/>
    <n v="139"/>
    <n v="223"/>
    <m/>
    <m/>
    <n v="27235"/>
    <n v="6214"/>
    <n v="5853"/>
    <n v="725"/>
    <n v="1816"/>
    <n v="0.10199999999999999"/>
    <n v="5678.398908648649"/>
  </r>
  <r>
    <x v="9"/>
    <s v="C-IV"/>
    <x v="2"/>
    <x v="2"/>
    <n v="7135.416666666667"/>
    <n v="6840.5"/>
    <n v="12917.666666666666"/>
    <n v="12445.583333333334"/>
    <n v="972"/>
    <n v="4740"/>
    <n v="396"/>
    <n v="886"/>
    <m/>
    <m/>
    <n v="182547"/>
    <n v="47296"/>
    <n v="37694"/>
    <n v="3522"/>
    <n v="2851"/>
    <n v="7.0000000000000007E-2"/>
    <n v="27235.390669734086"/>
  </r>
  <r>
    <x v="10"/>
    <s v="CalWIN"/>
    <x v="2"/>
    <x v="2"/>
    <n v="96153.75"/>
    <n v="95691.083333333328"/>
    <n v="226513.41666666666"/>
    <n v="226953.16666666666"/>
    <n v="7362"/>
    <n v="122849"/>
    <n v="13450"/>
    <n v="60875"/>
    <m/>
    <m/>
    <n v="969410"/>
    <n v="152453"/>
    <n v="278353"/>
    <n v="109792"/>
    <n v="41053"/>
    <n v="0.11599999999999999"/>
    <n v="281485.64386297087"/>
  </r>
  <r>
    <x v="11"/>
    <s v="C-IV"/>
    <x v="2"/>
    <x v="2"/>
    <n v="1504"/>
    <n v="1499.25"/>
    <n v="3637.3333333333335"/>
    <n v="3655.9166666666665"/>
    <n v="148"/>
    <n v="1960"/>
    <n v="215"/>
    <n v="762"/>
    <m/>
    <m/>
    <n v="28828"/>
    <n v="5854"/>
    <n v="7616"/>
    <n v="2410"/>
    <n v="1111"/>
    <n v="0.107"/>
    <n v="6547.321475439956"/>
  </r>
  <r>
    <x v="12"/>
    <s v="C-IV"/>
    <x v="2"/>
    <x v="2"/>
    <n v="11405.75"/>
    <n v="10376"/>
    <n v="20167.416666666668"/>
    <n v="18791.333333333332"/>
    <n v="1117"/>
    <n v="7428"/>
    <n v="644"/>
    <n v="900"/>
    <m/>
    <m/>
    <n v="134730"/>
    <n v="30815"/>
    <n v="27489"/>
    <n v="2266"/>
    <n v="5545"/>
    <n v="6.8000000000000005E-2"/>
    <n v="33221.697389799374"/>
  </r>
  <r>
    <x v="13"/>
    <s v="C-IV"/>
    <x v="2"/>
    <x v="2"/>
    <n v="16647"/>
    <n v="15857.416666666666"/>
    <n v="41929.083333333336"/>
    <n v="40122.833333333336"/>
    <n v="2213"/>
    <n v="19838"/>
    <n v="990"/>
    <n v="21381"/>
    <m/>
    <m/>
    <n v="183179"/>
    <n v="29728"/>
    <n v="53679"/>
    <n v="33803"/>
    <n v="10238"/>
    <n v="0.23600000000000002"/>
    <n v="44825.902304321608"/>
  </r>
  <r>
    <x v="14"/>
    <s v="C-IV"/>
    <x v="2"/>
    <x v="2"/>
    <n v="1046.3333333333333"/>
    <n v="1062.0833333333333"/>
    <n v="2085.0833333333335"/>
    <n v="2138"/>
    <n v="154"/>
    <n v="928"/>
    <n v="98"/>
    <n v="296"/>
    <m/>
    <m/>
    <n v="18626"/>
    <n v="5425"/>
    <n v="3891"/>
    <n v="510"/>
    <n v="402"/>
    <n v="7.0000000000000007E-2"/>
    <n v="2967.7021800000002"/>
  </r>
  <r>
    <x v="15"/>
    <s v="C-IV"/>
    <x v="2"/>
    <x v="2"/>
    <n v="63951.833333333336"/>
    <n v="61676.416666666664"/>
    <n v="151878.58333333334"/>
    <n v="147974.16666666666"/>
    <n v="5081"/>
    <n v="82576"/>
    <n v="9808"/>
    <n v="37076"/>
    <m/>
    <m/>
    <n v="876668"/>
    <n v="127006"/>
    <n v="254635"/>
    <n v="79181"/>
    <n v="31592"/>
    <n v="0.10400000000000001"/>
    <n v="225536.44752317923"/>
  </r>
  <r>
    <x v="16"/>
    <s v="C-IV"/>
    <x v="2"/>
    <x v="2"/>
    <n v="10334.833333333334"/>
    <n v="10170.666666666666"/>
    <n v="24168.333333333332"/>
    <n v="23966.333333333332"/>
    <n v="797"/>
    <n v="12521"/>
    <n v="1267"/>
    <n v="5713"/>
    <m/>
    <m/>
    <n v="149433"/>
    <n v="20063"/>
    <n v="44777"/>
    <n v="15306"/>
    <n v="4635"/>
    <n v="0.121"/>
    <n v="38859.035145836984"/>
  </r>
  <r>
    <x v="17"/>
    <s v="C-IV"/>
    <x v="2"/>
    <x v="2"/>
    <n v="5872.833333333333"/>
    <n v="5504.166666666667"/>
    <n v="11557.333333333334"/>
    <n v="11014.5"/>
    <n v="736"/>
    <n v="4622"/>
    <n v="344"/>
    <n v="817"/>
    <m/>
    <m/>
    <n v="65191"/>
    <n v="18389"/>
    <n v="13546"/>
    <n v="1951"/>
    <n v="3663"/>
    <n v="8.900000000000001E-2"/>
    <n v="17435.21142"/>
  </r>
  <r>
    <x v="18"/>
    <s v="C-IV"/>
    <x v="2"/>
    <x v="2"/>
    <n v="1549.4166666666667"/>
    <n v="1542"/>
    <n v="3190.9166666666665"/>
    <n v="3188.6666666666665"/>
    <n v="150"/>
    <n v="1345"/>
    <n v="108"/>
    <n v="71"/>
    <m/>
    <m/>
    <n v="31841"/>
    <n v="6465"/>
    <n v="5544"/>
    <n v="712"/>
    <n v="880"/>
    <n v="9.3000000000000013E-2"/>
    <n v="4056.2381502702701"/>
  </r>
  <r>
    <x v="19"/>
    <s v="LRS"/>
    <x v="2"/>
    <x v="2"/>
    <n v="586301.75"/>
    <n v="581170.16666666663"/>
    <n v="1186841.5833333333"/>
    <n v="1185610.1666666667"/>
    <n v="59648"/>
    <n v="614546"/>
    <n v="109736"/>
    <n v="444589"/>
    <m/>
    <m/>
    <n v="10124684"/>
    <n v="1771668"/>
    <n v="2332873"/>
    <n v="1394350"/>
    <n v="389765"/>
    <n v="8.3000000000000004E-2"/>
    <n v="2032449.5447149202"/>
  </r>
  <r>
    <x v="20"/>
    <s v="C-IV"/>
    <x v="2"/>
    <x v="2"/>
    <n v="11809.333333333334"/>
    <n v="11523.833333333334"/>
    <n v="29290"/>
    <n v="28835.083333333332"/>
    <n v="799"/>
    <n v="16999"/>
    <n v="2654"/>
    <n v="10033"/>
    <m/>
    <m/>
    <n v="154181"/>
    <n v="27787"/>
    <n v="42541"/>
    <n v="20778"/>
    <n v="4505"/>
    <n v="0.11"/>
    <n v="38902.722557910449"/>
  </r>
  <r>
    <x v="21"/>
    <s v="C-IV"/>
    <x v="2"/>
    <x v="2"/>
    <n v="6347.416666666667"/>
    <n v="6176.666666666667"/>
    <n v="10486.25"/>
    <n v="10307.666666666666"/>
    <n v="1119"/>
    <n v="4831"/>
    <n v="1282"/>
    <n v="3804"/>
    <m/>
    <m/>
    <n v="261033"/>
    <n v="71692"/>
    <n v="52956"/>
    <n v="11871"/>
    <n v="3034"/>
    <n v="4.2999999999999997E-2"/>
    <n v="22695.631874723927"/>
  </r>
  <r>
    <x v="22"/>
    <s v="C-IV"/>
    <x v="2"/>
    <x v="2"/>
    <n v="1066.6666666666667"/>
    <n v="1026.9166666666667"/>
    <n v="2047.75"/>
    <n v="2016.75"/>
    <n v="172"/>
    <n v="711"/>
    <n v="31"/>
    <n v="52"/>
    <m/>
    <m/>
    <n v="18127"/>
    <n v="6151"/>
    <n v="2984"/>
    <n v="199"/>
    <n v="454"/>
    <n v="8.8000000000000009E-2"/>
    <n v="3171.7656000000002"/>
  </r>
  <r>
    <x v="23"/>
    <s v="C-IV"/>
    <x v="2"/>
    <x v="2"/>
    <n v="7211.166666666667"/>
    <n v="7421.75"/>
    <n v="13385.333333333334"/>
    <n v="13782.75"/>
    <n v="941"/>
    <n v="5681"/>
    <n v="618"/>
    <n v="1931"/>
    <m/>
    <m/>
    <n v="88523"/>
    <n v="23550"/>
    <n v="19209"/>
    <n v="4690"/>
    <n v="3145"/>
    <n v="6.9000000000000006E-2"/>
    <n v="19834.102620000001"/>
  </r>
  <r>
    <x v="24"/>
    <s v="C-IV"/>
    <x v="2"/>
    <x v="2"/>
    <n v="24703.666666666668"/>
    <n v="24109.583333333332"/>
    <n v="58014.666666666664"/>
    <n v="57188.083333333336"/>
    <n v="1886"/>
    <n v="31258"/>
    <n v="3796"/>
    <n v="15688"/>
    <m/>
    <m/>
    <n v="267714"/>
    <n v="39044"/>
    <n v="79731"/>
    <n v="33521"/>
    <n v="10825"/>
    <n v="0.128"/>
    <n v="74498.948899488212"/>
  </r>
  <r>
    <x v="25"/>
    <s v="C-IV"/>
    <x v="2"/>
    <x v="2"/>
    <n v="471.5"/>
    <n v="462.25"/>
    <n v="1021.9166666666666"/>
    <n v="1005.0833333333334"/>
    <n v="40"/>
    <n v="438"/>
    <n v="31"/>
    <n v="62"/>
    <m/>
    <m/>
    <n v="9564"/>
    <n v="3011"/>
    <n v="1868"/>
    <n v="353"/>
    <n v="421"/>
    <n v="0.105"/>
    <n v="2247.367847027027"/>
  </r>
  <r>
    <x v="26"/>
    <s v="C-IV"/>
    <x v="2"/>
    <x v="2"/>
    <n v="500.16666666666669"/>
    <n v="526.83333333333337"/>
    <n v="833"/>
    <n v="856"/>
    <n v="49"/>
    <n v="334"/>
    <n v="70"/>
    <n v="218"/>
    <m/>
    <m/>
    <n v="13924"/>
    <n v="2537"/>
    <n v="2892"/>
    <n v="1069"/>
    <n v="100"/>
    <n v="7.2000000000000008E-2"/>
    <n v="1714.0770399999999"/>
  </r>
  <r>
    <x v="27"/>
    <s v="C-IV"/>
    <x v="2"/>
    <x v="2"/>
    <n v="22531.5"/>
    <n v="22112.25"/>
    <n v="50650"/>
    <n v="50079.416666666664"/>
    <n v="2212"/>
    <n v="30054"/>
    <n v="6638"/>
    <n v="22043"/>
    <m/>
    <m/>
    <n v="429797"/>
    <n v="74649"/>
    <n v="112780"/>
    <n v="74856"/>
    <n v="8488"/>
    <n v="9.0999999999999998E-2"/>
    <n v="76819.094700000001"/>
  </r>
  <r>
    <x v="28"/>
    <s v="C-IV"/>
    <x v="2"/>
    <x v="2"/>
    <n v="3564.1666666666665"/>
    <n v="3503.3333333333335"/>
    <n v="7387.833333333333"/>
    <n v="7300.75"/>
    <n v="433"/>
    <n v="4040"/>
    <n v="798"/>
    <n v="2923"/>
    <m/>
    <m/>
    <n v="140646"/>
    <n v="32606"/>
    <n v="30516"/>
    <n v="11600"/>
    <n v="2118"/>
    <n v="5.5999999999999994E-2"/>
    <n v="13996.583175617894"/>
  </r>
  <r>
    <x v="29"/>
    <s v="C-IV"/>
    <x v="2"/>
    <x v="2"/>
    <n v="4224.166666666667"/>
    <n v="4164.333333333333"/>
    <n v="7702.166666666667"/>
    <n v="7722.666666666667"/>
    <n v="640"/>
    <n v="2868"/>
    <n v="165"/>
    <n v="284"/>
    <m/>
    <m/>
    <n v="98354"/>
    <n v="32223"/>
    <n v="17032"/>
    <n v="1472"/>
    <n v="1796"/>
    <n v="6.6000000000000003E-2"/>
    <n v="12648.7451"/>
  </r>
  <r>
    <x v="30"/>
    <s v="CalWIN"/>
    <x v="2"/>
    <x v="2"/>
    <n v="119900.91666666667"/>
    <n v="116779.41666666667"/>
    <n v="260159.33333333334"/>
    <n v="258603"/>
    <n v="17616"/>
    <n v="135615"/>
    <n v="28117"/>
    <n v="114889"/>
    <m/>
    <m/>
    <n v="3137744"/>
    <n v="580776"/>
    <n v="730630"/>
    <n v="325313"/>
    <n v="68202"/>
    <n v="5.5E-2"/>
    <n v="443857.48963470419"/>
  </r>
  <r>
    <x v="31"/>
    <s v="CalWIN"/>
    <x v="2"/>
    <x v="2"/>
    <n v="9357.1666666666661"/>
    <n v="9218.1666666666661"/>
    <n v="18460.583333333332"/>
    <n v="18534.833333333332"/>
    <n v="1416"/>
    <n v="7411"/>
    <n v="658"/>
    <n v="1954"/>
    <m/>
    <m/>
    <n v="368211"/>
    <n v="89717"/>
    <n v="80369"/>
    <n v="6222"/>
    <n v="5087"/>
    <n v="6.3E-2"/>
    <n v="41238.667037041385"/>
  </r>
  <r>
    <x v="32"/>
    <s v="C-IV"/>
    <x v="2"/>
    <x v="2"/>
    <n v="1042.5833333333333"/>
    <n v="969.83333333333337"/>
    <n v="1982"/>
    <n v="1895.3333333333333"/>
    <n v="116"/>
    <n v="707"/>
    <n v="37"/>
    <n v="22"/>
    <m/>
    <m/>
    <n v="19692"/>
    <n v="6932"/>
    <n v="3284"/>
    <n v="202"/>
    <n v="651"/>
    <n v="0.11699999999999999"/>
    <n v="3602.3331367567566"/>
  </r>
  <r>
    <x v="33"/>
    <s v="C-IV"/>
    <x v="2"/>
    <x v="2"/>
    <n v="126782.33333333333"/>
    <n v="124200.08333333333"/>
    <n v="292595"/>
    <n v="290271.91666666669"/>
    <n v="13821"/>
    <n v="148026"/>
    <n v="16149"/>
    <n v="66204"/>
    <m/>
    <m/>
    <n v="2305796"/>
    <n v="419886"/>
    <n v="603376"/>
    <n v="172588"/>
    <n v="57657"/>
    <n v="8.199999999999999E-2"/>
    <n v="455320.18413692369"/>
  </r>
  <r>
    <x v="34"/>
    <s v="CalWIN"/>
    <x v="2"/>
    <x v="2"/>
    <n v="103629.25"/>
    <n v="101078.08333333333"/>
    <n v="219619.33333333334"/>
    <n v="217509.33333333334"/>
    <n v="9056"/>
    <n v="101011"/>
    <n v="9400"/>
    <n v="47736"/>
    <m/>
    <m/>
    <n v="1473817"/>
    <n v="264209"/>
    <n v="360017"/>
    <n v="94516"/>
    <n v="62271"/>
    <n v="7.2999999999999995E-2"/>
    <n v="295178.39485793357"/>
  </r>
  <r>
    <x v="35"/>
    <s v="C-IV"/>
    <x v="2"/>
    <x v="2"/>
    <n v="2726.5833333333335"/>
    <n v="2714.0833333333335"/>
    <n v="6136"/>
    <n v="6198.166666666667"/>
    <n v="292"/>
    <n v="3209"/>
    <n v="436"/>
    <n v="1802"/>
    <m/>
    <m/>
    <n v="57166"/>
    <n v="9780"/>
    <n v="15000"/>
    <n v="5516"/>
    <n v="899"/>
    <n v="9.3000000000000013E-2"/>
    <n v="8761.7082970805113"/>
  </r>
  <r>
    <x v="36"/>
    <s v="C-IV"/>
    <x v="2"/>
    <x v="2"/>
    <n v="177045.33333333334"/>
    <n v="172181.33333333334"/>
    <n v="398285.83333333331"/>
    <n v="391793.83333333331"/>
    <n v="17508"/>
    <n v="192219"/>
    <n v="19813"/>
    <n v="71384"/>
    <m/>
    <m/>
    <n v="2111913"/>
    <n v="317699"/>
    <n v="580241"/>
    <n v="164799"/>
    <n v="68029"/>
    <n v="8.1000000000000003E-2"/>
    <n v="458342.86103801074"/>
  </r>
  <r>
    <x v="37"/>
    <s v="CalWIN"/>
    <x v="2"/>
    <x v="2"/>
    <n v="139222.5"/>
    <n v="134214.08333333334"/>
    <n v="288651.16666666669"/>
    <n v="283887.08333333331"/>
    <n v="19191"/>
    <n v="131324"/>
    <n v="15532"/>
    <n v="97970"/>
    <m/>
    <m/>
    <n v="3248547"/>
    <n v="589848"/>
    <n v="765993"/>
    <n v="228246"/>
    <n v="76554"/>
    <n v="6.4000000000000001E-2"/>
    <n v="548765.95305636863"/>
  </r>
  <r>
    <x v="38"/>
    <s v="CalWIN"/>
    <x v="2"/>
    <x v="2"/>
    <n v="33331.916666666664"/>
    <n v="32890.25"/>
    <n v="52301.583333333336"/>
    <n v="52291.833333333336"/>
    <n v="6615"/>
    <n v="18721"/>
    <n v="3966"/>
    <n v="20630"/>
    <m/>
    <m/>
    <n v="853732"/>
    <n v="177396"/>
    <n v="118492"/>
    <n v="103652"/>
    <n v="37503"/>
    <n v="4.4000000000000004E-2"/>
    <n v="100797.79189006655"/>
  </r>
  <r>
    <x v="39"/>
    <s v="C-IV"/>
    <x v="2"/>
    <x v="2"/>
    <n v="51867.083333333336"/>
    <n v="50059.833333333336"/>
    <n v="120247.08333333333"/>
    <n v="117660.58333333333"/>
    <n v="4706"/>
    <n v="61837"/>
    <n v="6809"/>
    <n v="24307"/>
    <m/>
    <m/>
    <n v="717238"/>
    <n v="117817"/>
    <n v="198115"/>
    <n v="65961"/>
    <n v="27296"/>
    <n v="0.106"/>
    <n v="155948.40208299819"/>
  </r>
  <r>
    <x v="40"/>
    <s v="CalWIN"/>
    <x v="2"/>
    <x v="2"/>
    <n v="9756.0833333333339"/>
    <n v="9575.5833333333339"/>
    <n v="18213.25"/>
    <n v="18107.166666666668"/>
    <n v="1399"/>
    <n v="8025"/>
    <n v="1102"/>
    <n v="3371"/>
    <m/>
    <m/>
    <n v="276075"/>
    <n v="70143"/>
    <n v="50276"/>
    <n v="10622"/>
    <n v="4290"/>
    <n v="5.5999999999999994E-2"/>
    <n v="45982.301338302852"/>
  </r>
  <r>
    <x v="41"/>
    <s v="CalWIN"/>
    <x v="2"/>
    <x v="2"/>
    <n v="16112.333333333334"/>
    <n v="16010.333333333334"/>
    <n v="32033.916666666668"/>
    <n v="32223.75"/>
    <n v="3450"/>
    <n v="16879"/>
    <n v="3907"/>
    <n v="14235"/>
    <m/>
    <m/>
    <n v="756371"/>
    <n v="160063"/>
    <n v="160673"/>
    <n v="55943"/>
    <n v="10783"/>
    <n v="4.2000000000000003E-2"/>
    <n v="63838.644279393076"/>
  </r>
  <r>
    <x v="42"/>
    <s v="CalWIN"/>
    <x v="2"/>
    <x v="2"/>
    <n v="16605.25"/>
    <n v="15991.833333333334"/>
    <n v="36271.916666666664"/>
    <n v="35297.083333333336"/>
    <n v="1559"/>
    <n v="20526"/>
    <n v="4029"/>
    <n v="13524"/>
    <m/>
    <m/>
    <n v="440129"/>
    <n v="83614"/>
    <n v="99407"/>
    <n v="43550"/>
    <n v="8393"/>
    <n v="6.0999999999999999E-2"/>
    <n v="83642.140157008063"/>
  </r>
  <r>
    <x v="43"/>
    <s v="CalWIN"/>
    <x v="2"/>
    <x v="2"/>
    <n v="55466.916666666664"/>
    <n v="54882.166666666664"/>
    <n v="112788.75"/>
    <n v="113253.5"/>
    <n v="9510"/>
    <n v="55723"/>
    <n v="10556"/>
    <n v="49052"/>
    <m/>
    <m/>
    <n v="1890929"/>
    <n v="334303"/>
    <n v="439382"/>
    <n v="174224"/>
    <n v="43472"/>
    <n v="5.2000000000000005E-2"/>
    <n v="173716.07032996006"/>
  </r>
  <r>
    <x v="44"/>
    <s v="CalWIN"/>
    <x v="2"/>
    <x v="2"/>
    <n v="13049.166666666666"/>
    <n v="12501.25"/>
    <n v="24814.416666666668"/>
    <n v="24074.833333333332"/>
    <n v="1797"/>
    <n v="11576"/>
    <n v="2244"/>
    <n v="8530"/>
    <m/>
    <m/>
    <n v="271689"/>
    <n v="55572"/>
    <n v="57295"/>
    <n v="23557"/>
    <n v="5038"/>
    <n v="8.6999999999999994E-2"/>
    <n v="47670.412089345795"/>
  </r>
  <r>
    <x v="45"/>
    <s v="C-IV"/>
    <x v="2"/>
    <x v="2"/>
    <n v="12905"/>
    <n v="12564.75"/>
    <n v="24906.666666666668"/>
    <n v="24531.75"/>
    <n v="1221"/>
    <n v="9992"/>
    <n v="609"/>
    <n v="465"/>
    <m/>
    <m/>
    <n v="179251"/>
    <n v="46492"/>
    <n v="38313"/>
    <n v="2491"/>
    <n v="9289"/>
    <n v="9.6999999999999989E-2"/>
    <n v="29544.132694257751"/>
  </r>
  <r>
    <x v="46"/>
    <s v="C-IV"/>
    <x v="2"/>
    <x v="2"/>
    <n v="171.16666666666666"/>
    <n v="167.08333333333334"/>
    <n v="312.33333333333331"/>
    <n v="300.5"/>
    <n v="41"/>
    <n v="86"/>
    <n v="3"/>
    <n v="8"/>
    <m/>
    <m/>
    <n v="3161"/>
    <n v="1178"/>
    <n v="480"/>
    <n v="89"/>
    <n v="89"/>
    <n v="0.1"/>
    <n v="535.0838027255985"/>
  </r>
  <r>
    <x v="47"/>
    <s v="C-IV"/>
    <x v="2"/>
    <x v="2"/>
    <n v="3230.4166666666665"/>
    <n v="3190.5"/>
    <n v="6993.583333333333"/>
    <n v="6946.75"/>
    <n v="413"/>
    <n v="2825"/>
    <n v="141"/>
    <n v="181"/>
    <m/>
    <m/>
    <n v="44606"/>
    <n v="14051"/>
    <n v="8882"/>
    <n v="717"/>
    <n v="2431"/>
    <n v="0.113"/>
    <n v="11466.607281621622"/>
  </r>
  <r>
    <x v="48"/>
    <s v="CalWIN"/>
    <x v="2"/>
    <x v="2"/>
    <n v="22476.916666666668"/>
    <n v="22134.5"/>
    <n v="43630.416666666664"/>
    <n v="43408.5"/>
    <n v="2457"/>
    <n v="19919"/>
    <n v="2272"/>
    <n v="6844"/>
    <m/>
    <m/>
    <n v="425430"/>
    <n v="84440"/>
    <n v="100040"/>
    <n v="18343"/>
    <n v="11752"/>
    <n v="7.4999999999999997E-2"/>
    <n v="56428.942712714306"/>
  </r>
  <r>
    <x v="49"/>
    <s v="CalWIN"/>
    <x v="2"/>
    <x v="2"/>
    <n v="19796.666666666668"/>
    <n v="19297.666666666668"/>
    <n v="35718.833333333336"/>
    <n v="35227"/>
    <n v="2986"/>
    <n v="16974"/>
    <n v="3249"/>
    <n v="10517"/>
    <m/>
    <m/>
    <n v="497908"/>
    <n v="120571"/>
    <n v="101026"/>
    <n v="25983"/>
    <n v="8488"/>
    <n v="5.5999999999999994E-2"/>
    <n v="69970.760883828043"/>
  </r>
  <r>
    <x v="50"/>
    <s v="C-IV"/>
    <x v="2"/>
    <x v="2"/>
    <n v="42907"/>
    <n v="42554.25"/>
    <n v="92178.833333333328"/>
    <n v="92205.416666666672"/>
    <n v="3835"/>
    <n v="45160"/>
    <n v="5238"/>
    <n v="18095"/>
    <m/>
    <m/>
    <n v="531720"/>
    <n v="89493"/>
    <n v="144174"/>
    <n v="48829"/>
    <n v="20165"/>
    <n v="0.11199999999999999"/>
    <n v="115984.89329029445"/>
  </r>
  <r>
    <x v="51"/>
    <s v="C-IV"/>
    <x v="2"/>
    <x v="2"/>
    <n v="5630.333333333333"/>
    <n v="5575.25"/>
    <n v="13058.333333333334"/>
    <n v="12977.916666666666"/>
    <n v="491"/>
    <n v="6535"/>
    <n v="648"/>
    <n v="2388"/>
    <m/>
    <m/>
    <n v="97101"/>
    <n v="18516"/>
    <n v="25359"/>
    <n v="8544"/>
    <n v="3793"/>
    <n v="0.127"/>
    <n v="16038.088739999999"/>
  </r>
  <r>
    <x v="52"/>
    <s v="C-IV"/>
    <x v="2"/>
    <x v="2"/>
    <n v="4812.583333333333"/>
    <n v="4862.083333333333"/>
    <n v="10550.416666666666"/>
    <n v="10781.166666666666"/>
    <n v="492"/>
    <n v="5146"/>
    <n v="422"/>
    <n v="1283"/>
    <m/>
    <m/>
    <n v="63845"/>
    <n v="15194"/>
    <n v="15479"/>
    <n v="2345"/>
    <n v="3106"/>
    <n v="9.6999999999999989E-2"/>
    <n v="14124.951781959047"/>
  </r>
  <r>
    <x v="53"/>
    <s v="C-IV"/>
    <x v="2"/>
    <x v="2"/>
    <n v="1005.1666666666666"/>
    <n v="964.16666666666663"/>
    <n v="1829.1666666666667"/>
    <n v="1787.4166666666667"/>
    <n v="117"/>
    <n v="623"/>
    <n v="42"/>
    <n v="10"/>
    <m/>
    <m/>
    <n v="13613"/>
    <n v="4741"/>
    <n v="2249"/>
    <n v="49"/>
    <n v="656"/>
    <n v="9.9000000000000005E-2"/>
    <n v="3023.1546806198121"/>
  </r>
  <r>
    <x v="54"/>
    <s v="CalWIN"/>
    <x v="2"/>
    <x v="2"/>
    <n v="52032.166666666664"/>
    <n v="50866"/>
    <n v="127255.91666666667"/>
    <n v="126110.08333333333"/>
    <n v="4856"/>
    <n v="65842"/>
    <n v="7798"/>
    <n v="39618"/>
    <m/>
    <m/>
    <n v="459831"/>
    <n v="68978"/>
    <n v="144183"/>
    <n v="63244"/>
    <n v="17865"/>
    <n v="0.13200000000000001"/>
    <n v="139566.34738282335"/>
  </r>
  <r>
    <x v="55"/>
    <s v="C-IV"/>
    <x v="2"/>
    <x v="2"/>
    <n v="3042.6666666666665"/>
    <n v="2997.4166666666665"/>
    <n v="5503.083333333333"/>
    <n v="5502.25"/>
    <n v="409"/>
    <n v="2013"/>
    <n v="115"/>
    <n v="76"/>
    <m/>
    <m/>
    <n v="54683"/>
    <n v="17898"/>
    <n v="9070"/>
    <n v="628"/>
    <n v="1639"/>
    <n v="8.6999999999999994E-2"/>
    <n v="9986.6219400000009"/>
  </r>
  <r>
    <x v="56"/>
    <s v="CalWIN"/>
    <x v="2"/>
    <x v="2"/>
    <n v="36287.833333333336"/>
    <n v="35063.333333333336"/>
    <n v="75812.666666666672"/>
    <n v="74195.166666666672"/>
    <n v="4822"/>
    <n v="37317"/>
    <n v="6549"/>
    <n v="26091"/>
    <m/>
    <m/>
    <n v="847885"/>
    <n v="162970"/>
    <n v="203510"/>
    <n v="75693"/>
    <n v="14875"/>
    <n v="6.7000000000000004E-2"/>
    <n v="114149.93462956522"/>
  </r>
  <r>
    <x v="57"/>
    <s v="CalWIN"/>
    <x v="2"/>
    <x v="2"/>
    <n v="9609.25"/>
    <n v="8934"/>
    <n v="19675.916666666668"/>
    <n v="18623.916666666668"/>
    <n v="1075"/>
    <n v="8448"/>
    <n v="867"/>
    <n v="5033"/>
    <m/>
    <m/>
    <n v="209834"/>
    <n v="33974"/>
    <n v="46905"/>
    <n v="11918"/>
    <n v="5314"/>
    <n v="7.6999999999999999E-2"/>
    <n v="50238.245060659116"/>
  </r>
  <r>
    <x v="58"/>
    <s v="C-IV"/>
    <x v="2"/>
    <x v="2"/>
    <n v="6082.25"/>
    <n v="5976.583333333333"/>
    <n v="13414"/>
    <n v="13313.25"/>
    <n v="435"/>
    <n v="6332"/>
    <n v="501"/>
    <n v="1526"/>
    <m/>
    <m/>
    <n v="74975"/>
    <n v="12253"/>
    <n v="21478"/>
    <n v="4010"/>
    <n v="3734"/>
    <n v="0.11199999999999999"/>
    <n v="17375.6149"/>
  </r>
  <r>
    <x v="0"/>
    <s v="n/a"/>
    <x v="3"/>
    <x v="3"/>
    <n v="2130304.8333333335"/>
    <n v="2130806.5833333335"/>
    <n v="4433022.583333333"/>
    <n v="4469489.333333333"/>
    <n v="304341"/>
    <n v="2720376"/>
    <n v="352831"/>
    <n v="1628446"/>
    <m/>
    <m/>
    <n v="39059809"/>
    <n v="7399216"/>
    <n v="9204564"/>
    <n v="3780285"/>
    <n v="1187073"/>
    <n v="6.2E-2"/>
    <n v="6409430.1798400003"/>
  </r>
  <r>
    <x v="1"/>
    <s v="CalWIN"/>
    <x v="3"/>
    <x v="3"/>
    <n v="61751.25"/>
    <n v="61906"/>
    <n v="119341.08333333333"/>
    <n v="120817.08333333333"/>
    <n v="12022"/>
    <n v="71736"/>
    <n v="10229"/>
    <n v="48924"/>
    <m/>
    <m/>
    <n v="1619679"/>
    <n v="304508"/>
    <n v="344053"/>
    <n v="136922"/>
    <n v="47331"/>
    <n v="4.7E-2"/>
    <n v="189599.38247473686"/>
  </r>
  <r>
    <x v="2"/>
    <s v="C-IV"/>
    <x v="3"/>
    <x v="3"/>
    <n v="96.416666666666671"/>
    <n v="100.5"/>
    <n v="160.41666666666666"/>
    <n v="167.66666666666666"/>
    <n v="21"/>
    <n v="66"/>
    <n v="1"/>
    <n v="0"/>
    <m/>
    <m/>
    <n v="1157"/>
    <n v="373"/>
    <n v="217"/>
    <n v="13"/>
    <n v="39"/>
    <n v="7.9000000000000001E-2"/>
    <n v="251.76235368406708"/>
  </r>
  <r>
    <x v="3"/>
    <s v="C-IV"/>
    <x v="3"/>
    <x v="3"/>
    <n v="1780.75"/>
    <n v="1782.0833333333333"/>
    <n v="3400"/>
    <n v="3396.5833333333335"/>
    <n v="329"/>
    <n v="1619"/>
    <n v="67"/>
    <n v="126"/>
    <m/>
    <m/>
    <n v="37314"/>
    <n v="12900"/>
    <n v="5814"/>
    <n v="411"/>
    <n v="688"/>
    <n v="6.6000000000000003E-2"/>
    <n v="4641.215269938667"/>
  </r>
  <r>
    <x v="4"/>
    <s v="C-IV"/>
    <x v="3"/>
    <x v="3"/>
    <n v="16917.083333333332"/>
    <n v="16561.083333333332"/>
    <n v="32249.083333333332"/>
    <n v="31978.166666666668"/>
    <n v="2080"/>
    <n v="15753"/>
    <n v="925"/>
    <n v="3048"/>
    <m/>
    <m/>
    <n v="224363"/>
    <n v="54238"/>
    <n v="45626"/>
    <n v="5020"/>
    <n v="10733"/>
    <n v="7.2000000000000008E-2"/>
    <n v="53294.935690978324"/>
  </r>
  <r>
    <x v="5"/>
    <s v="C-IV"/>
    <x v="3"/>
    <x v="3"/>
    <n v="2841.6666666666665"/>
    <n v="2903"/>
    <n v="5285.333333333333"/>
    <n v="5433"/>
    <n v="625"/>
    <n v="2295"/>
    <n v="84"/>
    <n v="154"/>
    <m/>
    <m/>
    <n v="44899"/>
    <n v="16053"/>
    <n v="7567"/>
    <n v="331"/>
    <n v="1057"/>
    <n v="6.5000000000000002E-2"/>
    <n v="6513.4381661360239"/>
  </r>
  <r>
    <x v="6"/>
    <s v="C-IV"/>
    <x v="3"/>
    <x v="3"/>
    <n v="617.41666666666663"/>
    <n v="663.58333333333337"/>
    <n v="1407"/>
    <n v="1548"/>
    <n v="118"/>
    <n v="1267"/>
    <n v="170"/>
    <n v="773"/>
    <m/>
    <m/>
    <n v="22271"/>
    <n v="4316"/>
    <n v="6137"/>
    <n v="2864"/>
    <n v="561"/>
    <n v="0.153"/>
    <n v="3891.2793981338737"/>
  </r>
  <r>
    <x v="7"/>
    <s v="CalWIN"/>
    <x v="3"/>
    <x v="3"/>
    <n v="35370.25"/>
    <n v="35594"/>
    <n v="70785.833333333328"/>
    <n v="71780.416666666672"/>
    <n v="5175"/>
    <n v="45190"/>
    <n v="6102"/>
    <n v="20122"/>
    <m/>
    <m/>
    <n v="1116882"/>
    <n v="237699"/>
    <n v="252327"/>
    <n v="74992"/>
    <n v="24238"/>
    <n v="0.05"/>
    <n v="129091.91511449881"/>
  </r>
  <r>
    <x v="8"/>
    <s v="C-IV"/>
    <x v="3"/>
    <x v="3"/>
    <n v="2598.3333333333335"/>
    <n v="2519.25"/>
    <n v="5317.916666666667"/>
    <n v="5193.5"/>
    <n v="288"/>
    <n v="2603"/>
    <n v="144"/>
    <n v="288"/>
    <m/>
    <m/>
    <n v="27119"/>
    <n v="6419"/>
    <n v="5776"/>
    <n v="654"/>
    <n v="1797"/>
    <n v="8.5999999999999993E-2"/>
    <n v="5724.0149025059327"/>
  </r>
  <r>
    <x v="9"/>
    <s v="C-IV"/>
    <x v="3"/>
    <x v="3"/>
    <n v="7261.5"/>
    <n v="7301.583333333333"/>
    <n v="12981.833333333334"/>
    <n v="13136.75"/>
    <n v="1276"/>
    <n v="6328"/>
    <n v="442"/>
    <n v="1067"/>
    <m/>
    <m/>
    <n v="183140"/>
    <n v="49149"/>
    <n v="37127"/>
    <n v="3365"/>
    <n v="2871"/>
    <n v="5.7000000000000002E-2"/>
    <n v="20083.838883198157"/>
  </r>
  <r>
    <x v="10"/>
    <s v="CalWIN"/>
    <x v="3"/>
    <x v="3"/>
    <n v="97643.416666666672"/>
    <n v="97860.5"/>
    <n v="226395.66666666666"/>
    <n v="228248.58333333334"/>
    <n v="9438"/>
    <n v="144746"/>
    <n v="14341"/>
    <n v="71864"/>
    <m/>
    <m/>
    <n v="979357"/>
    <n v="158226"/>
    <n v="279388"/>
    <n v="107436"/>
    <n v="41165"/>
    <n v="0.10199999999999999"/>
    <n v="261386.45146811887"/>
  </r>
  <r>
    <x v="11"/>
    <s v="C-IV"/>
    <x v="3"/>
    <x v="3"/>
    <n v="1533.8333333333333"/>
    <n v="1510"/>
    <n v="3600.1666666666665"/>
    <n v="3606.8333333333335"/>
    <n v="183"/>
    <n v="2401"/>
    <n v="229"/>
    <n v="935"/>
    <m/>
    <m/>
    <n v="28960"/>
    <n v="6024"/>
    <n v="7599"/>
    <n v="2525"/>
    <n v="1106"/>
    <n v="8.6999999999999994E-2"/>
    <n v="6488.522581162948"/>
  </r>
  <r>
    <x v="12"/>
    <s v="C-IV"/>
    <x v="3"/>
    <x v="3"/>
    <n v="12409.333333333334"/>
    <n v="12047.75"/>
    <n v="21302.416666666668"/>
    <n v="20982.666666666668"/>
    <n v="1512"/>
    <n v="9450"/>
    <n v="686"/>
    <n v="1123"/>
    <m/>
    <m/>
    <n v="135090"/>
    <n v="31797"/>
    <n v="27497"/>
    <n v="2396"/>
    <n v="5488"/>
    <n v="5.5999999999999994E-2"/>
    <n v="31850.861804597371"/>
  </r>
  <r>
    <x v="13"/>
    <s v="C-IV"/>
    <x v="3"/>
    <x v="3"/>
    <n v="17514.166666666668"/>
    <n v="17257.833333333332"/>
    <n v="43394.583333333336"/>
    <n v="43185"/>
    <n v="2905"/>
    <n v="24612"/>
    <n v="905"/>
    <n v="27755"/>
    <m/>
    <m/>
    <n v="185328"/>
    <n v="30862"/>
    <n v="53999"/>
    <n v="33949"/>
    <n v="10128"/>
    <n v="0.24"/>
    <n v="47595.452831908508"/>
  </r>
  <r>
    <x v="14"/>
    <s v="C-IV"/>
    <x v="3"/>
    <x v="3"/>
    <n v="1068.6666666666667"/>
    <n v="1055.6666666666667"/>
    <n v="2092.5"/>
    <n v="2081.1666666666665"/>
    <n v="201"/>
    <n v="1141"/>
    <n v="96"/>
    <n v="346"/>
    <m/>
    <m/>
    <n v="18640"/>
    <n v="5554"/>
    <n v="3865"/>
    <n v="495"/>
    <n v="394"/>
    <n v="5.7999999999999996E-2"/>
    <n v="2591.6434729807825"/>
  </r>
  <r>
    <x v="15"/>
    <s v="C-IV"/>
    <x v="3"/>
    <x v="3"/>
    <n v="70219.166666666672"/>
    <n v="67625"/>
    <n v="163677.08333333334"/>
    <n v="158932"/>
    <n v="7145"/>
    <n v="105010"/>
    <n v="10689"/>
    <n v="47266"/>
    <m/>
    <m/>
    <n v="883327"/>
    <n v="132102"/>
    <n v="254777"/>
    <n v="87761"/>
    <n v="31341"/>
    <n v="0.10199999999999999"/>
    <n v="207468.11046195566"/>
  </r>
  <r>
    <x v="16"/>
    <s v="C-IV"/>
    <x v="3"/>
    <x v="3"/>
    <n v="10848.75"/>
    <n v="10638.25"/>
    <n v="24894"/>
    <n v="24667.5"/>
    <n v="1081"/>
    <n v="15587"/>
    <n v="1418"/>
    <n v="7275"/>
    <m/>
    <m/>
    <n v="149702"/>
    <n v="20873"/>
    <n v="45340"/>
    <n v="13818"/>
    <n v="4579"/>
    <n v="0.105"/>
    <n v="35958.112369286609"/>
  </r>
  <r>
    <x v="17"/>
    <s v="C-IV"/>
    <x v="3"/>
    <x v="3"/>
    <n v="6622.5"/>
    <n v="6331.833333333333"/>
    <n v="12694"/>
    <n v="12322.833333333334"/>
    <n v="1022"/>
    <n v="5927"/>
    <n v="393"/>
    <n v="1156"/>
    <m/>
    <m/>
    <n v="65180"/>
    <n v="18831"/>
    <n v="13497"/>
    <n v="2109"/>
    <n v="3675"/>
    <n v="7.6999999999999999E-2"/>
    <n v="14762.324643526681"/>
  </r>
  <r>
    <x v="18"/>
    <s v="C-IV"/>
    <x v="3"/>
    <x v="3"/>
    <n v="1547.25"/>
    <n v="1544"/>
    <n v="3168.5833333333335"/>
    <n v="3188.9166666666665"/>
    <n v="199"/>
    <n v="1730"/>
    <n v="99"/>
    <n v="94"/>
    <m/>
    <m/>
    <n v="30969"/>
    <n v="6731"/>
    <n v="5429"/>
    <n v="650"/>
    <n v="883"/>
    <n v="7.2999999999999995E-2"/>
    <n v="3734.3844591172287"/>
  </r>
  <r>
    <x v="19"/>
    <s v="LRS"/>
    <x v="3"/>
    <x v="3"/>
    <n v="575806.5"/>
    <n v="585270.41666666663"/>
    <n v="1150858.4166666667"/>
    <n v="1177606.25"/>
    <n v="76022"/>
    <n v="726193"/>
    <n v="118786"/>
    <n v="520243"/>
    <m/>
    <m/>
    <n v="10185487"/>
    <n v="1846906"/>
    <n v="2319368"/>
    <n v="1352159"/>
    <n v="386663"/>
    <n v="6.7000000000000004E-2"/>
    <n v="1776819.9017034955"/>
  </r>
  <r>
    <x v="20"/>
    <s v="C-IV"/>
    <x v="3"/>
    <x v="3"/>
    <n v="12175.25"/>
    <n v="12093.166666666666"/>
    <n v="29777.5"/>
    <n v="29757.5"/>
    <n v="1081"/>
    <n v="20470"/>
    <n v="3011"/>
    <n v="11990"/>
    <m/>
    <m/>
    <n v="154956"/>
    <n v="28618"/>
    <n v="42496"/>
    <n v="20134"/>
    <n v="4530"/>
    <n v="0.105"/>
    <n v="32412.669981496838"/>
  </r>
  <r>
    <x v="21"/>
    <s v="C-IV"/>
    <x v="3"/>
    <x v="3"/>
    <n v="6379"/>
    <n v="6439.833333333333"/>
    <n v="10517.833333333334"/>
    <n v="10586"/>
    <n v="1471"/>
    <n v="5967"/>
    <n v="1459"/>
    <n v="4835"/>
    <m/>
    <m/>
    <n v="262105"/>
    <n v="73899"/>
    <n v="52796"/>
    <n v="11168"/>
    <n v="2913"/>
    <n v="3.5000000000000003E-2"/>
    <n v="23708.456912370384"/>
  </r>
  <r>
    <x v="22"/>
    <s v="C-IV"/>
    <x v="3"/>
    <x v="3"/>
    <n v="1119.9166666666667"/>
    <n v="1109"/>
    <n v="2095.1666666666665"/>
    <n v="2104.5"/>
    <n v="233"/>
    <n v="952"/>
    <n v="30"/>
    <n v="49"/>
    <m/>
    <m/>
    <n v="18088"/>
    <n v="6333"/>
    <n v="2918"/>
    <n v="233"/>
    <n v="451"/>
    <n v="7.2000000000000008E-2"/>
    <n v="3054.69051511517"/>
  </r>
  <r>
    <x v="23"/>
    <s v="C-IV"/>
    <x v="3"/>
    <x v="3"/>
    <n v="6964.916666666667"/>
    <n v="7059.916666666667"/>
    <n v="13059.333333333334"/>
    <n v="13191.75"/>
    <n v="1117"/>
    <n v="6905"/>
    <n v="637"/>
    <n v="2266"/>
    <m/>
    <m/>
    <n v="88429"/>
    <n v="24106"/>
    <n v="19113"/>
    <n v="4327"/>
    <n v="3087"/>
    <n v="5.9000000000000004E-2"/>
    <n v="19173.64807786543"/>
  </r>
  <r>
    <x v="24"/>
    <s v="C-IV"/>
    <x v="3"/>
    <x v="3"/>
    <n v="25082.25"/>
    <n v="25129.166666666668"/>
    <n v="57981.833333333336"/>
    <n v="58408.25"/>
    <n v="2467"/>
    <n v="37709"/>
    <n v="4262"/>
    <n v="19191"/>
    <m/>
    <m/>
    <n v="269729"/>
    <n v="40359"/>
    <n v="79613"/>
    <n v="36937"/>
    <n v="10774"/>
    <n v="0.114"/>
    <n v="79373.224855765933"/>
  </r>
  <r>
    <x v="25"/>
    <s v="C-IV"/>
    <x v="3"/>
    <x v="3"/>
    <n v="478.16666666666669"/>
    <n v="461"/>
    <n v="1027.25"/>
    <n v="1000"/>
    <n v="58"/>
    <n v="605"/>
    <n v="42"/>
    <n v="61"/>
    <m/>
    <m/>
    <n v="9507"/>
    <n v="3069"/>
    <n v="1828"/>
    <n v="308"/>
    <n v="419"/>
    <n v="8.8000000000000009E-2"/>
    <n v="2017.0868161556718"/>
  </r>
  <r>
    <x v="26"/>
    <s v="C-IV"/>
    <x v="3"/>
    <x v="3"/>
    <n v="460.08333333333331"/>
    <n v="496.83333333333331"/>
    <n v="799.75"/>
    <n v="832"/>
    <n v="72"/>
    <n v="463"/>
    <n v="78"/>
    <n v="290"/>
    <m/>
    <m/>
    <n v="13818"/>
    <n v="2647"/>
    <n v="2862"/>
    <n v="1021"/>
    <n v="99"/>
    <n v="6.0999999999999999E-2"/>
    <n v="1202.935349824179"/>
  </r>
  <r>
    <x v="27"/>
    <s v="C-IV"/>
    <x v="3"/>
    <x v="3"/>
    <n v="23317"/>
    <n v="23102.833333333332"/>
    <n v="51916.666666666664"/>
    <n v="51644.833333333336"/>
    <n v="2984"/>
    <n v="40553"/>
    <n v="8572"/>
    <n v="31763"/>
    <m/>
    <m/>
    <n v="436242"/>
    <n v="77866"/>
    <n v="113520"/>
    <n v="80174"/>
    <n v="8376"/>
    <n v="8.1000000000000003E-2"/>
    <n v="67987.332642685971"/>
  </r>
  <r>
    <x v="28"/>
    <s v="C-IV"/>
    <x v="3"/>
    <x v="3"/>
    <n v="3631.6666666666665"/>
    <n v="3632"/>
    <n v="7474.416666666667"/>
    <n v="7501.5"/>
    <n v="562"/>
    <n v="5159"/>
    <n v="924"/>
    <n v="3742"/>
    <m/>
    <m/>
    <n v="141546"/>
    <n v="33624"/>
    <n v="30174"/>
    <n v="11332"/>
    <n v="2093"/>
    <n v="4.5999999999999999E-2"/>
    <n v="19657.156549353978"/>
  </r>
  <r>
    <x v="29"/>
    <s v="C-IV"/>
    <x v="3"/>
    <x v="3"/>
    <n v="4321.583333333333"/>
    <n v="4271"/>
    <n v="7759.916666666667"/>
    <n v="7736.583333333333"/>
    <n v="813"/>
    <n v="3576"/>
    <n v="182"/>
    <n v="364"/>
    <m/>
    <m/>
    <n v="98190"/>
    <n v="33078"/>
    <n v="16697"/>
    <n v="1252"/>
    <n v="1806"/>
    <n v="5.5E-2"/>
    <n v="18076.102852228705"/>
  </r>
  <r>
    <x v="30"/>
    <s v="CalWIN"/>
    <x v="3"/>
    <x v="3"/>
    <n v="124134.75"/>
    <n v="122873.5"/>
    <n v="257279.66666666666"/>
    <n v="256994.91666666666"/>
    <n v="22825"/>
    <n v="165520"/>
    <n v="31211"/>
    <n v="137793"/>
    <m/>
    <m/>
    <n v="3161218"/>
    <n v="604466"/>
    <n v="728580"/>
    <n v="331979"/>
    <n v="68296"/>
    <n v="4.4999999999999998E-2"/>
    <n v="420793.16996716603"/>
  </r>
  <r>
    <x v="31"/>
    <s v="CalWIN"/>
    <x v="3"/>
    <x v="3"/>
    <n v="9371.4166666666661"/>
    <n v="9394.0833333333339"/>
    <n v="17996.5"/>
    <n v="18227.416666666668"/>
    <n v="1857"/>
    <n v="9829"/>
    <n v="766"/>
    <n v="2411"/>
    <m/>
    <m/>
    <n v="370738"/>
    <n v="92963"/>
    <n v="78707"/>
    <n v="9998"/>
    <n v="5127"/>
    <n v="0.05"/>
    <n v="38477.516081597299"/>
  </r>
  <r>
    <x v="32"/>
    <s v="C-IV"/>
    <x v="3"/>
    <x v="3"/>
    <n v="1139.1666666666667"/>
    <n v="1094.6666666666667"/>
    <n v="2124.75"/>
    <n v="2050.25"/>
    <n v="160"/>
    <n v="961"/>
    <n v="51"/>
    <n v="53"/>
    <m/>
    <m/>
    <n v="19586"/>
    <n v="7101"/>
    <n v="3236"/>
    <n v="197"/>
    <n v="656"/>
    <n v="0.10400000000000001"/>
    <n v="3447.5723620028475"/>
  </r>
  <r>
    <x v="33"/>
    <s v="C-IV"/>
    <x v="3"/>
    <x v="3"/>
    <n v="130333.58333333333"/>
    <n v="129097.25"/>
    <n v="293524"/>
    <n v="294433.16666666669"/>
    <n v="18121"/>
    <n v="184930"/>
    <n v="17346"/>
    <n v="81846"/>
    <m/>
    <m/>
    <n v="2329256"/>
    <n v="437865"/>
    <n v="599727"/>
    <n v="190180"/>
    <n v="58059"/>
    <n v="6.7000000000000004E-2"/>
    <n v="423742.19064784935"/>
  </r>
  <r>
    <x v="34"/>
    <s v="CalWIN"/>
    <x v="3"/>
    <x v="3"/>
    <n v="104378.5"/>
    <n v="104581.08333333333"/>
    <n v="218282.5"/>
    <n v="219942.75"/>
    <n v="11837"/>
    <n v="123044"/>
    <n v="10029"/>
    <n v="57891"/>
    <m/>
    <m/>
    <n v="1489952"/>
    <n v="274958"/>
    <n v="360331"/>
    <n v="93427"/>
    <n v="62730"/>
    <n v="0.06"/>
    <n v="264162.85269416921"/>
  </r>
  <r>
    <x v="35"/>
    <s v="C-IV"/>
    <x v="3"/>
    <x v="3"/>
    <n v="2669.75"/>
    <n v="2722.5"/>
    <n v="5917.75"/>
    <n v="6089.333333333333"/>
    <n v="367"/>
    <n v="4065"/>
    <n v="505"/>
    <n v="2281"/>
    <m/>
    <m/>
    <n v="57584"/>
    <n v="10257"/>
    <n v="14800"/>
    <n v="5268"/>
    <n v="900"/>
    <n v="7.5999999999999998E-2"/>
    <n v="7772.2114419793561"/>
  </r>
  <r>
    <x v="36"/>
    <s v="C-IV"/>
    <x v="3"/>
    <x v="3"/>
    <n v="180992.08333333334"/>
    <n v="180278.83333333334"/>
    <n v="398783.58333333331"/>
    <n v="401294.33333333331"/>
    <n v="22887"/>
    <n v="234835"/>
    <n v="20761"/>
    <n v="85947"/>
    <m/>
    <m/>
    <n v="2129851"/>
    <n v="332066"/>
    <n v="579387"/>
    <n v="168647"/>
    <n v="68072"/>
    <n v="6.5000000000000002E-2"/>
    <n v="433056.80317530752"/>
  </r>
  <r>
    <x v="37"/>
    <s v="CalWIN"/>
    <x v="3"/>
    <x v="3"/>
    <n v="143570.75"/>
    <n v="142648"/>
    <n v="290731.08333333331"/>
    <n v="291172.5"/>
    <n v="25885"/>
    <n v="168267"/>
    <n v="17078"/>
    <n v="123936"/>
    <m/>
    <m/>
    <n v="3275084"/>
    <n v="613778"/>
    <n v="772594"/>
    <n v="231525"/>
    <n v="76341"/>
    <n v="5.2000000000000005E-2"/>
    <n v="508224.43482990994"/>
  </r>
  <r>
    <x v="38"/>
    <s v="CalWIN"/>
    <x v="3"/>
    <x v="3"/>
    <n v="34645.166666666664"/>
    <n v="33996.75"/>
    <n v="52732.166666666664"/>
    <n v="52042.25"/>
    <n v="8552"/>
    <n v="23126"/>
    <n v="4486"/>
    <n v="26371"/>
    <m/>
    <m/>
    <n v="863108"/>
    <n v="183363"/>
    <n v="121514"/>
    <n v="100767"/>
    <n v="37327"/>
    <n v="3.6000000000000004E-2"/>
    <n v="102650.87358145542"/>
  </r>
  <r>
    <x v="39"/>
    <s v="C-IV"/>
    <x v="3"/>
    <x v="3"/>
    <n v="52846.75"/>
    <n v="52985"/>
    <n v="119722.66666666667"/>
    <n v="121333.58333333333"/>
    <n v="6110"/>
    <n v="74545"/>
    <n v="7330"/>
    <n v="28986"/>
    <m/>
    <m/>
    <n v="727547"/>
    <n v="123054"/>
    <n v="198377"/>
    <n v="63826"/>
    <n v="27357"/>
    <n v="8.900000000000001E-2"/>
    <n v="131235.16986197117"/>
  </r>
  <r>
    <x v="40"/>
    <s v="CalWIN"/>
    <x v="3"/>
    <x v="3"/>
    <n v="10103.916666666666"/>
    <n v="10032.166666666666"/>
    <n v="18587.166666666668"/>
    <n v="18597.833333333332"/>
    <n v="1754"/>
    <n v="10311"/>
    <n v="1255"/>
    <n v="4211"/>
    <m/>
    <m/>
    <n v="276844"/>
    <n v="73091"/>
    <n v="49981"/>
    <n v="10271"/>
    <n v="4209"/>
    <n v="4.5999999999999999E-2"/>
    <n v="45501.527627105723"/>
  </r>
  <r>
    <x v="41"/>
    <s v="CalWIN"/>
    <x v="3"/>
    <x v="3"/>
    <n v="15864.666666666666"/>
    <n v="16187.833333333334"/>
    <n v="30890.583333333332"/>
    <n v="31802.583333333332"/>
    <n v="4279"/>
    <n v="21195"/>
    <n v="4575"/>
    <n v="17806"/>
    <m/>
    <m/>
    <n v="764379"/>
    <n v="166867"/>
    <n v="161548"/>
    <n v="58320"/>
    <n v="10434"/>
    <n v="3.4000000000000002E-2"/>
    <n v="71863.839026630463"/>
  </r>
  <r>
    <x v="42"/>
    <s v="CalWIN"/>
    <x v="3"/>
    <x v="3"/>
    <n v="18243.083333333332"/>
    <n v="17377.333333333332"/>
    <n v="38409"/>
    <n v="37310.083333333336"/>
    <n v="2179"/>
    <n v="28148"/>
    <n v="5590"/>
    <n v="19398"/>
    <m/>
    <m/>
    <n v="444900"/>
    <n v="86387"/>
    <n v="100349"/>
    <n v="48492"/>
    <n v="8191"/>
    <n v="5.2999999999999999E-2"/>
    <n v="73516.85468917375"/>
  </r>
  <r>
    <x v="43"/>
    <s v="CalWIN"/>
    <x v="3"/>
    <x v="3"/>
    <n v="54386.916666666664"/>
    <n v="55268.5"/>
    <n v="107604.08333333333"/>
    <n v="110775.16666666667"/>
    <n v="11866"/>
    <n v="67584"/>
    <n v="12117"/>
    <n v="59122"/>
    <m/>
    <m/>
    <n v="1915102"/>
    <n v="350400"/>
    <n v="442255"/>
    <n v="176469"/>
    <n v="42694"/>
    <n v="4.2000000000000003E-2"/>
    <n v="160882.03041679427"/>
  </r>
  <r>
    <x v="44"/>
    <s v="CalWIN"/>
    <x v="3"/>
    <x v="3"/>
    <n v="14508.25"/>
    <n v="13855.333333333334"/>
    <n v="26766.583333333332"/>
    <n v="26006.416666666668"/>
    <n v="2375"/>
    <n v="15311"/>
    <n v="2811"/>
    <n v="12072"/>
    <m/>
    <m/>
    <n v="274697"/>
    <n v="58383"/>
    <n v="57881"/>
    <n v="21297"/>
    <n v="4931"/>
    <n v="7.4999999999999997E-2"/>
    <n v="44874.516510386777"/>
  </r>
  <r>
    <x v="45"/>
    <s v="C-IV"/>
    <x v="3"/>
    <x v="3"/>
    <n v="13005.083333333334"/>
    <n v="13013.5"/>
    <n v="24845.833333333332"/>
    <n v="25061.833333333332"/>
    <n v="1685"/>
    <n v="12683"/>
    <n v="647"/>
    <n v="628"/>
    <m/>
    <m/>
    <n v="178777"/>
    <n v="47459"/>
    <n v="37929"/>
    <n v="2477"/>
    <n v="9252"/>
    <n v="7.8E-2"/>
    <n v="36163.91709251736"/>
  </r>
  <r>
    <x v="46"/>
    <s v="C-IV"/>
    <x v="3"/>
    <x v="3"/>
    <n v="162.66666666666666"/>
    <n v="171.5"/>
    <n v="290.75"/>
    <n v="312.5"/>
    <n v="40"/>
    <n v="131"/>
    <n v="1"/>
    <n v="12"/>
    <m/>
    <m/>
    <n v="3147"/>
    <n v="1199"/>
    <n v="469"/>
    <n v="36"/>
    <n v="85"/>
    <n v="0.09"/>
    <n v="517.50934604434076"/>
  </r>
  <r>
    <x v="47"/>
    <s v="C-IV"/>
    <x v="3"/>
    <x v="3"/>
    <n v="3289.6666666666665"/>
    <n v="3276.5833333333335"/>
    <n v="6998.166666666667"/>
    <n v="7053.083333333333"/>
    <n v="529"/>
    <n v="3571"/>
    <n v="150"/>
    <n v="270"/>
    <m/>
    <m/>
    <n v="44500"/>
    <n v="14392"/>
    <n v="8777"/>
    <n v="661"/>
    <n v="2389"/>
    <n v="9.4E-2"/>
    <n v="11426.959750526816"/>
  </r>
  <r>
    <x v="48"/>
    <s v="CalWIN"/>
    <x v="3"/>
    <x v="3"/>
    <n v="22981.083333333332"/>
    <n v="22903.916666666668"/>
    <n v="43641.5"/>
    <n v="43943.416666666664"/>
    <n v="3120"/>
    <n v="25381"/>
    <n v="2573"/>
    <n v="8830"/>
    <m/>
    <m/>
    <n v="429267"/>
    <n v="88191"/>
    <n v="100373"/>
    <n v="21251"/>
    <n v="11654"/>
    <n v="6.0999999999999999E-2"/>
    <n v="65104.991393786215"/>
  </r>
  <r>
    <x v="49"/>
    <s v="CalWIN"/>
    <x v="3"/>
    <x v="3"/>
    <n v="19731.166666666668"/>
    <n v="20042.25"/>
    <n v="35204.916666666664"/>
    <n v="35963.666666666664"/>
    <n v="3870"/>
    <n v="21537"/>
    <n v="3738"/>
    <n v="13316"/>
    <m/>
    <m/>
    <n v="501182"/>
    <n v="125873"/>
    <n v="99911"/>
    <n v="29579"/>
    <n v="8388"/>
    <n v="4.4999999999999998E-2"/>
    <n v="58010.09098079682"/>
  </r>
  <r>
    <x v="50"/>
    <s v="C-IV"/>
    <x v="3"/>
    <x v="3"/>
    <n v="42910.666666666664"/>
    <n v="43234.75"/>
    <n v="90703.333333333328"/>
    <n v="92177.916666666672"/>
    <n v="4942"/>
    <n v="54880"/>
    <n v="5611"/>
    <n v="21837"/>
    <m/>
    <m/>
    <n v="538372"/>
    <n v="93026"/>
    <n v="144320"/>
    <n v="48625"/>
    <n v="19884"/>
    <n v="9.5000000000000001E-2"/>
    <n v="105439.64707702218"/>
  </r>
  <r>
    <x v="51"/>
    <s v="C-IV"/>
    <x v="3"/>
    <x v="3"/>
    <n v="5781.916666666667"/>
    <n v="5693.5"/>
    <n v="13303.583333333334"/>
    <n v="13172.416666666666"/>
    <n v="644"/>
    <n v="8067"/>
    <n v="726"/>
    <n v="2921"/>
    <m/>
    <m/>
    <n v="97618"/>
    <n v="19092"/>
    <n v="25208"/>
    <n v="8773"/>
    <n v="3793"/>
    <n v="0.10800000000000001"/>
    <n v="22251.185890391582"/>
  </r>
  <r>
    <x v="52"/>
    <s v="C-IV"/>
    <x v="3"/>
    <x v="3"/>
    <n v="4728.916666666667"/>
    <n v="4770.833333333333"/>
    <n v="10325.583333333334"/>
    <n v="10420.583333333334"/>
    <n v="616"/>
    <n v="6292"/>
    <n v="480"/>
    <n v="1615"/>
    <m/>
    <m/>
    <n v="63970"/>
    <n v="15536"/>
    <n v="15464"/>
    <n v="2169"/>
    <n v="3068"/>
    <n v="0.08"/>
    <n v="14981.799913806626"/>
  </r>
  <r>
    <x v="53"/>
    <s v="C-IV"/>
    <x v="3"/>
    <x v="3"/>
    <n v="1027.1666666666667"/>
    <n v="1020.25"/>
    <n v="1815.0833333333333"/>
    <n v="1832.25"/>
    <n v="148"/>
    <n v="825"/>
    <n v="39"/>
    <n v="9"/>
    <m/>
    <m/>
    <n v="13562"/>
    <n v="4842"/>
    <n v="2195"/>
    <n v="100"/>
    <n v="643"/>
    <n v="7.8E-2"/>
    <n v="3244.6750167680871"/>
  </r>
  <r>
    <x v="54"/>
    <s v="CalWIN"/>
    <x v="3"/>
    <x v="3"/>
    <n v="53185.166666666664"/>
    <n v="52963.916666666664"/>
    <n v="124702.91666666667"/>
    <n v="124775.91666666667"/>
    <n v="6133"/>
    <n v="78672"/>
    <n v="8381"/>
    <n v="48197"/>
    <m/>
    <m/>
    <n v="463291"/>
    <n v="71023"/>
    <n v="144018"/>
    <n v="58345"/>
    <n v="17848"/>
    <n v="0.11699999999999999"/>
    <n v="136612.71147384617"/>
  </r>
  <r>
    <x v="55"/>
    <s v="C-IV"/>
    <x v="3"/>
    <x v="3"/>
    <n v="3180.25"/>
    <n v="3134.8333333333335"/>
    <n v="5597.25"/>
    <n v="5586.166666666667"/>
    <n v="556"/>
    <n v="2564"/>
    <n v="106"/>
    <n v="103"/>
    <m/>
    <m/>
    <n v="54525"/>
    <n v="18311"/>
    <n v="8920"/>
    <n v="577"/>
    <n v="1615"/>
    <n v="7.0999999999999994E-2"/>
    <n v="9026.3750228294939"/>
  </r>
  <r>
    <x v="56"/>
    <s v="CalWIN"/>
    <x v="3"/>
    <x v="3"/>
    <n v="37734.583333333336"/>
    <n v="37382.666666666664"/>
    <n v="76003"/>
    <n v="75753.333333333328"/>
    <n v="6422"/>
    <n v="49069"/>
    <n v="7926"/>
    <n v="34694"/>
    <m/>
    <m/>
    <n v="852013"/>
    <n v="170129"/>
    <n v="201282"/>
    <n v="85361"/>
    <n v="14875"/>
    <n v="5.7000000000000002E-2"/>
    <n v="91148.771560301699"/>
  </r>
  <r>
    <x v="57"/>
    <s v="CalWIN"/>
    <x v="3"/>
    <x v="3"/>
    <n v="10701.333333333334"/>
    <n v="10287.666666666666"/>
    <n v="21190.416666666668"/>
    <n v="20737.083333333332"/>
    <n v="1498"/>
    <n v="11457"/>
    <n v="1015"/>
    <n v="6991"/>
    <m/>
    <m/>
    <n v="212686"/>
    <n v="35269"/>
    <n v="47469"/>
    <n v="13104"/>
    <n v="5260"/>
    <n v="6.4000000000000001E-2"/>
    <n v="40868.096933227178"/>
  </r>
  <r>
    <x v="58"/>
    <s v="C-IV"/>
    <x v="3"/>
    <x v="3"/>
    <n v="6318.333333333333"/>
    <n v="6250.5"/>
    <n v="13632.583333333334"/>
    <n v="13590.75"/>
    <n v="584"/>
    <n v="7563"/>
    <n v="524"/>
    <n v="1789"/>
    <m/>
    <m/>
    <n v="75579"/>
    <n v="12715"/>
    <n v="21542"/>
    <n v="3808"/>
    <n v="3710"/>
    <n v="9.1999999999999998E-2"/>
    <n v="18760.691225398547"/>
  </r>
  <r>
    <x v="0"/>
    <s v="n/a"/>
    <x v="4"/>
    <x v="4"/>
    <n v="2032818.4166666667"/>
    <n v="2088174.6666666667"/>
    <n v="4214482.333333334"/>
    <n v="4330996.75"/>
    <n v="343349"/>
    <n v="2688057"/>
    <n v="336878"/>
    <n v="1609601"/>
    <n v="148957"/>
    <m/>
    <n v="39354432"/>
    <n v="7672542"/>
    <n v="9197902"/>
    <n v="3750777"/>
    <n v="1171642"/>
    <n v="5.3999999999999999E-2"/>
    <n v="6034577.9049400007"/>
  </r>
  <r>
    <x v="1"/>
    <s v="CalWIN"/>
    <x v="4"/>
    <x v="4"/>
    <n v="58689.75"/>
    <n v="60502.166666666664"/>
    <n v="112034.75"/>
    <n v="116103.25"/>
    <n v="13243"/>
    <n v="68415"/>
    <n v="9533"/>
    <n v="48483"/>
    <n v="4039"/>
    <n v="0.64772797900000001"/>
    <n v="1637712"/>
    <n v="316180"/>
    <n v="345421"/>
    <n v="142005"/>
    <n v="46141"/>
    <n v="4.2000000000000003E-2"/>
    <n v="175986.23878000001"/>
  </r>
  <r>
    <x v="2"/>
    <s v="C-IV"/>
    <x v="4"/>
    <x v="4"/>
    <n v="86.666666666666671"/>
    <n v="91.916666666666671"/>
    <n v="144.66666666666666"/>
    <n v="150.5"/>
    <n v="18"/>
    <n v="67"/>
    <n v="3"/>
    <n v="0"/>
    <n v="4"/>
    <n v="0.111111111"/>
    <n v="1148"/>
    <n v="378"/>
    <n v="208"/>
    <n v="11"/>
    <n v="34"/>
    <n v="6.5000000000000002E-2"/>
    <n v="227.33153999999999"/>
  </r>
  <r>
    <x v="3"/>
    <s v="C-IV"/>
    <x v="4"/>
    <x v="4"/>
    <n v="1711.3333333333335"/>
    <n v="1759.8333333333333"/>
    <n v="3183.2499999999995"/>
    <n v="3335.5"/>
    <n v="374"/>
    <n v="1639"/>
    <n v="54"/>
    <n v="130"/>
    <n v="80"/>
    <n v="0.62077294699999996"/>
    <n v="37191"/>
    <n v="12901"/>
    <n v="5644"/>
    <n v="570"/>
    <n v="677"/>
    <n v="5.8999999999999997E-2"/>
    <n v="4449.9306999999999"/>
  </r>
  <r>
    <x v="4"/>
    <s v="C-IV"/>
    <x v="4"/>
    <x v="4"/>
    <n v="16772.666666666668"/>
    <n v="16974.5"/>
    <n v="31444.333333333332"/>
    <n v="32064.75"/>
    <n v="2370"/>
    <n v="15905"/>
    <n v="888"/>
    <n v="2971"/>
    <n v="748"/>
    <n v="0.62964811600000004"/>
    <n v="225125"/>
    <n v="55290"/>
    <n v="45620"/>
    <n v="7445"/>
    <n v="10550"/>
    <n v="6.5000000000000002E-2"/>
    <n v="50672.636620000005"/>
  </r>
  <r>
    <x v="5"/>
    <s v="C-IV"/>
    <x v="4"/>
    <x v="4"/>
    <n v="2821.25"/>
    <n v="2812.0833333333335"/>
    <n v="5134.25"/>
    <n v="5186.833333333333"/>
    <n v="720"/>
    <n v="2314"/>
    <n v="82"/>
    <n v="147"/>
    <n v="84"/>
    <n v="0.606060606"/>
    <n v="44791"/>
    <n v="16474"/>
    <n v="7363"/>
    <n v="277"/>
    <n v="1015"/>
    <n v="5.6000000000000001E-2"/>
    <n v="6587.9578200000005"/>
  </r>
  <r>
    <x v="6"/>
    <s v="C-IV"/>
    <x v="4"/>
    <x v="4"/>
    <n v="665.83333333333337"/>
    <n v="627.33333333333337"/>
    <n v="1536.25"/>
    <n v="1427.6666666666667"/>
    <n v="132"/>
    <n v="1084"/>
    <n v="130"/>
    <n v="566"/>
    <n v="48"/>
    <n v="0.71129707099999995"/>
    <n v="22408"/>
    <n v="4434"/>
    <n v="6116"/>
    <n v="2893"/>
    <n v="552"/>
    <n v="0.155"/>
    <n v="3454.2103400000005"/>
  </r>
  <r>
    <x v="7"/>
    <s v="CalWIN"/>
    <x v="4"/>
    <x v="4"/>
    <n v="32340.333333333336"/>
    <n v="34039.75"/>
    <n v="64666.416666666664"/>
    <n v="67936.583333333328"/>
    <n v="5886"/>
    <n v="43955"/>
    <n v="5847"/>
    <n v="19983"/>
    <n v="3229"/>
    <n v="0.53828461900000002"/>
    <n v="1129894"/>
    <n v="247789"/>
    <n v="251595"/>
    <n v="74586"/>
    <n v="23841"/>
    <n v="4.3999999999999997E-2"/>
    <n v="107992.29498000002"/>
  </r>
  <r>
    <x v="8"/>
    <s v="C-IV"/>
    <x v="4"/>
    <x v="4"/>
    <n v="2563.1666666666665"/>
    <n v="2606"/>
    <n v="5254.916666666667"/>
    <n v="5317.583333333333"/>
    <n v="355"/>
    <n v="2683"/>
    <n v="125"/>
    <n v="260"/>
    <n v="136"/>
    <n v="0.69655172399999998"/>
    <n v="27040"/>
    <n v="6661"/>
    <n v="5824"/>
    <n v="537"/>
    <n v="1779"/>
    <n v="7.4999999999999997E-2"/>
    <n v="5486.2428"/>
  </r>
  <r>
    <x v="9"/>
    <s v="C-IV"/>
    <x v="4"/>
    <x v="4"/>
    <n v="7007.916666666667"/>
    <n v="7174.833333333333"/>
    <n v="12457.5"/>
    <n v="12772.75"/>
    <n v="1464"/>
    <n v="6217"/>
    <n v="397"/>
    <n v="1057"/>
    <n v="258"/>
    <n v="0.56844234699999996"/>
    <n v="184180"/>
    <n v="51087"/>
    <n v="36645"/>
    <n v="3406"/>
    <n v="2862"/>
    <n v="5.0999999999999997E-2"/>
    <n v="19417.215980000001"/>
  </r>
  <r>
    <x v="10"/>
    <s v="CalWIN"/>
    <x v="4"/>
    <x v="4"/>
    <n v="91347.25"/>
    <n v="95024.75"/>
    <n v="212200.83333333334"/>
    <n v="220324"/>
    <n v="10633"/>
    <n v="145582"/>
    <n v="13898"/>
    <n v="70303"/>
    <n v="5748"/>
    <n v="0.76155007500000005"/>
    <n v="989183"/>
    <n v="163512"/>
    <n v="279928"/>
    <n v="112485"/>
    <n v="41294"/>
    <n v="9.4E-2"/>
    <n v="253718.35286000004"/>
  </r>
  <r>
    <x v="11"/>
    <s v="C-IV"/>
    <x v="4"/>
    <x v="4"/>
    <n v="1533.5"/>
    <n v="1554.5"/>
    <n v="3538.9166666666665"/>
    <n v="3615.3333333333335"/>
    <n v="229"/>
    <n v="2493"/>
    <n v="231"/>
    <n v="941"/>
    <n v="117"/>
    <n v="0.75079365099999995"/>
    <n v="29073"/>
    <n v="6207"/>
    <n v="7528"/>
    <n v="2761"/>
    <n v="1081"/>
    <n v="8.2000000000000003E-2"/>
    <n v="5744.980340000001"/>
  </r>
  <r>
    <x v="12"/>
    <s v="C-IV"/>
    <x v="4"/>
    <x v="4"/>
    <n v="12353.500000000002"/>
    <n v="12516.666666666666"/>
    <n v="20848.416666666664"/>
    <n v="21216.166666666668"/>
    <n v="1718"/>
    <n v="9409"/>
    <n v="619"/>
    <n v="1130"/>
    <n v="426"/>
    <n v="0.58948635599999999"/>
    <n v="136086"/>
    <n v="32838"/>
    <n v="27690"/>
    <n v="2230"/>
    <n v="5383"/>
    <n v="4.9000000000000002E-2"/>
    <n v="33392.659719999996"/>
  </r>
  <r>
    <x v="13"/>
    <s v="C-IV"/>
    <x v="4"/>
    <x v="4"/>
    <n v="17421.75"/>
    <n v="17507.916666666668"/>
    <n v="42310.75"/>
    <n v="42812"/>
    <n v="3426"/>
    <n v="25125"/>
    <n v="853"/>
    <n v="28442"/>
    <n v="812"/>
    <n v="0.63460887200000005"/>
    <n v="187157"/>
    <n v="32050"/>
    <n v="54372"/>
    <n v="34100"/>
    <n v="9999"/>
    <n v="0.23499999999999999"/>
    <n v="47395.674400000004"/>
  </r>
  <r>
    <x v="14"/>
    <s v="C-IV"/>
    <x v="4"/>
    <x v="4"/>
    <n v="1032.3333333333335"/>
    <n v="1056.3333333333333"/>
    <n v="1971.75"/>
    <n v="2046.5833333333333"/>
    <n v="226"/>
    <n v="1130"/>
    <n v="81"/>
    <n v="302"/>
    <n v="61"/>
    <n v="0.72164948500000003"/>
    <n v="18649"/>
    <n v="5699"/>
    <n v="3867"/>
    <n v="451"/>
    <n v="382"/>
    <n v="5.1999999999999998E-2"/>
    <n v="2229.92596"/>
  </r>
  <r>
    <x v="15"/>
    <s v="C-IV"/>
    <x v="4"/>
    <x v="4"/>
    <n v="69871.833333333328"/>
    <n v="70632.75"/>
    <n v="162375.66666666666"/>
    <n v="164239.66666666666"/>
    <n v="8828"/>
    <n v="111127"/>
    <n v="10601"/>
    <n v="48847"/>
    <n v="6086"/>
    <n v="0.74166666699999995"/>
    <n v="888994"/>
    <n v="136623"/>
    <n v="254735"/>
    <n v="83111"/>
    <n v="30848"/>
    <n v="0.10299999999999999"/>
    <n v="215670.07949999999"/>
  </r>
  <r>
    <x v="16"/>
    <s v="C-IV"/>
    <x v="4"/>
    <x v="4"/>
    <n v="10714.583333333334"/>
    <n v="10819.5"/>
    <n v="24345.666666666668"/>
    <n v="24655.833333333332"/>
    <n v="1265"/>
    <n v="15975"/>
    <n v="1417"/>
    <n v="7531"/>
    <n v="877"/>
    <n v="0.71956628899999997"/>
    <n v="149407"/>
    <n v="21381"/>
    <n v="45432"/>
    <n v="13525"/>
    <n v="4567"/>
    <n v="0.1"/>
    <n v="27457.412680000001"/>
  </r>
  <r>
    <x v="17"/>
    <s v="C-IV"/>
    <x v="4"/>
    <x v="4"/>
    <n v="6501.5"/>
    <n v="6611.25"/>
    <n v="12208.666666666666"/>
    <n v="12482.5"/>
    <n v="1616"/>
    <n v="6704"/>
    <n v="412"/>
    <n v="1534"/>
    <n v="313"/>
    <n v="0.67034990800000005"/>
    <n v="65128"/>
    <n v="19175"/>
    <n v="13526"/>
    <n v="2348"/>
    <n v="3660"/>
    <n v="6.6000000000000003E-2"/>
    <n v="11882.113880000001"/>
  </r>
  <r>
    <x v="18"/>
    <s v="C-IV"/>
    <x v="4"/>
    <x v="4"/>
    <n v="1583.6666666666667"/>
    <n v="1568.8333333333333"/>
    <n v="3131.416666666667"/>
    <n v="3149.3333333333335"/>
    <n v="208"/>
    <n v="1728"/>
    <n v="95"/>
    <n v="90"/>
    <n v="90"/>
    <n v="0.63598326400000005"/>
    <n v="30645"/>
    <n v="6887"/>
    <n v="5308"/>
    <n v="633"/>
    <n v="881"/>
    <n v="6.9000000000000006E-2"/>
    <n v="3801.2583799999993"/>
  </r>
  <r>
    <x v="19"/>
    <s v="LRS"/>
    <x v="4"/>
    <x v="4"/>
    <n v="542574.33333333326"/>
    <n v="558722.83333333337"/>
    <n v="1092802.4166666665"/>
    <n v="1118309.0833333333"/>
    <n v="83903"/>
    <n v="694580"/>
    <n v="110447"/>
    <n v="501112"/>
    <n v="51194"/>
    <n v="0.74720187800000004"/>
    <n v="10229245"/>
    <n v="1915495"/>
    <n v="2304521"/>
    <n v="1343973"/>
    <n v="381016"/>
    <n v="5.1999999999999998E-2"/>
    <n v="1722921.69686"/>
  </r>
  <r>
    <x v="20"/>
    <s v="C-IV"/>
    <x v="4"/>
    <x v="4"/>
    <n v="11762.416666666666"/>
    <n v="12017.75"/>
    <n v="28845.583333333332"/>
    <n v="29255.333333333332"/>
    <n v="1266"/>
    <n v="21003"/>
    <n v="3012"/>
    <n v="12151"/>
    <n v="975"/>
    <n v="0.73738794200000002"/>
    <n v="155693"/>
    <n v="29376"/>
    <n v="42383"/>
    <n v="19819"/>
    <n v="4480"/>
    <n v="9.1999999999999998E-2"/>
    <n v="31945.839260000001"/>
  </r>
  <r>
    <x v="21"/>
    <s v="C-IV"/>
    <x v="4"/>
    <x v="4"/>
    <n v="6100.9999999999991"/>
    <n v="6245.916666666667"/>
    <n v="10072.916666666668"/>
    <n v="10304.166666666666"/>
    <n v="1617"/>
    <n v="5988"/>
    <n v="1424"/>
    <n v="5020"/>
    <n v="295"/>
    <n v="0.57898215500000005"/>
    <n v="263257"/>
    <n v="76036"/>
    <n v="52612"/>
    <n v="10590"/>
    <n v="2796"/>
    <n v="3.2000000000000001E-2"/>
    <n v="20564.168020000001"/>
  </r>
  <r>
    <x v="22"/>
    <s v="C-IV"/>
    <x v="4"/>
    <x v="4"/>
    <n v="1030.6666666666667"/>
    <n v="1089.5"/>
    <n v="1884.6666666666667"/>
    <n v="2013.1666666666667"/>
    <n v="264"/>
    <n v="919"/>
    <n v="33"/>
    <n v="45"/>
    <n v="42"/>
    <n v="0.66972477100000005"/>
    <n v="18055"/>
    <n v="6483"/>
    <n v="2887"/>
    <n v="193"/>
    <n v="427"/>
    <n v="6.9000000000000006E-2"/>
    <n v="3175.5577400000002"/>
  </r>
  <r>
    <x v="23"/>
    <s v="C-IV"/>
    <x v="4"/>
    <x v="4"/>
    <n v="6421.4166666666661"/>
    <n v="6708.5"/>
    <n v="12131.5"/>
    <n v="12644.166666666666"/>
    <n v="1200"/>
    <n v="6840"/>
    <n v="615"/>
    <n v="2211"/>
    <n v="333"/>
    <n v="0.56747600200000003"/>
    <n v="88995"/>
    <n v="24819"/>
    <n v="19104"/>
    <n v="4384"/>
    <n v="3066"/>
    <n v="5.1999999999999998E-2"/>
    <n v="19475.312679999999"/>
  </r>
  <r>
    <x v="24"/>
    <s v="C-IV"/>
    <x v="4"/>
    <x v="4"/>
    <n v="23908.583333333336"/>
    <n v="24516.833333333332"/>
    <n v="55344.75"/>
    <n v="56659.75"/>
    <n v="2834"/>
    <n v="37617"/>
    <n v="4155"/>
    <n v="18944"/>
    <n v="1760"/>
    <n v="0.72336716899999998"/>
    <n v="272610"/>
    <n v="41701"/>
    <n v="79762"/>
    <n v="32600"/>
    <n v="10667"/>
    <n v="0.105"/>
    <n v="59925.132820000013"/>
  </r>
  <r>
    <x v="25"/>
    <s v="C-IV"/>
    <x v="4"/>
    <x v="4"/>
    <n v="538"/>
    <n v="515.91666666666663"/>
    <n v="1131.75"/>
    <n v="1084.8333333333333"/>
    <n v="66"/>
    <n v="634"/>
    <n v="44"/>
    <n v="67"/>
    <n v="15"/>
    <n v="0.60264900700000001"/>
    <n v="9469"/>
    <n v="3096"/>
    <n v="1807"/>
    <n v="256"/>
    <n v="404"/>
    <n v="7.8E-2"/>
    <n v="1611.51298"/>
  </r>
  <r>
    <x v="26"/>
    <s v="C-IV"/>
    <x v="4"/>
    <x v="4"/>
    <n v="443.08333333333337"/>
    <n v="452.66666666666669"/>
    <n v="751.91666666666663"/>
    <n v="794.08333333333337"/>
    <n v="73"/>
    <n v="473"/>
    <n v="81"/>
    <n v="280"/>
    <n v="15"/>
    <n v="0.53703703700000005"/>
    <n v="13785"/>
    <n v="2795"/>
    <n v="2848"/>
    <n v="1013"/>
    <n v="101"/>
    <n v="5.2999999999999999E-2"/>
    <n v="1182.7973200000001"/>
  </r>
  <r>
    <x v="27"/>
    <s v="C-IV"/>
    <x v="4"/>
    <x v="4"/>
    <n v="21906.416666666668"/>
    <n v="22712.916666666668"/>
    <n v="48492.416666666664"/>
    <n v="50326.25"/>
    <n v="3572"/>
    <n v="41820"/>
    <n v="8711"/>
    <n v="33355"/>
    <n v="1244"/>
    <n v="0.71361821400000003"/>
    <n v="441129"/>
    <n v="80555"/>
    <n v="114101"/>
    <n v="82997"/>
    <n v="8101"/>
    <n v="7.5999999999999998E-2"/>
    <n v="60652.211059999994"/>
  </r>
  <r>
    <x v="28"/>
    <s v="C-IV"/>
    <x v="4"/>
    <x v="4"/>
    <n v="3379.4166666666665"/>
    <n v="3546.75"/>
    <n v="6858.833333333333"/>
    <n v="7274.25"/>
    <n v="681"/>
    <n v="5116"/>
    <n v="874"/>
    <n v="3772"/>
    <n v="201"/>
    <n v="0.65634920600000002"/>
    <n v="142269"/>
    <n v="34640"/>
    <n v="29835"/>
    <n v="11745"/>
    <n v="2034"/>
    <n v="4.2999999999999997E-2"/>
    <n v="10434.59964"/>
  </r>
  <r>
    <x v="29"/>
    <s v="C-IV"/>
    <x v="4"/>
    <x v="4"/>
    <n v="4248.75"/>
    <n v="4346.5"/>
    <n v="7391.833333333333"/>
    <n v="7660.5"/>
    <n v="949"/>
    <n v="3604"/>
    <n v="173"/>
    <n v="346"/>
    <n v="169"/>
    <n v="0.48974943100000001"/>
    <n v="98552"/>
    <n v="33995"/>
    <n v="16434"/>
    <n v="1305"/>
    <n v="1824"/>
    <n v="4.7E-2"/>
    <n v="11844.33222"/>
  </r>
  <r>
    <x v="30"/>
    <s v="CalWIN"/>
    <x v="4"/>
    <x v="4"/>
    <n v="120043.08333333333"/>
    <n v="123182.33333333333"/>
    <n v="245247.83333333334"/>
    <n v="253145.16666666666"/>
    <n v="25449"/>
    <n v="164718"/>
    <n v="29757"/>
    <n v="136779"/>
    <n v="7350"/>
    <n v="0.68108584699999997"/>
    <n v="3181371"/>
    <n v="627423"/>
    <n v="726521"/>
    <n v="309974"/>
    <n v="67977"/>
    <n v="0.04"/>
    <n v="357201.12008000008"/>
  </r>
  <r>
    <x v="31"/>
    <s v="CalWIN"/>
    <x v="4"/>
    <x v="4"/>
    <n v="9029.1666666666661"/>
    <n v="9286.25"/>
    <n v="16874.083333333332"/>
    <n v="17625.583333333332"/>
    <n v="2056"/>
    <n v="9509"/>
    <n v="749"/>
    <n v="2462"/>
    <n v="487"/>
    <n v="0.54584120999999997"/>
    <n v="376092"/>
    <n v="96940"/>
    <n v="78000"/>
    <n v="5842"/>
    <n v="5095"/>
    <n v="4.3999999999999997E-2"/>
    <n v="34761.376620000003"/>
  </r>
  <r>
    <x v="32"/>
    <s v="C-IV"/>
    <x v="4"/>
    <x v="4"/>
    <n v="1144.4166666666667"/>
    <n v="1159.8333333333333"/>
    <n v="2084.3333333333335"/>
    <n v="2132.1666666666665"/>
    <n v="191"/>
    <n v="1033"/>
    <n v="60"/>
    <n v="67"/>
    <n v="49"/>
    <n v="0.62452107300000004"/>
    <n v="19494"/>
    <n v="7235"/>
    <n v="3171"/>
    <n v="170"/>
    <n v="663"/>
    <n v="9.6000000000000002E-2"/>
    <n v="2866.99332"/>
  </r>
  <r>
    <x v="33"/>
    <s v="C-IV"/>
    <x v="4"/>
    <x v="4"/>
    <n v="125860.75"/>
    <n v="129010.16666666667"/>
    <n v="279293.08333333331"/>
    <n v="287642.75"/>
    <n v="20641"/>
    <n v="185979"/>
    <n v="16626"/>
    <n v="81348"/>
    <n v="10479"/>
    <n v="0.63969818099999998"/>
    <n v="2360727"/>
    <n v="456965"/>
    <n v="598756"/>
    <n v="189787"/>
    <n v="58100"/>
    <n v="6.0999999999999999E-2"/>
    <n v="421674.33782000002"/>
  </r>
  <r>
    <x v="34"/>
    <s v="CalWIN"/>
    <x v="4"/>
    <x v="4"/>
    <n v="100083"/>
    <n v="102439.33333333333"/>
    <n v="209677.25"/>
    <n v="214057.33333333334"/>
    <n v="13463"/>
    <n v="122095"/>
    <n v="9476"/>
    <n v="58041"/>
    <n v="5851"/>
    <n v="0.61449090299999998"/>
    <n v="1506677"/>
    <n v="284940"/>
    <n v="361388"/>
    <n v="94153"/>
    <n v="62524"/>
    <n v="5.3999999999999999E-2"/>
    <n v="270638.75339999999"/>
  </r>
  <r>
    <x v="35"/>
    <s v="C-IV"/>
    <x v="4"/>
    <x v="4"/>
    <n v="2373.083333333333"/>
    <n v="2543.8333333333335"/>
    <n v="5275"/>
    <n v="5619.833333333333"/>
    <n v="436"/>
    <n v="3865"/>
    <n v="447"/>
    <n v="2246"/>
    <n v="386"/>
    <n v="0.73894736800000005"/>
    <n v="58014"/>
    <n v="10729"/>
    <n v="14569"/>
    <n v="5252"/>
    <n v="880"/>
    <n v="6.8000000000000005E-2"/>
    <n v="7743.2246999999998"/>
  </r>
  <r>
    <x v="36"/>
    <s v="C-IV"/>
    <x v="4"/>
    <x v="4"/>
    <n v="172631.16666666669"/>
    <n v="178494.75"/>
    <n v="377181.25"/>
    <n v="390589.91666666669"/>
    <n v="25789"/>
    <n v="237181"/>
    <n v="20320"/>
    <n v="85034"/>
    <n v="11109"/>
    <n v="0.66028085999999997"/>
    <n v="2147933"/>
    <n v="346063"/>
    <n v="579219"/>
    <n v="167271"/>
    <n v="67508"/>
    <n v="5.7000000000000002E-2"/>
    <n v="403621.80548000004"/>
  </r>
  <r>
    <x v="37"/>
    <s v="CalWIN"/>
    <x v="4"/>
    <x v="4"/>
    <n v="137827.41666666666"/>
    <n v="142005.83333333334"/>
    <n v="278085.58333333337"/>
    <n v="286487.16666666669"/>
    <n v="29540"/>
    <n v="166939"/>
    <n v="16369"/>
    <n v="124572"/>
    <n v="11913"/>
    <n v="0.64991831200000005"/>
    <n v="3300891"/>
    <n v="637060"/>
    <n v="780130"/>
    <n v="238465"/>
    <n v="75424"/>
    <n v="4.7E-2"/>
    <n v="468815.26489999995"/>
  </r>
  <r>
    <x v="38"/>
    <s v="CalWIN"/>
    <x v="4"/>
    <x v="4"/>
    <n v="34434.083333333336"/>
    <n v="34845.545454545456"/>
    <n v="52010.833333333328"/>
    <n v="52812.454545454544"/>
    <n v="10278"/>
    <n v="23185"/>
    <n v="4465"/>
    <n v="28237"/>
    <n v="1229"/>
    <n v="0.58003194899999999"/>
    <n v="871185"/>
    <n v="188417"/>
    <n v="124486"/>
    <n v="99674"/>
    <n v="36427"/>
    <n v="3.3000000000000002E-2"/>
    <n v="80562.663740000004"/>
  </r>
  <r>
    <x v="39"/>
    <s v="C-IV"/>
    <x v="4"/>
    <x v="4"/>
    <n v="49992.583333333336"/>
    <n v="51666.833333333336"/>
    <n v="111805.49999999999"/>
    <n v="116203.66666666667"/>
    <n v="6936"/>
    <n v="73983"/>
    <n v="7153"/>
    <n v="28277"/>
    <n v="3337"/>
    <n v="0.66914735299999994"/>
    <n v="738873"/>
    <n v="127720"/>
    <n v="199204"/>
    <n v="60196"/>
    <n v="26870"/>
    <n v="8.1000000000000003E-2"/>
    <n v="125684.21928"/>
  </r>
  <r>
    <x v="40"/>
    <s v="CalWIN"/>
    <x v="4"/>
    <x v="4"/>
    <n v="9729.0833333333321"/>
    <n v="9958.0833333333339"/>
    <n v="17514.916666666664"/>
    <n v="18140.75"/>
    <n v="1919"/>
    <n v="10198"/>
    <n v="1224"/>
    <n v="4160"/>
    <n v="401"/>
    <n v="0.57325581400000003"/>
    <n v="278917"/>
    <n v="75907"/>
    <n v="49961"/>
    <n v="10287"/>
    <n v="4063"/>
    <n v="4.2999999999999997E-2"/>
    <n v="35022.467860000004"/>
  </r>
  <r>
    <x v="41"/>
    <s v="CalWIN"/>
    <x v="4"/>
    <x v="4"/>
    <n v="14337.5"/>
    <n v="15147.833333333334"/>
    <n v="27750.166666666668"/>
    <n v="29408.75"/>
    <n v="4604"/>
    <n v="20402"/>
    <n v="4287"/>
    <n v="17183"/>
    <n v="904"/>
    <n v="0.64088852299999999"/>
    <n v="768122"/>
    <n v="171899"/>
    <n v="161747"/>
    <n v="54522"/>
    <n v="9952"/>
    <n v="0.03"/>
    <n v="53230.80128"/>
  </r>
  <r>
    <x v="42"/>
    <s v="CalWIN"/>
    <x v="4"/>
    <x v="4"/>
    <n v="18613.916666666668"/>
    <n v="18572.916666666668"/>
    <n v="38428.666666666664"/>
    <n v="38650.166666666664"/>
    <n v="2714"/>
    <n v="29036"/>
    <n v="5739"/>
    <n v="20539"/>
    <n v="1474"/>
    <n v="0.69974968699999995"/>
    <n v="448353"/>
    <n v="89021"/>
    <n v="100705"/>
    <n v="51832"/>
    <n v="8004"/>
    <n v="0.05"/>
    <n v="64123.562179999994"/>
  </r>
  <r>
    <x v="43"/>
    <s v="CalWIN"/>
    <x v="4"/>
    <x v="4"/>
    <n v="50077.500000000007"/>
    <n v="52729.666666666664"/>
    <n v="98101.333333333314"/>
    <n v="103617.33333333333"/>
    <n v="12624"/>
    <n v="62659"/>
    <n v="11199"/>
    <n v="55825"/>
    <n v="3295"/>
    <n v="0.59419797500000004"/>
    <n v="1930215"/>
    <n v="364511"/>
    <n v="442750"/>
    <n v="167482"/>
    <n v="41718"/>
    <n v="3.7999999999999999E-2"/>
    <n v="180133.01454"/>
  </r>
  <r>
    <x v="44"/>
    <s v="CalWIN"/>
    <x v="4"/>
    <x v="4"/>
    <n v="14568.666666666668"/>
    <n v="14643"/>
    <n v="26423"/>
    <n v="26729.75"/>
    <n v="2827"/>
    <n v="15699"/>
    <n v="2854"/>
    <n v="12690"/>
    <n v="863"/>
    <n v="0.66134969300000002"/>
    <n v="276249"/>
    <n v="60888"/>
    <n v="57974"/>
    <n v="20762"/>
    <n v="4764"/>
    <n v="6.9000000000000006E-2"/>
    <n v="38408.247000000003"/>
  </r>
  <r>
    <x v="45"/>
    <s v="C-IV"/>
    <x v="4"/>
    <x v="4"/>
    <n v="12696.166666666666"/>
    <n v="12943.416666666666"/>
    <n v="23809.833333333336"/>
    <n v="24407.333333333332"/>
    <n v="1906"/>
    <n v="12561"/>
    <n v="608"/>
    <n v="627"/>
    <n v="727"/>
    <n v="0.67740926199999996"/>
    <n v="178208"/>
    <n v="48189"/>
    <n v="37658"/>
    <n v="1963"/>
    <n v="9165"/>
    <n v="6.9000000000000006E-2"/>
    <n v="34951.272580000004"/>
  </r>
  <r>
    <x v="46"/>
    <s v="C-IV"/>
    <x v="4"/>
    <x v="4"/>
    <n v="162.75"/>
    <n v="160.5"/>
    <n v="276.91666666666669"/>
    <n v="277.33333333333331"/>
    <n v="52"/>
    <n v="93"/>
    <n v="3"/>
    <n v="10"/>
    <n v="12"/>
    <n v="0.58823529399999996"/>
    <n v="3140"/>
    <n v="1228"/>
    <n v="465"/>
    <n v="35"/>
    <n v="85"/>
    <n v="7.5999999999999998E-2"/>
    <n v="439.94970000000006"/>
  </r>
  <r>
    <x v="47"/>
    <s v="C-IV"/>
    <x v="4"/>
    <x v="4"/>
    <n v="3134.4166666666665"/>
    <n v="3213.1666666666665"/>
    <n v="6575.666666666667"/>
    <n v="6773.333333333333"/>
    <n v="608"/>
    <n v="3533"/>
    <n v="156"/>
    <n v="284"/>
    <n v="155"/>
    <n v="0.63655462200000001"/>
    <n v="44372"/>
    <n v="14672"/>
    <n v="8676"/>
    <n v="755"/>
    <n v="2380"/>
    <n v="8.5000000000000006E-2"/>
    <n v="10625.203460000001"/>
  </r>
  <r>
    <x v="48"/>
    <s v="CalWIN"/>
    <x v="4"/>
    <x v="4"/>
    <n v="21624.083333333332"/>
    <n v="22398.166666666668"/>
    <n v="40785.75"/>
    <n v="42352.666666666664"/>
    <n v="3576"/>
    <n v="24939"/>
    <n v="2490"/>
    <n v="8928"/>
    <n v="1035"/>
    <n v="0.54196840000000002"/>
    <n v="434102"/>
    <n v="92321"/>
    <n v="100398"/>
    <n v="22558"/>
    <n v="11385"/>
    <n v="5.5E-2"/>
    <n v="58480.924500000001"/>
  </r>
  <r>
    <x v="49"/>
    <s v="CalWIN"/>
    <x v="4"/>
    <x v="4"/>
    <n v="17933.25"/>
    <n v="18932.166666666668"/>
    <n v="31785.583333333332"/>
    <n v="33626.583333333336"/>
    <n v="4239"/>
    <n v="20809"/>
    <n v="3587"/>
    <n v="13176"/>
    <n v="744"/>
    <n v="0.59531635199999999"/>
    <n v="503953"/>
    <n v="130857"/>
    <n v="98968"/>
    <n v="26781"/>
    <n v="8201"/>
    <n v="0.04"/>
    <n v="51364.934600000001"/>
  </r>
  <r>
    <x v="50"/>
    <s v="C-IV"/>
    <x v="4"/>
    <x v="4"/>
    <n v="40674"/>
    <n v="41901.916666666664"/>
    <n v="85291.25"/>
    <n v="88015.083333333328"/>
    <n v="5541"/>
    <n v="54419"/>
    <n v="5526"/>
    <n v="21493"/>
    <n v="2341"/>
    <n v="0.58629168600000003"/>
    <n v="545008"/>
    <n v="96403"/>
    <n v="145017"/>
    <n v="53504"/>
    <n v="19620"/>
    <n v="8.5000000000000006E-2"/>
    <n v="93759.110939999999"/>
  </r>
  <r>
    <x v="51"/>
    <s v="C-IV"/>
    <x v="4"/>
    <x v="4"/>
    <n v="5623.8333333333339"/>
    <n v="5727.25"/>
    <n v="12883.916666666666"/>
    <n v="13128.75"/>
    <n v="726"/>
    <n v="8179"/>
    <n v="688"/>
    <n v="2890"/>
    <n v="287"/>
    <n v="0.64525547400000005"/>
    <n v="98191"/>
    <n v="19553"/>
    <n v="25175"/>
    <n v="9121"/>
    <n v="3760"/>
    <n v="9.6000000000000002E-2"/>
    <n v="19005.51096"/>
  </r>
  <r>
    <x v="52"/>
    <s v="C-IV"/>
    <x v="4"/>
    <x v="4"/>
    <n v="4396.666666666667"/>
    <n v="4567.666666666667"/>
    <n v="9532.5833333333339"/>
    <n v="9930.5833333333339"/>
    <n v="700"/>
    <n v="6121"/>
    <n v="459"/>
    <n v="1557"/>
    <n v="270"/>
    <n v="0.61348464599999997"/>
    <n v="64098"/>
    <n v="15747"/>
    <n v="15435"/>
    <n v="2385"/>
    <n v="2998"/>
    <n v="7.0999999999999994E-2"/>
    <n v="14987.858100000001"/>
  </r>
  <r>
    <x v="53"/>
    <s v="C-IV"/>
    <x v="4"/>
    <x v="4"/>
    <n v="988.66666666666663"/>
    <n v="1007.8333333333334"/>
    <n v="1727.9166666666667"/>
    <n v="1757.4166666666667"/>
    <n v="183"/>
    <n v="763"/>
    <n v="38"/>
    <n v="18"/>
    <n v="33"/>
    <n v="0.64583333300000001"/>
    <n v="13482"/>
    <n v="4929"/>
    <n v="2167"/>
    <n v="105"/>
    <n v="629"/>
    <n v="7.0999999999999994E-2"/>
    <n v="3189.3911200000002"/>
  </r>
  <r>
    <x v="54"/>
    <s v="CalWIN"/>
    <x v="4"/>
    <x v="4"/>
    <n v="51694"/>
    <n v="52435.5"/>
    <n v="120271.16666666666"/>
    <n v="122466.75"/>
    <n v="6886"/>
    <n v="78665"/>
    <n v="8206"/>
    <n v="48568"/>
    <n v="2338"/>
    <n v="0.64188339900000002"/>
    <n v="468235"/>
    <n v="73460"/>
    <n v="144339"/>
    <n v="66725"/>
    <n v="17540"/>
    <n v="0.11"/>
    <n v="115553.38148000001"/>
  </r>
  <r>
    <x v="55"/>
    <s v="C-IV"/>
    <x v="4"/>
    <x v="4"/>
    <n v="3019.6666666666665"/>
    <n v="3138.6666666666665"/>
    <n v="5270.666666666667"/>
    <n v="5451.833333333333"/>
    <n v="699"/>
    <n v="2582"/>
    <n v="115"/>
    <n v="114"/>
    <n v="104"/>
    <n v="0.67412140600000003"/>
    <n v="54282"/>
    <n v="18652"/>
    <n v="8734"/>
    <n v="483"/>
    <n v="1552"/>
    <n v="6.2E-2"/>
    <n v="8881.7049400000014"/>
  </r>
  <r>
    <x v="56"/>
    <s v="CalWIN"/>
    <x v="4"/>
    <x v="4"/>
    <n v="36512"/>
    <n v="37376.416666666664"/>
    <n v="73100.333333333328"/>
    <n v="75010.5"/>
    <n v="7206"/>
    <n v="49344"/>
    <n v="7911"/>
    <n v="35629"/>
    <n v="1582"/>
    <n v="0.62450000000000006"/>
    <n v="854383"/>
    <n v="176546"/>
    <n v="199303"/>
    <n v="82290"/>
    <n v="14767"/>
    <n v="5.1999999999999998E-2"/>
    <n v="90705.197500000009"/>
  </r>
  <r>
    <x v="57"/>
    <s v="CalWIN"/>
    <x v="4"/>
    <x v="4"/>
    <n v="10257.916666666666"/>
    <n v="10645.166666666666"/>
    <n v="19913.333333333336"/>
    <n v="20842.75"/>
    <n v="1737"/>
    <n v="11612"/>
    <n v="1014"/>
    <n v="7002"/>
    <n v="480"/>
    <n v="0.60250609099999997"/>
    <n v="216866"/>
    <n v="36568"/>
    <n v="48381"/>
    <n v="12693"/>
    <n v="5184"/>
    <n v="5.8000000000000003E-2"/>
    <n v="46097.322260000008"/>
  </r>
  <r>
    <x v="58"/>
    <s v="C-IV"/>
    <x v="4"/>
    <x v="4"/>
    <n v="6022.666666666667"/>
    <n v="6187.416666666667"/>
    <n v="13007.583333333334"/>
    <n v="13331.666666666666"/>
    <n v="687"/>
    <n v="7810"/>
    <n v="517"/>
    <n v="1825"/>
    <n v="323"/>
    <n v="0.67011375399999995"/>
    <n v="76129"/>
    <n v="13142"/>
    <n v="21489"/>
    <n v="3461"/>
    <n v="3704"/>
    <n v="8.5000000000000006E-2"/>
    <n v="14544.35772"/>
  </r>
  <r>
    <x v="0"/>
    <s v="n/a"/>
    <x v="5"/>
    <x v="5"/>
    <m/>
    <n v="1991597.0833333333"/>
    <m/>
    <n v="4111003.3333333335"/>
    <n v="370322"/>
    <n v="2537628"/>
    <n v="264199"/>
    <n v="1514564"/>
    <m/>
    <m/>
    <n v="39693627"/>
    <n v="7958547"/>
    <n v="9203689"/>
    <m/>
    <n v="1154343"/>
    <m/>
    <m/>
  </r>
  <r>
    <x v="1"/>
    <s v="CalWIN"/>
    <x v="5"/>
    <x v="5"/>
    <m/>
    <n v="57278.25"/>
    <m/>
    <n v="108256.25"/>
    <n v="14234"/>
    <n v="62680"/>
    <n v="7858"/>
    <n v="45559"/>
    <m/>
    <m/>
    <n v="1655752"/>
    <n v="328261"/>
    <n v="346873"/>
    <m/>
    <n v="45115"/>
    <m/>
    <m/>
  </r>
  <r>
    <x v="2"/>
    <s v="C-IV"/>
    <x v="5"/>
    <x v="5"/>
    <m/>
    <n v="80.583333333333329"/>
    <m/>
    <n v="140.83333333333334"/>
    <n v="19"/>
    <n v="60"/>
    <n v="1"/>
    <n v="0"/>
    <m/>
    <m/>
    <n v="1143"/>
    <n v="398"/>
    <n v="198"/>
    <m/>
    <n v="36"/>
    <m/>
    <m/>
  </r>
  <r>
    <x v="3"/>
    <s v="C-IV"/>
    <x v="5"/>
    <x v="5"/>
    <m/>
    <n v="1660.8333333333333"/>
    <m/>
    <n v="3038"/>
    <n v="384"/>
    <n v="1479"/>
    <n v="20"/>
    <n v="117"/>
    <m/>
    <m/>
    <n v="37267"/>
    <n v="13105"/>
    <n v="5607"/>
    <m/>
    <n v="672"/>
    <m/>
    <m/>
  </r>
  <r>
    <x v="4"/>
    <s v="C-IV"/>
    <x v="5"/>
    <x v="5"/>
    <m/>
    <n v="16659.5"/>
    <m/>
    <n v="30940.5"/>
    <n v="2568"/>
    <n v="15018"/>
    <n v="381"/>
    <n v="2775"/>
    <m/>
    <m/>
    <n v="226478"/>
    <n v="56416"/>
    <n v="45689"/>
    <m/>
    <n v="10378"/>
    <m/>
    <m/>
  </r>
  <r>
    <x v="5"/>
    <s v="C-IV"/>
    <x v="5"/>
    <x v="5"/>
    <m/>
    <n v="2797.25"/>
    <m/>
    <n v="5036.166666666667"/>
    <n v="749"/>
    <n v="2162"/>
    <n v="17"/>
    <n v="139"/>
    <m/>
    <m/>
    <n v="44818"/>
    <n v="16898"/>
    <n v="7251"/>
    <m/>
    <n v="988"/>
    <m/>
    <m/>
  </r>
  <r>
    <x v="6"/>
    <s v="C-IV"/>
    <x v="5"/>
    <x v="5"/>
    <m/>
    <n v="687.25"/>
    <m/>
    <n v="1553.25"/>
    <n v="150"/>
    <n v="1162"/>
    <n v="71"/>
    <n v="627"/>
    <m/>
    <m/>
    <n v="22612"/>
    <n v="4594"/>
    <n v="6120"/>
    <m/>
    <n v="564"/>
    <m/>
    <m/>
  </r>
  <r>
    <x v="7"/>
    <s v="CalWIN"/>
    <x v="5"/>
    <x v="5"/>
    <m/>
    <n v="31521.166666666668"/>
    <m/>
    <n v="62952.083333333336"/>
    <n v="6149"/>
    <n v="40757"/>
    <n v="2500"/>
    <n v="18260"/>
    <m/>
    <m/>
    <n v="1143494"/>
    <n v="258293"/>
    <n v="251140"/>
    <m/>
    <n v="23320"/>
    <m/>
    <m/>
  </r>
  <r>
    <x v="8"/>
    <s v="C-IV"/>
    <x v="5"/>
    <x v="5"/>
    <m/>
    <n v="2569.5833333333335"/>
    <m/>
    <n v="5253.166666666667"/>
    <n v="388"/>
    <n v="2645"/>
    <n v="50"/>
    <n v="236"/>
    <m/>
    <m/>
    <n v="27063"/>
    <n v="6800"/>
    <n v="5811"/>
    <m/>
    <n v="1715"/>
    <m/>
    <m/>
  </r>
  <r>
    <x v="9"/>
    <s v="C-IV"/>
    <x v="5"/>
    <x v="5"/>
    <m/>
    <n v="6796.166666666667"/>
    <m/>
    <n v="12292.25"/>
    <n v="1575"/>
    <n v="5792"/>
    <n v="167"/>
    <n v="982"/>
    <m/>
    <m/>
    <n v="185090"/>
    <n v="53135"/>
    <n v="36164"/>
    <m/>
    <n v="2823"/>
    <m/>
    <m/>
  </r>
  <r>
    <x v="10"/>
    <s v="CalWIN"/>
    <x v="5"/>
    <x v="5"/>
    <m/>
    <n v="89293.666666666672"/>
    <m/>
    <n v="206799.16666666666"/>
    <n v="11258"/>
    <n v="141201"/>
    <n v="8256"/>
    <n v="66147"/>
    <m/>
    <m/>
    <n v="999902"/>
    <n v="169283"/>
    <n v="280718"/>
    <m/>
    <n v="41278"/>
    <m/>
    <m/>
  </r>
  <r>
    <x v="11"/>
    <s v="C-IV"/>
    <x v="5"/>
    <x v="5"/>
    <m/>
    <n v="1500.75"/>
    <m/>
    <n v="3363.25"/>
    <n v="257"/>
    <n v="2216"/>
    <n v="67"/>
    <n v="808"/>
    <m/>
    <m/>
    <n v="29204"/>
    <n v="6352"/>
    <n v="7482"/>
    <m/>
    <n v="1061"/>
    <m/>
    <m/>
  </r>
  <r>
    <x v="12"/>
    <s v="C-IV"/>
    <x v="5"/>
    <x v="5"/>
    <m/>
    <n v="12114.416666666666"/>
    <m/>
    <n v="20413.75"/>
    <n v="1895"/>
    <n v="8887"/>
    <n v="291"/>
    <n v="1065"/>
    <m/>
    <m/>
    <n v="136835"/>
    <n v="33792"/>
    <n v="27901"/>
    <m/>
    <n v="5236"/>
    <m/>
    <m/>
  </r>
  <r>
    <x v="13"/>
    <s v="C-IV"/>
    <x v="5"/>
    <x v="5"/>
    <m/>
    <n v="17266.5"/>
    <m/>
    <n v="41816.333333333336"/>
    <n v="3755"/>
    <n v="23942"/>
    <n v="402"/>
    <n v="27486"/>
    <m/>
    <m/>
    <n v="189376"/>
    <n v="33277"/>
    <n v="54792"/>
    <m/>
    <n v="9988"/>
    <m/>
    <m/>
  </r>
  <r>
    <x v="14"/>
    <s v="C-IV"/>
    <x v="5"/>
    <x v="5"/>
    <m/>
    <n v="1015.0833333333334"/>
    <m/>
    <n v="1940.9166666666667"/>
    <n v="242"/>
    <n v="1033"/>
    <n v="33"/>
    <n v="254"/>
    <m/>
    <m/>
    <n v="18693"/>
    <n v="5837"/>
    <n v="3868"/>
    <m/>
    <n v="366"/>
    <m/>
    <m/>
  </r>
  <r>
    <x v="15"/>
    <s v="C-IV"/>
    <x v="5"/>
    <x v="5"/>
    <m/>
    <n v="68975.916666666672"/>
    <m/>
    <n v="159899.5"/>
    <n v="9898"/>
    <n v="107711"/>
    <n v="7829"/>
    <n v="46482"/>
    <m/>
    <m/>
    <n v="897727"/>
    <n v="141680"/>
    <n v="255195"/>
    <m/>
    <n v="30862"/>
    <m/>
    <m/>
  </r>
  <r>
    <x v="16"/>
    <s v="C-IV"/>
    <x v="5"/>
    <x v="5"/>
    <m/>
    <n v="10631.416666666666"/>
    <m/>
    <n v="24003"/>
    <n v="1385"/>
    <n v="15524"/>
    <n v="694"/>
    <n v="7192"/>
    <m/>
    <m/>
    <n v="150441"/>
    <n v="22007"/>
    <n v="45775"/>
    <m/>
    <n v="4586"/>
    <m/>
    <m/>
  </r>
  <r>
    <x v="17"/>
    <s v="C-IV"/>
    <x v="5"/>
    <x v="5"/>
    <m/>
    <n v="6418.583333333333"/>
    <m/>
    <n v="11937.166666666666"/>
    <n v="1386"/>
    <n v="5850"/>
    <n v="160"/>
    <n v="1285"/>
    <m/>
    <m/>
    <n v="65161"/>
    <n v="19552"/>
    <n v="13580"/>
    <m/>
    <n v="3576"/>
    <m/>
    <m/>
  </r>
  <r>
    <x v="18"/>
    <s v="C-IV"/>
    <x v="5"/>
    <x v="5"/>
    <m/>
    <n v="1563.9166666666667"/>
    <m/>
    <n v="3113.6666666666665"/>
    <n v="239"/>
    <n v="1662"/>
    <n v="33"/>
    <n v="90"/>
    <m/>
    <m/>
    <n v="30652"/>
    <n v="7058"/>
    <n v="5289"/>
    <m/>
    <n v="905"/>
    <m/>
    <m/>
  </r>
  <r>
    <x v="19"/>
    <s v="LRS"/>
    <x v="5"/>
    <x v="5"/>
    <m/>
    <n v="539484.91666666663"/>
    <m/>
    <n v="1081619.3333333333"/>
    <n v="92270"/>
    <n v="660289"/>
    <n v="100834"/>
    <n v="473516"/>
    <m/>
    <m/>
    <n v="10288515"/>
    <n v="1987419"/>
    <n v="2295832"/>
    <m/>
    <n v="374280"/>
    <m/>
    <m/>
  </r>
  <r>
    <x v="20"/>
    <s v="C-IV"/>
    <x v="5"/>
    <x v="5"/>
    <m/>
    <n v="11497.75"/>
    <m/>
    <n v="28161.083333333332"/>
    <n v="1343"/>
    <n v="20086"/>
    <n v="1824"/>
    <n v="11372"/>
    <m/>
    <m/>
    <n v="157296"/>
    <n v="30181"/>
    <n v="42323"/>
    <m/>
    <n v="4467"/>
    <m/>
    <m/>
  </r>
  <r>
    <x v="21"/>
    <s v="C-IV"/>
    <x v="5"/>
    <x v="5"/>
    <m/>
    <n v="5969.25"/>
    <m/>
    <n v="9875"/>
    <n v="1655"/>
    <n v="5609"/>
    <n v="653"/>
    <n v="4837"/>
    <m/>
    <m/>
    <n v="264413"/>
    <n v="78078"/>
    <n v="52532"/>
    <m/>
    <n v="2720"/>
    <m/>
    <m/>
  </r>
  <r>
    <x v="22"/>
    <s v="C-IV"/>
    <x v="5"/>
    <x v="5"/>
    <m/>
    <n v="1016.3333333333334"/>
    <m/>
    <n v="1853.25"/>
    <n v="289"/>
    <n v="853"/>
    <n v="12"/>
    <n v="52"/>
    <m/>
    <m/>
    <n v="18058"/>
    <n v="6658"/>
    <n v="2863"/>
    <m/>
    <n v="426"/>
    <m/>
    <m/>
  </r>
  <r>
    <x v="23"/>
    <s v="C-IV"/>
    <x v="5"/>
    <x v="5"/>
    <m/>
    <n v="6286.333333333333"/>
    <m/>
    <n v="11737.416666666666"/>
    <n v="1257"/>
    <n v="6338"/>
    <n v="356"/>
    <n v="2046"/>
    <m/>
    <m/>
    <n v="89329"/>
    <n v="25395"/>
    <n v="19116"/>
    <m/>
    <n v="3031"/>
    <m/>
    <m/>
  </r>
  <r>
    <x v="24"/>
    <s v="C-IV"/>
    <x v="5"/>
    <x v="5"/>
    <m/>
    <n v="23506.833333333332"/>
    <m/>
    <n v="54391.666666666664"/>
    <n v="3019"/>
    <n v="35812"/>
    <n v="3402"/>
    <n v="17605"/>
    <m/>
    <m/>
    <n v="275926"/>
    <n v="43155"/>
    <n v="79909"/>
    <m/>
    <n v="10549"/>
    <m/>
    <m/>
  </r>
  <r>
    <x v="25"/>
    <s v="C-IV"/>
    <x v="5"/>
    <x v="5"/>
    <m/>
    <n v="550.66666666666663"/>
    <m/>
    <n v="1172.5"/>
    <n v="85"/>
    <n v="635"/>
    <n v="22"/>
    <n v="50"/>
    <m/>
    <m/>
    <n v="9431"/>
    <n v="3135"/>
    <n v="1781"/>
    <m/>
    <n v="410"/>
    <m/>
    <m/>
  </r>
  <r>
    <x v="26"/>
    <s v="C-IV"/>
    <x v="5"/>
    <x v="5"/>
    <m/>
    <n v="413.91666666666669"/>
    <m/>
    <n v="699.33333333333337"/>
    <n v="86"/>
    <n v="436"/>
    <n v="45"/>
    <n v="233"/>
    <m/>
    <m/>
    <n v="13827"/>
    <n v="2967"/>
    <n v="2836"/>
    <m/>
    <n v="97"/>
    <m/>
    <m/>
  </r>
  <r>
    <x v="27"/>
    <s v="C-IV"/>
    <x v="5"/>
    <x v="5"/>
    <m/>
    <n v="21141.083333333332"/>
    <m/>
    <n v="46717.25"/>
    <n v="3814"/>
    <n v="38798"/>
    <n v="5509"/>
    <n v="31264"/>
    <m/>
    <m/>
    <n v="445408"/>
    <n v="83304"/>
    <n v="114577"/>
    <m/>
    <n v="7831"/>
    <m/>
    <m/>
  </r>
  <r>
    <x v="28"/>
    <s v="C-IV"/>
    <x v="5"/>
    <x v="5"/>
    <m/>
    <n v="3191.6666666666665"/>
    <m/>
    <n v="6396.166666666667"/>
    <n v="764"/>
    <n v="4556"/>
    <n v="436"/>
    <n v="3345"/>
    <m/>
    <m/>
    <n v="142898"/>
    <n v="35591"/>
    <n v="29466"/>
    <m/>
    <n v="1970"/>
    <m/>
    <m/>
  </r>
  <r>
    <x v="29"/>
    <s v="C-IV"/>
    <x v="5"/>
    <x v="5"/>
    <m/>
    <n v="4119.25"/>
    <m/>
    <n v="7131.916666666667"/>
    <n v="1062"/>
    <n v="3286"/>
    <n v="82"/>
    <n v="301"/>
    <m/>
    <m/>
    <n v="98847"/>
    <n v="34886"/>
    <n v="16217"/>
    <m/>
    <n v="1868"/>
    <m/>
    <m/>
  </r>
  <r>
    <x v="30"/>
    <s v="CalWIN"/>
    <x v="5"/>
    <x v="5"/>
    <m/>
    <n v="116210.66666666667"/>
    <m/>
    <n v="235735.33333333334"/>
    <n v="27116"/>
    <n v="155269"/>
    <n v="18851"/>
    <n v="128041"/>
    <m/>
    <m/>
    <n v="3201395"/>
    <n v="650820"/>
    <n v="723961"/>
    <m/>
    <n v="67526"/>
    <m/>
    <m/>
  </r>
  <r>
    <x v="31"/>
    <s v="CalWIN"/>
    <x v="5"/>
    <x v="5"/>
    <m/>
    <n v="8725.5"/>
    <m/>
    <n v="16343.916666666666"/>
    <n v="2158"/>
    <n v="8872"/>
    <n v="306"/>
    <n v="2218"/>
    <m/>
    <m/>
    <n v="380976"/>
    <n v="100816"/>
    <n v="77003"/>
    <m/>
    <n v="5003"/>
    <m/>
    <m/>
  </r>
  <r>
    <x v="32"/>
    <s v="C-IV"/>
    <x v="5"/>
    <x v="5"/>
    <m/>
    <n v="1140.75"/>
    <m/>
    <n v="2064.25"/>
    <n v="220"/>
    <n v="958"/>
    <n v="21"/>
    <n v="68"/>
    <m/>
    <m/>
    <n v="19434"/>
    <n v="7402"/>
    <n v="3174"/>
    <m/>
    <n v="633"/>
    <m/>
    <m/>
  </r>
  <r>
    <x v="33"/>
    <s v="C-IV"/>
    <x v="5"/>
    <x v="5"/>
    <m/>
    <n v="122659.16666666667"/>
    <m/>
    <n v="271076"/>
    <n v="22037"/>
    <n v="171534"/>
    <n v="14127"/>
    <n v="73416"/>
    <m/>
    <m/>
    <n v="2395487"/>
    <n v="477592"/>
    <n v="598978"/>
    <m/>
    <n v="58028"/>
    <m/>
    <m/>
  </r>
  <r>
    <x v="34"/>
    <s v="CalWIN"/>
    <x v="5"/>
    <x v="5"/>
    <m/>
    <n v="98310.416666666672"/>
    <m/>
    <n v="205982.83333333334"/>
    <n v="14387"/>
    <n v="117949"/>
    <n v="6306"/>
    <n v="57865"/>
    <m/>
    <m/>
    <n v="1524524"/>
    <n v="295548"/>
    <n v="362411"/>
    <m/>
    <n v="61582"/>
    <m/>
    <m/>
  </r>
  <r>
    <x v="35"/>
    <s v="C-IV"/>
    <x v="5"/>
    <x v="5"/>
    <m/>
    <n v="2225.75"/>
    <m/>
    <n v="4954.666666666667"/>
    <n v="438"/>
    <n v="3471"/>
    <n v="226"/>
    <n v="1985"/>
    <m/>
    <m/>
    <n v="58519"/>
    <n v="11234"/>
    <n v="14439"/>
    <m/>
    <n v="874"/>
    <m/>
    <m/>
  </r>
  <r>
    <x v="36"/>
    <s v="C-IV"/>
    <x v="5"/>
    <x v="5"/>
    <m/>
    <n v="166402.25"/>
    <m/>
    <n v="362853.5"/>
    <n v="27050"/>
    <n v="221655"/>
    <n v="16473"/>
    <n v="77611"/>
    <m/>
    <m/>
    <n v="2168360"/>
    <n v="360581"/>
    <n v="579729"/>
    <m/>
    <n v="66585"/>
    <m/>
    <m/>
  </r>
  <r>
    <x v="37"/>
    <s v="CalWIN"/>
    <x v="5"/>
    <x v="5"/>
    <m/>
    <n v="134121.83333333334"/>
    <m/>
    <n v="269769.5"/>
    <n v="32622"/>
    <n v="157645"/>
    <n v="12305"/>
    <n v="118919"/>
    <m/>
    <m/>
    <n v="3327562"/>
    <n v="660989"/>
    <n v="787752"/>
    <m/>
    <n v="74300"/>
    <m/>
    <m/>
  </r>
  <r>
    <x v="38"/>
    <s v="CalWIN"/>
    <x v="5"/>
    <x v="5"/>
    <m/>
    <n v="33958.833333333336"/>
    <m/>
    <n v="50941.75"/>
    <n v="12059"/>
    <n v="21826"/>
    <n v="4140"/>
    <n v="28402"/>
    <m/>
    <m/>
    <n v="879517"/>
    <n v="193624"/>
    <n v="127629"/>
    <m/>
    <n v="35747"/>
    <m/>
    <m/>
  </r>
  <r>
    <x v="39"/>
    <s v="C-IV"/>
    <x v="5"/>
    <x v="5"/>
    <m/>
    <n v="48347.333333333336"/>
    <m/>
    <n v="107330.58333333333"/>
    <n v="7391"/>
    <n v="68847"/>
    <n v="5910"/>
    <n v="26006"/>
    <m/>
    <m/>
    <n v="750002"/>
    <n v="132452"/>
    <n v="200170"/>
    <m/>
    <n v="26463"/>
    <m/>
    <m/>
  </r>
  <r>
    <x v="40"/>
    <s v="CalWIN"/>
    <x v="5"/>
    <x v="5"/>
    <m/>
    <n v="9538.1666666666661"/>
    <m/>
    <n v="16939.75"/>
    <n v="2112"/>
    <n v="9697"/>
    <n v="1170"/>
    <n v="3999"/>
    <m/>
    <m/>
    <n v="280822"/>
    <n v="78771"/>
    <n v="50028"/>
    <m/>
    <n v="3913"/>
    <m/>
    <m/>
  </r>
  <r>
    <x v="41"/>
    <s v="CalWIN"/>
    <x v="5"/>
    <x v="5"/>
    <m/>
    <n v="13596.416666666666"/>
    <m/>
    <n v="26110.416666666668"/>
    <n v="4460"/>
    <n v="17765"/>
    <n v="2917"/>
    <n v="14947"/>
    <m/>
    <m/>
    <n v="774974"/>
    <n v="177938"/>
    <n v="162564"/>
    <m/>
    <n v="9550"/>
    <m/>
    <m/>
  </r>
  <r>
    <x v="42"/>
    <s v="CalWIN"/>
    <x v="5"/>
    <x v="5"/>
    <m/>
    <n v="18752.333333333332"/>
    <m/>
    <n v="38107.166666666664"/>
    <n v="3231"/>
    <n v="28186"/>
    <n v="3288"/>
    <n v="20029"/>
    <m/>
    <m/>
    <n v="451688"/>
    <n v="91564"/>
    <n v="100702"/>
    <m/>
    <n v="7869"/>
    <m/>
    <m/>
  </r>
  <r>
    <x v="43"/>
    <s v="CalWIN"/>
    <x v="5"/>
    <x v="5"/>
    <m/>
    <n v="47339.666666666664"/>
    <m/>
    <n v="92083.416666666672"/>
    <n v="12738"/>
    <n v="56241"/>
    <n v="7858"/>
    <n v="49720"/>
    <m/>
    <m/>
    <n v="1952286"/>
    <n v="379958"/>
    <n v="444642"/>
    <m/>
    <n v="40724"/>
    <m/>
    <m/>
  </r>
  <r>
    <x v="44"/>
    <s v="CalWIN"/>
    <x v="5"/>
    <x v="5"/>
    <m/>
    <n v="14471.583333333334"/>
    <m/>
    <n v="25965.5"/>
    <n v="3069"/>
    <n v="15000"/>
    <n v="1817"/>
    <n v="12220"/>
    <m/>
    <m/>
    <n v="278335"/>
    <n v="63450"/>
    <n v="58310"/>
    <m/>
    <n v="4625"/>
    <m/>
    <m/>
  </r>
  <r>
    <x v="45"/>
    <s v="C-IV"/>
    <x v="5"/>
    <x v="5"/>
    <m/>
    <n v="12400.25"/>
    <m/>
    <n v="23247.583333333332"/>
    <n v="2103"/>
    <n v="12053"/>
    <n v="470"/>
    <n v="572"/>
    <m/>
    <m/>
    <n v="178359"/>
    <n v="48890"/>
    <n v="37586"/>
    <m/>
    <n v="9049"/>
    <m/>
    <m/>
  </r>
  <r>
    <x v="46"/>
    <s v="C-IV"/>
    <x v="5"/>
    <x v="5"/>
    <m/>
    <n v="161"/>
    <m/>
    <n v="272.41666666666669"/>
    <n v="55"/>
    <n v="96"/>
    <n v="2"/>
    <n v="7"/>
    <m/>
    <m/>
    <n v="3138"/>
    <n v="1248"/>
    <n v="464"/>
    <m/>
    <n v="79"/>
    <m/>
    <m/>
  </r>
  <r>
    <x v="47"/>
    <s v="C-IV"/>
    <x v="5"/>
    <x v="5"/>
    <m/>
    <n v="3096.0833333333335"/>
    <m/>
    <n v="6418.75"/>
    <n v="621"/>
    <n v="3324"/>
    <n v="101"/>
    <n v="320"/>
    <m/>
    <m/>
    <n v="44325"/>
    <n v="14972"/>
    <n v="8609"/>
    <m/>
    <n v="2334"/>
    <m/>
    <m/>
  </r>
  <r>
    <x v="48"/>
    <s v="CalWIN"/>
    <x v="5"/>
    <x v="5"/>
    <m/>
    <n v="21073.416666666668"/>
    <m/>
    <n v="39571.75"/>
    <n v="3956"/>
    <n v="23191"/>
    <n v="1567"/>
    <n v="8436"/>
    <m/>
    <m/>
    <n v="439320"/>
    <n v="96492"/>
    <n v="100669"/>
    <m/>
    <n v="11067"/>
    <m/>
    <m/>
  </r>
  <r>
    <x v="49"/>
    <s v="CalWIN"/>
    <x v="5"/>
    <x v="5"/>
    <m/>
    <n v="17342.5"/>
    <m/>
    <n v="30682.416666666668"/>
    <n v="4435"/>
    <n v="18889"/>
    <n v="2728"/>
    <n v="12107"/>
    <m/>
    <m/>
    <n v="507323"/>
    <n v="135829"/>
    <n v="98139"/>
    <m/>
    <n v="8029"/>
    <m/>
    <m/>
  </r>
  <r>
    <x v="50"/>
    <s v="C-IV"/>
    <x v="5"/>
    <x v="5"/>
    <m/>
    <n v="39581.333333333336"/>
    <m/>
    <n v="82744.083333333328"/>
    <n v="5863"/>
    <n v="50355"/>
    <n v="5035"/>
    <n v="20060"/>
    <m/>
    <m/>
    <n v="551712"/>
    <n v="99859"/>
    <n v="145609"/>
    <m/>
    <n v="19222"/>
    <m/>
    <m/>
  </r>
  <r>
    <x v="51"/>
    <s v="C-IV"/>
    <x v="5"/>
    <x v="5"/>
    <m/>
    <n v="5495.416666666667"/>
    <m/>
    <n v="12581.666666666666"/>
    <n v="773"/>
    <n v="7883"/>
    <n v="526"/>
    <n v="2782"/>
    <m/>
    <m/>
    <n v="98992"/>
    <n v="20046"/>
    <n v="25083"/>
    <m/>
    <n v="3766"/>
    <m/>
    <m/>
  </r>
  <r>
    <x v="52"/>
    <s v="C-IV"/>
    <x v="5"/>
    <x v="5"/>
    <m/>
    <n v="4271.666666666667"/>
    <m/>
    <n v="9219"/>
    <n v="733"/>
    <n v="5794"/>
    <n v="395"/>
    <n v="1513"/>
    <m/>
    <m/>
    <n v="64313"/>
    <n v="16080"/>
    <n v="15426"/>
    <m/>
    <n v="2945"/>
    <m/>
    <m/>
  </r>
  <r>
    <x v="53"/>
    <s v="C-IV"/>
    <x v="5"/>
    <x v="5"/>
    <m/>
    <n v="971.25"/>
    <m/>
    <n v="1699.3333333333333"/>
    <n v="212"/>
    <n v="699"/>
    <n v="25"/>
    <n v="17"/>
    <m/>
    <m/>
    <n v="13447"/>
    <n v="5064"/>
    <n v="2147"/>
    <m/>
    <n v="614"/>
    <m/>
    <m/>
  </r>
  <r>
    <x v="54"/>
    <s v="CalWIN"/>
    <x v="5"/>
    <x v="5"/>
    <m/>
    <n v="51259.75"/>
    <m/>
    <n v="118686.75"/>
    <n v="7325"/>
    <n v="76238"/>
    <n v="6963"/>
    <n v="47053"/>
    <m/>
    <m/>
    <n v="473308"/>
    <n v="75894"/>
    <n v="144428"/>
    <m/>
    <n v="17521"/>
    <m/>
    <m/>
  </r>
  <r>
    <x v="55"/>
    <s v="C-IV"/>
    <x v="5"/>
    <x v="5"/>
    <m/>
    <n v="2839.6666666666665"/>
    <m/>
    <n v="4984.666666666667"/>
    <n v="727"/>
    <n v="2360"/>
    <n v="86"/>
    <n v="101"/>
    <m/>
    <m/>
    <n v="54193"/>
    <n v="19020"/>
    <n v="8650"/>
    <m/>
    <n v="1540"/>
    <m/>
    <m/>
  </r>
  <r>
    <x v="56"/>
    <s v="CalWIN"/>
    <x v="5"/>
    <x v="5"/>
    <m/>
    <n v="35321.666666666664"/>
    <m/>
    <n v="70145.583333333328"/>
    <n v="7668"/>
    <n v="47074"/>
    <n v="7089"/>
    <n v="34039"/>
    <m/>
    <m/>
    <n v="858585"/>
    <n v="183314"/>
    <n v="197824"/>
    <m/>
    <n v="14726"/>
    <m/>
    <m/>
  </r>
  <r>
    <x v="57"/>
    <s v="CalWIN"/>
    <x v="5"/>
    <x v="5"/>
    <m/>
    <n v="9994.5"/>
    <m/>
    <n v="19071.333333333332"/>
    <n v="1808"/>
    <n v="10777"/>
    <n v="1009"/>
    <n v="6293"/>
    <m/>
    <m/>
    <n v="220171"/>
    <n v="38002"/>
    <n v="49156"/>
    <m/>
    <n v="5077"/>
    <m/>
    <m/>
  </r>
  <r>
    <x v="58"/>
    <s v="C-IV"/>
    <x v="5"/>
    <x v="5"/>
    <m/>
    <n v="5984.416666666667"/>
    <m/>
    <n v="12919.083333333334"/>
    <n v="780"/>
    <n v="7501"/>
    <n v="483"/>
    <n v="1693"/>
    <m/>
    <m/>
    <n v="76904"/>
    <n v="13591"/>
    <n v="21502"/>
    <m/>
    <n v="3621"/>
    <m/>
    <m/>
  </r>
</pivotCacheRecords>
</file>

<file path=xl/pivotCache/pivotCacheRecords4.xml><?xml version="1.0" encoding="utf-8"?>
<pivotCacheRecords xmlns="http://schemas.openxmlformats.org/spreadsheetml/2006/main" xmlns:r="http://schemas.openxmlformats.org/officeDocument/2006/relationships" count="1357">
  <r>
    <x v="0"/>
    <s v="n/a"/>
    <x v="0"/>
    <x v="0"/>
    <n v="2012"/>
    <s v="2011/12"/>
    <n v="0.92679999999999996"/>
    <n v="0.1"/>
    <n v="0.19500000000000001"/>
    <n v="7.3999999999999996E-2"/>
    <n v="9.5000000000000001E-2"/>
  </r>
  <r>
    <x v="1"/>
    <s v="CalWIN"/>
    <x v="0"/>
    <x v="0"/>
    <n v="2012"/>
    <s v="2011/12"/>
    <n v="0.86960000000000004"/>
    <n v="0.115"/>
    <n v="0.20499999999999999"/>
    <n v="3.1E-2"/>
    <n v="6.8000000000000005E-2"/>
  </r>
  <r>
    <x v="2"/>
    <s v="C-IV"/>
    <x v="0"/>
    <x v="0"/>
    <n v="2012"/>
    <s v="2011/12"/>
    <n v="1"/>
    <n v="0"/>
    <n v="0"/>
    <n v="4.2999999999999997E-2"/>
    <n v="4.2999999999999997E-2"/>
  </r>
  <r>
    <x v="3"/>
    <s v="C-IV"/>
    <x v="0"/>
    <x v="0"/>
    <n v="2012"/>
    <s v="2011/12"/>
    <n v="0.9476"/>
    <n v="3.5999999999999997E-2"/>
    <n v="0.1"/>
    <n v="0.16600000000000001"/>
    <n v="0.19600000000000001"/>
  </r>
  <r>
    <x v="4"/>
    <s v="C-IV"/>
    <x v="0"/>
    <x v="0"/>
    <n v="2012"/>
    <s v="2011/12"/>
    <n v="0.93589999999999995"/>
    <n v="2.8000000000000001E-2"/>
    <n v="0.11"/>
    <n v="0.26"/>
    <n v="0.28199999999999997"/>
  </r>
  <r>
    <x v="5"/>
    <s v="C-IV"/>
    <x v="0"/>
    <x v="0"/>
    <n v="2012"/>
    <s v="2011/12"/>
    <n v="0.98929999999999996"/>
    <n v="8.0000000000000002E-3"/>
    <n v="7.3999999999999996E-2"/>
    <n v="0.16300000000000001"/>
    <n v="0.191"/>
  </r>
  <r>
    <x v="6"/>
    <s v="C-IV"/>
    <x v="0"/>
    <x v="0"/>
    <n v="2012"/>
    <s v="2011/12"/>
    <n v="1"/>
    <n v="3.5999999999999997E-2"/>
    <n v="0.13100000000000001"/>
    <n v="7.9000000000000001E-2"/>
    <n v="8.2000000000000003E-2"/>
  </r>
  <r>
    <x v="7"/>
    <s v="CalWIN"/>
    <x v="0"/>
    <x v="0"/>
    <n v="2012"/>
    <s v="2011/12"/>
    <n v="0.82089999999999996"/>
    <n v="0.108"/>
    <n v="0.186"/>
    <n v="7.2999999999999995E-2"/>
    <n v="0.106"/>
  </r>
  <r>
    <x v="8"/>
    <s v="C-IV"/>
    <x v="0"/>
    <x v="0"/>
    <n v="2012"/>
    <s v="2011/12"/>
    <n v="0.97970000000000002"/>
    <n v="3.9E-2"/>
    <n v="0.13800000000000001"/>
    <n v="0.21"/>
    <n v="0.23200000000000001"/>
  </r>
  <r>
    <x v="9"/>
    <s v="C-IV"/>
    <x v="0"/>
    <x v="0"/>
    <n v="2012"/>
    <s v="2011/12"/>
    <n v="0.93120000000000003"/>
    <n v="2.4E-2"/>
    <n v="0.12"/>
    <n v="0.156"/>
    <n v="0.17199999999999999"/>
  </r>
  <r>
    <x v="10"/>
    <s v="CalWIN"/>
    <x v="0"/>
    <x v="0"/>
    <n v="2012"/>
    <s v="2011/12"/>
    <n v="0.95"/>
    <n v="0.20599999999999999"/>
    <n v="0.32200000000000001"/>
    <n v="7.3999999999999996E-2"/>
    <n v="0.12"/>
  </r>
  <r>
    <x v="11"/>
    <s v="C-IV"/>
    <x v="0"/>
    <x v="0"/>
    <n v="2012"/>
    <s v="2011/12"/>
    <n v="1"/>
    <n v="4.9000000000000002E-2"/>
    <n v="0.125"/>
    <n v="0.105"/>
    <n v="0.113"/>
  </r>
  <r>
    <x v="12"/>
    <s v="C-IV"/>
    <x v="0"/>
    <x v="0"/>
    <n v="2012"/>
    <s v="2011/12"/>
    <n v="0.8911"/>
    <n v="2.5999999999999999E-2"/>
    <n v="0.115"/>
    <n v="0.184"/>
    <n v="0.21199999999999999"/>
  </r>
  <r>
    <x v="13"/>
    <s v="C-IV"/>
    <x v="0"/>
    <x v="0"/>
    <n v="2012"/>
    <s v="2011/12"/>
    <n v="0.97699999999999998"/>
    <n v="3.7999999999999999E-2"/>
    <n v="0.122"/>
    <n v="0.16900000000000001"/>
    <n v="0.19400000000000001"/>
  </r>
  <r>
    <x v="14"/>
    <s v="C-IV"/>
    <x v="0"/>
    <x v="0"/>
    <n v="2012"/>
    <s v="2011/12"/>
    <n v="1"/>
    <n v="1.2E-2"/>
    <n v="0.128"/>
    <n v="0.113"/>
    <n v="0.11899999999999999"/>
  </r>
  <r>
    <x v="15"/>
    <s v="C-IV"/>
    <x v="0"/>
    <x v="0"/>
    <n v="2012"/>
    <s v="2011/12"/>
    <n v="0.97660000000000002"/>
    <n v="5.8000000000000003E-2"/>
    <n v="0.17499999999999999"/>
    <n v="0.13900000000000001"/>
    <n v="0.159"/>
  </r>
  <r>
    <x v="16"/>
    <s v="C-IV"/>
    <x v="0"/>
    <x v="0"/>
    <n v="2012"/>
    <s v="2011/12"/>
    <n v="0.89729999999999999"/>
    <n v="4.2000000000000003E-2"/>
    <n v="0.13600000000000001"/>
    <n v="0.13500000000000001"/>
    <n v="0.155"/>
  </r>
  <r>
    <x v="17"/>
    <s v="C-IV"/>
    <x v="0"/>
    <x v="0"/>
    <n v="2012"/>
    <s v="2011/12"/>
    <n v="0.96860000000000002"/>
    <n v="1.9E-2"/>
    <n v="9.5000000000000001E-2"/>
    <n v="0.28000000000000003"/>
    <n v="0.30399999999999999"/>
  </r>
  <r>
    <x v="18"/>
    <s v="C-IV"/>
    <x v="0"/>
    <x v="0"/>
    <n v="2012"/>
    <s v="2011/12"/>
    <n v="0.97040000000000004"/>
    <n v="0.11"/>
    <n v="0.26800000000000002"/>
    <n v="0.14899999999999999"/>
    <n v="0.16600000000000001"/>
  </r>
  <r>
    <x v="19"/>
    <s v="LRS"/>
    <x v="0"/>
    <x v="0"/>
    <n v="2012"/>
    <s v="2011/12"/>
    <n v="0.92979999999999996"/>
    <n v="0.122"/>
    <n v="0.221"/>
    <n v="0"/>
    <n v="3.0000000000000001E-3"/>
  </r>
  <r>
    <x v="20"/>
    <s v="C-IV"/>
    <x v="0"/>
    <x v="0"/>
    <n v="2012"/>
    <s v="2011/12"/>
    <n v="0.98009999999999997"/>
    <n v="4.2000000000000003E-2"/>
    <n v="0.158"/>
    <n v="0.159"/>
    <n v="0.186"/>
  </r>
  <r>
    <x v="21"/>
    <s v="C-IV"/>
    <x v="0"/>
    <x v="0"/>
    <n v="2012"/>
    <s v="2011/12"/>
    <n v="0.91649999999999998"/>
    <n v="4.9000000000000002E-2"/>
    <n v="0.13500000000000001"/>
    <n v="0.11899999999999999"/>
    <n v="0.13700000000000001"/>
  </r>
  <r>
    <x v="22"/>
    <s v="C-IV"/>
    <x v="0"/>
    <x v="0"/>
    <n v="2012"/>
    <s v="2011/12"/>
    <n v="0.98109999999999997"/>
    <n v="1.4999999999999999E-2"/>
    <n v="8.7999999999999995E-2"/>
    <n v="0.15"/>
    <n v="0.15"/>
  </r>
  <r>
    <x v="23"/>
    <s v="C-IV"/>
    <x v="0"/>
    <x v="0"/>
    <n v="2012"/>
    <s v="2011/12"/>
    <n v="0.99460000000000004"/>
    <n v="4.1000000000000002E-2"/>
    <n v="0.156"/>
    <n v="0.17599999999999999"/>
    <n v="0.19800000000000001"/>
  </r>
  <r>
    <x v="24"/>
    <s v="C-IV"/>
    <x v="0"/>
    <x v="0"/>
    <n v="2012"/>
    <s v="2011/12"/>
    <n v="0.97440000000000004"/>
    <n v="0.05"/>
    <n v="0.16200000000000001"/>
    <n v="0.217"/>
    <n v="0.23599999999999999"/>
  </r>
  <r>
    <x v="25"/>
    <s v="C-IV"/>
    <x v="0"/>
    <x v="0"/>
    <n v="2012"/>
    <s v="2011/12"/>
    <n v="0.9556"/>
    <n v="3.3000000000000002E-2"/>
    <n v="0.13600000000000001"/>
    <n v="0.13600000000000001"/>
    <n v="0.152"/>
  </r>
  <r>
    <x v="26"/>
    <s v="C-IV"/>
    <x v="0"/>
    <x v="0"/>
    <n v="2012"/>
    <s v="2011/12"/>
    <n v="0.92589999999999995"/>
    <n v="2.9000000000000001E-2"/>
    <n v="0.123"/>
    <n v="0.01"/>
    <n v="1.6E-2"/>
  </r>
  <r>
    <x v="27"/>
    <s v="C-IV"/>
    <x v="0"/>
    <x v="0"/>
    <n v="2012"/>
    <s v="2011/12"/>
    <n v="0.99380000000000002"/>
    <n v="2.3E-2"/>
    <n v="0.104"/>
    <n v="0.10199999999999999"/>
    <n v="0.111"/>
  </r>
  <r>
    <x v="28"/>
    <s v="C-IV"/>
    <x v="0"/>
    <x v="0"/>
    <n v="2012"/>
    <s v="2011/12"/>
    <n v="0.96409999999999996"/>
    <n v="2.5000000000000001E-2"/>
    <n v="9.4E-2"/>
    <n v="0.17"/>
    <n v="0.19500000000000001"/>
  </r>
  <r>
    <x v="29"/>
    <s v="C-IV"/>
    <x v="0"/>
    <x v="0"/>
    <n v="2012"/>
    <s v="2011/12"/>
    <n v="0.98429999999999995"/>
    <n v="2.4E-2"/>
    <n v="0.10100000000000001"/>
    <n v="0.12"/>
    <n v="0.13800000000000001"/>
  </r>
  <r>
    <x v="30"/>
    <s v="CalWIN"/>
    <x v="0"/>
    <x v="0"/>
    <n v="2012"/>
    <s v="2011/12"/>
    <n v="0.99450000000000005"/>
    <n v="0.11600000000000001"/>
    <n v="0.191"/>
    <n v="3.1E-2"/>
    <n v="5.3999999999999999E-2"/>
  </r>
  <r>
    <x v="31"/>
    <s v="CalWIN"/>
    <x v="0"/>
    <x v="0"/>
    <n v="2012"/>
    <s v="2011/12"/>
    <n v="0.83330000000000004"/>
    <n v="0.105"/>
    <n v="0.193"/>
    <n v="3.6999999999999998E-2"/>
    <n v="7.0999999999999994E-2"/>
  </r>
  <r>
    <x v="32"/>
    <s v="C-IV"/>
    <x v="0"/>
    <x v="0"/>
    <n v="2012"/>
    <s v="2011/12"/>
    <n v="0.96079999999999999"/>
    <n v="5.1999999999999998E-2"/>
    <n v="0.108"/>
    <n v="0.10199999999999999"/>
    <n v="0.105"/>
  </r>
  <r>
    <x v="33"/>
    <s v="C-IV"/>
    <x v="0"/>
    <x v="0"/>
    <n v="2012"/>
    <s v="2011/12"/>
    <n v="0.93879999999999997"/>
    <n v="2.9000000000000001E-2"/>
    <n v="0.11799999999999999"/>
    <n v="0.14699999999999999"/>
    <n v="0.16600000000000001"/>
  </r>
  <r>
    <x v="34"/>
    <s v="CalWIN"/>
    <x v="0"/>
    <x v="0"/>
    <n v="2012"/>
    <s v="2011/12"/>
    <n v="0.92310000000000003"/>
    <n v="0.124"/>
    <n v="0.20399999999999999"/>
    <n v="3.1E-2"/>
    <n v="6.0999999999999999E-2"/>
  </r>
  <r>
    <x v="35"/>
    <s v="C-IV"/>
    <x v="0"/>
    <x v="0"/>
    <n v="2012"/>
    <s v="2011/12"/>
    <n v="0.98650000000000004"/>
    <n v="3.2000000000000001E-2"/>
    <n v="0.14399999999999999"/>
    <n v="0.126"/>
    <n v="0.14299999999999999"/>
  </r>
  <r>
    <x v="36"/>
    <s v="C-IV"/>
    <x v="0"/>
    <x v="0"/>
    <n v="2012"/>
    <s v="2011/12"/>
    <n v="0.93430000000000002"/>
    <n v="3.5999999999999997E-2"/>
    <n v="0.124"/>
    <n v="0.18099999999999999"/>
    <n v="0.19600000000000001"/>
  </r>
  <r>
    <x v="37"/>
    <s v="CalWIN"/>
    <x v="0"/>
    <x v="0"/>
    <n v="2012"/>
    <s v="2011/12"/>
    <n v="0.94820000000000004"/>
    <n v="0.17299999999999999"/>
    <n v="0.27100000000000002"/>
    <n v="7.9000000000000001E-2"/>
    <n v="0.13"/>
  </r>
  <r>
    <x v="38"/>
    <s v="CalWIN"/>
    <x v="0"/>
    <x v="0"/>
    <n v="2012"/>
    <s v="2011/12"/>
    <n v="0.92100000000000004"/>
    <n v="0.108"/>
    <n v="0.20599999999999999"/>
    <n v="6.2E-2"/>
    <n v="9.4E-2"/>
  </r>
  <r>
    <x v="39"/>
    <s v="C-IV"/>
    <x v="0"/>
    <x v="0"/>
    <n v="2012"/>
    <s v="2011/12"/>
    <n v="0.95379999999999998"/>
    <n v="4.8000000000000001E-2"/>
    <n v="0.13"/>
    <n v="0.16200000000000001"/>
    <n v="0.17799999999999999"/>
  </r>
  <r>
    <x v="40"/>
    <s v="CalWIN"/>
    <x v="0"/>
    <x v="0"/>
    <n v="2012"/>
    <s v="2011/12"/>
    <n v="0.8649"/>
    <n v="0.108"/>
    <n v="0.19400000000000001"/>
    <n v="2.1999999999999999E-2"/>
    <n v="4.5999999999999999E-2"/>
  </r>
  <r>
    <x v="41"/>
    <s v="CalWIN"/>
    <x v="0"/>
    <x v="0"/>
    <n v="2012"/>
    <s v="2011/12"/>
    <n v="0.84199999999999997"/>
    <n v="8.7999999999999995E-2"/>
    <n v="0.16500000000000001"/>
    <n v="2.1000000000000001E-2"/>
    <n v="4.3999999999999997E-2"/>
  </r>
  <r>
    <x v="42"/>
    <s v="CalWIN"/>
    <x v="0"/>
    <x v="0"/>
    <n v="2012"/>
    <s v="2011/12"/>
    <n v="0.83840000000000003"/>
    <n v="0.151"/>
    <n v="0.23100000000000001"/>
    <n v="3.5999999999999997E-2"/>
    <n v="0.06"/>
  </r>
  <r>
    <x v="43"/>
    <s v="CalWIN"/>
    <x v="0"/>
    <x v="0"/>
    <n v="2012"/>
    <s v="2011/12"/>
    <n v="0.255"/>
    <n v="9.6000000000000002E-2"/>
    <n v="0.17"/>
    <n v="7.0000000000000001E-3"/>
    <n v="3.4000000000000002E-2"/>
  </r>
  <r>
    <x v="44"/>
    <s v="CalWIN"/>
    <x v="0"/>
    <x v="0"/>
    <n v="2012"/>
    <s v="2011/12"/>
    <n v="0.86509999999999998"/>
    <n v="0.109"/>
    <n v="0.19400000000000001"/>
    <n v="1.9E-2"/>
    <n v="4.5999999999999999E-2"/>
  </r>
  <r>
    <x v="45"/>
    <s v="C-IV"/>
    <x v="0"/>
    <x v="0"/>
    <n v="2012"/>
    <s v="2011/12"/>
    <n v="0.9335"/>
    <n v="2.5000000000000001E-2"/>
    <n v="0.124"/>
    <n v="0.161"/>
    <n v="0.18"/>
  </r>
  <r>
    <x v="46"/>
    <s v="C-IV"/>
    <x v="0"/>
    <x v="0"/>
    <n v="2012"/>
    <s v="2011/12"/>
    <n v="0.92310000000000003"/>
    <n v="2.4E-2"/>
    <n v="4.9000000000000002E-2"/>
    <n v="9.8000000000000004E-2"/>
    <n v="9.8000000000000004E-2"/>
  </r>
  <r>
    <x v="47"/>
    <s v="C-IV"/>
    <x v="0"/>
    <x v="0"/>
    <n v="2012"/>
    <s v="2011/12"/>
    <n v="0.95040000000000002"/>
    <n v="2.4E-2"/>
    <n v="0.11899999999999999"/>
    <n v="0.16900000000000001"/>
    <n v="0.185"/>
  </r>
  <r>
    <x v="48"/>
    <s v="CalWIN"/>
    <x v="0"/>
    <x v="0"/>
    <n v="2012"/>
    <s v="2011/12"/>
    <n v="0.94689999999999996"/>
    <n v="7.9000000000000001E-2"/>
    <n v="0.18099999999999999"/>
    <n v="1.2999999999999999E-2"/>
    <n v="5.5E-2"/>
  </r>
  <r>
    <x v="49"/>
    <s v="CalWIN"/>
    <x v="0"/>
    <x v="0"/>
    <n v="2012"/>
    <s v="2011/12"/>
    <n v="0.4607"/>
    <n v="0.106"/>
    <n v="0.186"/>
    <n v="2.9000000000000001E-2"/>
    <n v="5.7000000000000002E-2"/>
  </r>
  <r>
    <x v="50"/>
    <s v="C-IV"/>
    <x v="0"/>
    <x v="0"/>
    <n v="2012"/>
    <s v="2011/12"/>
    <n v="0.97109999999999996"/>
    <n v="1.7999999999999999E-2"/>
    <n v="0.129"/>
    <n v="0.156"/>
    <n v="0.17799999999999999"/>
  </r>
  <r>
    <x v="51"/>
    <s v="C-IV"/>
    <x v="0"/>
    <x v="0"/>
    <n v="2012"/>
    <s v="2011/12"/>
    <n v="0.9607"/>
    <n v="3.5000000000000003E-2"/>
    <n v="0.123"/>
    <n v="0.11"/>
    <n v="0.121"/>
  </r>
  <r>
    <x v="52"/>
    <s v="C-IV"/>
    <x v="0"/>
    <x v="0"/>
    <n v="2012"/>
    <s v="2011/12"/>
    <n v="0.99519999999999997"/>
    <n v="4.2000000000000003E-2"/>
    <n v="0.11600000000000001"/>
    <n v="0.13800000000000001"/>
    <n v="0.14899999999999999"/>
  </r>
  <r>
    <x v="53"/>
    <s v="C-IV"/>
    <x v="0"/>
    <x v="0"/>
    <n v="2012"/>
    <s v="2011/12"/>
    <n v="0.9889"/>
    <n v="4.8000000000000001E-2"/>
    <n v="0.128"/>
    <n v="0.159"/>
    <n v="0.17899999999999999"/>
  </r>
  <r>
    <x v="54"/>
    <s v="CalWIN"/>
    <x v="0"/>
    <x v="0"/>
    <n v="2012"/>
    <s v="2011/12"/>
    <n v="0.93930000000000002"/>
    <n v="0.23400000000000001"/>
    <n v="0.35199999999999998"/>
    <n v="0.08"/>
    <n v="0.122"/>
  </r>
  <r>
    <x v="55"/>
    <s v="C-IV"/>
    <x v="0"/>
    <x v="0"/>
    <n v="2012"/>
    <s v="2011/12"/>
    <n v="0.93710000000000004"/>
    <n v="3.7999999999999999E-2"/>
    <n v="0.151"/>
    <n v="0.109"/>
    <n v="0.123"/>
  </r>
  <r>
    <x v="56"/>
    <s v="CalWIN"/>
    <x v="0"/>
    <x v="0"/>
    <n v="2012"/>
    <s v="2011/12"/>
    <n v="0.95630000000000004"/>
    <n v="0.125"/>
    <n v="0.23699999999999999"/>
    <n v="5.2999999999999999E-2"/>
    <n v="8.4000000000000005E-2"/>
  </r>
  <r>
    <x v="57"/>
    <s v="CalWIN"/>
    <x v="0"/>
    <x v="0"/>
    <n v="2012"/>
    <s v="2011/12"/>
    <n v="0.91190000000000004"/>
    <n v="0.13800000000000001"/>
    <n v="0.22500000000000001"/>
    <n v="3.5999999999999997E-2"/>
    <n v="6.5000000000000002E-2"/>
  </r>
  <r>
    <x v="58"/>
    <s v="C-IV"/>
    <x v="0"/>
    <x v="0"/>
    <n v="2012"/>
    <s v="2011/12"/>
    <n v="0.94469999999999998"/>
    <n v="3.4000000000000002E-2"/>
    <n v="0.13"/>
    <n v="0.16900000000000001"/>
    <n v="0.19400000000000001"/>
  </r>
  <r>
    <x v="0"/>
    <s v="n/a"/>
    <x v="1"/>
    <x v="0"/>
    <n v="2012"/>
    <s v="2011/12"/>
    <n v="0.94020000000000004"/>
    <n v="9.2999999999999999E-2"/>
    <n v="0.183"/>
    <n v="7.8E-2"/>
    <n v="0.10100000000000001"/>
  </r>
  <r>
    <x v="1"/>
    <s v="CalWIN"/>
    <x v="1"/>
    <x v="0"/>
    <n v="2012"/>
    <s v="2011/12"/>
    <n v="0.87290000000000001"/>
    <n v="8.7999999999999995E-2"/>
    <n v="0.17899999999999999"/>
    <n v="3.4000000000000002E-2"/>
    <n v="7.1999999999999995E-2"/>
  </r>
  <r>
    <x v="2"/>
    <s v="C-IV"/>
    <x v="1"/>
    <x v="0"/>
    <n v="2012"/>
    <s v="2011/12"/>
    <n v="1"/>
    <n v="4.2000000000000003E-2"/>
    <n v="8.3000000000000004E-2"/>
    <n v="4.2000000000000003E-2"/>
    <n v="4.2000000000000003E-2"/>
  </r>
  <r>
    <x v="3"/>
    <s v="C-IV"/>
    <x v="1"/>
    <x v="0"/>
    <n v="2012"/>
    <s v="2011/12"/>
    <n v="0.86070000000000002"/>
    <n v="2.9000000000000001E-2"/>
    <n v="0.14199999999999999"/>
    <n v="0.187"/>
    <n v="0.2"/>
  </r>
  <r>
    <x v="4"/>
    <s v="C-IV"/>
    <x v="1"/>
    <x v="0"/>
    <n v="2012"/>
    <s v="2011/12"/>
    <n v="0.92249999999999999"/>
    <n v="2.8000000000000001E-2"/>
    <n v="0.123"/>
    <n v="0.29199999999999998"/>
    <n v="0.316"/>
  </r>
  <r>
    <x v="5"/>
    <s v="C-IV"/>
    <x v="1"/>
    <x v="0"/>
    <n v="2012"/>
    <s v="2011/12"/>
    <n v="0.99239999999999995"/>
    <n v="2.1999999999999999E-2"/>
    <n v="0.10299999999999999"/>
    <n v="0.16500000000000001"/>
    <n v="0.192"/>
  </r>
  <r>
    <x v="6"/>
    <s v="C-IV"/>
    <x v="1"/>
    <x v="0"/>
    <n v="2012"/>
    <s v="2011/12"/>
    <n v="0.97219999999999995"/>
    <n v="4.1000000000000002E-2"/>
    <n v="0.13900000000000001"/>
    <n v="0.16900000000000001"/>
    <n v="0.191"/>
  </r>
  <r>
    <x v="7"/>
    <s v="CalWIN"/>
    <x v="1"/>
    <x v="0"/>
    <n v="2012"/>
    <s v="2011/12"/>
    <n v="0.8911"/>
    <n v="0.11"/>
    <n v="0.184"/>
    <n v="3.9E-2"/>
    <n v="6.6000000000000003E-2"/>
  </r>
  <r>
    <x v="8"/>
    <s v="C-IV"/>
    <x v="1"/>
    <x v="0"/>
    <n v="2012"/>
    <s v="2011/12"/>
    <n v="0.99180000000000001"/>
    <n v="4.4999999999999998E-2"/>
    <n v="0.17599999999999999"/>
    <n v="0.19700000000000001"/>
    <n v="0.21299999999999999"/>
  </r>
  <r>
    <x v="9"/>
    <s v="C-IV"/>
    <x v="1"/>
    <x v="0"/>
    <n v="2012"/>
    <s v="2011/12"/>
    <n v="0.96299999999999997"/>
    <n v="2.8000000000000001E-2"/>
    <n v="0.115"/>
    <n v="0.14199999999999999"/>
    <n v="0.158"/>
  </r>
  <r>
    <x v="10"/>
    <s v="CalWIN"/>
    <x v="1"/>
    <x v="0"/>
    <n v="2012"/>
    <s v="2011/12"/>
    <n v="0.97089999999999999"/>
    <n v="0.17199999999999999"/>
    <n v="0.28299999999999997"/>
    <n v="8.4000000000000005E-2"/>
    <n v="0.129"/>
  </r>
  <r>
    <x v="11"/>
    <s v="C-IV"/>
    <x v="1"/>
    <x v="0"/>
    <n v="2012"/>
    <s v="2011/12"/>
    <n v="1"/>
    <n v="3.6999999999999998E-2"/>
    <n v="0.13600000000000001"/>
    <n v="0.13100000000000001"/>
    <n v="0.14000000000000001"/>
  </r>
  <r>
    <x v="12"/>
    <s v="C-IV"/>
    <x v="1"/>
    <x v="0"/>
    <n v="2012"/>
    <s v="2011/12"/>
    <n v="0.9284"/>
    <n v="0.03"/>
    <n v="0.124"/>
    <n v="0.20100000000000001"/>
    <n v="0.22800000000000001"/>
  </r>
  <r>
    <x v="13"/>
    <s v="C-IV"/>
    <x v="1"/>
    <x v="0"/>
    <n v="2012"/>
    <s v="2011/12"/>
    <n v="0.98670000000000002"/>
    <n v="3.6999999999999998E-2"/>
    <n v="0.13600000000000001"/>
    <n v="0.16400000000000001"/>
    <n v="0.185"/>
  </r>
  <r>
    <x v="14"/>
    <s v="C-IV"/>
    <x v="1"/>
    <x v="0"/>
    <n v="2012"/>
    <s v="2011/12"/>
    <n v="0.99119999999999997"/>
    <n v="4.3999999999999997E-2"/>
    <n v="0.17"/>
    <n v="0.14499999999999999"/>
    <n v="0.155"/>
  </r>
  <r>
    <x v="15"/>
    <s v="C-IV"/>
    <x v="1"/>
    <x v="0"/>
    <n v="2012"/>
    <s v="2011/12"/>
    <n v="0.96950000000000003"/>
    <n v="5.0999999999999997E-2"/>
    <n v="0.152"/>
    <n v="0.14299999999999999"/>
    <n v="0.16400000000000001"/>
  </r>
  <r>
    <x v="16"/>
    <s v="C-IV"/>
    <x v="1"/>
    <x v="0"/>
    <n v="2012"/>
    <s v="2011/12"/>
    <n v="0.86509999999999998"/>
    <n v="5.1999999999999998E-2"/>
    <n v="0.154"/>
    <n v="0.13400000000000001"/>
    <n v="0.152"/>
  </r>
  <r>
    <x v="17"/>
    <s v="C-IV"/>
    <x v="1"/>
    <x v="0"/>
    <n v="2012"/>
    <s v="2011/12"/>
    <n v="0.93469999999999998"/>
    <n v="1.7999999999999999E-2"/>
    <n v="7.5999999999999998E-2"/>
    <n v="0.25700000000000001"/>
    <n v="0.27800000000000002"/>
  </r>
  <r>
    <x v="18"/>
    <s v="C-IV"/>
    <x v="1"/>
    <x v="0"/>
    <n v="2012"/>
    <s v="2011/12"/>
    <n v="0.93640000000000001"/>
    <n v="0.104"/>
    <n v="0.27800000000000002"/>
    <n v="0.125"/>
    <n v="0.14399999999999999"/>
  </r>
  <r>
    <x v="19"/>
    <s v="LRS"/>
    <x v="1"/>
    <x v="0"/>
    <n v="2012"/>
    <s v="2011/12"/>
    <n v="0.94830000000000003"/>
    <n v="0.11799999999999999"/>
    <n v="0.20899999999999999"/>
    <n v="0"/>
    <n v="3.0000000000000001E-3"/>
  </r>
  <r>
    <x v="20"/>
    <s v="C-IV"/>
    <x v="1"/>
    <x v="0"/>
    <n v="2012"/>
    <s v="2011/12"/>
    <n v="0.99050000000000005"/>
    <n v="4.4999999999999998E-2"/>
    <n v="0.13900000000000001"/>
    <n v="0.184"/>
    <n v="0.20699999999999999"/>
  </r>
  <r>
    <x v="21"/>
    <s v="C-IV"/>
    <x v="1"/>
    <x v="0"/>
    <n v="2012"/>
    <s v="2011/12"/>
    <n v="0.94010000000000005"/>
    <n v="4.7E-2"/>
    <n v="0.125"/>
    <n v="0.113"/>
    <n v="0.13500000000000001"/>
  </r>
  <r>
    <x v="22"/>
    <s v="C-IV"/>
    <x v="1"/>
    <x v="0"/>
    <n v="2012"/>
    <s v="2011/12"/>
    <n v="0.96699999999999997"/>
    <n v="0.02"/>
    <n v="9.6000000000000002E-2"/>
    <n v="0.161"/>
    <n v="0.17299999999999999"/>
  </r>
  <r>
    <x v="23"/>
    <s v="C-IV"/>
    <x v="1"/>
    <x v="0"/>
    <n v="2012"/>
    <s v="2011/12"/>
    <n v="0.99780000000000002"/>
    <n v="4.2999999999999997E-2"/>
    <n v="0.153"/>
    <n v="0.14899999999999999"/>
    <n v="0.17599999999999999"/>
  </r>
  <r>
    <x v="24"/>
    <s v="C-IV"/>
    <x v="1"/>
    <x v="0"/>
    <n v="2012"/>
    <s v="2011/12"/>
    <n v="0.98360000000000003"/>
    <n v="5.0999999999999997E-2"/>
    <n v="0.14299999999999999"/>
    <n v="0.255"/>
    <n v="0.28000000000000003"/>
  </r>
  <r>
    <x v="25"/>
    <s v="C-IV"/>
    <x v="1"/>
    <x v="0"/>
    <n v="2012"/>
    <s v="2011/12"/>
    <n v="0.94120000000000004"/>
    <n v="2.5000000000000001E-2"/>
    <n v="0.14000000000000001"/>
    <n v="0.153"/>
    <n v="0.17199999999999999"/>
  </r>
  <r>
    <x v="26"/>
    <s v="C-IV"/>
    <x v="1"/>
    <x v="0"/>
    <n v="2012"/>
    <s v="2011/12"/>
    <n v="0.8881"/>
    <n v="2.1000000000000001E-2"/>
    <n v="0.17"/>
    <n v="3.2000000000000001E-2"/>
    <n v="4.2999999999999997E-2"/>
  </r>
  <r>
    <x v="27"/>
    <s v="C-IV"/>
    <x v="1"/>
    <x v="0"/>
    <n v="2012"/>
    <s v="2011/12"/>
    <n v="0.99129999999999996"/>
    <n v="2.5999999999999999E-2"/>
    <n v="0.11799999999999999"/>
    <n v="0.13500000000000001"/>
    <n v="0.14899999999999999"/>
  </r>
  <r>
    <x v="28"/>
    <s v="C-IV"/>
    <x v="1"/>
    <x v="0"/>
    <n v="2012"/>
    <s v="2011/12"/>
    <n v="0.98160000000000003"/>
    <n v="2.7E-2"/>
    <n v="8.2000000000000003E-2"/>
    <n v="0.23"/>
    <n v="0.245"/>
  </r>
  <r>
    <x v="29"/>
    <s v="C-IV"/>
    <x v="1"/>
    <x v="0"/>
    <n v="2012"/>
    <s v="2011/12"/>
    <n v="0.9919"/>
    <n v="3.5000000000000003E-2"/>
    <n v="0.114"/>
    <n v="0.112"/>
    <n v="0.13100000000000001"/>
  </r>
  <r>
    <x v="30"/>
    <s v="CalWIN"/>
    <x v="1"/>
    <x v="0"/>
    <n v="2012"/>
    <s v="2011/12"/>
    <n v="0.99460000000000004"/>
    <n v="0.106"/>
    <n v="0.183"/>
    <n v="4.3999999999999997E-2"/>
    <n v="7.0999999999999994E-2"/>
  </r>
  <r>
    <x v="31"/>
    <s v="CalWIN"/>
    <x v="1"/>
    <x v="0"/>
    <n v="2012"/>
    <s v="2011/12"/>
    <n v="0.95809999999999995"/>
    <n v="0.10100000000000001"/>
    <n v="0.18099999999999999"/>
    <n v="3.6999999999999998E-2"/>
    <n v="6.3E-2"/>
  </r>
  <r>
    <x v="32"/>
    <s v="C-IV"/>
    <x v="1"/>
    <x v="0"/>
    <n v="2012"/>
    <s v="2011/12"/>
    <n v="0.96940000000000004"/>
    <n v="2.7E-2"/>
    <n v="0.111"/>
    <n v="8.1000000000000003E-2"/>
    <n v="8.7999999999999995E-2"/>
  </r>
  <r>
    <x v="33"/>
    <s v="C-IV"/>
    <x v="1"/>
    <x v="0"/>
    <n v="2012"/>
    <s v="2011/12"/>
    <n v="0.94840000000000002"/>
    <n v="2.7E-2"/>
    <n v="0.11600000000000001"/>
    <n v="0.16500000000000001"/>
    <n v="0.184"/>
  </r>
  <r>
    <x v="34"/>
    <s v="CalWIN"/>
    <x v="1"/>
    <x v="0"/>
    <n v="2012"/>
    <s v="2011/12"/>
    <n v="0.9647"/>
    <n v="0.10100000000000001"/>
    <n v="0.17599999999999999"/>
    <n v="0.04"/>
    <n v="7.0999999999999994E-2"/>
  </r>
  <r>
    <x v="35"/>
    <s v="C-IV"/>
    <x v="1"/>
    <x v="0"/>
    <n v="2012"/>
    <s v="2011/12"/>
    <n v="0.99519999999999997"/>
    <n v="2.8000000000000001E-2"/>
    <n v="0.12"/>
    <n v="0.17699999999999999"/>
    <n v="0.20100000000000001"/>
  </r>
  <r>
    <x v="36"/>
    <s v="C-IV"/>
    <x v="1"/>
    <x v="0"/>
    <n v="2012"/>
    <s v="2011/12"/>
    <n v="0.95340000000000003"/>
    <n v="3.3000000000000002E-2"/>
    <n v="0.11799999999999999"/>
    <n v="0.186"/>
    <n v="0.20200000000000001"/>
  </r>
  <r>
    <x v="37"/>
    <s v="CalWIN"/>
    <x v="1"/>
    <x v="0"/>
    <n v="2012"/>
    <s v="2011/12"/>
    <n v="0.93869999999999998"/>
    <n v="0.17"/>
    <n v="0.27"/>
    <n v="8.4000000000000005E-2"/>
    <n v="0.13800000000000001"/>
  </r>
  <r>
    <x v="38"/>
    <s v="CalWIN"/>
    <x v="1"/>
    <x v="0"/>
    <n v="2012"/>
    <s v="2011/12"/>
    <n v="0.96660000000000001"/>
    <n v="0.113"/>
    <n v="0.20399999999999999"/>
    <n v="6.6000000000000003E-2"/>
    <n v="0.10100000000000001"/>
  </r>
  <r>
    <x v="39"/>
    <s v="C-IV"/>
    <x v="1"/>
    <x v="0"/>
    <n v="2012"/>
    <s v="2011/12"/>
    <n v="0.94210000000000005"/>
    <n v="0.05"/>
    <n v="0.124"/>
    <n v="0.154"/>
    <n v="0.17299999999999999"/>
  </r>
  <r>
    <x v="40"/>
    <s v="CalWIN"/>
    <x v="1"/>
    <x v="0"/>
    <n v="2012"/>
    <s v="2011/12"/>
    <n v="0.84250000000000003"/>
    <n v="8.6999999999999994E-2"/>
    <n v="0.17399999999999999"/>
    <n v="3.7999999999999999E-2"/>
    <n v="7.0999999999999994E-2"/>
  </r>
  <r>
    <x v="41"/>
    <s v="CalWIN"/>
    <x v="1"/>
    <x v="0"/>
    <n v="2012"/>
    <s v="2011/12"/>
    <n v="0.85950000000000004"/>
    <n v="0.1"/>
    <n v="0.16800000000000001"/>
    <n v="3.3000000000000002E-2"/>
    <n v="5.8999999999999997E-2"/>
  </r>
  <r>
    <x v="42"/>
    <s v="CalWIN"/>
    <x v="1"/>
    <x v="0"/>
    <n v="2012"/>
    <s v="2011/12"/>
    <n v="0.88929999999999998"/>
    <n v="0.10100000000000001"/>
    <n v="0.17"/>
    <n v="4.7E-2"/>
    <n v="8.2000000000000003E-2"/>
  </r>
  <r>
    <x v="43"/>
    <s v="CalWIN"/>
    <x v="1"/>
    <x v="0"/>
    <n v="2012"/>
    <s v="2011/12"/>
    <n v="0.47739999999999999"/>
    <n v="9.4E-2"/>
    <n v="0.159"/>
    <n v="8.9999999999999993E-3"/>
    <n v="3.4000000000000002E-2"/>
  </r>
  <r>
    <x v="44"/>
    <s v="CalWIN"/>
    <x v="1"/>
    <x v="0"/>
    <n v="2012"/>
    <s v="2011/12"/>
    <n v="0.90329999999999999"/>
    <n v="5.8000000000000003E-2"/>
    <n v="0.13"/>
    <n v="1.6E-2"/>
    <n v="3.9E-2"/>
  </r>
  <r>
    <x v="45"/>
    <s v="C-IV"/>
    <x v="1"/>
    <x v="0"/>
    <n v="2012"/>
    <s v="2011/12"/>
    <n v="0.90069999999999995"/>
    <n v="2.5999999999999999E-2"/>
    <n v="0.11600000000000001"/>
    <n v="0.16900000000000001"/>
    <n v="0.189"/>
  </r>
  <r>
    <x v="46"/>
    <s v="C-IV"/>
    <x v="1"/>
    <x v="0"/>
    <n v="2012"/>
    <s v="2011/12"/>
    <n v="1"/>
    <n v="7.9000000000000001E-2"/>
    <n v="0.127"/>
    <n v="9.5000000000000001E-2"/>
    <n v="9.5000000000000001E-2"/>
  </r>
  <r>
    <x v="47"/>
    <s v="C-IV"/>
    <x v="1"/>
    <x v="0"/>
    <n v="2012"/>
    <s v="2011/12"/>
    <n v="0.90939999999999999"/>
    <n v="3.9E-2"/>
    <n v="0.13400000000000001"/>
    <n v="0.155"/>
    <n v="0.17599999999999999"/>
  </r>
  <r>
    <x v="48"/>
    <s v="CalWIN"/>
    <x v="1"/>
    <x v="0"/>
    <n v="2012"/>
    <s v="2011/12"/>
    <n v="0.95960000000000001"/>
    <n v="5.1999999999999998E-2"/>
    <n v="0.153"/>
    <n v="1.2999999999999999E-2"/>
    <n v="5.8999999999999997E-2"/>
  </r>
  <r>
    <x v="49"/>
    <s v="CalWIN"/>
    <x v="1"/>
    <x v="0"/>
    <n v="2012"/>
    <s v="2011/12"/>
    <n v="0.61670000000000003"/>
    <n v="9.1999999999999998E-2"/>
    <n v="0.17"/>
    <n v="3.2000000000000001E-2"/>
    <n v="6.0999999999999999E-2"/>
  </r>
  <r>
    <x v="50"/>
    <s v="C-IV"/>
    <x v="1"/>
    <x v="0"/>
    <n v="2012"/>
    <s v="2011/12"/>
    <n v="0.96660000000000001"/>
    <n v="2.5999999999999999E-2"/>
    <n v="0.13"/>
    <n v="0.183"/>
    <n v="0.21"/>
  </r>
  <r>
    <x v="51"/>
    <s v="C-IV"/>
    <x v="1"/>
    <x v="0"/>
    <n v="2012"/>
    <s v="2011/12"/>
    <n v="0.9446"/>
    <n v="4.8000000000000001E-2"/>
    <n v="0.13300000000000001"/>
    <n v="0.152"/>
    <n v="0.16300000000000001"/>
  </r>
  <r>
    <x v="52"/>
    <s v="C-IV"/>
    <x v="1"/>
    <x v="0"/>
    <n v="2012"/>
    <s v="2011/12"/>
    <n v="0.99139999999999995"/>
    <n v="4.9000000000000002E-2"/>
    <n v="0.124"/>
    <n v="0.15"/>
    <n v="0.16200000000000001"/>
  </r>
  <r>
    <x v="53"/>
    <s v="C-IV"/>
    <x v="1"/>
    <x v="0"/>
    <n v="2012"/>
    <s v="2011/12"/>
    <n v="0.98280000000000001"/>
    <n v="2.1000000000000001E-2"/>
    <n v="0.108"/>
    <n v="0.191"/>
    <n v="0.20100000000000001"/>
  </r>
  <r>
    <x v="54"/>
    <s v="CalWIN"/>
    <x v="1"/>
    <x v="0"/>
    <n v="2012"/>
    <s v="2011/12"/>
    <n v="0.97189999999999999"/>
    <n v="0.20899999999999999"/>
    <n v="0.32500000000000001"/>
    <n v="0.108"/>
    <n v="0.156"/>
  </r>
  <r>
    <x v="55"/>
    <s v="C-IV"/>
    <x v="1"/>
    <x v="0"/>
    <n v="2012"/>
    <s v="2011/12"/>
    <n v="0.92710000000000004"/>
    <n v="3.9E-2"/>
    <n v="0.14499999999999999"/>
    <n v="0.126"/>
    <n v="0.14799999999999999"/>
  </r>
  <r>
    <x v="56"/>
    <s v="CalWIN"/>
    <x v="1"/>
    <x v="0"/>
    <n v="2012"/>
    <s v="2011/12"/>
    <n v="0.96960000000000002"/>
    <n v="0.111"/>
    <n v="0.223"/>
    <n v="6.5000000000000002E-2"/>
    <n v="0.111"/>
  </r>
  <r>
    <x v="57"/>
    <s v="CalWIN"/>
    <x v="1"/>
    <x v="0"/>
    <n v="2012"/>
    <s v="2011/12"/>
    <n v="0.91400000000000003"/>
    <n v="0.10199999999999999"/>
    <n v="0.16800000000000001"/>
    <n v="4.5999999999999999E-2"/>
    <n v="7.9000000000000001E-2"/>
  </r>
  <r>
    <x v="58"/>
    <s v="C-IV"/>
    <x v="1"/>
    <x v="0"/>
    <n v="2012"/>
    <s v="2011/12"/>
    <n v="0.94689999999999996"/>
    <n v="2.8000000000000001E-2"/>
    <n v="0.11700000000000001"/>
    <n v="0.17299999999999999"/>
    <n v="0.193"/>
  </r>
  <r>
    <x v="0"/>
    <s v="n/a"/>
    <x v="2"/>
    <x v="0"/>
    <n v="2012"/>
    <s v="2012/13"/>
    <n v="0.94169999999999998"/>
    <n v="8.1699999999999995E-2"/>
    <n v="0.16719999999999999"/>
    <n v="8.6400000000000005E-2"/>
    <n v="0.10920000000000001"/>
  </r>
  <r>
    <x v="1"/>
    <s v="CalWIN"/>
    <x v="2"/>
    <x v="0"/>
    <n v="2012"/>
    <s v="2012/13"/>
    <n v="0.87709999999999999"/>
    <n v="7.7899999999999997E-2"/>
    <n v="0.1615"/>
    <n v="4.2799999999999998E-2"/>
    <n v="8.1500000000000003E-2"/>
  </r>
  <r>
    <x v="2"/>
    <s v="C-IV"/>
    <x v="2"/>
    <x v="0"/>
    <n v="2012"/>
    <s v="2012/13"/>
    <n v="1"/>
    <n v="5.2600000000000001E-2"/>
    <n v="0.1053"/>
    <n v="0.1053"/>
    <n v="0.1053"/>
  </r>
  <r>
    <x v="3"/>
    <s v="C-IV"/>
    <x v="2"/>
    <x v="0"/>
    <n v="2012"/>
    <s v="2012/13"/>
    <n v="0.92759999999999998"/>
    <n v="3.2800000000000003E-2"/>
    <n v="0.14660000000000001"/>
    <n v="0.1517"/>
    <n v="0.17069999999999999"/>
  </r>
  <r>
    <x v="4"/>
    <s v="C-IV"/>
    <x v="2"/>
    <x v="0"/>
    <n v="2012"/>
    <s v="2012/13"/>
    <n v="0.94869999999999999"/>
    <n v="3.56E-2"/>
    <n v="0.11600000000000001"/>
    <n v="0.24690000000000001"/>
    <n v="0.26369999999999999"/>
  </r>
  <r>
    <x v="5"/>
    <s v="C-IV"/>
    <x v="2"/>
    <x v="0"/>
    <n v="2012"/>
    <s v="2012/13"/>
    <n v="0.99229999999999996"/>
    <n v="2.7799999999999998E-2"/>
    <n v="0.1071"/>
    <n v="0.20899999999999999"/>
    <n v="0.2341"/>
  </r>
  <r>
    <x v="6"/>
    <s v="C-IV"/>
    <x v="2"/>
    <x v="0"/>
    <n v="2012"/>
    <s v="2012/13"/>
    <n v="1"/>
    <n v="4.3299999999999998E-2"/>
    <n v="0.1535"/>
    <n v="0.16930000000000001"/>
    <n v="0.189"/>
  </r>
  <r>
    <x v="7"/>
    <s v="CalWIN"/>
    <x v="2"/>
    <x v="0"/>
    <n v="2012"/>
    <s v="2012/13"/>
    <n v="0.84650000000000003"/>
    <n v="8.7800000000000003E-2"/>
    <n v="0.1598"/>
    <n v="3.3500000000000002E-2"/>
    <n v="5.7000000000000002E-2"/>
  </r>
  <r>
    <x v="8"/>
    <s v="C-IV"/>
    <x v="2"/>
    <x v="0"/>
    <n v="2012"/>
    <s v="2012/13"/>
    <n v="0.98799999999999999"/>
    <n v="6.5600000000000006E-2"/>
    <n v="0.18260000000000001"/>
    <n v="0.22969999999999999"/>
    <n v="0.26250000000000001"/>
  </r>
  <r>
    <x v="9"/>
    <s v="C-IV"/>
    <x v="2"/>
    <x v="0"/>
    <n v="2012"/>
    <s v="2012/13"/>
    <n v="0.95889999999999997"/>
    <n v="3.2099999999999997E-2"/>
    <n v="0.13100000000000001"/>
    <n v="0.1573"/>
    <n v="0.1731"/>
  </r>
  <r>
    <x v="10"/>
    <s v="CalWIN"/>
    <x v="2"/>
    <x v="0"/>
    <n v="2012"/>
    <s v="2012/13"/>
    <n v="0.9728"/>
    <n v="0.157"/>
    <n v="0.27189999999999998"/>
    <n v="9.2499999999999999E-2"/>
    <n v="0.1489"/>
  </r>
  <r>
    <x v="11"/>
    <s v="C-IV"/>
    <x v="2"/>
    <x v="0"/>
    <n v="2012"/>
    <s v="2012/13"/>
    <n v="0.98170000000000002"/>
    <n v="2.4E-2"/>
    <n v="0.1158"/>
    <n v="0.1118"/>
    <n v="0.12379999999999999"/>
  </r>
  <r>
    <x v="12"/>
    <s v="C-IV"/>
    <x v="2"/>
    <x v="0"/>
    <n v="2012"/>
    <s v="2012/13"/>
    <n v="0.94410000000000005"/>
    <n v="3.4599999999999999E-2"/>
    <n v="0.1245"/>
    <n v="0.18379999999999999"/>
    <n v="0.20699999999999999"/>
  </r>
  <r>
    <x v="13"/>
    <s v="C-IV"/>
    <x v="2"/>
    <x v="0"/>
    <n v="2012"/>
    <s v="2012/13"/>
    <n v="0.98380000000000001"/>
    <n v="3.44E-2"/>
    <n v="0.1212"/>
    <n v="0.1681"/>
    <n v="0.18629999999999999"/>
  </r>
  <r>
    <x v="14"/>
    <s v="C-IV"/>
    <x v="2"/>
    <x v="0"/>
    <n v="2012"/>
    <s v="2012/13"/>
    <n v="0.99280000000000002"/>
    <n v="5.3600000000000002E-2"/>
    <n v="0.16070000000000001"/>
    <n v="0.125"/>
    <n v="0.128"/>
  </r>
  <r>
    <x v="15"/>
    <s v="C-IV"/>
    <x v="2"/>
    <x v="0"/>
    <n v="2012"/>
    <s v="2012/13"/>
    <n v="0.95140000000000002"/>
    <n v="5.3999999999999999E-2"/>
    <n v="0.15870000000000001"/>
    <n v="0.15679999999999999"/>
    <n v="0.18149999999999999"/>
  </r>
  <r>
    <x v="16"/>
    <s v="C-IV"/>
    <x v="2"/>
    <x v="0"/>
    <n v="2012"/>
    <s v="2012/13"/>
    <n v="0.8821"/>
    <n v="4.2799999999999998E-2"/>
    <n v="0.1444"/>
    <n v="0.1447"/>
    <n v="0.16389999999999999"/>
  </r>
  <r>
    <x v="17"/>
    <s v="C-IV"/>
    <x v="2"/>
    <x v="0"/>
    <n v="2012"/>
    <s v="2012/13"/>
    <n v="0.94"/>
    <n v="1.5299999999999999E-2"/>
    <n v="8.2600000000000007E-2"/>
    <n v="0.25619999999999998"/>
    <n v="0.27839999999999998"/>
  </r>
  <r>
    <x v="18"/>
    <s v="C-IV"/>
    <x v="2"/>
    <x v="0"/>
    <n v="2012"/>
    <s v="2012/13"/>
    <n v="0.92979999999999996"/>
    <n v="5.5100000000000003E-2"/>
    <n v="0.17699999999999999"/>
    <n v="0.15859999999999999"/>
    <n v="0.1736"/>
  </r>
  <r>
    <x v="19"/>
    <s v="LRS"/>
    <x v="2"/>
    <x v="0"/>
    <n v="2012"/>
    <s v="2012/13"/>
    <n v="0.95860000000000001"/>
    <n v="0.1045"/>
    <n v="0.1774"/>
    <n v="1E-4"/>
    <n v="2.8999999999999998E-3"/>
  </r>
  <r>
    <x v="20"/>
    <s v="C-IV"/>
    <x v="2"/>
    <x v="0"/>
    <n v="2012"/>
    <s v="2012/13"/>
    <n v="0.99160000000000004"/>
    <n v="5.4300000000000001E-2"/>
    <n v="0.1605"/>
    <n v="0.1802"/>
    <n v="0.2152"/>
  </r>
  <r>
    <x v="21"/>
    <s v="C-IV"/>
    <x v="2"/>
    <x v="0"/>
    <n v="2012"/>
    <s v="2012/13"/>
    <n v="0.94350000000000001"/>
    <n v="3.7100000000000001E-2"/>
    <n v="0.1178"/>
    <n v="0.13750000000000001"/>
    <n v="0.1598"/>
  </r>
  <r>
    <x v="22"/>
    <s v="C-IV"/>
    <x v="2"/>
    <x v="0"/>
    <n v="2012"/>
    <s v="2012/13"/>
    <n v="0.98860000000000003"/>
    <n v="2.8000000000000001E-2"/>
    <n v="0.1014"/>
    <n v="0.15379999999999999"/>
    <n v="0.17829999999999999"/>
  </r>
  <r>
    <x v="23"/>
    <s v="C-IV"/>
    <x v="2"/>
    <x v="0"/>
    <n v="2012"/>
    <s v="2012/13"/>
    <n v="0.98650000000000004"/>
    <n v="3.3799999999999997E-2"/>
    <n v="0.13239999999999999"/>
    <n v="0.15340000000000001"/>
    <n v="0.18290000000000001"/>
  </r>
  <r>
    <x v="24"/>
    <s v="C-IV"/>
    <x v="2"/>
    <x v="0"/>
    <n v="2012"/>
    <s v="2012/13"/>
    <n v="0.97729999999999995"/>
    <n v="4.9299999999999997E-2"/>
    <n v="0.15559999999999999"/>
    <n v="0.2465"/>
    <n v="0.26979999999999998"/>
  </r>
  <r>
    <x v="25"/>
    <s v="C-IV"/>
    <x v="2"/>
    <x v="0"/>
    <n v="2012"/>
    <s v="2012/13"/>
    <n v="1"/>
    <n v="4.9099999999999998E-2"/>
    <n v="0.1104"/>
    <n v="0.1227"/>
    <n v="0.1288"/>
  </r>
  <r>
    <x v="26"/>
    <s v="C-IV"/>
    <x v="2"/>
    <x v="0"/>
    <n v="2012"/>
    <s v="2012/13"/>
    <n v="0.95"/>
    <n v="1.55E-2"/>
    <n v="0.14430000000000001"/>
    <n v="8.2500000000000004E-2"/>
    <n v="9.7900000000000001E-2"/>
  </r>
  <r>
    <x v="27"/>
    <s v="C-IV"/>
    <x v="2"/>
    <x v="0"/>
    <n v="2012"/>
    <s v="2012/13"/>
    <n v="0.99390000000000001"/>
    <n v="2.5000000000000001E-2"/>
    <n v="0.12139999999999999"/>
    <n v="0.14660000000000001"/>
    <n v="0.1643"/>
  </r>
  <r>
    <x v="28"/>
    <s v="C-IV"/>
    <x v="2"/>
    <x v="0"/>
    <n v="2012"/>
    <s v="2012/13"/>
    <n v="0.9849"/>
    <n v="2.53E-2"/>
    <n v="9.1800000000000007E-2"/>
    <n v="0.2286"/>
    <n v="0.25319999999999998"/>
  </r>
  <r>
    <x v="29"/>
    <s v="C-IV"/>
    <x v="2"/>
    <x v="0"/>
    <n v="2012"/>
    <s v="2012/13"/>
    <n v="0.98799999999999999"/>
    <n v="2.24E-2"/>
    <n v="9.4200000000000006E-2"/>
    <n v="0.13589999999999999"/>
    <n v="0.16139999999999999"/>
  </r>
  <r>
    <x v="30"/>
    <s v="CalWIN"/>
    <x v="2"/>
    <x v="0"/>
    <n v="2012"/>
    <s v="2012/13"/>
    <n v="0.99550000000000005"/>
    <n v="8.3400000000000002E-2"/>
    <n v="0.16259999999999999"/>
    <n v="4.65E-2"/>
    <n v="7.4300000000000005E-2"/>
  </r>
  <r>
    <x v="31"/>
    <s v="CalWIN"/>
    <x v="2"/>
    <x v="0"/>
    <n v="2012"/>
    <s v="2012/13"/>
    <n v="0.96299999999999997"/>
    <n v="9.9500000000000005E-2"/>
    <n v="0.18010000000000001"/>
    <n v="4.0099999999999997E-2"/>
    <n v="7.0000000000000007E-2"/>
  </r>
  <r>
    <x v="32"/>
    <s v="C-IV"/>
    <x v="2"/>
    <x v="0"/>
    <n v="2012"/>
    <s v="2012/13"/>
    <n v="0.9375"/>
    <n v="2.1299999999999999E-2"/>
    <n v="9.1200000000000003E-2"/>
    <n v="0.1489"/>
    <n v="0.15809999999999999"/>
  </r>
  <r>
    <x v="33"/>
    <s v="C-IV"/>
    <x v="2"/>
    <x v="0"/>
    <n v="2012"/>
    <s v="2012/13"/>
    <n v="0.94679999999999997"/>
    <n v="2.5700000000000001E-2"/>
    <n v="0.1096"/>
    <n v="0.18"/>
    <n v="0.19650000000000001"/>
  </r>
  <r>
    <x v="34"/>
    <s v="CalWIN"/>
    <x v="2"/>
    <x v="0"/>
    <n v="2012"/>
    <s v="2012/13"/>
    <n v="0.98499999999999999"/>
    <n v="7.9899999999999999E-2"/>
    <n v="0.15479999999999999"/>
    <n v="4.19E-2"/>
    <n v="7.2300000000000003E-2"/>
  </r>
  <r>
    <x v="35"/>
    <s v="C-IV"/>
    <x v="2"/>
    <x v="0"/>
    <n v="2012"/>
    <s v="2012/13"/>
    <n v="0.97509999999999997"/>
    <n v="3.8800000000000001E-2"/>
    <n v="0.1333"/>
    <n v="0.21820000000000001"/>
    <n v="0.24610000000000001"/>
  </r>
  <r>
    <x v="36"/>
    <s v="C-IV"/>
    <x v="2"/>
    <x v="0"/>
    <n v="2012"/>
    <s v="2012/13"/>
    <n v="0.93200000000000005"/>
    <n v="3.3399999999999999E-2"/>
    <n v="0.1139"/>
    <n v="0.219"/>
    <n v="0.2336"/>
  </r>
  <r>
    <x v="37"/>
    <s v="CalWIN"/>
    <x v="2"/>
    <x v="0"/>
    <n v="2012"/>
    <s v="2012/13"/>
    <n v="0.88480000000000003"/>
    <n v="0.15740000000000001"/>
    <n v="0.25519999999999998"/>
    <n v="8.9499999999999996E-2"/>
    <n v="0.1447"/>
  </r>
  <r>
    <x v="38"/>
    <s v="CalWIN"/>
    <x v="2"/>
    <x v="0"/>
    <n v="2012"/>
    <s v="2012/13"/>
    <n v="0.93169999999999997"/>
    <n v="8.6400000000000005E-2"/>
    <n v="0.18310000000000001"/>
    <n v="6.3700000000000007E-2"/>
    <n v="0.1004"/>
  </r>
  <r>
    <x v="39"/>
    <s v="C-IV"/>
    <x v="2"/>
    <x v="0"/>
    <n v="2012"/>
    <s v="2012/13"/>
    <n v="0.92730000000000001"/>
    <n v="4.7800000000000002E-2"/>
    <n v="0.13039999999999999"/>
    <n v="0.1641"/>
    <n v="0.1842"/>
  </r>
  <r>
    <x v="40"/>
    <s v="CalWIN"/>
    <x v="2"/>
    <x v="0"/>
    <n v="2012"/>
    <s v="2012/13"/>
    <n v="0.83550000000000002"/>
    <n v="6.4899999999999999E-2"/>
    <n v="0.15570000000000001"/>
    <n v="3.0300000000000001E-2"/>
    <n v="5.7500000000000002E-2"/>
  </r>
  <r>
    <x v="41"/>
    <s v="CalWIN"/>
    <x v="2"/>
    <x v="0"/>
    <n v="2012"/>
    <s v="2012/13"/>
    <n v="0.86560000000000004"/>
    <n v="0.08"/>
    <n v="0.1575"/>
    <n v="3.32E-2"/>
    <n v="6.0600000000000001E-2"/>
  </r>
  <r>
    <x v="42"/>
    <s v="CalWIN"/>
    <x v="2"/>
    <x v="0"/>
    <n v="2012"/>
    <s v="2012/13"/>
    <n v="0.94520000000000004"/>
    <n v="8.1900000000000001E-2"/>
    <n v="0.18590000000000001"/>
    <n v="4.9700000000000001E-2"/>
    <n v="9.2499999999999999E-2"/>
  </r>
  <r>
    <x v="43"/>
    <s v="CalWIN"/>
    <x v="2"/>
    <x v="0"/>
    <n v="2012"/>
    <s v="2012/13"/>
    <n v="0.86380000000000001"/>
    <n v="8.0600000000000005E-2"/>
    <n v="0.14710000000000001"/>
    <n v="1.15E-2"/>
    <n v="3.9600000000000003E-2"/>
  </r>
  <r>
    <x v="44"/>
    <s v="CalWIN"/>
    <x v="2"/>
    <x v="0"/>
    <n v="2012"/>
    <s v="2012/13"/>
    <n v="0.94579999999999997"/>
    <n v="4.8500000000000001E-2"/>
    <n v="0.12280000000000001"/>
    <n v="3.5400000000000001E-2"/>
    <n v="8.3599999999999994E-2"/>
  </r>
  <r>
    <x v="45"/>
    <s v="C-IV"/>
    <x v="2"/>
    <x v="0"/>
    <n v="2012"/>
    <s v="2012/13"/>
    <n v="0.88139999999999996"/>
    <n v="2.53E-2"/>
    <n v="0.13089999999999999"/>
    <n v="0.1862"/>
    <n v="0.20649999999999999"/>
  </r>
  <r>
    <x v="46"/>
    <s v="C-IV"/>
    <x v="2"/>
    <x v="0"/>
    <n v="2012"/>
    <s v="2012/13"/>
    <n v="1"/>
    <n v="5.5599999999999997E-2"/>
    <n v="0.14810000000000001"/>
    <n v="3.6999999999999998E-2"/>
    <n v="3.6999999999999998E-2"/>
  </r>
  <r>
    <x v="47"/>
    <s v="C-IV"/>
    <x v="2"/>
    <x v="0"/>
    <n v="2012"/>
    <s v="2012/13"/>
    <n v="0.97040000000000004"/>
    <n v="2.2700000000000001E-2"/>
    <n v="9.6299999999999997E-2"/>
    <n v="0.17100000000000001"/>
    <n v="0.184"/>
  </r>
  <r>
    <x v="48"/>
    <s v="CalWIN"/>
    <x v="2"/>
    <x v="0"/>
    <n v="2012"/>
    <s v="2012/13"/>
    <n v="0.95630000000000004"/>
    <n v="2.98E-2"/>
    <n v="0.13059999999999999"/>
    <n v="1.2E-2"/>
    <n v="5.0700000000000002E-2"/>
  </r>
  <r>
    <x v="49"/>
    <s v="CalWIN"/>
    <x v="2"/>
    <x v="0"/>
    <n v="2012"/>
    <s v="2012/13"/>
    <n v="0.69950000000000001"/>
    <n v="7.9799999999999996E-2"/>
    <n v="0.16450000000000001"/>
    <n v="3.6200000000000003E-2"/>
    <n v="7.1900000000000006E-2"/>
  </r>
  <r>
    <x v="50"/>
    <s v="C-IV"/>
    <x v="2"/>
    <x v="0"/>
    <n v="2012"/>
    <s v="2012/13"/>
    <n v="0.96009999999999995"/>
    <n v="2.1499999999999998E-2"/>
    <n v="0.12759999999999999"/>
    <n v="0.2303"/>
    <n v="0.25369999999999998"/>
  </r>
  <r>
    <x v="51"/>
    <s v="C-IV"/>
    <x v="2"/>
    <x v="0"/>
    <n v="2012"/>
    <s v="2012/13"/>
    <n v="0.94310000000000005"/>
    <n v="3.4700000000000002E-2"/>
    <n v="0.13120000000000001"/>
    <n v="0.14860000000000001"/>
    <n v="0.16239999999999999"/>
  </r>
  <r>
    <x v="52"/>
    <s v="C-IV"/>
    <x v="2"/>
    <x v="0"/>
    <n v="2012"/>
    <s v="2012/13"/>
    <n v="0.99770000000000003"/>
    <n v="5.8500000000000003E-2"/>
    <n v="0.12609999999999999"/>
    <n v="0.1749"/>
    <n v="0.1875"/>
  </r>
  <r>
    <x v="53"/>
    <s v="C-IV"/>
    <x v="2"/>
    <x v="0"/>
    <n v="2012"/>
    <s v="2012/13"/>
    <n v="0.92169999999999996"/>
    <n v="3.56E-2"/>
    <n v="0.12759999999999999"/>
    <n v="0.27300000000000002"/>
    <n v="0.30859999999999999"/>
  </r>
  <r>
    <x v="54"/>
    <s v="CalWIN"/>
    <x v="2"/>
    <x v="0"/>
    <n v="2012"/>
    <s v="2012/13"/>
    <n v="0.96989999999999998"/>
    <n v="0.1646"/>
    <n v="0.2873"/>
    <n v="0.1041"/>
    <n v="0.15260000000000001"/>
  </r>
  <r>
    <x v="55"/>
    <s v="C-IV"/>
    <x v="2"/>
    <x v="0"/>
    <n v="2012"/>
    <s v="2012/13"/>
    <n v="0.94650000000000001"/>
    <n v="0.04"/>
    <n v="0.1578"/>
    <n v="0.1686"/>
    <n v="0.1903"/>
  </r>
  <r>
    <x v="56"/>
    <s v="CalWIN"/>
    <x v="2"/>
    <x v="0"/>
    <n v="2012"/>
    <s v="2012/13"/>
    <n v="0.96440000000000003"/>
    <n v="9.2499999999999999E-2"/>
    <n v="0.21529999999999999"/>
    <n v="5.6899999999999999E-2"/>
    <n v="0.10059999999999999"/>
  </r>
  <r>
    <x v="57"/>
    <s v="CalWIN"/>
    <x v="2"/>
    <x v="0"/>
    <n v="2012"/>
    <s v="2012/13"/>
    <n v="0.91720000000000002"/>
    <n v="9.9599999999999994E-2"/>
    <n v="0.1835"/>
    <n v="4.5199999999999997E-2"/>
    <n v="8.0500000000000002E-2"/>
  </r>
  <r>
    <x v="58"/>
    <s v="C-IV"/>
    <x v="2"/>
    <x v="0"/>
    <n v="2012"/>
    <s v="2012/13"/>
    <n v="0.98419999999999996"/>
    <n v="2.8299999999999999E-2"/>
    <n v="0.1187"/>
    <n v="0.16669999999999999"/>
    <n v="0.1852"/>
  </r>
  <r>
    <x v="0"/>
    <s v="n/a"/>
    <x v="3"/>
    <x v="0"/>
    <n v="2013"/>
    <s v="2012/13"/>
    <n v="0.93930000000000002"/>
    <n v="8.8800000000000004E-2"/>
    <n v="0.18310000000000001"/>
    <n v="9.1200000000000003E-2"/>
    <n v="0.11550000000000001"/>
  </r>
  <r>
    <x v="1"/>
    <s v="CalWIN"/>
    <x v="3"/>
    <x v="0"/>
    <n v="2013"/>
    <s v="2012/13"/>
    <n v="0.85460000000000003"/>
    <n v="8.4599999999999995E-2"/>
    <n v="0.18340000000000001"/>
    <n v="4.5100000000000001E-2"/>
    <n v="9.4200000000000006E-2"/>
  </r>
  <r>
    <x v="2"/>
    <s v="C-IV"/>
    <x v="3"/>
    <x v="0"/>
    <n v="2013"/>
    <s v="2012/13"/>
    <n v="0.9375"/>
    <n v="0"/>
    <n v="8.6999999999999994E-2"/>
    <n v="8.6999999999999994E-2"/>
    <n v="8.6999999999999994E-2"/>
  </r>
  <r>
    <x v="3"/>
    <s v="C-IV"/>
    <x v="3"/>
    <x v="0"/>
    <n v="2013"/>
    <s v="2012/13"/>
    <n v="0.93630000000000002"/>
    <n v="2.8500000000000001E-2"/>
    <n v="0.1404"/>
    <n v="0.19919999999999999"/>
    <n v="0.22770000000000001"/>
  </r>
  <r>
    <x v="4"/>
    <s v="C-IV"/>
    <x v="3"/>
    <x v="0"/>
    <n v="2013"/>
    <s v="2012/13"/>
    <n v="0.95550000000000002"/>
    <n v="3.78E-2"/>
    <n v="0.1323"/>
    <n v="0.2782"/>
    <n v="0.29849999999999999"/>
  </r>
  <r>
    <x v="5"/>
    <s v="C-IV"/>
    <x v="3"/>
    <x v="0"/>
    <n v="2013"/>
    <s v="2012/13"/>
    <n v="0.98839999999999995"/>
    <n v="3.3300000000000003E-2"/>
    <n v="0.1409"/>
    <n v="0.20610000000000001"/>
    <n v="0.23480000000000001"/>
  </r>
  <r>
    <x v="6"/>
    <s v="C-IV"/>
    <x v="3"/>
    <x v="0"/>
    <n v="2013"/>
    <s v="2012/13"/>
    <n v="1"/>
    <n v="4.0599999999999997E-2"/>
    <n v="0.1313"/>
    <n v="0.1031"/>
    <n v="0.1125"/>
  </r>
  <r>
    <x v="7"/>
    <s v="CalWIN"/>
    <x v="3"/>
    <x v="0"/>
    <n v="2013"/>
    <s v="2012/13"/>
    <n v="0.87480000000000002"/>
    <n v="0.10440000000000001"/>
    <n v="0.18010000000000001"/>
    <n v="4.7399999999999998E-2"/>
    <n v="0.09"/>
  </r>
  <r>
    <x v="8"/>
    <s v="C-IV"/>
    <x v="3"/>
    <x v="0"/>
    <n v="2013"/>
    <s v="2012/13"/>
    <n v="0.97799999999999998"/>
    <n v="7.7499999999999999E-2"/>
    <n v="0.23669999999999999"/>
    <n v="0.24959999999999999"/>
    <n v="0.28120000000000001"/>
  </r>
  <r>
    <x v="9"/>
    <s v="C-IV"/>
    <x v="3"/>
    <x v="0"/>
    <n v="2013"/>
    <s v="2012/13"/>
    <n v="0.97250000000000003"/>
    <n v="3.7499999999999999E-2"/>
    <n v="0.12720000000000001"/>
    <n v="0.17369999999999999"/>
    <n v="0.1961"/>
  </r>
  <r>
    <x v="10"/>
    <s v="CalWIN"/>
    <x v="3"/>
    <x v="0"/>
    <n v="2013"/>
    <s v="2012/13"/>
    <n v="0.97040000000000004"/>
    <n v="0.16"/>
    <n v="0.29720000000000002"/>
    <n v="7.1800000000000003E-2"/>
    <n v="0.1139"/>
  </r>
  <r>
    <x v="11"/>
    <s v="C-IV"/>
    <x v="3"/>
    <x v="0"/>
    <n v="2013"/>
    <s v="2012/13"/>
    <n v="0.9919"/>
    <n v="5.2499999999999998E-2"/>
    <n v="0.16769999999999999"/>
    <n v="0.18990000000000001"/>
    <n v="0.21010000000000001"/>
  </r>
  <r>
    <x v="12"/>
    <s v="C-IV"/>
    <x v="3"/>
    <x v="0"/>
    <n v="2013"/>
    <s v="2012/13"/>
    <n v="0.89670000000000005"/>
    <n v="4.7E-2"/>
    <n v="0.1363"/>
    <n v="0.2379"/>
    <n v="0.2697"/>
  </r>
  <r>
    <x v="13"/>
    <s v="C-IV"/>
    <x v="3"/>
    <x v="0"/>
    <n v="2013"/>
    <s v="2012/13"/>
    <n v="0.98850000000000005"/>
    <n v="6.2E-2"/>
    <n v="0.14860000000000001"/>
    <n v="0.16470000000000001"/>
    <n v="0.18179999999999999"/>
  </r>
  <r>
    <x v="14"/>
    <s v="C-IV"/>
    <x v="3"/>
    <x v="0"/>
    <n v="2013"/>
    <s v="2012/13"/>
    <n v="0.99029999999999996"/>
    <n v="5.6099999999999997E-2"/>
    <n v="0.15840000000000001"/>
    <n v="0.2079"/>
    <n v="0.22109999999999999"/>
  </r>
  <r>
    <x v="15"/>
    <s v="C-IV"/>
    <x v="3"/>
    <x v="0"/>
    <n v="2013"/>
    <s v="2012/13"/>
    <n v="0.96330000000000005"/>
    <n v="6.25E-2"/>
    <n v="0.1787"/>
    <n v="0.17319999999999999"/>
    <n v="0.20119999999999999"/>
  </r>
  <r>
    <x v="16"/>
    <s v="C-IV"/>
    <x v="3"/>
    <x v="0"/>
    <n v="2013"/>
    <s v="2012/13"/>
    <n v="0.90759999999999996"/>
    <n v="5.5399999999999998E-2"/>
    <n v="0.19159999999999999"/>
    <n v="0.1681"/>
    <n v="0.18870000000000001"/>
  </r>
  <r>
    <x v="17"/>
    <s v="C-IV"/>
    <x v="3"/>
    <x v="0"/>
    <n v="2013"/>
    <s v="2012/13"/>
    <n v="0.9546"/>
    <n v="1.9E-2"/>
    <n v="9.7100000000000006E-2"/>
    <n v="0.27660000000000001"/>
    <n v="0.29849999999999999"/>
  </r>
  <r>
    <x v="18"/>
    <s v="C-IV"/>
    <x v="3"/>
    <x v="0"/>
    <n v="2013"/>
    <s v="2012/13"/>
    <n v="0.90139999999999998"/>
    <n v="9.8699999999999996E-2"/>
    <n v="0.2122"/>
    <n v="0.17230000000000001"/>
    <n v="0.187"/>
  </r>
  <r>
    <x v="19"/>
    <s v="LRS"/>
    <x v="3"/>
    <x v="0"/>
    <n v="2013"/>
    <s v="2012/13"/>
    <n v="0.94940000000000002"/>
    <n v="0.1074"/>
    <n v="0.18229999999999999"/>
    <n v="1E-4"/>
    <n v="3.5999999999999999E-3"/>
  </r>
  <r>
    <x v="20"/>
    <s v="C-IV"/>
    <x v="3"/>
    <x v="0"/>
    <n v="2013"/>
    <s v="2012/13"/>
    <n v="0.9849"/>
    <n v="5.4300000000000001E-2"/>
    <n v="0.19189999999999999"/>
    <n v="0.20630000000000001"/>
    <n v="0.23719999999999999"/>
  </r>
  <r>
    <x v="21"/>
    <s v="C-IV"/>
    <x v="3"/>
    <x v="0"/>
    <n v="2013"/>
    <s v="2012/13"/>
    <n v="0.94610000000000005"/>
    <n v="4.1000000000000002E-2"/>
    <n v="0.1153"/>
    <n v="0.17460000000000001"/>
    <n v="0.19020000000000001"/>
  </r>
  <r>
    <x v="22"/>
    <s v="C-IV"/>
    <x v="3"/>
    <x v="0"/>
    <n v="2013"/>
    <s v="2012/13"/>
    <n v="0.96340000000000003"/>
    <n v="4.7100000000000003E-2"/>
    <n v="0.14510000000000001"/>
    <n v="0.1804"/>
    <n v="0.1961"/>
  </r>
  <r>
    <x v="23"/>
    <s v="C-IV"/>
    <x v="3"/>
    <x v="0"/>
    <n v="2013"/>
    <s v="2012/13"/>
    <n v="0.99060000000000004"/>
    <n v="6.6500000000000004E-2"/>
    <n v="0.1898"/>
    <n v="0.26069999999999999"/>
    <n v="0.30669999999999997"/>
  </r>
  <r>
    <x v="24"/>
    <s v="C-IV"/>
    <x v="3"/>
    <x v="0"/>
    <n v="2013"/>
    <s v="2012/13"/>
    <n v="0.98599999999999999"/>
    <n v="6.1699999999999998E-2"/>
    <n v="0.1958"/>
    <n v="0.26750000000000002"/>
    <n v="0.29160000000000003"/>
  </r>
  <r>
    <x v="25"/>
    <s v="C-IV"/>
    <x v="3"/>
    <x v="0"/>
    <n v="2013"/>
    <s v="2012/13"/>
    <n v="1"/>
    <n v="8.1799999999999998E-2"/>
    <n v="0.19500000000000001"/>
    <n v="0.23269999999999999"/>
    <n v="0.26419999999999999"/>
  </r>
  <r>
    <x v="26"/>
    <s v="C-IV"/>
    <x v="3"/>
    <x v="0"/>
    <n v="2013"/>
    <s v="2012/13"/>
    <n v="0.94499999999999995"/>
    <n v="1.9199999999999998E-2"/>
    <n v="0.18459999999999999"/>
    <n v="9.2299999999999993E-2"/>
    <n v="9.6199999999999994E-2"/>
  </r>
  <r>
    <x v="27"/>
    <s v="C-IV"/>
    <x v="3"/>
    <x v="0"/>
    <n v="2013"/>
    <s v="2012/13"/>
    <n v="0.99260000000000004"/>
    <n v="3.78E-2"/>
    <n v="0.1368"/>
    <n v="0.1095"/>
    <n v="0.11990000000000001"/>
  </r>
  <r>
    <x v="28"/>
    <s v="C-IV"/>
    <x v="3"/>
    <x v="0"/>
    <n v="2013"/>
    <s v="2012/13"/>
    <n v="0.96230000000000004"/>
    <n v="3.6900000000000002E-2"/>
    <n v="0.10299999999999999"/>
    <n v="0.26669999999999999"/>
    <n v="0.3221"/>
  </r>
  <r>
    <x v="29"/>
    <s v="C-IV"/>
    <x v="3"/>
    <x v="0"/>
    <n v="2013"/>
    <s v="2012/13"/>
    <n v="0.96919999999999995"/>
    <n v="3.2899999999999999E-2"/>
    <n v="0.12920000000000001"/>
    <n v="0.1613"/>
    <n v="0.18579999999999999"/>
  </r>
  <r>
    <x v="30"/>
    <s v="CalWIN"/>
    <x v="3"/>
    <x v="0"/>
    <n v="2013"/>
    <s v="2012/13"/>
    <n v="0.99350000000000005"/>
    <n v="8.5500000000000007E-2"/>
    <n v="0.1714"/>
    <n v="5.0700000000000002E-2"/>
    <n v="8.09E-2"/>
  </r>
  <r>
    <x v="31"/>
    <s v="CalWIN"/>
    <x v="3"/>
    <x v="0"/>
    <n v="2013"/>
    <s v="2012/13"/>
    <n v="0.94820000000000004"/>
    <n v="8.72E-2"/>
    <n v="0.17469999999999999"/>
    <n v="3.9100000000000003E-2"/>
    <n v="6.5699999999999995E-2"/>
  </r>
  <r>
    <x v="32"/>
    <s v="C-IV"/>
    <x v="3"/>
    <x v="0"/>
    <n v="2013"/>
    <s v="2012/13"/>
    <n v="0.95409999999999995"/>
    <n v="3.0099999999999998E-2"/>
    <n v="9.3399999999999997E-2"/>
    <n v="0.16869999999999999"/>
    <n v="0.17469999999999999"/>
  </r>
  <r>
    <x v="33"/>
    <s v="C-IV"/>
    <x v="3"/>
    <x v="0"/>
    <n v="2013"/>
    <s v="2012/13"/>
    <n v="0.94159999999999999"/>
    <n v="3.27E-2"/>
    <n v="0.123"/>
    <n v="0.18590000000000001"/>
    <n v="0.2034"/>
  </r>
  <r>
    <x v="34"/>
    <s v="CalWIN"/>
    <x v="3"/>
    <x v="0"/>
    <n v="2013"/>
    <s v="2012/13"/>
    <n v="0.97350000000000003"/>
    <n v="0.09"/>
    <n v="0.17230000000000001"/>
    <n v="5.1900000000000002E-2"/>
    <n v="8.4400000000000003E-2"/>
  </r>
  <r>
    <x v="35"/>
    <s v="C-IV"/>
    <x v="3"/>
    <x v="0"/>
    <n v="2013"/>
    <s v="2012/13"/>
    <n v="0.99619999999999997"/>
    <n v="4.3400000000000001E-2"/>
    <n v="0.15090000000000001"/>
    <n v="0.1726"/>
    <n v="0.20519999999999999"/>
  </r>
  <r>
    <x v="36"/>
    <s v="C-IV"/>
    <x v="3"/>
    <x v="0"/>
    <n v="2013"/>
    <s v="2012/13"/>
    <n v="0.93579999999999997"/>
    <n v="4.3799999999999999E-2"/>
    <n v="0.13270000000000001"/>
    <n v="0.22359999999999999"/>
    <n v="0.24030000000000001"/>
  </r>
  <r>
    <x v="37"/>
    <s v="CalWIN"/>
    <x v="3"/>
    <x v="0"/>
    <n v="2013"/>
    <s v="2012/13"/>
    <n v="0.89159999999999995"/>
    <n v="0.1691"/>
    <n v="0.27579999999999999"/>
    <n v="7.8100000000000003E-2"/>
    <n v="0.125"/>
  </r>
  <r>
    <x v="38"/>
    <s v="CalWIN"/>
    <x v="3"/>
    <x v="0"/>
    <n v="2013"/>
    <s v="2012/13"/>
    <n v="0.91290000000000004"/>
    <n v="8.72E-2"/>
    <n v="0.19109999999999999"/>
    <n v="7.0499999999999993E-2"/>
    <n v="0.11650000000000001"/>
  </r>
  <r>
    <x v="39"/>
    <s v="C-IV"/>
    <x v="3"/>
    <x v="0"/>
    <n v="2013"/>
    <s v="2012/13"/>
    <n v="0.96260000000000001"/>
    <n v="5.6099999999999997E-2"/>
    <n v="0.1464"/>
    <n v="0.18029999999999999"/>
    <n v="0.1988"/>
  </r>
  <r>
    <x v="40"/>
    <s v="CalWIN"/>
    <x v="3"/>
    <x v="0"/>
    <n v="2013"/>
    <s v="2012/13"/>
    <n v="0.89780000000000004"/>
    <n v="7.5700000000000003E-2"/>
    <n v="0.15809999999999999"/>
    <n v="4.65E-2"/>
    <n v="7.3099999999999998E-2"/>
  </r>
  <r>
    <x v="41"/>
    <s v="CalWIN"/>
    <x v="3"/>
    <x v="0"/>
    <n v="2013"/>
    <s v="2012/13"/>
    <n v="0.82650000000000001"/>
    <n v="8.09E-2"/>
    <n v="0.16900000000000001"/>
    <n v="4.5100000000000001E-2"/>
    <n v="7.9799999999999996E-2"/>
  </r>
  <r>
    <x v="42"/>
    <s v="CalWIN"/>
    <x v="3"/>
    <x v="0"/>
    <n v="2013"/>
    <s v="2012/13"/>
    <n v="0.93289999999999995"/>
    <n v="0.1115"/>
    <n v="0.2203"/>
    <n v="4.9299999999999997E-2"/>
    <n v="8.3500000000000005E-2"/>
  </r>
  <r>
    <x v="43"/>
    <s v="CalWIN"/>
    <x v="3"/>
    <x v="0"/>
    <n v="2013"/>
    <s v="2012/13"/>
    <n v="0.85109999999999997"/>
    <n v="6.4699999999999994E-2"/>
    <n v="0.1426"/>
    <n v="1.14E-2"/>
    <n v="4.19E-2"/>
  </r>
  <r>
    <x v="44"/>
    <s v="CalWIN"/>
    <x v="3"/>
    <x v="0"/>
    <n v="2013"/>
    <s v="2012/13"/>
    <n v="0.88949999999999996"/>
    <n v="5.4600000000000003E-2"/>
    <n v="0.17549999999999999"/>
    <n v="2.5100000000000001E-2"/>
    <n v="6.0900000000000003E-2"/>
  </r>
  <r>
    <x v="45"/>
    <s v="C-IV"/>
    <x v="3"/>
    <x v="0"/>
    <n v="2013"/>
    <s v="2012/13"/>
    <n v="0.89600000000000002"/>
    <n v="3.9300000000000002E-2"/>
    <n v="0.14169999999999999"/>
    <n v="0.26"/>
    <n v="0.28639999999999999"/>
  </r>
  <r>
    <x v="46"/>
    <s v="C-IV"/>
    <x v="3"/>
    <x v="0"/>
    <n v="2013"/>
    <s v="2012/13"/>
    <n v="0.95830000000000004"/>
    <n v="0"/>
    <n v="0.1633"/>
    <n v="0.12239999999999999"/>
    <n v="0.12239999999999999"/>
  </r>
  <r>
    <x v="47"/>
    <s v="C-IV"/>
    <x v="3"/>
    <x v="0"/>
    <n v="2013"/>
    <s v="2012/13"/>
    <n v="0.95020000000000004"/>
    <n v="3.39E-2"/>
    <n v="0.12529999999999999"/>
    <n v="0.15909999999999999"/>
    <n v="0.17860000000000001"/>
  </r>
  <r>
    <x v="48"/>
    <s v="CalWIN"/>
    <x v="3"/>
    <x v="0"/>
    <n v="2013"/>
    <s v="2012/13"/>
    <n v="0.96350000000000002"/>
    <n v="2.53E-2"/>
    <n v="0.13639999999999999"/>
    <n v="1.35E-2"/>
    <n v="6.7400000000000002E-2"/>
  </r>
  <r>
    <x v="49"/>
    <s v="CalWIN"/>
    <x v="3"/>
    <x v="0"/>
    <n v="2013"/>
    <s v="2012/13"/>
    <n v="0.62250000000000005"/>
    <n v="8.1100000000000005E-2"/>
    <n v="0.1802"/>
    <n v="3.9899999999999998E-2"/>
    <n v="7.0699999999999999E-2"/>
  </r>
  <r>
    <x v="50"/>
    <s v="C-IV"/>
    <x v="3"/>
    <x v="0"/>
    <n v="2013"/>
    <s v="2012/13"/>
    <n v="0.95730000000000004"/>
    <n v="3.7499999999999999E-2"/>
    <n v="0.15790000000000001"/>
    <n v="0.21879999999999999"/>
    <n v="0.24310000000000001"/>
  </r>
  <r>
    <x v="51"/>
    <s v="C-IV"/>
    <x v="3"/>
    <x v="0"/>
    <n v="2013"/>
    <s v="2012/13"/>
    <n v="0.95920000000000005"/>
    <n v="4.7199999999999999E-2"/>
    <n v="0.15060000000000001"/>
    <n v="0.18160000000000001"/>
    <n v="0.1973"/>
  </r>
  <r>
    <x v="52"/>
    <s v="C-IV"/>
    <x v="3"/>
    <x v="0"/>
    <n v="2013"/>
    <s v="2012/13"/>
    <n v="0.9879"/>
    <n v="9.9599999999999994E-2"/>
    <n v="0.20860000000000001"/>
    <n v="0.22170000000000001"/>
    <n v="0.24349999999999999"/>
  </r>
  <r>
    <x v="53"/>
    <s v="C-IV"/>
    <x v="3"/>
    <x v="0"/>
    <n v="2013"/>
    <s v="2012/13"/>
    <n v="0.89129999999999998"/>
    <n v="6.6100000000000006E-2"/>
    <n v="0.17899999999999999"/>
    <n v="0.28789999999999999"/>
    <n v="0.31130000000000002"/>
  </r>
  <r>
    <x v="54"/>
    <s v="CalWIN"/>
    <x v="3"/>
    <x v="0"/>
    <n v="2013"/>
    <s v="2012/13"/>
    <n v="0.97840000000000005"/>
    <n v="0.18149999999999999"/>
    <n v="0.3261"/>
    <n v="0.1263"/>
    <n v="0.17630000000000001"/>
  </r>
  <r>
    <x v="55"/>
    <s v="C-IV"/>
    <x v="3"/>
    <x v="0"/>
    <n v="2013"/>
    <s v="2012/13"/>
    <n v="0.96009999999999995"/>
    <n v="3.5499999999999997E-2"/>
    <n v="0.14219999999999999"/>
    <n v="0.1588"/>
    <n v="0.18010000000000001"/>
  </r>
  <r>
    <x v="56"/>
    <s v="CalWIN"/>
    <x v="3"/>
    <x v="0"/>
    <n v="2013"/>
    <s v="2012/13"/>
    <n v="0.95369999999999999"/>
    <n v="8.8400000000000006E-2"/>
    <n v="0.20930000000000001"/>
    <n v="6.8400000000000002E-2"/>
    <n v="0.1172"/>
  </r>
  <r>
    <x v="57"/>
    <s v="CalWIN"/>
    <x v="3"/>
    <x v="0"/>
    <n v="2013"/>
    <s v="2012/13"/>
    <n v="0.90549999999999997"/>
    <n v="0.11260000000000001"/>
    <n v="0.2137"/>
    <n v="5.8599999999999999E-2"/>
    <n v="0.1048"/>
  </r>
  <r>
    <x v="58"/>
    <s v="C-IV"/>
    <x v="3"/>
    <x v="0"/>
    <n v="2013"/>
    <s v="2012/13"/>
    <n v="0.95679999999999998"/>
    <n v="4.1700000000000001E-2"/>
    <n v="0.1363"/>
    <n v="0.2087"/>
    <n v="0.2298"/>
  </r>
  <r>
    <x v="0"/>
    <s v="n/a"/>
    <x v="0"/>
    <x v="1"/>
    <n v="2013"/>
    <s v="2012/13"/>
    <n v="0.93689999999999996"/>
    <n v="0.1353"/>
    <n v="0.22209999999999999"/>
    <n v="7.22E-2"/>
    <n v="9.3899999999999997E-2"/>
  </r>
  <r>
    <x v="1"/>
    <s v="CalWIN"/>
    <x v="0"/>
    <x v="1"/>
    <n v="2013"/>
    <s v="2012/13"/>
    <n v="0.86619999999999997"/>
    <n v="8.2299999999999998E-2"/>
    <n v="0.18390000000000001"/>
    <n v="4.99E-2"/>
    <n v="9.5200000000000007E-2"/>
  </r>
  <r>
    <x v="2"/>
    <s v="C-IV"/>
    <x v="0"/>
    <x v="1"/>
    <n v="2013"/>
    <s v="2012/13"/>
    <n v="0.92859999999999998"/>
    <n v="0.1875"/>
    <n v="0.1875"/>
    <n v="0"/>
    <n v="0.125"/>
  </r>
  <r>
    <x v="3"/>
    <s v="C-IV"/>
    <x v="0"/>
    <x v="1"/>
    <n v="2013"/>
    <s v="2012/13"/>
    <n v="0.93120000000000003"/>
    <n v="0.17080000000000001"/>
    <n v="0.25619999999999998"/>
    <n v="0.18859999999999999"/>
    <n v="0.19570000000000001"/>
  </r>
  <r>
    <x v="4"/>
    <s v="C-IV"/>
    <x v="0"/>
    <x v="1"/>
    <n v="2013"/>
    <s v="2012/13"/>
    <n v="0.95820000000000005"/>
    <n v="0.14660000000000001"/>
    <n v="0.21859999999999999"/>
    <n v="0.217"/>
    <n v="0.23430000000000001"/>
  </r>
  <r>
    <x v="5"/>
    <s v="C-IV"/>
    <x v="0"/>
    <x v="1"/>
    <n v="2013"/>
    <s v="2012/13"/>
    <n v="0.96440000000000003"/>
    <n v="0.12570000000000001"/>
    <n v="0.19320000000000001"/>
    <n v="0.13650000000000001"/>
    <n v="0.15540000000000001"/>
  </r>
  <r>
    <x v="6"/>
    <s v="C-IV"/>
    <x v="0"/>
    <x v="1"/>
    <n v="2013"/>
    <s v="2012/13"/>
    <n v="1"/>
    <n v="0.20530000000000001"/>
    <n v="0.2848"/>
    <n v="0.1424"/>
    <n v="0.15890000000000001"/>
  </r>
  <r>
    <x v="7"/>
    <s v="CalWIN"/>
    <x v="0"/>
    <x v="1"/>
    <n v="2013"/>
    <s v="2012/13"/>
    <n v="0.90680000000000005"/>
    <n v="0.11459999999999999"/>
    <n v="0.20930000000000001"/>
    <n v="4.4299999999999999E-2"/>
    <n v="8.14E-2"/>
  </r>
  <r>
    <x v="8"/>
    <s v="C-IV"/>
    <x v="0"/>
    <x v="1"/>
    <n v="2013"/>
    <s v="2012/13"/>
    <n v="0.98809999999999998"/>
    <n v="0.2485"/>
    <n v="0.33579999999999999"/>
    <n v="0.25"/>
    <n v="0.26479999999999998"/>
  </r>
  <r>
    <x v="9"/>
    <s v="C-IV"/>
    <x v="0"/>
    <x v="1"/>
    <n v="2013"/>
    <s v="2012/13"/>
    <n v="0.98819999999999997"/>
    <n v="0.14749999999999999"/>
    <n v="0.22439999999999999"/>
    <n v="0.15629999999999999"/>
    <n v="0.17560000000000001"/>
  </r>
  <r>
    <x v="10"/>
    <s v="CalWIN"/>
    <x v="0"/>
    <x v="1"/>
    <n v="2013"/>
    <s v="2012/13"/>
    <n v="0.97150000000000003"/>
    <n v="0.12839999999999999"/>
    <n v="0.24709999999999999"/>
    <n v="5.0999999999999997E-2"/>
    <n v="8.77E-2"/>
  </r>
  <r>
    <x v="11"/>
    <s v="C-IV"/>
    <x v="0"/>
    <x v="1"/>
    <n v="2013"/>
    <s v="2012/13"/>
    <n v="1"/>
    <n v="0.20250000000000001"/>
    <n v="0.28310000000000002"/>
    <n v="0.1467"/>
    <n v="0.15909999999999999"/>
  </r>
  <r>
    <x v="12"/>
    <s v="C-IV"/>
    <x v="0"/>
    <x v="1"/>
    <n v="2013"/>
    <s v="2012/13"/>
    <n v="0.89980000000000004"/>
    <n v="0.13739999999999999"/>
    <n v="0.21429999999999999"/>
    <n v="0.1986"/>
    <n v="0.22839999999999999"/>
  </r>
  <r>
    <x v="13"/>
    <s v="C-IV"/>
    <x v="0"/>
    <x v="1"/>
    <n v="2013"/>
    <s v="2012/13"/>
    <n v="0.98660000000000003"/>
    <n v="0.1933"/>
    <n v="0.27460000000000001"/>
    <n v="0.15609999999999999"/>
    <n v="0.17649999999999999"/>
  </r>
  <r>
    <x v="14"/>
    <s v="C-IV"/>
    <x v="0"/>
    <x v="1"/>
    <n v="2013"/>
    <s v="2012/13"/>
    <n v="0.98399999999999999"/>
    <n v="0.15290000000000001"/>
    <n v="0.20380000000000001"/>
    <n v="0.14330000000000001"/>
    <n v="0.15290000000000001"/>
  </r>
  <r>
    <x v="15"/>
    <s v="C-IV"/>
    <x v="0"/>
    <x v="1"/>
    <n v="2013"/>
    <s v="2012/13"/>
    <n v="0.9556"/>
    <n v="0.2293"/>
    <n v="0.31"/>
    <n v="0.1245"/>
    <n v="0.14710000000000001"/>
  </r>
  <r>
    <x v="16"/>
    <s v="C-IV"/>
    <x v="0"/>
    <x v="1"/>
    <n v="2013"/>
    <s v="2012/13"/>
    <n v="0.95350000000000001"/>
    <n v="0.2024"/>
    <n v="0.28420000000000001"/>
    <n v="0.15989999999999999"/>
    <n v="0.17979999999999999"/>
  </r>
  <r>
    <x v="17"/>
    <s v="C-IV"/>
    <x v="0"/>
    <x v="1"/>
    <n v="2013"/>
    <s v="2012/13"/>
    <n v="0.95179999999999998"/>
    <n v="0.1065"/>
    <n v="0.1754"/>
    <n v="0.21360000000000001"/>
    <n v="0.24429999999999999"/>
  </r>
  <r>
    <x v="18"/>
    <s v="C-IV"/>
    <x v="0"/>
    <x v="1"/>
    <n v="2013"/>
    <s v="2012/13"/>
    <n v="0.92120000000000002"/>
    <n v="0.16109999999999999"/>
    <n v="0.251"/>
    <n v="0.16739999999999999"/>
    <n v="0.1946"/>
  </r>
  <r>
    <x v="19"/>
    <s v="LRS"/>
    <x v="0"/>
    <x v="1"/>
    <n v="2013"/>
    <s v="2012/13"/>
    <n v="0.95140000000000002"/>
    <n v="0.11310000000000001"/>
    <n v="0.19370000000000001"/>
    <n v="1.1299999999999999E-2"/>
    <n v="1.61E-2"/>
  </r>
  <r>
    <x v="20"/>
    <s v="C-IV"/>
    <x v="0"/>
    <x v="1"/>
    <n v="2013"/>
    <s v="2012/13"/>
    <n v="0.98319999999999996"/>
    <n v="0.1867"/>
    <n v="0.27750000000000002"/>
    <n v="0.153"/>
    <n v="0.1804"/>
  </r>
  <r>
    <x v="21"/>
    <s v="C-IV"/>
    <x v="0"/>
    <x v="1"/>
    <n v="2013"/>
    <s v="2012/13"/>
    <n v="0.93279999999999996"/>
    <n v="0.16220000000000001"/>
    <n v="0.22159999999999999"/>
    <n v="0.13469999999999999"/>
    <n v="0.15690000000000001"/>
  </r>
  <r>
    <x v="22"/>
    <s v="C-IV"/>
    <x v="0"/>
    <x v="1"/>
    <n v="2013"/>
    <s v="2012/13"/>
    <n v="0.93810000000000004"/>
    <n v="0.14130000000000001"/>
    <n v="0.18729999999999999"/>
    <n v="0.1449"/>
    <n v="0.1696"/>
  </r>
  <r>
    <x v="23"/>
    <s v="C-IV"/>
    <x v="0"/>
    <x v="1"/>
    <n v="2013"/>
    <s v="2012/13"/>
    <n v="0.98860000000000003"/>
    <n v="0.21590000000000001"/>
    <n v="0.32200000000000001"/>
    <n v="0.16200000000000001"/>
    <n v="0.19939999999999999"/>
  </r>
  <r>
    <x v="24"/>
    <s v="C-IV"/>
    <x v="0"/>
    <x v="1"/>
    <n v="2013"/>
    <s v="2012/13"/>
    <n v="0.99080000000000001"/>
    <n v="0.20349999999999999"/>
    <n v="0.29580000000000001"/>
    <n v="0.18909999999999999"/>
    <n v="0.2097"/>
  </r>
  <r>
    <x v="25"/>
    <s v="C-IV"/>
    <x v="0"/>
    <x v="1"/>
    <n v="2013"/>
    <s v="2012/13"/>
    <n v="0.94550000000000001"/>
    <n v="0.22500000000000001"/>
    <n v="0.34379999999999999"/>
    <n v="0.1125"/>
    <n v="0.1313"/>
  </r>
  <r>
    <x v="26"/>
    <s v="C-IV"/>
    <x v="0"/>
    <x v="1"/>
    <n v="2013"/>
    <s v="2012/13"/>
    <n v="0.89090000000000003"/>
    <n v="0.10730000000000001"/>
    <n v="0.1469"/>
    <n v="3.39E-2"/>
    <n v="8.4699999999999998E-2"/>
  </r>
  <r>
    <x v="27"/>
    <s v="C-IV"/>
    <x v="0"/>
    <x v="1"/>
    <n v="2013"/>
    <s v="2012/13"/>
    <n v="0.99539999999999995"/>
    <n v="0.16839999999999999"/>
    <n v="0.22370000000000001"/>
    <n v="0.10009999999999999"/>
    <n v="0.1116"/>
  </r>
  <r>
    <x v="28"/>
    <s v="C-IV"/>
    <x v="0"/>
    <x v="1"/>
    <n v="2013"/>
    <s v="2012/13"/>
    <n v="0.96950000000000003"/>
    <n v="0.1108"/>
    <n v="0.17949999999999999"/>
    <n v="0.24809999999999999"/>
    <n v="0.27460000000000001"/>
  </r>
  <r>
    <x v="29"/>
    <s v="C-IV"/>
    <x v="0"/>
    <x v="1"/>
    <n v="2013"/>
    <s v="2012/13"/>
    <n v="0.9446"/>
    <n v="0.12909999999999999"/>
    <n v="0.20660000000000001"/>
    <n v="0.1166"/>
    <n v="0.1346"/>
  </r>
  <r>
    <x v="30"/>
    <s v="CalWIN"/>
    <x v="0"/>
    <x v="1"/>
    <n v="2013"/>
    <s v="2012/13"/>
    <n v="0.99280000000000002"/>
    <n v="8.7099999999999997E-2"/>
    <n v="0.17699999999999999"/>
    <n v="4.2700000000000002E-2"/>
    <n v="7.2300000000000003E-2"/>
  </r>
  <r>
    <x v="31"/>
    <s v="CalWIN"/>
    <x v="0"/>
    <x v="1"/>
    <n v="2013"/>
    <s v="2012/13"/>
    <n v="0.96679999999999999"/>
    <n v="8.5999999999999993E-2"/>
    <n v="0.16980000000000001"/>
    <n v="3.3500000000000002E-2"/>
    <n v="5.8700000000000002E-2"/>
  </r>
  <r>
    <x v="32"/>
    <s v="C-IV"/>
    <x v="0"/>
    <x v="1"/>
    <n v="2013"/>
    <s v="2012/13"/>
    <n v="0.98109999999999997"/>
    <n v="0.17069999999999999"/>
    <n v="0.22750000000000001"/>
    <n v="0.1168"/>
    <n v="0.1198"/>
  </r>
  <r>
    <x v="33"/>
    <s v="C-IV"/>
    <x v="0"/>
    <x v="1"/>
    <n v="2013"/>
    <s v="2012/13"/>
    <n v="0.95799999999999996"/>
    <n v="0.18240000000000001"/>
    <n v="0.25790000000000002"/>
    <n v="0.14030000000000001"/>
    <n v="0.1608"/>
  </r>
  <r>
    <x v="34"/>
    <s v="CalWIN"/>
    <x v="0"/>
    <x v="1"/>
    <n v="2013"/>
    <s v="2012/13"/>
    <n v="0.95569999999999999"/>
    <n v="9.4399999999999998E-2"/>
    <n v="0.18149999999999999"/>
    <n v="4.8099999999999997E-2"/>
    <n v="8.1900000000000001E-2"/>
  </r>
  <r>
    <x v="35"/>
    <s v="C-IV"/>
    <x v="0"/>
    <x v="1"/>
    <n v="2013"/>
    <s v="2012/13"/>
    <n v="0.97750000000000004"/>
    <n v="0.17069999999999999"/>
    <n v="0.23680000000000001"/>
    <n v="0.1202"/>
    <n v="0.1394"/>
  </r>
  <r>
    <x v="36"/>
    <s v="C-IV"/>
    <x v="0"/>
    <x v="1"/>
    <n v="2013"/>
    <s v="2012/13"/>
    <n v="0.92679999999999996"/>
    <n v="0.21779999999999999"/>
    <n v="0.28589999999999999"/>
    <n v="0.1492"/>
    <n v="0.1651"/>
  </r>
  <r>
    <x v="37"/>
    <s v="CalWIN"/>
    <x v="0"/>
    <x v="1"/>
    <n v="2013"/>
    <s v="2012/13"/>
    <n v="0.9143"/>
    <n v="0.1158"/>
    <n v="0.22689999999999999"/>
    <n v="2.7799999999999998E-2"/>
    <n v="5.5300000000000002E-2"/>
  </r>
  <r>
    <x v="38"/>
    <s v="CalWIN"/>
    <x v="0"/>
    <x v="1"/>
    <n v="2013"/>
    <s v="2012/13"/>
    <n v="0.75280000000000002"/>
    <n v="0.1028"/>
    <n v="0.20530000000000001"/>
    <n v="0.08"/>
    <n v="0.1164"/>
  </r>
  <r>
    <x v="39"/>
    <s v="C-IV"/>
    <x v="0"/>
    <x v="1"/>
    <n v="2013"/>
    <s v="2012/13"/>
    <n v="0.97460000000000002"/>
    <n v="0.1981"/>
    <n v="0.2596"/>
    <n v="0.13980000000000001"/>
    <n v="0.15690000000000001"/>
  </r>
  <r>
    <x v="40"/>
    <s v="CalWIN"/>
    <x v="0"/>
    <x v="1"/>
    <n v="2013"/>
    <s v="2012/13"/>
    <n v="0.89810000000000001"/>
    <n v="6.6000000000000003E-2"/>
    <n v="0.15029999999999999"/>
    <n v="0.03"/>
    <n v="5.3999999999999999E-2"/>
  </r>
  <r>
    <x v="41"/>
    <s v="CalWIN"/>
    <x v="0"/>
    <x v="1"/>
    <n v="2013"/>
    <s v="2012/13"/>
    <n v="0.81130000000000002"/>
    <n v="7.7100000000000002E-2"/>
    <n v="0.1636"/>
    <n v="3.7900000000000003E-2"/>
    <n v="6.7000000000000004E-2"/>
  </r>
  <r>
    <x v="42"/>
    <s v="CalWIN"/>
    <x v="0"/>
    <x v="1"/>
    <n v="2013"/>
    <s v="2012/13"/>
    <n v="0.92159999999999997"/>
    <n v="9.8400000000000001E-2"/>
    <n v="0.18679999999999999"/>
    <n v="4.8399999999999999E-2"/>
    <n v="7.3899999999999993E-2"/>
  </r>
  <r>
    <x v="43"/>
    <s v="CalWIN"/>
    <x v="0"/>
    <x v="1"/>
    <n v="2013"/>
    <s v="2012/13"/>
    <n v="0.87039999999999995"/>
    <n v="5.7099999999999998E-2"/>
    <n v="0.13569999999999999"/>
    <n v="1.06E-2"/>
    <n v="3.9E-2"/>
  </r>
  <r>
    <x v="44"/>
    <s v="CalWIN"/>
    <x v="0"/>
    <x v="1"/>
    <n v="2013"/>
    <s v="2012/13"/>
    <n v="0.92279999999999995"/>
    <n v="3.9100000000000003E-2"/>
    <n v="0.1162"/>
    <n v="3.0499999999999999E-2"/>
    <n v="5.8999999999999997E-2"/>
  </r>
  <r>
    <x v="45"/>
    <s v="C-IV"/>
    <x v="0"/>
    <x v="1"/>
    <n v="2013"/>
    <s v="2012/13"/>
    <n v="0.85"/>
    <n v="0.1784"/>
    <n v="0.26129999999999998"/>
    <n v="0.1764"/>
    <n v="0.20100000000000001"/>
  </r>
  <r>
    <x v="46"/>
    <s v="C-IV"/>
    <x v="0"/>
    <x v="1"/>
    <n v="2013"/>
    <s v="2012/13"/>
    <n v="0.96150000000000002"/>
    <n v="0.17860000000000001"/>
    <n v="0.26790000000000003"/>
    <n v="0.1071"/>
    <n v="0.1071"/>
  </r>
  <r>
    <x v="47"/>
    <s v="C-IV"/>
    <x v="0"/>
    <x v="1"/>
    <n v="2013"/>
    <s v="2012/13"/>
    <n v="0.95030000000000003"/>
    <n v="0.1343"/>
    <n v="0.2009"/>
    <n v="0.12670000000000001"/>
    <n v="0.14180000000000001"/>
  </r>
  <r>
    <x v="48"/>
    <s v="CalWIN"/>
    <x v="0"/>
    <x v="1"/>
    <n v="2013"/>
    <s v="2012/13"/>
    <n v="0.95079999999999998"/>
    <n v="3.1399999999999997E-2"/>
    <n v="0.1542"/>
    <n v="1.2699999999999999E-2"/>
    <n v="6.3200000000000006E-2"/>
  </r>
  <r>
    <x v="49"/>
    <s v="CalWIN"/>
    <x v="0"/>
    <x v="1"/>
    <n v="2013"/>
    <s v="2012/13"/>
    <n v="0.40260000000000001"/>
    <n v="8.1600000000000006E-2"/>
    <n v="0.17580000000000001"/>
    <n v="3.8699999999999998E-2"/>
    <n v="7.6200000000000004E-2"/>
  </r>
  <r>
    <x v="50"/>
    <s v="C-IV"/>
    <x v="0"/>
    <x v="1"/>
    <n v="2013"/>
    <s v="2012/13"/>
    <n v="0.96689999999999998"/>
    <n v="0.1953"/>
    <n v="0.28710000000000002"/>
    <n v="0.14680000000000001"/>
    <n v="0.16839999999999999"/>
  </r>
  <r>
    <x v="51"/>
    <s v="C-IV"/>
    <x v="0"/>
    <x v="1"/>
    <n v="2013"/>
    <s v="2012/13"/>
    <n v="0.96150000000000002"/>
    <n v="0.18110000000000001"/>
    <n v="0.2465"/>
    <n v="0.10589999999999999"/>
    <n v="0.1227"/>
  </r>
  <r>
    <x v="52"/>
    <s v="C-IV"/>
    <x v="0"/>
    <x v="1"/>
    <n v="2013"/>
    <s v="2012/13"/>
    <n v="0.99"/>
    <n v="0.18190000000000001"/>
    <n v="0.25269999999999998"/>
    <n v="0.1588"/>
    <n v="0.16819999999999999"/>
  </r>
  <r>
    <x v="53"/>
    <s v="C-IV"/>
    <x v="0"/>
    <x v="1"/>
    <n v="2013"/>
    <s v="2012/13"/>
    <n v="0.94189999999999996"/>
    <n v="0.2087"/>
    <n v="0.26379999999999998"/>
    <n v="0.3543"/>
    <n v="0.37009999999999998"/>
  </r>
  <r>
    <x v="54"/>
    <s v="CalWIN"/>
    <x v="0"/>
    <x v="1"/>
    <n v="2013"/>
    <s v="2012/13"/>
    <n v="0.98309999999999997"/>
    <n v="0.17169999999999999"/>
    <n v="0.29580000000000001"/>
    <n v="0.1087"/>
    <n v="0.15579999999999999"/>
  </r>
  <r>
    <x v="55"/>
    <s v="C-IV"/>
    <x v="0"/>
    <x v="1"/>
    <n v="2013"/>
    <s v="2012/13"/>
    <n v="0.97130000000000005"/>
    <n v="0.16109999999999999"/>
    <n v="0.22739999999999999"/>
    <n v="0.16420000000000001"/>
    <n v="0.18210000000000001"/>
  </r>
  <r>
    <x v="56"/>
    <s v="CalWIN"/>
    <x v="0"/>
    <x v="1"/>
    <n v="2013"/>
    <s v="2012/13"/>
    <n v="0.94089999999999996"/>
    <n v="0.1037"/>
    <n v="0.2303"/>
    <n v="6.4500000000000002E-2"/>
    <n v="0.1057"/>
  </r>
  <r>
    <x v="57"/>
    <s v="CalWIN"/>
    <x v="0"/>
    <x v="1"/>
    <n v="2013"/>
    <s v="2012/13"/>
    <n v="0.87490000000000001"/>
    <n v="0.11559999999999999"/>
    <n v="0.2195"/>
    <n v="5.5599999999999997E-2"/>
    <n v="8.6400000000000005E-2"/>
  </r>
  <r>
    <x v="58"/>
    <s v="C-IV"/>
    <x v="0"/>
    <x v="1"/>
    <n v="2013"/>
    <s v="2012/13"/>
    <n v="0.96250000000000002"/>
    <n v="0.18690000000000001"/>
    <n v="0.25519999999999998"/>
    <n v="0.20250000000000001"/>
    <n v="0.224"/>
  </r>
  <r>
    <x v="0"/>
    <s v="n/a"/>
    <x v="1"/>
    <x v="1"/>
    <n v="2013"/>
    <s v="2012/13"/>
    <n v="0.94299999999999995"/>
    <n v="0.13009999999999999"/>
    <n v="0.21759999999999999"/>
    <n v="8.0199999999999994E-2"/>
    <n v="0.10440000000000001"/>
  </r>
  <r>
    <x v="1"/>
    <s v="CalWIN"/>
    <x v="1"/>
    <x v="1"/>
    <n v="2013"/>
    <s v="2012/13"/>
    <n v="0.86229999999999996"/>
    <n v="9.8900000000000002E-2"/>
    <n v="0.2026"/>
    <n v="0.05"/>
    <n v="9.5000000000000001E-2"/>
  </r>
  <r>
    <x v="2"/>
    <s v="C-IV"/>
    <x v="1"/>
    <x v="1"/>
    <n v="2013"/>
    <s v="2012/13"/>
    <n v="0.95"/>
    <n v="7.1400000000000005E-2"/>
    <n v="0.1429"/>
    <n v="0.1071"/>
    <n v="0.1071"/>
  </r>
  <r>
    <x v="3"/>
    <s v="C-IV"/>
    <x v="1"/>
    <x v="1"/>
    <n v="2013"/>
    <s v="2012/13"/>
    <n v="0.9556"/>
    <n v="0.1439"/>
    <n v="0.2064"/>
    <n v="0.19700000000000001"/>
    <n v="0.2102"/>
  </r>
  <r>
    <x v="4"/>
    <s v="C-IV"/>
    <x v="1"/>
    <x v="1"/>
    <n v="2013"/>
    <s v="2012/13"/>
    <n v="0.95289999999999997"/>
    <n v="0.13569999999999999"/>
    <n v="0.21060000000000001"/>
    <n v="0.2273"/>
    <n v="0.24310000000000001"/>
  </r>
  <r>
    <x v="5"/>
    <s v="C-IV"/>
    <x v="1"/>
    <x v="1"/>
    <n v="2013"/>
    <s v="2012/13"/>
    <n v="0.97970000000000002"/>
    <n v="0.13980000000000001"/>
    <n v="0.2165"/>
    <n v="0.1744"/>
    <n v="0.19700000000000001"/>
  </r>
  <r>
    <x v="6"/>
    <s v="C-IV"/>
    <x v="1"/>
    <x v="1"/>
    <n v="2013"/>
    <s v="2012/13"/>
    <n v="1"/>
    <n v="0.112"/>
    <n v="0.19309999999999999"/>
    <n v="0.1583"/>
    <n v="0.16600000000000001"/>
  </r>
  <r>
    <x v="7"/>
    <s v="CalWIN"/>
    <x v="1"/>
    <x v="1"/>
    <n v="2013"/>
    <s v="2012/13"/>
    <n v="0.93669999999999998"/>
    <n v="0.1149"/>
    <n v="0.20419999999999999"/>
    <n v="4.48E-2"/>
    <n v="8.1299999999999997E-2"/>
  </r>
  <r>
    <x v="8"/>
    <s v="C-IV"/>
    <x v="1"/>
    <x v="1"/>
    <n v="2013"/>
    <s v="2012/13"/>
    <n v="0.97440000000000004"/>
    <n v="0.21099999999999999"/>
    <n v="0.26490000000000002"/>
    <n v="0.1898"/>
    <n v="0.19969999999999999"/>
  </r>
  <r>
    <x v="9"/>
    <s v="C-IV"/>
    <x v="1"/>
    <x v="1"/>
    <n v="2013"/>
    <s v="2012/13"/>
    <n v="0.96360000000000001"/>
    <n v="0.1348"/>
    <n v="0.21149999999999999"/>
    <n v="0.17799999999999999"/>
    <n v="0.2001"/>
  </r>
  <r>
    <x v="10"/>
    <s v="CalWIN"/>
    <x v="1"/>
    <x v="1"/>
    <n v="2013"/>
    <s v="2012/13"/>
    <n v="0.93269999999999997"/>
    <n v="0.15720000000000001"/>
    <n v="0.27860000000000001"/>
    <n v="9.7100000000000006E-2"/>
    <n v="0.15229999999999999"/>
  </r>
  <r>
    <x v="11"/>
    <s v="C-IV"/>
    <x v="1"/>
    <x v="1"/>
    <n v="2013"/>
    <s v="2012/13"/>
    <n v="0.99309999999999998"/>
    <n v="0.13689999999999999"/>
    <n v="0.21110000000000001"/>
    <n v="0.1137"/>
    <n v="0.123"/>
  </r>
  <r>
    <x v="12"/>
    <s v="C-IV"/>
    <x v="1"/>
    <x v="1"/>
    <n v="2013"/>
    <s v="2012/13"/>
    <n v="0.93300000000000005"/>
    <n v="0.1183"/>
    <n v="0.18340000000000001"/>
    <n v="0.18559999999999999"/>
    <n v="0.20599999999999999"/>
  </r>
  <r>
    <x v="13"/>
    <s v="C-IV"/>
    <x v="1"/>
    <x v="1"/>
    <n v="2013"/>
    <s v="2012/13"/>
    <n v="0.9889"/>
    <n v="0.19189999999999999"/>
    <n v="0.28029999999999999"/>
    <n v="0.13550000000000001"/>
    <n v="0.1552"/>
  </r>
  <r>
    <x v="14"/>
    <s v="C-IV"/>
    <x v="1"/>
    <x v="1"/>
    <n v="2013"/>
    <s v="2012/13"/>
    <n v="0.97760000000000002"/>
    <n v="0.16300000000000001"/>
    <n v="0.24310000000000001"/>
    <n v="0.1961"/>
    <n v="0.22650000000000001"/>
  </r>
  <r>
    <x v="15"/>
    <s v="C-IV"/>
    <x v="1"/>
    <x v="1"/>
    <n v="2013"/>
    <s v="2012/13"/>
    <n v="0.95169999999999999"/>
    <n v="0.20930000000000001"/>
    <n v="0.29480000000000001"/>
    <n v="0.12509999999999999"/>
    <n v="0.1479"/>
  </r>
  <r>
    <x v="16"/>
    <s v="C-IV"/>
    <x v="1"/>
    <x v="1"/>
    <n v="2013"/>
    <s v="2012/13"/>
    <n v="0.96930000000000005"/>
    <n v="0.2097"/>
    <n v="0.29409999999999997"/>
    <n v="0.17910000000000001"/>
    <n v="0.20660000000000001"/>
  </r>
  <r>
    <x v="17"/>
    <s v="C-IV"/>
    <x v="1"/>
    <x v="1"/>
    <n v="2013"/>
    <s v="2012/13"/>
    <n v="0.95189999999999997"/>
    <n v="0.1113"/>
    <n v="0.17150000000000001"/>
    <n v="0.17419999999999999"/>
    <n v="0.19539999999999999"/>
  </r>
  <r>
    <x v="18"/>
    <s v="C-IV"/>
    <x v="1"/>
    <x v="1"/>
    <n v="2013"/>
    <s v="2012/13"/>
    <n v="0.95850000000000002"/>
    <n v="0.1545"/>
    <n v="0.2339"/>
    <n v="0.1288"/>
    <n v="0.1459"/>
  </r>
  <r>
    <x v="19"/>
    <s v="LRS"/>
    <x v="1"/>
    <x v="1"/>
    <n v="2013"/>
    <s v="2012/13"/>
    <n v="0.96130000000000004"/>
    <n v="9.6199999999999994E-2"/>
    <n v="0.1787"/>
    <n v="9.7000000000000003E-3"/>
    <n v="1.55E-2"/>
  </r>
  <r>
    <x v="20"/>
    <s v="C-IV"/>
    <x v="1"/>
    <x v="1"/>
    <n v="2013"/>
    <s v="2012/13"/>
    <n v="0.98150000000000004"/>
    <n v="0.1714"/>
    <n v="0.25629999999999997"/>
    <n v="0.1739"/>
    <n v="0.19570000000000001"/>
  </r>
  <r>
    <x v="21"/>
    <s v="C-IV"/>
    <x v="1"/>
    <x v="1"/>
    <n v="2013"/>
    <s v="2012/13"/>
    <n v="0.95069999999999999"/>
    <n v="0.1323"/>
    <n v="0.19850000000000001"/>
    <n v="0.14879999999999999"/>
    <n v="0.17419999999999999"/>
  </r>
  <r>
    <x v="22"/>
    <s v="C-IV"/>
    <x v="1"/>
    <x v="1"/>
    <n v="2013"/>
    <s v="2012/13"/>
    <n v="0.94320000000000004"/>
    <n v="0.16170000000000001"/>
    <n v="0.24679999999999999"/>
    <n v="0.25530000000000003"/>
    <n v="0.2681"/>
  </r>
  <r>
    <x v="23"/>
    <s v="C-IV"/>
    <x v="1"/>
    <x v="1"/>
    <n v="2013"/>
    <s v="2012/13"/>
    <n v="0.9889"/>
    <n v="0.18240000000000001"/>
    <n v="0.28620000000000001"/>
    <n v="0.18559999999999999"/>
    <n v="0.22550000000000001"/>
  </r>
  <r>
    <x v="24"/>
    <s v="C-IV"/>
    <x v="1"/>
    <x v="1"/>
    <n v="2013"/>
    <s v="2012/13"/>
    <n v="0.99239999999999995"/>
    <n v="0.17799999999999999"/>
    <n v="0.26440000000000002"/>
    <n v="0.2349"/>
    <n v="0.25879999999999997"/>
  </r>
  <r>
    <x v="25"/>
    <s v="C-IV"/>
    <x v="1"/>
    <x v="1"/>
    <n v="2013"/>
    <s v="2012/13"/>
    <n v="0.92310000000000003"/>
    <n v="0.22"/>
    <n v="0.28000000000000003"/>
    <n v="0.1"/>
    <n v="0.12670000000000001"/>
  </r>
  <r>
    <x v="26"/>
    <s v="C-IV"/>
    <x v="1"/>
    <x v="1"/>
    <n v="2013"/>
    <s v="2012/13"/>
    <n v="0.95760000000000001"/>
    <n v="1.8100000000000002E-2"/>
    <n v="0.1444"/>
    <n v="4.3299999999999998E-2"/>
    <n v="4.6899999999999997E-2"/>
  </r>
  <r>
    <x v="27"/>
    <s v="C-IV"/>
    <x v="1"/>
    <x v="1"/>
    <n v="2013"/>
    <s v="2012/13"/>
    <n v="0.99529999999999996"/>
    <n v="0.17910000000000001"/>
    <n v="0.25009999999999999"/>
    <n v="0.12180000000000001"/>
    <n v="0.13780000000000001"/>
  </r>
  <r>
    <x v="28"/>
    <s v="C-IV"/>
    <x v="1"/>
    <x v="1"/>
    <n v="2013"/>
    <s v="2012/13"/>
    <n v="0.96560000000000001"/>
    <n v="0.11509999999999999"/>
    <n v="0.18459999999999999"/>
    <n v="0.2331"/>
    <n v="0.26169999999999999"/>
  </r>
  <r>
    <x v="29"/>
    <s v="C-IV"/>
    <x v="1"/>
    <x v="1"/>
    <n v="2013"/>
    <s v="2012/13"/>
    <n v="0.97409999999999997"/>
    <n v="0.12189999999999999"/>
    <n v="0.2089"/>
    <n v="0.15840000000000001"/>
    <n v="0.1817"/>
  </r>
  <r>
    <x v="30"/>
    <s v="CalWIN"/>
    <x v="1"/>
    <x v="1"/>
    <n v="2013"/>
    <s v="2012/13"/>
    <n v="0.99570000000000003"/>
    <n v="9.0200000000000002E-2"/>
    <n v="0.18129999999999999"/>
    <n v="5.2999999999999999E-2"/>
    <n v="8.6800000000000002E-2"/>
  </r>
  <r>
    <x v="31"/>
    <s v="CalWIN"/>
    <x v="1"/>
    <x v="1"/>
    <n v="2013"/>
    <s v="2012/13"/>
    <n v="0.97409999999999997"/>
    <n v="8.1299999999999997E-2"/>
    <n v="0.1623"/>
    <n v="3.3700000000000001E-2"/>
    <n v="6.2199999999999998E-2"/>
  </r>
  <r>
    <x v="32"/>
    <s v="C-IV"/>
    <x v="1"/>
    <x v="1"/>
    <n v="2013"/>
    <s v="2012/13"/>
    <n v="0.97799999999999998"/>
    <n v="0.17180000000000001"/>
    <n v="0.22140000000000001"/>
    <n v="0.1145"/>
    <n v="0.1183"/>
  </r>
  <r>
    <x v="33"/>
    <s v="C-IV"/>
    <x v="1"/>
    <x v="1"/>
    <n v="2013"/>
    <s v="2012/13"/>
    <n v="0.95840000000000003"/>
    <n v="0.17599999999999999"/>
    <n v="0.25519999999999998"/>
    <n v="0.15790000000000001"/>
    <n v="0.1812"/>
  </r>
  <r>
    <x v="34"/>
    <s v="CalWIN"/>
    <x v="1"/>
    <x v="1"/>
    <n v="2013"/>
    <s v="2012/13"/>
    <n v="0.98399999999999999"/>
    <n v="9.64E-2"/>
    <n v="0.18049999999999999"/>
    <n v="4.7500000000000001E-2"/>
    <n v="8.2000000000000003E-2"/>
  </r>
  <r>
    <x v="35"/>
    <s v="C-IV"/>
    <x v="1"/>
    <x v="1"/>
    <n v="2013"/>
    <s v="2012/13"/>
    <n v="0.97570000000000001"/>
    <n v="0.1883"/>
    <n v="0.2661"/>
    <n v="0.12520000000000001"/>
    <n v="0.1434"/>
  </r>
  <r>
    <x v="36"/>
    <s v="C-IV"/>
    <x v="1"/>
    <x v="1"/>
    <n v="2013"/>
    <s v="2012/13"/>
    <n v="0.93159999999999998"/>
    <n v="0.21049999999999999"/>
    <n v="0.28449999999999998"/>
    <n v="0.19139999999999999"/>
    <n v="0.21079999999999999"/>
  </r>
  <r>
    <x v="37"/>
    <s v="CalWIN"/>
    <x v="1"/>
    <x v="1"/>
    <n v="2013"/>
    <s v="2012/13"/>
    <n v="0.89629999999999999"/>
    <n v="0.12039999999999999"/>
    <n v="0.21959999999999999"/>
    <n v="3.3399999999999999E-2"/>
    <n v="6.5299999999999997E-2"/>
  </r>
  <r>
    <x v="38"/>
    <s v="CalWIN"/>
    <x v="1"/>
    <x v="1"/>
    <n v="2013"/>
    <s v="2012/13"/>
    <n v="0.89790000000000003"/>
    <n v="0.1138"/>
    <n v="0.21909999999999999"/>
    <n v="8.5900000000000004E-2"/>
    <n v="0.1263"/>
  </r>
  <r>
    <x v="39"/>
    <s v="C-IV"/>
    <x v="1"/>
    <x v="1"/>
    <n v="2013"/>
    <s v="2012/13"/>
    <n v="0.97440000000000004"/>
    <n v="0.16850000000000001"/>
    <n v="0.2364"/>
    <n v="0.1414"/>
    <n v="0.1608"/>
  </r>
  <r>
    <x v="40"/>
    <s v="CalWIN"/>
    <x v="1"/>
    <x v="1"/>
    <n v="2013"/>
    <s v="2012/13"/>
    <n v="0.88990000000000002"/>
    <n v="7.2300000000000003E-2"/>
    <n v="0.1638"/>
    <n v="3.6900000000000002E-2"/>
    <n v="7.4999999999999997E-2"/>
  </r>
  <r>
    <x v="41"/>
    <s v="CalWIN"/>
    <x v="1"/>
    <x v="1"/>
    <n v="2013"/>
    <s v="2012/13"/>
    <n v="0.75360000000000005"/>
    <n v="8.5000000000000006E-2"/>
    <n v="0.17230000000000001"/>
    <n v="4.2599999999999999E-2"/>
    <n v="7.6600000000000001E-2"/>
  </r>
  <r>
    <x v="42"/>
    <s v="CalWIN"/>
    <x v="1"/>
    <x v="1"/>
    <n v="2013"/>
    <s v="2012/13"/>
    <n v="0.9405"/>
    <n v="9.1499999999999998E-2"/>
    <n v="0.17419999999999999"/>
    <n v="0.05"/>
    <n v="9.3399999999999997E-2"/>
  </r>
  <r>
    <x v="43"/>
    <s v="CalWIN"/>
    <x v="1"/>
    <x v="1"/>
    <n v="2013"/>
    <s v="2012/13"/>
    <n v="0.88790000000000002"/>
    <n v="5.2600000000000001E-2"/>
    <n v="0.1353"/>
    <n v="8.8000000000000005E-3"/>
    <n v="3.6600000000000001E-2"/>
  </r>
  <r>
    <x v="44"/>
    <s v="CalWIN"/>
    <x v="1"/>
    <x v="1"/>
    <n v="2013"/>
    <s v="2012/13"/>
    <n v="0.96020000000000005"/>
    <n v="6.5199999999999994E-2"/>
    <n v="0.14149999999999999"/>
    <n v="2.6100000000000002E-2"/>
    <n v="6.0299999999999999E-2"/>
  </r>
  <r>
    <x v="45"/>
    <s v="C-IV"/>
    <x v="1"/>
    <x v="1"/>
    <n v="2013"/>
    <s v="2012/13"/>
    <n v="0.86899999999999999"/>
    <n v="0.16370000000000001"/>
    <n v="0.2487"/>
    <n v="0.17749999999999999"/>
    <n v="0.20019999999999999"/>
  </r>
  <r>
    <x v="46"/>
    <s v="C-IV"/>
    <x v="1"/>
    <x v="1"/>
    <n v="2013"/>
    <s v="2012/13"/>
    <n v="1"/>
    <n v="9.7600000000000006E-2"/>
    <n v="0.122"/>
    <n v="0.17069999999999999"/>
    <n v="0.1951"/>
  </r>
  <r>
    <x v="47"/>
    <s v="C-IV"/>
    <x v="1"/>
    <x v="1"/>
    <n v="2013"/>
    <s v="2012/13"/>
    <n v="0.96319999999999995"/>
    <n v="0.13109999999999999"/>
    <n v="0.20649999999999999"/>
    <n v="0.11600000000000001"/>
    <n v="0.13109999999999999"/>
  </r>
  <r>
    <x v="48"/>
    <s v="CalWIN"/>
    <x v="1"/>
    <x v="1"/>
    <n v="2013"/>
    <s v="2012/13"/>
    <n v="0.96209999999999996"/>
    <n v="4.1300000000000003E-2"/>
    <n v="0.158"/>
    <n v="1.35E-2"/>
    <n v="5.8599999999999999E-2"/>
  </r>
  <r>
    <x v="49"/>
    <s v="CalWIN"/>
    <x v="1"/>
    <x v="1"/>
    <n v="2013"/>
    <s v="2012/13"/>
    <n v="0.46750000000000003"/>
    <n v="8.8099999999999998E-2"/>
    <n v="0.188"/>
    <n v="4.24E-2"/>
    <n v="8.43E-2"/>
  </r>
  <r>
    <x v="50"/>
    <s v="C-IV"/>
    <x v="1"/>
    <x v="1"/>
    <n v="2013"/>
    <s v="2012/13"/>
    <n v="0.97009999999999996"/>
    <n v="0.19900000000000001"/>
    <n v="0.2903"/>
    <n v="0.14230000000000001"/>
    <n v="0.1651"/>
  </r>
  <r>
    <x v="51"/>
    <s v="C-IV"/>
    <x v="1"/>
    <x v="1"/>
    <n v="2013"/>
    <s v="2012/13"/>
    <n v="0.95469999999999999"/>
    <n v="0.1633"/>
    <n v="0.24310000000000001"/>
    <n v="0.15290000000000001"/>
    <n v="0.16389999999999999"/>
  </r>
  <r>
    <x v="52"/>
    <s v="C-IV"/>
    <x v="1"/>
    <x v="1"/>
    <n v="2013"/>
    <s v="2012/13"/>
    <n v="0.98780000000000001"/>
    <n v="0.14710000000000001"/>
    <n v="0.2072"/>
    <n v="0.1648"/>
    <n v="0.1825"/>
  </r>
  <r>
    <x v="53"/>
    <s v="C-IV"/>
    <x v="1"/>
    <x v="1"/>
    <n v="2013"/>
    <s v="2012/13"/>
    <n v="0.67290000000000005"/>
    <n v="0.16339999999999999"/>
    <n v="0.23200000000000001"/>
    <n v="0.2157"/>
    <n v="0.23860000000000001"/>
  </r>
  <r>
    <x v="54"/>
    <s v="CalWIN"/>
    <x v="1"/>
    <x v="1"/>
    <n v="2013"/>
    <s v="2012/13"/>
    <n v="0.97689999999999999"/>
    <n v="0.19120000000000001"/>
    <n v="0.32729999999999998"/>
    <n v="0.12590000000000001"/>
    <n v="0.18029999999999999"/>
  </r>
  <r>
    <x v="55"/>
    <s v="C-IV"/>
    <x v="1"/>
    <x v="1"/>
    <n v="2013"/>
    <s v="2012/13"/>
    <n v="0.97319999999999995"/>
    <n v="0.14760000000000001"/>
    <n v="0.2341"/>
    <n v="0.17649999999999999"/>
    <n v="0.19489999999999999"/>
  </r>
  <r>
    <x v="56"/>
    <s v="CalWIN"/>
    <x v="1"/>
    <x v="1"/>
    <n v="2013"/>
    <s v="2012/13"/>
    <n v="0.95309999999999995"/>
    <n v="0.1114"/>
    <n v="0.23250000000000001"/>
    <n v="7.0599999999999996E-2"/>
    <n v="0.1242"/>
  </r>
  <r>
    <x v="57"/>
    <s v="CalWIN"/>
    <x v="1"/>
    <x v="1"/>
    <n v="2013"/>
    <s v="2012/13"/>
    <n v="0.91510000000000002"/>
    <n v="0.115"/>
    <n v="0.19800000000000001"/>
    <n v="6.3899999999999998E-2"/>
    <n v="0.10340000000000001"/>
  </r>
  <r>
    <x v="58"/>
    <s v="C-IV"/>
    <x v="1"/>
    <x v="1"/>
    <n v="2013"/>
    <s v="2012/13"/>
    <n v="0.96779999999999999"/>
    <n v="0.1618"/>
    <n v="0.2301"/>
    <n v="0.2145"/>
    <n v="0.23760000000000001"/>
  </r>
  <r>
    <x v="0"/>
    <s v="n/a"/>
    <x v="2"/>
    <x v="1"/>
    <n v="2013"/>
    <s v="2013/14"/>
    <n v="0.91879999999999995"/>
    <n v="0.1203"/>
    <n v="0.20549999999999999"/>
    <n v="7.9399999999999998E-2"/>
    <n v="0.10059999999999999"/>
  </r>
  <r>
    <x v="1"/>
    <s v="CalWIN"/>
    <x v="2"/>
    <x v="1"/>
    <n v="2013"/>
    <s v="2013/14"/>
    <n v="0.87139999999999995"/>
    <n v="8.1100000000000005E-2"/>
    <n v="0.1774"/>
    <n v="4.9099999999999998E-2"/>
    <n v="8.5300000000000001E-2"/>
  </r>
  <r>
    <x v="2"/>
    <s v="C-IV"/>
    <x v="2"/>
    <x v="1"/>
    <n v="2013"/>
    <s v="2013/14"/>
    <n v="0.72729999999999995"/>
    <n v="8.6999999999999994E-2"/>
    <n v="0.21740000000000001"/>
    <n v="0.21740000000000001"/>
    <n v="0.21740000000000001"/>
  </r>
  <r>
    <x v="3"/>
    <s v="C-IV"/>
    <x v="2"/>
    <x v="1"/>
    <n v="2013"/>
    <s v="2013/14"/>
    <n v="0.94420000000000004"/>
    <n v="0.15529999999999999"/>
    <n v="0.2235"/>
    <n v="0.18940000000000001"/>
    <n v="0.2082"/>
  </r>
  <r>
    <x v="4"/>
    <s v="C-IV"/>
    <x v="2"/>
    <x v="1"/>
    <n v="2013"/>
    <s v="2013/14"/>
    <n v="0.93899999999999995"/>
    <n v="0.1318"/>
    <n v="0.2009"/>
    <n v="0.1774"/>
    <n v="0.1958"/>
  </r>
  <r>
    <x v="5"/>
    <s v="C-IV"/>
    <x v="2"/>
    <x v="1"/>
    <n v="2013"/>
    <s v="2013/14"/>
    <n v="0.98640000000000005"/>
    <n v="0.1062"/>
    <n v="0.18840000000000001"/>
    <n v="0.16689999999999999"/>
    <n v="0.19089999999999999"/>
  </r>
  <r>
    <x v="6"/>
    <s v="C-IV"/>
    <x v="2"/>
    <x v="1"/>
    <n v="2013"/>
    <s v="2013/14"/>
    <n v="0.9577"/>
    <n v="0.1341"/>
    <n v="0.1993"/>
    <n v="0.17749999999999999"/>
    <n v="0.221"/>
  </r>
  <r>
    <x v="7"/>
    <s v="CalWIN"/>
    <x v="2"/>
    <x v="1"/>
    <n v="2013"/>
    <s v="2013/14"/>
    <n v="0.79220000000000002"/>
    <n v="9.2499999999999999E-2"/>
    <n v="0.1782"/>
    <n v="3.3099999999999997E-2"/>
    <n v="6.08E-2"/>
  </r>
  <r>
    <x v="8"/>
    <s v="C-IV"/>
    <x v="2"/>
    <x v="1"/>
    <n v="2013"/>
    <s v="2013/14"/>
    <n v="0.98370000000000002"/>
    <n v="0.1862"/>
    <n v="0.25240000000000001"/>
    <n v="0.19700000000000001"/>
    <n v="0.22270000000000001"/>
  </r>
  <r>
    <x v="9"/>
    <s v="C-IV"/>
    <x v="2"/>
    <x v="1"/>
    <n v="2013"/>
    <s v="2013/14"/>
    <n v="0.97709999999999997"/>
    <n v="0.1232"/>
    <n v="0.2074"/>
    <n v="0.16819999999999999"/>
    <n v="0.1903"/>
  </r>
  <r>
    <x v="10"/>
    <s v="CalWIN"/>
    <x v="2"/>
    <x v="1"/>
    <n v="2013"/>
    <s v="2013/14"/>
    <n v="0.83479999999999999"/>
    <n v="0.16489999999999999"/>
    <n v="0.29430000000000001"/>
    <n v="9.7299999999999998E-2"/>
    <n v="0.14510000000000001"/>
  </r>
  <r>
    <x v="11"/>
    <s v="C-IV"/>
    <x v="2"/>
    <x v="1"/>
    <n v="2013"/>
    <s v="2013/14"/>
    <n v="0.99209999999999998"/>
    <n v="0.18540000000000001"/>
    <n v="0.25209999999999999"/>
    <n v="0.1"/>
    <n v="0.11459999999999999"/>
  </r>
  <r>
    <x v="12"/>
    <s v="C-IV"/>
    <x v="2"/>
    <x v="1"/>
    <n v="2013"/>
    <s v="2013/14"/>
    <n v="0.89749999999999996"/>
    <n v="0.114"/>
    <n v="0.18060000000000001"/>
    <n v="0.17780000000000001"/>
    <n v="0.20680000000000001"/>
  </r>
  <r>
    <x v="13"/>
    <s v="C-IV"/>
    <x v="2"/>
    <x v="1"/>
    <n v="2013"/>
    <s v="2013/14"/>
    <n v="0.91439999999999999"/>
    <n v="0.16339999999999999"/>
    <n v="0.23860000000000001"/>
    <n v="0.1371"/>
    <n v="0.15459999999999999"/>
  </r>
  <r>
    <x v="14"/>
    <s v="C-IV"/>
    <x v="2"/>
    <x v="1"/>
    <n v="2013"/>
    <s v="2013/14"/>
    <n v="0.99239999999999995"/>
    <n v="0.1714"/>
    <n v="0.28289999999999998"/>
    <n v="0.15709999999999999"/>
    <n v="0.1714"/>
  </r>
  <r>
    <x v="15"/>
    <s v="C-IV"/>
    <x v="2"/>
    <x v="1"/>
    <n v="2013"/>
    <s v="2013/14"/>
    <n v="0.90159999999999996"/>
    <n v="0.2059"/>
    <n v="0.29289999999999999"/>
    <n v="0.1244"/>
    <n v="0.1469"/>
  </r>
  <r>
    <x v="16"/>
    <s v="C-IV"/>
    <x v="2"/>
    <x v="1"/>
    <n v="2013"/>
    <s v="2013/14"/>
    <n v="0.96150000000000002"/>
    <n v="0.1988"/>
    <n v="0.28910000000000002"/>
    <n v="0.1951"/>
    <n v="0.21659999999999999"/>
  </r>
  <r>
    <x v="17"/>
    <s v="C-IV"/>
    <x v="2"/>
    <x v="1"/>
    <n v="2013"/>
    <s v="2013/14"/>
    <n v="0.87160000000000004"/>
    <n v="0.10589999999999999"/>
    <n v="0.1729"/>
    <n v="0.15659999999999999"/>
    <n v="0.17860000000000001"/>
  </r>
  <r>
    <x v="18"/>
    <s v="C-IV"/>
    <x v="2"/>
    <x v="1"/>
    <n v="2013"/>
    <s v="2013/14"/>
    <n v="0.91239999999999999"/>
    <n v="0.15579999999999999"/>
    <n v="0.2354"/>
    <n v="0.17879999999999999"/>
    <n v="0.18940000000000001"/>
  </r>
  <r>
    <x v="19"/>
    <s v="LRS"/>
    <x v="2"/>
    <x v="1"/>
    <n v="2013"/>
    <s v="2013/14"/>
    <n v="0.95709999999999995"/>
    <n v="7.8E-2"/>
    <n v="0.1535"/>
    <n v="8.3999999999999995E-3"/>
    <n v="1.2500000000000001E-2"/>
  </r>
  <r>
    <x v="20"/>
    <s v="C-IV"/>
    <x v="2"/>
    <x v="1"/>
    <n v="2013"/>
    <s v="2013/14"/>
    <n v="0.97189999999999999"/>
    <n v="0.1658"/>
    <n v="0.26569999999999999"/>
    <n v="0.18329999999999999"/>
    <n v="0.21579999999999999"/>
  </r>
  <r>
    <x v="21"/>
    <s v="C-IV"/>
    <x v="2"/>
    <x v="1"/>
    <n v="2013"/>
    <s v="2013/14"/>
    <n v="0.95450000000000002"/>
    <n v="0.14249999999999999"/>
    <n v="0.21290000000000001"/>
    <n v="0.13800000000000001"/>
    <n v="0.15690000000000001"/>
  </r>
  <r>
    <x v="22"/>
    <s v="C-IV"/>
    <x v="2"/>
    <x v="1"/>
    <n v="2013"/>
    <s v="2013/14"/>
    <n v="0.98719999999999997"/>
    <n v="0.14860000000000001"/>
    <n v="0.1993"/>
    <n v="7.7700000000000005E-2"/>
    <n v="9.8000000000000004E-2"/>
  </r>
  <r>
    <x v="23"/>
    <s v="C-IV"/>
    <x v="2"/>
    <x v="1"/>
    <n v="2013"/>
    <s v="2013/14"/>
    <n v="0.99460000000000004"/>
    <n v="0.15959999999999999"/>
    <n v="0.25740000000000002"/>
    <n v="0.18049999999999999"/>
    <n v="0.21049999999999999"/>
  </r>
  <r>
    <x v="24"/>
    <s v="C-IV"/>
    <x v="2"/>
    <x v="1"/>
    <n v="2013"/>
    <s v="2013/14"/>
    <n v="0.94820000000000004"/>
    <n v="0.17019999999999999"/>
    <n v="0.25580000000000003"/>
    <n v="0.221"/>
    <n v="0.24390000000000001"/>
  </r>
  <r>
    <x v="25"/>
    <s v="C-IV"/>
    <x v="2"/>
    <x v="1"/>
    <n v="2013"/>
    <s v="2013/14"/>
    <n v="1"/>
    <n v="0.1075"/>
    <n v="0.18820000000000001"/>
    <n v="0.1183"/>
    <n v="0.129"/>
  </r>
  <r>
    <x v="26"/>
    <s v="C-IV"/>
    <x v="2"/>
    <x v="1"/>
    <n v="2013"/>
    <s v="2013/14"/>
    <n v="0.84850000000000003"/>
    <n v="4.8399999999999999E-2"/>
    <n v="0.15590000000000001"/>
    <n v="9.6799999999999997E-2"/>
    <n v="0.129"/>
  </r>
  <r>
    <x v="27"/>
    <s v="C-IV"/>
    <x v="2"/>
    <x v="1"/>
    <n v="2013"/>
    <s v="2013/14"/>
    <n v="0.9919"/>
    <n v="0.24030000000000001"/>
    <n v="0.32779999999999998"/>
    <n v="0.1206"/>
    <n v="0.14419999999999999"/>
  </r>
  <r>
    <x v="28"/>
    <s v="C-IV"/>
    <x v="2"/>
    <x v="1"/>
    <n v="2013"/>
    <s v="2013/14"/>
    <n v="0.89910000000000001"/>
    <n v="0.1313"/>
    <n v="0.20680000000000001"/>
    <n v="0.22989999999999999"/>
    <n v="0.25929999999999997"/>
  </r>
  <r>
    <x v="29"/>
    <s v="C-IV"/>
    <x v="2"/>
    <x v="1"/>
    <n v="2013"/>
    <s v="2013/14"/>
    <n v="0.95169999999999999"/>
    <n v="0.12640000000000001"/>
    <n v="0.19639999999999999"/>
    <n v="0.14499999999999999"/>
    <n v="0.16070000000000001"/>
  </r>
  <r>
    <x v="30"/>
    <s v="CalWIN"/>
    <x v="2"/>
    <x v="1"/>
    <n v="2013"/>
    <s v="2013/14"/>
    <n v="0.996"/>
    <n v="8.3199999999999996E-2"/>
    <n v="0.17"/>
    <n v="4.65E-2"/>
    <n v="7.1300000000000002E-2"/>
  </r>
  <r>
    <x v="31"/>
    <s v="CalWIN"/>
    <x v="2"/>
    <x v="1"/>
    <n v="2013"/>
    <s v="2013/14"/>
    <n v="0.97419999999999995"/>
    <n v="7.1499999999999994E-2"/>
    <n v="0.14829999999999999"/>
    <n v="4.07E-2"/>
    <n v="6.8400000000000002E-2"/>
  </r>
  <r>
    <x v="32"/>
    <s v="C-IV"/>
    <x v="2"/>
    <x v="1"/>
    <n v="2013"/>
    <s v="2013/14"/>
    <n v="0.96970000000000001"/>
    <n v="0.13539999999999999"/>
    <n v="0.19020000000000001"/>
    <n v="0.1153"/>
    <n v="0.13539999999999999"/>
  </r>
  <r>
    <x v="33"/>
    <s v="C-IV"/>
    <x v="2"/>
    <x v="1"/>
    <n v="2013"/>
    <s v="2013/14"/>
    <n v="0.94340000000000002"/>
    <n v="0.17169999999999999"/>
    <n v="0.24679999999999999"/>
    <n v="0.15679999999999999"/>
    <n v="0.1736"/>
  </r>
  <r>
    <x v="34"/>
    <s v="CalWIN"/>
    <x v="2"/>
    <x v="1"/>
    <n v="2013"/>
    <s v="2013/14"/>
    <n v="0.98419999999999996"/>
    <n v="8.5999999999999993E-2"/>
    <n v="0.1699"/>
    <n v="4.7199999999999999E-2"/>
    <n v="7.6799999999999993E-2"/>
  </r>
  <r>
    <x v="35"/>
    <s v="C-IV"/>
    <x v="2"/>
    <x v="1"/>
    <n v="2013"/>
    <s v="2013/14"/>
    <n v="0.97270000000000001"/>
    <n v="0.18049999999999999"/>
    <n v="0.26690000000000003"/>
    <n v="0.19270000000000001"/>
    <n v="0.21479999999999999"/>
  </r>
  <r>
    <x v="36"/>
    <s v="C-IV"/>
    <x v="2"/>
    <x v="1"/>
    <n v="2013"/>
    <s v="2013/14"/>
    <n v="0.86160000000000003"/>
    <n v="0.19159999999999999"/>
    <n v="0.26129999999999998"/>
    <n v="0.18640000000000001"/>
    <n v="0.2019"/>
  </r>
  <r>
    <x v="37"/>
    <s v="CalWIN"/>
    <x v="2"/>
    <x v="1"/>
    <n v="2013"/>
    <s v="2013/14"/>
    <n v="0.91120000000000001"/>
    <n v="0.1178"/>
    <n v="0.2117"/>
    <n v="6.1600000000000002E-2"/>
    <n v="9.7000000000000003E-2"/>
  </r>
  <r>
    <x v="38"/>
    <s v="CalWIN"/>
    <x v="2"/>
    <x v="1"/>
    <n v="2013"/>
    <s v="2013/14"/>
    <n v="0.81740000000000002"/>
    <n v="9.6500000000000002E-2"/>
    <n v="0.19950000000000001"/>
    <n v="7.1499999999999994E-2"/>
    <n v="0.10390000000000001"/>
  </r>
  <r>
    <x v="39"/>
    <s v="C-IV"/>
    <x v="2"/>
    <x v="1"/>
    <n v="2013"/>
    <s v="2013/14"/>
    <n v="0.91720000000000002"/>
    <n v="0.18809999999999999"/>
    <n v="0.25969999999999999"/>
    <n v="0.13780000000000001"/>
    <n v="0.15529999999999999"/>
  </r>
  <r>
    <x v="40"/>
    <s v="CalWIN"/>
    <x v="2"/>
    <x v="1"/>
    <n v="2013"/>
    <s v="2013/14"/>
    <n v="0.9103"/>
    <n v="6.6100000000000006E-2"/>
    <n v="0.16270000000000001"/>
    <n v="3.9399999999999998E-2"/>
    <n v="7.3300000000000004E-2"/>
  </r>
  <r>
    <x v="41"/>
    <s v="CalWIN"/>
    <x v="2"/>
    <x v="1"/>
    <n v="2013"/>
    <s v="2013/14"/>
    <n v="0.80349999999999999"/>
    <n v="6.8500000000000005E-2"/>
    <n v="0.1537"/>
    <n v="4.36E-2"/>
    <n v="7.1900000000000006E-2"/>
  </r>
  <r>
    <x v="42"/>
    <s v="CalWIN"/>
    <x v="2"/>
    <x v="1"/>
    <n v="2013"/>
    <s v="2013/14"/>
    <n v="0.86539999999999995"/>
    <n v="8.9399999999999993E-2"/>
    <n v="0.19320000000000001"/>
    <n v="4.99E-2"/>
    <n v="8.8800000000000004E-2"/>
  </r>
  <r>
    <x v="43"/>
    <s v="CalWIN"/>
    <x v="2"/>
    <x v="1"/>
    <n v="2013"/>
    <s v="2013/14"/>
    <n v="0.84199999999999997"/>
    <n v="3.9300000000000002E-2"/>
    <n v="0.1273"/>
    <n v="8.3999999999999995E-3"/>
    <n v="3.6400000000000002E-2"/>
  </r>
  <r>
    <x v="44"/>
    <s v="CalWIN"/>
    <x v="2"/>
    <x v="1"/>
    <n v="2013"/>
    <s v="2013/14"/>
    <n v="0.78910000000000002"/>
    <n v="5.4699999999999999E-2"/>
    <n v="0.15060000000000001"/>
    <n v="3.1600000000000003E-2"/>
    <n v="7.0599999999999996E-2"/>
  </r>
  <r>
    <x v="45"/>
    <s v="C-IV"/>
    <x v="2"/>
    <x v="1"/>
    <n v="2013"/>
    <s v="2013/14"/>
    <n v="0.8488"/>
    <n v="0.14910000000000001"/>
    <n v="0.2258"/>
    <n v="0.1431"/>
    <n v="0.16420000000000001"/>
  </r>
  <r>
    <x v="46"/>
    <s v="C-IV"/>
    <x v="2"/>
    <x v="1"/>
    <n v="2013"/>
    <s v="2013/14"/>
    <n v="1"/>
    <n v="0.16669999999999999"/>
    <n v="0.28570000000000001"/>
    <n v="9.5200000000000007E-2"/>
    <n v="0.11899999999999999"/>
  </r>
  <r>
    <x v="47"/>
    <s v="C-IV"/>
    <x v="2"/>
    <x v="1"/>
    <n v="2013"/>
    <s v="2013/14"/>
    <n v="0.96099999999999997"/>
    <n v="0.1142"/>
    <n v="0.17219999999999999"/>
    <n v="0.14729999999999999"/>
    <n v="0.15840000000000001"/>
  </r>
  <r>
    <x v="48"/>
    <s v="CalWIN"/>
    <x v="2"/>
    <x v="1"/>
    <n v="2013"/>
    <s v="2013/14"/>
    <n v="0.94840000000000002"/>
    <n v="2.98E-2"/>
    <n v="0.14410000000000001"/>
    <n v="1.0500000000000001E-2"/>
    <n v="4.65E-2"/>
  </r>
  <r>
    <x v="49"/>
    <s v="CalWIN"/>
    <x v="2"/>
    <x v="1"/>
    <n v="2013"/>
    <s v="2013/14"/>
    <n v="0.47170000000000001"/>
    <n v="7.2700000000000001E-2"/>
    <n v="0.17979999999999999"/>
    <n v="0.04"/>
    <n v="7.8E-2"/>
  </r>
  <r>
    <x v="50"/>
    <s v="C-IV"/>
    <x v="2"/>
    <x v="1"/>
    <n v="2013"/>
    <s v="2013/14"/>
    <n v="0.9355"/>
    <n v="0.19159999999999999"/>
    <n v="0.27379999999999999"/>
    <n v="0.14979999999999999"/>
    <n v="0.17249999999999999"/>
  </r>
  <r>
    <x v="51"/>
    <s v="C-IV"/>
    <x v="2"/>
    <x v="1"/>
    <n v="2013"/>
    <s v="2013/14"/>
    <n v="0.87619999999999998"/>
    <n v="0.1875"/>
    <n v="0.2621"/>
    <n v="0.1285"/>
    <n v="0.14580000000000001"/>
  </r>
  <r>
    <x v="52"/>
    <s v="C-IV"/>
    <x v="2"/>
    <x v="1"/>
    <n v="2013"/>
    <s v="2013/14"/>
    <n v="0.98209999999999997"/>
    <n v="0.1401"/>
    <n v="0.20649999999999999"/>
    <n v="0.1186"/>
    <n v="0.12540000000000001"/>
  </r>
  <r>
    <x v="53"/>
    <s v="C-IV"/>
    <x v="2"/>
    <x v="1"/>
    <n v="2013"/>
    <s v="2013/14"/>
    <n v="0.6522"/>
    <n v="8.9700000000000002E-2"/>
    <n v="0.17949999999999999"/>
    <n v="0.21790000000000001"/>
    <n v="0.24360000000000001"/>
  </r>
  <r>
    <x v="54"/>
    <s v="CalWIN"/>
    <x v="2"/>
    <x v="1"/>
    <n v="2013"/>
    <s v="2013/14"/>
    <n v="0.95499999999999996"/>
    <n v="0.17469999999999999"/>
    <n v="0.30499999999999999"/>
    <n v="0.111"/>
    <n v="0.15409999999999999"/>
  </r>
  <r>
    <x v="55"/>
    <s v="C-IV"/>
    <x v="2"/>
    <x v="1"/>
    <n v="2013"/>
    <s v="2013/14"/>
    <n v="0.95509999999999995"/>
    <n v="0.16839999999999999"/>
    <n v="0.25840000000000002"/>
    <n v="0.1789"/>
    <n v="0.20080000000000001"/>
  </r>
  <r>
    <x v="56"/>
    <s v="CalWIN"/>
    <x v="2"/>
    <x v="1"/>
    <n v="2013"/>
    <s v="2013/14"/>
    <n v="0.93820000000000003"/>
    <n v="9.8799999999999999E-2"/>
    <n v="0.22800000000000001"/>
    <n v="7.1199999999999999E-2"/>
    <n v="0.115"/>
  </r>
  <r>
    <x v="57"/>
    <s v="CalWIN"/>
    <x v="2"/>
    <x v="1"/>
    <n v="2013"/>
    <s v="2013/14"/>
    <n v="0.90690000000000004"/>
    <n v="9.9099999999999994E-2"/>
    <n v="0.18720000000000001"/>
    <n v="4.7800000000000002E-2"/>
    <n v="8.0199999999999994E-2"/>
  </r>
  <r>
    <x v="58"/>
    <s v="C-IV"/>
    <x v="2"/>
    <x v="1"/>
    <n v="2013"/>
    <s v="2013/14"/>
    <n v="0.95240000000000002"/>
    <n v="0.15029999999999999"/>
    <n v="0.24060000000000001"/>
    <n v="0.21929999999999999"/>
    <n v="0.23960000000000001"/>
  </r>
  <r>
    <x v="0"/>
    <s v="n/a"/>
    <x v="3"/>
    <x v="1"/>
    <n v="2014"/>
    <s v="2013/14"/>
    <n v="0.92430000000000001"/>
    <n v="0.1394"/>
    <n v="0.22409999999999999"/>
    <n v="0.1164"/>
    <n v="0.14499999999999999"/>
  </r>
  <r>
    <x v="1"/>
    <s v="CalWIN"/>
    <x v="3"/>
    <x v="1"/>
    <n v="2014"/>
    <s v="2013/14"/>
    <n v="0.8649"/>
    <n v="0.1011"/>
    <n v="0.18540000000000001"/>
    <n v="7.22E-2"/>
    <n v="0.12429999999999999"/>
  </r>
  <r>
    <x v="2"/>
    <s v="C-IV"/>
    <x v="3"/>
    <x v="1"/>
    <n v="2014"/>
    <s v="2013/14"/>
    <n v="0.64710000000000001"/>
    <n v="0.14810000000000001"/>
    <n v="0.14810000000000001"/>
    <n v="7.4099999999999999E-2"/>
    <n v="0.14810000000000001"/>
  </r>
  <r>
    <x v="3"/>
    <s v="C-IV"/>
    <x v="3"/>
    <x v="1"/>
    <n v="2014"/>
    <s v="2013/14"/>
    <n v="0.98599999999999999"/>
    <n v="0.18"/>
    <n v="0.26379999999999998"/>
    <n v="0.13550000000000001"/>
    <n v="0.1515"/>
  </r>
  <r>
    <x v="4"/>
    <s v="C-IV"/>
    <x v="3"/>
    <x v="1"/>
    <n v="2014"/>
    <s v="2013/14"/>
    <n v="0.93010000000000004"/>
    <n v="0.15659999999999999"/>
    <n v="0.2387"/>
    <n v="0.29420000000000002"/>
    <n v="0.31759999999999999"/>
  </r>
  <r>
    <x v="5"/>
    <s v="C-IV"/>
    <x v="3"/>
    <x v="1"/>
    <n v="2014"/>
    <s v="2013/14"/>
    <n v="0.98219999999999996"/>
    <n v="0.1087"/>
    <n v="0.20669999999999999"/>
    <n v="0.14899999999999999"/>
    <n v="0.1678"/>
  </r>
  <r>
    <x v="6"/>
    <s v="C-IV"/>
    <x v="3"/>
    <x v="1"/>
    <n v="2014"/>
    <s v="2013/14"/>
    <n v="0.94940000000000002"/>
    <n v="0.1283"/>
    <n v="0.23769999999999999"/>
    <n v="0.1585"/>
    <n v="0.18870000000000001"/>
  </r>
  <r>
    <x v="7"/>
    <s v="CalWIN"/>
    <x v="3"/>
    <x v="1"/>
    <n v="2014"/>
    <s v="2013/14"/>
    <n v="0.71589999999999998"/>
    <n v="9.4E-2"/>
    <n v="0.16309999999999999"/>
    <n v="5.91E-2"/>
    <n v="0.1002"/>
  </r>
  <r>
    <x v="8"/>
    <s v="C-IV"/>
    <x v="3"/>
    <x v="1"/>
    <n v="2014"/>
    <s v="2013/14"/>
    <n v="0.98170000000000002"/>
    <n v="0.22739999999999999"/>
    <n v="0.32740000000000002"/>
    <n v="0.2452"/>
    <n v="0.25890000000000002"/>
  </r>
  <r>
    <x v="9"/>
    <s v="C-IV"/>
    <x v="3"/>
    <x v="1"/>
    <n v="2014"/>
    <s v="2013/14"/>
    <n v="0.87760000000000005"/>
    <n v="0.1263"/>
    <n v="0.2172"/>
    <n v="0.18179999999999999"/>
    <n v="0.20810000000000001"/>
  </r>
  <r>
    <x v="10"/>
    <s v="CalWIN"/>
    <x v="3"/>
    <x v="1"/>
    <n v="2014"/>
    <s v="2013/14"/>
    <n v="0.91239999999999999"/>
    <n v="0.1404"/>
    <n v="0.25629999999999997"/>
    <n v="9.64E-2"/>
    <n v="0.1492"/>
  </r>
  <r>
    <x v="11"/>
    <s v="C-IV"/>
    <x v="3"/>
    <x v="1"/>
    <n v="2014"/>
    <s v="2013/14"/>
    <n v="1"/>
    <n v="0.16489999999999999"/>
    <n v="0.27839999999999998"/>
    <n v="0.15459999999999999"/>
    <n v="0.17319999999999999"/>
  </r>
  <r>
    <x v="12"/>
    <s v="C-IV"/>
    <x v="3"/>
    <x v="1"/>
    <n v="2014"/>
    <s v="2013/14"/>
    <n v="0.88"/>
    <n v="0.1036"/>
    <n v="0.18920000000000001"/>
    <n v="0.1928"/>
    <n v="0.21740000000000001"/>
  </r>
  <r>
    <x v="13"/>
    <s v="C-IV"/>
    <x v="3"/>
    <x v="1"/>
    <n v="2014"/>
    <s v="2013/14"/>
    <n v="0.98219999999999996"/>
    <n v="0.17730000000000001"/>
    <n v="0.25900000000000001"/>
    <n v="0.19620000000000001"/>
    <n v="0.2172"/>
  </r>
  <r>
    <x v="14"/>
    <s v="C-IV"/>
    <x v="3"/>
    <x v="1"/>
    <n v="2014"/>
    <s v="2013/14"/>
    <n v="0.95789999999999997"/>
    <n v="0.12330000000000001"/>
    <n v="0.22259999999999999"/>
    <n v="0.25340000000000001"/>
    <n v="0.29110000000000003"/>
  </r>
  <r>
    <x v="15"/>
    <s v="C-IV"/>
    <x v="3"/>
    <x v="1"/>
    <n v="2014"/>
    <s v="2013/14"/>
    <n v="0.90349999999999997"/>
    <n v="0.2273"/>
    <n v="0.32919999999999999"/>
    <n v="0.23499999999999999"/>
    <n v="0.2661"/>
  </r>
  <r>
    <x v="16"/>
    <s v="C-IV"/>
    <x v="3"/>
    <x v="1"/>
    <n v="2014"/>
    <s v="2013/14"/>
    <n v="0.94410000000000005"/>
    <n v="0.23180000000000001"/>
    <n v="0.33079999999999998"/>
    <n v="0.40450000000000003"/>
    <n v="0.43780000000000002"/>
  </r>
  <r>
    <x v="17"/>
    <s v="C-IV"/>
    <x v="3"/>
    <x v="1"/>
    <n v="2014"/>
    <s v="2013/14"/>
    <n v="0.90300000000000002"/>
    <n v="0.1045"/>
    <n v="0.17610000000000001"/>
    <n v="0.30819999999999997"/>
    <n v="0.33879999999999999"/>
  </r>
  <r>
    <x v="18"/>
    <s v="C-IV"/>
    <x v="3"/>
    <x v="1"/>
    <n v="2014"/>
    <s v="2013/14"/>
    <n v="0.91220000000000001"/>
    <n v="0.13969999999999999"/>
    <n v="0.22270000000000001"/>
    <n v="0.22059999999999999"/>
    <n v="0.2409"/>
  </r>
  <r>
    <x v="19"/>
    <s v="LRS"/>
    <x v="3"/>
    <x v="1"/>
    <n v="2014"/>
    <s v="2013/14"/>
    <n v="0.9486"/>
    <n v="0.1042"/>
    <n v="0.18340000000000001"/>
    <n v="8.2000000000000007E-3"/>
    <n v="1.0999999999999999E-2"/>
  </r>
  <r>
    <x v="20"/>
    <s v="C-IV"/>
    <x v="3"/>
    <x v="1"/>
    <n v="2014"/>
    <s v="2013/14"/>
    <n v="0.97529999999999994"/>
    <n v="0.17019999999999999"/>
    <n v="0.26929999999999998"/>
    <n v="0.2019"/>
    <n v="0.23130000000000001"/>
  </r>
  <r>
    <x v="21"/>
    <s v="C-IV"/>
    <x v="3"/>
    <x v="1"/>
    <n v="2014"/>
    <s v="2013/14"/>
    <n v="0.94940000000000002"/>
    <n v="0.14050000000000001"/>
    <n v="0.2021"/>
    <n v="0.1772"/>
    <n v="0.20039999999999999"/>
  </r>
  <r>
    <x v="22"/>
    <s v="C-IV"/>
    <x v="3"/>
    <x v="1"/>
    <n v="2014"/>
    <s v="2013/14"/>
    <n v="0.86809999999999998"/>
    <n v="9.4E-2"/>
    <n v="0.1477"/>
    <n v="0.15440000000000001"/>
    <n v="0.16439999999999999"/>
  </r>
  <r>
    <x v="23"/>
    <s v="C-IV"/>
    <x v="3"/>
    <x v="1"/>
    <n v="2014"/>
    <s v="2013/14"/>
    <n v="0.99380000000000002"/>
    <n v="0.1799"/>
    <n v="0.26989999999999997"/>
    <n v="0.27660000000000001"/>
    <n v="0.32190000000000002"/>
  </r>
  <r>
    <x v="24"/>
    <s v="C-IV"/>
    <x v="3"/>
    <x v="1"/>
    <n v="2014"/>
    <s v="2013/14"/>
    <n v="0.94779999999999998"/>
    <n v="0.2084"/>
    <n v="0.30780000000000002"/>
    <n v="0.31"/>
    <n v="0.34310000000000002"/>
  </r>
  <r>
    <x v="25"/>
    <s v="C-IV"/>
    <x v="3"/>
    <x v="1"/>
    <n v="2014"/>
    <s v="2013/14"/>
    <n v="0.96150000000000002"/>
    <n v="0.2011"/>
    <n v="0.2626"/>
    <n v="0.17319999999999999"/>
    <n v="0.18990000000000001"/>
  </r>
  <r>
    <x v="26"/>
    <s v="C-IV"/>
    <x v="3"/>
    <x v="1"/>
    <n v="2014"/>
    <s v="2013/14"/>
    <n v="0.96619999999999995"/>
    <n v="1.54E-2"/>
    <n v="0.108"/>
    <n v="6.1699999999999998E-2"/>
    <n v="6.4799999999999996E-2"/>
  </r>
  <r>
    <x v="27"/>
    <s v="C-IV"/>
    <x v="3"/>
    <x v="1"/>
    <n v="2014"/>
    <s v="2013/14"/>
    <n v="0.97819999999999996"/>
    <n v="0.23419999999999999"/>
    <n v="0.3488"/>
    <n v="0.1061"/>
    <n v="0.1216"/>
  </r>
  <r>
    <x v="28"/>
    <s v="C-IV"/>
    <x v="3"/>
    <x v="1"/>
    <n v="2014"/>
    <s v="2013/14"/>
    <n v="0.90629999999999999"/>
    <n v="0.11990000000000001"/>
    <n v="0.19570000000000001"/>
    <n v="0.15970000000000001"/>
    <n v="0.1792"/>
  </r>
  <r>
    <x v="29"/>
    <s v="C-IV"/>
    <x v="3"/>
    <x v="1"/>
    <n v="2014"/>
    <s v="2013/14"/>
    <n v="0.85840000000000005"/>
    <n v="0.12479999999999999"/>
    <n v="0.1865"/>
    <n v="0.14380000000000001"/>
    <n v="0.16889999999999999"/>
  </r>
  <r>
    <x v="30"/>
    <s v="CalWIN"/>
    <x v="3"/>
    <x v="1"/>
    <n v="2014"/>
    <s v="2013/14"/>
    <n v="0.99539999999999995"/>
    <n v="8.09E-2"/>
    <n v="0.14910000000000001"/>
    <n v="6.3500000000000001E-2"/>
    <n v="0.1013"/>
  </r>
  <r>
    <x v="31"/>
    <s v="CalWIN"/>
    <x v="3"/>
    <x v="1"/>
    <n v="2014"/>
    <s v="2013/14"/>
    <n v="0.94750000000000001"/>
    <n v="9.2299999999999993E-2"/>
    <n v="0.16109999999999999"/>
    <n v="8.0399999999999999E-2"/>
    <n v="0.11650000000000001"/>
  </r>
  <r>
    <x v="32"/>
    <s v="C-IV"/>
    <x v="3"/>
    <x v="1"/>
    <n v="2014"/>
    <s v="2013/14"/>
    <n v="0.81540000000000001"/>
    <n v="0.1028"/>
    <n v="0.18329999999999999"/>
    <n v="0.1167"/>
    <n v="0.125"/>
  </r>
  <r>
    <x v="33"/>
    <s v="C-IV"/>
    <x v="3"/>
    <x v="1"/>
    <n v="2014"/>
    <s v="2013/14"/>
    <n v="0.95150000000000001"/>
    <n v="0.19439999999999999"/>
    <n v="0.27310000000000001"/>
    <n v="0.2072"/>
    <n v="0.23019999999999999"/>
  </r>
  <r>
    <x v="34"/>
    <s v="CalWIN"/>
    <x v="3"/>
    <x v="1"/>
    <n v="2014"/>
    <s v="2013/14"/>
    <n v="0.98029999999999995"/>
    <n v="0.1008"/>
    <n v="0.17319999999999999"/>
    <n v="7.1099999999999997E-2"/>
    <n v="0.1128"/>
  </r>
  <r>
    <x v="35"/>
    <s v="C-IV"/>
    <x v="3"/>
    <x v="1"/>
    <n v="2014"/>
    <s v="2013/14"/>
    <n v="0.96679999999999999"/>
    <n v="0.20730000000000001"/>
    <n v="0.3039"/>
    <n v="0.20830000000000001"/>
    <n v="0.22459999999999999"/>
  </r>
  <r>
    <x v="36"/>
    <s v="C-IV"/>
    <x v="3"/>
    <x v="1"/>
    <n v="2014"/>
    <s v="2013/14"/>
    <n v="0.89539999999999997"/>
    <n v="0.2109"/>
    <n v="0.28699999999999998"/>
    <n v="0.28749999999999998"/>
    <n v="0.3075"/>
  </r>
  <r>
    <x v="37"/>
    <s v="CalWIN"/>
    <x v="3"/>
    <x v="1"/>
    <n v="2014"/>
    <s v="2013/14"/>
    <n v="0.95179999999999998"/>
    <n v="0.15229999999999999"/>
    <n v="0.23469999999999999"/>
    <n v="9.4100000000000003E-2"/>
    <n v="0.14480000000000001"/>
  </r>
  <r>
    <x v="38"/>
    <s v="CalWIN"/>
    <x v="3"/>
    <x v="1"/>
    <n v="2014"/>
    <s v="2013/14"/>
    <n v="0.69420000000000004"/>
    <n v="0.1009"/>
    <n v="0.188"/>
    <n v="8.5699999999999998E-2"/>
    <n v="0.13300000000000001"/>
  </r>
  <r>
    <x v="39"/>
    <s v="C-IV"/>
    <x v="3"/>
    <x v="1"/>
    <n v="2014"/>
    <s v="2013/14"/>
    <n v="0.93679999999999997"/>
    <n v="0.1908"/>
    <n v="0.26819999999999999"/>
    <n v="0.20330000000000001"/>
    <n v="0.22620000000000001"/>
  </r>
  <r>
    <x v="40"/>
    <s v="CalWIN"/>
    <x v="3"/>
    <x v="1"/>
    <n v="2014"/>
    <s v="2013/14"/>
    <n v="0.90800000000000003"/>
    <n v="6.6400000000000001E-2"/>
    <n v="0.14879999999999999"/>
    <n v="5.5E-2"/>
    <n v="9.0899999999999995E-2"/>
  </r>
  <r>
    <x v="41"/>
    <s v="CalWIN"/>
    <x v="3"/>
    <x v="1"/>
    <n v="2014"/>
    <s v="2013/14"/>
    <n v="0.82979999999999998"/>
    <n v="7.8200000000000006E-2"/>
    <n v="0.1484"/>
    <n v="6.4699999999999994E-2"/>
    <n v="0.1023"/>
  </r>
  <r>
    <x v="42"/>
    <s v="CalWIN"/>
    <x v="3"/>
    <x v="1"/>
    <n v="2014"/>
    <s v="2013/14"/>
    <n v="0.84660000000000002"/>
    <n v="9.7299999999999998E-2"/>
    <n v="0.19289999999999999"/>
    <n v="5.8999999999999997E-2"/>
    <n v="0.1085"/>
  </r>
  <r>
    <x v="43"/>
    <s v="CalWIN"/>
    <x v="3"/>
    <x v="1"/>
    <n v="2014"/>
    <s v="2013/14"/>
    <n v="0.92159999999999997"/>
    <n v="4.3900000000000002E-2"/>
    <n v="0.12139999999999999"/>
    <n v="1.0500000000000001E-2"/>
    <n v="5.3800000000000001E-2"/>
  </r>
  <r>
    <x v="44"/>
    <s v="CalWIN"/>
    <x v="3"/>
    <x v="1"/>
    <n v="2014"/>
    <s v="2013/14"/>
    <n v="0.68559999999999999"/>
    <n v="5.1299999999999998E-2"/>
    <n v="0.15390000000000001"/>
    <n v="2.1100000000000001E-2"/>
    <n v="6.2899999999999998E-2"/>
  </r>
  <r>
    <x v="45"/>
    <s v="C-IV"/>
    <x v="3"/>
    <x v="1"/>
    <n v="2014"/>
    <s v="2013/14"/>
    <n v="0.875"/>
    <n v="0.15620000000000001"/>
    <n v="0.24479999999999999"/>
    <n v="0.19120000000000001"/>
    <n v="0.21210000000000001"/>
  </r>
  <r>
    <x v="46"/>
    <s v="C-IV"/>
    <x v="3"/>
    <x v="1"/>
    <n v="2014"/>
    <s v="2013/14"/>
    <n v="1"/>
    <n v="5.4100000000000002E-2"/>
    <n v="0.16220000000000001"/>
    <n v="0.1351"/>
    <n v="0.1351"/>
  </r>
  <r>
    <x v="47"/>
    <s v="C-IV"/>
    <x v="3"/>
    <x v="1"/>
    <n v="2014"/>
    <s v="2013/14"/>
    <n v="0.88319999999999999"/>
    <n v="0.15620000000000001"/>
    <n v="0.23200000000000001"/>
    <n v="0.18579999999999999"/>
    <n v="0.2006"/>
  </r>
  <r>
    <x v="48"/>
    <s v="CalWIN"/>
    <x v="3"/>
    <x v="1"/>
    <n v="2014"/>
    <s v="2013/14"/>
    <n v="0.96079999999999999"/>
    <n v="3.15E-2"/>
    <n v="0.1323"/>
    <n v="1.77E-2"/>
    <n v="7.4700000000000003E-2"/>
  </r>
  <r>
    <x v="49"/>
    <s v="CalWIN"/>
    <x v="3"/>
    <x v="1"/>
    <n v="2014"/>
    <s v="2013/14"/>
    <n v="0.48480000000000001"/>
    <n v="9.7100000000000006E-2"/>
    <n v="0.18"/>
    <n v="7.5499999999999998E-2"/>
    <n v="0.1429"/>
  </r>
  <r>
    <x v="50"/>
    <s v="C-IV"/>
    <x v="3"/>
    <x v="1"/>
    <n v="2014"/>
    <s v="2013/14"/>
    <n v="0.92779999999999996"/>
    <n v="0.21079999999999999"/>
    <n v="0.32079999999999997"/>
    <n v="0.27929999999999999"/>
    <n v="0.31040000000000001"/>
  </r>
  <r>
    <x v="51"/>
    <s v="C-IV"/>
    <x v="3"/>
    <x v="1"/>
    <n v="2014"/>
    <s v="2013/14"/>
    <n v="0.91810000000000003"/>
    <n v="0.19950000000000001"/>
    <n v="0.28560000000000002"/>
    <n v="0.22750000000000001"/>
    <n v="0.23769999999999999"/>
  </r>
  <r>
    <x v="52"/>
    <s v="C-IV"/>
    <x v="3"/>
    <x v="1"/>
    <n v="2014"/>
    <s v="2013/14"/>
    <n v="0.99180000000000001"/>
    <n v="0.1229"/>
    <n v="0.19389999999999999"/>
    <n v="7.9600000000000004E-2"/>
    <n v="8.43E-2"/>
  </r>
  <r>
    <x v="53"/>
    <s v="C-IV"/>
    <x v="3"/>
    <x v="1"/>
    <n v="2014"/>
    <s v="2013/14"/>
    <n v="0.91890000000000005"/>
    <n v="0.1116"/>
    <n v="0.18179999999999999"/>
    <n v="0.30580000000000002"/>
    <n v="0.32640000000000002"/>
  </r>
  <r>
    <x v="54"/>
    <s v="CalWIN"/>
    <x v="3"/>
    <x v="1"/>
    <n v="2014"/>
    <s v="2013/14"/>
    <n v="0.97919999999999996"/>
    <n v="0.2155"/>
    <n v="0.33600000000000002"/>
    <n v="0.18140000000000001"/>
    <n v="0.2447"/>
  </r>
  <r>
    <x v="55"/>
    <s v="C-IV"/>
    <x v="3"/>
    <x v="1"/>
    <n v="2014"/>
    <s v="2013/14"/>
    <n v="0.95899999999999996"/>
    <n v="0.1661"/>
    <n v="0.25609999999999999"/>
    <n v="0.17760000000000001"/>
    <n v="0.2099"/>
  </r>
  <r>
    <x v="56"/>
    <s v="CalWIN"/>
    <x v="3"/>
    <x v="1"/>
    <n v="2014"/>
    <s v="2013/14"/>
    <n v="0.9325"/>
    <n v="0.1216"/>
    <n v="0.22939999999999999"/>
    <n v="0.10589999999999999"/>
    <n v="0.1643"/>
  </r>
  <r>
    <x v="57"/>
    <s v="CalWIN"/>
    <x v="3"/>
    <x v="1"/>
    <n v="2014"/>
    <s v="2013/14"/>
    <n v="0.91479999999999995"/>
    <n v="0.1065"/>
    <n v="0.19170000000000001"/>
    <n v="6.6699999999999995E-2"/>
    <n v="0.1061"/>
  </r>
  <r>
    <x v="58"/>
    <s v="C-IV"/>
    <x v="3"/>
    <x v="1"/>
    <n v="2014"/>
    <s v="2013/14"/>
    <n v="0.92779999999999996"/>
    <n v="0.19270000000000001"/>
    <n v="0.28060000000000002"/>
    <n v="0.36559999999999998"/>
    <n v="0.39119999999999999"/>
  </r>
  <r>
    <x v="0"/>
    <s v="n/a"/>
    <x v="0"/>
    <x v="2"/>
    <n v="2014"/>
    <s v="2013/14"/>
    <n v="0.90580000000000005"/>
    <n v="0.12870095861217493"/>
    <n v="0.20414350086109953"/>
    <n v="0.10244921871928155"/>
    <n v="0.12872455038022065"/>
  </r>
  <r>
    <x v="1"/>
    <s v="CalWIN"/>
    <x v="0"/>
    <x v="2"/>
    <n v="2014"/>
    <s v="2013/14"/>
    <n v="0.87729999999999997"/>
    <n v="0.10676539459527878"/>
    <n v="0.19441807480539205"/>
    <n v="5.9553192835896461E-2"/>
    <n v="0.1110689196886273"/>
  </r>
  <r>
    <x v="2"/>
    <s v="C-IV"/>
    <x v="0"/>
    <x v="2"/>
    <n v="2014"/>
    <s v="2013/14"/>
    <n v="0.78949999999999998"/>
    <n v="6.6666666666666666E-2"/>
    <n v="0.2"/>
    <n v="3.3333333333333333E-2"/>
    <n v="3.3333333333333333E-2"/>
  </r>
  <r>
    <x v="3"/>
    <s v="C-IV"/>
    <x v="0"/>
    <x v="2"/>
    <n v="2014"/>
    <s v="2013/14"/>
    <n v="0.97099999999999997"/>
    <n v="0.14215686274509803"/>
    <n v="0.20424836601307189"/>
    <n v="0.16993464052287582"/>
    <n v="0.19281045751633988"/>
  </r>
  <r>
    <x v="4"/>
    <s v="C-IV"/>
    <x v="0"/>
    <x v="2"/>
    <n v="2014"/>
    <s v="2013/14"/>
    <n v="0.89529999999999998"/>
    <n v="0.14457831325301204"/>
    <n v="0.21772805507745266"/>
    <n v="0.26075731497418242"/>
    <n v="0.28915662650602408"/>
  </r>
  <r>
    <x v="5"/>
    <s v="C-IV"/>
    <x v="0"/>
    <x v="2"/>
    <n v="2014"/>
    <s v="2013/14"/>
    <n v="0.95189999999999997"/>
    <n v="0.1307277628032345"/>
    <n v="0.18867924528301888"/>
    <n v="0.1725067385444744"/>
    <n v="0.19272237196765499"/>
  </r>
  <r>
    <x v="6"/>
    <s v="C-IV"/>
    <x v="0"/>
    <x v="2"/>
    <n v="2014"/>
    <s v="2013/14"/>
    <n v="0.95"/>
    <n v="9.8181818181818176E-2"/>
    <n v="0.17454545454545456"/>
    <n v="0.21454545454545454"/>
    <n v="0.24"/>
  </r>
  <r>
    <x v="7"/>
    <s v="CalWIN"/>
    <x v="0"/>
    <x v="2"/>
    <n v="2014"/>
    <s v="2013/14"/>
    <n v="0.85499999999999998"/>
    <n v="9.4279877425944847E-2"/>
    <n v="0.16343207354443309"/>
    <n v="5.3830439223697651E-2"/>
    <n v="8.5699693564862109E-2"/>
  </r>
  <r>
    <x v="8"/>
    <s v="C-IV"/>
    <x v="0"/>
    <x v="2"/>
    <n v="2014"/>
    <s v="2013/14"/>
    <n v="0.97729999999999995"/>
    <n v="0.18760469011725292"/>
    <n v="0.24623115577889448"/>
    <n v="0.34170854271356782"/>
    <n v="0.36348408710217756"/>
  </r>
  <r>
    <x v="9"/>
    <s v="C-IV"/>
    <x v="0"/>
    <x v="2"/>
    <n v="2014"/>
    <s v="2013/14"/>
    <n v="0.7883"/>
    <n v="0.1011426153195091"/>
    <n v="0.16758358019466779"/>
    <n v="0.15869657215404148"/>
    <n v="0.17900973338975879"/>
  </r>
  <r>
    <x v="10"/>
    <s v="CalWIN"/>
    <x v="0"/>
    <x v="2"/>
    <n v="2014"/>
    <s v="2013/14"/>
    <n v="0.92259999999999998"/>
    <n v="0.12917144573706921"/>
    <n v="0.22742913321317385"/>
    <n v="7.0894095799879847E-2"/>
    <n v="0.11660931782183626"/>
  </r>
  <r>
    <x v="11"/>
    <s v="C-IV"/>
    <x v="0"/>
    <x v="2"/>
    <n v="2014"/>
    <s v="2013/14"/>
    <n v="0.94410000000000005"/>
    <n v="0.15176715176715178"/>
    <n v="0.20790020790020791"/>
    <n v="0.12474012474012475"/>
    <n v="0.14345114345114346"/>
  </r>
  <r>
    <x v="12"/>
    <s v="C-IV"/>
    <x v="0"/>
    <x v="2"/>
    <n v="2014"/>
    <s v="2013/14"/>
    <n v="0.748"/>
    <n v="7.8728886344116802E-2"/>
    <n v="0.13197824219868309"/>
    <n v="0.16232464929859719"/>
    <n v="0.18036072144288579"/>
  </r>
  <r>
    <x v="13"/>
    <s v="C-IV"/>
    <x v="0"/>
    <x v="2"/>
    <n v="2014"/>
    <s v="2013/14"/>
    <n v="0.89390000000000003"/>
    <n v="0.16193751791344224"/>
    <n v="0.24304958440813987"/>
    <n v="0.22040699340785325"/>
    <n v="0.25566064775007163"/>
  </r>
  <r>
    <x v="14"/>
    <s v="C-IV"/>
    <x v="0"/>
    <x v="2"/>
    <n v="2014"/>
    <s v="2013/14"/>
    <n v="0.95479999999999998"/>
    <n v="0.10344827586206896"/>
    <n v="0.19540229885057472"/>
    <n v="0.21839080459770116"/>
    <n v="0.22413793103448276"/>
  </r>
  <r>
    <x v="15"/>
    <s v="C-IV"/>
    <x v="0"/>
    <x v="2"/>
    <n v="2014"/>
    <s v="2013/14"/>
    <n v="0.88380000000000003"/>
    <n v="0.20564926978376544"/>
    <n v="0.28393524283935245"/>
    <n v="0.19059209781501188"/>
    <n v="0.22212158949394317"/>
  </r>
  <r>
    <x v="16"/>
    <s v="C-IV"/>
    <x v="0"/>
    <x v="2"/>
    <n v="2014"/>
    <s v="2013/14"/>
    <n v="0.88729999999999998"/>
    <n v="0.18094887826406766"/>
    <n v="0.25524089738874584"/>
    <n v="0.34902537697682973"/>
    <n v="0.37918352335417432"/>
  </r>
  <r>
    <x v="17"/>
    <s v="C-IV"/>
    <x v="0"/>
    <x v="2"/>
    <n v="2014"/>
    <s v="2013/14"/>
    <n v="0.8548"/>
    <n v="6.6127847171197643E-2"/>
    <n v="0.112417340191036"/>
    <n v="0.34900808229243202"/>
    <n v="0.39309331373989714"/>
  </r>
  <r>
    <x v="18"/>
    <s v="C-IV"/>
    <x v="0"/>
    <x v="2"/>
    <n v="2014"/>
    <s v="2013/14"/>
    <n v="0.82679999999999998"/>
    <n v="0.10337078651685393"/>
    <n v="0.18876404494382024"/>
    <n v="0.24719101123595505"/>
    <n v="0.27640449438202247"/>
  </r>
  <r>
    <x v="19"/>
    <s v="LRS"/>
    <x v="0"/>
    <x v="2"/>
    <n v="2014"/>
    <s v="2013/14"/>
    <n v="0.93920000000000003"/>
    <n v="0.10400724364778564"/>
    <n v="0.17506550533257478"/>
    <n v="8.8221860752089355E-3"/>
    <n v="1.3637929791104095E-2"/>
  </r>
  <r>
    <x v="20"/>
    <s v="C-IV"/>
    <x v="0"/>
    <x v="2"/>
    <n v="2014"/>
    <s v="2013/14"/>
    <n v="0.88660000000000005"/>
    <n v="0.14079288625416822"/>
    <n v="0.20674323823638385"/>
    <n v="0.21415339014449797"/>
    <n v="0.24564653575398296"/>
  </r>
  <r>
    <x v="21"/>
    <s v="C-IV"/>
    <x v="0"/>
    <x v="2"/>
    <n v="2014"/>
    <s v="2013/14"/>
    <n v="0.90059999999999996"/>
    <n v="0.14726027397260275"/>
    <n v="0.2117579908675799"/>
    <n v="0.1980593607305936"/>
    <n v="0.22888127853881279"/>
  </r>
  <r>
    <x v="22"/>
    <s v="C-IV"/>
    <x v="0"/>
    <x v="2"/>
    <n v="2014"/>
    <s v="2013/14"/>
    <n v="0.9153"/>
    <n v="9.2783505154639179E-2"/>
    <n v="0.12371134020618557"/>
    <n v="0.19931271477663232"/>
    <n v="0.22336769759450173"/>
  </r>
  <r>
    <x v="23"/>
    <s v="C-IV"/>
    <x v="0"/>
    <x v="2"/>
    <n v="2014"/>
    <s v="2013/14"/>
    <n v="0.95450000000000002"/>
    <n v="0.10679611650485436"/>
    <n v="0.19053398058252427"/>
    <n v="3.5800970873786406E-2"/>
    <n v="4.1868932038834954E-2"/>
  </r>
  <r>
    <x v="24"/>
    <s v="C-IV"/>
    <x v="0"/>
    <x v="2"/>
    <n v="2014"/>
    <s v="2013/14"/>
    <n v="0.92300000000000004"/>
    <n v="0.16489648964896489"/>
    <n v="0.24122412241224123"/>
    <n v="0.25346534653465347"/>
    <n v="0.28244824482448244"/>
  </r>
  <r>
    <x v="25"/>
    <s v="C-IV"/>
    <x v="0"/>
    <x v="2"/>
    <n v="2014"/>
    <s v="2013/14"/>
    <n v="0.94440000000000002"/>
    <n v="0.1276595744680851"/>
    <n v="0.1773049645390071"/>
    <n v="0.18439716312056736"/>
    <n v="0.18439716312056736"/>
  </r>
  <r>
    <x v="26"/>
    <s v="C-IV"/>
    <x v="0"/>
    <x v="2"/>
    <n v="2014"/>
    <s v="2013/14"/>
    <n v="0.9032"/>
    <n v="2.2801302931596091E-2"/>
    <n v="4.5602605863192182E-2"/>
    <n v="4.8859934853420196E-2"/>
    <n v="5.8631921824104233E-2"/>
  </r>
  <r>
    <x v="27"/>
    <s v="C-IV"/>
    <x v="0"/>
    <x v="2"/>
    <n v="2014"/>
    <s v="2013/14"/>
    <n v="0.95579999999999998"/>
    <n v="0.13229338533073345"/>
    <n v="0.19814009299535024"/>
    <n v="0.1151942402879856"/>
    <n v="0.12974351282435878"/>
  </r>
  <r>
    <x v="28"/>
    <s v="C-IV"/>
    <x v="0"/>
    <x v="2"/>
    <n v="2014"/>
    <s v="2013/14"/>
    <n v="0.96209999999999996"/>
    <n v="8.8832487309644673E-2"/>
    <n v="0.14720812182741116"/>
    <n v="0.14043993231810489"/>
    <n v="0.15989847715736041"/>
  </r>
  <r>
    <x v="29"/>
    <s v="C-IV"/>
    <x v="0"/>
    <x v="2"/>
    <n v="2014"/>
    <s v="2013/14"/>
    <n v="0.80989999999999995"/>
    <n v="0.10138248847926268"/>
    <n v="0.17050691244239632"/>
    <n v="0.13100724160631994"/>
    <n v="0.15339038841342989"/>
  </r>
  <r>
    <x v="30"/>
    <s v="CalWIN"/>
    <x v="0"/>
    <x v="2"/>
    <n v="2014"/>
    <s v="2013/14"/>
    <n v="0.98839999999999995"/>
    <n v="9.4332372718539864E-2"/>
    <n v="0.16553314121037463"/>
    <n v="5.3064361191162347E-2"/>
    <n v="8.6685878962536017E-2"/>
  </r>
  <r>
    <x v="31"/>
    <s v="CalWIN"/>
    <x v="0"/>
    <x v="2"/>
    <n v="2014"/>
    <s v="2013/14"/>
    <n v="0.97360000000000002"/>
    <n v="0.10032554010062149"/>
    <n v="0.17194436223734832"/>
    <n v="5.9189109203906479E-2"/>
    <n v="9.4998520272269904E-2"/>
  </r>
  <r>
    <x v="32"/>
    <s v="C-IV"/>
    <x v="0"/>
    <x v="2"/>
    <n v="2014"/>
    <s v="2013/14"/>
    <n v="0.55100000000000005"/>
    <n v="5.6603773584905662E-2"/>
    <n v="0.1069182389937107"/>
    <n v="0.14465408805031446"/>
    <n v="0.16352201257861634"/>
  </r>
  <r>
    <x v="33"/>
    <s v="C-IV"/>
    <x v="0"/>
    <x v="2"/>
    <n v="2014"/>
    <s v="2013/14"/>
    <n v="0.87909999999999999"/>
    <n v="0.17361880870427629"/>
    <n v="0.24765182894813606"/>
    <n v="0.21393150924683507"/>
    <n v="0.24260544892363339"/>
  </r>
  <r>
    <x v="34"/>
    <s v="CalWIN"/>
    <x v="0"/>
    <x v="2"/>
    <n v="2014"/>
    <s v="2013/14"/>
    <n v="0.97150000000000003"/>
    <n v="9.9955413238214913E-2"/>
    <n v="0.17599610879169875"/>
    <n v="5.6908921405698996E-2"/>
    <n v="9.2497263994163192E-2"/>
  </r>
  <r>
    <x v="35"/>
    <s v="C-IV"/>
    <x v="0"/>
    <x v="2"/>
    <n v="2014"/>
    <s v="2013/14"/>
    <n v="0.95030000000000003"/>
    <n v="0.1855421686746988"/>
    <n v="0.23855421686746989"/>
    <n v="0.20963855421686747"/>
    <n v="0.236144578313253"/>
  </r>
  <r>
    <x v="36"/>
    <s v="C-IV"/>
    <x v="0"/>
    <x v="2"/>
    <n v="2014"/>
    <s v="2013/14"/>
    <n v="0.86439999999999995"/>
    <n v="0.20042648919716924"/>
    <n v="0.26526690725031637"/>
    <n v="0.26840699254815581"/>
    <n v="0.29078595866335472"/>
  </r>
  <r>
    <x v="37"/>
    <s v="CalWIN"/>
    <x v="0"/>
    <x v="2"/>
    <n v="2014"/>
    <s v="2013/14"/>
    <n v="0.96360000000000001"/>
    <n v="0.14599663028349572"/>
    <n v="0.22926281346909871"/>
    <n v="6.0142114130832904E-2"/>
    <n v="9.9748492173955511E-2"/>
  </r>
  <r>
    <x v="38"/>
    <s v="CalWIN"/>
    <x v="0"/>
    <x v="2"/>
    <n v="2014"/>
    <s v="2013/14"/>
    <n v="0.75600000000000001"/>
    <n v="0.107943199467495"/>
    <n v="0.19303305968493453"/>
    <n v="8.9749278899489679E-2"/>
    <n v="0.12857776791657421"/>
  </r>
  <r>
    <x v="39"/>
    <s v="C-IV"/>
    <x v="0"/>
    <x v="2"/>
    <n v="2014"/>
    <s v="2013/14"/>
    <n v="0.8831"/>
    <n v="0.14145670306991143"/>
    <n v="0.20457476997162266"/>
    <n v="0.2166136383179981"/>
    <n v="0.24241121334594548"/>
  </r>
  <r>
    <x v="40"/>
    <s v="CalWIN"/>
    <x v="0"/>
    <x v="2"/>
    <n v="2014"/>
    <s v="2013/14"/>
    <n v="0.90049999999999997"/>
    <n v="7.3834196891191708E-2"/>
    <n v="0.13698186528497408"/>
    <n v="3.4002590673575132E-2"/>
    <n v="6.1528497409326421E-2"/>
  </r>
  <r>
    <x v="41"/>
    <s v="CalWIN"/>
    <x v="0"/>
    <x v="2"/>
    <n v="2014"/>
    <s v="2013/14"/>
    <n v="0.87529999999999997"/>
    <n v="9.9618320610687025E-2"/>
    <n v="0.18377862595419847"/>
    <n v="4.9809160305343513E-2"/>
    <n v="8.3206106870229002E-2"/>
  </r>
  <r>
    <x v="42"/>
    <s v="CalWIN"/>
    <x v="0"/>
    <x v="2"/>
    <n v="2014"/>
    <s v="2013/14"/>
    <n v="0.81699999999999995"/>
    <n v="9.7615651110658244E-2"/>
    <n v="0.17322192785816182"/>
    <n v="4.0146729162421034E-2"/>
    <n v="6.9084980639902177E-2"/>
  </r>
  <r>
    <x v="43"/>
    <s v="CalWIN"/>
    <x v="0"/>
    <x v="2"/>
    <n v="2014"/>
    <s v="2013/14"/>
    <n v="0.88360000000000005"/>
    <n v="4.360927429480204E-2"/>
    <n v="0.12614045367037749"/>
    <n v="8.2028961245500971E-3"/>
    <n v="4.5199631706704615E-2"/>
  </r>
  <r>
    <x v="44"/>
    <s v="CalWIN"/>
    <x v="0"/>
    <x v="2"/>
    <n v="2014"/>
    <s v="2013/14"/>
    <n v="0.69330000000000003"/>
    <n v="3.0320044918585063E-2"/>
    <n v="0.1120157215047726"/>
    <n v="1.4317798989331837E-2"/>
    <n v="4.3234138124649074E-2"/>
  </r>
  <r>
    <x v="45"/>
    <s v="C-IV"/>
    <x v="0"/>
    <x v="2"/>
    <n v="2014"/>
    <s v="2013/14"/>
    <n v="0.93269999999999997"/>
    <n v="0.13020277481323372"/>
    <n v="0.1905016008537887"/>
    <n v="0.19957310565635006"/>
    <n v="0.21958377801494131"/>
  </r>
  <r>
    <x v="46"/>
    <s v="C-IV"/>
    <x v="0"/>
    <x v="2"/>
    <n v="2014"/>
    <s v="2013/14"/>
    <n v="0.91300000000000003"/>
    <n v="0.14893617021276595"/>
    <n v="0.21276595744680851"/>
    <n v="0.19148936170212766"/>
    <n v="0.21276595744680851"/>
  </r>
  <r>
    <x v="47"/>
    <s v="C-IV"/>
    <x v="0"/>
    <x v="2"/>
    <n v="2014"/>
    <s v="2013/14"/>
    <n v="0.86919999999999997"/>
    <n v="9.8752598752598758E-2"/>
    <n v="0.16008316008316009"/>
    <n v="0.21829521829521831"/>
    <n v="0.2390852390852391"/>
  </r>
  <r>
    <x v="48"/>
    <s v="CalWIN"/>
    <x v="0"/>
    <x v="2"/>
    <n v="2014"/>
    <s v="2013/14"/>
    <n v="0.95920000000000005"/>
    <n v="2.5566231983527796E-2"/>
    <n v="0.12199725463280714"/>
    <n v="8.579272477693892E-3"/>
    <n v="5.3877831159917636E-2"/>
  </r>
  <r>
    <x v="49"/>
    <s v="CalWIN"/>
    <x v="0"/>
    <x v="2"/>
    <n v="2014"/>
    <s v="2013/14"/>
    <n v="0.45879999999999999"/>
    <n v="0.10759737755495564"/>
    <n v="0.19514076359429233"/>
    <n v="4.9170844581565752E-2"/>
    <n v="9.1785576552256068E-2"/>
  </r>
  <r>
    <x v="50"/>
    <s v="C-IV"/>
    <x v="0"/>
    <x v="2"/>
    <n v="2014"/>
    <s v="2013/14"/>
    <n v="0.87829999999999997"/>
    <n v="0.17479970866715222"/>
    <n v="0.25591769847050255"/>
    <n v="0.26684268026219954"/>
    <n v="0.30152949745083757"/>
  </r>
  <r>
    <x v="51"/>
    <s v="C-IV"/>
    <x v="0"/>
    <x v="2"/>
    <n v="2014"/>
    <s v="2013/14"/>
    <n v="0.90359999999999996"/>
    <n v="0.16201117318435754"/>
    <n v="0.20949720670391062"/>
    <n v="0.19441340782122904"/>
    <n v="0.21284916201117318"/>
  </r>
  <r>
    <x v="52"/>
    <s v="C-IV"/>
    <x v="0"/>
    <x v="2"/>
    <n v="2014"/>
    <s v="2013/14"/>
    <n v="0.90980000000000005"/>
    <n v="0.11589895988112928"/>
    <n v="0.16344725111441308"/>
    <n v="9.5839524517087674E-2"/>
    <n v="0.10029717682020803"/>
  </r>
  <r>
    <x v="53"/>
    <s v="C-IV"/>
    <x v="0"/>
    <x v="2"/>
    <n v="2014"/>
    <s v="2013/14"/>
    <n v="0.72"/>
    <n v="8.4677419354838704E-2"/>
    <n v="0.14919354838709678"/>
    <n v="0.21370967741935484"/>
    <n v="0.23790322580645162"/>
  </r>
  <r>
    <x v="54"/>
    <s v="CalWIN"/>
    <x v="0"/>
    <x v="2"/>
    <n v="2014"/>
    <s v="2013/14"/>
    <n v="0.97389999999999999"/>
    <n v="0.18239970757561913"/>
    <n v="0.27560997898199763"/>
    <n v="0.10837978616467148"/>
    <n v="0.15352279996344695"/>
  </r>
  <r>
    <x v="55"/>
    <s v="C-IV"/>
    <x v="0"/>
    <x v="2"/>
    <n v="2014"/>
    <s v="2013/14"/>
    <n v="0.91420000000000001"/>
    <n v="0.11221122112211221"/>
    <n v="0.20792079207920791"/>
    <n v="0.19251925192519251"/>
    <n v="0.22662266226622663"/>
  </r>
  <r>
    <x v="56"/>
    <s v="CalWIN"/>
    <x v="0"/>
    <x v="2"/>
    <n v="2014"/>
    <s v="2013/14"/>
    <n v="0.92090000000000005"/>
    <n v="0.13201899256812552"/>
    <n v="0.23286540049545829"/>
    <n v="7.4215524360033036E-2"/>
    <n v="0.11829066886870356"/>
  </r>
  <r>
    <x v="57"/>
    <s v="CalWIN"/>
    <x v="0"/>
    <x v="2"/>
    <n v="2014"/>
    <s v="2013/14"/>
    <n v="0.91080000000000005"/>
    <n v="0.11860869565217391"/>
    <n v="0.18817391304347825"/>
    <n v="5.4956521739130432E-2"/>
    <n v="9.8434782608695648E-2"/>
  </r>
  <r>
    <x v="58"/>
    <s v="C-IV"/>
    <x v="0"/>
    <x v="2"/>
    <n v="2014"/>
    <s v="2013/14"/>
    <n v="0.94010000000000005"/>
    <n v="0.18702702702702703"/>
    <n v="0.25675675675675674"/>
    <n v="0.37675675675675674"/>
    <n v="0.40162162162162163"/>
  </r>
  <r>
    <x v="0"/>
    <s v="n/a"/>
    <x v="1"/>
    <x v="2"/>
    <n v="2014"/>
    <s v="2013/14"/>
    <n v="0.9244"/>
    <n v="0.1196"/>
    <n v="0.20039999999999999"/>
    <n v="0.1132"/>
    <n v="0.14130000000000001"/>
  </r>
  <r>
    <x v="1"/>
    <s v="CalWIN"/>
    <x v="1"/>
    <x v="2"/>
    <n v="2014"/>
    <s v="2013/14"/>
    <n v="0.89859999999999995"/>
    <n v="0.1004"/>
    <n v="0.19620000000000001"/>
    <n v="6.5299999999999997E-2"/>
    <n v="0.1217"/>
  </r>
  <r>
    <x v="2"/>
    <s v="C-IV"/>
    <x v="1"/>
    <x v="2"/>
    <n v="2014"/>
    <s v="2013/14"/>
    <n v="0.91669999999999996"/>
    <n v="0"/>
    <n v="0.1053"/>
    <n v="0"/>
    <n v="0"/>
  </r>
  <r>
    <x v="3"/>
    <s v="C-IV"/>
    <x v="1"/>
    <x v="2"/>
    <n v="2014"/>
    <s v="2013/14"/>
    <n v="0.95689999999999997"/>
    <n v="0.1356"/>
    <n v="0.21560000000000001"/>
    <n v="0.24890000000000001"/>
    <n v="0.26669999999999999"/>
  </r>
  <r>
    <x v="4"/>
    <s v="C-IV"/>
    <x v="1"/>
    <x v="2"/>
    <n v="2014"/>
    <s v="2013/14"/>
    <n v="0.89990000000000003"/>
    <n v="0.1368"/>
    <n v="0.21210000000000001"/>
    <n v="0.28460000000000002"/>
    <n v="0.31509999999999999"/>
  </r>
  <r>
    <x v="5"/>
    <s v="C-IV"/>
    <x v="1"/>
    <x v="2"/>
    <n v="2014"/>
    <s v="2013/14"/>
    <n v="0.9637"/>
    <n v="0.10829999999999999"/>
    <n v="0.17199999999999999"/>
    <n v="0.20380000000000001"/>
    <n v="0.21970000000000001"/>
  </r>
  <r>
    <x v="6"/>
    <s v="C-IV"/>
    <x v="1"/>
    <x v="2"/>
    <n v="2014"/>
    <s v="2013/14"/>
    <n v="0.95950000000000002"/>
    <n v="5.62E-2"/>
    <n v="0.1205"/>
    <n v="0.29320000000000002"/>
    <n v="0.32929999999999998"/>
  </r>
  <r>
    <x v="7"/>
    <s v="CalWIN"/>
    <x v="1"/>
    <x v="2"/>
    <n v="2014"/>
    <s v="2013/14"/>
    <n v="0.85799999999999998"/>
    <n v="0.08"/>
    <n v="0.14419999999999999"/>
    <n v="5.8500000000000003E-2"/>
    <n v="9.3200000000000005E-2"/>
  </r>
  <r>
    <x v="8"/>
    <s v="C-IV"/>
    <x v="1"/>
    <x v="2"/>
    <n v="2014"/>
    <s v="2013/14"/>
    <n v="0.95240000000000002"/>
    <n v="0.16220000000000001"/>
    <n v="0.23419999999999999"/>
    <n v="0.39460000000000001"/>
    <n v="0.4108"/>
  </r>
  <r>
    <x v="9"/>
    <s v="C-IV"/>
    <x v="1"/>
    <x v="2"/>
    <n v="2014"/>
    <s v="2013/14"/>
    <n v="0.82520000000000004"/>
    <n v="0.1096"/>
    <n v="0.1769"/>
    <n v="0.21129999999999999"/>
    <n v="0.23880000000000001"/>
  </r>
  <r>
    <x v="10"/>
    <s v="CalWIN"/>
    <x v="1"/>
    <x v="2"/>
    <n v="2014"/>
    <s v="2013/14"/>
    <n v="0.96950000000000003"/>
    <n v="0.13150000000000001"/>
    <n v="0.2268"/>
    <n v="7.5200000000000003E-2"/>
    <n v="0.1236"/>
  </r>
  <r>
    <x v="11"/>
    <s v="C-IV"/>
    <x v="1"/>
    <x v="2"/>
    <n v="2014"/>
    <s v="2013/14"/>
    <n v="1"/>
    <n v="0.1391"/>
    <n v="0.2205"/>
    <n v="0.1522"/>
    <n v="0.1706"/>
  </r>
  <r>
    <x v="12"/>
    <s v="C-IV"/>
    <x v="1"/>
    <x v="2"/>
    <n v="2014"/>
    <s v="2013/14"/>
    <n v="0.86299999999999999"/>
    <n v="8.4900000000000003E-2"/>
    <n v="0.13780000000000001"/>
    <n v="0.20399999999999999"/>
    <n v="0.2233"/>
  </r>
  <r>
    <x v="13"/>
    <s v="C-IV"/>
    <x v="1"/>
    <x v="2"/>
    <n v="2014"/>
    <s v="2013/14"/>
    <n v="0.8831"/>
    <n v="0.13270000000000001"/>
    <n v="0.2215"/>
    <n v="0.21959999999999999"/>
    <n v="0.25319999999999998"/>
  </r>
  <r>
    <x v="14"/>
    <s v="C-IV"/>
    <x v="1"/>
    <x v="2"/>
    <n v="2014"/>
    <s v="2013/14"/>
    <n v="0.96189999999999998"/>
    <n v="0.1042"/>
    <n v="0.16250000000000001"/>
    <n v="0.26250000000000001"/>
    <n v="0.3125"/>
  </r>
  <r>
    <x v="15"/>
    <s v="C-IV"/>
    <x v="1"/>
    <x v="2"/>
    <n v="2014"/>
    <s v="2013/14"/>
    <n v="0.90749999999999997"/>
    <n v="0.1993"/>
    <n v="0.28939999999999999"/>
    <n v="0.2089"/>
    <n v="0.24249999999999999"/>
  </r>
  <r>
    <x v="16"/>
    <s v="C-IV"/>
    <x v="1"/>
    <x v="2"/>
    <n v="2014"/>
    <s v="2013/14"/>
    <n v="0.84540000000000004"/>
    <n v="0.18709999999999999"/>
    <n v="0.27050000000000002"/>
    <n v="0.38"/>
    <n v="0.41349999999999998"/>
  </r>
  <r>
    <x v="17"/>
    <s v="C-IV"/>
    <x v="1"/>
    <x v="2"/>
    <n v="2014"/>
    <s v="2013/14"/>
    <n v="0.81630000000000003"/>
    <n v="5.5899999999999998E-2"/>
    <n v="0.11650000000000001"/>
    <n v="0.33939999999999998"/>
    <n v="0.3795"/>
  </r>
  <r>
    <x v="18"/>
    <s v="C-IV"/>
    <x v="1"/>
    <x v="2"/>
    <n v="2014"/>
    <s v="2013/14"/>
    <n v="0.875"/>
    <n v="7.8600000000000003E-2"/>
    <n v="0.17199999999999999"/>
    <n v="0.22600000000000001"/>
    <n v="0.25309999999999999"/>
  </r>
  <r>
    <x v="19"/>
    <s v="LRS"/>
    <x v="1"/>
    <x v="2"/>
    <n v="2014"/>
    <s v="2013/14"/>
    <n v="0.94489999999999996"/>
    <n v="9.4600000000000004E-2"/>
    <n v="0.17510000000000001"/>
    <n v="6.1000000000000004E-3"/>
    <n v="8.9999999999999993E-3"/>
  </r>
  <r>
    <x v="20"/>
    <s v="C-IV"/>
    <x v="1"/>
    <x v="2"/>
    <n v="2014"/>
    <s v="2013/14"/>
    <n v="0.91310000000000002"/>
    <n v="0.13869999999999999"/>
    <n v="0.22040000000000001"/>
    <n v="0.254"/>
    <n v="0.27460000000000001"/>
  </r>
  <r>
    <x v="21"/>
    <s v="C-IV"/>
    <x v="1"/>
    <x v="2"/>
    <n v="2014"/>
    <s v="2013/14"/>
    <n v="0.93030000000000002"/>
    <n v="0.13350000000000001"/>
    <n v="0.2026"/>
    <n v="0.20749999999999999"/>
    <n v="0.25169999999999998"/>
  </r>
  <r>
    <x v="22"/>
    <s v="C-IV"/>
    <x v="1"/>
    <x v="2"/>
    <n v="2014"/>
    <s v="2013/14"/>
    <n v="0.92469999999999997"/>
    <n v="8.1900000000000001E-2"/>
    <n v="0.13789999999999999"/>
    <n v="0.19400000000000001"/>
    <n v="0.22409999999999999"/>
  </r>
  <r>
    <x v="23"/>
    <s v="C-IV"/>
    <x v="1"/>
    <x v="2"/>
    <n v="2014"/>
    <s v="2013/14"/>
    <n v="0.98019999999999996"/>
    <n v="0.1077"/>
    <n v="0.15679999999999999"/>
    <n v="0.19750000000000001"/>
    <n v="0.24859999999999999"/>
  </r>
  <r>
    <x v="24"/>
    <s v="C-IV"/>
    <x v="1"/>
    <x v="2"/>
    <n v="2014"/>
    <s v="2013/14"/>
    <n v="0.94359999999999999"/>
    <n v="0.14480000000000001"/>
    <n v="0.21779999999999999"/>
    <n v="0.32800000000000001"/>
    <n v="0.36280000000000001"/>
  </r>
  <r>
    <x v="25"/>
    <s v="C-IV"/>
    <x v="1"/>
    <x v="2"/>
    <n v="2014"/>
    <s v="2013/14"/>
    <n v="0.873"/>
    <n v="0.1633"/>
    <n v="0.2109"/>
    <n v="0.1769"/>
    <n v="0.1905"/>
  </r>
  <r>
    <x v="26"/>
    <s v="C-IV"/>
    <x v="1"/>
    <x v="2"/>
    <n v="2014"/>
    <s v="2013/14"/>
    <n v="0.85589999999999999"/>
    <n v="9.1700000000000004E-2"/>
    <n v="0.20419999999999999"/>
    <n v="7.9200000000000007E-2"/>
    <n v="0.1"/>
  </r>
  <r>
    <x v="27"/>
    <s v="C-IV"/>
    <x v="1"/>
    <x v="2"/>
    <n v="2014"/>
    <s v="2013/14"/>
    <n v="0.97099999999999997"/>
    <n v="0.126"/>
    <n v="0.20119999999999999"/>
    <n v="0.158"/>
    <n v="0.1847"/>
  </r>
  <r>
    <x v="28"/>
    <s v="C-IV"/>
    <x v="1"/>
    <x v="2"/>
    <n v="2014"/>
    <s v="2013/14"/>
    <n v="0.97860000000000003"/>
    <n v="9.9699999999999997E-2"/>
    <n v="0.16139999999999999"/>
    <n v="0.1777"/>
    <n v="0.1961"/>
  </r>
  <r>
    <x v="29"/>
    <s v="C-IV"/>
    <x v="1"/>
    <x v="2"/>
    <n v="2014"/>
    <s v="2013/14"/>
    <n v="0.76580000000000004"/>
    <n v="8.7999999999999995E-2"/>
    <n v="0.1641"/>
    <n v="0.20430000000000001"/>
    <n v="0.2359"/>
  </r>
  <r>
    <x v="30"/>
    <s v="CalWIN"/>
    <x v="1"/>
    <x v="2"/>
    <n v="2014"/>
    <s v="2013/14"/>
    <n v="0.99450000000000005"/>
    <n v="9.2700000000000005E-2"/>
    <n v="0.17330000000000001"/>
    <n v="5.8799999999999998E-2"/>
    <n v="9.6000000000000002E-2"/>
  </r>
  <r>
    <x v="31"/>
    <s v="CalWIN"/>
    <x v="1"/>
    <x v="2"/>
    <n v="2014"/>
    <s v="2013/14"/>
    <n v="0.9748"/>
    <n v="9.8799999999999999E-2"/>
    <n v="0.18360000000000001"/>
    <n v="6.2100000000000002E-2"/>
    <n v="9.9699999999999997E-2"/>
  </r>
  <r>
    <x v="32"/>
    <s v="C-IV"/>
    <x v="1"/>
    <x v="2"/>
    <n v="2014"/>
    <s v="2013/14"/>
    <n v="0.53269999999999995"/>
    <n v="7.3499999999999996E-2"/>
    <n v="0.13469999999999999"/>
    <n v="0.2286"/>
    <n v="0.249"/>
  </r>
  <r>
    <x v="33"/>
    <s v="C-IV"/>
    <x v="1"/>
    <x v="2"/>
    <n v="2014"/>
    <s v="2013/14"/>
    <n v="0.88349999999999995"/>
    <n v="0.1598"/>
    <n v="0.2404"/>
    <n v="0.23710000000000001"/>
    <n v="0.26700000000000002"/>
  </r>
  <r>
    <x v="34"/>
    <s v="CalWIN"/>
    <x v="1"/>
    <x v="2"/>
    <n v="2014"/>
    <s v="2013/14"/>
    <n v="0.98150000000000004"/>
    <n v="9.8000000000000004E-2"/>
    <n v="0.17230000000000001"/>
    <n v="5.7500000000000002E-2"/>
    <n v="9.3399999999999997E-2"/>
  </r>
  <r>
    <x v="35"/>
    <s v="C-IV"/>
    <x v="1"/>
    <x v="2"/>
    <n v="2014"/>
    <s v="2013/14"/>
    <n v="0.94640000000000002"/>
    <n v="0.1341"/>
    <n v="0.24540000000000001"/>
    <n v="0.26219999999999999"/>
    <n v="0.29420000000000002"/>
  </r>
  <r>
    <x v="36"/>
    <s v="C-IV"/>
    <x v="1"/>
    <x v="2"/>
    <n v="2014"/>
    <s v="2013/14"/>
    <n v="0.90610000000000002"/>
    <n v="0.1981"/>
    <n v="0.27229999999999999"/>
    <n v="0.30549999999999999"/>
    <n v="0.33360000000000001"/>
  </r>
  <r>
    <x v="37"/>
    <s v="CalWIN"/>
    <x v="1"/>
    <x v="2"/>
    <n v="2014"/>
    <s v="2013/14"/>
    <n v="0.96799999999999997"/>
    <n v="0.122"/>
    <n v="0.20480000000000001"/>
    <n v="6.2199999999999998E-2"/>
    <n v="0.1031"/>
  </r>
  <r>
    <x v="38"/>
    <s v="CalWIN"/>
    <x v="1"/>
    <x v="2"/>
    <n v="2014"/>
    <s v="2013/14"/>
    <n v="0.89970000000000006"/>
    <n v="0.11700000000000001"/>
    <n v="0.19600000000000001"/>
    <n v="0.10100000000000001"/>
    <n v="0.1447"/>
  </r>
  <r>
    <x v="39"/>
    <s v="C-IV"/>
    <x v="1"/>
    <x v="2"/>
    <n v="2014"/>
    <s v="2013/14"/>
    <n v="0.88619999999999999"/>
    <n v="0.1328"/>
    <n v="0.20569999999999999"/>
    <n v="0.26740000000000003"/>
    <n v="0.29909999999999998"/>
  </r>
  <r>
    <x v="40"/>
    <s v="CalWIN"/>
    <x v="1"/>
    <x v="2"/>
    <n v="2014"/>
    <s v="2013/14"/>
    <n v="0.90529999999999999"/>
    <n v="6.7000000000000004E-2"/>
    <n v="0.13089999999999999"/>
    <n v="4.02E-2"/>
    <n v="7.2700000000000001E-2"/>
  </r>
  <r>
    <x v="41"/>
    <s v="CalWIN"/>
    <x v="1"/>
    <x v="2"/>
    <n v="2014"/>
    <s v="2013/14"/>
    <n v="0.88859999999999995"/>
    <n v="8.6499999999999994E-2"/>
    <n v="0.17069999999999999"/>
    <n v="5.6000000000000001E-2"/>
    <n v="9.3600000000000003E-2"/>
  </r>
  <r>
    <x v="42"/>
    <s v="CalWIN"/>
    <x v="1"/>
    <x v="2"/>
    <n v="2014"/>
    <s v="2013/14"/>
    <n v="0.88629999999999998"/>
    <n v="7.7299999999999994E-2"/>
    <n v="0.14199999999999999"/>
    <n v="4.9000000000000002E-2"/>
    <n v="8.43E-2"/>
  </r>
  <r>
    <x v="43"/>
    <s v="CalWIN"/>
    <x v="1"/>
    <x v="2"/>
    <n v="2014"/>
    <s v="2013/14"/>
    <n v="0.93379999999999996"/>
    <n v="3.4299999999999997E-2"/>
    <n v="0.1166"/>
    <n v="8.3999999999999995E-3"/>
    <n v="4.65E-2"/>
  </r>
  <r>
    <x v="44"/>
    <s v="CalWIN"/>
    <x v="1"/>
    <x v="2"/>
    <n v="2014"/>
    <s v="2013/14"/>
    <n v="0.93830000000000002"/>
    <n v="3.0200000000000001E-2"/>
    <n v="9.1899999999999996E-2"/>
    <n v="1.7500000000000002E-2"/>
    <n v="5.28E-2"/>
  </r>
  <r>
    <x v="45"/>
    <s v="C-IV"/>
    <x v="1"/>
    <x v="2"/>
    <n v="2014"/>
    <s v="2013/14"/>
    <n v="0.95530000000000004"/>
    <n v="0.12609999999999999"/>
    <n v="0.19670000000000001"/>
    <n v="0.23530000000000001"/>
    <n v="0.26469999999999999"/>
  </r>
  <r>
    <x v="46"/>
    <s v="C-IV"/>
    <x v="1"/>
    <x v="2"/>
    <n v="2014"/>
    <s v="2013/14"/>
    <n v="1"/>
    <n v="6.6699999999999995E-2"/>
    <n v="0.1"/>
    <n v="0.1333"/>
    <n v="0.16669999999999999"/>
  </r>
  <r>
    <x v="47"/>
    <s v="C-IV"/>
    <x v="1"/>
    <x v="2"/>
    <n v="2014"/>
    <s v="2013/14"/>
    <n v="0.85360000000000003"/>
    <n v="0.11990000000000001"/>
    <n v="0.18110000000000001"/>
    <n v="0.2374"/>
    <n v="0.253"/>
  </r>
  <r>
    <x v="48"/>
    <s v="CalWIN"/>
    <x v="1"/>
    <x v="2"/>
    <n v="2014"/>
    <s v="2013/14"/>
    <n v="0.97230000000000005"/>
    <n v="1.77E-2"/>
    <n v="0.1135"/>
    <n v="9.4000000000000004E-3"/>
    <n v="5.8999999999999997E-2"/>
  </r>
  <r>
    <x v="49"/>
    <s v="CalWIN"/>
    <x v="1"/>
    <x v="2"/>
    <n v="2014"/>
    <s v="2013/14"/>
    <n v="0.71740000000000004"/>
    <n v="0.10539999999999999"/>
    <n v="0.1893"/>
    <n v="5.3900000000000003E-2"/>
    <n v="0.10059999999999999"/>
  </r>
  <r>
    <x v="50"/>
    <s v="C-IV"/>
    <x v="1"/>
    <x v="2"/>
    <n v="2014"/>
    <s v="2013/14"/>
    <n v="0.85270000000000001"/>
    <n v="0.16009999999999999"/>
    <n v="0.25109999999999999"/>
    <n v="0.32140000000000002"/>
    <n v="0.3599"/>
  </r>
  <r>
    <x v="51"/>
    <s v="C-IV"/>
    <x v="1"/>
    <x v="2"/>
    <n v="2014"/>
    <s v="2013/14"/>
    <n v="0.90590000000000004"/>
    <n v="0.14960000000000001"/>
    <n v="0.21149999999999999"/>
    <n v="0.2084"/>
    <n v="0.22900000000000001"/>
  </r>
  <r>
    <x v="52"/>
    <s v="C-IV"/>
    <x v="1"/>
    <x v="2"/>
    <n v="2014"/>
    <s v="2013/14"/>
    <n v="0.92200000000000004"/>
    <n v="0.1133"/>
    <n v="0.17119999999999999"/>
    <n v="0.10299999999999999"/>
    <n v="0.1101"/>
  </r>
  <r>
    <x v="53"/>
    <s v="C-IV"/>
    <x v="1"/>
    <x v="2"/>
    <n v="2014"/>
    <s v="2013/14"/>
    <n v="0.89390000000000003"/>
    <n v="4.4200000000000003E-2"/>
    <n v="9.2399999999999996E-2"/>
    <n v="4.82E-2"/>
    <n v="5.2200000000000003E-2"/>
  </r>
  <r>
    <x v="54"/>
    <s v="CalWIN"/>
    <x v="1"/>
    <x v="2"/>
    <n v="2014"/>
    <s v="2013/14"/>
    <n v="0.98229999999999995"/>
    <n v="0.1676"/>
    <n v="0.27200000000000002"/>
    <n v="0.1313"/>
    <n v="0.186"/>
  </r>
  <r>
    <x v="55"/>
    <s v="C-IV"/>
    <x v="1"/>
    <x v="2"/>
    <n v="2014"/>
    <s v="2013/14"/>
    <n v="0.8881"/>
    <n v="0.1225"/>
    <n v="0.20369999999999999"/>
    <n v="0.24099999999999999"/>
    <n v="0.25829999999999997"/>
  </r>
  <r>
    <x v="56"/>
    <s v="CalWIN"/>
    <x v="1"/>
    <x v="2"/>
    <n v="2014"/>
    <s v="2013/14"/>
    <n v="0.94650000000000001"/>
    <n v="0.1179"/>
    <n v="0.21759999999999999"/>
    <n v="8.3000000000000004E-2"/>
    <n v="0.1323"/>
  </r>
  <r>
    <x v="57"/>
    <s v="CalWIN"/>
    <x v="1"/>
    <x v="2"/>
    <n v="2014"/>
    <s v="2013/14"/>
    <n v="0.89490000000000003"/>
    <n v="0.1201"/>
    <n v="0.20180000000000001"/>
    <n v="6.08E-2"/>
    <n v="0.109"/>
  </r>
  <r>
    <x v="58"/>
    <s v="C-IV"/>
    <x v="1"/>
    <x v="2"/>
    <n v="2014"/>
    <s v="2013/14"/>
    <n v="0.9617"/>
    <n v="0.1671"/>
    <n v="0.2361"/>
    <n v="0.40560000000000002"/>
    <n v="0.42859999999999998"/>
  </r>
  <r>
    <x v="0"/>
    <s v="n/a"/>
    <x v="2"/>
    <x v="2"/>
    <n v="2014"/>
    <s v="2014/15"/>
    <n v="0.92779999999999996"/>
    <n v="0.1255"/>
    <n v="0.2024"/>
    <n v="0.11407982498576844"/>
    <n v="0.14514057676204242"/>
  </r>
  <r>
    <x v="1"/>
    <s v="CalWIN"/>
    <x v="2"/>
    <x v="2"/>
    <n v="2014"/>
    <s v="2014/15"/>
    <n v="0.86950000000000005"/>
    <n v="0.1232"/>
    <n v="0.2117"/>
    <n v="6.9137859225322784E-2"/>
    <n v="0.12845838043672281"/>
  </r>
  <r>
    <x v="2"/>
    <s v="C-IV"/>
    <x v="2"/>
    <x v="2"/>
    <n v="2014"/>
    <s v="2014/15"/>
    <n v="0.78949999999999998"/>
    <n v="0.08"/>
    <n v="0.16"/>
    <n v="0.04"/>
    <n v="0.04"/>
  </r>
  <r>
    <x v="3"/>
    <s v="C-IV"/>
    <x v="2"/>
    <x v="2"/>
    <n v="2014"/>
    <s v="2014/15"/>
    <n v="0.95320000000000005"/>
    <n v="0.16170000000000001"/>
    <n v="0.2298"/>
    <n v="0.2531914893617021"/>
    <n v="0.28510638297872343"/>
  </r>
  <r>
    <x v="4"/>
    <s v="C-IV"/>
    <x v="2"/>
    <x v="2"/>
    <n v="2014"/>
    <s v="2014/15"/>
    <n v="0.94169999999999998"/>
    <n v="0.13589999999999999"/>
    <n v="0.20849999999999999"/>
    <n v="0.28062458764020232"/>
    <n v="0.3043765119859248"/>
  </r>
  <r>
    <x v="5"/>
    <s v="C-IV"/>
    <x v="2"/>
    <x v="2"/>
    <n v="2014"/>
    <s v="2014/15"/>
    <n v="0.96850000000000003"/>
    <n v="9.7600000000000006E-2"/>
    <n v="0.18160000000000001"/>
    <n v="0.15989159891598917"/>
    <n v="0.18834688346883469"/>
  </r>
  <r>
    <x v="6"/>
    <s v="C-IV"/>
    <x v="2"/>
    <x v="2"/>
    <n v="2014"/>
    <s v="2014/15"/>
    <n v="0.9375"/>
    <n v="7.8299999999999995E-2"/>
    <n v="0.15210000000000001"/>
    <n v="0.3686635944700461"/>
    <n v="0.41013824884792627"/>
  </r>
  <r>
    <x v="7"/>
    <s v="CalWIN"/>
    <x v="2"/>
    <x v="2"/>
    <n v="2014"/>
    <s v="2014/15"/>
    <n v="0.82709999999999995"/>
    <n v="8.6999999999999994E-2"/>
    <n v="0.15709999999999999"/>
    <n v="6.3217806687671504E-2"/>
    <n v="0.10377070840532575"/>
  </r>
  <r>
    <x v="8"/>
    <s v="C-IV"/>
    <x v="2"/>
    <x v="2"/>
    <n v="2014"/>
    <s v="2014/15"/>
    <n v="0.95669999999999999"/>
    <n v="0.19309999999999999"/>
    <n v="0.25409999999999999"/>
    <n v="0.30693069306930693"/>
    <n v="0.33333333333333331"/>
  </r>
  <r>
    <x v="9"/>
    <s v="C-IV"/>
    <x v="2"/>
    <x v="2"/>
    <n v="2014"/>
    <s v="2014/15"/>
    <n v="0.95409999999999995"/>
    <n v="0.1119"/>
    <n v="0.19"/>
    <n v="0.20809523809523808"/>
    <n v="0.24380952380952381"/>
  </r>
  <r>
    <x v="10"/>
    <s v="CalWIN"/>
    <x v="2"/>
    <x v="2"/>
    <n v="2014"/>
    <s v="2014/15"/>
    <n v="0.97729999999999995"/>
    <n v="0.14879999999999999"/>
    <n v="0.2452"/>
    <n v="9.7444175410277112E-2"/>
    <n v="0.16287328490718322"/>
  </r>
  <r>
    <x v="11"/>
    <s v="C-IV"/>
    <x v="2"/>
    <x v="2"/>
    <n v="2014"/>
    <s v="2014/15"/>
    <n v="0.97540000000000004"/>
    <n v="0.1007"/>
    <n v="0.17560000000000001"/>
    <n v="0.16159250585480095"/>
    <n v="0.17798594847775176"/>
  </r>
  <r>
    <x v="12"/>
    <s v="C-IV"/>
    <x v="2"/>
    <x v="2"/>
    <n v="2014"/>
    <s v="2014/15"/>
    <n v="0.86619999999999997"/>
    <n v="9.9299999999999999E-2"/>
    <n v="0.1512"/>
    <n v="0.20232690124858116"/>
    <n v="0.22020431328036322"/>
  </r>
  <r>
    <x v="13"/>
    <s v="C-IV"/>
    <x v="2"/>
    <x v="2"/>
    <n v="2014"/>
    <s v="2014/15"/>
    <n v="0.82599999999999996"/>
    <n v="0.1308"/>
    <n v="0.2034"/>
    <n v="0.23565998617829992"/>
    <n v="0.26307302464869847"/>
  </r>
  <r>
    <x v="14"/>
    <s v="C-IV"/>
    <x v="2"/>
    <x v="2"/>
    <n v="2014"/>
    <s v="2014/15"/>
    <n v="0.95960000000000001"/>
    <n v="0.10100000000000001"/>
    <n v="0.18859999999999999"/>
    <n v="0.23905723905723905"/>
    <n v="0.24915824915824916"/>
  </r>
  <r>
    <x v="15"/>
    <s v="C-IV"/>
    <x v="2"/>
    <x v="2"/>
    <n v="2014"/>
    <s v="2014/15"/>
    <n v="0.92049999999999998"/>
    <n v="0.1772"/>
    <n v="0.26479999999999998"/>
    <n v="0.20176721867868219"/>
    <n v="0.23518052548422963"/>
  </r>
  <r>
    <x v="16"/>
    <s v="C-IV"/>
    <x v="2"/>
    <x v="2"/>
    <n v="2014"/>
    <s v="2014/15"/>
    <n v="0.80549999999999999"/>
    <n v="0.18360000000000001"/>
    <n v="0.26600000000000001"/>
    <n v="0.32735961768219835"/>
    <n v="0.36758263639984068"/>
  </r>
  <r>
    <x v="17"/>
    <s v="C-IV"/>
    <x v="2"/>
    <x v="2"/>
    <n v="2014"/>
    <s v="2014/15"/>
    <n v="0.8901"/>
    <n v="6.5699999999999995E-2"/>
    <n v="0.1366"/>
    <n v="0.30825420014609206"/>
    <n v="0.34404674945215485"/>
  </r>
  <r>
    <x v="18"/>
    <s v="C-IV"/>
    <x v="2"/>
    <x v="2"/>
    <n v="2014"/>
    <s v="2014/15"/>
    <n v="0.84919999999999995"/>
    <n v="0.1202"/>
    <n v="0.20169999999999999"/>
    <n v="0.20171673819742489"/>
    <n v="0.22317596566523606"/>
  </r>
  <r>
    <x v="19"/>
    <s v="LRS"/>
    <x v="2"/>
    <x v="2"/>
    <n v="2014"/>
    <s v="2014/15"/>
    <n v="0.9345"/>
    <n v="9.0499999999999997E-2"/>
    <n v="0.15679999999999999"/>
    <n v="5.7937337825800708E-3"/>
    <n v="7.5287556639944235E-3"/>
  </r>
  <r>
    <x v="20"/>
    <s v="C-IV"/>
    <x v="2"/>
    <x v="2"/>
    <n v="2014"/>
    <s v="2014/15"/>
    <n v="0.92479999999999996"/>
    <n v="0.12520000000000001"/>
    <n v="0.21790000000000001"/>
    <n v="0.23935946059839866"/>
    <n v="0.28739991571849977"/>
  </r>
  <r>
    <x v="21"/>
    <s v="C-IV"/>
    <x v="2"/>
    <x v="2"/>
    <n v="2014"/>
    <s v="2014/15"/>
    <n v="0.92589999999999995"/>
    <n v="0.13919999999999999"/>
    <n v="0.20749999999999999"/>
    <n v="0.21069587628865979"/>
    <n v="0.24355670103092783"/>
  </r>
  <r>
    <x v="22"/>
    <s v="C-IV"/>
    <x v="2"/>
    <x v="2"/>
    <n v="2014"/>
    <s v="2014/15"/>
    <n v="0.97670000000000001"/>
    <n v="0.1429"/>
    <n v="0.2046"/>
    <n v="0.1891891891891892"/>
    <n v="0.23166023166023167"/>
  </r>
  <r>
    <x v="23"/>
    <s v="C-IV"/>
    <x v="2"/>
    <x v="2"/>
    <n v="2014"/>
    <s v="2014/15"/>
    <n v="0.96460000000000001"/>
    <n v="0.13669999999999999"/>
    <n v="0.23230000000000001"/>
    <n v="0.21806298276886513"/>
    <n v="0.27629233511586454"/>
  </r>
  <r>
    <x v="24"/>
    <s v="C-IV"/>
    <x v="2"/>
    <x v="2"/>
    <n v="2014"/>
    <s v="2014/15"/>
    <n v="0.95020000000000004"/>
    <n v="0.14249999999999999"/>
    <n v="0.219"/>
    <n v="0.30082233696691529"/>
    <n v="0.34213042646777586"/>
  </r>
  <r>
    <x v="25"/>
    <s v="C-IV"/>
    <x v="2"/>
    <x v="2"/>
    <n v="2014"/>
    <s v="2014/15"/>
    <n v="0.84440000000000004"/>
    <n v="0.1275"/>
    <n v="0.1678"/>
    <n v="0.22818791946308725"/>
    <n v="0.24161073825503357"/>
  </r>
  <r>
    <x v="26"/>
    <s v="C-IV"/>
    <x v="2"/>
    <x v="2"/>
    <n v="2014"/>
    <s v="2014/15"/>
    <n v="0.89290000000000003"/>
    <n v="5.8799999999999998E-2"/>
    <n v="0.15690000000000001"/>
    <n v="0.15686274509803921"/>
    <n v="0.17647058823529413"/>
  </r>
  <r>
    <x v="27"/>
    <s v="C-IV"/>
    <x v="2"/>
    <x v="2"/>
    <n v="2014"/>
    <s v="2014/15"/>
    <n v="0.95840000000000003"/>
    <n v="0.2079"/>
    <n v="0.29920000000000002"/>
    <n v="0.2129767211490837"/>
    <n v="0.2532606901106158"/>
  </r>
  <r>
    <x v="28"/>
    <s v="C-IV"/>
    <x v="2"/>
    <x v="2"/>
    <n v="2014"/>
    <s v="2014/15"/>
    <n v="0.9637"/>
    <n v="9.3200000000000005E-2"/>
    <n v="0.1658"/>
    <n v="0.22473012757605496"/>
    <n v="0.25809617271835134"/>
  </r>
  <r>
    <x v="29"/>
    <s v="C-IV"/>
    <x v="2"/>
    <x v="2"/>
    <n v="2014"/>
    <s v="2014/15"/>
    <n v="0.79410000000000003"/>
    <n v="0.1081"/>
    <n v="0.18890000000000001"/>
    <n v="0.22297872340425531"/>
    <n v="0.25531914893617019"/>
  </r>
  <r>
    <x v="30"/>
    <s v="CalWIN"/>
    <x v="2"/>
    <x v="2"/>
    <n v="2014"/>
    <s v="2014/15"/>
    <n v="0.99529999999999996"/>
    <n v="0.11070000000000001"/>
    <n v="0.18959999999999999"/>
    <n v="7.1850430726404096E-2"/>
    <n v="0.11951247037580409"/>
  </r>
  <r>
    <x v="31"/>
    <s v="CalWIN"/>
    <x v="2"/>
    <x v="2"/>
    <n v="2014"/>
    <s v="2014/15"/>
    <n v="0.97119999999999995"/>
    <n v="9.7500000000000003E-2"/>
    <n v="0.1653"/>
    <n v="6.9878085043116267E-2"/>
    <n v="0.11091287540886113"/>
  </r>
  <r>
    <x v="32"/>
    <s v="C-IV"/>
    <x v="2"/>
    <x v="2"/>
    <n v="2014"/>
    <s v="2014/15"/>
    <n v="0.87419999999999998"/>
    <n v="9.1600000000000001E-2"/>
    <n v="0.14660000000000001"/>
    <n v="0.24083769633507854"/>
    <n v="0.2513089005235602"/>
  </r>
  <r>
    <x v="33"/>
    <s v="C-IV"/>
    <x v="2"/>
    <x v="2"/>
    <n v="2014"/>
    <s v="2014/15"/>
    <n v="0.87390000000000001"/>
    <n v="0.1555"/>
    <n v="0.2303"/>
    <n v="0.22358223314982095"/>
    <n v="0.25022716339729539"/>
  </r>
  <r>
    <x v="34"/>
    <s v="CalWIN"/>
    <x v="2"/>
    <x v="2"/>
    <n v="2014"/>
    <s v="2014/15"/>
    <n v="0.98160000000000003"/>
    <n v="0.1045"/>
    <n v="0.17530000000000001"/>
    <n v="6.2818781878187818E-2"/>
    <n v="0.10133513351335134"/>
  </r>
  <r>
    <x v="35"/>
    <s v="C-IV"/>
    <x v="2"/>
    <x v="2"/>
    <n v="2014"/>
    <s v="2014/15"/>
    <n v="0.96440000000000003"/>
    <n v="0.12470000000000001"/>
    <n v="0.187"/>
    <n v="0.3183023872679045"/>
    <n v="0.35809018567639256"/>
  </r>
  <r>
    <x v="36"/>
    <s v="C-IV"/>
    <x v="2"/>
    <x v="2"/>
    <n v="2014"/>
    <s v="2014/15"/>
    <n v="0.94789999999999996"/>
    <n v="0.1938"/>
    <n v="0.26590000000000003"/>
    <n v="0.28423196740953749"/>
    <n v="0.31032830098250658"/>
  </r>
  <r>
    <x v="37"/>
    <s v="CalWIN"/>
    <x v="2"/>
    <x v="2"/>
    <n v="2014"/>
    <s v="2014/15"/>
    <n v="0.97440000000000004"/>
    <n v="0.14000000000000001"/>
    <n v="0.22389999999999999"/>
    <n v="7.166176950701926E-2"/>
    <n v="0.11603936383564199"/>
  </r>
  <r>
    <x v="38"/>
    <s v="CalWIN"/>
    <x v="2"/>
    <x v="2"/>
    <n v="2014"/>
    <s v="2014/15"/>
    <n v="0.83409999999999995"/>
    <n v="0.13780000000000001"/>
    <n v="0.2208"/>
    <n v="9.843081312410841E-2"/>
    <n v="0.13754160722776984"/>
  </r>
  <r>
    <x v="39"/>
    <s v="C-IV"/>
    <x v="2"/>
    <x v="2"/>
    <n v="2014"/>
    <s v="2014/15"/>
    <n v="0.88949999999999996"/>
    <n v="0.1341"/>
    <n v="0.2011"/>
    <n v="0.25554060116644234"/>
    <n v="0.2873037236428892"/>
  </r>
  <r>
    <x v="40"/>
    <s v="CalWIN"/>
    <x v="2"/>
    <x v="2"/>
    <n v="2014"/>
    <s v="2014/15"/>
    <n v="0.90410000000000001"/>
    <n v="7.2700000000000001E-2"/>
    <n v="0.1575"/>
    <n v="4.8953529620432777E-2"/>
    <n v="9.4004966300106421E-2"/>
  </r>
  <r>
    <x v="41"/>
    <s v="CalWIN"/>
    <x v="2"/>
    <x v="2"/>
    <n v="2014"/>
    <s v="2014/15"/>
    <n v="0.91069999999999995"/>
    <n v="0.11269999999999999"/>
    <n v="0.1988"/>
    <n v="7.5379939209726438E-2"/>
    <n v="0.11691995947315097"/>
  </r>
  <r>
    <x v="42"/>
    <s v="CalWIN"/>
    <x v="2"/>
    <x v="2"/>
    <n v="2014"/>
    <s v="2014/15"/>
    <n v="0.91339999999999999"/>
    <n v="8.6499999999999994E-2"/>
    <n v="0.1615"/>
    <n v="5.821117484597408E-2"/>
    <n v="0.11684724877841512"/>
  </r>
  <r>
    <x v="43"/>
    <s v="CalWIN"/>
    <x v="2"/>
    <x v="2"/>
    <n v="2014"/>
    <s v="2014/15"/>
    <n v="0.9647"/>
    <n v="3.7400000000000003E-2"/>
    <n v="0.11559999999999999"/>
    <n v="1.6199685924456565E-2"/>
    <n v="6.240185139267708E-2"/>
  </r>
  <r>
    <x v="44"/>
    <s v="CalWIN"/>
    <x v="2"/>
    <x v="2"/>
    <n v="2014"/>
    <s v="2014/15"/>
    <n v="0.97289999999999999"/>
    <n v="4.4400000000000002E-2"/>
    <n v="0.11700000000000001"/>
    <n v="1.8317503392130258E-2"/>
    <n v="7.4287652645861596E-2"/>
  </r>
  <r>
    <x v="45"/>
    <s v="C-IV"/>
    <x v="2"/>
    <x v="2"/>
    <n v="2014"/>
    <s v="2014/15"/>
    <n v="0.95820000000000005"/>
    <n v="0.1356"/>
    <n v="0.21410000000000001"/>
    <n v="0.22023968042609854"/>
    <n v="0.24474034620505991"/>
  </r>
  <r>
    <x v="46"/>
    <s v="C-IV"/>
    <x v="2"/>
    <x v="2"/>
    <n v="2014"/>
    <s v="2014/15"/>
    <n v="1"/>
    <n v="5.2600000000000001E-2"/>
    <n v="0.1842"/>
    <n v="0.13157894736842105"/>
    <n v="0.15789473684210525"/>
  </r>
  <r>
    <x v="47"/>
    <s v="C-IV"/>
    <x v="2"/>
    <x v="2"/>
    <n v="2014"/>
    <s v="2014/15"/>
    <n v="0.89580000000000004"/>
    <n v="0.14299999999999999"/>
    <n v="0.21560000000000001"/>
    <n v="0.26680896478121663"/>
    <n v="0.29562433297758806"/>
  </r>
  <r>
    <x v="48"/>
    <s v="CalWIN"/>
    <x v="2"/>
    <x v="2"/>
    <n v="2014"/>
    <s v="2014/15"/>
    <n v="0.97399999999999998"/>
    <n v="2.3599999999999999E-2"/>
    <n v="0.10879999999999999"/>
    <n v="7.215007215007215E-3"/>
    <n v="6.3131313131313135E-2"/>
  </r>
  <r>
    <x v="49"/>
    <s v="CalWIN"/>
    <x v="2"/>
    <x v="2"/>
    <n v="2014"/>
    <s v="2014/15"/>
    <n v="0.73370000000000002"/>
    <n v="9.9400000000000002E-2"/>
    <n v="0.18110000000000001"/>
    <n v="6.0699588477366256E-2"/>
    <n v="0.10946502057613169"/>
  </r>
  <r>
    <x v="50"/>
    <s v="C-IV"/>
    <x v="2"/>
    <x v="2"/>
    <n v="2014"/>
    <s v="2014/15"/>
    <n v="0.84560000000000002"/>
    <n v="0.1764"/>
    <n v="0.26329999999999998"/>
    <n v="0.28166745618190431"/>
    <n v="0.32780672666982474"/>
  </r>
  <r>
    <x v="51"/>
    <s v="C-IV"/>
    <x v="2"/>
    <x v="2"/>
    <n v="2014"/>
    <s v="2014/15"/>
    <n v="0.90780000000000005"/>
    <n v="0.18410000000000001"/>
    <n v="0.2442"/>
    <n v="0.25990675990675993"/>
    <n v="0.28263403263403264"/>
  </r>
  <r>
    <x v="52"/>
    <s v="C-IV"/>
    <x v="2"/>
    <x v="2"/>
    <n v="2014"/>
    <s v="2014/15"/>
    <n v="0.93200000000000005"/>
    <n v="0.1125"/>
    <n v="0.1699"/>
    <n v="0.24359968968192397"/>
    <n v="0.27230411171450736"/>
  </r>
  <r>
    <x v="53"/>
    <s v="C-IV"/>
    <x v="2"/>
    <x v="2"/>
    <n v="2014"/>
    <s v="2014/15"/>
    <n v="0.87390000000000001"/>
    <n v="0.12039999999999999"/>
    <n v="0.17519999999999999"/>
    <n v="0.14233576642335766"/>
    <n v="0.17518248175182483"/>
  </r>
  <r>
    <x v="54"/>
    <s v="CalWIN"/>
    <x v="2"/>
    <x v="2"/>
    <n v="2014"/>
    <s v="2014/15"/>
    <n v="0.96730000000000005"/>
    <n v="0.2114"/>
    <n v="0.32619999999999999"/>
    <n v="0.13852178169358786"/>
    <n v="0.20107684777288301"/>
  </r>
  <r>
    <x v="55"/>
    <s v="C-IV"/>
    <x v="2"/>
    <x v="2"/>
    <n v="2014"/>
    <s v="2014/15"/>
    <n v="0.91159999999999997"/>
    <n v="0.13450000000000001"/>
    <n v="0.21390000000000001"/>
    <n v="0.24816625916870416"/>
    <n v="0.27750611246943763"/>
  </r>
  <r>
    <x v="56"/>
    <s v="CalWIN"/>
    <x v="2"/>
    <x v="2"/>
    <n v="2014"/>
    <s v="2014/15"/>
    <n v="0.93540000000000001"/>
    <n v="0.13780000000000001"/>
    <n v="0.2472"/>
    <n v="9.4953454189122974E-2"/>
    <n v="0.1563939245467908"/>
  </r>
  <r>
    <x v="57"/>
    <s v="CalWIN"/>
    <x v="2"/>
    <x v="2"/>
    <n v="2014"/>
    <s v="2014/15"/>
    <n v="0.89410000000000001"/>
    <n v="0.107"/>
    <n v="0.17979999999999999"/>
    <n v="6.1641648035771317E-2"/>
    <n v="0.10220376876397318"/>
  </r>
  <r>
    <x v="58"/>
    <s v="C-IV"/>
    <x v="2"/>
    <x v="2"/>
    <n v="2014"/>
    <s v="2014/15"/>
    <n v="0.95099999999999996"/>
    <n v="0.17280000000000001"/>
    <n v="0.23300000000000001"/>
    <n v="0.35394809497515184"/>
    <n v="0.37990060739922693"/>
  </r>
  <r>
    <x v="0"/>
    <s v="n/a"/>
    <x v="3"/>
    <x v="2"/>
    <n v="2015"/>
    <s v="2014/15"/>
    <n v="0.93330000000000002"/>
    <n v="0.1424"/>
    <n v="0.2341"/>
    <n v="0.12859999999999999"/>
    <n v="0.1618"/>
  </r>
  <r>
    <x v="1"/>
    <s v="CalWIN"/>
    <x v="3"/>
    <x v="2"/>
    <n v="2015"/>
    <s v="2014/15"/>
    <n v="0.86770000000000003"/>
    <n v="0.1168"/>
    <n v="0.2281"/>
    <n v="8.8300000000000003E-2"/>
    <n v="0.15740000000000001"/>
  </r>
  <r>
    <x v="2"/>
    <s v="C-IV"/>
    <x v="3"/>
    <x v="2"/>
    <n v="2015"/>
    <s v="2014/15"/>
    <n v="0.77780000000000005"/>
    <n v="0.04"/>
    <n v="0.12"/>
    <n v="0.08"/>
    <n v="0.12"/>
  </r>
  <r>
    <x v="3"/>
    <s v="C-IV"/>
    <x v="3"/>
    <x v="2"/>
    <n v="2015"/>
    <s v="2014/15"/>
    <n v="0.9405"/>
    <n v="0.17119999999999999"/>
    <n v="0.2626"/>
    <n v="0.27629999999999999"/>
    <n v="0.3196"/>
  </r>
  <r>
    <x v="4"/>
    <s v="C-IV"/>
    <x v="3"/>
    <x v="2"/>
    <n v="2015"/>
    <s v="2014/15"/>
    <n v="0.93969999999999998"/>
    <n v="0.13300000000000001"/>
    <n v="0.2137"/>
    <n v="0.31119999999999998"/>
    <n v="0.3448"/>
  </r>
  <r>
    <x v="5"/>
    <s v="C-IV"/>
    <x v="3"/>
    <x v="2"/>
    <n v="2015"/>
    <s v="2014/15"/>
    <n v="0.95669999999999999"/>
    <n v="0.1298"/>
    <n v="0.2046"/>
    <n v="0.21529999999999999"/>
    <n v="0.2626"/>
  </r>
  <r>
    <x v="6"/>
    <s v="C-IV"/>
    <x v="3"/>
    <x v="2"/>
    <n v="2015"/>
    <s v="2014/15"/>
    <n v="0.89659999999999995"/>
    <n v="0.10979999999999999"/>
    <n v="0.2311"/>
    <n v="0.28410000000000002"/>
    <n v="0.32200000000000001"/>
  </r>
  <r>
    <x v="7"/>
    <s v="CalWIN"/>
    <x v="3"/>
    <x v="2"/>
    <n v="2015"/>
    <s v="2014/15"/>
    <n v="0.94069999999999998"/>
    <n v="9.1999999999999998E-2"/>
    <n v="0.16819999999999999"/>
    <n v="7.1199999999999999E-2"/>
    <n v="0.1139"/>
  </r>
  <r>
    <x v="8"/>
    <s v="C-IV"/>
    <x v="3"/>
    <x v="2"/>
    <n v="2015"/>
    <s v="2014/15"/>
    <n v="0.98960000000000004"/>
    <n v="0.19500000000000001"/>
    <n v="0.27479999999999999"/>
    <n v="0.35820000000000002"/>
    <n v="0.39539999999999997"/>
  </r>
  <r>
    <x v="9"/>
    <s v="C-IV"/>
    <x v="3"/>
    <x v="2"/>
    <n v="2015"/>
    <s v="2014/15"/>
    <n v="0.94289999999999996"/>
    <n v="0.1124"/>
    <n v="0.193"/>
    <n v="0.20030000000000001"/>
    <n v="0.2311"/>
  </r>
  <r>
    <x v="10"/>
    <s v="CalWIN"/>
    <x v="3"/>
    <x v="2"/>
    <n v="2015"/>
    <s v="2014/15"/>
    <n v="0.96389999999999998"/>
    <n v="0.1517"/>
    <n v="0.2757"/>
    <n v="0.10929999999999999"/>
    <n v="0.1653"/>
  </r>
  <r>
    <x v="11"/>
    <s v="C-IV"/>
    <x v="3"/>
    <x v="2"/>
    <n v="2015"/>
    <s v="2014/15"/>
    <n v="0.98519999999999996"/>
    <n v="0.1522"/>
    <n v="0.24590000000000001"/>
    <n v="0.19670000000000001"/>
    <n v="0.2389"/>
  </r>
  <r>
    <x v="12"/>
    <s v="C-IV"/>
    <x v="3"/>
    <x v="2"/>
    <n v="2015"/>
    <s v="2014/15"/>
    <n v="0.9052"/>
    <n v="0.1099"/>
    <n v="0.17299999999999999"/>
    <n v="0.20849999999999999"/>
    <n v="0.23280000000000001"/>
  </r>
  <r>
    <x v="13"/>
    <s v="C-IV"/>
    <x v="3"/>
    <x v="2"/>
    <n v="2015"/>
    <s v="2014/15"/>
    <n v="0.89500000000000002"/>
    <n v="0.14749999999999999"/>
    <n v="0.21759999999999999"/>
    <n v="0.20380000000000001"/>
    <n v="0.22939999999999999"/>
  </r>
  <r>
    <x v="14"/>
    <s v="C-IV"/>
    <x v="3"/>
    <x v="2"/>
    <n v="2015"/>
    <s v="2014/15"/>
    <n v="0.92930000000000001"/>
    <n v="0.11849999999999999"/>
    <n v="0.2195"/>
    <n v="0.31009999999999999"/>
    <n v="0.33800000000000002"/>
  </r>
  <r>
    <x v="15"/>
    <s v="C-IV"/>
    <x v="3"/>
    <x v="2"/>
    <n v="2015"/>
    <s v="2014/15"/>
    <n v="0.92030000000000001"/>
    <n v="0.2114"/>
    <n v="0.30959999999999999"/>
    <n v="0.20930000000000001"/>
    <n v="0.24990000000000001"/>
  </r>
  <r>
    <x v="16"/>
    <s v="C-IV"/>
    <x v="3"/>
    <x v="2"/>
    <n v="2015"/>
    <s v="2014/15"/>
    <n v="0.9345"/>
    <n v="0.2172"/>
    <n v="0.31830000000000003"/>
    <n v="0.33660000000000001"/>
    <n v="0.36680000000000001"/>
  </r>
  <r>
    <x v="17"/>
    <s v="C-IV"/>
    <x v="3"/>
    <x v="2"/>
    <n v="2015"/>
    <s v="2014/15"/>
    <n v="0.9234"/>
    <n v="6.9500000000000006E-2"/>
    <n v="0.14810000000000001"/>
    <n v="0.31219999999999998"/>
    <n v="0.36280000000000001"/>
  </r>
  <r>
    <x v="18"/>
    <s v="C-IV"/>
    <x v="3"/>
    <x v="2"/>
    <n v="2015"/>
    <s v="2014/15"/>
    <n v="0.77580000000000005"/>
    <n v="8.7900000000000006E-2"/>
    <n v="0.1401"/>
    <n v="0.20669999999999999"/>
    <n v="0.23749999999999999"/>
  </r>
  <r>
    <x v="19"/>
    <s v="LRS"/>
    <x v="3"/>
    <x v="2"/>
    <n v="2015"/>
    <s v="2014/15"/>
    <n v="0.9294"/>
    <n v="0.12180000000000001"/>
    <n v="0.21"/>
    <n v="8.2000000000000007E-3"/>
    <n v="1.12E-2"/>
  </r>
  <r>
    <x v="20"/>
    <s v="C-IV"/>
    <x v="3"/>
    <x v="2"/>
    <n v="2015"/>
    <s v="2014/15"/>
    <n v="0.88439999999999996"/>
    <n v="0.17430000000000001"/>
    <n v="0.28100000000000003"/>
    <n v="0.2326"/>
    <n v="0.26650000000000001"/>
  </r>
  <r>
    <x v="21"/>
    <s v="C-IV"/>
    <x v="3"/>
    <x v="2"/>
    <n v="2015"/>
    <s v="2014/15"/>
    <n v="0.93959999999999999"/>
    <n v="0.1464"/>
    <n v="0.22620000000000001"/>
    <n v="0.2276"/>
    <n v="0.26369999999999999"/>
  </r>
  <r>
    <x v="22"/>
    <s v="C-IV"/>
    <x v="3"/>
    <x v="2"/>
    <n v="2015"/>
    <s v="2014/15"/>
    <n v="0.92589999999999995"/>
    <n v="0.1822"/>
    <n v="0.26390000000000002"/>
    <n v="0.18959999999999999"/>
    <n v="0.2082"/>
  </r>
  <r>
    <x v="23"/>
    <s v="C-IV"/>
    <x v="3"/>
    <x v="2"/>
    <n v="2015"/>
    <s v="2014/15"/>
    <n v="0.96519999999999995"/>
    <n v="0.1716"/>
    <n v="0.29160000000000003"/>
    <n v="0.35520000000000002"/>
    <n v="0.42609999999999998"/>
  </r>
  <r>
    <x v="24"/>
    <s v="C-IV"/>
    <x v="3"/>
    <x v="2"/>
    <n v="2015"/>
    <s v="2014/15"/>
    <n v="0.95030000000000003"/>
    <n v="0.17349999999999999"/>
    <n v="0.28899999999999998"/>
    <n v="0.35320000000000001"/>
    <n v="0.39600000000000002"/>
  </r>
  <r>
    <x v="25"/>
    <s v="C-IV"/>
    <x v="3"/>
    <x v="2"/>
    <n v="2015"/>
    <s v="2014/15"/>
    <n v="0.89129999999999998"/>
    <n v="0.17610000000000001"/>
    <n v="0.30280000000000001"/>
    <n v="0.27460000000000001"/>
    <n v="0.30990000000000001"/>
  </r>
  <r>
    <x v="26"/>
    <s v="C-IV"/>
    <x v="3"/>
    <x v="2"/>
    <n v="2015"/>
    <s v="2014/15"/>
    <n v="0.92369999999999997"/>
    <n v="6.9099999999999995E-2"/>
    <n v="0.1341"/>
    <n v="6.9099999999999995E-2"/>
    <n v="8.1299999999999997E-2"/>
  </r>
  <r>
    <x v="27"/>
    <s v="C-IV"/>
    <x v="3"/>
    <x v="2"/>
    <n v="2015"/>
    <s v="2014/15"/>
    <n v="0.95409999999999995"/>
    <n v="0.2283"/>
    <n v="0.35249999999999998"/>
    <n v="0.19309999999999999"/>
    <n v="0.21859999999999999"/>
  </r>
  <r>
    <x v="28"/>
    <s v="C-IV"/>
    <x v="3"/>
    <x v="2"/>
    <n v="2015"/>
    <s v="2014/15"/>
    <n v="0.95379999999999998"/>
    <n v="0.113"/>
    <n v="0.18329999999999999"/>
    <n v="0.22889999999999999"/>
    <n v="0.27450000000000002"/>
  </r>
  <r>
    <x v="29"/>
    <s v="C-IV"/>
    <x v="3"/>
    <x v="2"/>
    <n v="2015"/>
    <s v="2014/15"/>
    <n v="0.8589"/>
    <n v="0.1043"/>
    <n v="0.192"/>
    <n v="0.2215"/>
    <n v="0.25459999999999999"/>
  </r>
  <r>
    <x v="30"/>
    <s v="CalWIN"/>
    <x v="3"/>
    <x v="2"/>
    <n v="2015"/>
    <s v="2014/15"/>
    <n v="0.99619999999999997"/>
    <n v="0.1099"/>
    <n v="0.1978"/>
    <n v="8.5500000000000007E-2"/>
    <n v="0.13089999999999999"/>
  </r>
  <r>
    <x v="31"/>
    <s v="CalWIN"/>
    <x v="3"/>
    <x v="2"/>
    <n v="2015"/>
    <s v="2014/15"/>
    <n v="0.97040000000000004"/>
    <n v="0.1143"/>
    <n v="0.19489999999999999"/>
    <n v="0.1022"/>
    <n v="0.14940000000000001"/>
  </r>
  <r>
    <x v="32"/>
    <s v="C-IV"/>
    <x v="3"/>
    <x v="2"/>
    <n v="2015"/>
    <s v="2014/15"/>
    <n v="0.87390000000000001"/>
    <n v="8.0199999999999994E-2"/>
    <n v="0.14510000000000001"/>
    <n v="0.23769999999999999"/>
    <n v="0.25929999999999997"/>
  </r>
  <r>
    <x v="33"/>
    <s v="C-IV"/>
    <x v="3"/>
    <x v="2"/>
    <n v="2015"/>
    <s v="2014/15"/>
    <n v="0.88639999999999997"/>
    <n v="0.17560000000000001"/>
    <n v="0.25600000000000001"/>
    <n v="0.23760000000000001"/>
    <n v="0.26910000000000001"/>
  </r>
  <r>
    <x v="34"/>
    <s v="CalWIN"/>
    <x v="3"/>
    <x v="2"/>
    <n v="2015"/>
    <s v="2014/15"/>
    <n v="0.98399999999999999"/>
    <n v="0.11749999999999999"/>
    <n v="0.19700000000000001"/>
    <n v="9.0800000000000006E-2"/>
    <n v="0.13789999999999999"/>
  </r>
  <r>
    <x v="35"/>
    <s v="C-IV"/>
    <x v="3"/>
    <x v="2"/>
    <n v="2015"/>
    <s v="2014/15"/>
    <n v="0.95189999999999997"/>
    <n v="0.15870000000000001"/>
    <n v="0.28039999999999998"/>
    <n v="0.35980000000000001"/>
    <n v="0.39889999999999998"/>
  </r>
  <r>
    <x v="36"/>
    <s v="C-IV"/>
    <x v="3"/>
    <x v="2"/>
    <n v="2015"/>
    <s v="2014/15"/>
    <n v="0.96309999999999996"/>
    <n v="0.21929999999999999"/>
    <n v="0.29630000000000001"/>
    <n v="0.31979999999999997"/>
    <n v="0.35220000000000001"/>
  </r>
  <r>
    <x v="37"/>
    <s v="CalWIN"/>
    <x v="3"/>
    <x v="2"/>
    <n v="2015"/>
    <s v="2014/15"/>
    <n v="0.97619999999999996"/>
    <n v="0.15160000000000001"/>
    <n v="0.2419"/>
    <n v="8.7499999999999994E-2"/>
    <n v="0.13239999999999999"/>
  </r>
  <r>
    <x v="38"/>
    <s v="CalWIN"/>
    <x v="3"/>
    <x v="2"/>
    <n v="2015"/>
    <s v="2014/15"/>
    <n v="0.86470000000000002"/>
    <n v="0.1198"/>
    <n v="0.20030000000000001"/>
    <n v="0.1174"/>
    <n v="0.1686"/>
  </r>
  <r>
    <x v="39"/>
    <s v="C-IV"/>
    <x v="3"/>
    <x v="2"/>
    <n v="2015"/>
    <s v="2014/15"/>
    <n v="0.89170000000000005"/>
    <n v="0.15459999999999999"/>
    <n v="0.2329"/>
    <n v="0.2727"/>
    <n v="0.3054"/>
  </r>
  <r>
    <x v="40"/>
    <s v="CalWIN"/>
    <x v="3"/>
    <x v="2"/>
    <n v="2015"/>
    <s v="2014/15"/>
    <n v="0.92910000000000004"/>
    <n v="7.17E-2"/>
    <n v="0.16400000000000001"/>
    <n v="6.3100000000000003E-2"/>
    <n v="0.108"/>
  </r>
  <r>
    <x v="41"/>
    <s v="CalWIN"/>
    <x v="3"/>
    <x v="2"/>
    <n v="2015"/>
    <s v="2014/15"/>
    <n v="0.88919999999999999"/>
    <n v="9.2299999999999993E-2"/>
    <n v="0.1883"/>
    <n v="7.4800000000000005E-2"/>
    <n v="0.122"/>
  </r>
  <r>
    <x v="42"/>
    <s v="CalWIN"/>
    <x v="3"/>
    <x v="2"/>
    <n v="2015"/>
    <s v="2014/15"/>
    <n v="0.86409999999999998"/>
    <n v="9.0399999999999994E-2"/>
    <n v="0.19139999999999999"/>
    <n v="6.5500000000000003E-2"/>
    <n v="0.114"/>
  </r>
  <r>
    <x v="43"/>
    <s v="CalWIN"/>
    <x v="3"/>
    <x v="2"/>
    <n v="2015"/>
    <s v="2014/15"/>
    <n v="0.94389999999999996"/>
    <n v="3.44E-2"/>
    <n v="0.1416"/>
    <n v="1.2999999999999999E-2"/>
    <n v="5.7200000000000001E-2"/>
  </r>
  <r>
    <x v="44"/>
    <s v="CalWIN"/>
    <x v="3"/>
    <x v="2"/>
    <n v="2015"/>
    <s v="2014/15"/>
    <n v="0.97319999999999995"/>
    <n v="2.63E-2"/>
    <n v="0.1222"/>
    <n v="9.5999999999999992E-3"/>
    <n v="5.2299999999999999E-2"/>
  </r>
  <r>
    <x v="45"/>
    <s v="C-IV"/>
    <x v="3"/>
    <x v="2"/>
    <n v="2015"/>
    <s v="2014/15"/>
    <n v="0.96199999999999997"/>
    <n v="0.16220000000000001"/>
    <n v="0.24890000000000001"/>
    <n v="0.29220000000000002"/>
    <n v="0.33110000000000001"/>
  </r>
  <r>
    <x v="46"/>
    <s v="C-IV"/>
    <x v="3"/>
    <x v="2"/>
    <n v="2015"/>
    <s v="2014/15"/>
    <n v="0.86960000000000004"/>
    <n v="6.1199999999999997E-2"/>
    <n v="0.1633"/>
    <n v="8.1600000000000006E-2"/>
    <n v="0.12239999999999999"/>
  </r>
  <r>
    <x v="47"/>
    <s v="C-IV"/>
    <x v="3"/>
    <x v="2"/>
    <n v="2015"/>
    <s v="2014/15"/>
    <n v="0.92020000000000002"/>
    <n v="0.13950000000000001"/>
    <n v="0.2266"/>
    <n v="0.2422"/>
    <n v="0.26669999999999999"/>
  </r>
  <r>
    <x v="48"/>
    <s v="CalWIN"/>
    <x v="3"/>
    <x v="2"/>
    <n v="2015"/>
    <s v="2014/15"/>
    <n v="0.97170000000000001"/>
    <n v="1.84E-2"/>
    <n v="0.1263"/>
    <n v="8.0000000000000002E-3"/>
    <n v="7.1800000000000003E-2"/>
  </r>
  <r>
    <x v="49"/>
    <s v="CalWIN"/>
    <x v="3"/>
    <x v="2"/>
    <n v="2015"/>
    <s v="2014/15"/>
    <n v="0.75870000000000004"/>
    <n v="0.1173"/>
    <n v="0.2056"/>
    <n v="7.7200000000000005E-2"/>
    <n v="0.13350000000000001"/>
  </r>
  <r>
    <x v="50"/>
    <s v="C-IV"/>
    <x v="3"/>
    <x v="2"/>
    <n v="2015"/>
    <s v="2014/15"/>
    <n v="0.85629999999999995"/>
    <n v="0.17849999999999999"/>
    <n v="0.28050000000000003"/>
    <n v="0.31540000000000001"/>
    <n v="0.36399999999999999"/>
  </r>
  <r>
    <x v="51"/>
    <s v="C-IV"/>
    <x v="3"/>
    <x v="2"/>
    <n v="2015"/>
    <s v="2014/15"/>
    <n v="0.9163"/>
    <n v="0.18659999999999999"/>
    <n v="0.28199999999999997"/>
    <n v="0.2356"/>
    <n v="0.2651"/>
  </r>
  <r>
    <x v="52"/>
    <s v="C-IV"/>
    <x v="3"/>
    <x v="2"/>
    <n v="2015"/>
    <s v="2014/15"/>
    <n v="0.94820000000000004"/>
    <n v="0.14630000000000001"/>
    <n v="0.2366"/>
    <n v="0.34360000000000002"/>
    <n v="0.36870000000000003"/>
  </r>
  <r>
    <x v="53"/>
    <s v="C-IV"/>
    <x v="3"/>
    <x v="2"/>
    <n v="2015"/>
    <s v="2014/15"/>
    <n v="0.69830000000000003"/>
    <n v="0.1202"/>
    <n v="0.1845"/>
    <n v="0.25750000000000001"/>
    <n v="0.30470000000000003"/>
  </r>
  <r>
    <x v="54"/>
    <s v="CalWIN"/>
    <x v="3"/>
    <x v="2"/>
    <n v="2015"/>
    <s v="2014/15"/>
    <n v="0.98309999999999997"/>
    <n v="0.21510000000000001"/>
    <n v="0.34129999999999999"/>
    <n v="0.1847"/>
    <n v="0.24890000000000001"/>
  </r>
  <r>
    <x v="55"/>
    <s v="C-IV"/>
    <x v="3"/>
    <x v="2"/>
    <n v="2015"/>
    <s v="2014/15"/>
    <n v="0.85799999999999998"/>
    <n v="0.1588"/>
    <n v="0.23949999999999999"/>
    <n v="0.22209999999999999"/>
    <n v="0.25059999999999999"/>
  </r>
  <r>
    <x v="56"/>
    <s v="CalWIN"/>
    <x v="3"/>
    <x v="2"/>
    <n v="2015"/>
    <s v="2014/15"/>
    <n v="0.9405"/>
    <n v="0.13519999999999999"/>
    <n v="0.24790000000000001"/>
    <n v="0.1133"/>
    <n v="0.16869999999999999"/>
  </r>
  <r>
    <x v="57"/>
    <s v="CalWIN"/>
    <x v="3"/>
    <x v="2"/>
    <n v="2015"/>
    <s v="2014/15"/>
    <n v="0.87190000000000001"/>
    <n v="0.1143"/>
    <n v="0.1903"/>
    <n v="7.9000000000000001E-2"/>
    <n v="0.11559999999999999"/>
  </r>
  <r>
    <x v="58"/>
    <s v="C-IV"/>
    <x v="3"/>
    <x v="2"/>
    <n v="2015"/>
    <s v="2014/15"/>
    <n v="0.96679999999999999"/>
    <n v="0.2097"/>
    <n v="0.29499999999999998"/>
    <n v="0.434"/>
    <n v="0.45929999999999999"/>
  </r>
  <r>
    <x v="0"/>
    <s v="n/a"/>
    <x v="0"/>
    <x v="3"/>
    <n v="2015"/>
    <s v="2014/15"/>
    <n v="0.93579999999999997"/>
    <n v="0.13009999999999999"/>
    <n v="0.2152"/>
    <n v="0.1206"/>
    <n v="0.1527"/>
  </r>
  <r>
    <x v="1"/>
    <s v="CalWIN"/>
    <x v="0"/>
    <x v="3"/>
    <n v="2015"/>
    <s v="2014/15"/>
    <n v="0.85389999999999999"/>
    <n v="0.11459999999999999"/>
    <n v="0.22359999999999999"/>
    <n v="7.2800000000000004E-2"/>
    <n v="0.13250000000000001"/>
  </r>
  <r>
    <x v="2"/>
    <s v="C-IV"/>
    <x v="0"/>
    <x v="3"/>
    <n v="2015"/>
    <s v="2014/15"/>
    <n v="0.42859999999999998"/>
    <n v="0.1053"/>
    <n v="0.21049999999999999"/>
    <n v="0"/>
    <n v="0"/>
  </r>
  <r>
    <x v="3"/>
    <s v="C-IV"/>
    <x v="0"/>
    <x v="3"/>
    <n v="2015"/>
    <s v="2014/15"/>
    <n v="0.94169999999999998"/>
    <n v="0.1399"/>
    <n v="0.22869999999999999"/>
    <n v="0.25900000000000001"/>
    <n v="0.2722"/>
  </r>
  <r>
    <x v="4"/>
    <s v="C-IV"/>
    <x v="0"/>
    <x v="3"/>
    <n v="2015"/>
    <s v="2014/15"/>
    <n v="0.92669999999999997"/>
    <n v="0.14560000000000001"/>
    <n v="0.21529999999999999"/>
    <n v="0.26719999999999999"/>
    <n v="0.2903"/>
  </r>
  <r>
    <x v="5"/>
    <s v="C-IV"/>
    <x v="0"/>
    <x v="3"/>
    <n v="2015"/>
    <s v="2014/15"/>
    <n v="0.95620000000000005"/>
    <n v="0.12809999999999999"/>
    <n v="0.20669999999999999"/>
    <n v="0.24310000000000001"/>
    <n v="0.26640000000000003"/>
  </r>
  <r>
    <x v="6"/>
    <s v="C-IV"/>
    <x v="0"/>
    <x v="3"/>
    <n v="2015"/>
    <s v="2014/15"/>
    <n v="0.90280000000000005"/>
    <n v="0.1333"/>
    <n v="0.21779999999999999"/>
    <n v="0.33329999999999999"/>
    <n v="0.38669999999999999"/>
  </r>
  <r>
    <x v="7"/>
    <s v="CalWIN"/>
    <x v="0"/>
    <x v="3"/>
    <n v="2015"/>
    <s v="2014/15"/>
    <n v="0.92520000000000002"/>
    <n v="9.0800000000000006E-2"/>
    <n v="0.16500000000000001"/>
    <n v="6.1800000000000001E-2"/>
    <n v="0.1045"/>
  </r>
  <r>
    <x v="8"/>
    <s v="C-IV"/>
    <x v="0"/>
    <x v="3"/>
    <n v="2015"/>
    <s v="2014/15"/>
    <n v="0.9607"/>
    <n v="0.1731"/>
    <n v="0.2238"/>
    <n v="0.3322"/>
    <n v="0.3619"/>
  </r>
  <r>
    <x v="9"/>
    <s v="C-IV"/>
    <x v="0"/>
    <x v="3"/>
    <n v="2015"/>
    <s v="2014/15"/>
    <n v="0.96120000000000005"/>
    <n v="0.1212"/>
    <n v="0.19389999999999999"/>
    <n v="0.2288"/>
    <n v="0.25840000000000002"/>
  </r>
  <r>
    <x v="10"/>
    <s v="CalWIN"/>
    <x v="0"/>
    <x v="3"/>
    <n v="2015"/>
    <s v="2014/15"/>
    <n v="0.92559999999999998"/>
    <n v="0.13059999999999999"/>
    <n v="0.24360000000000001"/>
    <n v="8.5999999999999993E-2"/>
    <n v="0.13980000000000001"/>
  </r>
  <r>
    <x v="11"/>
    <s v="C-IV"/>
    <x v="0"/>
    <x v="3"/>
    <n v="2015"/>
    <s v="2014/15"/>
    <n v="0.98540000000000005"/>
    <n v="0.1366"/>
    <n v="0.22420000000000001"/>
    <n v="0.1701"/>
    <n v="0.19589999999999999"/>
  </r>
  <r>
    <x v="12"/>
    <s v="C-IV"/>
    <x v="0"/>
    <x v="3"/>
    <n v="2015"/>
    <s v="2014/15"/>
    <n v="0.9194"/>
    <n v="0.1139"/>
    <n v="0.17299999999999999"/>
    <n v="0.21249999999999999"/>
    <n v="0.22919999999999999"/>
  </r>
  <r>
    <x v="13"/>
    <s v="C-IV"/>
    <x v="0"/>
    <x v="3"/>
    <n v="2015"/>
    <s v="2014/15"/>
    <n v="0.88070000000000004"/>
    <n v="0.15920000000000001"/>
    <n v="0.2382"/>
    <n v="0.2414"/>
    <n v="0.27479999999999999"/>
  </r>
  <r>
    <x v="14"/>
    <s v="C-IV"/>
    <x v="0"/>
    <x v="3"/>
    <n v="2015"/>
    <s v="2014/15"/>
    <n v="0.94920000000000004"/>
    <n v="0.15110000000000001"/>
    <n v="0.23380000000000001"/>
    <n v="0.27339999999999998"/>
    <n v="0.30940000000000001"/>
  </r>
  <r>
    <x v="15"/>
    <s v="C-IV"/>
    <x v="0"/>
    <x v="3"/>
    <n v="2015"/>
    <s v="2014/15"/>
    <n v="0.91539999999999999"/>
    <n v="0.17849999999999999"/>
    <n v="0.2621"/>
    <n v="0.1585"/>
    <n v="0.18509999999999999"/>
  </r>
  <r>
    <x v="16"/>
    <s v="C-IV"/>
    <x v="0"/>
    <x v="3"/>
    <n v="2015"/>
    <s v="2014/15"/>
    <n v="0.96360000000000001"/>
    <n v="0.2253"/>
    <n v="0.30070000000000002"/>
    <n v="0.29010000000000002"/>
    <n v="0.32140000000000002"/>
  </r>
  <r>
    <x v="17"/>
    <s v="C-IV"/>
    <x v="0"/>
    <x v="3"/>
    <n v="2015"/>
    <s v="2014/15"/>
    <n v="0.94579999999999997"/>
    <n v="6.3500000000000001E-2"/>
    <n v="0.13059999999999999"/>
    <n v="0.27810000000000001"/>
    <n v="0.3211"/>
  </r>
  <r>
    <x v="18"/>
    <s v="C-IV"/>
    <x v="0"/>
    <x v="3"/>
    <n v="2015"/>
    <s v="2014/15"/>
    <n v="0.78380000000000005"/>
    <n v="6.83E-2"/>
    <n v="0.1537"/>
    <n v="0.24879999999999999"/>
    <n v="0.28539999999999999"/>
  </r>
  <r>
    <x v="19"/>
    <s v="LRS"/>
    <x v="0"/>
    <x v="3"/>
    <n v="2015"/>
    <s v="2014/15"/>
    <n v="0.94799999999999995"/>
    <n v="8.2500000000000004E-2"/>
    <n v="0.15609999999999999"/>
    <n v="9.4999999999999998E-3"/>
    <n v="1.21E-2"/>
  </r>
  <r>
    <x v="20"/>
    <s v="C-IV"/>
    <x v="0"/>
    <x v="3"/>
    <n v="2015"/>
    <s v="2014/15"/>
    <n v="0.87649999999999995"/>
    <n v="0.14549999999999999"/>
    <n v="0.22389999999999999"/>
    <n v="0.2177"/>
    <n v="0.24590000000000001"/>
  </r>
  <r>
    <x v="21"/>
    <s v="C-IV"/>
    <x v="0"/>
    <x v="3"/>
    <n v="2015"/>
    <s v="2014/15"/>
    <n v="0.93059999999999998"/>
    <n v="0.1794"/>
    <n v="0.24779999999999999"/>
    <n v="0.26740000000000003"/>
    <n v="0.30420000000000003"/>
  </r>
  <r>
    <x v="22"/>
    <s v="C-IV"/>
    <x v="0"/>
    <x v="3"/>
    <n v="2015"/>
    <s v="2014/15"/>
    <n v="0.97589999999999999"/>
    <n v="0.1434"/>
    <n v="0.19769999999999999"/>
    <n v="0.2636"/>
    <n v="0.2868"/>
  </r>
  <r>
    <x v="23"/>
    <s v="C-IV"/>
    <x v="0"/>
    <x v="3"/>
    <n v="2015"/>
    <s v="2014/15"/>
    <n v="0.97309999999999997"/>
    <n v="0.1502"/>
    <n v="0.2681"/>
    <n v="0.34789999999999999"/>
    <n v="0.43580000000000002"/>
  </r>
  <r>
    <x v="24"/>
    <s v="C-IV"/>
    <x v="0"/>
    <x v="3"/>
    <n v="2015"/>
    <s v="2014/15"/>
    <n v="0.9476"/>
    <n v="0.1699"/>
    <n v="0.2417"/>
    <n v="0.32419999999999999"/>
    <n v="0.35399999999999998"/>
  </r>
  <r>
    <x v="25"/>
    <s v="C-IV"/>
    <x v="0"/>
    <x v="3"/>
    <n v="2015"/>
    <s v="2014/15"/>
    <n v="0.8125"/>
    <n v="0.21229999999999999"/>
    <n v="0.2671"/>
    <n v="0.33560000000000001"/>
    <n v="0.3493"/>
  </r>
  <r>
    <x v="26"/>
    <s v="C-IV"/>
    <x v="0"/>
    <x v="3"/>
    <n v="2015"/>
    <s v="2014/15"/>
    <n v="0.95709999999999995"/>
    <n v="5.0799999999999998E-2"/>
    <n v="0.1371"/>
    <n v="9.1399999999999995E-2"/>
    <n v="0.10150000000000001"/>
  </r>
  <r>
    <x v="27"/>
    <s v="C-IV"/>
    <x v="0"/>
    <x v="3"/>
    <n v="2015"/>
    <s v="2014/15"/>
    <n v="0.9496"/>
    <n v="0.151"/>
    <n v="0.2349"/>
    <n v="0.1273"/>
    <n v="0.14460000000000001"/>
  </r>
  <r>
    <x v="28"/>
    <s v="C-IV"/>
    <x v="0"/>
    <x v="3"/>
    <n v="2015"/>
    <s v="2014/15"/>
    <n v="0.95550000000000002"/>
    <n v="0.1103"/>
    <n v="0.18290000000000001"/>
    <n v="0.1452"/>
    <n v="0.1673"/>
  </r>
  <r>
    <x v="29"/>
    <s v="C-IV"/>
    <x v="0"/>
    <x v="3"/>
    <n v="2015"/>
    <s v="2014/15"/>
    <n v="0.84619999999999995"/>
    <n v="0.1053"/>
    <n v="0.1772"/>
    <n v="0.1875"/>
    <n v="0.22170000000000001"/>
  </r>
  <r>
    <x v="30"/>
    <s v="CalWIN"/>
    <x v="0"/>
    <x v="3"/>
    <n v="2015"/>
    <s v="2014/15"/>
    <n v="0.99509999999999998"/>
    <n v="0.1119"/>
    <n v="0.1976"/>
    <n v="7.5499999999999998E-2"/>
    <n v="0.1197"/>
  </r>
  <r>
    <x v="31"/>
    <s v="CalWIN"/>
    <x v="0"/>
    <x v="3"/>
    <n v="2015"/>
    <s v="2014/15"/>
    <n v="0.95020000000000004"/>
    <n v="0.11799999999999999"/>
    <n v="0.1991"/>
    <n v="7.9200000000000007E-2"/>
    <n v="0.1268"/>
  </r>
  <r>
    <x v="32"/>
    <s v="C-IV"/>
    <x v="0"/>
    <x v="3"/>
    <n v="2015"/>
    <s v="2014/15"/>
    <n v="0.8075"/>
    <n v="7.5899999999999995E-2"/>
    <n v="0.1099"/>
    <n v="0.18060000000000001"/>
    <n v="0.19109999999999999"/>
  </r>
  <r>
    <x v="33"/>
    <s v="C-IV"/>
    <x v="0"/>
    <x v="3"/>
    <n v="2015"/>
    <s v="2014/15"/>
    <n v="0.90300000000000002"/>
    <n v="0.17030000000000001"/>
    <n v="0.25559999999999999"/>
    <n v="0.22359999999999999"/>
    <n v="0.2545"/>
  </r>
  <r>
    <x v="34"/>
    <s v="CalWIN"/>
    <x v="0"/>
    <x v="3"/>
    <n v="2015"/>
    <s v="2014/15"/>
    <n v="0.9748"/>
    <n v="0.1234"/>
    <n v="0.2104"/>
    <n v="8.4699999999999998E-2"/>
    <n v="0.13139999999999999"/>
  </r>
  <r>
    <x v="35"/>
    <s v="C-IV"/>
    <x v="0"/>
    <x v="3"/>
    <n v="2015"/>
    <s v="2014/15"/>
    <n v="0.94620000000000004"/>
    <n v="0.1396"/>
    <n v="0.23269999999999999"/>
    <n v="0.29920000000000002"/>
    <n v="0.34039999999999998"/>
  </r>
  <r>
    <x v="36"/>
    <s v="C-IV"/>
    <x v="0"/>
    <x v="3"/>
    <n v="2015"/>
    <s v="2014/15"/>
    <n v="0.95730000000000004"/>
    <n v="0.21679999999999999"/>
    <n v="0.30020000000000002"/>
    <n v="0.2782"/>
    <n v="0.30790000000000001"/>
  </r>
  <r>
    <x v="37"/>
    <s v="CalWIN"/>
    <x v="0"/>
    <x v="3"/>
    <n v="2015"/>
    <s v="2014/15"/>
    <n v="0.97829999999999995"/>
    <n v="0.13370000000000001"/>
    <n v="0.22489999999999999"/>
    <n v="6.6400000000000001E-2"/>
    <n v="0.1052"/>
  </r>
  <r>
    <x v="38"/>
    <s v="CalWIN"/>
    <x v="0"/>
    <x v="3"/>
    <n v="2015"/>
    <s v="2014/15"/>
    <n v="0.86160000000000003"/>
    <n v="0.11990000000000001"/>
    <n v="0.2006"/>
    <n v="9.9500000000000005E-2"/>
    <n v="0.1464"/>
  </r>
  <r>
    <x v="39"/>
    <s v="C-IV"/>
    <x v="0"/>
    <x v="3"/>
    <n v="2015"/>
    <s v="2014/15"/>
    <n v="0.88890000000000002"/>
    <n v="0.16170000000000001"/>
    <n v="0.23780000000000001"/>
    <n v="0.2311"/>
    <n v="0.25829999999999997"/>
  </r>
  <r>
    <x v="40"/>
    <s v="CalWIN"/>
    <x v="0"/>
    <x v="3"/>
    <n v="2015"/>
    <s v="2014/15"/>
    <n v="0.93310000000000004"/>
    <n v="8.3799999999999999E-2"/>
    <n v="0.16009999999999999"/>
    <n v="5.3100000000000001E-2"/>
    <n v="9.7000000000000003E-2"/>
  </r>
  <r>
    <x v="41"/>
    <s v="CalWIN"/>
    <x v="0"/>
    <x v="3"/>
    <n v="2015"/>
    <s v="2014/15"/>
    <n v="0.93269999999999997"/>
    <n v="9.5699999999999993E-2"/>
    <n v="0.1938"/>
    <n v="6.9400000000000003E-2"/>
    <n v="0.1135"/>
  </r>
  <r>
    <x v="42"/>
    <s v="CalWIN"/>
    <x v="0"/>
    <x v="3"/>
    <n v="2015"/>
    <s v="2014/15"/>
    <n v="0.90439999999999998"/>
    <n v="8.6099999999999996E-2"/>
    <n v="0.17249999999999999"/>
    <n v="5.67E-2"/>
    <n v="9.8599999999999993E-2"/>
  </r>
  <r>
    <x v="43"/>
    <s v="CalWIN"/>
    <x v="0"/>
    <x v="3"/>
    <n v="2015"/>
    <s v="2014/15"/>
    <n v="0.97170000000000001"/>
    <n v="2.5100000000000001E-2"/>
    <n v="0.11990000000000001"/>
    <n v="1.2E-2"/>
    <n v="5.5500000000000001E-2"/>
  </r>
  <r>
    <x v="44"/>
    <s v="CalWIN"/>
    <x v="0"/>
    <x v="3"/>
    <n v="2015"/>
    <s v="2014/15"/>
    <n v="0.98460000000000003"/>
    <n v="1.32E-2"/>
    <n v="7.8899999999999998E-2"/>
    <n v="6.0000000000000001E-3"/>
    <n v="4.19E-2"/>
  </r>
  <r>
    <x v="45"/>
    <s v="C-IV"/>
    <x v="0"/>
    <x v="3"/>
    <n v="2015"/>
    <s v="2014/15"/>
    <n v="0.96350000000000002"/>
    <n v="0.1598"/>
    <n v="0.25009999999999999"/>
    <n v="0.28310000000000002"/>
    <n v="0.31640000000000001"/>
  </r>
  <r>
    <x v="46"/>
    <s v="C-IV"/>
    <x v="0"/>
    <x v="3"/>
    <n v="2015"/>
    <s v="2014/15"/>
    <n v="1"/>
    <n v="0.1026"/>
    <n v="0.12820000000000001"/>
    <n v="0.12820000000000001"/>
    <n v="0.17949999999999999"/>
  </r>
  <r>
    <x v="47"/>
    <s v="C-IV"/>
    <x v="0"/>
    <x v="3"/>
    <n v="2015"/>
    <s v="2014/15"/>
    <n v="0.88090000000000002"/>
    <n v="0.1588"/>
    <n v="0.23699999999999999"/>
    <n v="0.23219999999999999"/>
    <n v="0.25469999999999998"/>
  </r>
  <r>
    <x v="48"/>
    <s v="CalWIN"/>
    <x v="0"/>
    <x v="3"/>
    <n v="2015"/>
    <s v="2014/15"/>
    <n v="0.9718"/>
    <n v="1.34E-2"/>
    <n v="0.1191"/>
    <n v="5.8999999999999999E-3"/>
    <n v="6.0100000000000001E-2"/>
  </r>
  <r>
    <x v="49"/>
    <s v="CalWIN"/>
    <x v="0"/>
    <x v="3"/>
    <n v="2015"/>
    <s v="2014/15"/>
    <n v="0.70509999999999995"/>
    <n v="0.10299999999999999"/>
    <n v="0.18840000000000001"/>
    <n v="5.5E-2"/>
    <n v="9.4E-2"/>
  </r>
  <r>
    <x v="50"/>
    <s v="C-IV"/>
    <x v="0"/>
    <x v="3"/>
    <n v="2015"/>
    <s v="2014/15"/>
    <n v="0.89390000000000003"/>
    <n v="0.17810000000000001"/>
    <n v="0.27189999999999998"/>
    <n v="0.27029999999999998"/>
    <n v="0.31459999999999999"/>
  </r>
  <r>
    <x v="51"/>
    <s v="C-IV"/>
    <x v="0"/>
    <x v="3"/>
    <n v="2015"/>
    <s v="2014/15"/>
    <n v="0.8891"/>
    <n v="0.18959999999999999"/>
    <n v="0.26290000000000002"/>
    <n v="0.21940000000000001"/>
    <n v="0.24049999999999999"/>
  </r>
  <r>
    <x v="52"/>
    <s v="C-IV"/>
    <x v="0"/>
    <x v="3"/>
    <n v="2015"/>
    <s v="2014/15"/>
    <n v="0.95930000000000004"/>
    <n v="0.14779999999999999"/>
    <n v="0.24060000000000001"/>
    <n v="0.26019999999999999"/>
    <n v="0.2843"/>
  </r>
  <r>
    <x v="53"/>
    <s v="C-IV"/>
    <x v="0"/>
    <x v="3"/>
    <n v="2015"/>
    <s v="2014/15"/>
    <n v="0.66930000000000001"/>
    <n v="0.1434"/>
    <n v="0.2326"/>
    <n v="0.3372"/>
    <n v="0.37980000000000003"/>
  </r>
  <r>
    <x v="54"/>
    <s v="CalWIN"/>
    <x v="0"/>
    <x v="3"/>
    <n v="2015"/>
    <s v="2014/15"/>
    <n v="0.97819999999999996"/>
    <n v="0.20130000000000001"/>
    <n v="0.30909999999999999"/>
    <n v="0.14130000000000001"/>
    <n v="0.19800000000000001"/>
  </r>
  <r>
    <x v="55"/>
    <s v="C-IV"/>
    <x v="0"/>
    <x v="3"/>
    <n v="2015"/>
    <s v="2014/15"/>
    <n v="0.75309999999999999"/>
    <n v="0.14940000000000001"/>
    <n v="0.21460000000000001"/>
    <n v="0.2112"/>
    <n v="0.23930000000000001"/>
  </r>
  <r>
    <x v="56"/>
    <s v="CalWIN"/>
    <x v="0"/>
    <x v="3"/>
    <n v="2015"/>
    <s v="2014/15"/>
    <n v="0.95689999999999997"/>
    <n v="0.13539999999999999"/>
    <n v="0.23630000000000001"/>
    <n v="0.1"/>
    <n v="0.14960000000000001"/>
  </r>
  <r>
    <x v="57"/>
    <s v="CalWIN"/>
    <x v="0"/>
    <x v="3"/>
    <n v="2015"/>
    <s v="2014/15"/>
    <n v="0.85980000000000001"/>
    <n v="0.1123"/>
    <n v="0.1782"/>
    <n v="7.0499999999999993E-2"/>
    <n v="0.1057"/>
  </r>
  <r>
    <x v="58"/>
    <s v="C-IV"/>
    <x v="0"/>
    <x v="3"/>
    <n v="2015"/>
    <s v="2014/15"/>
    <n v="0.96399999999999997"/>
    <n v="0.19120000000000001"/>
    <n v="0.25359999999999999"/>
    <n v="0.3831"/>
    <n v="0.4083"/>
  </r>
  <r>
    <x v="0"/>
    <s v="n/a"/>
    <x v="1"/>
    <x v="3"/>
    <n v="2015"/>
    <s v="2014/15"/>
    <n v="0.94689999999999996"/>
    <n v="0.12770000000000001"/>
    <n v="0.2122"/>
    <n v="0.12859999999999999"/>
    <n v="0.16309999999999999"/>
  </r>
  <r>
    <x v="1"/>
    <s v="CalWIN"/>
    <x v="1"/>
    <x v="3"/>
    <n v="2015"/>
    <s v="2014/15"/>
    <n v="0.89559999999999995"/>
    <n v="0.1036"/>
    <n v="0.19869999999999999"/>
    <n v="7.5800000000000006E-2"/>
    <n v="0.1326"/>
  </r>
  <r>
    <x v="2"/>
    <s v="C-IV"/>
    <x v="1"/>
    <x v="3"/>
    <n v="2015"/>
    <s v="2014/15"/>
    <n v="0.625"/>
    <n v="0"/>
    <n v="6.25E-2"/>
    <n v="0.125"/>
    <n v="0.125"/>
  </r>
  <r>
    <x v="3"/>
    <s v="C-IV"/>
    <x v="1"/>
    <x v="3"/>
    <n v="2015"/>
    <s v="2014/15"/>
    <n v="0.94010000000000005"/>
    <n v="0.1444"/>
    <n v="0.22320000000000001"/>
    <n v="0.27789999999999998"/>
    <n v="0.31730000000000003"/>
  </r>
  <r>
    <x v="4"/>
    <s v="C-IV"/>
    <x v="1"/>
    <x v="3"/>
    <n v="2015"/>
    <s v="2014/15"/>
    <n v="0.93500000000000005"/>
    <n v="0.14369999999999999"/>
    <n v="0.2223"/>
    <n v="0.28610000000000002"/>
    <n v="0.32179999999999997"/>
  </r>
  <r>
    <x v="5"/>
    <s v="C-IV"/>
    <x v="1"/>
    <x v="3"/>
    <n v="2015"/>
    <s v="2014/15"/>
    <n v="0.95150000000000001"/>
    <n v="0.11609999999999999"/>
    <n v="0.2021"/>
    <n v="0.2097"/>
    <n v="0.24590000000000001"/>
  </r>
  <r>
    <x v="6"/>
    <s v="C-IV"/>
    <x v="1"/>
    <x v="3"/>
    <n v="2015"/>
    <s v="2014/15"/>
    <n v="0.91800000000000004"/>
    <n v="0.1361"/>
    <n v="0.2147"/>
    <n v="0.40839999999999999"/>
    <n v="0.49209999999999998"/>
  </r>
  <r>
    <x v="7"/>
    <s v="CalWIN"/>
    <x v="1"/>
    <x v="3"/>
    <n v="2015"/>
    <s v="2014/15"/>
    <n v="0.96970000000000001"/>
    <n v="8.8300000000000003E-2"/>
    <n v="0.17130000000000001"/>
    <n v="6.6799999999999998E-2"/>
    <n v="0.11260000000000001"/>
  </r>
  <r>
    <x v="8"/>
    <s v="C-IV"/>
    <x v="1"/>
    <x v="3"/>
    <n v="2015"/>
    <s v="2014/15"/>
    <n v="0.92920000000000003"/>
    <n v="0.2147"/>
    <n v="0.2712"/>
    <n v="0.38869999999999999"/>
    <n v="0.41070000000000001"/>
  </r>
  <r>
    <x v="9"/>
    <s v="C-IV"/>
    <x v="1"/>
    <x v="3"/>
    <n v="2015"/>
    <s v="2014/15"/>
    <n v="0.94930000000000003"/>
    <n v="0.13159999999999999"/>
    <n v="0.21829999999999999"/>
    <n v="0.23069999999999999"/>
    <n v="0.25900000000000001"/>
  </r>
  <r>
    <x v="10"/>
    <s v="CalWIN"/>
    <x v="1"/>
    <x v="3"/>
    <n v="2015"/>
    <s v="2014/15"/>
    <n v="0.97299999999999998"/>
    <n v="0.14080000000000001"/>
    <n v="0.25059999999999999"/>
    <n v="0.10539999999999999"/>
    <n v="0.16370000000000001"/>
  </r>
  <r>
    <x v="11"/>
    <s v="C-IV"/>
    <x v="1"/>
    <x v="3"/>
    <n v="2015"/>
    <s v="2014/15"/>
    <n v="0.98609999999999998"/>
    <n v="0.12180000000000001"/>
    <n v="0.2056"/>
    <n v="0.1472"/>
    <n v="0.15989999999999999"/>
  </r>
  <r>
    <x v="12"/>
    <s v="C-IV"/>
    <x v="1"/>
    <x v="3"/>
    <n v="2015"/>
    <s v="2014/15"/>
    <n v="0.93620000000000003"/>
    <n v="0.11550000000000001"/>
    <n v="0.17960000000000001"/>
    <n v="0.2379"/>
    <n v="0.26419999999999999"/>
  </r>
  <r>
    <x v="13"/>
    <s v="C-IV"/>
    <x v="1"/>
    <x v="3"/>
    <n v="2015"/>
    <s v="2014/15"/>
    <n v="0.83589999999999998"/>
    <n v="0.1517"/>
    <n v="0.2346"/>
    <n v="0.25090000000000001"/>
    <n v="0.2802"/>
  </r>
  <r>
    <x v="14"/>
    <s v="C-IV"/>
    <x v="1"/>
    <x v="3"/>
    <n v="2015"/>
    <s v="2014/15"/>
    <n v="0.9052"/>
    <n v="0.1295"/>
    <n v="0.2455"/>
    <n v="0.30359999999999998"/>
    <n v="0.34379999999999999"/>
  </r>
  <r>
    <x v="15"/>
    <s v="C-IV"/>
    <x v="1"/>
    <x v="3"/>
    <n v="2015"/>
    <s v="2014/15"/>
    <n v="0.94740000000000002"/>
    <n v="0.1779"/>
    <n v="0.2606"/>
    <n v="0.1754"/>
    <n v="0.2039"/>
  </r>
  <r>
    <x v="16"/>
    <s v="C-IV"/>
    <x v="1"/>
    <x v="3"/>
    <n v="2015"/>
    <s v="2014/15"/>
    <n v="0.96779999999999999"/>
    <n v="0.1943"/>
    <n v="0.2742"/>
    <n v="0.28949999999999998"/>
    <n v="0.32040000000000002"/>
  </r>
  <r>
    <x v="17"/>
    <s v="C-IV"/>
    <x v="1"/>
    <x v="3"/>
    <n v="2015"/>
    <s v="2014/15"/>
    <n v="0.95660000000000001"/>
    <n v="7.8899999999999998E-2"/>
    <n v="0.15229999999999999"/>
    <n v="0.307"/>
    <n v="0.35160000000000002"/>
  </r>
  <r>
    <x v="18"/>
    <s v="C-IV"/>
    <x v="1"/>
    <x v="3"/>
    <n v="2015"/>
    <s v="2014/15"/>
    <n v="0.73370000000000002"/>
    <n v="7.4399999999999994E-2"/>
    <n v="0.14099999999999999"/>
    <n v="0.27179999999999999"/>
    <n v="0.30509999999999998"/>
  </r>
  <r>
    <x v="19"/>
    <s v="LRS"/>
    <x v="1"/>
    <x v="3"/>
    <n v="2015"/>
    <s v="2014/15"/>
    <n v="0.94940000000000002"/>
    <n v="8.1600000000000006E-2"/>
    <n v="0.1522"/>
    <n v="1.0200000000000001E-2"/>
    <n v="1.3299999999999999E-2"/>
  </r>
  <r>
    <x v="20"/>
    <s v="C-IV"/>
    <x v="1"/>
    <x v="3"/>
    <n v="2015"/>
    <s v="2014/15"/>
    <n v="0.84960000000000002"/>
    <n v="0.1447"/>
    <n v="0.2266"/>
    <n v="0.25030000000000002"/>
    <n v="0.28899999999999998"/>
  </r>
  <r>
    <x v="21"/>
    <s v="C-IV"/>
    <x v="1"/>
    <x v="3"/>
    <n v="2015"/>
    <s v="2014/15"/>
    <n v="0.92090000000000005"/>
    <n v="0.1807"/>
    <n v="0.25950000000000001"/>
    <n v="0.26450000000000001"/>
    <n v="0.30459999999999998"/>
  </r>
  <r>
    <x v="22"/>
    <s v="C-IV"/>
    <x v="1"/>
    <x v="3"/>
    <n v="2015"/>
    <s v="2014/15"/>
    <n v="0.96389999999999998"/>
    <n v="0.125"/>
    <n v="0.1991"/>
    <n v="0.28699999999999998"/>
    <n v="0.30559999999999998"/>
  </r>
  <r>
    <x v="23"/>
    <s v="C-IV"/>
    <x v="1"/>
    <x v="3"/>
    <n v="2015"/>
    <s v="2014/15"/>
    <n v="0.97199999999999998"/>
    <n v="0.15709999999999999"/>
    <n v="0.27339999999999998"/>
    <n v="0.25209999999999999"/>
    <n v="0.31419999999999998"/>
  </r>
  <r>
    <x v="24"/>
    <s v="C-IV"/>
    <x v="1"/>
    <x v="3"/>
    <n v="2015"/>
    <s v="2014/15"/>
    <n v="0.96550000000000002"/>
    <n v="0.15859999999999999"/>
    <n v="0.23749999999999999"/>
    <n v="0.32129999999999997"/>
    <n v="0.35580000000000001"/>
  </r>
  <r>
    <x v="25"/>
    <s v="C-IV"/>
    <x v="1"/>
    <x v="3"/>
    <n v="2015"/>
    <s v="2014/15"/>
    <n v="0.94"/>
    <n v="0.1203"/>
    <n v="0.1729"/>
    <n v="0.2707"/>
    <n v="0.28570000000000001"/>
  </r>
  <r>
    <x v="26"/>
    <s v="C-IV"/>
    <x v="1"/>
    <x v="3"/>
    <n v="2015"/>
    <s v="2014/15"/>
    <n v="0.98060000000000003"/>
    <n v="2.3699999999999999E-2"/>
    <n v="0.13739999999999999"/>
    <n v="3.7900000000000003E-2"/>
    <n v="5.6899999999999999E-2"/>
  </r>
  <r>
    <x v="27"/>
    <s v="C-IV"/>
    <x v="1"/>
    <x v="3"/>
    <n v="2015"/>
    <s v="2014/15"/>
    <n v="0.96009999999999995"/>
    <n v="0.1426"/>
    <n v="0.2213"/>
    <n v="0.1764"/>
    <n v="0.20499999999999999"/>
  </r>
  <r>
    <x v="28"/>
    <s v="C-IV"/>
    <x v="1"/>
    <x v="3"/>
    <n v="2015"/>
    <s v="2014/15"/>
    <n v="0.9738"/>
    <n v="0.11"/>
    <n v="0.16750000000000001"/>
    <n v="0.16550000000000001"/>
    <n v="0.19839999999999999"/>
  </r>
  <r>
    <x v="29"/>
    <s v="C-IV"/>
    <x v="1"/>
    <x v="3"/>
    <n v="2015"/>
    <s v="2014/15"/>
    <n v="0.82520000000000004"/>
    <n v="0.11119999999999999"/>
    <n v="0.20449999999999999"/>
    <n v="0.24979999999999999"/>
    <n v="0.28749999999999998"/>
  </r>
  <r>
    <x v="30"/>
    <s v="CalWIN"/>
    <x v="1"/>
    <x v="3"/>
    <n v="2015"/>
    <s v="2014/15"/>
    <n v="0.99709999999999999"/>
    <n v="0.1084"/>
    <n v="0.1991"/>
    <n v="8.5699999999999998E-2"/>
    <n v="0.1336"/>
  </r>
  <r>
    <x v="31"/>
    <s v="CalWIN"/>
    <x v="1"/>
    <x v="3"/>
    <n v="2015"/>
    <s v="2014/15"/>
    <n v="0.93769999999999998"/>
    <n v="0.111"/>
    <n v="0.20130000000000001"/>
    <n v="0.08"/>
    <n v="0.129"/>
  </r>
  <r>
    <x v="32"/>
    <s v="C-IV"/>
    <x v="1"/>
    <x v="3"/>
    <n v="2015"/>
    <s v="2014/15"/>
    <n v="0.90280000000000005"/>
    <n v="0.11840000000000001"/>
    <n v="0.1673"/>
    <n v="0.1918"/>
    <n v="0.2122"/>
  </r>
  <r>
    <x v="33"/>
    <s v="C-IV"/>
    <x v="1"/>
    <x v="3"/>
    <n v="2015"/>
    <s v="2014/15"/>
    <n v="0.92069999999999996"/>
    <n v="0.17"/>
    <n v="0.25650000000000001"/>
    <n v="0.22919999999999999"/>
    <n v="0.26300000000000001"/>
  </r>
  <r>
    <x v="34"/>
    <s v="CalWIN"/>
    <x v="1"/>
    <x v="3"/>
    <n v="2015"/>
    <s v="2014/15"/>
    <n v="0.98680000000000001"/>
    <n v="0.12189999999999999"/>
    <n v="0.20730000000000001"/>
    <n v="9.4799999999999995E-2"/>
    <n v="0.14499999999999999"/>
  </r>
  <r>
    <x v="35"/>
    <s v="C-IV"/>
    <x v="1"/>
    <x v="3"/>
    <n v="2015"/>
    <s v="2014/15"/>
    <n v="0.92979999999999996"/>
    <n v="0.1203"/>
    <n v="0.21410000000000001"/>
    <n v="0.24840000000000001"/>
    <n v="0.28910000000000002"/>
  </r>
  <r>
    <x v="36"/>
    <s v="C-IV"/>
    <x v="1"/>
    <x v="3"/>
    <n v="2015"/>
    <s v="2014/15"/>
    <n v="0.9617"/>
    <n v="0.21360000000000001"/>
    <n v="0.29599999999999999"/>
    <n v="0.29110000000000003"/>
    <n v="0.32329999999999998"/>
  </r>
  <r>
    <x v="37"/>
    <s v="CalWIN"/>
    <x v="1"/>
    <x v="3"/>
    <n v="2015"/>
    <s v="2014/15"/>
    <n v="0.9829"/>
    <n v="0.12790000000000001"/>
    <n v="0.21679999999999999"/>
    <n v="7.46E-2"/>
    <n v="0.1182"/>
  </r>
  <r>
    <x v="38"/>
    <s v="CalWIN"/>
    <x v="1"/>
    <x v="3"/>
    <n v="2015"/>
    <s v="2014/15"/>
    <n v="0.89410000000000001"/>
    <n v="0.1033"/>
    <n v="0.19350000000000001"/>
    <n v="9.0899999999999995E-2"/>
    <n v="0.1348"/>
  </r>
  <r>
    <x v="39"/>
    <s v="C-IV"/>
    <x v="1"/>
    <x v="3"/>
    <n v="2015"/>
    <s v="2014/15"/>
    <n v="0.90259999999999996"/>
    <n v="0.1522"/>
    <n v="0.22869999999999999"/>
    <n v="0.24129999999999999"/>
    <n v="0.27500000000000002"/>
  </r>
  <r>
    <x v="40"/>
    <s v="CalWIN"/>
    <x v="1"/>
    <x v="3"/>
    <n v="2015"/>
    <s v="2014/15"/>
    <n v="0.93240000000000001"/>
    <n v="7.5700000000000003E-2"/>
    <n v="0.15959999999999999"/>
    <n v="5.67E-2"/>
    <n v="9.9400000000000002E-2"/>
  </r>
  <r>
    <x v="41"/>
    <s v="CalWIN"/>
    <x v="1"/>
    <x v="3"/>
    <n v="2015"/>
    <s v="2014/15"/>
    <n v="0.9204"/>
    <n v="9.2999999999999999E-2"/>
    <n v="0.18709999999999999"/>
    <n v="6.4100000000000004E-2"/>
    <n v="0.1125"/>
  </r>
  <r>
    <x v="42"/>
    <s v="CalWIN"/>
    <x v="1"/>
    <x v="3"/>
    <n v="2015"/>
    <s v="2014/15"/>
    <n v="0.92059999999999997"/>
    <n v="8.5599999999999996E-2"/>
    <n v="0.16880000000000001"/>
    <n v="5.6800000000000003E-2"/>
    <n v="0.1041"/>
  </r>
  <r>
    <x v="43"/>
    <s v="CalWIN"/>
    <x v="1"/>
    <x v="3"/>
    <n v="2015"/>
    <s v="2014/15"/>
    <n v="0.9728"/>
    <n v="2.4799999999999999E-2"/>
    <n v="0.11509999999999999"/>
    <n v="0.01"/>
    <n v="5.6099999999999997E-2"/>
  </r>
  <r>
    <x v="44"/>
    <s v="CalWIN"/>
    <x v="1"/>
    <x v="3"/>
    <n v="2015"/>
    <s v="2014/15"/>
    <n v="0.9708"/>
    <n v="1.38E-2"/>
    <n v="7.7899999999999997E-2"/>
    <n v="6.4000000000000003E-3"/>
    <n v="3.8899999999999997E-2"/>
  </r>
  <r>
    <x v="45"/>
    <s v="C-IV"/>
    <x v="1"/>
    <x v="3"/>
    <n v="2015"/>
    <s v="2014/15"/>
    <n v="0.97860000000000003"/>
    <n v="0.14449999999999999"/>
    <n v="0.22309999999999999"/>
    <n v="0.30620000000000003"/>
    <n v="0.33910000000000001"/>
  </r>
  <r>
    <x v="46"/>
    <s v="C-IV"/>
    <x v="1"/>
    <x v="3"/>
    <n v="2015"/>
    <s v="2014/15"/>
    <n v="0.9"/>
    <n v="7.6899999999999996E-2"/>
    <n v="0.26919999999999999"/>
    <n v="0.23080000000000001"/>
    <n v="0.23080000000000001"/>
  </r>
  <r>
    <x v="47"/>
    <s v="C-IV"/>
    <x v="1"/>
    <x v="3"/>
    <n v="2015"/>
    <s v="2014/15"/>
    <n v="0.86050000000000004"/>
    <n v="0.122"/>
    <n v="0.1842"/>
    <n v="0.23799999999999999"/>
    <n v="0.25600000000000001"/>
  </r>
  <r>
    <x v="48"/>
    <s v="CalWIN"/>
    <x v="1"/>
    <x v="3"/>
    <n v="2015"/>
    <s v="2014/15"/>
    <n v="0.98540000000000005"/>
    <n v="1.2500000000000001E-2"/>
    <n v="0.11559999999999999"/>
    <n v="3.5000000000000001E-3"/>
    <n v="3.95E-2"/>
  </r>
  <r>
    <x v="49"/>
    <s v="CalWIN"/>
    <x v="1"/>
    <x v="3"/>
    <n v="2015"/>
    <s v="2014/15"/>
    <n v="0.75609999999999999"/>
    <n v="0.10150000000000001"/>
    <n v="0.18890000000000001"/>
    <n v="7.0199999999999999E-2"/>
    <n v="0.1207"/>
  </r>
  <r>
    <x v="50"/>
    <s v="C-IV"/>
    <x v="1"/>
    <x v="3"/>
    <n v="2015"/>
    <s v="2014/15"/>
    <n v="0.91820000000000002"/>
    <n v="0.18540000000000001"/>
    <n v="0.27960000000000002"/>
    <n v="0.29720000000000002"/>
    <n v="0.34350000000000003"/>
  </r>
  <r>
    <x v="51"/>
    <s v="C-IV"/>
    <x v="1"/>
    <x v="3"/>
    <n v="2015"/>
    <s v="2014/15"/>
    <n v="0.91490000000000005"/>
    <n v="0.18029999999999999"/>
    <n v="0.24340000000000001"/>
    <n v="0.2601"/>
    <n v="0.2853"/>
  </r>
  <r>
    <x v="52"/>
    <s v="C-IV"/>
    <x v="1"/>
    <x v="3"/>
    <n v="2015"/>
    <s v="2014/15"/>
    <n v="0.97370000000000001"/>
    <n v="0.1384"/>
    <n v="0.21099999999999999"/>
    <n v="0.26929999999999998"/>
    <n v="0.29349999999999998"/>
  </r>
  <r>
    <x v="53"/>
    <s v="C-IV"/>
    <x v="1"/>
    <x v="3"/>
    <n v="2015"/>
    <s v="2014/15"/>
    <n v="0.83609999999999995"/>
    <n v="0.10199999999999999"/>
    <n v="0.1714"/>
    <n v="0.30199999999999999"/>
    <n v="0.34289999999999998"/>
  </r>
  <r>
    <x v="54"/>
    <s v="CalWIN"/>
    <x v="1"/>
    <x v="3"/>
    <n v="2015"/>
    <s v="2014/15"/>
    <n v="0.98619999999999997"/>
    <n v="0.20630000000000001"/>
    <n v="0.32079999999999997"/>
    <n v="0.17530000000000001"/>
    <n v="0.2404"/>
  </r>
  <r>
    <x v="55"/>
    <s v="C-IV"/>
    <x v="1"/>
    <x v="3"/>
    <n v="2015"/>
    <s v="2014/15"/>
    <n v="0.78690000000000004"/>
    <n v="0.14069999999999999"/>
    <n v="0.23169999999999999"/>
    <n v="0.21990000000000001"/>
    <n v="0.253"/>
  </r>
  <r>
    <x v="56"/>
    <s v="CalWIN"/>
    <x v="1"/>
    <x v="3"/>
    <n v="2015"/>
    <s v="2014/15"/>
    <n v="0.95450000000000002"/>
    <n v="0.1361"/>
    <n v="0.2359"/>
    <n v="0.12590000000000001"/>
    <n v="0.19059999999999999"/>
  </r>
  <r>
    <x v="57"/>
    <s v="CalWIN"/>
    <x v="1"/>
    <x v="3"/>
    <n v="2015"/>
    <s v="2014/15"/>
    <n v="0.84970000000000001"/>
    <n v="0.111"/>
    <n v="0.19109999999999999"/>
    <n v="7.7499999999999999E-2"/>
    <n v="0.12790000000000001"/>
  </r>
  <r>
    <x v="58"/>
    <s v="C-IV"/>
    <x v="1"/>
    <x v="3"/>
    <n v="2015"/>
    <s v="2014/15"/>
    <n v="0.9657"/>
    <n v="0.17430000000000001"/>
    <n v="0.24249999999999999"/>
    <n v="0.33110000000000001"/>
    <n v="0.36049999999999999"/>
  </r>
  <r>
    <x v="0"/>
    <s v="n/a"/>
    <x v="2"/>
    <x v="3"/>
    <n v="2015"/>
    <s v="2015/16"/>
    <n v="0.94169999999999998"/>
    <n v="0.128"/>
    <n v="0.21"/>
    <n v="0.123"/>
    <n v="0.155"/>
  </r>
  <r>
    <x v="1"/>
    <s v="CalWIN"/>
    <x v="2"/>
    <x v="3"/>
    <n v="2015"/>
    <s v="2015/16"/>
    <n v="0.88439999999999996"/>
    <n v="0.104"/>
    <n v="0.19700000000000001"/>
    <n v="6.7000000000000004E-2"/>
    <n v="0.114"/>
  </r>
  <r>
    <x v="2"/>
    <s v="C-IV"/>
    <x v="2"/>
    <x v="3"/>
    <n v="2015"/>
    <s v="2015/16"/>
    <n v="0.75"/>
    <n v="0"/>
    <n v="5.8999999999999997E-2"/>
    <n v="0"/>
    <n v="0"/>
  </r>
  <r>
    <x v="3"/>
    <s v="C-IV"/>
    <x v="2"/>
    <x v="3"/>
    <n v="2015"/>
    <s v="2015/16"/>
    <n v="0.9617"/>
    <n v="0.158"/>
    <n v="0.23599999999999999"/>
    <n v="0.28899999999999998"/>
    <n v="0.33"/>
  </r>
  <r>
    <x v="4"/>
    <s v="C-IV"/>
    <x v="2"/>
    <x v="3"/>
    <n v="2015"/>
    <s v="2015/16"/>
    <n v="0.92610000000000003"/>
    <n v="0.14799999999999999"/>
    <n v="0.22600000000000001"/>
    <n v="0.22600000000000001"/>
    <n v="0.255"/>
  </r>
  <r>
    <x v="5"/>
    <s v="C-IV"/>
    <x v="2"/>
    <x v="3"/>
    <n v="2015"/>
    <s v="2015/16"/>
    <n v="0.94140000000000001"/>
    <n v="0.112"/>
    <n v="0.19"/>
    <n v="0.23499999999999999"/>
    <n v="0.26900000000000002"/>
  </r>
  <r>
    <x v="6"/>
    <s v="C-IV"/>
    <x v="2"/>
    <x v="3"/>
    <n v="2015"/>
    <s v="2015/16"/>
    <n v="0.94740000000000002"/>
    <n v="0.14799999999999999"/>
    <n v="0.23"/>
    <n v="0.33"/>
    <n v="0.36799999999999999"/>
  </r>
  <r>
    <x v="7"/>
    <s v="CalWIN"/>
    <x v="2"/>
    <x v="3"/>
    <n v="2015"/>
    <s v="2015/16"/>
    <n v="0.96850000000000003"/>
    <n v="8.5000000000000006E-2"/>
    <n v="0.157"/>
    <n v="6.5000000000000002E-2"/>
    <n v="0.105"/>
  </r>
  <r>
    <x v="8"/>
    <s v="C-IV"/>
    <x v="2"/>
    <x v="3"/>
    <n v="2015"/>
    <s v="2015/16"/>
    <n v="0.94520000000000004"/>
    <n v="0.13"/>
    <n v="0.19600000000000001"/>
    <n v="0.317"/>
    <n v="0.33900000000000002"/>
  </r>
  <r>
    <x v="9"/>
    <s v="C-IV"/>
    <x v="2"/>
    <x v="3"/>
    <n v="2015"/>
    <s v="2015/16"/>
    <n v="0.94620000000000004"/>
    <n v="0.127"/>
    <n v="0.20699999999999999"/>
    <n v="0.23300000000000001"/>
    <n v="0.26600000000000001"/>
  </r>
  <r>
    <x v="10"/>
    <s v="CalWIN"/>
    <x v="2"/>
    <x v="3"/>
    <n v="2015"/>
    <s v="2015/16"/>
    <n v="0.92349999999999999"/>
    <n v="0.13900000000000001"/>
    <n v="0.251"/>
    <n v="0.106"/>
    <n v="0.16400000000000001"/>
  </r>
  <r>
    <x v="11"/>
    <s v="C-IV"/>
    <x v="2"/>
    <x v="3"/>
    <n v="2015"/>
    <s v="2015/16"/>
    <n v="0.99029999999999996"/>
    <n v="9.5000000000000001E-2"/>
    <n v="0.16400000000000001"/>
    <n v="0.19500000000000001"/>
    <n v="0.20799999999999999"/>
  </r>
  <r>
    <x v="12"/>
    <s v="C-IV"/>
    <x v="2"/>
    <x v="3"/>
    <n v="2015"/>
    <s v="2015/16"/>
    <n v="0.9173"/>
    <n v="0.11700000000000001"/>
    <n v="0.19"/>
    <n v="0.25900000000000001"/>
    <n v="0.28399999999999997"/>
  </r>
  <r>
    <x v="13"/>
    <s v="C-IV"/>
    <x v="2"/>
    <x v="3"/>
    <n v="2015"/>
    <s v="2015/16"/>
    <n v="0.9012"/>
    <n v="0.13700000000000001"/>
    <n v="0.214"/>
    <n v="0.21299999999999999"/>
    <n v="0.23899999999999999"/>
  </r>
  <r>
    <x v="14"/>
    <s v="C-IV"/>
    <x v="2"/>
    <x v="3"/>
    <n v="2015"/>
    <s v="2015/16"/>
    <n v="0.93179999999999996"/>
    <n v="0.128"/>
    <n v="0.23799999999999999"/>
    <n v="0.32100000000000001"/>
    <n v="0.35099999999999998"/>
  </r>
  <r>
    <x v="15"/>
    <s v="C-IV"/>
    <x v="2"/>
    <x v="3"/>
    <n v="2015"/>
    <s v="2015/16"/>
    <n v="0.93759999999999999"/>
    <n v="0.19"/>
    <n v="0.27"/>
    <n v="0.17599999999999999"/>
    <n v="0.20599999999999999"/>
  </r>
  <r>
    <x v="16"/>
    <s v="C-IV"/>
    <x v="2"/>
    <x v="3"/>
    <n v="2015"/>
    <s v="2015/16"/>
    <n v="0.97270000000000001"/>
    <n v="0.215"/>
    <n v="0.28999999999999998"/>
    <n v="0.25800000000000001"/>
    <n v="0.28599999999999998"/>
  </r>
  <r>
    <x v="17"/>
    <s v="C-IV"/>
    <x v="2"/>
    <x v="3"/>
    <n v="2015"/>
    <s v="2015/16"/>
    <n v="0.94499999999999995"/>
    <n v="5.7000000000000002E-2"/>
    <n v="0.11799999999999999"/>
    <n v="0.254"/>
    <n v="0.29499999999999998"/>
  </r>
  <r>
    <x v="18"/>
    <s v="C-IV"/>
    <x v="2"/>
    <x v="3"/>
    <n v="2015"/>
    <s v="2015/16"/>
    <n v="0.74680000000000002"/>
    <n v="8.5000000000000006E-2"/>
    <n v="0.16"/>
    <n v="0.29099999999999998"/>
    <n v="0.32500000000000001"/>
  </r>
  <r>
    <x v="19"/>
    <s v="LRS"/>
    <x v="2"/>
    <x v="3"/>
    <n v="2015"/>
    <s v="2015/16"/>
    <n v="0.94169999999999998"/>
    <n v="0.08"/>
    <n v="0.14599999999999999"/>
    <n v="8.9999999999999993E-3"/>
    <n v="1.0999999999999999E-2"/>
  </r>
  <r>
    <x v="20"/>
    <s v="C-IV"/>
    <x v="2"/>
    <x v="3"/>
    <n v="2015"/>
    <s v="2015/16"/>
    <n v="0.93379999999999996"/>
    <n v="0.155"/>
    <n v="0.25900000000000001"/>
    <n v="0.23799999999999999"/>
    <n v="0.29299999999999998"/>
  </r>
  <r>
    <x v="21"/>
    <s v="C-IV"/>
    <x v="2"/>
    <x v="3"/>
    <n v="2015"/>
    <s v="2015/16"/>
    <n v="0.93189999999999995"/>
    <n v="0.16600000000000001"/>
    <n v="0.246"/>
    <n v="0.26500000000000001"/>
    <n v="0.29799999999999999"/>
  </r>
  <r>
    <x v="22"/>
    <s v="C-IV"/>
    <x v="2"/>
    <x v="3"/>
    <n v="2015"/>
    <s v="2015/16"/>
    <n v="0.96509999999999996"/>
    <n v="0.13300000000000001"/>
    <n v="0.188"/>
    <n v="0.32500000000000001"/>
    <n v="0.35"/>
  </r>
  <r>
    <x v="23"/>
    <s v="C-IV"/>
    <x v="2"/>
    <x v="3"/>
    <n v="2015"/>
    <s v="2015/16"/>
    <n v="0.97699999999999998"/>
    <n v="0.17599999999999999"/>
    <n v="0.28699999999999998"/>
    <n v="0.22"/>
    <n v="0.26700000000000002"/>
  </r>
  <r>
    <x v="24"/>
    <s v="C-IV"/>
    <x v="2"/>
    <x v="3"/>
    <n v="2015"/>
    <s v="2015/16"/>
    <n v="0.95330000000000004"/>
    <n v="0.188"/>
    <n v="0.27100000000000002"/>
    <n v="0.309"/>
    <n v="0.33900000000000002"/>
  </r>
  <r>
    <x v="25"/>
    <s v="C-IV"/>
    <x v="2"/>
    <x v="3"/>
    <n v="2015"/>
    <s v="2015/16"/>
    <n v="0.92"/>
    <n v="0.22700000000000001"/>
    <n v="0.28399999999999997"/>
    <n v="0.30499999999999999"/>
    <n v="0.31900000000000001"/>
  </r>
  <r>
    <x v="26"/>
    <s v="C-IV"/>
    <x v="2"/>
    <x v="3"/>
    <n v="2015"/>
    <s v="2015/16"/>
    <n v="1"/>
    <n v="9.8000000000000004E-2"/>
    <n v="0.187"/>
    <n v="0.187"/>
    <n v="0.21099999999999999"/>
  </r>
  <r>
    <x v="27"/>
    <s v="C-IV"/>
    <x v="2"/>
    <x v="3"/>
    <n v="2015"/>
    <s v="2015/16"/>
    <n v="0.97230000000000005"/>
    <n v="0.248"/>
    <n v="0.35"/>
    <n v="0.222"/>
    <n v="0.26400000000000001"/>
  </r>
  <r>
    <x v="28"/>
    <s v="C-IV"/>
    <x v="2"/>
    <x v="3"/>
    <n v="2015"/>
    <s v="2015/16"/>
    <n v="0.96830000000000005"/>
    <n v="0.11"/>
    <n v="0.19500000000000001"/>
    <n v="0.17"/>
    <n v="0.19500000000000001"/>
  </r>
  <r>
    <x v="29"/>
    <s v="C-IV"/>
    <x v="2"/>
    <x v="3"/>
    <n v="2015"/>
    <s v="2015/16"/>
    <n v="0.90259999999999996"/>
    <n v="7.2999999999999995E-2"/>
    <n v="0.155"/>
    <n v="0.22800000000000001"/>
    <n v="0.254"/>
  </r>
  <r>
    <x v="30"/>
    <s v="CalWIN"/>
    <x v="2"/>
    <x v="3"/>
    <n v="2015"/>
    <s v="2015/16"/>
    <n v="0.99409999999999998"/>
    <n v="0.107"/>
    <n v="0.19"/>
    <n v="7.9000000000000001E-2"/>
    <n v="0.123"/>
  </r>
  <r>
    <x v="31"/>
    <s v="CalWIN"/>
    <x v="2"/>
    <x v="3"/>
    <n v="2015"/>
    <s v="2015/16"/>
    <s v="n/a"/>
    <n v="0.107"/>
    <n v="0.192"/>
    <n v="7.4999999999999997E-2"/>
    <n v="0.11799999999999999"/>
  </r>
  <r>
    <x v="32"/>
    <s v="C-IV"/>
    <x v="2"/>
    <x v="3"/>
    <n v="2015"/>
    <s v="2015/16"/>
    <n v="0.90280000000000005"/>
    <n v="0.11700000000000001"/>
    <n v="0.19700000000000001"/>
    <n v="0.19700000000000001"/>
    <n v="0.22500000000000001"/>
  </r>
  <r>
    <x v="33"/>
    <s v="C-IV"/>
    <x v="2"/>
    <x v="3"/>
    <n v="2015"/>
    <s v="2015/16"/>
    <n v="0.92"/>
    <n v="0.154"/>
    <n v="0.23200000000000001"/>
    <n v="0.215"/>
    <n v="0.24199999999999999"/>
  </r>
  <r>
    <x v="34"/>
    <s v="CalWIN"/>
    <x v="2"/>
    <x v="3"/>
    <n v="2015"/>
    <s v="2015/16"/>
    <n v="0.98699999999999999"/>
    <n v="0.11799999999999999"/>
    <n v="0.20399999999999999"/>
    <n v="8.1000000000000003E-2"/>
    <n v="0.124"/>
  </r>
  <r>
    <x v="35"/>
    <s v="C-IV"/>
    <x v="2"/>
    <x v="3"/>
    <n v="2015"/>
    <s v="2015/16"/>
    <n v="0.98509999999999998"/>
    <n v="0.156"/>
    <n v="0.252"/>
    <n v="0.34399999999999997"/>
    <n v="0.39900000000000002"/>
  </r>
  <r>
    <x v="36"/>
    <s v="C-IV"/>
    <x v="2"/>
    <x v="3"/>
    <n v="2015"/>
    <s v="2015/16"/>
    <n v="0.95730000000000004"/>
    <n v="0.20799999999999999"/>
    <n v="0.28799999999999998"/>
    <n v="0.27800000000000002"/>
    <n v="0.307"/>
  </r>
  <r>
    <x v="37"/>
    <s v="CalWIN"/>
    <x v="2"/>
    <x v="3"/>
    <n v="2015"/>
    <s v="2015/16"/>
    <n v="0.97889999999999999"/>
    <n v="0.13200000000000001"/>
    <n v="0.22"/>
    <n v="7.1999999999999995E-2"/>
    <n v="0.114"/>
  </r>
  <r>
    <x v="38"/>
    <s v="CalWIN"/>
    <x v="2"/>
    <x v="3"/>
    <n v="2015"/>
    <s v="2015/16"/>
    <n v="0.86399999999999999"/>
    <n v="0.115"/>
    <n v="0.19400000000000001"/>
    <n v="8.4000000000000005E-2"/>
    <n v="0.12"/>
  </r>
  <r>
    <x v="39"/>
    <s v="C-IV"/>
    <x v="2"/>
    <x v="3"/>
    <n v="2015"/>
    <s v="2015/16"/>
    <n v="0.91439999999999999"/>
    <n v="0.161"/>
    <n v="0.24099999999999999"/>
    <n v="0.25800000000000001"/>
    <n v="0.28999999999999998"/>
  </r>
  <r>
    <x v="40"/>
    <s v="CalWIN"/>
    <x v="2"/>
    <x v="3"/>
    <n v="2015"/>
    <s v="2015/16"/>
    <n v="0.95909999999999995"/>
    <n v="7.2999999999999995E-2"/>
    <n v="0.14699999999999999"/>
    <n v="5.5E-2"/>
    <n v="9.2999999999999999E-2"/>
  </r>
  <r>
    <x v="41"/>
    <s v="CalWIN"/>
    <x v="2"/>
    <x v="3"/>
    <n v="2015"/>
    <s v="2015/16"/>
    <n v="0.92410000000000003"/>
    <n v="9.4E-2"/>
    <n v="0.185"/>
    <n v="6.6000000000000003E-2"/>
    <n v="0.107"/>
  </r>
  <r>
    <x v="42"/>
    <s v="CalWIN"/>
    <x v="2"/>
    <x v="3"/>
    <n v="2015"/>
    <s v="2015/16"/>
    <n v="0.91990000000000005"/>
    <n v="7.0000000000000007E-2"/>
    <n v="0.156"/>
    <n v="5.3999999999999999E-2"/>
    <n v="9.9000000000000005E-2"/>
  </r>
  <r>
    <x v="43"/>
    <s v="CalWIN"/>
    <x v="2"/>
    <x v="3"/>
    <n v="2015"/>
    <s v="2015/16"/>
    <n v="0.98409999999999997"/>
    <n v="2.3E-2"/>
    <n v="0.12"/>
    <n v="1.0999999999999999E-2"/>
    <n v="4.9000000000000002E-2"/>
  </r>
  <r>
    <x v="44"/>
    <s v="CalWIN"/>
    <x v="2"/>
    <x v="3"/>
    <n v="2015"/>
    <s v="2015/16"/>
    <n v="0.98599999999999999"/>
    <n v="1.7999999999999999E-2"/>
    <n v="0.09"/>
    <n v="7.0000000000000001E-3"/>
    <n v="5.2999999999999999E-2"/>
  </r>
  <r>
    <x v="45"/>
    <s v="C-IV"/>
    <x v="2"/>
    <x v="3"/>
    <n v="2015"/>
    <s v="2015/16"/>
    <n v="0.96499999999999997"/>
    <n v="0.13900000000000001"/>
    <n v="0.224"/>
    <n v="0.27400000000000002"/>
    <n v="0.30399999999999999"/>
  </r>
  <r>
    <x v="46"/>
    <s v="C-IV"/>
    <x v="2"/>
    <x v="3"/>
    <n v="2015"/>
    <s v="2015/16"/>
    <n v="1"/>
    <n v="0"/>
    <n v="0.11799999999999999"/>
    <n v="0.11799999999999999"/>
    <n v="0.14699999999999999"/>
  </r>
  <r>
    <x v="47"/>
    <s v="C-IV"/>
    <x v="2"/>
    <x v="3"/>
    <n v="2015"/>
    <s v="2015/16"/>
    <n v="0.90910000000000002"/>
    <n v="0.11600000000000001"/>
    <n v="0.159"/>
    <n v="0.314"/>
    <n v="0.33200000000000002"/>
  </r>
  <r>
    <x v="48"/>
    <s v="CalWIN"/>
    <x v="2"/>
    <x v="3"/>
    <n v="2015"/>
    <s v="2015/16"/>
    <n v="0.97670000000000001"/>
    <n v="1.4E-2"/>
    <n v="0.10100000000000001"/>
    <n v="4.0000000000000001E-3"/>
    <n v="0.04"/>
  </r>
  <r>
    <x v="49"/>
    <s v="CalWIN"/>
    <x v="2"/>
    <x v="3"/>
    <n v="2015"/>
    <s v="2015/16"/>
    <n v="0.61019999999999996"/>
    <n v="9.5000000000000001E-2"/>
    <n v="0.17399999999999999"/>
    <n v="5.8000000000000003E-2"/>
    <n v="0.10299999999999999"/>
  </r>
  <r>
    <x v="50"/>
    <s v="C-IV"/>
    <x v="2"/>
    <x v="3"/>
    <n v="2015"/>
    <s v="2015/16"/>
    <n v="0.90069999999999995"/>
    <n v="0.18099999999999999"/>
    <n v="0.27700000000000002"/>
    <n v="0.27200000000000002"/>
    <n v="0.32"/>
  </r>
  <r>
    <x v="51"/>
    <s v="C-IV"/>
    <x v="2"/>
    <x v="3"/>
    <n v="2015"/>
    <s v="2015/16"/>
    <n v="0.8901"/>
    <n v="0.19800000000000001"/>
    <n v="0.26600000000000001"/>
    <n v="0.246"/>
    <n v="0.26400000000000001"/>
  </r>
  <r>
    <x v="52"/>
    <s v="C-IV"/>
    <x v="2"/>
    <x v="3"/>
    <n v="2015"/>
    <s v="2015/16"/>
    <n v="0.97740000000000005"/>
    <n v="0.151"/>
    <n v="0.23599999999999999"/>
    <n v="0.185"/>
    <n v="0.20399999999999999"/>
  </r>
  <r>
    <x v="53"/>
    <s v="C-IV"/>
    <x v="2"/>
    <x v="3"/>
    <n v="2015"/>
    <s v="2015/16"/>
    <n v="0.90210000000000001"/>
    <n v="0.11"/>
    <n v="0.17499999999999999"/>
    <n v="0.23699999999999999"/>
    <n v="0.26100000000000001"/>
  </r>
  <r>
    <x v="54"/>
    <s v="CalWIN"/>
    <x v="2"/>
    <x v="3"/>
    <n v="2015"/>
    <s v="2015/16"/>
    <n v="0.98250000000000004"/>
    <n v="0.19900000000000001"/>
    <n v="0.313"/>
    <n v="0.14699999999999999"/>
    <n v="0.2"/>
  </r>
  <r>
    <x v="55"/>
    <s v="C-IV"/>
    <x v="2"/>
    <x v="3"/>
    <n v="2015"/>
    <s v="2015/16"/>
    <n v="0.96240000000000003"/>
    <n v="0.11600000000000001"/>
    <n v="0.20499999999999999"/>
    <n v="0.24399999999999999"/>
    <n v="0.27100000000000002"/>
  </r>
  <r>
    <x v="56"/>
    <s v="CalWIN"/>
    <x v="2"/>
    <x v="3"/>
    <n v="2015"/>
    <s v="2015/16"/>
    <n v="0.96360000000000001"/>
    <n v="0.14599999999999999"/>
    <n v="0.25800000000000001"/>
    <n v="0.113"/>
    <n v="0.16300000000000001"/>
  </r>
  <r>
    <x v="57"/>
    <s v="CalWIN"/>
    <x v="2"/>
    <x v="3"/>
    <n v="2015"/>
    <s v="2015/16"/>
    <n v="0.84960000000000002"/>
    <n v="9.1999999999999998E-2"/>
    <n v="0.17"/>
    <n v="5.5E-2"/>
    <n v="9.6000000000000002E-2"/>
  </r>
  <r>
    <x v="58"/>
    <s v="C-IV"/>
    <x v="2"/>
    <x v="3"/>
    <n v="2015"/>
    <s v="2015/16"/>
    <n v="0.96140000000000003"/>
    <n v="0.17499999999999999"/>
    <n v="0.23699999999999999"/>
    <n v="0.32900000000000001"/>
    <n v="0.36199999999999999"/>
  </r>
  <r>
    <x v="0"/>
    <s v="n/a"/>
    <x v="3"/>
    <x v="3"/>
    <n v="2016"/>
    <s v="2015/16"/>
    <n v="0.9365"/>
    <n v="0.1517"/>
    <n v="0.2492"/>
    <n v="0.16950000000000001"/>
    <n v="0.2165"/>
  </r>
  <r>
    <x v="1"/>
    <s v="CalWIN"/>
    <x v="3"/>
    <x v="3"/>
    <n v="2016"/>
    <s v="2015/16"/>
    <n v="0.82989999999999997"/>
    <n v="0.11119999999999999"/>
    <n v="0.2092"/>
    <n v="8.6099999999999996E-2"/>
    <n v="0.15429999999999999"/>
  </r>
  <r>
    <x v="2"/>
    <s v="C-IV"/>
    <x v="3"/>
    <x v="3"/>
    <n v="2016"/>
    <s v="2015/16"/>
    <n v="0.66669999999999996"/>
    <n v="0"/>
    <n v="7.1400000000000005E-2"/>
    <n v="7.1400000000000005E-2"/>
    <n v="7.1400000000000005E-2"/>
  </r>
  <r>
    <x v="3"/>
    <s v="C-IV"/>
    <x v="3"/>
    <x v="3"/>
    <n v="2016"/>
    <s v="2015/16"/>
    <n v="0.95920000000000005"/>
    <n v="0.1048"/>
    <n v="0.22270000000000001"/>
    <n v="0.36459999999999998"/>
    <n v="0.41270000000000001"/>
  </r>
  <r>
    <x v="4"/>
    <s v="C-IV"/>
    <x v="3"/>
    <x v="3"/>
    <n v="2016"/>
    <s v="2015/16"/>
    <n v="0.91930000000000001"/>
    <n v="0.152"/>
    <n v="0.24149999999999999"/>
    <n v="0.23619999999999999"/>
    <n v="0.26540000000000002"/>
  </r>
  <r>
    <x v="5"/>
    <s v="C-IV"/>
    <x v="3"/>
    <x v="3"/>
    <n v="2016"/>
    <s v="2015/16"/>
    <n v="0.93969999999999998"/>
    <n v="0.1208"/>
    <n v="0.2064"/>
    <n v="0.26850000000000002"/>
    <n v="0.31879999999999997"/>
  </r>
  <r>
    <x v="6"/>
    <s v="C-IV"/>
    <x v="3"/>
    <x v="3"/>
    <n v="2016"/>
    <s v="2015/16"/>
    <n v="0.95379999999999998"/>
    <n v="0.12659999999999999"/>
    <n v="0.18340000000000001"/>
    <n v="0.31440000000000001"/>
    <n v="0.36680000000000001"/>
  </r>
  <r>
    <x v="7"/>
    <s v="CalWIN"/>
    <x v="3"/>
    <x v="3"/>
    <n v="2016"/>
    <s v="2015/16"/>
    <n v="0.96879999999999999"/>
    <n v="0.1062"/>
    <n v="0.1852"/>
    <n v="7.9899999999999999E-2"/>
    <n v="0.1308"/>
  </r>
  <r>
    <x v="8"/>
    <s v="C-IV"/>
    <x v="3"/>
    <x v="3"/>
    <n v="2016"/>
    <s v="2015/16"/>
    <n v="0.93640000000000001"/>
    <n v="0.15870000000000001"/>
    <n v="0.2397"/>
    <n v="0.3372"/>
    <n v="0.36199999999999999"/>
  </r>
  <r>
    <x v="9"/>
    <s v="C-IV"/>
    <x v="3"/>
    <x v="3"/>
    <n v="2016"/>
    <s v="2015/16"/>
    <n v="0.96230000000000004"/>
    <n v="0.13389999999999999"/>
    <n v="0.23039999999999999"/>
    <n v="0.23630000000000001"/>
    <n v="0.2661"/>
  </r>
  <r>
    <x v="10"/>
    <s v="CalWIN"/>
    <x v="3"/>
    <x v="3"/>
    <n v="2016"/>
    <s v="2015/16"/>
    <n v="0.95009999999999994"/>
    <n v="0.1648"/>
    <n v="0.28860000000000002"/>
    <n v="0.13120000000000001"/>
    <n v="0.19839999999999999"/>
  </r>
  <r>
    <x v="11"/>
    <s v="C-IV"/>
    <x v="3"/>
    <x v="3"/>
    <n v="2016"/>
    <s v="2015/16"/>
    <n v="0.99070000000000003"/>
    <n v="0.15140000000000001"/>
    <n v="0.24"/>
    <n v="0.17710000000000001"/>
    <n v="0.21429999999999999"/>
  </r>
  <r>
    <x v="12"/>
    <s v="C-IV"/>
    <x v="3"/>
    <x v="3"/>
    <n v="2016"/>
    <s v="2015/16"/>
    <n v="0.95840000000000003"/>
    <n v="0.123"/>
    <n v="0.1971"/>
    <n v="0.26929999999999998"/>
    <n v="0.30180000000000001"/>
  </r>
  <r>
    <x v="13"/>
    <s v="C-IV"/>
    <x v="3"/>
    <x v="3"/>
    <n v="2016"/>
    <s v="2015/16"/>
    <n v="0.94320000000000004"/>
    <n v="0.16470000000000001"/>
    <n v="0.23830000000000001"/>
    <n v="0.22839999999999999"/>
    <n v="0.25380000000000003"/>
  </r>
  <r>
    <x v="14"/>
    <s v="C-IV"/>
    <x v="3"/>
    <x v="3"/>
    <n v="2016"/>
    <s v="2015/16"/>
    <n v="0.94830000000000003"/>
    <n v="0.1341"/>
    <n v="0.23369999999999999"/>
    <n v="0.32569999999999999"/>
    <n v="0.3372"/>
  </r>
  <r>
    <x v="15"/>
    <s v="C-IV"/>
    <x v="3"/>
    <x v="3"/>
    <n v="2016"/>
    <s v="2015/16"/>
    <n v="0.94679999999999997"/>
    <n v="0.2046"/>
    <n v="0.30659999999999998"/>
    <n v="0.21290000000000001"/>
    <n v="0.24679999999999999"/>
  </r>
  <r>
    <x v="16"/>
    <s v="C-IV"/>
    <x v="3"/>
    <x v="3"/>
    <n v="2016"/>
    <s v="2015/16"/>
    <n v="0.96020000000000005"/>
    <n v="0.2394"/>
    <n v="0.3448"/>
    <n v="0.27179999999999999"/>
    <n v="0.30620000000000003"/>
  </r>
  <r>
    <x v="17"/>
    <s v="C-IV"/>
    <x v="3"/>
    <x v="3"/>
    <n v="2016"/>
    <s v="2015/16"/>
    <n v="0.92079999999999995"/>
    <n v="6.7599999999999993E-2"/>
    <n v="0.13700000000000001"/>
    <n v="0.216"/>
    <n v="0.24660000000000001"/>
  </r>
  <r>
    <x v="18"/>
    <s v="C-IV"/>
    <x v="3"/>
    <x v="3"/>
    <n v="2016"/>
    <s v="2015/16"/>
    <n v="0.8054"/>
    <n v="6.3200000000000006E-2"/>
    <n v="0.16089999999999999"/>
    <n v="0.27010000000000001"/>
    <n v="0.32179999999999997"/>
  </r>
  <r>
    <x v="19"/>
    <s v="LRS"/>
    <x v="3"/>
    <x v="3"/>
    <n v="2016"/>
    <s v="2015/16"/>
    <n v="0.92230000000000001"/>
    <s v="n/a"/>
    <s v="n/a"/>
    <s v="n/a"/>
    <s v="n/a"/>
  </r>
  <r>
    <x v="20"/>
    <s v="C-IV"/>
    <x v="3"/>
    <x v="3"/>
    <n v="2016"/>
    <s v="2015/16"/>
    <n v="0.96709999999999996"/>
    <n v="0.17230000000000001"/>
    <n v="0.2888"/>
    <n v="0.1827"/>
    <n v="0.22409999999999999"/>
  </r>
  <r>
    <x v="21"/>
    <s v="C-IV"/>
    <x v="3"/>
    <x v="3"/>
    <n v="2016"/>
    <s v="2015/16"/>
    <n v="0.95989999999999998"/>
    <n v="0.1646"/>
    <n v="0.25659999999999999"/>
    <n v="0.29289999999999999"/>
    <n v="0.33139999999999997"/>
  </r>
  <r>
    <x v="22"/>
    <s v="C-IV"/>
    <x v="3"/>
    <x v="3"/>
    <n v="2016"/>
    <s v="2015/16"/>
    <n v="0.9778"/>
    <n v="0.11260000000000001"/>
    <n v="0.18609999999999999"/>
    <n v="0.25969999999999999"/>
    <n v="0.28999999999999998"/>
  </r>
  <r>
    <x v="23"/>
    <s v="C-IV"/>
    <x v="3"/>
    <x v="3"/>
    <n v="2016"/>
    <s v="2015/16"/>
    <n v="0.96250000000000002"/>
    <n v="0.1842"/>
    <n v="0.29430000000000001"/>
    <n v="0.33379999999999999"/>
    <n v="0.40510000000000002"/>
  </r>
  <r>
    <x v="24"/>
    <s v="C-IV"/>
    <x v="3"/>
    <x v="3"/>
    <n v="2016"/>
    <s v="2015/16"/>
    <n v="0.95350000000000001"/>
    <n v="0.20030000000000001"/>
    <n v="0.31519999999999998"/>
    <n v="0.33179999999999998"/>
    <n v="0.3705"/>
  </r>
  <r>
    <x v="25"/>
    <s v="C-IV"/>
    <x v="3"/>
    <x v="3"/>
    <n v="2016"/>
    <s v="2015/16"/>
    <n v="1"/>
    <n v="0.12239999999999999"/>
    <n v="0.24490000000000001"/>
    <n v="0.32650000000000001"/>
    <n v="0.33329999999999999"/>
  </r>
  <r>
    <x v="26"/>
    <s v="C-IV"/>
    <x v="3"/>
    <x v="3"/>
    <n v="2016"/>
    <s v="2015/16"/>
    <n v="0.98719999999999997"/>
    <n v="5.0299999999999997E-2"/>
    <n v="0.13969999999999999"/>
    <n v="0.1229"/>
    <n v="0.15640000000000001"/>
  </r>
  <r>
    <x v="27"/>
    <s v="C-IV"/>
    <x v="3"/>
    <x v="3"/>
    <n v="2016"/>
    <s v="2015/16"/>
    <n v="0.96189999999999998"/>
    <n v="0.20549999999999999"/>
    <n v="0.33460000000000001"/>
    <n v="0.25019999999999998"/>
    <n v="0.28960000000000002"/>
  </r>
  <r>
    <x v="28"/>
    <s v="C-IV"/>
    <x v="3"/>
    <x v="3"/>
    <n v="2016"/>
    <s v="2015/16"/>
    <n v="0.96940000000000004"/>
    <n v="0.108"/>
    <n v="0.1933"/>
    <n v="0.24279999999999999"/>
    <n v="0.28249999999999997"/>
  </r>
  <r>
    <x v="29"/>
    <s v="C-IV"/>
    <x v="3"/>
    <x v="3"/>
    <n v="2016"/>
    <s v="2015/16"/>
    <n v="0.92"/>
    <n v="9.2200000000000004E-2"/>
    <n v="0.16889999999999999"/>
    <n v="0.24249999999999999"/>
    <n v="0.27560000000000001"/>
  </r>
  <r>
    <x v="30"/>
    <s v="CalWIN"/>
    <x v="3"/>
    <x v="3"/>
    <n v="2016"/>
    <s v="2015/16"/>
    <n v="0.98760000000000003"/>
    <n v="0.1099"/>
    <n v="0.20269999999999999"/>
    <n v="8.9399999999999993E-2"/>
    <n v="0.13800000000000001"/>
  </r>
  <r>
    <x v="31"/>
    <s v="CalWIN"/>
    <x v="3"/>
    <x v="3"/>
    <n v="2016"/>
    <s v="2015/16"/>
    <s v="n/a"/>
    <n v="9.6000000000000002E-2"/>
    <n v="0.1847"/>
    <n v="8.0799999999999997E-2"/>
    <n v="0.1336"/>
  </r>
  <r>
    <x v="32"/>
    <s v="C-IV"/>
    <x v="3"/>
    <x v="3"/>
    <n v="2016"/>
    <s v="2015/16"/>
    <n v="0.82930000000000004"/>
    <n v="7.6300000000000007E-2"/>
    <n v="0.1638"/>
    <n v="0.19769999999999999"/>
    <n v="0.22600000000000001"/>
  </r>
  <r>
    <x v="33"/>
    <s v="C-IV"/>
    <x v="3"/>
    <x v="3"/>
    <n v="2016"/>
    <s v="2015/16"/>
    <n v="0.93200000000000005"/>
    <n v="0.1734"/>
    <n v="0.25700000000000001"/>
    <n v="0.23139999999999999"/>
    <n v="0.2676"/>
  </r>
  <r>
    <x v="34"/>
    <s v="CalWIN"/>
    <x v="3"/>
    <x v="3"/>
    <n v="2016"/>
    <s v="2015/16"/>
    <n v="0.98829999999999996"/>
    <n v="0.12620000000000001"/>
    <n v="0.22140000000000001"/>
    <n v="9.9699999999999997E-2"/>
    <n v="0.1532"/>
  </r>
  <r>
    <x v="35"/>
    <s v="C-IV"/>
    <x v="3"/>
    <x v="3"/>
    <n v="2016"/>
    <s v="2015/16"/>
    <n v="0.95350000000000001"/>
    <n v="0.1827"/>
    <n v="0.27760000000000001"/>
    <n v="0.36399999999999999"/>
    <n v="0.42349999999999999"/>
  </r>
  <r>
    <x v="36"/>
    <s v="C-IV"/>
    <x v="3"/>
    <x v="3"/>
    <n v="2016"/>
    <s v="2015/16"/>
    <n v="0.95189999999999997"/>
    <n v="0.23680000000000001"/>
    <n v="0.32650000000000001"/>
    <n v="0.30719999999999997"/>
    <n v="0.34599999999999997"/>
  </r>
  <r>
    <x v="37"/>
    <s v="CalWIN"/>
    <x v="3"/>
    <x v="3"/>
    <n v="2016"/>
    <s v="2015/16"/>
    <n v="0.98219999999999996"/>
    <n v="0.1409"/>
    <n v="0.23949999999999999"/>
    <n v="8.48E-2"/>
    <n v="0.1341"/>
  </r>
  <r>
    <x v="38"/>
    <s v="CalWIN"/>
    <x v="3"/>
    <x v="3"/>
    <n v="2016"/>
    <s v="2015/16"/>
    <n v="0.83889999999999998"/>
    <n v="0.10199999999999999"/>
    <n v="0.19470000000000001"/>
    <n v="9.1800000000000007E-2"/>
    <n v="0.13059999999999999"/>
  </r>
  <r>
    <x v="39"/>
    <s v="C-IV"/>
    <x v="3"/>
    <x v="3"/>
    <n v="2016"/>
    <s v="2015/16"/>
    <n v="0.91059999999999997"/>
    <n v="0.17949999999999999"/>
    <n v="0.27"/>
    <n v="0.27010000000000001"/>
    <n v="0.30969999999999998"/>
  </r>
  <r>
    <x v="40"/>
    <s v="CalWIN"/>
    <x v="3"/>
    <x v="3"/>
    <n v="2016"/>
    <s v="2015/16"/>
    <n v="0.94499999999999995"/>
    <n v="8.6800000000000002E-2"/>
    <n v="0.1764"/>
    <n v="6.2799999999999995E-2"/>
    <n v="0.1084"/>
  </r>
  <r>
    <x v="41"/>
    <s v="CalWIN"/>
    <x v="3"/>
    <x v="3"/>
    <n v="2016"/>
    <s v="2015/16"/>
    <n v="0.89970000000000006"/>
    <n v="9.6299999999999997E-2"/>
    <n v="0.20119999999999999"/>
    <n v="6.9000000000000006E-2"/>
    <n v="0.1148"/>
  </r>
  <r>
    <x v="42"/>
    <s v="CalWIN"/>
    <x v="3"/>
    <x v="3"/>
    <n v="2016"/>
    <s v="2015/16"/>
    <n v="0.92369999999999997"/>
    <n v="7.3099999999999998E-2"/>
    <n v="0.16339999999999999"/>
    <n v="6.2700000000000006E-2"/>
    <n v="0.10630000000000001"/>
  </r>
  <r>
    <x v="43"/>
    <s v="CalWIN"/>
    <x v="3"/>
    <x v="3"/>
    <n v="2016"/>
    <s v="2015/16"/>
    <n v="0.9839"/>
    <n v="2.5100000000000001E-2"/>
    <n v="0.1249"/>
    <n v="1.21E-2"/>
    <n v="6.9000000000000006E-2"/>
  </r>
  <r>
    <x v="44"/>
    <s v="CalWIN"/>
    <x v="3"/>
    <x v="3"/>
    <n v="2016"/>
    <s v="2015/16"/>
    <n v="0.96540000000000004"/>
    <n v="2.12E-2"/>
    <n v="0.1139"/>
    <n v="1.04E-2"/>
    <n v="5.0999999999999997E-2"/>
  </r>
  <r>
    <x v="45"/>
    <s v="C-IV"/>
    <x v="3"/>
    <x v="3"/>
    <n v="2016"/>
    <s v="2015/16"/>
    <n v="0.97740000000000005"/>
    <n v="0.153"/>
    <n v="0.24679999999999999"/>
    <n v="0.29749999999999999"/>
    <n v="0.34289999999999998"/>
  </r>
  <r>
    <x v="46"/>
    <s v="C-IV"/>
    <x v="3"/>
    <x v="3"/>
    <n v="2016"/>
    <s v="2015/16"/>
    <n v="0.92310000000000003"/>
    <n v="9.6799999999999997E-2"/>
    <n v="0.19350000000000001"/>
    <n v="9.6799999999999997E-2"/>
    <n v="9.6799999999999997E-2"/>
  </r>
  <r>
    <x v="47"/>
    <s v="C-IV"/>
    <x v="3"/>
    <x v="3"/>
    <n v="2016"/>
    <s v="2015/16"/>
    <n v="0.90910000000000002"/>
    <n v="0.13550000000000001"/>
    <n v="0.20780000000000001"/>
    <n v="0.27779999999999999"/>
    <n v="0.31109999999999999"/>
  </r>
  <r>
    <x v="48"/>
    <s v="CalWIN"/>
    <x v="3"/>
    <x v="3"/>
    <n v="2016"/>
    <s v="2015/16"/>
    <n v="0.96689999999999998"/>
    <n v="1.4200000000000001E-2"/>
    <n v="0.12620000000000001"/>
    <n v="6.4000000000000003E-3"/>
    <n v="7.4700000000000003E-2"/>
  </r>
  <r>
    <x v="49"/>
    <s v="CalWIN"/>
    <x v="3"/>
    <x v="3"/>
    <n v="2016"/>
    <s v="2015/16"/>
    <n v="0.51459999999999995"/>
    <n v="0.1255"/>
    <n v="0.2165"/>
    <n v="7.9799999999999996E-2"/>
    <n v="0.1479"/>
  </r>
  <r>
    <x v="50"/>
    <s v="C-IV"/>
    <x v="3"/>
    <x v="3"/>
    <n v="2016"/>
    <s v="2015/16"/>
    <n v="0.90510000000000002"/>
    <n v="0.1719"/>
    <n v="0.2873"/>
    <n v="0.27689999999999998"/>
    <n v="0.3322"/>
  </r>
  <r>
    <x v="51"/>
    <s v="C-IV"/>
    <x v="3"/>
    <x v="3"/>
    <n v="2016"/>
    <s v="2015/16"/>
    <n v="0.87760000000000005"/>
    <n v="0.19400000000000001"/>
    <n v="0.27860000000000001"/>
    <n v="0.26169999999999999"/>
    <n v="0.28910000000000002"/>
  </r>
  <r>
    <x v="52"/>
    <s v="C-IV"/>
    <x v="3"/>
    <x v="3"/>
    <n v="2016"/>
    <s v="2015/16"/>
    <n v="0.95920000000000005"/>
    <n v="0.1671"/>
    <n v="0.2601"/>
    <n v="0.29039999999999999"/>
    <n v="0.32890000000000003"/>
  </r>
  <r>
    <x v="53"/>
    <s v="C-IV"/>
    <x v="3"/>
    <x v="3"/>
    <n v="2016"/>
    <s v="2015/16"/>
    <n v="0.91890000000000005"/>
    <n v="7.8E-2"/>
    <n v="0.14680000000000001"/>
    <n v="0.23849999999999999"/>
    <n v="0.2661"/>
  </r>
  <r>
    <x v="54"/>
    <s v="CalWIN"/>
    <x v="3"/>
    <x v="3"/>
    <n v="2016"/>
    <s v="2015/16"/>
    <n v="0.97919999999999996"/>
    <n v="0.23150000000000001"/>
    <n v="0.35189999999999999"/>
    <n v="0.1928"/>
    <n v="0.25790000000000002"/>
  </r>
  <r>
    <x v="55"/>
    <s v="C-IV"/>
    <x v="3"/>
    <x v="3"/>
    <n v="2016"/>
    <s v="2015/16"/>
    <n v="0.98280000000000001"/>
    <n v="0.16270000000000001"/>
    <n v="0.25729999999999997"/>
    <n v="0.29199999999999998"/>
    <n v="0.32269999999999999"/>
  </r>
  <r>
    <x v="56"/>
    <s v="CalWIN"/>
    <x v="3"/>
    <x v="3"/>
    <n v="2016"/>
    <s v="2015/16"/>
    <n v="0.96120000000000005"/>
    <n v="0.14710000000000001"/>
    <n v="0.255"/>
    <n v="0.12939999999999999"/>
    <n v="0.191"/>
  </r>
  <r>
    <x v="57"/>
    <s v="CalWIN"/>
    <x v="3"/>
    <x v="3"/>
    <n v="2016"/>
    <s v="2015/16"/>
    <n v="0.90280000000000005"/>
    <n v="8.3500000000000005E-2"/>
    <n v="0.1767"/>
    <n v="6.83E-2"/>
    <n v="0.1091"/>
  </r>
  <r>
    <x v="58"/>
    <s v="C-IV"/>
    <x v="3"/>
    <x v="3"/>
    <n v="2016"/>
    <s v="2015/16"/>
    <n v="0.96589999999999998"/>
    <n v="0.22739999999999999"/>
    <n v="0.30809999999999998"/>
    <n v="0.41210000000000002"/>
    <n v="0.44700000000000001"/>
  </r>
  <r>
    <x v="0"/>
    <s v="n/a"/>
    <x v="0"/>
    <x v="4"/>
    <n v="2016"/>
    <s v="2015/16"/>
    <n v="0.93379999999999996"/>
    <n v="0.1166"/>
    <n v="0.1978"/>
    <n v="0.1132"/>
    <n v="0.15049999999999999"/>
  </r>
  <r>
    <x v="1"/>
    <s v="CalWIN"/>
    <x v="0"/>
    <x v="4"/>
    <n v="2016"/>
    <s v="2015/16"/>
    <n v="0.89770000000000005"/>
    <n v="0.11"/>
    <n v="0.20860000000000001"/>
    <n v="7.4200000000000002E-2"/>
    <n v="0.13039999999999999"/>
  </r>
  <r>
    <x v="2"/>
    <s v="C-IV"/>
    <x v="0"/>
    <x v="4"/>
    <n v="2016"/>
    <s v="2015/16"/>
    <n v="0.44440000000000002"/>
    <n v="0"/>
    <n v="0"/>
    <n v="0"/>
    <n v="6.6699999999999995E-2"/>
  </r>
  <r>
    <x v="3"/>
    <s v="C-IV"/>
    <x v="0"/>
    <x v="4"/>
    <n v="2016"/>
    <s v="2015/16"/>
    <n v="0.97450000000000003"/>
    <n v="0.13070000000000001"/>
    <n v="0.24179999999999999"/>
    <n v="0.29189999999999999"/>
    <n v="0.33550000000000002"/>
  </r>
  <r>
    <x v="4"/>
    <s v="C-IV"/>
    <x v="0"/>
    <x v="4"/>
    <n v="2016"/>
    <s v="2015/16"/>
    <n v="0.94830000000000003"/>
    <n v="0.14510000000000001"/>
    <n v="0.22320000000000001"/>
    <n v="0.24060000000000001"/>
    <n v="0.26719999999999999"/>
  </r>
  <r>
    <x v="5"/>
    <s v="C-IV"/>
    <x v="0"/>
    <x v="4"/>
    <n v="2016"/>
    <s v="2015/16"/>
    <n v="0.9274"/>
    <n v="9.7600000000000006E-2"/>
    <n v="0.21890000000000001"/>
    <n v="0.33"/>
    <n v="0.38379999999999997"/>
  </r>
  <r>
    <x v="6"/>
    <s v="C-IV"/>
    <x v="0"/>
    <x v="4"/>
    <n v="2016"/>
    <s v="2015/16"/>
    <n v="0.97060000000000002"/>
    <n v="0.1045"/>
    <n v="0.18640000000000001"/>
    <n v="0.25"/>
    <n v="0.28179999999999999"/>
  </r>
  <r>
    <x v="7"/>
    <s v="CalWIN"/>
    <x v="0"/>
    <x v="4"/>
    <n v="2016"/>
    <s v="2015/16"/>
    <n v="0.97860000000000003"/>
    <n v="9.7199999999999995E-2"/>
    <n v="0.17899999999999999"/>
    <n v="6.2300000000000001E-2"/>
    <n v="9.98E-2"/>
  </r>
  <r>
    <x v="8"/>
    <s v="C-IV"/>
    <x v="0"/>
    <x v="4"/>
    <n v="2016"/>
    <s v="2015/16"/>
    <n v="0.94420000000000004"/>
    <n v="0.16919999999999999"/>
    <n v="0.2291"/>
    <n v="0.3795"/>
    <n v="0.40679999999999999"/>
  </r>
  <r>
    <x v="9"/>
    <s v="C-IV"/>
    <x v="0"/>
    <x v="4"/>
    <n v="2016"/>
    <s v="2015/16"/>
    <n v="0.95579999999999998"/>
    <n v="0.1181"/>
    <n v="0.1991"/>
    <n v="0.22409999999999999"/>
    <n v="0.25440000000000002"/>
  </r>
  <r>
    <x v="10"/>
    <s v="CalWIN"/>
    <x v="0"/>
    <x v="4"/>
    <n v="2016"/>
    <s v="2015/16"/>
    <n v="0.91020000000000001"/>
    <n v="0.15290000000000001"/>
    <n v="0.27189999999999998"/>
    <n v="9.8799999999999999E-2"/>
    <n v="0.14860000000000001"/>
  </r>
  <r>
    <x v="11"/>
    <s v="C-IV"/>
    <x v="0"/>
    <x v="4"/>
    <n v="2016"/>
    <s v="2015/16"/>
    <n v="0.97789999999999999"/>
    <n v="0.1487"/>
    <n v="0.2374"/>
    <n v="0.21340000000000001"/>
    <n v="0.21820000000000001"/>
  </r>
  <r>
    <x v="12"/>
    <s v="C-IV"/>
    <x v="0"/>
    <x v="4"/>
    <n v="2016"/>
    <s v="2015/16"/>
    <n v="0.9657"/>
    <n v="0.1396"/>
    <n v="0.22509999999999999"/>
    <n v="0.29099999999999998"/>
    <n v="0.31940000000000002"/>
  </r>
  <r>
    <x v="13"/>
    <s v="C-IV"/>
    <x v="0"/>
    <x v="4"/>
    <n v="2016"/>
    <s v="2015/16"/>
    <n v="0.93710000000000004"/>
    <n v="0.17399999999999999"/>
    <n v="0.26279999999999998"/>
    <n v="0.25669999999999998"/>
    <n v="0.2959"/>
  </r>
  <r>
    <x v="14"/>
    <s v="C-IV"/>
    <x v="0"/>
    <x v="4"/>
    <n v="2016"/>
    <s v="2015/16"/>
    <n v="0.9"/>
    <n v="0.13969999999999999"/>
    <n v="0.21829999999999999"/>
    <n v="0.3362"/>
    <n v="0.3624"/>
  </r>
  <r>
    <x v="15"/>
    <s v="C-IV"/>
    <x v="0"/>
    <x v="4"/>
    <n v="2016"/>
    <s v="2015/16"/>
    <n v="0.93979999999999997"/>
    <n v="0.1958"/>
    <n v="0.2923"/>
    <n v="0.1862"/>
    <n v="0.21729999999999999"/>
  </r>
  <r>
    <x v="16"/>
    <s v="C-IV"/>
    <x v="0"/>
    <x v="4"/>
    <n v="2016"/>
    <s v="2015/16"/>
    <n v="0.97130000000000005"/>
    <n v="0.21429999999999999"/>
    <n v="0.3"/>
    <n v="0.21579999999999999"/>
    <n v="0.24740000000000001"/>
  </r>
  <r>
    <x v="17"/>
    <s v="C-IV"/>
    <x v="0"/>
    <x v="4"/>
    <n v="2016"/>
    <s v="2015/16"/>
    <n v="0.93089999999999995"/>
    <n v="8.0299999999999996E-2"/>
    <n v="0.17430000000000001"/>
    <n v="0.32419999999999999"/>
    <n v="0.3654"/>
  </r>
  <r>
    <x v="18"/>
    <s v="C-IV"/>
    <x v="0"/>
    <x v="4"/>
    <n v="2016"/>
    <s v="2015/16"/>
    <n v="0.90310000000000001"/>
    <n v="5.2499999999999998E-2"/>
    <n v="0.1575"/>
    <n v="0.2238"/>
    <n v="0.24030000000000001"/>
  </r>
  <r>
    <x v="19"/>
    <s v="LRS"/>
    <x v="0"/>
    <x v="4"/>
    <n v="2016"/>
    <s v="2015/16"/>
    <n v="0.89459999999999995"/>
    <n v="7.7999999999999996E-3"/>
    <n v="3.3500000000000002E-2"/>
    <n v="2.0999999999999999E-3"/>
    <n v="2.75E-2"/>
  </r>
  <r>
    <x v="20"/>
    <s v="C-IV"/>
    <x v="0"/>
    <x v="4"/>
    <n v="2016"/>
    <s v="2015/16"/>
    <n v="0.96830000000000005"/>
    <n v="0.1537"/>
    <n v="0.2492"/>
    <n v="0.16789999999999999"/>
    <n v="0.19500000000000001"/>
  </r>
  <r>
    <x v="21"/>
    <s v="C-IV"/>
    <x v="0"/>
    <x v="4"/>
    <n v="2016"/>
    <s v="2015/16"/>
    <n v="0.9244"/>
    <n v="0.18640000000000001"/>
    <n v="0.27810000000000001"/>
    <n v="0.34150000000000003"/>
    <n v="0.39229999999999998"/>
  </r>
  <r>
    <x v="22"/>
    <s v="C-IV"/>
    <x v="0"/>
    <x v="4"/>
    <n v="2016"/>
    <s v="2015/16"/>
    <n v="0.93100000000000005"/>
    <n v="8.7999999999999995E-2"/>
    <n v="0.15140000000000001"/>
    <n v="0.19719999999999999"/>
    <n v="0.21129999999999999"/>
  </r>
  <r>
    <x v="23"/>
    <s v="C-IV"/>
    <x v="0"/>
    <x v="4"/>
    <n v="2016"/>
    <s v="2015/16"/>
    <n v="0.95669999999999999"/>
    <n v="0.21379999999999999"/>
    <n v="0.32829999999999998"/>
    <n v="0.28749999999999998"/>
    <n v="0.34960000000000002"/>
  </r>
  <r>
    <x v="24"/>
    <s v="C-IV"/>
    <x v="0"/>
    <x v="4"/>
    <n v="2016"/>
    <s v="2015/16"/>
    <n v="0.96350000000000002"/>
    <n v="0.18740000000000001"/>
    <n v="0.28970000000000001"/>
    <n v="0.30669999999999997"/>
    <n v="0.34179999999999999"/>
  </r>
  <r>
    <x v="25"/>
    <s v="C-IV"/>
    <x v="0"/>
    <x v="4"/>
    <n v="2016"/>
    <s v="2015/16"/>
    <n v="0.92679999999999996"/>
    <n v="0.14560000000000001"/>
    <n v="0.2089"/>
    <n v="0.18990000000000001"/>
    <n v="0.20250000000000001"/>
  </r>
  <r>
    <x v="26"/>
    <s v="C-IV"/>
    <x v="0"/>
    <x v="4"/>
    <n v="2016"/>
    <s v="2015/16"/>
    <n v="0.91890000000000005"/>
    <n v="5.9299999999999999E-2"/>
    <n v="0.1186"/>
    <n v="9.3200000000000005E-2"/>
    <n v="0.12709999999999999"/>
  </r>
  <r>
    <x v="27"/>
    <s v="C-IV"/>
    <x v="0"/>
    <x v="4"/>
    <n v="2016"/>
    <s v="2015/16"/>
    <n v="0.95950000000000002"/>
    <n v="0.15260000000000001"/>
    <n v="0.24079999999999999"/>
    <n v="0.161"/>
    <n v="0.18659999999999999"/>
  </r>
  <r>
    <x v="28"/>
    <s v="C-IV"/>
    <x v="0"/>
    <x v="4"/>
    <n v="2016"/>
    <s v="2015/16"/>
    <n v="0.93910000000000005"/>
    <n v="0.1036"/>
    <n v="0.1817"/>
    <n v="0.17419999999999999"/>
    <n v="0.2072"/>
  </r>
  <r>
    <x v="29"/>
    <s v="C-IV"/>
    <x v="0"/>
    <x v="4"/>
    <n v="2016"/>
    <s v="2015/16"/>
    <n v="0.85919999999999996"/>
    <n v="0.1096"/>
    <n v="0.18140000000000001"/>
    <n v="0.27160000000000001"/>
    <n v="0.2974"/>
  </r>
  <r>
    <x v="30"/>
    <s v="CalWIN"/>
    <x v="0"/>
    <x v="4"/>
    <n v="2016"/>
    <s v="2015/16"/>
    <n v="0.99380000000000002"/>
    <n v="0.1074"/>
    <n v="0.2077"/>
    <n v="7.1499999999999994E-2"/>
    <n v="0.1169"/>
  </r>
  <r>
    <x v="31"/>
    <s v="CalWIN"/>
    <x v="0"/>
    <x v="4"/>
    <n v="2016"/>
    <s v="2015/16"/>
    <s v="n/a"/>
    <n v="0.10249999999999999"/>
    <n v="0.19009999999999999"/>
    <n v="6.7400000000000002E-2"/>
    <n v="0.10630000000000001"/>
  </r>
  <r>
    <x v="32"/>
    <s v="C-IV"/>
    <x v="0"/>
    <x v="4"/>
    <n v="2016"/>
    <s v="2015/16"/>
    <n v="0.82169999999999999"/>
    <n v="0.11409999999999999"/>
    <n v="0.18920000000000001"/>
    <n v="0.1832"/>
    <n v="0.18920000000000001"/>
  </r>
  <r>
    <x v="33"/>
    <s v="C-IV"/>
    <x v="0"/>
    <x v="4"/>
    <n v="2016"/>
    <s v="2015/16"/>
    <n v="0.94210000000000005"/>
    <n v="0.1767"/>
    <n v="0.27279999999999999"/>
    <n v="0.20300000000000001"/>
    <n v="0.23630000000000001"/>
  </r>
  <r>
    <x v="34"/>
    <s v="CalWIN"/>
    <x v="0"/>
    <x v="4"/>
    <n v="2016"/>
    <s v="2015/16"/>
    <n v="0.98980000000000001"/>
    <n v="0.12790000000000001"/>
    <n v="0.2223"/>
    <n v="9.98E-2"/>
    <n v="0.15060000000000001"/>
  </r>
  <r>
    <x v="35"/>
    <s v="C-IV"/>
    <x v="0"/>
    <x v="4"/>
    <n v="2016"/>
    <s v="2015/16"/>
    <n v="0.95299999999999996"/>
    <n v="0.1595"/>
    <n v="0.25929999999999997"/>
    <n v="0.2772"/>
    <n v="0.32490000000000002"/>
  </r>
  <r>
    <x v="36"/>
    <s v="C-IV"/>
    <x v="0"/>
    <x v="4"/>
    <n v="2016"/>
    <s v="2015/16"/>
    <n v="0.95"/>
    <n v="0.23"/>
    <n v="0.3271"/>
    <n v="0.2475"/>
    <n v="0.28139999999999998"/>
  </r>
  <r>
    <x v="37"/>
    <s v="CalWIN"/>
    <x v="0"/>
    <x v="4"/>
    <n v="2016"/>
    <s v="2015/16"/>
    <n v="0.98240000000000005"/>
    <n v="0.13389999999999999"/>
    <n v="0.23330000000000001"/>
    <n v="6.8400000000000002E-2"/>
    <n v="0.114"/>
  </r>
  <r>
    <x v="38"/>
    <s v="CalWIN"/>
    <x v="0"/>
    <x v="4"/>
    <n v="2016"/>
    <s v="2015/16"/>
    <n v="0.87570000000000003"/>
    <n v="0.1004"/>
    <n v="0.1847"/>
    <n v="8.4599999999999995E-2"/>
    <n v="0.12429999999999999"/>
  </r>
  <r>
    <x v="39"/>
    <s v="C-IV"/>
    <x v="0"/>
    <x v="4"/>
    <n v="2016"/>
    <s v="2015/16"/>
    <n v="0.90600000000000003"/>
    <n v="0.1822"/>
    <n v="0.2707"/>
    <n v="0.25729999999999997"/>
    <n v="0.29110000000000003"/>
  </r>
  <r>
    <x v="40"/>
    <s v="CalWIN"/>
    <x v="0"/>
    <x v="4"/>
    <n v="2016"/>
    <s v="2015/16"/>
    <n v="0.96220000000000006"/>
    <n v="7.7700000000000005E-2"/>
    <n v="0.16830000000000001"/>
    <n v="4.5100000000000001E-2"/>
    <n v="8.2299999999999998E-2"/>
  </r>
  <r>
    <x v="41"/>
    <s v="CalWIN"/>
    <x v="0"/>
    <x v="4"/>
    <n v="2016"/>
    <s v="2015/16"/>
    <n v="0.9022"/>
    <n v="0.11360000000000001"/>
    <n v="0.216"/>
    <n v="6.6500000000000004E-2"/>
    <n v="0.1148"/>
  </r>
  <r>
    <x v="42"/>
    <s v="CalWIN"/>
    <x v="0"/>
    <x v="4"/>
    <n v="2016"/>
    <s v="2015/16"/>
    <n v="0.92789999999999995"/>
    <n v="9.01E-2"/>
    <n v="0.1699"/>
    <n v="6.5100000000000005E-2"/>
    <n v="9.9000000000000005E-2"/>
  </r>
  <r>
    <x v="43"/>
    <s v="CalWIN"/>
    <x v="0"/>
    <x v="4"/>
    <n v="2016"/>
    <s v="2015/16"/>
    <n v="0.97440000000000004"/>
    <n v="2.3300000000000001E-2"/>
    <n v="0.12790000000000001"/>
    <n v="4.5999999999999999E-3"/>
    <n v="4.5400000000000003E-2"/>
  </r>
  <r>
    <x v="44"/>
    <s v="CalWIN"/>
    <x v="0"/>
    <x v="4"/>
    <n v="2016"/>
    <s v="2015/16"/>
    <n v="0.94689999999999996"/>
    <n v="1.3599999999999999E-2"/>
    <n v="8.5199999999999998E-2"/>
    <n v="6.6E-3"/>
    <n v="3.7100000000000001E-2"/>
  </r>
  <r>
    <x v="45"/>
    <s v="C-IV"/>
    <x v="0"/>
    <x v="4"/>
    <n v="2016"/>
    <s v="2015/16"/>
    <n v="0.98340000000000005"/>
    <n v="0.15809999999999999"/>
    <n v="0.25819999999999999"/>
    <n v="0.26829999999999998"/>
    <n v="0.3105"/>
  </r>
  <r>
    <x v="46"/>
    <s v="C-IV"/>
    <x v="0"/>
    <x v="4"/>
    <n v="2016"/>
    <s v="2015/16"/>
    <n v="0.88239999999999996"/>
    <n v="6.4500000000000002E-2"/>
    <n v="0.1613"/>
    <n v="3.2300000000000002E-2"/>
    <n v="9.6799999999999997E-2"/>
  </r>
  <r>
    <x v="47"/>
    <s v="C-IV"/>
    <x v="0"/>
    <x v="4"/>
    <n v="2016"/>
    <s v="2015/16"/>
    <n v="0.88890000000000002"/>
    <n v="0.1439"/>
    <n v="0.22539999999999999"/>
    <n v="0.25540000000000002"/>
    <n v="0.28539999999999999"/>
  </r>
  <r>
    <x v="48"/>
    <s v="CalWIN"/>
    <x v="0"/>
    <x v="4"/>
    <n v="2016"/>
    <s v="2015/16"/>
    <n v="0.9718"/>
    <n v="1.29E-2"/>
    <n v="0.12139999999999999"/>
    <n v="4.4000000000000003E-3"/>
    <n v="5.5399999999999998E-2"/>
  </r>
  <r>
    <x v="49"/>
    <s v="CalWIN"/>
    <x v="0"/>
    <x v="4"/>
    <n v="2016"/>
    <s v="2015/16"/>
    <n v="0.50919999999999999"/>
    <n v="0.1275"/>
    <n v="0.22770000000000001"/>
    <n v="7.2300000000000003E-2"/>
    <n v="0.1197"/>
  </r>
  <r>
    <x v="50"/>
    <s v="C-IV"/>
    <x v="0"/>
    <x v="4"/>
    <n v="2016"/>
    <s v="2015/16"/>
    <n v="0.91539999999999999"/>
    <n v="0.18590000000000001"/>
    <n v="0.29010000000000002"/>
    <n v="0.22420000000000001"/>
    <n v="0.26700000000000002"/>
  </r>
  <r>
    <x v="51"/>
    <s v="C-IV"/>
    <x v="0"/>
    <x v="4"/>
    <n v="2016"/>
    <s v="2015/16"/>
    <n v="0.88070000000000004"/>
    <n v="0.1709"/>
    <n v="0.24790000000000001"/>
    <n v="0.25769999999999998"/>
    <n v="0.28010000000000002"/>
  </r>
  <r>
    <x v="52"/>
    <s v="C-IV"/>
    <x v="0"/>
    <x v="4"/>
    <n v="2016"/>
    <s v="2015/16"/>
    <n v="0.96950000000000003"/>
    <n v="0.15"/>
    <n v="0.2492"/>
    <n v="0.29430000000000001"/>
    <n v="0.32379999999999998"/>
  </r>
  <r>
    <x v="53"/>
    <s v="C-IV"/>
    <x v="0"/>
    <x v="4"/>
    <n v="2016"/>
    <s v="2015/16"/>
    <n v="0.81200000000000006"/>
    <n v="0.12859999999999999"/>
    <n v="0.22819999999999999"/>
    <n v="0.30709999999999998"/>
    <n v="0.34849999999999998"/>
  </r>
  <r>
    <x v="54"/>
    <s v="CalWIN"/>
    <x v="0"/>
    <x v="4"/>
    <n v="2016"/>
    <s v="2015/16"/>
    <n v="0.98019999999999996"/>
    <n v="0.2137"/>
    <n v="0.32990000000000003"/>
    <n v="0.13769999999999999"/>
    <n v="0.19220000000000001"/>
  </r>
  <r>
    <x v="55"/>
    <s v="C-IV"/>
    <x v="0"/>
    <x v="4"/>
    <n v="2016"/>
    <s v="2015/16"/>
    <n v="0.96879999999999999"/>
    <n v="0.1333"/>
    <n v="0.22289999999999999"/>
    <n v="0.17810000000000001"/>
    <n v="0.2087"/>
  </r>
  <r>
    <x v="56"/>
    <s v="CalWIN"/>
    <x v="0"/>
    <x v="4"/>
    <n v="2016"/>
    <s v="2015/16"/>
    <n v="0.96740000000000004"/>
    <n v="0.16059999999999999"/>
    <n v="0.27460000000000001"/>
    <n v="0.1148"/>
    <n v="0.1663"/>
  </r>
  <r>
    <x v="57"/>
    <s v="CalWIN"/>
    <x v="0"/>
    <x v="4"/>
    <n v="2016"/>
    <s v="2015/16"/>
    <n v="0.95630000000000004"/>
    <n v="9.4600000000000004E-2"/>
    <n v="0.1794"/>
    <n v="7.2300000000000003E-2"/>
    <n v="0.1231"/>
  </r>
  <r>
    <x v="58"/>
    <s v="C-IV"/>
    <x v="0"/>
    <x v="4"/>
    <n v="2016"/>
    <s v="2015/16"/>
    <n v="0.9677"/>
    <n v="0.2011"/>
    <n v="0.28810000000000002"/>
    <n v="0.34239999999999998"/>
    <n v="0.37140000000000001"/>
  </r>
  <r>
    <x v="0"/>
    <s v="n/a"/>
    <x v="1"/>
    <x v="4"/>
    <n v="2016"/>
    <s v="2015/16"/>
    <n v="0.92510000000000003"/>
    <n v="0.15109999999999998"/>
    <n v="0.2427"/>
    <n v="0.11789999999999999"/>
    <n v="0.16190000000000002"/>
  </r>
  <r>
    <x v="1"/>
    <s v="CalWIN"/>
    <x v="1"/>
    <x v="4"/>
    <n v="2016"/>
    <s v="2015/16"/>
    <n v="0.93230000000000002"/>
    <n v="0.1091"/>
    <n v="0.20899999999999999"/>
    <n v="7.8399999999999997E-2"/>
    <n v="0.1389"/>
  </r>
  <r>
    <x v="2"/>
    <s v="C-IV"/>
    <x v="1"/>
    <x v="4"/>
    <n v="2016"/>
    <s v="2015/16"/>
    <n v="0.63639999999999997"/>
    <n v="0.17649999999999999"/>
    <n v="0.23530000000000001"/>
    <n v="5.8799999999999998E-2"/>
    <n v="5.8799999999999998E-2"/>
  </r>
  <r>
    <x v="3"/>
    <s v="C-IV"/>
    <x v="1"/>
    <x v="4"/>
    <n v="2016"/>
    <s v="2015/16"/>
    <n v="0.95899999999999996"/>
    <n v="9.5000000000000001E-2"/>
    <n v="0.1923"/>
    <n v="0.25109999999999999"/>
    <n v="0.27379999999999999"/>
  </r>
  <r>
    <x v="4"/>
    <s v="C-IV"/>
    <x v="1"/>
    <x v="4"/>
    <n v="2016"/>
    <s v="2015/16"/>
    <n v="0.93859999999999999"/>
    <n v="0.1444"/>
    <n v="0.22839999999999999"/>
    <n v="0.24170000000000003"/>
    <n v="0.27639999999999998"/>
  </r>
  <r>
    <x v="5"/>
    <s v="C-IV"/>
    <x v="1"/>
    <x v="4"/>
    <n v="2016"/>
    <s v="2015/16"/>
    <n v="0.96399999999999997"/>
    <n v="8.6699999999999999E-2"/>
    <n v="0.1905"/>
    <n v="0.31120000000000003"/>
    <n v="0.35710000000000003"/>
  </r>
  <r>
    <x v="6"/>
    <s v="C-IV"/>
    <x v="1"/>
    <x v="4"/>
    <n v="2016"/>
    <s v="2015/16"/>
    <n v="0.98729999999999996"/>
    <n v="7.8399999999999997E-2"/>
    <n v="0.14219999999999999"/>
    <n v="0.24510000000000001"/>
    <n v="0.27449999999999997"/>
  </r>
  <r>
    <x v="7"/>
    <s v="CalWIN"/>
    <x v="1"/>
    <x v="4"/>
    <n v="2016"/>
    <s v="2015/16"/>
    <n v="0.98380000000000001"/>
    <n v="9.8100000000000007E-2"/>
    <n v="0.17760000000000001"/>
    <n v="6.8400000000000002E-2"/>
    <n v="0.1114"/>
  </r>
  <r>
    <x v="8"/>
    <s v="C-IV"/>
    <x v="1"/>
    <x v="4"/>
    <n v="2016"/>
    <s v="2015/16"/>
    <n v="0.9355"/>
    <n v="0.1686"/>
    <n v="0.23860000000000001"/>
    <n v="0.45270000000000005"/>
    <n v="0.48299999999999998"/>
  </r>
  <r>
    <x v="9"/>
    <s v="C-IV"/>
    <x v="1"/>
    <x v="4"/>
    <n v="2016"/>
    <s v="2015/16"/>
    <n v="0.98550000000000004"/>
    <n v="0.1232"/>
    <n v="0.2311"/>
    <n v="0.2273"/>
    <n v="0.2626"/>
  </r>
  <r>
    <x v="10"/>
    <s v="CalWIN"/>
    <x v="1"/>
    <x v="4"/>
    <n v="2016"/>
    <s v="2015/16"/>
    <n v="0.96870000000000001"/>
    <n v="0.15629999999999999"/>
    <n v="0.2697"/>
    <n v="0.12240000000000001"/>
    <n v="0.18609999999999999"/>
  </r>
  <r>
    <x v="11"/>
    <s v="C-IV"/>
    <x v="1"/>
    <x v="4"/>
    <n v="2016"/>
    <s v="2015/16"/>
    <n v="0.98650000000000004"/>
    <n v="0.12939999999999999"/>
    <n v="0.1802"/>
    <n v="0.1396"/>
    <n v="0.1497"/>
  </r>
  <r>
    <x v="12"/>
    <s v="C-IV"/>
    <x v="1"/>
    <x v="4"/>
    <n v="2016"/>
    <s v="2015/16"/>
    <n v="0.98529999999999995"/>
    <n v="0.16300000000000001"/>
    <n v="0.2382"/>
    <n v="0.26579999999999998"/>
    <n v="0.29530000000000001"/>
  </r>
  <r>
    <x v="13"/>
    <s v="C-IV"/>
    <x v="1"/>
    <x v="4"/>
    <n v="2016"/>
    <s v="2015/16"/>
    <n v="0.93569999999999998"/>
    <n v="0.17699999999999999"/>
    <n v="0.2707"/>
    <n v="0.25879999999999997"/>
    <n v="0.3019"/>
  </r>
  <r>
    <x v="14"/>
    <s v="C-IV"/>
    <x v="1"/>
    <x v="4"/>
    <n v="2016"/>
    <s v="2015/16"/>
    <n v="0.89170000000000005"/>
    <n v="0.13100000000000001"/>
    <n v="0.24210000000000001"/>
    <n v="0.30159999999999998"/>
    <n v="0.32539999999999997"/>
  </r>
  <r>
    <x v="15"/>
    <s v="C-IV"/>
    <x v="1"/>
    <x v="4"/>
    <n v="2016"/>
    <s v="2015/16"/>
    <n v="0.9446"/>
    <n v="0.20610000000000001"/>
    <n v="0.30210000000000004"/>
    <n v="0.19769999999999999"/>
    <n v="0.23399999999999999"/>
  </r>
  <r>
    <x v="16"/>
    <s v="C-IV"/>
    <x v="1"/>
    <x v="4"/>
    <n v="2016"/>
    <s v="2015/16"/>
    <n v="0.96650000000000003"/>
    <n v="0.2235"/>
    <n v="0.31679999999999997"/>
    <n v="0.2722"/>
    <n v="0.31190000000000001"/>
  </r>
  <r>
    <x v="17"/>
    <s v="C-IV"/>
    <x v="1"/>
    <x v="4"/>
    <n v="2016"/>
    <s v="2015/16"/>
    <n v="0.93379999999999996"/>
    <n v="0.1033"/>
    <n v="0.18049999999999999"/>
    <n v="0.43740000000000001"/>
    <n v="0.48869999999999997"/>
  </r>
  <r>
    <x v="18"/>
    <s v="C-IV"/>
    <x v="1"/>
    <x v="4"/>
    <n v="2016"/>
    <s v="2015/16"/>
    <n v="0.75319999999999998"/>
    <n v="9.4899999999999998E-2"/>
    <n v="0.15720000000000001"/>
    <n v="0.23850000000000002"/>
    <n v="0.26829999999999998"/>
  </r>
  <r>
    <x v="19"/>
    <s v="LRS"/>
    <x v="1"/>
    <x v="4"/>
    <n v="2016"/>
    <s v="2015/16"/>
    <n v="0.8286"/>
    <n v="0.15810000000000002"/>
    <n v="0.23809999999999998"/>
    <n v="5.0000000000000001E-4"/>
    <n v="3.9199999999999999E-2"/>
  </r>
  <r>
    <x v="20"/>
    <s v="C-IV"/>
    <x v="1"/>
    <x v="4"/>
    <n v="2016"/>
    <s v="2015/16"/>
    <n v="0.96840000000000004"/>
    <n v="0.17370000000000002"/>
    <n v="0.26329999999999998"/>
    <n v="0.1898"/>
    <n v="0.2266"/>
  </r>
  <r>
    <x v="21"/>
    <s v="C-IV"/>
    <x v="1"/>
    <x v="4"/>
    <n v="2016"/>
    <s v="2015/16"/>
    <n v="0.93240000000000001"/>
    <n v="0.1507"/>
    <n v="0.24170000000000003"/>
    <n v="0.24239999999999998"/>
    <n v="0.2802"/>
  </r>
  <r>
    <x v="22"/>
    <s v="C-IV"/>
    <x v="1"/>
    <x v="4"/>
    <n v="2016"/>
    <s v="2015/16"/>
    <n v="0.96509999999999996"/>
    <n v="0.14000000000000001"/>
    <n v="0.22500000000000001"/>
    <n v="0.27"/>
    <n v="0.28499999999999998"/>
  </r>
  <r>
    <x v="23"/>
    <s v="C-IV"/>
    <x v="1"/>
    <x v="4"/>
    <n v="2016"/>
    <s v="2015/16"/>
    <n v="0.97409999999999997"/>
    <n v="0.1757"/>
    <n v="0.28939999999999999"/>
    <n v="0.2802"/>
    <n v="0.33179999999999998"/>
  </r>
  <r>
    <x v="24"/>
    <s v="C-IV"/>
    <x v="1"/>
    <x v="4"/>
    <n v="2016"/>
    <s v="2015/16"/>
    <n v="0.95820000000000005"/>
    <n v="0.18789999999999998"/>
    <n v="0.28059999999999996"/>
    <n v="0.31159999999999999"/>
    <n v="0.34369999999999995"/>
  </r>
  <r>
    <x v="25"/>
    <s v="C-IV"/>
    <x v="1"/>
    <x v="4"/>
    <n v="2016"/>
    <s v="2015/16"/>
    <n v="0.86670000000000003"/>
    <n v="0.20980000000000001"/>
    <n v="0.2727"/>
    <n v="0.23780000000000001"/>
    <n v="0.25869999999999999"/>
  </r>
  <r>
    <x v="26"/>
    <s v="C-IV"/>
    <x v="1"/>
    <x v="4"/>
    <n v="2016"/>
    <s v="2015/16"/>
    <n v="0.98680000000000001"/>
    <n v="6.59E-2"/>
    <n v="0.13769999999999999"/>
    <n v="0.1497"/>
    <n v="0.16170000000000001"/>
  </r>
  <r>
    <x v="27"/>
    <s v="C-IV"/>
    <x v="1"/>
    <x v="4"/>
    <n v="2016"/>
    <s v="2015/16"/>
    <n v="0.97099999999999997"/>
    <n v="0.18489999999999998"/>
    <n v="0.29320000000000002"/>
    <n v="0.22089999999999999"/>
    <n v="0.26100000000000001"/>
  </r>
  <r>
    <x v="28"/>
    <s v="C-IV"/>
    <x v="1"/>
    <x v="4"/>
    <n v="2016"/>
    <s v="2015/16"/>
    <n v="0.9607"/>
    <n v="0.1198"/>
    <n v="0.20449999999999999"/>
    <n v="0.22030000000000002"/>
    <n v="0.25650000000000001"/>
  </r>
  <r>
    <x v="29"/>
    <s v="C-IV"/>
    <x v="1"/>
    <x v="4"/>
    <n v="2016"/>
    <s v="2015/16"/>
    <n v="0.871"/>
    <n v="8.1699999999999995E-2"/>
    <n v="0.1464"/>
    <n v="0.23949999999999999"/>
    <n v="0.28520000000000001"/>
  </r>
  <r>
    <x v="30"/>
    <s v="CalWIN"/>
    <x v="1"/>
    <x v="4"/>
    <n v="2016"/>
    <s v="2015/16"/>
    <n v="0.995"/>
    <n v="0.107"/>
    <n v="0.20010000000000003"/>
    <n v="8.09E-2"/>
    <n v="0.128"/>
  </r>
  <r>
    <x v="31"/>
    <s v="CalWIN"/>
    <x v="1"/>
    <x v="4"/>
    <n v="2016"/>
    <s v="2015/16"/>
    <n v="0.9153"/>
    <n v="8.4700000000000011E-2"/>
    <n v="0.16760000000000003"/>
    <n v="4.7400000000000005E-2"/>
    <n v="7.8200000000000006E-2"/>
  </r>
  <r>
    <x v="32"/>
    <s v="C-IV"/>
    <x v="1"/>
    <x v="4"/>
    <n v="2016"/>
    <s v="2015/16"/>
    <n v="0.8851"/>
    <n v="8.9499999999999996E-2"/>
    <n v="0.16339999999999999"/>
    <n v="0.17899999999999999"/>
    <n v="0.23350000000000001"/>
  </r>
  <r>
    <x v="33"/>
    <s v="C-IV"/>
    <x v="1"/>
    <x v="4"/>
    <n v="2016"/>
    <s v="2015/16"/>
    <n v="0.9456"/>
    <n v="0.17430000000000001"/>
    <n v="0.26579999999999998"/>
    <n v="0.2225"/>
    <n v="0.26329999999999998"/>
  </r>
  <r>
    <x v="34"/>
    <s v="CalWIN"/>
    <x v="1"/>
    <x v="4"/>
    <n v="2016"/>
    <s v="2015/16"/>
    <n v="0.99209999999999998"/>
    <n v="0.14180000000000001"/>
    <n v="0.23929999999999998"/>
    <n v="9.7200000000000009E-2"/>
    <n v="0.15029999999999999"/>
  </r>
  <r>
    <x v="35"/>
    <s v="C-IV"/>
    <x v="1"/>
    <x v="4"/>
    <n v="2016"/>
    <s v="2015/16"/>
    <n v="0.93259999999999998"/>
    <n v="0.1673"/>
    <n v="0.26769999999999999"/>
    <n v="0.37729999999999997"/>
    <n v="0.41820000000000002"/>
  </r>
  <r>
    <x v="36"/>
    <s v="C-IV"/>
    <x v="1"/>
    <x v="4"/>
    <n v="2016"/>
    <s v="2015/16"/>
    <n v="0.96109999999999995"/>
    <n v="0.2286"/>
    <n v="0.32179999999999997"/>
    <n v="0.25719999999999998"/>
    <n v="0.29580000000000001"/>
  </r>
  <r>
    <x v="37"/>
    <s v="CalWIN"/>
    <x v="1"/>
    <x v="4"/>
    <n v="2016"/>
    <s v="2015/16"/>
    <n v="0.98040000000000005"/>
    <n v="0.12359999999999999"/>
    <n v="0.22"/>
    <n v="6.9099999999999995E-2"/>
    <n v="0.1168"/>
  </r>
  <r>
    <x v="38"/>
    <s v="CalWIN"/>
    <x v="1"/>
    <x v="4"/>
    <n v="2016"/>
    <s v="2015/16"/>
    <n v="0.89959999999999996"/>
    <n v="0.11"/>
    <n v="0.19469999999999998"/>
    <n v="8.9499999999999996E-2"/>
    <n v="0.13339999999999999"/>
  </r>
  <r>
    <x v="39"/>
    <s v="C-IV"/>
    <x v="1"/>
    <x v="4"/>
    <n v="2016"/>
    <s v="2015/16"/>
    <n v="0.90659999999999996"/>
    <n v="0.17530000000000001"/>
    <n v="0.26469999999999999"/>
    <n v="0.26819999999999999"/>
    <n v="0.30469999999999997"/>
  </r>
  <r>
    <x v="40"/>
    <s v="CalWIN"/>
    <x v="1"/>
    <x v="4"/>
    <n v="2016"/>
    <s v="2015/16"/>
    <n v="0.97760000000000002"/>
    <n v="8.0199999999999994E-2"/>
    <n v="0.15539999999999998"/>
    <n v="6.0400000000000002E-2"/>
    <n v="0.105"/>
  </r>
  <r>
    <x v="41"/>
    <s v="CalWIN"/>
    <x v="1"/>
    <x v="4"/>
    <n v="2016"/>
    <s v="2015/16"/>
    <n v="0.88549999999999995"/>
    <n v="0.1057"/>
    <n v="0.21460000000000001"/>
    <n v="6.8600000000000008E-2"/>
    <n v="0.11509999999999999"/>
  </r>
  <r>
    <x v="42"/>
    <s v="CalWIN"/>
    <x v="1"/>
    <x v="4"/>
    <n v="2016"/>
    <s v="2015/16"/>
    <n v="0.93149999999999999"/>
    <n v="9.2899999999999996E-2"/>
    <n v="0.17879999999999999"/>
    <n v="6.7599999999999993E-2"/>
    <n v="0.11310000000000001"/>
  </r>
  <r>
    <x v="43"/>
    <s v="CalWIN"/>
    <x v="1"/>
    <x v="4"/>
    <n v="2016"/>
    <s v="2015/16"/>
    <n v="0.98829999999999996"/>
    <n v="1.8000000000000002E-2"/>
    <n v="0.1108"/>
    <n v="9.1999999999999998E-3"/>
    <n v="4.8499999999999995E-2"/>
  </r>
  <r>
    <x v="44"/>
    <s v="CalWIN"/>
    <x v="1"/>
    <x v="4"/>
    <n v="2016"/>
    <s v="2015/16"/>
    <n v="0.9718"/>
    <n v="1.46E-2"/>
    <n v="9.6000000000000002E-2"/>
    <n v="6.4000000000000003E-3"/>
    <n v="4.1399999999999999E-2"/>
  </r>
  <r>
    <x v="45"/>
    <s v="C-IV"/>
    <x v="1"/>
    <x v="4"/>
    <n v="2016"/>
    <s v="2015/16"/>
    <n v="0.98029999999999995"/>
    <n v="0.16800000000000001"/>
    <n v="0.25969999999999999"/>
    <n v="0.28570000000000001"/>
    <n v="0.32719999999999999"/>
  </r>
  <r>
    <x v="46"/>
    <s v="C-IV"/>
    <x v="1"/>
    <x v="4"/>
    <n v="2016"/>
    <s v="2015/16"/>
    <n v="1"/>
    <n v="3.7000000000000005E-2"/>
    <n v="0.22219999999999998"/>
    <n v="0.14810000000000001"/>
    <n v="0.1852"/>
  </r>
  <r>
    <x v="47"/>
    <s v="C-IV"/>
    <x v="1"/>
    <x v="4"/>
    <n v="2016"/>
    <s v="2015/16"/>
    <n v="0.88090000000000002"/>
    <n v="0.11199999999999999"/>
    <n v="0.20449999999999999"/>
    <n v="0.34310000000000002"/>
    <n v="0.38380000000000003"/>
  </r>
  <r>
    <x v="48"/>
    <s v="CalWIN"/>
    <x v="1"/>
    <x v="4"/>
    <n v="2016"/>
    <s v="2015/16"/>
    <s v="n/a"/>
    <n v="1.5600000000000001E-2"/>
    <n v="0.11630000000000001"/>
    <n v="6.6E-3"/>
    <n v="5.8799999999999998E-2"/>
  </r>
  <r>
    <x v="49"/>
    <s v="CalWIN"/>
    <x v="1"/>
    <x v="4"/>
    <n v="2016"/>
    <s v="2015/16"/>
    <n v="0.5867"/>
    <n v="0.11509999999999999"/>
    <n v="0.21109999999999998"/>
    <n v="7.8299999999999995E-2"/>
    <n v="0.13019999999999998"/>
  </r>
  <r>
    <x v="50"/>
    <s v="C-IV"/>
    <x v="1"/>
    <x v="4"/>
    <n v="2016"/>
    <s v="2015/16"/>
    <n v="0.92520000000000002"/>
    <n v="0.18429999999999999"/>
    <n v="0.2843"/>
    <n v="0.2646"/>
    <n v="0.31509999999999999"/>
  </r>
  <r>
    <x v="51"/>
    <s v="C-IV"/>
    <x v="1"/>
    <x v="4"/>
    <n v="2016"/>
    <s v="2015/16"/>
    <n v="0.89959999999999996"/>
    <n v="0.15590000000000001"/>
    <n v="0.218"/>
    <n v="0.28160000000000002"/>
    <n v="0.30809999999999998"/>
  </r>
  <r>
    <x v="52"/>
    <s v="C-IV"/>
    <x v="1"/>
    <x v="4"/>
    <n v="2016"/>
    <s v="2015/16"/>
    <n v="0.95399999999999996"/>
    <n v="0.16420000000000001"/>
    <n v="0.25239999999999996"/>
    <n v="0.28949999999999998"/>
    <n v="0.32240000000000002"/>
  </r>
  <r>
    <x v="53"/>
    <s v="C-IV"/>
    <x v="1"/>
    <x v="4"/>
    <n v="2016"/>
    <s v="2015/16"/>
    <n v="0.72170000000000001"/>
    <n v="8.5500000000000007E-2"/>
    <n v="0.188"/>
    <n v="0.23929999999999998"/>
    <n v="0.26069999999999999"/>
  </r>
  <r>
    <x v="54"/>
    <s v="CalWIN"/>
    <x v="1"/>
    <x v="4"/>
    <n v="2016"/>
    <s v="2015/16"/>
    <n v="0.9869"/>
    <n v="0.21379999999999999"/>
    <n v="0.3387"/>
    <n v="0.1772"/>
    <n v="0.25469999999999998"/>
  </r>
  <r>
    <x v="55"/>
    <s v="C-IV"/>
    <x v="1"/>
    <x v="4"/>
    <n v="2016"/>
    <s v="2015/16"/>
    <n v="0.98499999999999999"/>
    <n v="7.2999999999999995E-2"/>
    <n v="0.17280000000000001"/>
    <n v="0.13900000000000001"/>
    <n v="0.18260000000000001"/>
  </r>
  <r>
    <x v="56"/>
    <s v="CalWIN"/>
    <x v="1"/>
    <x v="4"/>
    <n v="2016"/>
    <s v="2015/16"/>
    <n v="0.96789999999999998"/>
    <n v="0.14480000000000001"/>
    <n v="0.25750000000000001"/>
    <n v="0.1225"/>
    <n v="0.17980000000000002"/>
  </r>
  <r>
    <x v="57"/>
    <s v="CalWIN"/>
    <x v="1"/>
    <x v="4"/>
    <n v="2016"/>
    <s v="2015/16"/>
    <n v="0.93300000000000005"/>
    <n v="0.1157"/>
    <n v="0.214"/>
    <n v="8.5699999999999998E-2"/>
    <n v="0.13519999999999999"/>
  </r>
  <r>
    <x v="58"/>
    <s v="C-IV"/>
    <x v="1"/>
    <x v="4"/>
    <n v="2016"/>
    <s v="2015/16"/>
    <n v="0.98019999999999996"/>
    <n v="0.21920000000000001"/>
    <n v="0.2928"/>
    <n v="0.3725"/>
    <n v="0.40340000000000004"/>
  </r>
  <r>
    <x v="0"/>
    <s v="n/a"/>
    <x v="2"/>
    <x v="4"/>
    <n v="2016"/>
    <s v="2016/17"/>
    <m/>
    <n v="0.1416"/>
    <n v="0.23129999999999998"/>
    <n v="0.11650000000000001"/>
    <n v="0.15429999999999999"/>
  </r>
  <r>
    <x v="1"/>
    <s v="CalWIN"/>
    <x v="2"/>
    <x v="4"/>
    <n v="2016"/>
    <s v="2016/17"/>
    <m/>
    <n v="0.10980000000000001"/>
    <n v="0.20760000000000001"/>
    <n v="7.7300000000000008E-2"/>
    <n v="0.13039999999999999"/>
  </r>
  <r>
    <x v="2"/>
    <s v="C-IV"/>
    <x v="2"/>
    <x v="4"/>
    <n v="2016"/>
    <s v="2016/17"/>
    <m/>
    <n v="7.1399999999999991E-2"/>
    <n v="0.28570000000000001"/>
    <n v="0"/>
    <n v="7.1399999999999991E-2"/>
  </r>
  <r>
    <x v="3"/>
    <s v="C-IV"/>
    <x v="2"/>
    <x v="4"/>
    <n v="2016"/>
    <s v="2016/17"/>
    <m/>
    <n v="0.1013"/>
    <n v="0.1696"/>
    <n v="0.2127"/>
    <n v="0.24809999999999999"/>
  </r>
  <r>
    <x v="4"/>
    <s v="C-IV"/>
    <x v="2"/>
    <x v="4"/>
    <n v="2016"/>
    <s v="2016/17"/>
    <m/>
    <n v="0.14400000000000002"/>
    <n v="0.23019999999999999"/>
    <n v="0.23309999999999997"/>
    <n v="0.26419999999999999"/>
  </r>
  <r>
    <x v="5"/>
    <s v="C-IV"/>
    <x v="2"/>
    <x v="4"/>
    <n v="2016"/>
    <s v="2016/17"/>
    <m/>
    <n v="8.6999999999999994E-2"/>
    <n v="0.182"/>
    <n v="0.30760000000000004"/>
    <n v="0.35590000000000005"/>
  </r>
  <r>
    <x v="6"/>
    <s v="C-IV"/>
    <x v="2"/>
    <x v="4"/>
    <n v="2016"/>
    <s v="2016/17"/>
    <m/>
    <n v="0.1295"/>
    <n v="0.19170000000000001"/>
    <n v="0.22800000000000001"/>
    <n v="0.25390000000000001"/>
  </r>
  <r>
    <x v="7"/>
    <s v="CalWIN"/>
    <x v="2"/>
    <x v="4"/>
    <n v="2016"/>
    <s v="2016/17"/>
    <m/>
    <n v="8.2299999999999998E-2"/>
    <n v="0.1603"/>
    <n v="5.2400000000000002E-2"/>
    <n v="8.9700000000000002E-2"/>
  </r>
  <r>
    <x v="8"/>
    <s v="C-IV"/>
    <x v="2"/>
    <x v="4"/>
    <n v="2016"/>
    <s v="2016/17"/>
    <m/>
    <n v="0.20610000000000001"/>
    <n v="0.28110000000000002"/>
    <n v="0.3407"/>
    <n v="0.36630000000000001"/>
  </r>
  <r>
    <x v="9"/>
    <s v="C-IV"/>
    <x v="2"/>
    <x v="4"/>
    <n v="2016"/>
    <s v="2016/17"/>
    <m/>
    <n v="0.14550000000000002"/>
    <n v="0.22969999999999999"/>
    <n v="0.2525"/>
    <n v="0.28649999999999998"/>
  </r>
  <r>
    <x v="10"/>
    <s v="CalWIN"/>
    <x v="2"/>
    <x v="4"/>
    <n v="2016"/>
    <s v="2016/17"/>
    <m/>
    <n v="0.1537"/>
    <n v="0.27629999999999999"/>
    <n v="0.11630000000000001"/>
    <n v="0.17510000000000001"/>
  </r>
  <r>
    <x v="11"/>
    <s v="C-IV"/>
    <x v="2"/>
    <x v="4"/>
    <n v="2016"/>
    <s v="2016/17"/>
    <m/>
    <n v="0.1246"/>
    <n v="0.17510000000000001"/>
    <n v="0.18100000000000002"/>
    <n v="0.20469999999999999"/>
  </r>
  <r>
    <x v="12"/>
    <s v="C-IV"/>
    <x v="2"/>
    <x v="4"/>
    <n v="2016"/>
    <s v="2016/17"/>
    <m/>
    <n v="0.1104"/>
    <n v="0.19059999999999999"/>
    <n v="0.26899999999999996"/>
    <n v="0.30109999999999998"/>
  </r>
  <r>
    <x v="13"/>
    <s v="C-IV"/>
    <x v="2"/>
    <x v="4"/>
    <n v="2016"/>
    <s v="2016/17"/>
    <m/>
    <n v="0.15869999999999998"/>
    <n v="0.24539999999999998"/>
    <n v="0.23319999999999999"/>
    <n v="0.26369999999999999"/>
  </r>
  <r>
    <x v="14"/>
    <s v="C-IV"/>
    <x v="2"/>
    <x v="4"/>
    <n v="2016"/>
    <s v="2016/17"/>
    <m/>
    <n v="0.1618"/>
    <n v="0.24480000000000002"/>
    <n v="0.35270000000000001"/>
    <n v="0.36099999999999999"/>
  </r>
  <r>
    <x v="15"/>
    <s v="C-IV"/>
    <x v="2"/>
    <x v="4"/>
    <n v="2016"/>
    <s v="2016/17"/>
    <m/>
    <n v="0.20760000000000001"/>
    <n v="0.30430000000000001"/>
    <n v="0.18059999999999998"/>
    <n v="0.2157"/>
  </r>
  <r>
    <x v="16"/>
    <s v="C-IV"/>
    <x v="2"/>
    <x v="4"/>
    <n v="2016"/>
    <s v="2016/17"/>
    <m/>
    <n v="0.2132"/>
    <n v="0.31569999999999998"/>
    <n v="0.22489999999999999"/>
    <n v="0.25640000000000002"/>
  </r>
  <r>
    <x v="17"/>
    <s v="C-IV"/>
    <x v="2"/>
    <x v="4"/>
    <n v="2016"/>
    <s v="2016/17"/>
    <m/>
    <n v="9.6600000000000005E-2"/>
    <n v="0.18010000000000001"/>
    <n v="0.4219"/>
    <n v="0.4829"/>
  </r>
  <r>
    <x v="18"/>
    <s v="C-IV"/>
    <x v="2"/>
    <x v="4"/>
    <n v="2016"/>
    <s v="2016/17"/>
    <m/>
    <n v="6.2199999999999998E-2"/>
    <n v="0.12689999999999999"/>
    <n v="0.27610000000000001"/>
    <n v="0.31340000000000001"/>
  </r>
  <r>
    <x v="19"/>
    <s v="LRS"/>
    <x v="2"/>
    <x v="4"/>
    <n v="2016"/>
    <s v="2016/17"/>
    <m/>
    <n v="0.12590000000000001"/>
    <n v="0.20170000000000002"/>
    <n v="2.0000000000000001E-4"/>
    <n v="3.0499999999999999E-2"/>
  </r>
  <r>
    <x v="20"/>
    <s v="C-IV"/>
    <x v="2"/>
    <x v="4"/>
    <n v="2016"/>
    <s v="2016/17"/>
    <m/>
    <n v="0.2006"/>
    <n v="0.29449999999999998"/>
    <n v="0.16500000000000001"/>
    <n v="0.20469999999999999"/>
  </r>
  <r>
    <x v="21"/>
    <s v="C-IV"/>
    <x v="2"/>
    <x v="4"/>
    <n v="2016"/>
    <s v="2016/17"/>
    <m/>
    <n v="0.1401"/>
    <n v="0.2263"/>
    <n v="0.23280000000000001"/>
    <n v="0.27629999999999999"/>
  </r>
  <r>
    <x v="22"/>
    <s v="C-IV"/>
    <x v="2"/>
    <x v="4"/>
    <n v="2016"/>
    <s v="2016/17"/>
    <m/>
    <n v="0.10619999999999999"/>
    <n v="0.15490000000000001"/>
    <n v="0.23449999999999999"/>
    <n v="0.26550000000000001"/>
  </r>
  <r>
    <x v="23"/>
    <s v="C-IV"/>
    <x v="2"/>
    <x v="4"/>
    <n v="2016"/>
    <s v="2016/17"/>
    <m/>
    <n v="0.16449999999999998"/>
    <n v="0.26530000000000004"/>
    <n v="0.22559999999999999"/>
    <n v="0.2621"/>
  </r>
  <r>
    <x v="24"/>
    <s v="C-IV"/>
    <x v="2"/>
    <x v="4"/>
    <n v="2016"/>
    <s v="2016/17"/>
    <m/>
    <n v="0.1938"/>
    <n v="0.2823"/>
    <n v="0.29239999999999999"/>
    <n v="0.32929999999999998"/>
  </r>
  <r>
    <x v="25"/>
    <s v="C-IV"/>
    <x v="2"/>
    <x v="4"/>
    <n v="2016"/>
    <s v="2016/17"/>
    <m/>
    <n v="0.12859999999999999"/>
    <n v="0.1857"/>
    <n v="0.31430000000000002"/>
    <n v="0.34289999999999998"/>
  </r>
  <r>
    <x v="26"/>
    <s v="C-IV"/>
    <x v="2"/>
    <x v="4"/>
    <n v="2016"/>
    <s v="2016/17"/>
    <m/>
    <n v="1.4199999999999999E-2"/>
    <n v="8.5099999999999995E-2"/>
    <n v="0.17019999999999999"/>
    <n v="0.17019999999999999"/>
  </r>
  <r>
    <x v="27"/>
    <s v="C-IV"/>
    <x v="2"/>
    <x v="4"/>
    <n v="2016"/>
    <s v="2016/17"/>
    <m/>
    <n v="0.222"/>
    <n v="0.3306"/>
    <n v="0.24679999999999999"/>
    <n v="0.29710000000000003"/>
  </r>
  <r>
    <x v="28"/>
    <s v="C-IV"/>
    <x v="2"/>
    <x v="4"/>
    <n v="2016"/>
    <s v="2016/17"/>
    <m/>
    <n v="0.10310000000000001"/>
    <n v="0.1825"/>
    <n v="0.24329999999999999"/>
    <n v="0.28350000000000003"/>
  </r>
  <r>
    <x v="29"/>
    <s v="C-IV"/>
    <x v="2"/>
    <x v="4"/>
    <n v="2016"/>
    <s v="2016/17"/>
    <m/>
    <n v="9.5199999999999993E-2"/>
    <n v="0.17660000000000001"/>
    <n v="0.18440000000000001"/>
    <n v="0.2165"/>
  </r>
  <r>
    <x v="30"/>
    <s v="CalWIN"/>
    <x v="2"/>
    <x v="4"/>
    <n v="2016"/>
    <s v="2016/17"/>
    <m/>
    <n v="0.1099"/>
    <n v="0.19980000000000001"/>
    <n v="7.9500000000000001E-2"/>
    <n v="0.12279999999999999"/>
  </r>
  <r>
    <x v="31"/>
    <s v="CalWIN"/>
    <x v="2"/>
    <x v="4"/>
    <n v="2016"/>
    <s v="2016/17"/>
    <m/>
    <n v="7.8100000000000003E-2"/>
    <n v="0.15279999999999999"/>
    <n v="5.3499999999999999E-2"/>
    <n v="8.1199999999999994E-2"/>
  </r>
  <r>
    <x v="32"/>
    <s v="C-IV"/>
    <x v="2"/>
    <x v="4"/>
    <n v="2016"/>
    <s v="2016/17"/>
    <m/>
    <n v="0.1023"/>
    <n v="0.19889999999999999"/>
    <n v="0.17050000000000001"/>
    <n v="0.20170000000000002"/>
  </r>
  <r>
    <x v="33"/>
    <s v="C-IV"/>
    <x v="2"/>
    <x v="4"/>
    <n v="2016"/>
    <s v="2016/17"/>
    <m/>
    <n v="0.1691"/>
    <n v="0.25769999999999998"/>
    <n v="0.20749999999999999"/>
    <n v="0.24010000000000001"/>
  </r>
  <r>
    <x v="34"/>
    <s v="CalWIN"/>
    <x v="2"/>
    <x v="4"/>
    <n v="2016"/>
    <s v="2016/17"/>
    <m/>
    <n v="0.12869999999999998"/>
    <n v="0.22020000000000001"/>
    <n v="8.5099999999999995E-2"/>
    <n v="0.129"/>
  </r>
  <r>
    <x v="35"/>
    <s v="C-IV"/>
    <x v="2"/>
    <x v="4"/>
    <n v="2016"/>
    <s v="2016/17"/>
    <m/>
    <n v="0.14949999999999999"/>
    <n v="0.23260000000000003"/>
    <n v="0.32390000000000002"/>
    <n v="0.36049999999999999"/>
  </r>
  <r>
    <x v="36"/>
    <s v="C-IV"/>
    <x v="2"/>
    <x v="4"/>
    <n v="2016"/>
    <s v="2016/17"/>
    <m/>
    <n v="0.2263"/>
    <n v="0.312"/>
    <n v="0.25719999999999998"/>
    <n v="0.28920000000000001"/>
  </r>
  <r>
    <x v="37"/>
    <s v="CalWIN"/>
    <x v="2"/>
    <x v="4"/>
    <n v="2016"/>
    <s v="2016/17"/>
    <m/>
    <n v="0.1195"/>
    <n v="0.21059999999999998"/>
    <n v="6.9699999999999998E-2"/>
    <n v="0.1103"/>
  </r>
  <r>
    <x v="38"/>
    <s v="CalWIN"/>
    <x v="2"/>
    <x v="4"/>
    <n v="2016"/>
    <s v="2016/17"/>
    <m/>
    <n v="0.1066"/>
    <n v="0.1961"/>
    <n v="8.8900000000000007E-2"/>
    <n v="0.12429999999999999"/>
  </r>
  <r>
    <x v="39"/>
    <s v="C-IV"/>
    <x v="2"/>
    <x v="4"/>
    <n v="2016"/>
    <s v="2016/17"/>
    <m/>
    <n v="0.17519999999999999"/>
    <n v="0.25659999999999999"/>
    <n v="0.28309999999999996"/>
    <n v="0.31290000000000001"/>
  </r>
  <r>
    <x v="40"/>
    <s v="CalWIN"/>
    <x v="2"/>
    <x v="4"/>
    <n v="2016"/>
    <s v="2016/17"/>
    <m/>
    <n v="0.08"/>
    <n v="0.15759999999999999"/>
    <n v="6.3700000000000007E-2"/>
    <n v="0.10050000000000001"/>
  </r>
  <r>
    <x v="41"/>
    <s v="CalWIN"/>
    <x v="2"/>
    <x v="4"/>
    <n v="2016"/>
    <s v="2016/17"/>
    <m/>
    <n v="0.10279999999999999"/>
    <n v="0.19489999999999999"/>
    <n v="7.2999999999999995E-2"/>
    <n v="0.10980000000000001"/>
  </r>
  <r>
    <x v="42"/>
    <s v="CalWIN"/>
    <x v="2"/>
    <x v="4"/>
    <n v="2016"/>
    <s v="2016/17"/>
    <m/>
    <n v="8.8599999999999998E-2"/>
    <n v="0.19039999999999999"/>
    <n v="6.5500000000000003E-2"/>
    <n v="0.1133"/>
  </r>
  <r>
    <x v="43"/>
    <s v="CalWIN"/>
    <x v="2"/>
    <x v="4"/>
    <n v="2016"/>
    <s v="2016/17"/>
    <m/>
    <n v="1.9199999999999998E-2"/>
    <n v="0.10580000000000001"/>
    <n v="8.199999999999999E-3"/>
    <n v="4.0899999999999999E-2"/>
  </r>
  <r>
    <x v="44"/>
    <s v="CalWIN"/>
    <x v="2"/>
    <x v="4"/>
    <n v="2016"/>
    <s v="2016/17"/>
    <m/>
    <n v="1.29E-2"/>
    <n v="0.1105"/>
    <n v="4.7999999999999996E-3"/>
    <n v="5.4600000000000003E-2"/>
  </r>
  <r>
    <x v="45"/>
    <s v="C-IV"/>
    <x v="2"/>
    <x v="4"/>
    <n v="2016"/>
    <s v="2016/17"/>
    <m/>
    <n v="0.14369999999999999"/>
    <n v="0.23089999999999999"/>
    <n v="0.26789999999999997"/>
    <n v="0.30230000000000001"/>
  </r>
  <r>
    <x v="46"/>
    <s v="C-IV"/>
    <x v="2"/>
    <x v="4"/>
    <n v="2016"/>
    <s v="2016/17"/>
    <m/>
    <n v="0.10529999999999999"/>
    <n v="0.18420000000000003"/>
    <n v="0.10529999999999999"/>
    <n v="0.10529999999999999"/>
  </r>
  <r>
    <x v="47"/>
    <s v="C-IV"/>
    <x v="2"/>
    <x v="4"/>
    <n v="2016"/>
    <s v="2016/17"/>
    <m/>
    <n v="0.13849999999999998"/>
    <n v="0.20170000000000002"/>
    <n v="0.38880000000000003"/>
    <n v="0.4204"/>
  </r>
  <r>
    <x v="48"/>
    <s v="CalWIN"/>
    <x v="2"/>
    <x v="4"/>
    <n v="2016"/>
    <s v="2016/17"/>
    <m/>
    <n v="1.18E-2"/>
    <n v="0.1197"/>
    <n v="4.0999999999999995E-3"/>
    <n v="4.2699999999999995E-2"/>
  </r>
  <r>
    <x v="49"/>
    <s v="CalWIN"/>
    <x v="2"/>
    <x v="4"/>
    <n v="2016"/>
    <s v="2016/17"/>
    <m/>
    <n v="0.11130000000000001"/>
    <n v="0.21739999999999998"/>
    <n v="7.2000000000000008E-2"/>
    <n v="0.1191"/>
  </r>
  <r>
    <x v="50"/>
    <s v="C-IV"/>
    <x v="2"/>
    <x v="4"/>
    <n v="2016"/>
    <s v="2016/17"/>
    <m/>
    <n v="0.18079999999999999"/>
    <n v="0.27129999999999999"/>
    <n v="0.2505"/>
    <n v="0.29249999999999998"/>
  </r>
  <r>
    <x v="51"/>
    <s v="C-IV"/>
    <x v="2"/>
    <x v="4"/>
    <n v="2016"/>
    <s v="2016/17"/>
    <m/>
    <n v="0.20980000000000001"/>
    <n v="0.28920000000000001"/>
    <n v="0.28239999999999998"/>
    <n v="0.31140000000000001"/>
  </r>
  <r>
    <x v="52"/>
    <s v="C-IV"/>
    <x v="2"/>
    <x v="4"/>
    <n v="2016"/>
    <s v="2016/17"/>
    <m/>
    <n v="0.14880000000000002"/>
    <n v="0.24710000000000001"/>
    <n v="0.21489999999999998"/>
    <n v="0.23719999999999999"/>
  </r>
  <r>
    <x v="53"/>
    <s v="C-IV"/>
    <x v="2"/>
    <x v="4"/>
    <n v="2016"/>
    <s v="2016/17"/>
    <m/>
    <n v="4.87E-2"/>
    <n v="0.1201"/>
    <n v="0.2273"/>
    <n v="0.25"/>
  </r>
  <r>
    <x v="54"/>
    <s v="CalWIN"/>
    <x v="2"/>
    <x v="4"/>
    <n v="2016"/>
    <s v="2016/17"/>
    <m/>
    <n v="0.20610000000000001"/>
    <n v="0.34279999999999999"/>
    <n v="0.15460000000000002"/>
    <n v="0.21710000000000002"/>
  </r>
  <r>
    <x v="55"/>
    <s v="C-IV"/>
    <x v="2"/>
    <x v="4"/>
    <n v="2016"/>
    <s v="2016/17"/>
    <m/>
    <n v="8.8699999999999987E-2"/>
    <n v="0.1787"/>
    <n v="0.18"/>
    <n v="0.2104"/>
  </r>
  <r>
    <x v="56"/>
    <s v="CalWIN"/>
    <x v="2"/>
    <x v="4"/>
    <n v="2016"/>
    <s v="2016/17"/>
    <m/>
    <n v="0.15390000000000001"/>
    <n v="0.2752"/>
    <n v="0.1211"/>
    <n v="0.1686"/>
  </r>
  <r>
    <x v="57"/>
    <s v="CalWIN"/>
    <x v="2"/>
    <x v="4"/>
    <n v="2016"/>
    <s v="2016/17"/>
    <m/>
    <n v="0.12470000000000001"/>
    <n v="0.22489999999999999"/>
    <n v="9.1799999999999993E-2"/>
    <n v="0.14660000000000001"/>
  </r>
  <r>
    <x v="58"/>
    <s v="C-IV"/>
    <x v="2"/>
    <x v="4"/>
    <n v="2016"/>
    <s v="2016/17"/>
    <m/>
    <n v="0.19219999999999998"/>
    <n v="0.26789999999999997"/>
    <n v="0.34409999999999996"/>
    <n v="0.37180000000000002"/>
  </r>
  <r>
    <x v="0"/>
    <s v="n/a"/>
    <x v="3"/>
    <x v="4"/>
    <n v="2017"/>
    <s v="2016/17"/>
    <m/>
    <n v="0.1525"/>
    <n v="0.25609999999999999"/>
    <n v="0.18390000000000001"/>
    <n v="0.22370000000000001"/>
  </r>
  <r>
    <x v="1"/>
    <s v="CalWIN"/>
    <x v="3"/>
    <x v="4"/>
    <n v="2017"/>
    <s v="2016/17"/>
    <m/>
    <n v="0.1142"/>
    <n v="0.2208"/>
    <n v="8.8200000000000001E-2"/>
    <n v="0.14730000000000001"/>
  </r>
  <r>
    <x v="2"/>
    <s v="C-IV"/>
    <x v="3"/>
    <x v="4"/>
    <n v="2017"/>
    <s v="2016/17"/>
    <m/>
    <n v="0"/>
    <n v="6.25E-2"/>
    <n v="6.25E-2"/>
    <n v="0.125"/>
  </r>
  <r>
    <x v="3"/>
    <s v="C-IV"/>
    <x v="3"/>
    <x v="4"/>
    <n v="2017"/>
    <s v="2016/17"/>
    <m/>
    <n v="8.3299999999999999E-2"/>
    <n v="0.17420000000000002"/>
    <n v="0.23480000000000001"/>
    <n v="0.26519999999999999"/>
  </r>
  <r>
    <x v="4"/>
    <s v="C-IV"/>
    <x v="3"/>
    <x v="4"/>
    <n v="2017"/>
    <s v="2016/17"/>
    <m/>
    <n v="0.1583"/>
    <n v="0.25069999999999998"/>
    <n v="0.2462"/>
    <n v="0.2833"/>
  </r>
  <r>
    <x v="5"/>
    <s v="C-IV"/>
    <x v="3"/>
    <x v="4"/>
    <n v="2017"/>
    <s v="2016/17"/>
    <m/>
    <n v="8.900000000000001E-2"/>
    <n v="0.1764"/>
    <n v="0.375"/>
    <n v="0.41100000000000003"/>
  </r>
  <r>
    <x v="6"/>
    <s v="C-IV"/>
    <x v="3"/>
    <x v="4"/>
    <n v="2017"/>
    <s v="2016/17"/>
    <m/>
    <n v="0.11210000000000001"/>
    <n v="0.16820000000000002"/>
    <n v="0.2944"/>
    <n v="0.31780000000000003"/>
  </r>
  <r>
    <x v="7"/>
    <s v="CalWIN"/>
    <x v="3"/>
    <x v="4"/>
    <n v="2017"/>
    <s v="2016/17"/>
    <m/>
    <n v="8.8300000000000003E-2"/>
    <n v="0.18359999999999999"/>
    <n v="6.4699999999999994E-2"/>
    <n v="0.106"/>
  </r>
  <r>
    <x v="8"/>
    <s v="C-IV"/>
    <x v="3"/>
    <x v="4"/>
    <n v="2017"/>
    <s v="2016/17"/>
    <m/>
    <n v="0.21729999999999999"/>
    <n v="0.29680000000000001"/>
    <n v="0.43640000000000001"/>
    <n v="0.46110000000000001"/>
  </r>
  <r>
    <x v="9"/>
    <s v="C-IV"/>
    <x v="3"/>
    <x v="4"/>
    <n v="2017"/>
    <s v="2016/17"/>
    <m/>
    <n v="0.15640000000000001"/>
    <n v="0.24729999999999999"/>
    <n v="0.25409999999999999"/>
    <n v="0.28350000000000003"/>
  </r>
  <r>
    <x v="10"/>
    <s v="CalWIN"/>
    <x v="3"/>
    <x v="4"/>
    <n v="2017"/>
    <s v="2016/17"/>
    <m/>
    <n v="0.1646"/>
    <n v="0.3049"/>
    <n v="0.12300000000000001"/>
    <n v="0.18420000000000003"/>
  </r>
  <r>
    <x v="11"/>
    <s v="C-IV"/>
    <x v="3"/>
    <x v="4"/>
    <n v="2017"/>
    <s v="2016/17"/>
    <m/>
    <n v="0.12330000000000001"/>
    <n v="0.24929999999999999"/>
    <n v="0.2145"/>
    <n v="0.24929999999999999"/>
  </r>
  <r>
    <x v="12"/>
    <s v="C-IV"/>
    <x v="3"/>
    <x v="4"/>
    <n v="2017"/>
    <s v="2016/17"/>
    <m/>
    <n v="0.14499999999999999"/>
    <n v="0.25950000000000001"/>
    <n v="0.27100000000000002"/>
    <n v="0.30170000000000002"/>
  </r>
  <r>
    <x v="13"/>
    <s v="C-IV"/>
    <x v="3"/>
    <x v="4"/>
    <n v="2017"/>
    <s v="2016/17"/>
    <m/>
    <n v="0.16829999999999998"/>
    <n v="0.2581"/>
    <n v="0.2666"/>
    <n v="0.29809999999999998"/>
  </r>
  <r>
    <x v="14"/>
    <s v="C-IV"/>
    <x v="3"/>
    <x v="4"/>
    <n v="2017"/>
    <s v="2016/17"/>
    <m/>
    <n v="0.1328"/>
    <n v="0.24609999999999999"/>
    <n v="0.41020000000000001"/>
    <n v="0.4531"/>
  </r>
  <r>
    <x v="15"/>
    <s v="C-IV"/>
    <x v="3"/>
    <x v="4"/>
    <n v="2017"/>
    <s v="2016/17"/>
    <m/>
    <n v="0.21660000000000001"/>
    <n v="0.33110000000000001"/>
    <n v="0.2006"/>
    <n v="0.23780000000000001"/>
  </r>
  <r>
    <x v="16"/>
    <s v="C-IV"/>
    <x v="3"/>
    <x v="4"/>
    <n v="2017"/>
    <s v="2016/17"/>
    <m/>
    <n v="0.23920000000000002"/>
    <n v="0.3644"/>
    <n v="0.27529999999999999"/>
    <n v="0.31069999999999998"/>
  </r>
  <r>
    <x v="17"/>
    <s v="C-IV"/>
    <x v="3"/>
    <x v="4"/>
    <n v="2017"/>
    <s v="2016/17"/>
    <m/>
    <n v="8.1300000000000011E-2"/>
    <n v="0.17280000000000001"/>
    <n v="0.4017"/>
    <n v="0.46009999999999995"/>
  </r>
  <r>
    <x v="18"/>
    <s v="C-IV"/>
    <x v="3"/>
    <x v="4"/>
    <n v="2017"/>
    <s v="2016/17"/>
    <m/>
    <n v="9.9199999999999997E-2"/>
    <n v="0.19829999999999998"/>
    <n v="0.26350000000000001"/>
    <n v="0.2918"/>
  </r>
  <r>
    <x v="19"/>
    <s v="LRS"/>
    <x v="3"/>
    <x v="4"/>
    <n v="2017"/>
    <s v="2016/17"/>
    <m/>
    <n v="0.1525"/>
    <n v="0.2354"/>
    <n v="0.26479999999999998"/>
    <n v="0.29020000000000001"/>
  </r>
  <r>
    <x v="20"/>
    <s v="C-IV"/>
    <x v="3"/>
    <x v="4"/>
    <n v="2017"/>
    <s v="2016/17"/>
    <m/>
    <n v="0.21"/>
    <n v="0.32569999999999999"/>
    <n v="0.20149999999999998"/>
    <n v="0.2437"/>
  </r>
  <r>
    <x v="21"/>
    <s v="C-IV"/>
    <x v="3"/>
    <x v="4"/>
    <n v="2017"/>
    <s v="2016/17"/>
    <m/>
    <n v="0.1283"/>
    <n v="0.22940000000000002"/>
    <n v="0.25239999999999996"/>
    <n v="0.2873"/>
  </r>
  <r>
    <x v="22"/>
    <s v="C-IV"/>
    <x v="3"/>
    <x v="4"/>
    <n v="2017"/>
    <s v="2016/17"/>
    <m/>
    <n v="0.14410000000000001"/>
    <n v="0.24149999999999999"/>
    <n v="0.18640000000000001"/>
    <n v="0.24149999999999999"/>
  </r>
  <r>
    <x v="23"/>
    <s v="C-IV"/>
    <x v="3"/>
    <x v="4"/>
    <n v="2017"/>
    <s v="2016/17"/>
    <m/>
    <n v="0.16719999999999999"/>
    <n v="0.28129999999999999"/>
    <n v="0.29849999999999999"/>
    <n v="0.37909999999999999"/>
  </r>
  <r>
    <x v="24"/>
    <s v="C-IV"/>
    <x v="3"/>
    <x v="4"/>
    <n v="2017"/>
    <s v="2016/17"/>
    <m/>
    <n v="0.1993"/>
    <n v="0.32569999999999999"/>
    <n v="0.29609999999999997"/>
    <n v="0.33020000000000005"/>
  </r>
  <r>
    <x v="25"/>
    <s v="C-IV"/>
    <x v="3"/>
    <x v="4"/>
    <n v="2017"/>
    <s v="2016/17"/>
    <m/>
    <n v="0.17269999999999999"/>
    <n v="0.29499999999999998"/>
    <n v="0.3165"/>
    <n v="0.35969999999999996"/>
  </r>
  <r>
    <x v="26"/>
    <s v="C-IV"/>
    <x v="3"/>
    <x v="4"/>
    <n v="2017"/>
    <s v="2016/17"/>
    <m/>
    <n v="0.05"/>
    <n v="0.11109999999999999"/>
    <n v="8.8900000000000007E-2"/>
    <n v="0.11109999999999999"/>
  </r>
  <r>
    <x v="27"/>
    <s v="C-IV"/>
    <x v="3"/>
    <x v="4"/>
    <n v="2017"/>
    <s v="2016/17"/>
    <m/>
    <n v="0.17859999999999998"/>
    <n v="0.32049999999999995"/>
    <n v="0.26079999999999998"/>
    <n v="0.30409999999999998"/>
  </r>
  <r>
    <x v="28"/>
    <s v="C-IV"/>
    <x v="3"/>
    <x v="4"/>
    <n v="2017"/>
    <s v="2016/17"/>
    <m/>
    <n v="0.13619999999999999"/>
    <n v="0.23"/>
    <n v="0.25940000000000002"/>
    <n v="0.31459999999999999"/>
  </r>
  <r>
    <x v="29"/>
    <s v="C-IV"/>
    <x v="3"/>
    <x v="4"/>
    <n v="2017"/>
    <s v="2016/17"/>
    <m/>
    <n v="9.4200000000000006E-2"/>
    <n v="0.1865"/>
    <n v="0.20079999999999998"/>
    <n v="0.2407"/>
  </r>
  <r>
    <x v="30"/>
    <s v="CalWIN"/>
    <x v="3"/>
    <x v="4"/>
    <n v="2017"/>
    <s v="2016/17"/>
    <m/>
    <n v="0.11550000000000001"/>
    <n v="0.21969999999999998"/>
    <n v="8.6800000000000002E-2"/>
    <n v="0.13140000000000002"/>
  </r>
  <r>
    <x v="31"/>
    <s v="CalWIN"/>
    <x v="3"/>
    <x v="4"/>
    <n v="2017"/>
    <s v="2016/17"/>
    <m/>
    <n v="0.1038"/>
    <n v="0.19170000000000001"/>
    <n v="7.6700000000000004E-2"/>
    <n v="0.12140000000000001"/>
  </r>
  <r>
    <x v="32"/>
    <s v="C-IV"/>
    <x v="3"/>
    <x v="4"/>
    <n v="2017"/>
    <s v="2016/17"/>
    <m/>
    <n v="8.9200000000000002E-2"/>
    <n v="0.16879999999999998"/>
    <n v="0.24840000000000001"/>
    <n v="0.27390000000000003"/>
  </r>
  <r>
    <x v="33"/>
    <s v="C-IV"/>
    <x v="3"/>
    <x v="4"/>
    <n v="2017"/>
    <s v="2016/17"/>
    <m/>
    <n v="0.18090000000000001"/>
    <n v="0.2848"/>
    <n v="0.1978"/>
    <n v="0.23519999999999999"/>
  </r>
  <r>
    <x v="34"/>
    <s v="CalWIN"/>
    <x v="3"/>
    <x v="4"/>
    <n v="2017"/>
    <s v="2016/17"/>
    <m/>
    <n v="0.13"/>
    <n v="0.23600000000000002"/>
    <n v="9.0800000000000006E-2"/>
    <n v="0.1361"/>
  </r>
  <r>
    <x v="35"/>
    <s v="C-IV"/>
    <x v="3"/>
    <x v="4"/>
    <n v="2017"/>
    <s v="2016/17"/>
    <m/>
    <n v="0.15160000000000001"/>
    <n v="0.25890000000000002"/>
    <n v="0.3901"/>
    <n v="0.4395"/>
  </r>
  <r>
    <x v="36"/>
    <s v="C-IV"/>
    <x v="3"/>
    <x v="4"/>
    <n v="2017"/>
    <s v="2016/17"/>
    <m/>
    <n v="0.2404"/>
    <n v="0.3483"/>
    <n v="0.29920000000000002"/>
    <n v="0.33939999999999998"/>
  </r>
  <r>
    <x v="37"/>
    <s v="CalWIN"/>
    <x v="3"/>
    <x v="4"/>
    <n v="2017"/>
    <s v="2016/17"/>
    <m/>
    <n v="0.13070000000000001"/>
    <n v="0.2341"/>
    <n v="7.4200000000000002E-2"/>
    <n v="0.12140000000000001"/>
  </r>
  <r>
    <x v="38"/>
    <s v="CalWIN"/>
    <x v="3"/>
    <x v="4"/>
    <n v="2017"/>
    <s v="2016/17"/>
    <m/>
    <n v="0.1072"/>
    <n v="0.20980000000000001"/>
    <n v="9.5399999999999985E-2"/>
    <n v="0.1389"/>
  </r>
  <r>
    <x v="39"/>
    <s v="C-IV"/>
    <x v="3"/>
    <x v="4"/>
    <n v="2017"/>
    <s v="2016/17"/>
    <m/>
    <n v="0.18809999999999999"/>
    <n v="0.28820000000000001"/>
    <n v="0.3014"/>
    <n v="0.34110000000000001"/>
  </r>
  <r>
    <x v="40"/>
    <s v="CalWIN"/>
    <x v="3"/>
    <x v="4"/>
    <n v="2017"/>
    <s v="2016/17"/>
    <m/>
    <n v="8.8200000000000001E-2"/>
    <n v="0.19170000000000001"/>
    <n v="5.8499999999999996E-2"/>
    <n v="0.1002"/>
  </r>
  <r>
    <x v="41"/>
    <s v="CalWIN"/>
    <x v="3"/>
    <x v="4"/>
    <n v="2017"/>
    <s v="2016/17"/>
    <m/>
    <n v="9.8400000000000001E-2"/>
    <n v="0.20579999999999998"/>
    <n v="7.0099999999999996E-2"/>
    <n v="0.1195"/>
  </r>
  <r>
    <x v="42"/>
    <s v="CalWIN"/>
    <x v="3"/>
    <x v="4"/>
    <n v="2017"/>
    <s v="2016/17"/>
    <m/>
    <n v="8.1500000000000003E-2"/>
    <n v="0.18969999999999998"/>
    <n v="5.8299999999999998E-2"/>
    <n v="0.1012"/>
  </r>
  <r>
    <x v="43"/>
    <s v="CalWIN"/>
    <x v="3"/>
    <x v="4"/>
    <n v="2017"/>
    <s v="2016/17"/>
    <m/>
    <n v="2.1000000000000001E-2"/>
    <n v="0.13269999999999998"/>
    <n v="8.1000000000000013E-3"/>
    <n v="4.2500000000000003E-2"/>
  </r>
  <r>
    <x v="44"/>
    <s v="CalWIN"/>
    <x v="3"/>
    <x v="4"/>
    <n v="2017"/>
    <s v="2016/17"/>
    <m/>
    <n v="2.3700000000000002E-2"/>
    <n v="0.13519999999999999"/>
    <n v="6.7000000000000002E-3"/>
    <n v="4.3700000000000003E-2"/>
  </r>
  <r>
    <x v="45"/>
    <s v="C-IV"/>
    <x v="3"/>
    <x v="4"/>
    <n v="2017"/>
    <s v="2016/17"/>
    <m/>
    <n v="0.17559999999999998"/>
    <n v="0.28439999999999999"/>
    <n v="0.30449999999999999"/>
    <n v="0.34869999999999995"/>
  </r>
  <r>
    <x v="46"/>
    <s v="C-IV"/>
    <x v="3"/>
    <x v="4"/>
    <n v="2017"/>
    <s v="2016/17"/>
    <m/>
    <n v="6.9000000000000006E-2"/>
    <n v="0.2069"/>
    <n v="0.1724"/>
    <n v="0.1724"/>
  </r>
  <r>
    <x v="47"/>
    <s v="C-IV"/>
    <x v="3"/>
    <x v="4"/>
    <n v="2017"/>
    <s v="2016/17"/>
    <m/>
    <n v="0.14199999999999999"/>
    <n v="0.2354"/>
    <n v="0.3483"/>
    <n v="0.39200000000000002"/>
  </r>
  <r>
    <x v="48"/>
    <s v="CalWIN"/>
    <x v="3"/>
    <x v="4"/>
    <n v="2017"/>
    <s v="2016/17"/>
    <m/>
    <n v="1.4199999999999999E-2"/>
    <n v="0.1222"/>
    <n v="8.1000000000000013E-3"/>
    <n v="5.2600000000000001E-2"/>
  </r>
  <r>
    <x v="49"/>
    <s v="CalWIN"/>
    <x v="3"/>
    <x v="4"/>
    <n v="2017"/>
    <s v="2016/17"/>
    <m/>
    <n v="0.12429999999999999"/>
    <n v="0.23960000000000001"/>
    <n v="7.7100000000000002E-2"/>
    <n v="0.13170000000000001"/>
  </r>
  <r>
    <x v="50"/>
    <s v="C-IV"/>
    <x v="3"/>
    <x v="4"/>
    <n v="2017"/>
    <s v="2016/17"/>
    <m/>
    <n v="0.17120000000000002"/>
    <n v="0.29089999999999999"/>
    <n v="0.22579999999999997"/>
    <n v="0.26879999999999998"/>
  </r>
  <r>
    <x v="51"/>
    <s v="C-IV"/>
    <x v="3"/>
    <x v="4"/>
    <n v="2017"/>
    <s v="2016/17"/>
    <m/>
    <n v="0.1996"/>
    <n v="0.29699999999999999"/>
    <n v="0.30380000000000001"/>
    <n v="0.33509999999999995"/>
  </r>
  <r>
    <x v="52"/>
    <s v="C-IV"/>
    <x v="3"/>
    <x v="4"/>
    <n v="2017"/>
    <s v="2016/17"/>
    <m/>
    <n v="0.16699999999999998"/>
    <n v="0.2702"/>
    <n v="0.25900000000000001"/>
    <n v="0.29600000000000004"/>
  </r>
  <r>
    <x v="53"/>
    <s v="C-IV"/>
    <x v="3"/>
    <x v="4"/>
    <n v="2017"/>
    <s v="2016/17"/>
    <m/>
    <n v="0.1232"/>
    <n v="0.21829999999999999"/>
    <n v="0.21829999999999999"/>
    <n v="0.2535"/>
  </r>
  <r>
    <x v="54"/>
    <s v="CalWIN"/>
    <x v="3"/>
    <x v="4"/>
    <n v="2017"/>
    <s v="2016/17"/>
    <m/>
    <n v="0.18969999999999998"/>
    <n v="0.32250000000000001"/>
    <n v="0.12659999999999999"/>
    <n v="0.17859999999999998"/>
  </r>
  <r>
    <x v="55"/>
    <s v="C-IV"/>
    <x v="3"/>
    <x v="4"/>
    <n v="2017"/>
    <s v="2016/17"/>
    <m/>
    <n v="8.2200000000000009E-2"/>
    <n v="0.1918"/>
    <n v="0.17960000000000001"/>
    <n v="0.21609999999999999"/>
  </r>
  <r>
    <x v="56"/>
    <s v="CalWIN"/>
    <x v="3"/>
    <x v="4"/>
    <n v="2017"/>
    <s v="2016/17"/>
    <m/>
    <n v="0.14980000000000002"/>
    <n v="0.2722"/>
    <n v="0.11650000000000001"/>
    <n v="0.1716"/>
  </r>
  <r>
    <x v="57"/>
    <s v="CalWIN"/>
    <x v="3"/>
    <x v="4"/>
    <n v="2017"/>
    <s v="2016/17"/>
    <m/>
    <n v="0.1245"/>
    <n v="0.2291"/>
    <n v="8.5000000000000006E-2"/>
    <n v="0.13570000000000002"/>
  </r>
  <r>
    <x v="58"/>
    <s v="C-IV"/>
    <x v="3"/>
    <x v="4"/>
    <n v="2017"/>
    <s v="2016/17"/>
    <m/>
    <n v="0.23550000000000001"/>
    <n v="0.32240000000000002"/>
    <n v="0.4007"/>
    <n v="0.43359999999999999"/>
  </r>
  <r>
    <x v="0"/>
    <s v="n/a"/>
    <x v="0"/>
    <x v="5"/>
    <n v="2017"/>
    <s v="2016/17"/>
    <m/>
    <n v="0.1426"/>
    <n v="0.25159999999999999"/>
    <n v="0.1038"/>
    <n v="0.1381"/>
  </r>
  <r>
    <x v="1"/>
    <s v="CalWIN"/>
    <x v="0"/>
    <x v="5"/>
    <n v="2017"/>
    <s v="2016/17"/>
    <m/>
    <n v="0.1125"/>
    <n v="0.21820000000000001"/>
    <n v="5.74E-2"/>
    <n v="9.7799999999999998E-2"/>
  </r>
  <r>
    <x v="2"/>
    <s v="C-IV"/>
    <x v="0"/>
    <x v="5"/>
    <n v="2017"/>
    <s v="2016/17"/>
    <m/>
    <n v="8.3299999999999999E-2"/>
    <n v="0.33329999999999999"/>
    <n v="8.3299999999999999E-2"/>
    <n v="8.3299999999999999E-2"/>
  </r>
  <r>
    <x v="3"/>
    <s v="C-IV"/>
    <x v="0"/>
    <x v="5"/>
    <n v="2017"/>
    <s v="2016/17"/>
    <m/>
    <n v="0.10589999999999999"/>
    <n v="0.17829999999999999"/>
    <n v="0.25579999999999997"/>
    <n v="0.27390000000000003"/>
  </r>
  <r>
    <x v="4"/>
    <s v="C-IV"/>
    <x v="0"/>
    <x v="5"/>
    <n v="2017"/>
    <s v="2016/17"/>
    <m/>
    <n v="0.14249999999999999"/>
    <n v="0.25030000000000002"/>
    <n v="0.23129999999999998"/>
    <n v="0.26350000000000001"/>
  </r>
  <r>
    <x v="5"/>
    <s v="C-IV"/>
    <x v="0"/>
    <x v="5"/>
    <n v="2017"/>
    <s v="2016/17"/>
    <m/>
    <n v="0.11609999999999999"/>
    <n v="0.22289999999999999"/>
    <n v="0.3251"/>
    <n v="0.34210000000000002"/>
  </r>
  <r>
    <x v="6"/>
    <s v="C-IV"/>
    <x v="0"/>
    <x v="5"/>
    <n v="2017"/>
    <s v="2016/17"/>
    <m/>
    <n v="0.1106"/>
    <n v="0.20739999999999997"/>
    <n v="0.15670000000000001"/>
    <n v="0.15670000000000001"/>
  </r>
  <r>
    <x v="7"/>
    <s v="CalWIN"/>
    <x v="0"/>
    <x v="5"/>
    <n v="2017"/>
    <s v="2016/17"/>
    <m/>
    <n v="8.539999999999999E-2"/>
    <n v="0.1757"/>
    <n v="4.8300000000000003E-2"/>
    <n v="8.2100000000000006E-2"/>
  </r>
  <r>
    <x v="8"/>
    <s v="C-IV"/>
    <x v="0"/>
    <x v="5"/>
    <n v="2017"/>
    <s v="2016/17"/>
    <m/>
    <n v="0.15190000000000001"/>
    <n v="0.21870000000000001"/>
    <n v="0.34720000000000001"/>
    <n v="0.36560000000000004"/>
  </r>
  <r>
    <x v="9"/>
    <s v="C-IV"/>
    <x v="0"/>
    <x v="5"/>
    <n v="2017"/>
    <s v="2016/17"/>
    <m/>
    <n v="0.1419"/>
    <n v="0.22399999999999998"/>
    <n v="0.2457"/>
    <n v="0.27329999999999999"/>
  </r>
  <r>
    <x v="10"/>
    <s v="CalWIN"/>
    <x v="0"/>
    <x v="5"/>
    <n v="2017"/>
    <s v="2016/17"/>
    <m/>
    <n v="0.14910000000000001"/>
    <n v="0.29410000000000003"/>
    <n v="9.2300000000000007E-2"/>
    <n v="0.14349999999999999"/>
  </r>
  <r>
    <x v="11"/>
    <s v="C-IV"/>
    <x v="0"/>
    <x v="5"/>
    <n v="2017"/>
    <s v="2016/17"/>
    <m/>
    <n v="0.15210000000000001"/>
    <n v="0.2397"/>
    <n v="0.18809999999999999"/>
    <n v="0.20620000000000002"/>
  </r>
  <r>
    <x v="12"/>
    <s v="C-IV"/>
    <x v="0"/>
    <x v="5"/>
    <n v="2017"/>
    <s v="2016/17"/>
    <m/>
    <n v="0.13769999999999999"/>
    <n v="0.23870000000000002"/>
    <n v="0.26519999999999999"/>
    <n v="0.29320000000000002"/>
  </r>
  <r>
    <x v="13"/>
    <s v="C-IV"/>
    <x v="0"/>
    <x v="5"/>
    <n v="2017"/>
    <s v="2016/17"/>
    <m/>
    <n v="0.1777"/>
    <n v="0.2707"/>
    <n v="0.27879999999999999"/>
    <n v="0.31209999999999999"/>
  </r>
  <r>
    <x v="14"/>
    <s v="C-IV"/>
    <x v="0"/>
    <x v="5"/>
    <n v="2017"/>
    <s v="2016/17"/>
    <m/>
    <n v="0.1235"/>
    <n v="0.27160000000000001"/>
    <n v="0.3251"/>
    <n v="0.37040000000000001"/>
  </r>
  <r>
    <x v="15"/>
    <s v="C-IV"/>
    <x v="0"/>
    <x v="5"/>
    <n v="2017"/>
    <s v="2016/17"/>
    <m/>
    <n v="0.20530000000000001"/>
    <n v="0.31559999999999999"/>
    <n v="0.1661"/>
    <n v="0.19620000000000001"/>
  </r>
  <r>
    <x v="16"/>
    <s v="C-IV"/>
    <x v="0"/>
    <x v="5"/>
    <n v="2017"/>
    <s v="2016/17"/>
    <m/>
    <n v="0.2303"/>
    <n v="0.32539999999999997"/>
    <n v="0.22440000000000002"/>
    <n v="0.24979999999999999"/>
  </r>
  <r>
    <x v="17"/>
    <s v="C-IV"/>
    <x v="0"/>
    <x v="5"/>
    <n v="2017"/>
    <s v="2016/17"/>
    <m/>
    <n v="9.4499999999999987E-2"/>
    <n v="0.20660000000000001"/>
    <n v="0.36969999999999997"/>
    <n v="0.4118"/>
  </r>
  <r>
    <x v="18"/>
    <s v="C-IV"/>
    <x v="0"/>
    <x v="5"/>
    <n v="2017"/>
    <s v="2016/17"/>
    <m/>
    <n v="4.9200000000000001E-2"/>
    <n v="0.13849999999999998"/>
    <n v="0.3231"/>
    <n v="0.3538"/>
  </r>
  <r>
    <x v="19"/>
    <s v="LRS"/>
    <x v="0"/>
    <x v="5"/>
    <n v="2017"/>
    <s v="2016/17"/>
    <m/>
    <n v="0.1389"/>
    <n v="0.23620000000000002"/>
    <n v="1.1000000000000001E-3"/>
    <n v="2.9100000000000001E-2"/>
  </r>
  <r>
    <x v="20"/>
    <s v="C-IV"/>
    <x v="0"/>
    <x v="5"/>
    <n v="2017"/>
    <s v="2016/17"/>
    <m/>
    <n v="0.1678"/>
    <n v="0.27800000000000002"/>
    <n v="0.12380000000000001"/>
    <n v="0.1537"/>
  </r>
  <r>
    <x v="21"/>
    <s v="C-IV"/>
    <x v="0"/>
    <x v="5"/>
    <n v="2017"/>
    <s v="2016/17"/>
    <m/>
    <n v="0.16620000000000001"/>
    <n v="0.25480000000000003"/>
    <n v="0.3221"/>
    <n v="0.35369999999999996"/>
  </r>
  <r>
    <x v="22"/>
    <s v="C-IV"/>
    <x v="0"/>
    <x v="5"/>
    <n v="2017"/>
    <s v="2016/17"/>
    <m/>
    <n v="0.1069"/>
    <n v="0.19850000000000001"/>
    <n v="0.32819999999999999"/>
    <n v="0.34729999999999994"/>
  </r>
  <r>
    <x v="23"/>
    <s v="C-IV"/>
    <x v="0"/>
    <x v="5"/>
    <n v="2017"/>
    <s v="2016/17"/>
    <m/>
    <n v="0.1363"/>
    <n v="0.26329999999999998"/>
    <n v="0.26989999999999997"/>
    <n v="0.32579999999999998"/>
  </r>
  <r>
    <x v="24"/>
    <s v="C-IV"/>
    <x v="0"/>
    <x v="5"/>
    <n v="2017"/>
    <s v="2016/17"/>
    <m/>
    <n v="0.1714"/>
    <n v="0.29449999999999998"/>
    <n v="0.2601"/>
    <n v="0.28670000000000001"/>
  </r>
  <r>
    <x v="25"/>
    <s v="C-IV"/>
    <x v="0"/>
    <x v="5"/>
    <n v="2017"/>
    <s v="2016/17"/>
    <m/>
    <n v="0.12240000000000001"/>
    <n v="0.2041"/>
    <n v="0.34009999999999996"/>
    <n v="0.36729999999999996"/>
  </r>
  <r>
    <x v="26"/>
    <s v="C-IV"/>
    <x v="0"/>
    <x v="5"/>
    <n v="2017"/>
    <s v="2016/17"/>
    <m/>
    <n v="6.54E-2"/>
    <n v="0.14949999999999999"/>
    <n v="0.20559999999999998"/>
    <n v="0.25230000000000002"/>
  </r>
  <r>
    <x v="27"/>
    <s v="C-IV"/>
    <x v="0"/>
    <x v="5"/>
    <n v="2017"/>
    <s v="2016/17"/>
    <m/>
    <n v="0.12970000000000001"/>
    <n v="0.2407"/>
    <n v="0.1822"/>
    <n v="0.2064"/>
  </r>
  <r>
    <x v="28"/>
    <s v="C-IV"/>
    <x v="0"/>
    <x v="5"/>
    <n v="2017"/>
    <s v="2016/17"/>
    <m/>
    <n v="9.4700000000000006E-2"/>
    <n v="0.18600000000000003"/>
    <n v="0.1726"/>
    <n v="0.20379999999999998"/>
  </r>
  <r>
    <x v="29"/>
    <s v="C-IV"/>
    <x v="0"/>
    <x v="5"/>
    <n v="2017"/>
    <s v="2016/17"/>
    <m/>
    <n v="9.8800000000000013E-2"/>
    <n v="0.20100000000000001"/>
    <n v="0.14380000000000001"/>
    <n v="0.16550000000000001"/>
  </r>
  <r>
    <x v="30"/>
    <s v="CalWIN"/>
    <x v="0"/>
    <x v="5"/>
    <n v="2017"/>
    <s v="2016/17"/>
    <m/>
    <n v="0.11789999999999999"/>
    <n v="0.22899999999999998"/>
    <n v="7.1300000000000002E-2"/>
    <n v="0.11689999999999999"/>
  </r>
  <r>
    <x v="31"/>
    <s v="CalWIN"/>
    <x v="0"/>
    <x v="5"/>
    <n v="2017"/>
    <s v="2016/17"/>
    <m/>
    <n v="9.0700000000000003E-2"/>
    <n v="0.18379999999999999"/>
    <n v="5.2199999999999996E-2"/>
    <n v="8.9600000000000013E-2"/>
  </r>
  <r>
    <x v="32"/>
    <s v="C-IV"/>
    <x v="0"/>
    <x v="5"/>
    <n v="2017"/>
    <s v="2016/17"/>
    <m/>
    <n v="7.3700000000000002E-2"/>
    <n v="0.1474"/>
    <n v="0.20190000000000002"/>
    <n v="0.23079999999999998"/>
  </r>
  <r>
    <x v="33"/>
    <s v="C-IV"/>
    <x v="0"/>
    <x v="5"/>
    <n v="2017"/>
    <s v="2016/17"/>
    <m/>
    <n v="0.17420000000000002"/>
    <n v="0.28939999999999999"/>
    <n v="0.16449999999999998"/>
    <n v="0.1943"/>
  </r>
  <r>
    <x v="34"/>
    <s v="CalWIN"/>
    <x v="0"/>
    <x v="5"/>
    <n v="2017"/>
    <s v="2016/17"/>
    <m/>
    <n v="0.11609999999999999"/>
    <n v="0.22450000000000001"/>
    <n v="7.2300000000000003E-2"/>
    <n v="0.1153"/>
  </r>
  <r>
    <x v="35"/>
    <s v="C-IV"/>
    <x v="0"/>
    <x v="5"/>
    <n v="2017"/>
    <s v="2016/17"/>
    <m/>
    <n v="0.16309999999999999"/>
    <n v="0.24729999999999999"/>
    <n v="0.26340000000000002"/>
    <n v="0.2903"/>
  </r>
  <r>
    <x v="36"/>
    <s v="C-IV"/>
    <x v="0"/>
    <x v="5"/>
    <n v="2017"/>
    <s v="2016/17"/>
    <m/>
    <n v="0.2311"/>
    <n v="0.3528"/>
    <n v="0.24129999999999999"/>
    <n v="0.2717"/>
  </r>
  <r>
    <x v="37"/>
    <s v="CalWIN"/>
    <x v="0"/>
    <x v="5"/>
    <n v="2017"/>
    <s v="2016/17"/>
    <m/>
    <n v="0.12380000000000001"/>
    <n v="0.23129999999999998"/>
    <n v="5.91E-2"/>
    <n v="9.8299999999999998E-2"/>
  </r>
  <r>
    <x v="38"/>
    <s v="CalWIN"/>
    <x v="0"/>
    <x v="5"/>
    <n v="2017"/>
    <s v="2016/17"/>
    <m/>
    <n v="0.1024"/>
    <n v="0.20679999999999998"/>
    <n v="0.08"/>
    <n v="0.1162"/>
  </r>
  <r>
    <x v="39"/>
    <s v="C-IV"/>
    <x v="0"/>
    <x v="5"/>
    <n v="2017"/>
    <s v="2016/17"/>
    <m/>
    <n v="0.18420000000000003"/>
    <n v="0.28550000000000003"/>
    <n v="0.26219999999999999"/>
    <n v="0.28910000000000002"/>
  </r>
  <r>
    <x v="40"/>
    <s v="CalWIN"/>
    <x v="0"/>
    <x v="5"/>
    <n v="2017"/>
    <s v="2016/17"/>
    <m/>
    <n v="7.5399999999999995E-2"/>
    <n v="0.16920000000000002"/>
    <n v="4.8600000000000004E-2"/>
    <n v="8.2500000000000004E-2"/>
  </r>
  <r>
    <x v="41"/>
    <s v="CalWIN"/>
    <x v="0"/>
    <x v="5"/>
    <n v="2017"/>
    <s v="2016/17"/>
    <m/>
    <n v="8.9800000000000005E-2"/>
    <n v="0.20250000000000001"/>
    <n v="5.7200000000000001E-2"/>
    <n v="9.6699999999999994E-2"/>
  </r>
  <r>
    <x v="42"/>
    <s v="CalWIN"/>
    <x v="0"/>
    <x v="5"/>
    <n v="2017"/>
    <s v="2016/17"/>
    <m/>
    <n v="7.7100000000000002E-2"/>
    <n v="0.18469999999999998"/>
    <n v="5.1299999999999998E-2"/>
    <n v="8.0500000000000002E-2"/>
  </r>
  <r>
    <x v="43"/>
    <s v="CalWIN"/>
    <x v="0"/>
    <x v="5"/>
    <n v="2017"/>
    <s v="2016/17"/>
    <m/>
    <n v="2.1700000000000001E-2"/>
    <n v="0.12640000000000001"/>
    <n v="7.1999999999999998E-3"/>
    <n v="4.0300000000000002E-2"/>
  </r>
  <r>
    <x v="44"/>
    <s v="CalWIN"/>
    <x v="0"/>
    <x v="5"/>
    <n v="2017"/>
    <s v="2016/17"/>
    <m/>
    <n v="1.9599999999999999E-2"/>
    <n v="0.11749999999999999"/>
    <n v="5.6000000000000008E-3"/>
    <n v="3.2000000000000001E-2"/>
  </r>
  <r>
    <x v="45"/>
    <s v="C-IV"/>
    <x v="0"/>
    <x v="5"/>
    <n v="2017"/>
    <s v="2016/17"/>
    <m/>
    <n v="0.16570000000000001"/>
    <n v="0.28339999999999999"/>
    <n v="0.23559999999999998"/>
    <n v="0.26780000000000004"/>
  </r>
  <r>
    <x v="46"/>
    <s v="C-IV"/>
    <x v="0"/>
    <x v="5"/>
    <n v="2017"/>
    <s v="2016/17"/>
    <m/>
    <n v="0.04"/>
    <n v="0.08"/>
    <n v="0.16"/>
    <n v="0.16"/>
  </r>
  <r>
    <x v="47"/>
    <s v="C-IV"/>
    <x v="0"/>
    <x v="5"/>
    <n v="2017"/>
    <s v="2016/17"/>
    <m/>
    <n v="0.1421"/>
    <n v="0.25"/>
    <n v="0.3115"/>
    <n v="0.34429999999999999"/>
  </r>
  <r>
    <x v="48"/>
    <s v="CalWIN"/>
    <x v="0"/>
    <x v="5"/>
    <n v="2017"/>
    <s v="2016/17"/>
    <m/>
    <n v="1.2500000000000001E-2"/>
    <n v="0.11840000000000001"/>
    <n v="5.3E-3"/>
    <n v="4.2599999999999999E-2"/>
  </r>
  <r>
    <x v="49"/>
    <s v="CalWIN"/>
    <x v="0"/>
    <x v="5"/>
    <n v="2017"/>
    <s v="2016/17"/>
    <m/>
    <n v="0.1048"/>
    <n v="0.21859999999999999"/>
    <n v="5.79E-2"/>
    <n v="0.1012"/>
  </r>
  <r>
    <x v="50"/>
    <s v="C-IV"/>
    <x v="0"/>
    <x v="5"/>
    <n v="2017"/>
    <s v="2016/17"/>
    <m/>
    <n v="0.1716"/>
    <n v="0.28670000000000001"/>
    <n v="0.19450000000000001"/>
    <n v="0.22920000000000001"/>
  </r>
  <r>
    <x v="51"/>
    <s v="C-IV"/>
    <x v="0"/>
    <x v="5"/>
    <n v="2017"/>
    <s v="2016/17"/>
    <m/>
    <n v="0.16149999999999998"/>
    <n v="0.24859999999999999"/>
    <n v="0.26839999999999997"/>
    <n v="0.29320000000000002"/>
  </r>
  <r>
    <x v="52"/>
    <s v="C-IV"/>
    <x v="0"/>
    <x v="5"/>
    <n v="2017"/>
    <s v="2016/17"/>
    <m/>
    <n v="0.16940000000000002"/>
    <n v="0.27429999999999999"/>
    <n v="0.2145"/>
    <n v="0.23929999999999998"/>
  </r>
  <r>
    <x v="53"/>
    <s v="C-IV"/>
    <x v="0"/>
    <x v="5"/>
    <n v="2017"/>
    <s v="2016/17"/>
    <m/>
    <n v="0.12640000000000001"/>
    <n v="0.25670000000000004"/>
    <n v="0.22989999999999999"/>
    <n v="0.26440000000000002"/>
  </r>
  <r>
    <x v="54"/>
    <s v="CalWIN"/>
    <x v="0"/>
    <x v="5"/>
    <n v="2017"/>
    <s v="2016/17"/>
    <m/>
    <n v="0.15920000000000001"/>
    <n v="0.29260000000000003"/>
    <n v="9.2499999999999999E-2"/>
    <n v="0.13300000000000001"/>
  </r>
  <r>
    <x v="55"/>
    <s v="C-IV"/>
    <x v="0"/>
    <x v="5"/>
    <n v="2017"/>
    <s v="2016/17"/>
    <m/>
    <n v="9.5700000000000007E-2"/>
    <n v="0.19269999999999998"/>
    <n v="0.14419999999999999"/>
    <n v="0.18329999999999999"/>
  </r>
  <r>
    <x v="56"/>
    <s v="CalWIN"/>
    <x v="0"/>
    <x v="5"/>
    <n v="2017"/>
    <s v="2016/17"/>
    <m/>
    <n v="0.13550000000000001"/>
    <n v="0.26440000000000002"/>
    <n v="8.8399999999999992E-2"/>
    <n v="0.13170000000000001"/>
  </r>
  <r>
    <x v="57"/>
    <s v="CalWIN"/>
    <x v="0"/>
    <x v="5"/>
    <n v="2017"/>
    <s v="2016/17"/>
    <m/>
    <n v="0.10349999999999999"/>
    <n v="0.22309999999999999"/>
    <n v="5.33E-2"/>
    <n v="9.4E-2"/>
  </r>
  <r>
    <x v="58"/>
    <s v="C-IV"/>
    <x v="0"/>
    <x v="5"/>
    <n v="2017"/>
    <s v="2016/17"/>
    <m/>
    <n v="0.21489999999999998"/>
    <n v="0.31190000000000001"/>
    <n v="0.37240000000000001"/>
    <n v="0.39950000000000002"/>
  </r>
  <r>
    <x v="0"/>
    <s v="n/a"/>
    <x v="1"/>
    <x v="5"/>
    <n v="2017"/>
    <s v="2016/17"/>
    <m/>
    <n v="0.1336"/>
    <n v="0.23960000000000001"/>
    <n v="0.10310000000000001"/>
    <n v="0.13949999999999999"/>
  </r>
  <r>
    <x v="1"/>
    <s v="CalWIN"/>
    <x v="1"/>
    <x v="5"/>
    <n v="2017"/>
    <s v="2016/17"/>
    <m/>
    <n v="0.1042"/>
    <n v="0.20569999999999999"/>
    <n v="6.2199999999999998E-2"/>
    <n v="9.9499999999999991E-2"/>
  </r>
  <r>
    <x v="2"/>
    <s v="C-IV"/>
    <x v="1"/>
    <x v="5"/>
    <n v="2017"/>
    <s v="2016/17"/>
    <m/>
    <n v="0"/>
    <n v="0.125"/>
    <n v="0"/>
    <n v="0"/>
  </r>
  <r>
    <x v="3"/>
    <s v="C-IV"/>
    <x v="1"/>
    <x v="5"/>
    <n v="2017"/>
    <s v="2016/17"/>
    <m/>
    <n v="0.11359999999999999"/>
    <n v="0.22159999999999999"/>
    <n v="0.16070000000000001"/>
    <n v="0.18010000000000001"/>
  </r>
  <r>
    <x v="4"/>
    <s v="C-IV"/>
    <x v="1"/>
    <x v="5"/>
    <n v="2017"/>
    <s v="2016/17"/>
    <m/>
    <n v="0.1368"/>
    <n v="0.23569999999999999"/>
    <n v="0.19370000000000001"/>
    <n v="0.22510000000000002"/>
  </r>
  <r>
    <x v="5"/>
    <s v="C-IV"/>
    <x v="1"/>
    <x v="5"/>
    <n v="2017"/>
    <s v="2016/17"/>
    <m/>
    <n v="0.13439999999999999"/>
    <n v="0.2228"/>
    <n v="0.22109999999999999"/>
    <n v="0.25509999999999999"/>
  </r>
  <r>
    <x v="6"/>
    <s v="C-IV"/>
    <x v="1"/>
    <x v="5"/>
    <n v="2017"/>
    <s v="2016/17"/>
    <m/>
    <n v="9.3800000000000008E-2"/>
    <n v="0.14580000000000001"/>
    <n v="0.23440000000000003"/>
    <n v="0.26039999999999996"/>
  </r>
  <r>
    <x v="7"/>
    <s v="CalWIN"/>
    <x v="1"/>
    <x v="5"/>
    <n v="2017"/>
    <s v="2016/17"/>
    <m/>
    <n v="7.1300000000000002E-2"/>
    <n v="0.15890000000000001"/>
    <n v="4.7800000000000002E-2"/>
    <n v="8.3699999999999997E-2"/>
  </r>
  <r>
    <x v="8"/>
    <s v="C-IV"/>
    <x v="1"/>
    <x v="5"/>
    <n v="2017"/>
    <s v="2016/17"/>
    <m/>
    <n v="0.1867"/>
    <n v="0.24210000000000001"/>
    <n v="0.42330000000000001"/>
    <n v="0.44920000000000004"/>
  </r>
  <r>
    <x v="9"/>
    <s v="C-IV"/>
    <x v="1"/>
    <x v="5"/>
    <n v="2017"/>
    <s v="2016/17"/>
    <m/>
    <n v="0.1293"/>
    <n v="0.22850000000000001"/>
    <n v="0.21059999999999998"/>
    <n v="0.2354"/>
  </r>
  <r>
    <x v="10"/>
    <s v="CalWIN"/>
    <x v="1"/>
    <x v="5"/>
    <n v="2017"/>
    <s v="2016/17"/>
    <m/>
    <n v="0.14929999999999999"/>
    <n v="0.28600000000000003"/>
    <n v="0.10390000000000001"/>
    <n v="0.16350000000000001"/>
  </r>
  <r>
    <x v="11"/>
    <s v="C-IV"/>
    <x v="1"/>
    <x v="5"/>
    <n v="2017"/>
    <s v="2016/17"/>
    <m/>
    <n v="0.1351"/>
    <n v="0.22109999999999999"/>
    <n v="0.1351"/>
    <n v="0.1474"/>
  </r>
  <r>
    <x v="12"/>
    <s v="C-IV"/>
    <x v="1"/>
    <x v="5"/>
    <n v="2017"/>
    <s v="2016/17"/>
    <m/>
    <n v="0.13339999999999999"/>
    <n v="0.2329"/>
    <n v="0.22670000000000001"/>
    <n v="0.24660000000000001"/>
  </r>
  <r>
    <x v="13"/>
    <s v="C-IV"/>
    <x v="1"/>
    <x v="5"/>
    <n v="2017"/>
    <s v="2016/17"/>
    <m/>
    <n v="0.1825"/>
    <n v="0.29480000000000001"/>
    <n v="0.25869999999999999"/>
    <n v="0.29339999999999999"/>
  </r>
  <r>
    <x v="14"/>
    <s v="C-IV"/>
    <x v="1"/>
    <x v="5"/>
    <n v="2017"/>
    <s v="2016/17"/>
    <m/>
    <n v="0.13"/>
    <n v="0.23319999999999999"/>
    <n v="0.3004"/>
    <n v="0.33630000000000004"/>
  </r>
  <r>
    <x v="15"/>
    <s v="C-IV"/>
    <x v="1"/>
    <x v="5"/>
    <n v="2017"/>
    <s v="2016/17"/>
    <m/>
    <n v="0.18679999999999999"/>
    <n v="0.3029"/>
    <n v="0.16159999999999999"/>
    <n v="0.1898"/>
  </r>
  <r>
    <x v="16"/>
    <s v="C-IV"/>
    <x v="1"/>
    <x v="5"/>
    <n v="2017"/>
    <s v="2016/17"/>
    <m/>
    <n v="0.23370000000000002"/>
    <n v="0.3337"/>
    <n v="0.23760000000000001"/>
    <n v="0.2616"/>
  </r>
  <r>
    <x v="17"/>
    <s v="C-IV"/>
    <x v="1"/>
    <x v="5"/>
    <n v="2017"/>
    <s v="2016/17"/>
    <m/>
    <n v="7.8E-2"/>
    <n v="0.1802"/>
    <n v="0.28639999999999999"/>
    <n v="0.33229999999999998"/>
  </r>
  <r>
    <x v="18"/>
    <s v="C-IV"/>
    <x v="1"/>
    <x v="5"/>
    <n v="2017"/>
    <s v="2016/17"/>
    <m/>
    <n v="4.6100000000000002E-2"/>
    <n v="0.121"/>
    <n v="0.26219999999999999"/>
    <n v="0.28820000000000001"/>
  </r>
  <r>
    <x v="19"/>
    <s v="LRS"/>
    <x v="1"/>
    <x v="5"/>
    <n v="2017"/>
    <s v="2016/17"/>
    <m/>
    <n v="0.1293"/>
    <n v="0.22760000000000002"/>
    <n v="2.0000000000000001E-4"/>
    <n v="3.1400000000000004E-2"/>
  </r>
  <r>
    <x v="20"/>
    <s v="C-IV"/>
    <x v="1"/>
    <x v="5"/>
    <n v="2017"/>
    <s v="2016/17"/>
    <m/>
    <n v="0.12210000000000001"/>
    <n v="0.22739999999999999"/>
    <n v="0.1153"/>
    <n v="0.14449999999999999"/>
  </r>
  <r>
    <x v="21"/>
    <s v="C-IV"/>
    <x v="1"/>
    <x v="5"/>
    <n v="2017"/>
    <s v="2016/17"/>
    <m/>
    <n v="0.13419999999999999"/>
    <n v="0.23230000000000001"/>
    <n v="0.22460000000000002"/>
    <n v="0.2535"/>
  </r>
  <r>
    <x v="22"/>
    <s v="C-IV"/>
    <x v="1"/>
    <x v="5"/>
    <n v="2017"/>
    <s v="2016/17"/>
    <m/>
    <n v="8.0299999999999996E-2"/>
    <n v="0.14460000000000001"/>
    <n v="0.245"/>
    <n v="0.26100000000000001"/>
  </r>
  <r>
    <x v="23"/>
    <s v="C-IV"/>
    <x v="1"/>
    <x v="5"/>
    <n v="2017"/>
    <s v="2016/17"/>
    <m/>
    <n v="0.14630000000000001"/>
    <n v="0.24809999999999999"/>
    <n v="0.23329999999999998"/>
    <n v="0.28249999999999997"/>
  </r>
  <r>
    <x v="24"/>
    <s v="C-IV"/>
    <x v="1"/>
    <x v="5"/>
    <n v="2017"/>
    <s v="2016/17"/>
    <m/>
    <n v="0.15659999999999999"/>
    <n v="0.26550000000000001"/>
    <n v="0.27899999999999997"/>
    <n v="0.30640000000000001"/>
  </r>
  <r>
    <x v="25"/>
    <s v="C-IV"/>
    <x v="1"/>
    <x v="5"/>
    <n v="2017"/>
    <s v="2016/17"/>
    <m/>
    <n v="0.1091"/>
    <n v="0.2364"/>
    <n v="0.42729999999999996"/>
    <n v="0.48180000000000001"/>
  </r>
  <r>
    <x v="26"/>
    <s v="C-IV"/>
    <x v="1"/>
    <x v="5"/>
    <n v="2017"/>
    <s v="2016/17"/>
    <m/>
    <n v="8.2799999999999999E-2"/>
    <n v="0.2"/>
    <n v="9.6600000000000005E-2"/>
    <n v="0.13789999999999999"/>
  </r>
  <r>
    <x v="27"/>
    <s v="C-IV"/>
    <x v="1"/>
    <x v="5"/>
    <n v="2017"/>
    <s v="2016/17"/>
    <m/>
    <n v="0.14429999999999998"/>
    <n v="0.25590000000000002"/>
    <n v="0.1812"/>
    <n v="0.21160000000000001"/>
  </r>
  <r>
    <x v="28"/>
    <s v="C-IV"/>
    <x v="1"/>
    <x v="5"/>
    <n v="2017"/>
    <s v="2016/17"/>
    <m/>
    <n v="9.2600000000000002E-2"/>
    <n v="0.17019999999999999"/>
    <n v="0.20649999999999999"/>
    <n v="0.23899999999999999"/>
  </r>
  <r>
    <x v="29"/>
    <s v="C-IV"/>
    <x v="1"/>
    <x v="5"/>
    <n v="2017"/>
    <s v="2016/17"/>
    <m/>
    <n v="5.5800000000000002E-2"/>
    <n v="0.1545"/>
    <n v="0.1575"/>
    <n v="0.18739999999999998"/>
  </r>
  <r>
    <x v="30"/>
    <s v="CalWIN"/>
    <x v="1"/>
    <x v="5"/>
    <n v="2017"/>
    <s v="2016/17"/>
    <m/>
    <n v="0.10339999999999999"/>
    <n v="0.22359999999999999"/>
    <n v="7.6200000000000004E-2"/>
    <n v="0.1249"/>
  </r>
  <r>
    <x v="31"/>
    <s v="CalWIN"/>
    <x v="1"/>
    <x v="5"/>
    <n v="2017"/>
    <s v="2016/17"/>
    <m/>
    <n v="9.0200000000000002E-2"/>
    <n v="0.17649999999999999"/>
    <n v="4.8099999999999997E-2"/>
    <n v="8.0399999999999985E-2"/>
  </r>
  <r>
    <x v="32"/>
    <s v="C-IV"/>
    <x v="1"/>
    <x v="5"/>
    <n v="2017"/>
    <s v="2016/17"/>
    <m/>
    <n v="4.8399999999999999E-2"/>
    <n v="0.1371"/>
    <n v="0.1331"/>
    <n v="0.1532"/>
  </r>
  <r>
    <x v="33"/>
    <s v="C-IV"/>
    <x v="1"/>
    <x v="5"/>
    <n v="2017"/>
    <s v="2016/17"/>
    <m/>
    <n v="0.153"/>
    <n v="0.26239999999999997"/>
    <n v="0.16510000000000002"/>
    <n v="0.1953"/>
  </r>
  <r>
    <x v="34"/>
    <s v="CalWIN"/>
    <x v="1"/>
    <x v="5"/>
    <n v="2017"/>
    <s v="2016/17"/>
    <m/>
    <n v="0.12570000000000001"/>
    <n v="0.22820000000000001"/>
    <n v="8.0199999999999994E-2"/>
    <n v="0.1235"/>
  </r>
  <r>
    <x v="35"/>
    <s v="C-IV"/>
    <x v="1"/>
    <x v="5"/>
    <n v="2017"/>
    <s v="2016/17"/>
    <m/>
    <n v="0.14080000000000001"/>
    <n v="0.22039999999999998"/>
    <n v="0.21429999999999999"/>
    <n v="0.23670000000000002"/>
  </r>
  <r>
    <x v="36"/>
    <s v="C-IV"/>
    <x v="1"/>
    <x v="5"/>
    <n v="2017"/>
    <s v="2016/17"/>
    <m/>
    <n v="0.21239999999999998"/>
    <n v="0.32600000000000001"/>
    <n v="0.24739999999999998"/>
    <n v="0.27889999999999998"/>
  </r>
  <r>
    <x v="37"/>
    <s v="CalWIN"/>
    <x v="1"/>
    <x v="5"/>
    <n v="2017"/>
    <s v="2016/17"/>
    <m/>
    <n v="0.11470000000000001"/>
    <n v="0.21879999999999999"/>
    <n v="5.9400000000000001E-2"/>
    <n v="9.9299999999999999E-2"/>
  </r>
  <r>
    <x v="38"/>
    <s v="CalWIN"/>
    <x v="1"/>
    <x v="5"/>
    <n v="2017"/>
    <s v="2016/17"/>
    <m/>
    <n v="9.9100000000000008E-2"/>
    <n v="0.18590000000000001"/>
    <n v="7.8600000000000003E-2"/>
    <n v="0.11539999999999999"/>
  </r>
  <r>
    <x v="39"/>
    <s v="C-IV"/>
    <x v="1"/>
    <x v="5"/>
    <n v="2017"/>
    <s v="2016/17"/>
    <m/>
    <n v="0.16399999999999998"/>
    <n v="0.26190000000000002"/>
    <n v="0.24359999999999998"/>
    <n v="0.27539999999999998"/>
  </r>
  <r>
    <x v="40"/>
    <s v="CalWIN"/>
    <x v="1"/>
    <x v="5"/>
    <n v="2017"/>
    <s v="2016/17"/>
    <m/>
    <n v="7.6600000000000001E-2"/>
    <n v="0.16600000000000001"/>
    <n v="5.5300000000000002E-2"/>
    <n v="9.0200000000000002E-2"/>
  </r>
  <r>
    <x v="41"/>
    <s v="CalWIN"/>
    <x v="1"/>
    <x v="5"/>
    <n v="2017"/>
    <s v="2016/17"/>
    <m/>
    <n v="9.1300000000000006E-2"/>
    <n v="0.20039999999999999"/>
    <n v="6.3899999999999998E-2"/>
    <n v="0.1012"/>
  </r>
  <r>
    <x v="42"/>
    <s v="CalWIN"/>
    <x v="1"/>
    <x v="5"/>
    <n v="2017"/>
    <s v="2016/17"/>
    <m/>
    <n v="8.3100000000000007E-2"/>
    <n v="0.17710000000000001"/>
    <n v="5.9400000000000001E-2"/>
    <n v="0.10249999999999999"/>
  </r>
  <r>
    <x v="43"/>
    <s v="CalWIN"/>
    <x v="1"/>
    <x v="5"/>
    <n v="2017"/>
    <s v="2016/17"/>
    <m/>
    <n v="2.35E-2"/>
    <n v="0.12740000000000001"/>
    <n v="1.0500000000000001E-2"/>
    <n v="4.53E-2"/>
  </r>
  <r>
    <x v="44"/>
    <s v="CalWIN"/>
    <x v="1"/>
    <x v="5"/>
    <n v="2017"/>
    <s v="2016/17"/>
    <m/>
    <n v="1.7100000000000001E-2"/>
    <n v="0.1182"/>
    <n v="4.3E-3"/>
    <n v="3.5400000000000001E-2"/>
  </r>
  <r>
    <x v="45"/>
    <s v="C-IV"/>
    <x v="1"/>
    <x v="5"/>
    <n v="2017"/>
    <s v="2016/17"/>
    <m/>
    <n v="0.15509999999999999"/>
    <n v="0.2646"/>
    <n v="0.29139999999999999"/>
    <n v="0.32549999999999996"/>
  </r>
  <r>
    <x v="46"/>
    <s v="C-IV"/>
    <x v="1"/>
    <x v="5"/>
    <n v="2017"/>
    <s v="2016/17"/>
    <m/>
    <n v="3.85E-2"/>
    <n v="0.11539999999999999"/>
    <n v="0.15380000000000002"/>
    <n v="0.15380000000000002"/>
  </r>
  <r>
    <x v="47"/>
    <s v="C-IV"/>
    <x v="1"/>
    <x v="5"/>
    <n v="2017"/>
    <s v="2016/17"/>
    <m/>
    <n v="0.1444"/>
    <n v="0.22889999999999999"/>
    <n v="0.26979999999999998"/>
    <n v="0.29699999999999999"/>
  </r>
  <r>
    <x v="48"/>
    <s v="CalWIN"/>
    <x v="1"/>
    <x v="5"/>
    <n v="2017"/>
    <s v="2016/17"/>
    <m/>
    <n v="1.4199999999999999E-2"/>
    <n v="0.12039999999999999"/>
    <n v="6.8000000000000005E-3"/>
    <n v="5.0599999999999999E-2"/>
  </r>
  <r>
    <x v="49"/>
    <s v="CalWIN"/>
    <x v="1"/>
    <x v="5"/>
    <n v="2017"/>
    <s v="2016/17"/>
    <m/>
    <n v="9.4899999999999998E-2"/>
    <n v="0.19719999999999999"/>
    <n v="6.2199999999999998E-2"/>
    <n v="0.10339999999999999"/>
  </r>
  <r>
    <x v="50"/>
    <s v="C-IV"/>
    <x v="1"/>
    <x v="5"/>
    <n v="2017"/>
    <s v="2016/17"/>
    <m/>
    <n v="0.153"/>
    <n v="0.2601"/>
    <n v="0.18530000000000002"/>
    <n v="0.22059999999999999"/>
  </r>
  <r>
    <x v="51"/>
    <s v="C-IV"/>
    <x v="1"/>
    <x v="5"/>
    <n v="2017"/>
    <s v="2016/17"/>
    <m/>
    <n v="0.1704"/>
    <n v="0.26350000000000001"/>
    <n v="0.23949999999999999"/>
    <n v="0.26129999999999998"/>
  </r>
  <r>
    <x v="52"/>
    <s v="C-IV"/>
    <x v="1"/>
    <x v="5"/>
    <n v="2017"/>
    <s v="2016/17"/>
    <m/>
    <n v="0.12539999999999998"/>
    <n v="0.22789999999999999"/>
    <n v="0.26679999999999998"/>
    <n v="0.2853"/>
  </r>
  <r>
    <x v="53"/>
    <s v="C-IV"/>
    <x v="1"/>
    <x v="5"/>
    <n v="2017"/>
    <s v="2016/17"/>
    <m/>
    <n v="0.13689999999999999"/>
    <n v="0.22409999999999999"/>
    <n v="0.20749999999999999"/>
    <n v="0.22820000000000001"/>
  </r>
  <r>
    <x v="54"/>
    <s v="CalWIN"/>
    <x v="1"/>
    <x v="5"/>
    <n v="2017"/>
    <s v="2016/17"/>
    <m/>
    <n v="0.17660000000000001"/>
    <n v="0.30769999999999997"/>
    <n v="0.15629999999999999"/>
    <n v="0.21579999999999999"/>
  </r>
  <r>
    <x v="55"/>
    <s v="C-IV"/>
    <x v="1"/>
    <x v="5"/>
    <n v="2017"/>
    <s v="2016/17"/>
    <m/>
    <n v="9.0999999999999998E-2"/>
    <n v="0.20379999999999998"/>
    <n v="0.1012"/>
    <n v="0.12570000000000001"/>
  </r>
  <r>
    <x v="56"/>
    <s v="CalWIN"/>
    <x v="1"/>
    <x v="5"/>
    <n v="2017"/>
    <s v="2016/17"/>
    <m/>
    <n v="0.13220000000000001"/>
    <n v="0.25650000000000001"/>
    <n v="9.9700000000000011E-2"/>
    <n v="0.1525"/>
  </r>
  <r>
    <x v="57"/>
    <s v="CalWIN"/>
    <x v="1"/>
    <x v="5"/>
    <n v="2017"/>
    <s v="2016/17"/>
    <m/>
    <n v="9.3200000000000005E-2"/>
    <n v="0.19969999999999999"/>
    <n v="7.4800000000000005E-2"/>
    <n v="0.1195"/>
  </r>
  <r>
    <x v="58"/>
    <s v="C-IV"/>
    <x v="1"/>
    <x v="5"/>
    <n v="2017"/>
    <s v="2016/17"/>
    <m/>
    <n v="0.1804"/>
    <n v="0.25329999999999997"/>
    <n v="0.31359999999999999"/>
    <n v="0.34119999999999995"/>
  </r>
  <r>
    <x v="0"/>
    <s v="n/a"/>
    <x v="2"/>
    <x v="5"/>
    <n v="2017"/>
    <s v="2017/18"/>
    <m/>
    <n v="0.1198"/>
    <n v="0.21289999999999998"/>
    <n v="0.10830000000000001"/>
    <n v="0.14029999999999998"/>
  </r>
  <r>
    <x v="1"/>
    <s v="CalWIN"/>
    <x v="2"/>
    <x v="5"/>
    <n v="2017"/>
    <s v="2017/18"/>
    <m/>
    <n v="8.6699999999999999E-2"/>
    <n v="0.1741"/>
    <n v="5.5300000000000002E-2"/>
    <n v="9.1300000000000006E-2"/>
  </r>
  <r>
    <x v="2"/>
    <s v="C-IV"/>
    <x v="2"/>
    <x v="5"/>
    <n v="2017"/>
    <s v="2017/18"/>
    <m/>
    <n v="0"/>
    <n v="0.1176"/>
    <n v="0"/>
    <n v="0"/>
  </r>
  <r>
    <x v="3"/>
    <s v="C-IV"/>
    <x v="2"/>
    <x v="5"/>
    <n v="2017"/>
    <s v="2017/18"/>
    <m/>
    <n v="9.98E-2"/>
    <n v="0.18"/>
    <n v="0.1898"/>
    <n v="0.2238"/>
  </r>
  <r>
    <x v="4"/>
    <s v="C-IV"/>
    <x v="2"/>
    <x v="5"/>
    <n v="2017"/>
    <s v="2017/18"/>
    <m/>
    <n v="0.14429999999999998"/>
    <n v="0.2354"/>
    <n v="0.22989999999999999"/>
    <n v="0.27350000000000002"/>
  </r>
  <r>
    <x v="5"/>
    <s v="C-IV"/>
    <x v="2"/>
    <x v="5"/>
    <n v="2017"/>
    <s v="2017/18"/>
    <m/>
    <n v="0.11320000000000001"/>
    <n v="0.2155"/>
    <n v="0.1845"/>
    <n v="0.2109"/>
  </r>
  <r>
    <x v="6"/>
    <s v="C-IV"/>
    <x v="2"/>
    <x v="5"/>
    <n v="2017"/>
    <s v="2017/18"/>
    <m/>
    <n v="9.6000000000000002E-2"/>
    <n v="0.1414"/>
    <n v="0.20199999999999999"/>
    <n v="0.21719999999999998"/>
  </r>
  <r>
    <x v="7"/>
    <s v="CalWIN"/>
    <x v="2"/>
    <x v="5"/>
    <n v="2017"/>
    <s v="2017/18"/>
    <m/>
    <n v="6.2100000000000002E-2"/>
    <n v="0.13689999999999999"/>
    <n v="4.3299999999999998E-2"/>
    <n v="7.22E-2"/>
  </r>
  <r>
    <x v="8"/>
    <s v="C-IV"/>
    <x v="2"/>
    <x v="5"/>
    <n v="2017"/>
    <s v="2017/18"/>
    <m/>
    <n v="0.16839999999999999"/>
    <n v="0.23879999999999998"/>
    <n v="0.35220000000000001"/>
    <n v="0.36939999999999995"/>
  </r>
  <r>
    <x v="9"/>
    <s v="C-IV"/>
    <x v="2"/>
    <x v="5"/>
    <n v="2017"/>
    <s v="2017/18"/>
    <m/>
    <n v="0.1216"/>
    <n v="0.22059999999999999"/>
    <n v="0.20699999999999999"/>
    <n v="0.22889999999999999"/>
  </r>
  <r>
    <x v="10"/>
    <s v="CalWIN"/>
    <x v="2"/>
    <x v="5"/>
    <n v="2017"/>
    <s v="2017/18"/>
    <m/>
    <n v="0.14880000000000002"/>
    <n v="0.28270000000000001"/>
    <n v="0.10730000000000001"/>
    <n v="0.1699"/>
  </r>
  <r>
    <x v="11"/>
    <s v="C-IV"/>
    <x v="2"/>
    <x v="5"/>
    <n v="2017"/>
    <s v="2017/18"/>
    <m/>
    <n v="9.6099999999999991E-2"/>
    <n v="0.16260000000000002"/>
    <n v="0.1502"/>
    <n v="0.17"/>
  </r>
  <r>
    <x v="12"/>
    <s v="C-IV"/>
    <x v="2"/>
    <x v="5"/>
    <n v="2017"/>
    <s v="2017/18"/>
    <m/>
    <n v="0.1033"/>
    <n v="0.18289999999999998"/>
    <n v="0.24510000000000001"/>
    <n v="0.27289999999999998"/>
  </r>
  <r>
    <x v="13"/>
    <s v="C-IV"/>
    <x v="2"/>
    <x v="5"/>
    <n v="2017"/>
    <s v="2017/18"/>
    <m/>
    <n v="0.153"/>
    <n v="0.24600000000000002"/>
    <n v="0.23469999999999999"/>
    <n v="0.2646"/>
  </r>
  <r>
    <x v="14"/>
    <s v="C-IV"/>
    <x v="2"/>
    <x v="5"/>
    <n v="2017"/>
    <s v="2017/18"/>
    <m/>
    <n v="0.1"/>
    <n v="0.23910000000000001"/>
    <n v="0.14779999999999999"/>
    <n v="0.1696"/>
  </r>
  <r>
    <x v="15"/>
    <s v="C-IV"/>
    <x v="2"/>
    <x v="5"/>
    <n v="2017"/>
    <s v="2017/18"/>
    <m/>
    <n v="0.18170000000000003"/>
    <n v="0.28010000000000002"/>
    <n v="0.1648"/>
    <n v="0.19519999999999998"/>
  </r>
  <r>
    <x v="16"/>
    <s v="C-IV"/>
    <x v="2"/>
    <x v="5"/>
    <n v="2017"/>
    <s v="2017/18"/>
    <m/>
    <n v="0.20920000000000002"/>
    <n v="0.30609999999999998"/>
    <n v="0.21379999999999999"/>
    <n v="0.24429999999999999"/>
  </r>
  <r>
    <x v="17"/>
    <s v="C-IV"/>
    <x v="2"/>
    <x v="5"/>
    <n v="2017"/>
    <s v="2017/18"/>
    <m/>
    <n v="7.46E-2"/>
    <n v="0.17480000000000001"/>
    <n v="0.26379999999999998"/>
    <n v="0.30519999999999997"/>
  </r>
  <r>
    <x v="18"/>
    <s v="C-IV"/>
    <x v="2"/>
    <x v="5"/>
    <n v="2017"/>
    <s v="2017/18"/>
    <m/>
    <n v="6.5500000000000003E-2"/>
    <n v="0.1399"/>
    <n v="0.26489999999999997"/>
    <n v="0.3155"/>
  </r>
  <r>
    <x v="19"/>
    <s v="LRS"/>
    <x v="2"/>
    <x v="5"/>
    <n v="2017"/>
    <s v="2017/18"/>
    <m/>
    <n v="0.10619999999999999"/>
    <n v="0.1862"/>
    <n v="5.5199999999999999E-2"/>
    <n v="7.85E-2"/>
  </r>
  <r>
    <x v="20"/>
    <s v="C-IV"/>
    <x v="2"/>
    <x v="5"/>
    <n v="2017"/>
    <s v="2017/18"/>
    <m/>
    <n v="0.15359999999999999"/>
    <n v="0.253"/>
    <n v="0.10300000000000001"/>
    <n v="0.14080000000000001"/>
  </r>
  <r>
    <x v="21"/>
    <s v="C-IV"/>
    <x v="2"/>
    <x v="5"/>
    <n v="2017"/>
    <s v="2017/18"/>
    <m/>
    <n v="0.11470000000000001"/>
    <n v="0.1923"/>
    <n v="0.19949999999999998"/>
    <n v="0.23600000000000002"/>
  </r>
  <r>
    <x v="22"/>
    <s v="C-IV"/>
    <x v="2"/>
    <x v="5"/>
    <n v="2017"/>
    <s v="2017/18"/>
    <m/>
    <n v="6.54E-2"/>
    <n v="0.13849999999999998"/>
    <n v="0.21149999999999999"/>
    <n v="0.23079999999999998"/>
  </r>
  <r>
    <x v="23"/>
    <s v="C-IV"/>
    <x v="2"/>
    <x v="5"/>
    <n v="2017"/>
    <s v="2017/18"/>
    <m/>
    <n v="0.12960000000000002"/>
    <n v="0.2316"/>
    <n v="0.2157"/>
    <n v="0.25989999999999996"/>
  </r>
  <r>
    <x v="24"/>
    <s v="C-IV"/>
    <x v="2"/>
    <x v="5"/>
    <n v="2017"/>
    <s v="2017/18"/>
    <m/>
    <n v="0.15359999999999999"/>
    <n v="0.2596"/>
    <n v="0.23350000000000001"/>
    <n v="0.25980000000000003"/>
  </r>
  <r>
    <x v="25"/>
    <s v="C-IV"/>
    <x v="2"/>
    <x v="5"/>
    <n v="2017"/>
    <s v="2017/18"/>
    <m/>
    <n v="0.12140000000000001"/>
    <n v="0.17859999999999998"/>
    <n v="0.2571"/>
    <n v="0.27140000000000003"/>
  </r>
  <r>
    <x v="26"/>
    <s v="C-IV"/>
    <x v="2"/>
    <x v="5"/>
    <n v="2017"/>
    <s v="2017/18"/>
    <m/>
    <n v="0"/>
    <n v="6.5599999999999992E-2"/>
    <n v="9.8400000000000001E-2"/>
    <n v="0.12300000000000001"/>
  </r>
  <r>
    <x v="27"/>
    <s v="C-IV"/>
    <x v="2"/>
    <x v="5"/>
    <n v="2017"/>
    <s v="2017/18"/>
    <m/>
    <n v="0.19920000000000002"/>
    <n v="0.31259999999999999"/>
    <n v="0.18770000000000001"/>
    <n v="0.23430000000000001"/>
  </r>
  <r>
    <x v="28"/>
    <s v="C-IV"/>
    <x v="2"/>
    <x v="5"/>
    <n v="2017"/>
    <s v="2017/18"/>
    <m/>
    <n v="7.9299999999999995E-2"/>
    <n v="0.1479"/>
    <n v="0.1961"/>
    <n v="0.24760000000000001"/>
  </r>
  <r>
    <x v="29"/>
    <s v="C-IV"/>
    <x v="2"/>
    <x v="5"/>
    <n v="2017"/>
    <s v="2017/18"/>
    <m/>
    <n v="5.1699999999999996E-2"/>
    <n v="0.1394"/>
    <n v="0.15859999999999999"/>
    <n v="0.18760000000000002"/>
  </r>
  <r>
    <x v="30"/>
    <s v="CalWIN"/>
    <x v="2"/>
    <x v="5"/>
    <n v="2017"/>
    <s v="2017/18"/>
    <m/>
    <n v="0.1051"/>
    <n v="0.2155"/>
    <n v="8.14E-2"/>
    <n v="0.12560000000000002"/>
  </r>
  <r>
    <x v="31"/>
    <s v="CalWIN"/>
    <x v="2"/>
    <x v="5"/>
    <n v="2017"/>
    <s v="2017/18"/>
    <m/>
    <n v="7.4200000000000002E-2"/>
    <n v="0.16"/>
    <n v="4.5700000000000005E-2"/>
    <n v="7.4900000000000008E-2"/>
  </r>
  <r>
    <x v="32"/>
    <s v="C-IV"/>
    <x v="2"/>
    <x v="5"/>
    <n v="2017"/>
    <s v="2017/18"/>
    <m/>
    <n v="5.8299999999999998E-2"/>
    <n v="0.1341"/>
    <n v="0.13699999999999998"/>
    <n v="0.1691"/>
  </r>
  <r>
    <x v="33"/>
    <s v="C-IV"/>
    <x v="2"/>
    <x v="5"/>
    <n v="2017"/>
    <s v="2017/18"/>
    <m/>
    <n v="0.14749999999999999"/>
    <n v="0.24260000000000001"/>
    <n v="0.15539999999999998"/>
    <n v="0.1789"/>
  </r>
  <r>
    <x v="34"/>
    <s v="CalWIN"/>
    <x v="2"/>
    <x v="5"/>
    <n v="2017"/>
    <s v="2017/18"/>
    <m/>
    <n v="0.1142"/>
    <n v="0.2132"/>
    <n v="8.2299999999999998E-2"/>
    <n v="0.1222"/>
  </r>
  <r>
    <x v="35"/>
    <s v="C-IV"/>
    <x v="2"/>
    <x v="5"/>
    <n v="2017"/>
    <s v="2017/18"/>
    <m/>
    <n v="0.1595"/>
    <n v="0.2419"/>
    <n v="0.2419"/>
    <n v="0.2581"/>
  </r>
  <r>
    <x v="36"/>
    <s v="C-IV"/>
    <x v="2"/>
    <x v="5"/>
    <n v="2017"/>
    <s v="2017/18"/>
    <m/>
    <n v="0.193"/>
    <n v="0.29460000000000003"/>
    <n v="0.25280000000000002"/>
    <n v="0.28039999999999998"/>
  </r>
  <r>
    <x v="37"/>
    <s v="CalWIN"/>
    <x v="2"/>
    <x v="5"/>
    <n v="2017"/>
    <s v="2017/18"/>
    <m/>
    <n v="9.3800000000000008E-2"/>
    <n v="0.17829999999999999"/>
    <n v="5.5800000000000002E-2"/>
    <n v="8.8900000000000007E-2"/>
  </r>
  <r>
    <x v="38"/>
    <s v="CalWIN"/>
    <x v="2"/>
    <x v="5"/>
    <n v="2017"/>
    <s v="2017/18"/>
    <m/>
    <n v="8.3800000000000013E-2"/>
    <n v="0.1656"/>
    <n v="7.4200000000000002E-2"/>
    <n v="0.1115"/>
  </r>
  <r>
    <x v="39"/>
    <s v="C-IV"/>
    <x v="2"/>
    <x v="5"/>
    <n v="2017"/>
    <s v="2017/18"/>
    <m/>
    <n v="0.1537"/>
    <n v="0.248"/>
    <n v="0.22030000000000002"/>
    <n v="0.2462"/>
  </r>
  <r>
    <x v="40"/>
    <s v="CalWIN"/>
    <x v="2"/>
    <x v="5"/>
    <n v="2017"/>
    <s v="2017/18"/>
    <m/>
    <n v="7.8600000000000003E-2"/>
    <n v="0.1739"/>
    <n v="5.8499999999999996E-2"/>
    <n v="9.9399999999999988E-2"/>
  </r>
  <r>
    <x v="41"/>
    <s v="CalWIN"/>
    <x v="2"/>
    <x v="5"/>
    <n v="2017"/>
    <s v="2017/18"/>
    <m/>
    <n v="7.1399999999999991E-2"/>
    <n v="0.159"/>
    <n v="5.45E-2"/>
    <n v="8.4199999999999997E-2"/>
  </r>
  <r>
    <x v="42"/>
    <s v="CalWIN"/>
    <x v="2"/>
    <x v="5"/>
    <n v="2017"/>
    <s v="2017/18"/>
    <m/>
    <n v="7.0099999999999996E-2"/>
    <n v="0.16539999999999999"/>
    <n v="5.9000000000000004E-2"/>
    <n v="0.10289999999999999"/>
  </r>
  <r>
    <x v="43"/>
    <s v="CalWIN"/>
    <x v="2"/>
    <x v="5"/>
    <n v="2017"/>
    <s v="2017/18"/>
    <m/>
    <n v="1.8799999999999997E-2"/>
    <n v="0.1076"/>
    <n v="8.6999999999999994E-3"/>
    <n v="3.6499999999999998E-2"/>
  </r>
  <r>
    <x v="44"/>
    <s v="CalWIN"/>
    <x v="2"/>
    <x v="5"/>
    <n v="2017"/>
    <s v="2017/18"/>
    <m/>
    <n v="1.67E-2"/>
    <n v="0.12939999999999999"/>
    <n v="1.1899999999999999E-2"/>
    <n v="6.1600000000000002E-2"/>
  </r>
  <r>
    <x v="45"/>
    <s v="C-IV"/>
    <x v="2"/>
    <x v="5"/>
    <n v="2017"/>
    <s v="2017/18"/>
    <m/>
    <n v="0.15039999999999998"/>
    <n v="0.24829999999999999"/>
    <n v="0.24390000000000001"/>
    <n v="0.27079999999999999"/>
  </r>
  <r>
    <x v="46"/>
    <s v="C-IV"/>
    <x v="2"/>
    <x v="5"/>
    <n v="2017"/>
    <s v="2017/18"/>
    <m/>
    <n v="6.8199999999999997E-2"/>
    <n v="0.15909999999999999"/>
    <n v="9.0899999999999995E-2"/>
    <n v="0.11359999999999999"/>
  </r>
  <r>
    <x v="47"/>
    <s v="C-IV"/>
    <x v="2"/>
    <x v="5"/>
    <n v="2017"/>
    <s v="2017/18"/>
    <m/>
    <n v="0.13109999999999999"/>
    <n v="0.20069999999999999"/>
    <n v="0.29870000000000002"/>
    <n v="0.32819999999999999"/>
  </r>
  <r>
    <x v="48"/>
    <s v="CalWIN"/>
    <x v="2"/>
    <x v="5"/>
    <n v="2017"/>
    <s v="2017/18"/>
    <m/>
    <n v="1.2699999999999999E-2"/>
    <n v="0.1134"/>
    <n v="7.0999999999999995E-3"/>
    <n v="3.6600000000000001E-2"/>
  </r>
  <r>
    <x v="49"/>
    <s v="CalWIN"/>
    <x v="2"/>
    <x v="5"/>
    <n v="2017"/>
    <s v="2017/18"/>
    <m/>
    <n v="9.5399999999999985E-2"/>
    <n v="0.19159999999999999"/>
    <n v="6.0299999999999999E-2"/>
    <n v="9.9700000000000011E-2"/>
  </r>
  <r>
    <x v="50"/>
    <s v="C-IV"/>
    <x v="2"/>
    <x v="5"/>
    <n v="2017"/>
    <s v="2017/18"/>
    <m/>
    <n v="0.1588"/>
    <n v="0.25819999999999999"/>
    <n v="0.22750000000000001"/>
    <n v="0.2666"/>
  </r>
  <r>
    <x v="51"/>
    <s v="C-IV"/>
    <x v="2"/>
    <x v="5"/>
    <n v="2017"/>
    <s v="2017/18"/>
    <m/>
    <n v="0.18109999999999998"/>
    <n v="0.26869999999999999"/>
    <n v="0.23089999999999999"/>
    <n v="0.25090000000000001"/>
  </r>
  <r>
    <x v="52"/>
    <s v="C-IV"/>
    <x v="2"/>
    <x v="5"/>
    <n v="2017"/>
    <s v="2017/18"/>
    <m/>
    <n v="0.124"/>
    <n v="0.20829999999999999"/>
    <n v="0.21309999999999998"/>
    <n v="0.2366"/>
  </r>
  <r>
    <x v="53"/>
    <s v="C-IV"/>
    <x v="2"/>
    <x v="5"/>
    <n v="2017"/>
    <s v="2017/18"/>
    <m/>
    <n v="9.2499999999999999E-2"/>
    <n v="0.17469999999999999"/>
    <n v="0.2397"/>
    <n v="0.26369999999999999"/>
  </r>
  <r>
    <x v="54"/>
    <s v="CalWIN"/>
    <x v="2"/>
    <x v="5"/>
    <n v="2017"/>
    <s v="2017/18"/>
    <m/>
    <n v="0.17370000000000002"/>
    <n v="0.30099999999999999"/>
    <n v="0.13339999999999999"/>
    <n v="0.184"/>
  </r>
  <r>
    <x v="55"/>
    <s v="C-IV"/>
    <x v="2"/>
    <x v="5"/>
    <n v="2017"/>
    <s v="2017/18"/>
    <m/>
    <n v="7.3599999999999999E-2"/>
    <n v="0.16079999999999997"/>
    <n v="9.5399999999999985E-2"/>
    <n v="0.1226"/>
  </r>
  <r>
    <x v="56"/>
    <s v="CalWIN"/>
    <x v="2"/>
    <x v="5"/>
    <n v="2017"/>
    <s v="2017/18"/>
    <m/>
    <n v="0.1353"/>
    <n v="0.27679999999999999"/>
    <n v="0.1032"/>
    <n v="0.1552"/>
  </r>
  <r>
    <x v="57"/>
    <s v="CalWIN"/>
    <x v="2"/>
    <x v="5"/>
    <n v="2017"/>
    <s v="2017/18"/>
    <m/>
    <n v="0.1043"/>
    <n v="0.18359999999999999"/>
    <n v="7.6799999999999993E-2"/>
    <n v="0.13019999999999998"/>
  </r>
  <r>
    <x v="58"/>
    <s v="C-IV"/>
    <x v="2"/>
    <x v="5"/>
    <n v="2017"/>
    <s v="2017/18"/>
    <m/>
    <n v="0.15259999999999999"/>
    <n v="0.22920000000000001"/>
    <n v="0.24780000000000002"/>
    <n v="0.27649999999999997"/>
  </r>
</pivotCacheRecords>
</file>

<file path=xl/pivotCache/pivotCacheRecords5.xml><?xml version="1.0" encoding="utf-8"?>
<pivotCacheRecords xmlns="http://schemas.openxmlformats.org/spreadsheetml/2006/main" xmlns:r="http://schemas.openxmlformats.org/officeDocument/2006/relationships" count="4425">
  <r>
    <x v="0"/>
    <s v="n/a"/>
    <x v="0"/>
    <x v="0"/>
    <x v="0"/>
    <s v="2011/12"/>
    <n v="1767003"/>
    <n v="3956654"/>
    <m/>
    <n v="0.96050000000000002"/>
    <m/>
    <m/>
    <m/>
    <n v="3.4200000000000001E-2"/>
  </r>
  <r>
    <x v="1"/>
    <s v="CalWIN"/>
    <x v="0"/>
    <x v="0"/>
    <x v="0"/>
    <s v="2011/12"/>
    <n v="60025"/>
    <n v="122112"/>
    <m/>
    <n v="0.9093"/>
    <m/>
    <m/>
    <m/>
    <n v="1.09E-2"/>
  </r>
  <r>
    <x v="2"/>
    <s v="C-IV"/>
    <x v="0"/>
    <x v="0"/>
    <x v="0"/>
    <s v="2011/12"/>
    <n v="82"/>
    <n v="152"/>
    <m/>
    <n v="1"/>
    <m/>
    <m/>
    <m/>
    <n v="5.3600000000000002E-2"/>
  </r>
  <r>
    <x v="3"/>
    <s v="C-IV"/>
    <x v="0"/>
    <x v="0"/>
    <x v="0"/>
    <s v="2011/12"/>
    <n v="1605"/>
    <n v="3081"/>
    <m/>
    <n v="0.87070000000000003"/>
    <m/>
    <m/>
    <m/>
    <n v="5.3600000000000002E-2"/>
  </r>
  <r>
    <x v="4"/>
    <s v="C-IV"/>
    <x v="0"/>
    <x v="0"/>
    <x v="0"/>
    <s v="2011/12"/>
    <n v="13440"/>
    <n v="28228"/>
    <m/>
    <n v="0.88600000000000001"/>
    <m/>
    <m/>
    <m/>
    <n v="5.3600000000000002E-2"/>
  </r>
  <r>
    <x v="5"/>
    <s v="C-IV"/>
    <x v="0"/>
    <x v="0"/>
    <x v="0"/>
    <s v="2011/12"/>
    <n v="2418"/>
    <n v="4875"/>
    <m/>
    <n v="0.95950000000000002"/>
    <m/>
    <m/>
    <m/>
    <n v="5.3600000000000002E-2"/>
  </r>
  <r>
    <x v="6"/>
    <s v="C-IV"/>
    <x v="0"/>
    <x v="0"/>
    <x v="0"/>
    <s v="2011/12"/>
    <n v="692"/>
    <n v="1707"/>
    <m/>
    <n v="1"/>
    <m/>
    <m/>
    <m/>
    <n v="5.3600000000000002E-2"/>
  </r>
  <r>
    <x v="7"/>
    <s v="CalWIN"/>
    <x v="0"/>
    <x v="0"/>
    <x v="0"/>
    <s v="2011/12"/>
    <n v="31591"/>
    <n v="67029"/>
    <m/>
    <n v="0.9637"/>
    <m/>
    <m/>
    <m/>
    <n v="3.8600000000000002E-2"/>
  </r>
  <r>
    <x v="8"/>
    <s v="C-IV"/>
    <x v="0"/>
    <x v="0"/>
    <x v="0"/>
    <s v="2011/12"/>
    <n v="2575"/>
    <n v="5366"/>
    <m/>
    <n v="1"/>
    <m/>
    <m/>
    <m/>
    <n v="5.3600000000000002E-2"/>
  </r>
  <r>
    <x v="9"/>
    <s v="C-IV"/>
    <x v="0"/>
    <x v="0"/>
    <x v="0"/>
    <s v="2011/12"/>
    <n v="5834"/>
    <n v="11341"/>
    <m/>
    <n v="0.99809999999999999"/>
    <m/>
    <m/>
    <m/>
    <n v="5.3600000000000002E-2"/>
  </r>
  <r>
    <x v="10"/>
    <s v="CalWIN"/>
    <x v="0"/>
    <x v="0"/>
    <x v="0"/>
    <s v="2011/12"/>
    <n v="87032"/>
    <n v="211602"/>
    <m/>
    <n v="1"/>
    <m/>
    <m/>
    <m/>
    <n v="1.7500000000000002E-2"/>
  </r>
  <r>
    <x v="11"/>
    <s v="C-IV"/>
    <x v="0"/>
    <x v="0"/>
    <x v="0"/>
    <s v="2011/12"/>
    <n v="1345"/>
    <n v="3384"/>
    <m/>
    <n v="0"/>
    <m/>
    <m/>
    <m/>
    <n v="5.3600000000000002E-2"/>
  </r>
  <r>
    <x v="12"/>
    <s v="C-IV"/>
    <x v="0"/>
    <x v="0"/>
    <x v="0"/>
    <s v="2011/12"/>
    <n v="7904"/>
    <n v="15105"/>
    <m/>
    <n v="0.95509999999999995"/>
    <m/>
    <m/>
    <m/>
    <n v="5.3600000000000002E-2"/>
  </r>
  <r>
    <x v="13"/>
    <s v="C-IV"/>
    <x v="0"/>
    <x v="0"/>
    <x v="0"/>
    <s v="2011/12"/>
    <n v="13695"/>
    <n v="35317"/>
    <m/>
    <n v="1"/>
    <m/>
    <m/>
    <m/>
    <n v="5.3600000000000002E-2"/>
  </r>
  <r>
    <x v="14"/>
    <s v="C-IV"/>
    <x v="0"/>
    <x v="0"/>
    <x v="0"/>
    <s v="2011/12"/>
    <n v="950"/>
    <n v="1954"/>
    <m/>
    <n v="1"/>
    <m/>
    <m/>
    <m/>
    <n v="5.3600000000000002E-2"/>
  </r>
  <r>
    <x v="15"/>
    <s v="C-IV"/>
    <x v="0"/>
    <x v="0"/>
    <x v="0"/>
    <s v="2011/12"/>
    <n v="55265"/>
    <n v="136622"/>
    <m/>
    <n v="0.9879"/>
    <m/>
    <m/>
    <m/>
    <n v="3.3000000000000002E-2"/>
  </r>
  <r>
    <x v="16"/>
    <s v="C-IV"/>
    <x v="0"/>
    <x v="0"/>
    <x v="0"/>
    <s v="2011/12"/>
    <n v="9461"/>
    <n v="22772"/>
    <m/>
    <n v="1"/>
    <m/>
    <m/>
    <m/>
    <n v="5.3600000000000002E-2"/>
  </r>
  <r>
    <x v="17"/>
    <s v="C-IV"/>
    <x v="0"/>
    <x v="0"/>
    <x v="0"/>
    <s v="2011/12"/>
    <n v="4888"/>
    <n v="9935"/>
    <m/>
    <n v="0.9466"/>
    <m/>
    <m/>
    <m/>
    <n v="5.3600000000000002E-2"/>
  </r>
  <r>
    <x v="18"/>
    <s v="C-IV"/>
    <x v="0"/>
    <x v="0"/>
    <x v="0"/>
    <s v="2011/12"/>
    <n v="1373"/>
    <n v="2931"/>
    <m/>
    <n v="0.94299999999999995"/>
    <m/>
    <m/>
    <m/>
    <n v="5.3600000000000002E-2"/>
  </r>
  <r>
    <x v="19"/>
    <s v="LRS"/>
    <x v="0"/>
    <x v="0"/>
    <x v="0"/>
    <s v="2011/12"/>
    <n v="495012"/>
    <n v="1058962"/>
    <m/>
    <n v="0.96230000000000004"/>
    <m/>
    <m/>
    <m/>
    <n v="3.3399999999999999E-2"/>
  </r>
  <r>
    <x v="20"/>
    <s v="C-IV"/>
    <x v="0"/>
    <x v="0"/>
    <x v="0"/>
    <s v="2011/12"/>
    <n v="10284"/>
    <n v="26172"/>
    <m/>
    <n v="0.97599999999999998"/>
    <m/>
    <m/>
    <m/>
    <n v="5.3600000000000002E-2"/>
  </r>
  <r>
    <x v="21"/>
    <s v="C-IV"/>
    <x v="0"/>
    <x v="0"/>
    <x v="0"/>
    <s v="2011/12"/>
    <n v="5325"/>
    <n v="8957"/>
    <m/>
    <n v="0.97489999999999999"/>
    <m/>
    <m/>
    <m/>
    <n v="5.3600000000000002E-2"/>
  </r>
  <r>
    <x v="22"/>
    <s v="C-IV"/>
    <x v="0"/>
    <x v="0"/>
    <x v="0"/>
    <s v="2011/12"/>
    <n v="826"/>
    <n v="1730"/>
    <m/>
    <n v="0.94030000000000002"/>
    <m/>
    <m/>
    <m/>
    <n v="5.3600000000000002E-2"/>
  </r>
  <r>
    <x v="23"/>
    <s v="C-IV"/>
    <x v="0"/>
    <x v="0"/>
    <x v="0"/>
    <s v="2011/12"/>
    <n v="6872"/>
    <n v="13454"/>
    <m/>
    <n v="0.99199999999999999"/>
    <m/>
    <m/>
    <m/>
    <n v="5.3600000000000002E-2"/>
  </r>
  <r>
    <x v="24"/>
    <s v="C-IV"/>
    <x v="0"/>
    <x v="0"/>
    <x v="0"/>
    <s v="2011/12"/>
    <n v="21252"/>
    <n v="52771"/>
    <m/>
    <n v="0.97419999999999995"/>
    <m/>
    <m/>
    <m/>
    <n v="2.52E-2"/>
  </r>
  <r>
    <x v="25"/>
    <s v="C-IV"/>
    <x v="0"/>
    <x v="0"/>
    <x v="0"/>
    <s v="2011/12"/>
    <n v="425"/>
    <n v="1021"/>
    <m/>
    <n v="0.97829999999999995"/>
    <m/>
    <m/>
    <m/>
    <n v="5.3600000000000002E-2"/>
  </r>
  <r>
    <x v="26"/>
    <s v="C-IV"/>
    <x v="0"/>
    <x v="0"/>
    <x v="0"/>
    <s v="2011/12"/>
    <n v="426"/>
    <n v="698"/>
    <m/>
    <n v="0.9778"/>
    <m/>
    <m/>
    <m/>
    <n v="5.3600000000000002E-2"/>
  </r>
  <r>
    <x v="27"/>
    <s v="C-IV"/>
    <x v="0"/>
    <x v="0"/>
    <x v="0"/>
    <s v="2011/12"/>
    <n v="19293"/>
    <n v="44819"/>
    <m/>
    <n v="0.99950000000000006"/>
    <m/>
    <m/>
    <m/>
    <n v="1.0800000000000001E-2"/>
  </r>
  <r>
    <x v="28"/>
    <s v="C-IV"/>
    <x v="0"/>
    <x v="0"/>
    <x v="0"/>
    <s v="2011/12"/>
    <n v="3286"/>
    <n v="7073"/>
    <m/>
    <n v="1"/>
    <m/>
    <m/>
    <m/>
    <n v="5.3600000000000002E-2"/>
  </r>
  <r>
    <x v="29"/>
    <s v="C-IV"/>
    <x v="0"/>
    <x v="0"/>
    <x v="0"/>
    <s v="2011/12"/>
    <n v="3327"/>
    <n v="6509"/>
    <m/>
    <n v="0.9748"/>
    <m/>
    <m/>
    <m/>
    <n v="5.3600000000000002E-2"/>
  </r>
  <r>
    <x v="30"/>
    <s v="CalWIN"/>
    <x v="0"/>
    <x v="0"/>
    <x v="0"/>
    <s v="2011/12"/>
    <n v="92898"/>
    <n v="209924"/>
    <m/>
    <n v="0.99609999999999999"/>
    <m/>
    <m/>
    <m/>
    <n v="2.06E-2"/>
  </r>
  <r>
    <x v="31"/>
    <s v="CalWIN"/>
    <x v="0"/>
    <x v="0"/>
    <x v="0"/>
    <s v="2011/12"/>
    <n v="7989"/>
    <n v="17900"/>
    <m/>
    <n v="0.9536"/>
    <m/>
    <m/>
    <m/>
    <n v="5.3600000000000002E-2"/>
  </r>
  <r>
    <x v="32"/>
    <s v="C-IV"/>
    <x v="0"/>
    <x v="0"/>
    <x v="0"/>
    <s v="2011/12"/>
    <n v="688"/>
    <n v="1564"/>
    <m/>
    <n v="0.77359999999999995"/>
    <m/>
    <m/>
    <m/>
    <n v="5.3600000000000002E-2"/>
  </r>
  <r>
    <x v="33"/>
    <s v="C-IV"/>
    <x v="0"/>
    <x v="0"/>
    <x v="0"/>
    <s v="2011/12"/>
    <n v="104465"/>
    <n v="259798"/>
    <m/>
    <n v="0.99890000000000001"/>
    <m/>
    <m/>
    <m/>
    <n v="0.04"/>
  </r>
  <r>
    <x v="34"/>
    <s v="CalWIN"/>
    <x v="0"/>
    <x v="0"/>
    <x v="0"/>
    <s v="2011/12"/>
    <n v="87602"/>
    <n v="200011"/>
    <m/>
    <n v="0.90969999999999995"/>
    <m/>
    <m/>
    <m/>
    <n v="4.6600000000000003E-2"/>
  </r>
  <r>
    <x v="35"/>
    <s v="C-IV"/>
    <x v="0"/>
    <x v="0"/>
    <x v="0"/>
    <s v="2011/12"/>
    <n v="2644"/>
    <n v="6211"/>
    <m/>
    <n v="0.99039999999999995"/>
    <m/>
    <m/>
    <m/>
    <n v="5.3600000000000002E-2"/>
  </r>
  <r>
    <x v="36"/>
    <s v="C-IV"/>
    <x v="0"/>
    <x v="0"/>
    <x v="0"/>
    <s v="2011/12"/>
    <n v="143021"/>
    <n v="346744"/>
    <m/>
    <n v="0.99929999999999997"/>
    <m/>
    <m/>
    <m/>
    <n v="9.7999999999999997E-3"/>
  </r>
  <r>
    <x v="37"/>
    <s v="CalWIN"/>
    <x v="0"/>
    <x v="0"/>
    <x v="0"/>
    <s v="2011/12"/>
    <n v="108079"/>
    <n v="240771"/>
    <m/>
    <n v="0.97670000000000001"/>
    <m/>
    <m/>
    <m/>
    <n v="7.2599999999999998E-2"/>
  </r>
  <r>
    <x v="38"/>
    <s v="CalWIN"/>
    <x v="0"/>
    <x v="0"/>
    <x v="0"/>
    <s v="2011/12"/>
    <n v="32799"/>
    <n v="50905"/>
    <m/>
    <n v="0.98760000000000003"/>
    <m/>
    <m/>
    <m/>
    <n v="3.2599999999999997E-2"/>
  </r>
  <r>
    <x v="39"/>
    <s v="C-IV"/>
    <x v="0"/>
    <x v="0"/>
    <x v="0"/>
    <s v="2011/12"/>
    <n v="41919"/>
    <n v="104725"/>
    <m/>
    <n v="0.98529999999999995"/>
    <m/>
    <m/>
    <m/>
    <n v="2.9899999999999999E-2"/>
  </r>
  <r>
    <x v="40"/>
    <s v="CalWIN"/>
    <x v="0"/>
    <x v="0"/>
    <x v="0"/>
    <s v="2011/12"/>
    <n v="9003"/>
    <n v="17679"/>
    <m/>
    <n v="0.95550000000000002"/>
    <m/>
    <m/>
    <m/>
    <n v="5.3600000000000002E-2"/>
  </r>
  <r>
    <x v="41"/>
    <s v="CalWIN"/>
    <x v="0"/>
    <x v="0"/>
    <x v="0"/>
    <s v="2011/12"/>
    <n v="12556"/>
    <n v="26275"/>
    <m/>
    <n v="0.94669999999999999"/>
    <m/>
    <m/>
    <m/>
    <n v="5.3600000000000002E-2"/>
  </r>
  <r>
    <x v="42"/>
    <s v="CalWIN"/>
    <x v="0"/>
    <x v="0"/>
    <x v="0"/>
    <s v="2011/12"/>
    <n v="13668"/>
    <n v="31120"/>
    <m/>
    <n v="0.63319999999999999"/>
    <m/>
    <m/>
    <m/>
    <n v="5.3600000000000002E-2"/>
  </r>
  <r>
    <x v="43"/>
    <s v="CalWIN"/>
    <x v="0"/>
    <x v="0"/>
    <x v="0"/>
    <s v="2011/12"/>
    <n v="46452"/>
    <n v="100983"/>
    <m/>
    <n v="0.74919999999999998"/>
    <m/>
    <m/>
    <m/>
    <n v="0"/>
  </r>
  <r>
    <x v="44"/>
    <s v="CalWIN"/>
    <x v="0"/>
    <x v="0"/>
    <x v="0"/>
    <s v="2011/12"/>
    <n v="10100"/>
    <n v="20577"/>
    <m/>
    <n v="0.62529999999999997"/>
    <m/>
    <m/>
    <m/>
    <n v="5.3600000000000002E-2"/>
  </r>
  <r>
    <x v="45"/>
    <s v="C-IV"/>
    <x v="0"/>
    <x v="0"/>
    <x v="0"/>
    <s v="2011/12"/>
    <n v="11989"/>
    <n v="24418"/>
    <m/>
    <n v="0.98750000000000004"/>
    <m/>
    <m/>
    <m/>
    <n v="5.3600000000000002E-2"/>
  </r>
  <r>
    <x v="46"/>
    <s v="C-IV"/>
    <x v="0"/>
    <x v="0"/>
    <x v="0"/>
    <s v="2011/12"/>
    <n v="124"/>
    <n v="262"/>
    <m/>
    <n v="1"/>
    <m/>
    <m/>
    <m/>
    <n v="5.3600000000000002E-2"/>
  </r>
  <r>
    <x v="47"/>
    <s v="C-IV"/>
    <x v="0"/>
    <x v="0"/>
    <x v="0"/>
    <s v="2011/12"/>
    <n v="2617"/>
    <n v="5978"/>
    <m/>
    <n v="1"/>
    <m/>
    <m/>
    <m/>
    <n v="5.3600000000000002E-2"/>
  </r>
  <r>
    <x v="48"/>
    <s v="CalWIN"/>
    <x v="0"/>
    <x v="0"/>
    <x v="0"/>
    <s v="2011/12"/>
    <n v="19138"/>
    <n v="39019"/>
    <m/>
    <n v="0.92269999999999996"/>
    <m/>
    <m/>
    <m/>
    <n v="1.6500000000000001E-2"/>
  </r>
  <r>
    <x v="49"/>
    <s v="CalWIN"/>
    <x v="0"/>
    <x v="0"/>
    <x v="0"/>
    <s v="2011/12"/>
    <n v="16652"/>
    <n v="31838"/>
    <m/>
    <n v="0.86250000000000004"/>
    <m/>
    <m/>
    <m/>
    <n v="5.3600000000000002E-2"/>
  </r>
  <r>
    <x v="50"/>
    <s v="C-IV"/>
    <x v="0"/>
    <x v="0"/>
    <x v="0"/>
    <s v="2011/12"/>
    <n v="38000"/>
    <n v="85530"/>
    <m/>
    <n v="1"/>
    <m/>
    <m/>
    <m/>
    <n v="3.8600000000000002E-2"/>
  </r>
  <r>
    <x v="51"/>
    <s v="C-IV"/>
    <x v="0"/>
    <x v="0"/>
    <x v="0"/>
    <s v="2011/12"/>
    <n v="4773"/>
    <n v="11667"/>
    <m/>
    <n v="0.92559999999999998"/>
    <m/>
    <m/>
    <m/>
    <n v="5.3600000000000002E-2"/>
  </r>
  <r>
    <x v="52"/>
    <s v="C-IV"/>
    <x v="0"/>
    <x v="0"/>
    <x v="0"/>
    <s v="2011/12"/>
    <n v="3993"/>
    <n v="9410"/>
    <m/>
    <n v="0.89380000000000004"/>
    <m/>
    <m/>
    <m/>
    <n v="5.3600000000000002E-2"/>
  </r>
  <r>
    <x v="53"/>
    <s v="C-IV"/>
    <x v="0"/>
    <x v="0"/>
    <x v="0"/>
    <s v="2011/12"/>
    <n v="729"/>
    <n v="1531"/>
    <m/>
    <n v="0.96430000000000005"/>
    <m/>
    <m/>
    <m/>
    <n v="5.3600000000000002E-2"/>
  </r>
  <r>
    <x v="54"/>
    <s v="CalWIN"/>
    <x v="0"/>
    <x v="0"/>
    <x v="0"/>
    <s v="2011/12"/>
    <n v="42324"/>
    <n v="108269"/>
    <m/>
    <n v="1"/>
    <m/>
    <m/>
    <m/>
    <n v="2.1899999999999999E-2"/>
  </r>
  <r>
    <x v="55"/>
    <s v="C-IV"/>
    <x v="0"/>
    <x v="0"/>
    <x v="0"/>
    <s v="2011/12"/>
    <n v="2735"/>
    <n v="5211"/>
    <m/>
    <n v="0.98980000000000001"/>
    <m/>
    <m/>
    <m/>
    <n v="5.3600000000000002E-2"/>
  </r>
  <r>
    <x v="56"/>
    <s v="CalWIN"/>
    <x v="0"/>
    <x v="0"/>
    <x v="0"/>
    <s v="2011/12"/>
    <n v="30437"/>
    <n v="63349"/>
    <m/>
    <n v="0.97970000000000002"/>
    <m/>
    <m/>
    <m/>
    <n v="1.23E-2"/>
  </r>
  <r>
    <x v="57"/>
    <s v="CalWIN"/>
    <x v="0"/>
    <x v="0"/>
    <x v="0"/>
    <s v="2011/12"/>
    <n v="7457"/>
    <n v="16466"/>
    <m/>
    <n v="0.88839999999999997"/>
    <m/>
    <m/>
    <m/>
    <n v="5.3600000000000002E-2"/>
  </r>
  <r>
    <x v="58"/>
    <s v="C-IV"/>
    <x v="0"/>
    <x v="0"/>
    <x v="0"/>
    <s v="2011/12"/>
    <n v="5649"/>
    <n v="12840"/>
    <m/>
    <n v="0.98550000000000004"/>
    <m/>
    <m/>
    <m/>
    <n v="5.3600000000000002E-2"/>
  </r>
  <r>
    <x v="0"/>
    <s v="n/a"/>
    <x v="1"/>
    <x v="0"/>
    <x v="0"/>
    <s v="2011/12"/>
    <n v="1765809"/>
    <n v="3964368"/>
    <m/>
    <n v="0.96179999999999999"/>
    <m/>
    <m/>
    <m/>
    <n v="3.5799999999999998E-2"/>
  </r>
  <r>
    <x v="1"/>
    <s v="CalWIN"/>
    <x v="1"/>
    <x v="0"/>
    <x v="0"/>
    <s v="2011/12"/>
    <n v="59760"/>
    <n v="121959"/>
    <m/>
    <n v="0.92779999999999996"/>
    <m/>
    <m/>
    <m/>
    <n v="8.8000000000000005E-3"/>
  </r>
  <r>
    <x v="2"/>
    <s v="C-IV"/>
    <x v="1"/>
    <x v="0"/>
    <x v="0"/>
    <s v="2011/12"/>
    <n v="83"/>
    <n v="153"/>
    <m/>
    <n v="1"/>
    <m/>
    <m/>
    <m/>
    <n v="5.0599999999999999E-2"/>
  </r>
  <r>
    <x v="3"/>
    <s v="C-IV"/>
    <x v="1"/>
    <x v="0"/>
    <x v="0"/>
    <s v="2011/12"/>
    <n v="1588"/>
    <n v="3060"/>
    <m/>
    <n v="0.84550000000000003"/>
    <m/>
    <m/>
    <m/>
    <n v="5.0599999999999999E-2"/>
  </r>
  <r>
    <x v="4"/>
    <s v="C-IV"/>
    <x v="1"/>
    <x v="0"/>
    <x v="0"/>
    <s v="2011/12"/>
    <n v="13492"/>
    <n v="28322"/>
    <m/>
    <n v="0.87760000000000005"/>
    <m/>
    <m/>
    <m/>
    <n v="5.0599999999999999E-2"/>
  </r>
  <r>
    <x v="5"/>
    <s v="C-IV"/>
    <x v="1"/>
    <x v="0"/>
    <x v="0"/>
    <s v="2011/12"/>
    <n v="2448"/>
    <n v="4924"/>
    <m/>
    <n v="0.96030000000000004"/>
    <m/>
    <m/>
    <m/>
    <n v="5.0599999999999999E-2"/>
  </r>
  <r>
    <x v="6"/>
    <s v="C-IV"/>
    <x v="1"/>
    <x v="0"/>
    <x v="0"/>
    <s v="2011/12"/>
    <n v="697"/>
    <n v="1750"/>
    <m/>
    <n v="1"/>
    <m/>
    <m/>
    <m/>
    <n v="5.0599999999999999E-2"/>
  </r>
  <r>
    <x v="7"/>
    <s v="CalWIN"/>
    <x v="1"/>
    <x v="0"/>
    <x v="0"/>
    <s v="2011/12"/>
    <n v="31606"/>
    <n v="67051"/>
    <m/>
    <n v="0.96340000000000003"/>
    <m/>
    <m/>
    <m/>
    <n v="3.2399999999999998E-2"/>
  </r>
  <r>
    <x v="8"/>
    <s v="C-IV"/>
    <x v="1"/>
    <x v="0"/>
    <x v="0"/>
    <s v="2011/12"/>
    <n v="2582"/>
    <n v="5391"/>
    <m/>
    <n v="1"/>
    <m/>
    <m/>
    <m/>
    <n v="5.0599999999999999E-2"/>
  </r>
  <r>
    <x v="9"/>
    <s v="C-IV"/>
    <x v="1"/>
    <x v="0"/>
    <x v="0"/>
    <s v="2011/12"/>
    <n v="5914"/>
    <n v="11487"/>
    <m/>
    <n v="1"/>
    <m/>
    <m/>
    <m/>
    <n v="5.0599999999999999E-2"/>
  </r>
  <r>
    <x v="10"/>
    <s v="CalWIN"/>
    <x v="1"/>
    <x v="0"/>
    <x v="0"/>
    <s v="2011/12"/>
    <n v="87100"/>
    <n v="212782"/>
    <m/>
    <n v="1"/>
    <m/>
    <m/>
    <m/>
    <n v="1.3599999999999999E-2"/>
  </r>
  <r>
    <x v="11"/>
    <s v="C-IV"/>
    <x v="1"/>
    <x v="0"/>
    <x v="0"/>
    <s v="2011/12"/>
    <n v="1358"/>
    <n v="3443"/>
    <m/>
    <n v="1"/>
    <m/>
    <m/>
    <m/>
    <n v="5.0599999999999999E-2"/>
  </r>
  <r>
    <x v="12"/>
    <s v="C-IV"/>
    <x v="1"/>
    <x v="0"/>
    <x v="0"/>
    <s v="2011/12"/>
    <n v="7866"/>
    <n v="15006"/>
    <m/>
    <n v="0.95809999999999995"/>
    <m/>
    <m/>
    <m/>
    <n v="5.0599999999999999E-2"/>
  </r>
  <r>
    <x v="13"/>
    <s v="C-IV"/>
    <x v="1"/>
    <x v="0"/>
    <x v="0"/>
    <s v="2011/12"/>
    <n v="13627"/>
    <n v="35101"/>
    <m/>
    <n v="1"/>
    <m/>
    <m/>
    <m/>
    <n v="5.0599999999999999E-2"/>
  </r>
  <r>
    <x v="14"/>
    <s v="C-IV"/>
    <x v="1"/>
    <x v="0"/>
    <x v="0"/>
    <s v="2011/12"/>
    <n v="963"/>
    <n v="1960"/>
    <m/>
    <n v="1"/>
    <m/>
    <m/>
    <m/>
    <n v="5.0599999999999999E-2"/>
  </r>
  <r>
    <x v="15"/>
    <s v="C-IV"/>
    <x v="1"/>
    <x v="0"/>
    <x v="0"/>
    <s v="2011/12"/>
    <n v="55737"/>
    <n v="137242"/>
    <m/>
    <n v="0.98750000000000004"/>
    <m/>
    <m/>
    <m/>
    <n v="4.6100000000000002E-2"/>
  </r>
  <r>
    <x v="16"/>
    <s v="C-IV"/>
    <x v="1"/>
    <x v="0"/>
    <x v="0"/>
    <s v="2011/12"/>
    <n v="9499"/>
    <n v="22908"/>
    <m/>
    <n v="1"/>
    <m/>
    <m/>
    <m/>
    <n v="5.0599999999999999E-2"/>
  </r>
  <r>
    <x v="17"/>
    <s v="C-IV"/>
    <x v="1"/>
    <x v="0"/>
    <x v="0"/>
    <s v="2011/12"/>
    <n v="4940"/>
    <n v="10049"/>
    <m/>
    <n v="0.95650000000000002"/>
    <m/>
    <m/>
    <m/>
    <n v="5.0599999999999999E-2"/>
  </r>
  <r>
    <x v="18"/>
    <s v="C-IV"/>
    <x v="1"/>
    <x v="0"/>
    <x v="0"/>
    <s v="2011/12"/>
    <n v="1372"/>
    <n v="2916"/>
    <m/>
    <n v="0.97809999999999997"/>
    <m/>
    <m/>
    <m/>
    <n v="5.0599999999999999E-2"/>
  </r>
  <r>
    <x v="19"/>
    <s v="LRS"/>
    <x v="1"/>
    <x v="0"/>
    <x v="0"/>
    <s v="2011/12"/>
    <n v="491022"/>
    <n v="1053337"/>
    <m/>
    <n v="0.96850000000000003"/>
    <m/>
    <m/>
    <m/>
    <n v="4.1200000000000001E-2"/>
  </r>
  <r>
    <x v="20"/>
    <s v="C-IV"/>
    <x v="1"/>
    <x v="0"/>
    <x v="0"/>
    <s v="2011/12"/>
    <n v="10389"/>
    <n v="26463"/>
    <m/>
    <n v="0.98180000000000001"/>
    <m/>
    <m/>
    <m/>
    <n v="5.0599999999999999E-2"/>
  </r>
  <r>
    <x v="21"/>
    <s v="C-IV"/>
    <x v="1"/>
    <x v="0"/>
    <x v="0"/>
    <s v="2011/12"/>
    <n v="5364"/>
    <n v="9034"/>
    <m/>
    <n v="0"/>
    <m/>
    <m/>
    <m/>
    <n v="5.0599999999999999E-2"/>
  </r>
  <r>
    <x v="22"/>
    <s v="C-IV"/>
    <x v="1"/>
    <x v="0"/>
    <x v="0"/>
    <s v="2011/12"/>
    <n v="834"/>
    <n v="1732"/>
    <m/>
    <n v="0.9375"/>
    <m/>
    <m/>
    <m/>
    <n v="5.0599999999999999E-2"/>
  </r>
  <r>
    <x v="23"/>
    <s v="C-IV"/>
    <x v="1"/>
    <x v="0"/>
    <x v="0"/>
    <s v="2011/12"/>
    <n v="6910"/>
    <n v="13528"/>
    <m/>
    <n v="0.99390000000000001"/>
    <m/>
    <m/>
    <m/>
    <n v="5.0599999999999999E-2"/>
  </r>
  <r>
    <x v="24"/>
    <s v="C-IV"/>
    <x v="1"/>
    <x v="0"/>
    <x v="0"/>
    <s v="2011/12"/>
    <n v="21364"/>
    <n v="53038"/>
    <m/>
    <n v="0.98599999999999999"/>
    <m/>
    <m/>
    <m/>
    <n v="2.75E-2"/>
  </r>
  <r>
    <x v="25"/>
    <s v="C-IV"/>
    <x v="1"/>
    <x v="0"/>
    <x v="0"/>
    <s v="2011/12"/>
    <n v="431"/>
    <n v="1029"/>
    <m/>
    <n v="0.95830000000000004"/>
    <m/>
    <m/>
    <m/>
    <n v="5.0599999999999999E-2"/>
  </r>
  <r>
    <x v="26"/>
    <s v="C-IV"/>
    <x v="1"/>
    <x v="0"/>
    <x v="0"/>
    <s v="2011/12"/>
    <n v="462"/>
    <n v="734"/>
    <m/>
    <n v="0.93679999999999997"/>
    <m/>
    <m/>
    <m/>
    <n v="5.0599999999999999E-2"/>
  </r>
  <r>
    <x v="27"/>
    <s v="C-IV"/>
    <x v="1"/>
    <x v="0"/>
    <x v="0"/>
    <s v="2011/12"/>
    <n v="19883"/>
    <n v="46149"/>
    <m/>
    <n v="1"/>
    <m/>
    <m/>
    <m/>
    <n v="1.17E-2"/>
  </r>
  <r>
    <x v="28"/>
    <s v="C-IV"/>
    <x v="1"/>
    <x v="0"/>
    <x v="0"/>
    <s v="2011/12"/>
    <n v="3285"/>
    <n v="7053"/>
    <m/>
    <n v="1"/>
    <m/>
    <m/>
    <m/>
    <n v="5.0599999999999999E-2"/>
  </r>
  <r>
    <x v="29"/>
    <s v="C-IV"/>
    <x v="1"/>
    <x v="0"/>
    <x v="0"/>
    <s v="2011/12"/>
    <n v="3402"/>
    <n v="6655"/>
    <m/>
    <n v="0.97"/>
    <m/>
    <m/>
    <m/>
    <n v="5.0599999999999999E-2"/>
  </r>
  <r>
    <x v="30"/>
    <s v="CalWIN"/>
    <x v="1"/>
    <x v="0"/>
    <x v="0"/>
    <s v="2011/12"/>
    <n v="92979"/>
    <n v="210701"/>
    <m/>
    <n v="0.99770000000000003"/>
    <m/>
    <m/>
    <m/>
    <n v="1.89E-2"/>
  </r>
  <r>
    <x v="31"/>
    <s v="CalWIN"/>
    <x v="1"/>
    <x v="0"/>
    <x v="0"/>
    <s v="2011/12"/>
    <n v="7999"/>
    <n v="17950"/>
    <m/>
    <n v="0.95069999999999999"/>
    <m/>
    <m/>
    <m/>
    <n v="5.0599999999999999E-2"/>
  </r>
  <r>
    <x v="32"/>
    <s v="C-IV"/>
    <x v="1"/>
    <x v="0"/>
    <x v="0"/>
    <s v="2011/12"/>
    <n v="721"/>
    <n v="1608"/>
    <m/>
    <n v="0.85709999999999997"/>
    <m/>
    <m/>
    <m/>
    <n v="5.0599999999999999E-2"/>
  </r>
  <r>
    <x v="33"/>
    <s v="C-IV"/>
    <x v="1"/>
    <x v="0"/>
    <x v="0"/>
    <s v="2011/12"/>
    <n v="104129"/>
    <n v="259228"/>
    <m/>
    <n v="0.99980000000000002"/>
    <m/>
    <m/>
    <m/>
    <n v="3.56E-2"/>
  </r>
  <r>
    <x v="34"/>
    <s v="CalWIN"/>
    <x v="1"/>
    <x v="0"/>
    <x v="0"/>
    <s v="2011/12"/>
    <n v="87664"/>
    <n v="200240"/>
    <m/>
    <n v="0.97170000000000001"/>
    <m/>
    <m/>
    <m/>
    <n v="4.5999999999999999E-2"/>
  </r>
  <r>
    <x v="35"/>
    <s v="C-IV"/>
    <x v="1"/>
    <x v="0"/>
    <x v="0"/>
    <s v="2011/12"/>
    <n v="2661"/>
    <n v="6276"/>
    <m/>
    <n v="0.97789999999999999"/>
    <m/>
    <m/>
    <m/>
    <n v="5.0599999999999999E-2"/>
  </r>
  <r>
    <x v="36"/>
    <s v="C-IV"/>
    <x v="1"/>
    <x v="0"/>
    <x v="0"/>
    <s v="2011/12"/>
    <n v="143618"/>
    <n v="347748"/>
    <m/>
    <n v="0.99919999999999998"/>
    <m/>
    <m/>
    <m/>
    <n v="8.0999999999999996E-3"/>
  </r>
  <r>
    <x v="37"/>
    <s v="CalWIN"/>
    <x v="1"/>
    <x v="0"/>
    <x v="0"/>
    <s v="2011/12"/>
    <n v="107563"/>
    <n v="241222"/>
    <m/>
    <n v="0.98770000000000002"/>
    <m/>
    <m/>
    <m/>
    <n v="7.3200000000000001E-2"/>
  </r>
  <r>
    <x v="38"/>
    <s v="CalWIN"/>
    <x v="1"/>
    <x v="0"/>
    <x v="0"/>
    <s v="2011/12"/>
    <n v="32686"/>
    <n v="50921"/>
    <m/>
    <n v="0.98640000000000005"/>
    <m/>
    <m/>
    <m/>
    <n v="2.4299999999999999E-2"/>
  </r>
  <r>
    <x v="39"/>
    <s v="C-IV"/>
    <x v="1"/>
    <x v="0"/>
    <x v="0"/>
    <s v="2011/12"/>
    <n v="42404"/>
    <n v="105710"/>
    <m/>
    <n v="0.98319999999999996"/>
    <m/>
    <m/>
    <m/>
    <n v="3.0700000000000002E-2"/>
  </r>
  <r>
    <x v="40"/>
    <s v="CalWIN"/>
    <x v="1"/>
    <x v="0"/>
    <x v="0"/>
    <s v="2011/12"/>
    <n v="8949"/>
    <n v="17625"/>
    <m/>
    <n v="0.96960000000000002"/>
    <m/>
    <m/>
    <m/>
    <n v="5.0599999999999999E-2"/>
  </r>
  <r>
    <x v="41"/>
    <s v="CalWIN"/>
    <x v="1"/>
    <x v="0"/>
    <x v="0"/>
    <s v="2011/12"/>
    <n v="12560"/>
    <n v="26474"/>
    <m/>
    <n v="0.9647"/>
    <m/>
    <m/>
    <m/>
    <n v="5.0599999999999999E-2"/>
  </r>
  <r>
    <x v="42"/>
    <s v="CalWIN"/>
    <x v="1"/>
    <x v="0"/>
    <x v="0"/>
    <s v="2011/12"/>
    <n v="14085"/>
    <n v="32078"/>
    <m/>
    <n v="0.51719999999999999"/>
    <m/>
    <m/>
    <m/>
    <n v="5.0599999999999999E-2"/>
  </r>
  <r>
    <x v="43"/>
    <s v="CalWIN"/>
    <x v="1"/>
    <x v="0"/>
    <x v="0"/>
    <s v="2011/12"/>
    <n v="47126"/>
    <n v="102207"/>
    <m/>
    <n v="0.76139999999999997"/>
    <m/>
    <m/>
    <m/>
    <n v="0"/>
  </r>
  <r>
    <x v="44"/>
    <s v="CalWIN"/>
    <x v="1"/>
    <x v="0"/>
    <x v="0"/>
    <s v="2011/12"/>
    <n v="10280"/>
    <n v="21611"/>
    <m/>
    <n v="0.79810000000000003"/>
    <m/>
    <m/>
    <m/>
    <n v="5.0599999999999999E-2"/>
  </r>
  <r>
    <x v="45"/>
    <s v="C-IV"/>
    <x v="1"/>
    <x v="0"/>
    <x v="0"/>
    <s v="2011/12"/>
    <n v="12079"/>
    <n v="24492"/>
    <m/>
    <n v="0.96020000000000005"/>
    <m/>
    <m/>
    <m/>
    <n v="5.0599999999999999E-2"/>
  </r>
  <r>
    <x v="46"/>
    <s v="C-IV"/>
    <x v="1"/>
    <x v="0"/>
    <x v="0"/>
    <s v="2011/12"/>
    <n v="126"/>
    <n v="260"/>
    <m/>
    <n v="1"/>
    <m/>
    <m/>
    <m/>
    <n v="5.0599999999999999E-2"/>
  </r>
  <r>
    <x v="47"/>
    <s v="C-IV"/>
    <x v="1"/>
    <x v="0"/>
    <x v="0"/>
    <s v="2011/12"/>
    <n v="2673"/>
    <n v="6071"/>
    <m/>
    <n v="1"/>
    <m/>
    <m/>
    <m/>
    <n v="5.0599999999999999E-2"/>
  </r>
  <r>
    <x v="48"/>
    <s v="CalWIN"/>
    <x v="1"/>
    <x v="0"/>
    <x v="0"/>
    <s v="2011/12"/>
    <n v="19069"/>
    <n v="39037"/>
    <m/>
    <n v="0.91900000000000004"/>
    <m/>
    <m/>
    <m/>
    <n v="1.3299999999999999E-2"/>
  </r>
  <r>
    <x v="49"/>
    <s v="CalWIN"/>
    <x v="1"/>
    <x v="0"/>
    <x v="0"/>
    <s v="2011/12"/>
    <n v="16831"/>
    <n v="32050"/>
    <m/>
    <n v="0.85370000000000001"/>
    <m/>
    <m/>
    <m/>
    <n v="5.0599999999999999E-2"/>
  </r>
  <r>
    <x v="50"/>
    <s v="C-IV"/>
    <x v="1"/>
    <x v="0"/>
    <x v="0"/>
    <s v="2011/12"/>
    <n v="38124"/>
    <n v="85845"/>
    <m/>
    <n v="1"/>
    <m/>
    <m/>
    <m/>
    <n v="3.3500000000000002E-2"/>
  </r>
  <r>
    <x v="51"/>
    <s v="C-IV"/>
    <x v="1"/>
    <x v="0"/>
    <x v="0"/>
    <s v="2011/12"/>
    <n v="4879"/>
    <n v="11902"/>
    <m/>
    <n v="0.93330000000000002"/>
    <m/>
    <m/>
    <m/>
    <n v="5.0599999999999999E-2"/>
  </r>
  <r>
    <x v="52"/>
    <s v="C-IV"/>
    <x v="1"/>
    <x v="0"/>
    <x v="0"/>
    <s v="2011/12"/>
    <n v="3996"/>
    <n v="9448"/>
    <m/>
    <n v="0.8992"/>
    <m/>
    <m/>
    <m/>
    <n v="5.0599999999999999E-2"/>
  </r>
  <r>
    <x v="53"/>
    <s v="C-IV"/>
    <x v="1"/>
    <x v="0"/>
    <x v="0"/>
    <s v="2011/12"/>
    <n v="722"/>
    <n v="1501"/>
    <m/>
    <n v="0.97670000000000001"/>
    <m/>
    <m/>
    <m/>
    <n v="5.0599999999999999E-2"/>
  </r>
  <r>
    <x v="54"/>
    <s v="CalWIN"/>
    <x v="1"/>
    <x v="0"/>
    <x v="0"/>
    <s v="2011/12"/>
    <n v="41400"/>
    <n v="109305"/>
    <m/>
    <n v="1"/>
    <m/>
    <m/>
    <m/>
    <n v="1.8100000000000002E-2"/>
  </r>
  <r>
    <x v="55"/>
    <s v="C-IV"/>
    <x v="1"/>
    <x v="0"/>
    <x v="0"/>
    <s v="2011/12"/>
    <n v="2742"/>
    <n v="5186"/>
    <m/>
    <n v="0.97"/>
    <m/>
    <m/>
    <m/>
    <n v="5.0599999999999999E-2"/>
  </r>
  <r>
    <x v="56"/>
    <s v="CalWIN"/>
    <x v="1"/>
    <x v="0"/>
    <x v="0"/>
    <s v="2011/12"/>
    <n v="30641"/>
    <n v="64047"/>
    <m/>
    <n v="0.98699999999999999"/>
    <m/>
    <m/>
    <m/>
    <n v="1.7299999999999999E-2"/>
  </r>
  <r>
    <x v="57"/>
    <s v="CalWIN"/>
    <x v="1"/>
    <x v="0"/>
    <x v="0"/>
    <s v="2011/12"/>
    <n v="7542"/>
    <n v="16695"/>
    <m/>
    <n v="0.9173"/>
    <m/>
    <m/>
    <m/>
    <n v="5.0599999999999999E-2"/>
  </r>
  <r>
    <x v="58"/>
    <s v="C-IV"/>
    <x v="1"/>
    <x v="0"/>
    <x v="0"/>
    <s v="2011/12"/>
    <n v="5583"/>
    <n v="12674"/>
    <m/>
    <n v="0.99609999999999999"/>
    <m/>
    <m/>
    <m/>
    <n v="5.0599999999999999E-2"/>
  </r>
  <r>
    <x v="0"/>
    <s v="n/a"/>
    <x v="2"/>
    <x v="0"/>
    <x v="0"/>
    <s v="2011/12"/>
    <n v="1790716"/>
    <n v="4001785"/>
    <m/>
    <n v="0.97250000000000003"/>
    <m/>
    <m/>
    <m/>
    <n v="3.4000000000000002E-2"/>
  </r>
  <r>
    <x v="1"/>
    <s v="CalWIN"/>
    <x v="2"/>
    <x v="0"/>
    <x v="0"/>
    <s v="2011/12"/>
    <n v="60605"/>
    <n v="122941"/>
    <m/>
    <n v="0.91369999999999996"/>
    <m/>
    <m/>
    <m/>
    <n v="1.23E-2"/>
  </r>
  <r>
    <x v="2"/>
    <s v="C-IV"/>
    <x v="2"/>
    <x v="0"/>
    <x v="0"/>
    <s v="2011/12"/>
    <n v="85"/>
    <n v="150"/>
    <m/>
    <n v="1"/>
    <m/>
    <m/>
    <m/>
    <n v="4.48E-2"/>
  </r>
  <r>
    <x v="3"/>
    <s v="C-IV"/>
    <x v="2"/>
    <x v="0"/>
    <x v="0"/>
    <s v="2011/12"/>
    <n v="1649"/>
    <n v="3174"/>
    <m/>
    <n v="0.93879999999999997"/>
    <m/>
    <m/>
    <m/>
    <n v="4.48E-2"/>
  </r>
  <r>
    <x v="4"/>
    <s v="C-IV"/>
    <x v="2"/>
    <x v="0"/>
    <x v="0"/>
    <s v="2011/12"/>
    <n v="13613"/>
    <n v="28488"/>
    <m/>
    <n v="0.878"/>
    <m/>
    <m/>
    <m/>
    <n v="4.48E-2"/>
  </r>
  <r>
    <x v="5"/>
    <s v="C-IV"/>
    <x v="2"/>
    <x v="0"/>
    <x v="0"/>
    <s v="2011/12"/>
    <n v="2492"/>
    <n v="4986"/>
    <m/>
    <n v="0.90959999999999996"/>
    <m/>
    <m/>
    <m/>
    <n v="4.48E-2"/>
  </r>
  <r>
    <x v="6"/>
    <s v="C-IV"/>
    <x v="2"/>
    <x v="0"/>
    <x v="0"/>
    <s v="2011/12"/>
    <n v="713"/>
    <n v="1787"/>
    <m/>
    <n v="1"/>
    <m/>
    <m/>
    <m/>
    <n v="4.48E-2"/>
  </r>
  <r>
    <x v="7"/>
    <s v="CalWIN"/>
    <x v="2"/>
    <x v="0"/>
    <x v="0"/>
    <s v="2011/12"/>
    <n v="32107"/>
    <n v="67610"/>
    <m/>
    <n v="0.96699999999999997"/>
    <m/>
    <m/>
    <m/>
    <n v="3.0099999999999998E-2"/>
  </r>
  <r>
    <x v="8"/>
    <s v="C-IV"/>
    <x v="2"/>
    <x v="0"/>
    <x v="0"/>
    <s v="2011/12"/>
    <n v="2625"/>
    <n v="5449"/>
    <m/>
    <n v="1"/>
    <m/>
    <m/>
    <m/>
    <n v="4.48E-2"/>
  </r>
  <r>
    <x v="9"/>
    <s v="C-IV"/>
    <x v="2"/>
    <x v="0"/>
    <x v="0"/>
    <s v="2011/12"/>
    <n v="6040"/>
    <n v="11635"/>
    <m/>
    <n v="0.99790000000000001"/>
    <m/>
    <m/>
    <m/>
    <n v="4.48E-2"/>
  </r>
  <r>
    <x v="10"/>
    <s v="CalWIN"/>
    <x v="2"/>
    <x v="0"/>
    <x v="0"/>
    <s v="2011/12"/>
    <n v="87878"/>
    <n v="214096"/>
    <m/>
    <n v="1"/>
    <m/>
    <m/>
    <m/>
    <n v="1.34E-2"/>
  </r>
  <r>
    <x v="11"/>
    <s v="C-IV"/>
    <x v="2"/>
    <x v="0"/>
    <x v="0"/>
    <s v="2011/12"/>
    <n v="1364"/>
    <n v="3418"/>
    <m/>
    <n v="1"/>
    <m/>
    <m/>
    <m/>
    <n v="4.48E-2"/>
  </r>
  <r>
    <x v="12"/>
    <s v="C-IV"/>
    <x v="2"/>
    <x v="0"/>
    <x v="0"/>
    <s v="2011/12"/>
    <n v="7945"/>
    <n v="15100"/>
    <m/>
    <n v="0.97929999999999995"/>
    <m/>
    <m/>
    <m/>
    <n v="4.48E-2"/>
  </r>
  <r>
    <x v="13"/>
    <s v="C-IV"/>
    <x v="2"/>
    <x v="0"/>
    <x v="0"/>
    <s v="2011/12"/>
    <n v="13650"/>
    <n v="35051"/>
    <m/>
    <n v="1"/>
    <m/>
    <m/>
    <m/>
    <n v="4.48E-2"/>
  </r>
  <r>
    <x v="14"/>
    <s v="C-IV"/>
    <x v="2"/>
    <x v="0"/>
    <x v="0"/>
    <s v="2011/12"/>
    <n v="958"/>
    <n v="1958"/>
    <m/>
    <n v="0.97399999999999998"/>
    <m/>
    <m/>
    <m/>
    <n v="4.48E-2"/>
  </r>
  <r>
    <x v="15"/>
    <s v="C-IV"/>
    <x v="2"/>
    <x v="0"/>
    <x v="0"/>
    <s v="2011/12"/>
    <n v="56521"/>
    <n v="138620"/>
    <m/>
    <n v="0.98760000000000003"/>
    <m/>
    <m/>
    <m/>
    <n v="5.3600000000000002E-2"/>
  </r>
  <r>
    <x v="16"/>
    <s v="C-IV"/>
    <x v="2"/>
    <x v="0"/>
    <x v="0"/>
    <s v="2011/12"/>
    <n v="9635"/>
    <n v="23115"/>
    <m/>
    <n v="0.99809999999999999"/>
    <m/>
    <m/>
    <m/>
    <n v="4.48E-2"/>
  </r>
  <r>
    <x v="17"/>
    <s v="C-IV"/>
    <x v="2"/>
    <x v="0"/>
    <x v="0"/>
    <s v="2011/12"/>
    <n v="5007"/>
    <n v="10131"/>
    <m/>
    <n v="0.95430000000000004"/>
    <m/>
    <m/>
    <m/>
    <n v="4.48E-2"/>
  </r>
  <r>
    <x v="18"/>
    <s v="C-IV"/>
    <x v="2"/>
    <x v="0"/>
    <x v="0"/>
    <s v="2011/12"/>
    <n v="1412"/>
    <n v="2976"/>
    <m/>
    <n v="0.97470000000000001"/>
    <m/>
    <m/>
    <m/>
    <n v="4.48E-2"/>
  </r>
  <r>
    <x v="19"/>
    <s v="LRS"/>
    <x v="2"/>
    <x v="0"/>
    <x v="0"/>
    <s v="2011/12"/>
    <n v="498399"/>
    <n v="1065164"/>
    <m/>
    <n v="0.97360000000000002"/>
    <m/>
    <m/>
    <m/>
    <n v="4.1399999999999999E-2"/>
  </r>
  <r>
    <x v="20"/>
    <s v="C-IV"/>
    <x v="2"/>
    <x v="0"/>
    <x v="0"/>
    <s v="2011/12"/>
    <n v="10518"/>
    <n v="26745"/>
    <m/>
    <n v="0.9819"/>
    <m/>
    <m/>
    <m/>
    <n v="4.48E-2"/>
  </r>
  <r>
    <x v="21"/>
    <s v="C-IV"/>
    <x v="2"/>
    <x v="0"/>
    <x v="0"/>
    <s v="2011/12"/>
    <n v="5422"/>
    <n v="9179"/>
    <m/>
    <n v="0.98580000000000001"/>
    <m/>
    <m/>
    <m/>
    <n v="4.48E-2"/>
  </r>
  <r>
    <x v="22"/>
    <s v="C-IV"/>
    <x v="2"/>
    <x v="0"/>
    <x v="0"/>
    <s v="2011/12"/>
    <n v="856"/>
    <n v="1773"/>
    <m/>
    <n v="0.9375"/>
    <m/>
    <m/>
    <m/>
    <n v="4.48E-2"/>
  </r>
  <r>
    <x v="23"/>
    <s v="C-IV"/>
    <x v="2"/>
    <x v="0"/>
    <x v="0"/>
    <s v="2011/12"/>
    <n v="6961"/>
    <n v="13685"/>
    <m/>
    <n v="0.99099999999999999"/>
    <m/>
    <m/>
    <m/>
    <n v="4.48E-2"/>
  </r>
  <r>
    <x v="24"/>
    <s v="C-IV"/>
    <x v="2"/>
    <x v="0"/>
    <x v="0"/>
    <s v="2011/12"/>
    <n v="21679"/>
    <n v="53615"/>
    <m/>
    <n v="0.99519999999999997"/>
    <m/>
    <m/>
    <m/>
    <n v="2.3300000000000001E-2"/>
  </r>
  <r>
    <x v="25"/>
    <s v="C-IV"/>
    <x v="2"/>
    <x v="0"/>
    <x v="0"/>
    <s v="2011/12"/>
    <n v="434"/>
    <n v="1029"/>
    <m/>
    <n v="1"/>
    <m/>
    <m/>
    <m/>
    <n v="4.48E-2"/>
  </r>
  <r>
    <x v="26"/>
    <s v="C-IV"/>
    <x v="2"/>
    <x v="0"/>
    <x v="0"/>
    <s v="2011/12"/>
    <n v="460"/>
    <n v="748"/>
    <m/>
    <n v="0.93330000000000002"/>
    <m/>
    <m/>
    <m/>
    <n v="4.48E-2"/>
  </r>
  <r>
    <x v="27"/>
    <s v="C-IV"/>
    <x v="2"/>
    <x v="0"/>
    <x v="0"/>
    <s v="2011/12"/>
    <n v="20262"/>
    <n v="46918"/>
    <m/>
    <n v="1"/>
    <m/>
    <m/>
    <m/>
    <n v="1.37E-2"/>
  </r>
  <r>
    <x v="28"/>
    <s v="C-IV"/>
    <x v="2"/>
    <x v="0"/>
    <x v="0"/>
    <s v="2011/12"/>
    <n v="3345"/>
    <n v="7170"/>
    <m/>
    <n v="0.99580000000000002"/>
    <m/>
    <m/>
    <m/>
    <n v="4.48E-2"/>
  </r>
  <r>
    <x v="29"/>
    <s v="C-IV"/>
    <x v="2"/>
    <x v="0"/>
    <x v="0"/>
    <s v="2011/12"/>
    <n v="3508"/>
    <n v="6805"/>
    <m/>
    <n v="0.99280000000000002"/>
    <m/>
    <m/>
    <m/>
    <n v="4.48E-2"/>
  </r>
  <r>
    <x v="30"/>
    <s v="CalWIN"/>
    <x v="2"/>
    <x v="0"/>
    <x v="0"/>
    <s v="2011/12"/>
    <n v="94481"/>
    <n v="212962"/>
    <m/>
    <n v="0.99719999999999998"/>
    <m/>
    <m/>
    <m/>
    <n v="1.8499999999999999E-2"/>
  </r>
  <r>
    <x v="31"/>
    <s v="CalWIN"/>
    <x v="2"/>
    <x v="0"/>
    <x v="0"/>
    <s v="2011/12"/>
    <n v="8194"/>
    <n v="18169"/>
    <m/>
    <n v="0.95860000000000001"/>
    <m/>
    <m/>
    <m/>
    <n v="4.48E-2"/>
  </r>
  <r>
    <x v="32"/>
    <s v="C-IV"/>
    <x v="2"/>
    <x v="0"/>
    <x v="0"/>
    <s v="2011/12"/>
    <n v="730"/>
    <n v="1630"/>
    <m/>
    <n v="0.95450000000000002"/>
    <m/>
    <m/>
    <m/>
    <n v="4.48E-2"/>
  </r>
  <r>
    <x v="33"/>
    <s v="C-IV"/>
    <x v="2"/>
    <x v="0"/>
    <x v="0"/>
    <s v="2011/12"/>
    <n v="104818"/>
    <n v="259841"/>
    <m/>
    <n v="1"/>
    <m/>
    <m/>
    <m/>
    <n v="3.39E-2"/>
  </r>
  <r>
    <x v="34"/>
    <s v="CalWIN"/>
    <x v="2"/>
    <x v="0"/>
    <x v="0"/>
    <s v="2011/12"/>
    <n v="85663"/>
    <n v="201174"/>
    <m/>
    <n v="0.99450000000000005"/>
    <m/>
    <m/>
    <m/>
    <n v="3.9199999999999999E-2"/>
  </r>
  <r>
    <x v="35"/>
    <s v="C-IV"/>
    <x v="2"/>
    <x v="0"/>
    <x v="0"/>
    <s v="2011/12"/>
    <n v="2695"/>
    <n v="6278"/>
    <m/>
    <n v="0.97599999999999998"/>
    <m/>
    <m/>
    <m/>
    <n v="4.48E-2"/>
  </r>
  <r>
    <x v="36"/>
    <s v="C-IV"/>
    <x v="2"/>
    <x v="0"/>
    <x v="0"/>
    <s v="2011/12"/>
    <n v="145485"/>
    <n v="350676"/>
    <m/>
    <n v="0.99980000000000002"/>
    <m/>
    <m/>
    <m/>
    <n v="1.41E-2"/>
  </r>
  <r>
    <x v="37"/>
    <s v="CalWIN"/>
    <x v="2"/>
    <x v="0"/>
    <x v="0"/>
    <s v="2011/12"/>
    <n v="109545"/>
    <n v="243548"/>
    <m/>
    <n v="0.98809999999999998"/>
    <m/>
    <m/>
    <m/>
    <n v="7.7200000000000005E-2"/>
  </r>
  <r>
    <x v="38"/>
    <s v="CalWIN"/>
    <x v="2"/>
    <x v="0"/>
    <x v="0"/>
    <s v="2011/12"/>
    <n v="33028"/>
    <n v="51179"/>
    <m/>
    <n v="0.98619999999999997"/>
    <m/>
    <m/>
    <m/>
    <n v="2.8500000000000001E-2"/>
  </r>
  <r>
    <x v="39"/>
    <s v="C-IV"/>
    <x v="2"/>
    <x v="0"/>
    <x v="0"/>
    <s v="2011/12"/>
    <n v="42840"/>
    <n v="106305"/>
    <m/>
    <n v="0.98329999999999995"/>
    <m/>
    <m/>
    <m/>
    <n v="2.6700000000000002E-2"/>
  </r>
  <r>
    <x v="40"/>
    <s v="CalWIN"/>
    <x v="2"/>
    <x v="0"/>
    <x v="0"/>
    <s v="2011/12"/>
    <n v="9099"/>
    <n v="17814"/>
    <m/>
    <n v="0.98270000000000002"/>
    <m/>
    <m/>
    <m/>
    <n v="4.48E-2"/>
  </r>
  <r>
    <x v="41"/>
    <s v="CalWIN"/>
    <x v="2"/>
    <x v="0"/>
    <x v="0"/>
    <s v="2011/12"/>
    <n v="13060"/>
    <n v="27174"/>
    <m/>
    <n v="0.95540000000000003"/>
    <m/>
    <m/>
    <m/>
    <n v="4.48E-2"/>
  </r>
  <r>
    <x v="42"/>
    <s v="CalWIN"/>
    <x v="2"/>
    <x v="0"/>
    <x v="0"/>
    <s v="2011/12"/>
    <n v="14611"/>
    <n v="33064"/>
    <m/>
    <n v="0.74050000000000005"/>
    <m/>
    <m/>
    <m/>
    <n v="4.48E-2"/>
  </r>
  <r>
    <x v="43"/>
    <s v="CalWIN"/>
    <x v="2"/>
    <x v="0"/>
    <x v="0"/>
    <s v="2011/12"/>
    <n v="47827"/>
    <n v="103592"/>
    <m/>
    <n v="0.78990000000000005"/>
    <m/>
    <m/>
    <m/>
    <n v="3.3E-3"/>
  </r>
  <r>
    <x v="44"/>
    <s v="CalWIN"/>
    <x v="2"/>
    <x v="0"/>
    <x v="0"/>
    <s v="2011/12"/>
    <n v="10611"/>
    <n v="21688"/>
    <m/>
    <n v="0.90539999999999998"/>
    <m/>
    <m/>
    <m/>
    <n v="4.48E-2"/>
  </r>
  <r>
    <x v="45"/>
    <s v="C-IV"/>
    <x v="2"/>
    <x v="0"/>
    <x v="0"/>
    <s v="2011/12"/>
    <n v="12278"/>
    <n v="24810"/>
    <m/>
    <n v="0.96889999999999998"/>
    <m/>
    <m/>
    <m/>
    <n v="4.48E-2"/>
  </r>
  <r>
    <x v="46"/>
    <s v="C-IV"/>
    <x v="2"/>
    <x v="0"/>
    <x v="0"/>
    <s v="2011/12"/>
    <n v="134"/>
    <n v="268"/>
    <m/>
    <n v="1"/>
    <m/>
    <m/>
    <m/>
    <n v="4.48E-2"/>
  </r>
  <r>
    <x v="47"/>
    <s v="C-IV"/>
    <x v="2"/>
    <x v="0"/>
    <x v="0"/>
    <s v="2011/12"/>
    <n v="2679"/>
    <n v="6113"/>
    <m/>
    <n v="1"/>
    <m/>
    <m/>
    <m/>
    <n v="4.48E-2"/>
  </r>
  <r>
    <x v="48"/>
    <s v="CalWIN"/>
    <x v="2"/>
    <x v="0"/>
    <x v="0"/>
    <s v="2011/12"/>
    <n v="19346"/>
    <n v="39315"/>
    <m/>
    <n v="0.94469999999999998"/>
    <m/>
    <m/>
    <m/>
    <n v="1.12E-2"/>
  </r>
  <r>
    <x v="49"/>
    <s v="CalWIN"/>
    <x v="2"/>
    <x v="0"/>
    <x v="0"/>
    <s v="2011/12"/>
    <n v="17351"/>
    <n v="32706"/>
    <m/>
    <n v="0.86729999999999996"/>
    <m/>
    <m/>
    <m/>
    <n v="4.48E-2"/>
  </r>
  <r>
    <x v="50"/>
    <s v="C-IV"/>
    <x v="2"/>
    <x v="0"/>
    <x v="0"/>
    <s v="2011/12"/>
    <n v="38739"/>
    <n v="87014"/>
    <m/>
    <n v="1"/>
    <m/>
    <m/>
    <m/>
    <n v="3.5799999999999998E-2"/>
  </r>
  <r>
    <x v="51"/>
    <s v="C-IV"/>
    <x v="2"/>
    <x v="0"/>
    <x v="0"/>
    <s v="2011/12"/>
    <n v="4947"/>
    <n v="12018"/>
    <m/>
    <n v="0.91100000000000003"/>
    <m/>
    <m/>
    <m/>
    <n v="4.48E-2"/>
  </r>
  <r>
    <x v="52"/>
    <s v="C-IV"/>
    <x v="2"/>
    <x v="0"/>
    <x v="0"/>
    <s v="2011/12"/>
    <n v="4055"/>
    <n v="9563"/>
    <m/>
    <n v="0.83640000000000003"/>
    <m/>
    <m/>
    <m/>
    <n v="4.48E-2"/>
  </r>
  <r>
    <x v="53"/>
    <s v="C-IV"/>
    <x v="2"/>
    <x v="0"/>
    <x v="0"/>
    <s v="2011/12"/>
    <n v="737"/>
    <n v="1516"/>
    <m/>
    <n v="1"/>
    <m/>
    <m/>
    <m/>
    <n v="4.48E-2"/>
  </r>
  <r>
    <x v="54"/>
    <s v="CalWIN"/>
    <x v="2"/>
    <x v="0"/>
    <x v="0"/>
    <s v="2011/12"/>
    <n v="44388"/>
    <n v="110084"/>
    <m/>
    <n v="1"/>
    <m/>
    <m/>
    <m/>
    <n v="1.6199999999999999E-2"/>
  </r>
  <r>
    <x v="55"/>
    <s v="C-IV"/>
    <x v="2"/>
    <x v="0"/>
    <x v="0"/>
    <s v="2011/12"/>
    <n v="2755"/>
    <n v="5205"/>
    <m/>
    <n v="0.97489999999999999"/>
    <m/>
    <m/>
    <m/>
    <n v="4.48E-2"/>
  </r>
  <r>
    <x v="56"/>
    <s v="CalWIN"/>
    <x v="2"/>
    <x v="0"/>
    <x v="0"/>
    <s v="2011/12"/>
    <n v="31179"/>
    <n v="64972"/>
    <m/>
    <n v="0.99470000000000003"/>
    <m/>
    <m/>
    <m/>
    <n v="1.5800000000000002E-2"/>
  </r>
  <r>
    <x v="57"/>
    <s v="CalWIN"/>
    <x v="2"/>
    <x v="0"/>
    <x v="0"/>
    <s v="2011/12"/>
    <n v="7616"/>
    <n v="16787"/>
    <m/>
    <n v="0.93679999999999997"/>
    <m/>
    <m/>
    <m/>
    <n v="4.48E-2"/>
  </r>
  <r>
    <x v="58"/>
    <s v="C-IV"/>
    <x v="2"/>
    <x v="0"/>
    <x v="0"/>
    <s v="2011/12"/>
    <n v="5682"/>
    <n v="12804"/>
    <m/>
    <n v="1"/>
    <m/>
    <m/>
    <m/>
    <n v="4.48E-2"/>
  </r>
  <r>
    <x v="0"/>
    <s v="n/a"/>
    <x v="3"/>
    <x v="0"/>
    <x v="0"/>
    <s v="2011/12"/>
    <n v="1792764"/>
    <n v="3996483"/>
    <m/>
    <n v="0.97550000000000003"/>
    <m/>
    <m/>
    <m/>
    <n v="4.1599999999999998E-2"/>
  </r>
  <r>
    <x v="1"/>
    <s v="CalWIN"/>
    <x v="3"/>
    <x v="0"/>
    <x v="0"/>
    <s v="2011/12"/>
    <n v="60757"/>
    <n v="123210"/>
    <m/>
    <n v="0.91539999999999999"/>
    <m/>
    <m/>
    <m/>
    <n v="1.0699999999999999E-2"/>
  </r>
  <r>
    <x v="2"/>
    <s v="C-IV"/>
    <x v="3"/>
    <x v="0"/>
    <x v="0"/>
    <s v="2011/12"/>
    <n v="86"/>
    <n v="145"/>
    <m/>
    <n v="1"/>
    <m/>
    <m/>
    <m/>
    <n v="4.6100000000000002E-2"/>
  </r>
  <r>
    <x v="3"/>
    <s v="C-IV"/>
    <x v="3"/>
    <x v="0"/>
    <x v="0"/>
    <s v="2011/12"/>
    <n v="1666"/>
    <n v="3214"/>
    <m/>
    <n v="0.89629999999999999"/>
    <m/>
    <m/>
    <m/>
    <n v="4.6100000000000002E-2"/>
  </r>
  <r>
    <x v="4"/>
    <s v="C-IV"/>
    <x v="3"/>
    <x v="0"/>
    <x v="0"/>
    <s v="2011/12"/>
    <n v="13710"/>
    <n v="28623"/>
    <m/>
    <n v="0.86960000000000004"/>
    <m/>
    <m/>
    <m/>
    <n v="4.6100000000000002E-2"/>
  </r>
  <r>
    <x v="5"/>
    <s v="C-IV"/>
    <x v="3"/>
    <x v="0"/>
    <x v="0"/>
    <s v="2011/12"/>
    <n v="2489"/>
    <n v="5000"/>
    <m/>
    <n v="0.96479999999999999"/>
    <m/>
    <m/>
    <m/>
    <n v="4.6100000000000002E-2"/>
  </r>
  <r>
    <x v="6"/>
    <s v="C-IV"/>
    <x v="3"/>
    <x v="0"/>
    <x v="0"/>
    <s v="2011/12"/>
    <n v="717"/>
    <n v="1810"/>
    <m/>
    <n v="0.98109999999999997"/>
    <m/>
    <m/>
    <m/>
    <n v="4.6100000000000002E-2"/>
  </r>
  <r>
    <x v="7"/>
    <s v="CalWIN"/>
    <x v="3"/>
    <x v="0"/>
    <x v="0"/>
    <s v="2011/12"/>
    <n v="32012"/>
    <n v="67462"/>
    <m/>
    <n v="0.96020000000000005"/>
    <m/>
    <m/>
    <m/>
    <n v="3.5799999999999998E-2"/>
  </r>
  <r>
    <x v="8"/>
    <s v="C-IV"/>
    <x v="3"/>
    <x v="0"/>
    <x v="0"/>
    <s v="2011/12"/>
    <n v="2596"/>
    <n v="5423"/>
    <m/>
    <n v="1"/>
    <m/>
    <m/>
    <m/>
    <n v="4.6100000000000002E-2"/>
  </r>
  <r>
    <x v="9"/>
    <s v="C-IV"/>
    <x v="3"/>
    <x v="0"/>
    <x v="0"/>
    <s v="2011/12"/>
    <n v="5990"/>
    <n v="11522"/>
    <m/>
    <n v="1"/>
    <m/>
    <m/>
    <m/>
    <n v="4.6100000000000002E-2"/>
  </r>
  <r>
    <x v="10"/>
    <s v="CalWIN"/>
    <x v="3"/>
    <x v="0"/>
    <x v="0"/>
    <s v="2011/12"/>
    <n v="87966"/>
    <n v="213832"/>
    <m/>
    <n v="1"/>
    <m/>
    <m/>
    <m/>
    <n v="1.5100000000000001E-2"/>
  </r>
  <r>
    <x v="11"/>
    <s v="C-IV"/>
    <x v="3"/>
    <x v="0"/>
    <x v="0"/>
    <s v="2011/12"/>
    <n v="1372"/>
    <n v="3422"/>
    <m/>
    <n v="1"/>
    <m/>
    <m/>
    <m/>
    <n v="4.6100000000000002E-2"/>
  </r>
  <r>
    <x v="12"/>
    <s v="C-IV"/>
    <x v="3"/>
    <x v="0"/>
    <x v="0"/>
    <s v="2011/12"/>
    <n v="8046"/>
    <n v="15302"/>
    <m/>
    <n v="0.99150000000000005"/>
    <m/>
    <m/>
    <m/>
    <n v="4.6100000000000002E-2"/>
  </r>
  <r>
    <x v="13"/>
    <s v="C-IV"/>
    <x v="3"/>
    <x v="0"/>
    <x v="0"/>
    <s v="2011/12"/>
    <n v="13682"/>
    <n v="35099"/>
    <m/>
    <n v="1"/>
    <m/>
    <m/>
    <m/>
    <n v="4.6100000000000002E-2"/>
  </r>
  <r>
    <x v="14"/>
    <s v="C-IV"/>
    <x v="3"/>
    <x v="0"/>
    <x v="0"/>
    <s v="2011/12"/>
    <n v="957"/>
    <n v="1945"/>
    <m/>
    <n v="0.98550000000000004"/>
    <m/>
    <m/>
    <m/>
    <n v="4.6100000000000002E-2"/>
  </r>
  <r>
    <x v="15"/>
    <s v="C-IV"/>
    <x v="3"/>
    <x v="0"/>
    <x v="0"/>
    <s v="2011/12"/>
    <n v="56571"/>
    <n v="138799"/>
    <m/>
    <n v="0.98670000000000002"/>
    <m/>
    <m/>
    <m/>
    <n v="4.8500000000000001E-2"/>
  </r>
  <r>
    <x v="16"/>
    <s v="C-IV"/>
    <x v="3"/>
    <x v="0"/>
    <x v="0"/>
    <s v="2011/12"/>
    <n v="9591"/>
    <n v="23029"/>
    <m/>
    <n v="1"/>
    <m/>
    <m/>
    <m/>
    <n v="4.6100000000000002E-2"/>
  </r>
  <r>
    <x v="17"/>
    <s v="C-IV"/>
    <x v="3"/>
    <x v="0"/>
    <x v="0"/>
    <s v="2011/12"/>
    <n v="5041"/>
    <n v="10174"/>
    <m/>
    <n v="0.97929999999999995"/>
    <m/>
    <m/>
    <m/>
    <n v="4.6100000000000002E-2"/>
  </r>
  <r>
    <x v="18"/>
    <s v="C-IV"/>
    <x v="3"/>
    <x v="0"/>
    <x v="0"/>
    <s v="2011/12"/>
    <n v="1394"/>
    <n v="2948"/>
    <m/>
    <n v="0.99199999999999999"/>
    <m/>
    <m/>
    <m/>
    <n v="4.6100000000000002E-2"/>
  </r>
  <r>
    <x v="19"/>
    <s v="LRS"/>
    <x v="3"/>
    <x v="0"/>
    <x v="0"/>
    <s v="2011/12"/>
    <n v="495619"/>
    <n v="1059973"/>
    <m/>
    <n v="0.97489999999999999"/>
    <m/>
    <m/>
    <m/>
    <n v="5.0900000000000001E-2"/>
  </r>
  <r>
    <x v="20"/>
    <s v="C-IV"/>
    <x v="3"/>
    <x v="0"/>
    <x v="0"/>
    <s v="2011/12"/>
    <n v="10542"/>
    <n v="26783"/>
    <m/>
    <n v="0.98360000000000003"/>
    <m/>
    <m/>
    <m/>
    <n v="4.6100000000000002E-2"/>
  </r>
  <r>
    <x v="21"/>
    <s v="C-IV"/>
    <x v="3"/>
    <x v="0"/>
    <x v="0"/>
    <s v="2011/12"/>
    <n v="5464"/>
    <n v="9221"/>
    <m/>
    <n v="0.96799999999999997"/>
    <m/>
    <m/>
    <m/>
    <n v="4.6100000000000002E-2"/>
  </r>
  <r>
    <x v="22"/>
    <s v="C-IV"/>
    <x v="3"/>
    <x v="0"/>
    <x v="0"/>
    <s v="2011/12"/>
    <n v="875"/>
    <n v="1783"/>
    <m/>
    <n v="0.90629999999999999"/>
    <m/>
    <m/>
    <m/>
    <n v="4.6100000000000002E-2"/>
  </r>
  <r>
    <x v="23"/>
    <s v="C-IV"/>
    <x v="3"/>
    <x v="0"/>
    <x v="0"/>
    <s v="2011/12"/>
    <n v="7013"/>
    <n v="13785"/>
    <m/>
    <n v="0.99429999999999996"/>
    <m/>
    <m/>
    <m/>
    <n v="4.6100000000000002E-2"/>
  </r>
  <r>
    <x v="24"/>
    <s v="C-IV"/>
    <x v="3"/>
    <x v="0"/>
    <x v="0"/>
    <s v="2011/12"/>
    <n v="21670"/>
    <n v="53475"/>
    <m/>
    <n v="0.99350000000000005"/>
    <m/>
    <m/>
    <m/>
    <n v="2.7E-2"/>
  </r>
  <r>
    <x v="25"/>
    <s v="C-IV"/>
    <x v="3"/>
    <x v="0"/>
    <x v="0"/>
    <s v="2011/12"/>
    <n v="444"/>
    <n v="1046"/>
    <m/>
    <n v="1"/>
    <m/>
    <m/>
    <m/>
    <n v="4.6100000000000002E-2"/>
  </r>
  <r>
    <x v="26"/>
    <s v="C-IV"/>
    <x v="3"/>
    <x v="0"/>
    <x v="0"/>
    <s v="2011/12"/>
    <n v="432"/>
    <n v="709"/>
    <m/>
    <n v="0.93479999999999996"/>
    <m/>
    <m/>
    <m/>
    <n v="4.6100000000000002E-2"/>
  </r>
  <r>
    <x v="27"/>
    <s v="C-IV"/>
    <x v="3"/>
    <x v="0"/>
    <x v="0"/>
    <s v="2011/12"/>
    <n v="20328"/>
    <n v="47110"/>
    <m/>
    <n v="1"/>
    <m/>
    <m/>
    <m/>
    <n v="1.44E-2"/>
  </r>
  <r>
    <x v="28"/>
    <s v="C-IV"/>
    <x v="3"/>
    <x v="0"/>
    <x v="0"/>
    <s v="2011/12"/>
    <n v="3380"/>
    <n v="7209"/>
    <m/>
    <n v="0.99099999999999999"/>
    <m/>
    <m/>
    <m/>
    <n v="4.6100000000000002E-2"/>
  </r>
  <r>
    <x v="29"/>
    <s v="C-IV"/>
    <x v="3"/>
    <x v="0"/>
    <x v="0"/>
    <s v="2011/12"/>
    <n v="3572"/>
    <n v="6919"/>
    <m/>
    <n v="0.99319999999999997"/>
    <m/>
    <m/>
    <m/>
    <n v="4.6100000000000002E-2"/>
  </r>
  <r>
    <x v="30"/>
    <s v="CalWIN"/>
    <x v="3"/>
    <x v="0"/>
    <x v="0"/>
    <s v="2011/12"/>
    <n v="94728"/>
    <n v="213200"/>
    <m/>
    <n v="0.99870000000000003"/>
    <m/>
    <m/>
    <m/>
    <n v="1.7399999999999999E-2"/>
  </r>
  <r>
    <x v="31"/>
    <s v="CalWIN"/>
    <x v="3"/>
    <x v="0"/>
    <x v="0"/>
    <s v="2011/12"/>
    <n v="8182"/>
    <n v="18082"/>
    <m/>
    <n v="0.97950000000000004"/>
    <m/>
    <m/>
    <m/>
    <n v="4.6100000000000002E-2"/>
  </r>
  <r>
    <x v="32"/>
    <s v="C-IV"/>
    <x v="3"/>
    <x v="0"/>
    <x v="0"/>
    <s v="2011/12"/>
    <n v="737"/>
    <n v="1662"/>
    <m/>
    <n v="0.97919999999999996"/>
    <m/>
    <m/>
    <m/>
    <n v="4.6100000000000002E-2"/>
  </r>
  <r>
    <x v="33"/>
    <s v="C-IV"/>
    <x v="3"/>
    <x v="0"/>
    <x v="0"/>
    <s v="2011/12"/>
    <n v="105181"/>
    <n v="259750"/>
    <m/>
    <n v="0.99980000000000002"/>
    <m/>
    <m/>
    <m/>
    <n v="3.61E-2"/>
  </r>
  <r>
    <x v="34"/>
    <s v="CalWIN"/>
    <x v="3"/>
    <x v="0"/>
    <x v="0"/>
    <s v="2011/12"/>
    <n v="88694"/>
    <n v="200900"/>
    <m/>
    <n v="0.99150000000000005"/>
    <m/>
    <m/>
    <m/>
    <n v="3.44E-2"/>
  </r>
  <r>
    <x v="35"/>
    <s v="C-IV"/>
    <x v="3"/>
    <x v="0"/>
    <x v="0"/>
    <s v="2011/12"/>
    <n v="2646"/>
    <n v="6186"/>
    <m/>
    <n v="0.97809999999999997"/>
    <m/>
    <m/>
    <m/>
    <n v="4.6100000000000002E-2"/>
  </r>
  <r>
    <x v="36"/>
    <s v="C-IV"/>
    <x v="3"/>
    <x v="0"/>
    <x v="0"/>
    <s v="2011/12"/>
    <n v="145844"/>
    <n v="350194"/>
    <m/>
    <n v="0.99919999999999998"/>
    <m/>
    <m/>
    <m/>
    <n v="1.9800000000000002E-2"/>
  </r>
  <r>
    <x v="37"/>
    <s v="CalWIN"/>
    <x v="3"/>
    <x v="0"/>
    <x v="0"/>
    <s v="2011/12"/>
    <n v="109637"/>
    <n v="243130"/>
    <m/>
    <n v="0.98270000000000002"/>
    <m/>
    <m/>
    <m/>
    <n v="8.0199999999999994E-2"/>
  </r>
  <r>
    <x v="38"/>
    <s v="CalWIN"/>
    <x v="3"/>
    <x v="0"/>
    <x v="0"/>
    <s v="2011/12"/>
    <n v="32790"/>
    <n v="50876"/>
    <m/>
    <n v="0.98899999999999999"/>
    <m/>
    <m/>
    <m/>
    <n v="2.7400000000000001E-2"/>
  </r>
  <r>
    <x v="39"/>
    <s v="C-IV"/>
    <x v="3"/>
    <x v="0"/>
    <x v="0"/>
    <s v="2011/12"/>
    <n v="43038"/>
    <n v="106481"/>
    <m/>
    <n v="0.98050000000000004"/>
    <m/>
    <m/>
    <m/>
    <n v="2.7699999999999999E-2"/>
  </r>
  <r>
    <x v="40"/>
    <s v="CalWIN"/>
    <x v="3"/>
    <x v="0"/>
    <x v="0"/>
    <s v="2011/12"/>
    <n v="8992"/>
    <n v="17630"/>
    <m/>
    <n v="0.97019999999999995"/>
    <m/>
    <m/>
    <m/>
    <n v="4.6100000000000002E-2"/>
  </r>
  <r>
    <x v="41"/>
    <s v="CalWIN"/>
    <x v="3"/>
    <x v="0"/>
    <x v="0"/>
    <s v="2011/12"/>
    <n v="13057"/>
    <n v="27156"/>
    <m/>
    <n v="0.93810000000000004"/>
    <m/>
    <m/>
    <m/>
    <n v="4.6100000000000002E-2"/>
  </r>
  <r>
    <x v="42"/>
    <s v="CalWIN"/>
    <x v="3"/>
    <x v="0"/>
    <x v="0"/>
    <s v="2011/12"/>
    <n v="14639"/>
    <n v="33118"/>
    <m/>
    <n v="0.88190000000000002"/>
    <m/>
    <m/>
    <m/>
    <n v="4.6100000000000002E-2"/>
  </r>
  <r>
    <x v="43"/>
    <s v="CalWIN"/>
    <x v="3"/>
    <x v="0"/>
    <x v="0"/>
    <s v="2011/12"/>
    <n v="47906"/>
    <n v="103487"/>
    <m/>
    <n v="0.79359999999999997"/>
    <m/>
    <m/>
    <m/>
    <n v="2.8999999999999998E-3"/>
  </r>
  <r>
    <x v="44"/>
    <s v="CalWIN"/>
    <x v="3"/>
    <x v="0"/>
    <x v="0"/>
    <s v="2011/12"/>
    <n v="10843"/>
    <n v="22588"/>
    <m/>
    <n v="0.94040000000000001"/>
    <m/>
    <m/>
    <m/>
    <n v="4.6100000000000002E-2"/>
  </r>
  <r>
    <x v="45"/>
    <s v="C-IV"/>
    <x v="3"/>
    <x v="0"/>
    <x v="0"/>
    <s v="2011/12"/>
    <n v="12224"/>
    <n v="24673"/>
    <m/>
    <n v="0.97140000000000004"/>
    <m/>
    <m/>
    <m/>
    <n v="4.6100000000000002E-2"/>
  </r>
  <r>
    <x v="46"/>
    <s v="C-IV"/>
    <x v="3"/>
    <x v="0"/>
    <x v="0"/>
    <s v="2011/12"/>
    <n v="142"/>
    <n v="266"/>
    <m/>
    <n v="1"/>
    <m/>
    <m/>
    <m/>
    <n v="4.6100000000000002E-2"/>
  </r>
  <r>
    <x v="47"/>
    <s v="C-IV"/>
    <x v="3"/>
    <x v="0"/>
    <x v="0"/>
    <s v="2011/12"/>
    <n v="2695"/>
    <n v="6089"/>
    <m/>
    <n v="1"/>
    <m/>
    <m/>
    <m/>
    <n v="4.6100000000000002E-2"/>
  </r>
  <r>
    <x v="48"/>
    <s v="CalWIN"/>
    <x v="3"/>
    <x v="0"/>
    <x v="0"/>
    <s v="2011/12"/>
    <n v="19375"/>
    <n v="39399"/>
    <m/>
    <n v="0.92859999999999998"/>
    <m/>
    <m/>
    <m/>
    <n v="1.24E-2"/>
  </r>
  <r>
    <x v="49"/>
    <s v="CalWIN"/>
    <x v="3"/>
    <x v="0"/>
    <x v="0"/>
    <s v="2011/12"/>
    <n v="17651"/>
    <n v="33291"/>
    <m/>
    <n v="0.87729999999999997"/>
    <m/>
    <m/>
    <m/>
    <n v="4.6100000000000002E-2"/>
  </r>
  <r>
    <x v="50"/>
    <s v="C-IV"/>
    <x v="3"/>
    <x v="0"/>
    <x v="0"/>
    <s v="2011/12"/>
    <n v="38687"/>
    <n v="86863"/>
    <m/>
    <n v="1"/>
    <m/>
    <m/>
    <m/>
    <n v="3.1399999999999997E-2"/>
  </r>
  <r>
    <x v="51"/>
    <s v="C-IV"/>
    <x v="3"/>
    <x v="0"/>
    <x v="0"/>
    <s v="2011/12"/>
    <n v="4927"/>
    <n v="11972"/>
    <m/>
    <n v="0.95030000000000003"/>
    <m/>
    <m/>
    <m/>
    <n v="4.6100000000000002E-2"/>
  </r>
  <r>
    <x v="52"/>
    <s v="C-IV"/>
    <x v="3"/>
    <x v="0"/>
    <x v="0"/>
    <s v="2011/12"/>
    <n v="4060"/>
    <n v="9592"/>
    <m/>
    <n v="0.8972"/>
    <m/>
    <m/>
    <m/>
    <n v="4.6100000000000002E-2"/>
  </r>
  <r>
    <x v="53"/>
    <s v="C-IV"/>
    <x v="3"/>
    <x v="0"/>
    <x v="0"/>
    <s v="2011/12"/>
    <n v="739"/>
    <n v="1513"/>
    <m/>
    <n v="1"/>
    <m/>
    <m/>
    <m/>
    <n v="4.6100000000000002E-2"/>
  </r>
  <r>
    <x v="54"/>
    <s v="CalWIN"/>
    <x v="3"/>
    <x v="0"/>
    <x v="0"/>
    <s v="2011/12"/>
    <n v="44257"/>
    <n v="109820"/>
    <m/>
    <n v="1"/>
    <m/>
    <m/>
    <m/>
    <n v="1.3899999999999999E-2"/>
  </r>
  <r>
    <x v="55"/>
    <s v="C-IV"/>
    <x v="3"/>
    <x v="0"/>
    <x v="0"/>
    <s v="2011/12"/>
    <n v="2740"/>
    <n v="5167"/>
    <m/>
    <n v="0.96550000000000002"/>
    <m/>
    <m/>
    <m/>
    <n v="4.6100000000000002E-2"/>
  </r>
  <r>
    <x v="56"/>
    <s v="CalWIN"/>
    <x v="3"/>
    <x v="0"/>
    <x v="0"/>
    <s v="2011/12"/>
    <n v="31039"/>
    <n v="64668"/>
    <m/>
    <n v="0.99039999999999995"/>
    <m/>
    <m/>
    <m/>
    <n v="1.35E-2"/>
  </r>
  <r>
    <x v="57"/>
    <s v="CalWIN"/>
    <x v="3"/>
    <x v="0"/>
    <x v="0"/>
    <s v="2011/12"/>
    <n v="7631"/>
    <n v="16835"/>
    <m/>
    <n v="0.93269999999999997"/>
    <m/>
    <m/>
    <m/>
    <n v="4.6100000000000002E-2"/>
  </r>
  <r>
    <x v="58"/>
    <s v="C-IV"/>
    <x v="3"/>
    <x v="0"/>
    <x v="0"/>
    <s v="2011/12"/>
    <n v="5701"/>
    <n v="12923"/>
    <m/>
    <n v="1"/>
    <m/>
    <m/>
    <m/>
    <n v="4.6100000000000002E-2"/>
  </r>
  <r>
    <x v="0"/>
    <s v="n/a"/>
    <x v="4"/>
    <x v="0"/>
    <x v="0"/>
    <s v="2011/12"/>
    <n v="1807625"/>
    <n v="4020610"/>
    <m/>
    <n v="0.97750000000000004"/>
    <m/>
    <m/>
    <m/>
    <n v="3.9800000000000002E-2"/>
  </r>
  <r>
    <x v="1"/>
    <s v="CalWIN"/>
    <x v="4"/>
    <x v="0"/>
    <x v="0"/>
    <s v="2011/12"/>
    <n v="61092"/>
    <n v="123405"/>
    <m/>
    <n v="0.92879999999999996"/>
    <m/>
    <m/>
    <m/>
    <n v="1.21E-2"/>
  </r>
  <r>
    <x v="2"/>
    <s v="C-IV"/>
    <x v="4"/>
    <x v="0"/>
    <x v="0"/>
    <s v="2011/12"/>
    <n v="90"/>
    <n v="150"/>
    <m/>
    <n v="1"/>
    <m/>
    <m/>
    <m/>
    <n v="4.6399999999999997E-2"/>
  </r>
  <r>
    <x v="3"/>
    <s v="C-IV"/>
    <x v="4"/>
    <x v="0"/>
    <x v="0"/>
    <s v="2011/12"/>
    <n v="1705"/>
    <n v="3264"/>
    <m/>
    <n v="0.95379999999999998"/>
    <m/>
    <m/>
    <m/>
    <n v="4.6399999999999997E-2"/>
  </r>
  <r>
    <x v="4"/>
    <s v="C-IV"/>
    <x v="4"/>
    <x v="0"/>
    <x v="0"/>
    <s v="2011/12"/>
    <n v="13829"/>
    <n v="28929"/>
    <m/>
    <n v="0.87409999999999999"/>
    <m/>
    <m/>
    <m/>
    <n v="4.6399999999999997E-2"/>
  </r>
  <r>
    <x v="5"/>
    <s v="C-IV"/>
    <x v="4"/>
    <x v="0"/>
    <x v="0"/>
    <s v="2011/12"/>
    <n v="2527"/>
    <n v="5039"/>
    <m/>
    <n v="0.99390000000000001"/>
    <m/>
    <m/>
    <m/>
    <n v="4.6399999999999997E-2"/>
  </r>
  <r>
    <x v="6"/>
    <s v="C-IV"/>
    <x v="4"/>
    <x v="0"/>
    <x v="0"/>
    <s v="2011/12"/>
    <n v="725"/>
    <n v="1841"/>
    <m/>
    <n v="1"/>
    <m/>
    <m/>
    <m/>
    <n v="4.6399999999999997E-2"/>
  </r>
  <r>
    <x v="7"/>
    <s v="CalWIN"/>
    <x v="4"/>
    <x v="0"/>
    <x v="0"/>
    <s v="2011/12"/>
    <n v="32319"/>
    <n v="67808"/>
    <m/>
    <n v="0.96840000000000004"/>
    <m/>
    <m/>
    <m/>
    <n v="4.3299999999999998E-2"/>
  </r>
  <r>
    <x v="8"/>
    <s v="C-IV"/>
    <x v="4"/>
    <x v="0"/>
    <x v="0"/>
    <s v="2011/12"/>
    <n v="2636"/>
    <n v="5496"/>
    <m/>
    <n v="1"/>
    <m/>
    <m/>
    <m/>
    <n v="4.6399999999999997E-2"/>
  </r>
  <r>
    <x v="9"/>
    <s v="C-IV"/>
    <x v="4"/>
    <x v="0"/>
    <x v="0"/>
    <s v="2011/12"/>
    <n v="6107"/>
    <n v="11673"/>
    <m/>
    <n v="0.99609999999999999"/>
    <m/>
    <m/>
    <m/>
    <n v="4.6399999999999997E-2"/>
  </r>
  <r>
    <x v="10"/>
    <s v="CalWIN"/>
    <x v="4"/>
    <x v="0"/>
    <x v="0"/>
    <s v="2011/12"/>
    <n v="88250"/>
    <n v="214598"/>
    <m/>
    <n v="1"/>
    <m/>
    <m/>
    <m/>
    <n v="1.6799999999999999E-2"/>
  </r>
  <r>
    <x v="11"/>
    <s v="C-IV"/>
    <x v="4"/>
    <x v="0"/>
    <x v="0"/>
    <s v="2011/12"/>
    <n v="1384"/>
    <n v="3464"/>
    <m/>
    <n v="1"/>
    <m/>
    <m/>
    <m/>
    <n v="4.6399999999999997E-2"/>
  </r>
  <r>
    <x v="12"/>
    <s v="C-IV"/>
    <x v="4"/>
    <x v="0"/>
    <x v="0"/>
    <s v="2011/12"/>
    <n v="7998"/>
    <n v="15256"/>
    <m/>
    <n v="0.96950000000000003"/>
    <m/>
    <m/>
    <m/>
    <n v="4.6399999999999997E-2"/>
  </r>
  <r>
    <x v="13"/>
    <s v="C-IV"/>
    <x v="4"/>
    <x v="0"/>
    <x v="0"/>
    <s v="2011/12"/>
    <n v="13835"/>
    <n v="35440"/>
    <m/>
    <n v="1"/>
    <m/>
    <m/>
    <m/>
    <n v="4.6399999999999997E-2"/>
  </r>
  <r>
    <x v="14"/>
    <s v="C-IV"/>
    <x v="4"/>
    <x v="0"/>
    <x v="0"/>
    <s v="2011/12"/>
    <n v="955"/>
    <n v="1962"/>
    <m/>
    <n v="1"/>
    <m/>
    <m/>
    <m/>
    <n v="4.6399999999999997E-2"/>
  </r>
  <r>
    <x v="15"/>
    <s v="C-IV"/>
    <x v="4"/>
    <x v="0"/>
    <x v="0"/>
    <s v="2011/12"/>
    <n v="57396"/>
    <n v="140091"/>
    <m/>
    <n v="0.98919999999999997"/>
    <m/>
    <m/>
    <m/>
    <n v="4.6100000000000002E-2"/>
  </r>
  <r>
    <x v="16"/>
    <s v="C-IV"/>
    <x v="4"/>
    <x v="0"/>
    <x v="0"/>
    <s v="2011/12"/>
    <n v="9659"/>
    <n v="23258"/>
    <m/>
    <n v="0.99809999999999999"/>
    <m/>
    <m/>
    <m/>
    <n v="4.6399999999999997E-2"/>
  </r>
  <r>
    <x v="17"/>
    <s v="C-IV"/>
    <x v="4"/>
    <x v="0"/>
    <x v="0"/>
    <s v="2011/12"/>
    <n v="5027"/>
    <n v="10096"/>
    <m/>
    <n v="0.98819999999999997"/>
    <m/>
    <m/>
    <m/>
    <n v="4.6399999999999997E-2"/>
  </r>
  <r>
    <x v="18"/>
    <s v="C-IV"/>
    <x v="4"/>
    <x v="0"/>
    <x v="0"/>
    <s v="2011/12"/>
    <n v="1410"/>
    <n v="2971"/>
    <m/>
    <n v="1"/>
    <m/>
    <m/>
    <m/>
    <n v="4.6399999999999997E-2"/>
  </r>
  <r>
    <x v="19"/>
    <s v="LRS"/>
    <x v="4"/>
    <x v="0"/>
    <x v="0"/>
    <s v="2011/12"/>
    <n v="498379"/>
    <n v="1064706"/>
    <m/>
    <n v="0.97729999999999995"/>
    <m/>
    <m/>
    <m/>
    <n v="4.6600000000000003E-2"/>
  </r>
  <r>
    <x v="20"/>
    <s v="C-IV"/>
    <x v="4"/>
    <x v="0"/>
    <x v="0"/>
    <s v="2011/12"/>
    <n v="10610"/>
    <n v="27007"/>
    <m/>
    <n v="0.98199999999999998"/>
    <m/>
    <m/>
    <m/>
    <n v="4.6399999999999997E-2"/>
  </r>
  <r>
    <x v="21"/>
    <s v="C-IV"/>
    <x v="4"/>
    <x v="0"/>
    <x v="0"/>
    <s v="2011/12"/>
    <n v="5480"/>
    <n v="9245"/>
    <m/>
    <n v="0.97889999999999999"/>
    <m/>
    <m/>
    <m/>
    <n v="4.6399999999999997E-2"/>
  </r>
  <r>
    <x v="22"/>
    <s v="C-IV"/>
    <x v="4"/>
    <x v="0"/>
    <x v="0"/>
    <s v="2011/12"/>
    <n v="884"/>
    <n v="1815"/>
    <m/>
    <n v="0.87719999999999998"/>
    <m/>
    <m/>
    <m/>
    <n v="4.6399999999999997E-2"/>
  </r>
  <r>
    <x v="23"/>
    <s v="C-IV"/>
    <x v="4"/>
    <x v="0"/>
    <x v="0"/>
    <s v="2011/12"/>
    <n v="7084"/>
    <n v="13412"/>
    <m/>
    <n v="0.99439999999999995"/>
    <m/>
    <m/>
    <m/>
    <n v="4.6399999999999997E-2"/>
  </r>
  <r>
    <x v="24"/>
    <s v="C-IV"/>
    <x v="4"/>
    <x v="0"/>
    <x v="0"/>
    <s v="2011/12"/>
    <n v="21783"/>
    <n v="53737"/>
    <m/>
    <n v="0.99380000000000002"/>
    <m/>
    <m/>
    <m/>
    <n v="2.6800000000000001E-2"/>
  </r>
  <r>
    <x v="25"/>
    <s v="C-IV"/>
    <x v="4"/>
    <x v="0"/>
    <x v="0"/>
    <s v="2011/12"/>
    <n v="452"/>
    <n v="1059"/>
    <m/>
    <n v="1"/>
    <m/>
    <m/>
    <m/>
    <n v="4.6399999999999997E-2"/>
  </r>
  <r>
    <x v="26"/>
    <s v="C-IV"/>
    <x v="4"/>
    <x v="0"/>
    <x v="0"/>
    <s v="2011/12"/>
    <n v="462"/>
    <n v="723"/>
    <m/>
    <n v="0.98850000000000005"/>
    <m/>
    <m/>
    <m/>
    <n v="4.6399999999999997E-2"/>
  </r>
  <r>
    <x v="27"/>
    <s v="C-IV"/>
    <x v="4"/>
    <x v="0"/>
    <x v="0"/>
    <s v="2011/12"/>
    <n v="20180"/>
    <n v="46749"/>
    <m/>
    <n v="1"/>
    <m/>
    <m/>
    <m/>
    <n v="1.24E-2"/>
  </r>
  <r>
    <x v="28"/>
    <s v="C-IV"/>
    <x v="4"/>
    <x v="0"/>
    <x v="0"/>
    <s v="2011/12"/>
    <n v="3445"/>
    <n v="7320"/>
    <m/>
    <n v="0.99529999999999996"/>
    <m/>
    <m/>
    <m/>
    <n v="4.6399999999999997E-2"/>
  </r>
  <r>
    <x v="29"/>
    <s v="C-IV"/>
    <x v="4"/>
    <x v="0"/>
    <x v="0"/>
    <s v="2011/12"/>
    <n v="3578"/>
    <n v="6955"/>
    <m/>
    <n v="1"/>
    <m/>
    <m/>
    <m/>
    <n v="4.6399999999999997E-2"/>
  </r>
  <r>
    <x v="30"/>
    <s v="CalWIN"/>
    <x v="4"/>
    <x v="0"/>
    <x v="0"/>
    <s v="2011/12"/>
    <n v="95772"/>
    <n v="215080"/>
    <m/>
    <n v="0.99909999999999999"/>
    <m/>
    <m/>
    <m/>
    <n v="1.5699999999999999E-2"/>
  </r>
  <r>
    <x v="31"/>
    <s v="CalWIN"/>
    <x v="4"/>
    <x v="0"/>
    <x v="0"/>
    <s v="2011/12"/>
    <n v="8165"/>
    <n v="18031"/>
    <m/>
    <n v="0.99270000000000003"/>
    <m/>
    <m/>
    <m/>
    <n v="4.6399999999999997E-2"/>
  </r>
  <r>
    <x v="32"/>
    <s v="C-IV"/>
    <x v="4"/>
    <x v="0"/>
    <x v="0"/>
    <s v="2011/12"/>
    <n v="745"/>
    <n v="1675"/>
    <m/>
    <n v="0.87880000000000003"/>
    <m/>
    <m/>
    <m/>
    <n v="4.6399999999999997E-2"/>
  </r>
  <r>
    <x v="33"/>
    <s v="C-IV"/>
    <x v="4"/>
    <x v="0"/>
    <x v="0"/>
    <s v="2011/12"/>
    <n v="106521"/>
    <n v="262634"/>
    <m/>
    <n v="0.99990000000000001"/>
    <m/>
    <m/>
    <m/>
    <n v="3.2000000000000001E-2"/>
  </r>
  <r>
    <x v="34"/>
    <s v="CalWIN"/>
    <x v="4"/>
    <x v="0"/>
    <x v="0"/>
    <s v="2011/12"/>
    <n v="89486"/>
    <n v="202173"/>
    <m/>
    <n v="0.99"/>
    <m/>
    <m/>
    <m/>
    <n v="3.1699999999999999E-2"/>
  </r>
  <r>
    <x v="35"/>
    <s v="C-IV"/>
    <x v="4"/>
    <x v="0"/>
    <x v="0"/>
    <s v="2011/12"/>
    <n v="2651"/>
    <n v="6186"/>
    <m/>
    <n v="1"/>
    <m/>
    <m/>
    <m/>
    <n v="4.6399999999999997E-2"/>
  </r>
  <r>
    <x v="36"/>
    <s v="C-IV"/>
    <x v="4"/>
    <x v="0"/>
    <x v="0"/>
    <s v="2011/12"/>
    <n v="147561"/>
    <n v="353538"/>
    <m/>
    <n v="0.99929999999999997"/>
    <m/>
    <m/>
    <m/>
    <n v="2.12E-2"/>
  </r>
  <r>
    <x v="37"/>
    <s v="CalWIN"/>
    <x v="4"/>
    <x v="0"/>
    <x v="0"/>
    <s v="2011/12"/>
    <n v="110081"/>
    <n v="243693"/>
    <m/>
    <n v="0.98429999999999995"/>
    <m/>
    <m/>
    <m/>
    <n v="7.7600000000000002E-2"/>
  </r>
  <r>
    <x v="38"/>
    <s v="CalWIN"/>
    <x v="4"/>
    <x v="0"/>
    <x v="0"/>
    <s v="2011/12"/>
    <n v="33109"/>
    <n v="51309"/>
    <m/>
    <n v="0.99160000000000004"/>
    <m/>
    <m/>
    <m/>
    <n v="3.6700000000000003E-2"/>
  </r>
  <r>
    <x v="39"/>
    <s v="C-IV"/>
    <x v="4"/>
    <x v="0"/>
    <x v="0"/>
    <s v="2011/12"/>
    <n v="43460"/>
    <n v="107138"/>
    <m/>
    <n v="0.97689999999999999"/>
    <m/>
    <m/>
    <m/>
    <n v="3.3700000000000001E-2"/>
  </r>
  <r>
    <x v="40"/>
    <s v="CalWIN"/>
    <x v="4"/>
    <x v="0"/>
    <x v="0"/>
    <s v="2011/12"/>
    <n v="8972"/>
    <n v="17564"/>
    <m/>
    <n v="0.97840000000000005"/>
    <m/>
    <m/>
    <m/>
    <n v="4.6399999999999997E-2"/>
  </r>
  <r>
    <x v="41"/>
    <s v="CalWIN"/>
    <x v="4"/>
    <x v="0"/>
    <x v="0"/>
    <s v="2011/12"/>
    <n v="13356"/>
    <n v="27740"/>
    <m/>
    <n v="0.94530000000000003"/>
    <m/>
    <m/>
    <m/>
    <n v="4.6399999999999997E-2"/>
  </r>
  <r>
    <x v="42"/>
    <s v="CalWIN"/>
    <x v="4"/>
    <x v="0"/>
    <x v="0"/>
    <s v="2011/12"/>
    <n v="14834"/>
    <n v="33549"/>
    <m/>
    <n v="0.96319999999999995"/>
    <m/>
    <m/>
    <m/>
    <n v="4.6399999999999997E-2"/>
  </r>
  <r>
    <x v="43"/>
    <s v="CalWIN"/>
    <x v="4"/>
    <x v="0"/>
    <x v="0"/>
    <s v="2011/12"/>
    <n v="48361"/>
    <n v="104260"/>
    <m/>
    <n v="0.77229999999999999"/>
    <m/>
    <m/>
    <m/>
    <n v="5.4999999999999997E-3"/>
  </r>
  <r>
    <x v="44"/>
    <s v="CalWIN"/>
    <x v="4"/>
    <x v="0"/>
    <x v="0"/>
    <s v="2011/12"/>
    <n v="11338"/>
    <n v="22330"/>
    <m/>
    <n v="0.9375"/>
    <m/>
    <m/>
    <m/>
    <n v="4.6399999999999997E-2"/>
  </r>
  <r>
    <x v="45"/>
    <s v="C-IV"/>
    <x v="4"/>
    <x v="0"/>
    <x v="0"/>
    <s v="2011/12"/>
    <n v="12425"/>
    <n v="24940"/>
    <m/>
    <n v="0.97250000000000003"/>
    <m/>
    <m/>
    <m/>
    <n v="4.6399999999999997E-2"/>
  </r>
  <r>
    <x v="46"/>
    <s v="C-IV"/>
    <x v="4"/>
    <x v="0"/>
    <x v="0"/>
    <s v="2011/12"/>
    <n v="141"/>
    <n v="278"/>
    <m/>
    <n v="1"/>
    <m/>
    <m/>
    <m/>
    <n v="4.6399999999999997E-2"/>
  </r>
  <r>
    <x v="47"/>
    <s v="C-IV"/>
    <x v="4"/>
    <x v="0"/>
    <x v="0"/>
    <s v="2011/12"/>
    <n v="2701"/>
    <n v="6124"/>
    <m/>
    <n v="0.99339999999999995"/>
    <m/>
    <m/>
    <m/>
    <n v="4.6399999999999997E-2"/>
  </r>
  <r>
    <x v="48"/>
    <s v="CalWIN"/>
    <x v="4"/>
    <x v="0"/>
    <x v="0"/>
    <s v="2011/12"/>
    <n v="19645"/>
    <n v="39814"/>
    <m/>
    <n v="0.94440000000000002"/>
    <m/>
    <m/>
    <m/>
    <n v="1.4999999999999999E-2"/>
  </r>
  <r>
    <x v="49"/>
    <s v="CalWIN"/>
    <x v="4"/>
    <x v="0"/>
    <x v="0"/>
    <s v="2011/12"/>
    <n v="18000"/>
    <n v="33816"/>
    <m/>
    <n v="0.91479999999999995"/>
    <m/>
    <m/>
    <m/>
    <n v="4.6399999999999997E-2"/>
  </r>
  <r>
    <x v="50"/>
    <s v="C-IV"/>
    <x v="4"/>
    <x v="0"/>
    <x v="0"/>
    <s v="2011/12"/>
    <n v="39268"/>
    <n v="87664"/>
    <m/>
    <n v="1"/>
    <m/>
    <m/>
    <m/>
    <n v="2.9399999999999999E-2"/>
  </r>
  <r>
    <x v="51"/>
    <s v="C-IV"/>
    <x v="4"/>
    <x v="0"/>
    <x v="0"/>
    <s v="2011/12"/>
    <n v="4953"/>
    <n v="12073"/>
    <m/>
    <n v="0.96809999999999996"/>
    <m/>
    <m/>
    <m/>
    <n v="4.6399999999999997E-2"/>
  </r>
  <r>
    <x v="52"/>
    <s v="C-IV"/>
    <x v="4"/>
    <x v="0"/>
    <x v="0"/>
    <s v="2011/12"/>
    <n v="4149"/>
    <n v="9775"/>
    <m/>
    <n v="0.87929999999999997"/>
    <m/>
    <m/>
    <m/>
    <n v="4.6399999999999997E-2"/>
  </r>
  <r>
    <x v="53"/>
    <s v="C-IV"/>
    <x v="4"/>
    <x v="0"/>
    <x v="0"/>
    <s v="2011/12"/>
    <n v="751"/>
    <n v="1526"/>
    <m/>
    <n v="0.98180000000000001"/>
    <m/>
    <m/>
    <m/>
    <n v="4.6399999999999997E-2"/>
  </r>
  <r>
    <x v="54"/>
    <s v="CalWIN"/>
    <x v="4"/>
    <x v="0"/>
    <x v="0"/>
    <s v="2011/12"/>
    <n v="44406"/>
    <n v="110227"/>
    <m/>
    <n v="1"/>
    <m/>
    <m/>
    <m/>
    <n v="1.7500000000000002E-2"/>
  </r>
  <r>
    <x v="55"/>
    <s v="C-IV"/>
    <x v="4"/>
    <x v="0"/>
    <x v="0"/>
    <s v="2011/12"/>
    <n v="2738"/>
    <n v="5124"/>
    <m/>
    <n v="0.98919999999999997"/>
    <m/>
    <m/>
    <m/>
    <n v="4.6399999999999997E-2"/>
  </r>
  <r>
    <x v="56"/>
    <s v="CalWIN"/>
    <x v="4"/>
    <x v="0"/>
    <x v="0"/>
    <s v="2011/12"/>
    <n v="31299"/>
    <n v="64965"/>
    <m/>
    <n v="0.98729999999999996"/>
    <m/>
    <m/>
    <m/>
    <n v="1.9400000000000001E-2"/>
  </r>
  <r>
    <x v="57"/>
    <s v="CalWIN"/>
    <x v="4"/>
    <x v="0"/>
    <x v="0"/>
    <s v="2011/12"/>
    <n v="7718"/>
    <n v="16948"/>
    <m/>
    <n v="0.92989999999999995"/>
    <m/>
    <m/>
    <m/>
    <n v="4.6399999999999997E-2"/>
  </r>
  <r>
    <x v="58"/>
    <s v="C-IV"/>
    <x v="4"/>
    <x v="0"/>
    <x v="0"/>
    <s v="2011/12"/>
    <n v="5738"/>
    <n v="12967"/>
    <m/>
    <n v="1"/>
    <m/>
    <m/>
    <m/>
    <n v="4.6399999999999997E-2"/>
  </r>
  <r>
    <x v="0"/>
    <s v="n/a"/>
    <x v="5"/>
    <x v="0"/>
    <x v="0"/>
    <s v="2011/12"/>
    <n v="1820349"/>
    <n v="4052056"/>
    <m/>
    <n v="0.97819999999999996"/>
    <m/>
    <m/>
    <m/>
    <n v="4.0300000000000002E-2"/>
  </r>
  <r>
    <x v="1"/>
    <s v="CalWIN"/>
    <x v="5"/>
    <x v="0"/>
    <x v="0"/>
    <s v="2011/12"/>
    <n v="61515"/>
    <n v="123937"/>
    <m/>
    <n v="0.92789999999999995"/>
    <m/>
    <m/>
    <m/>
    <n v="1.34E-2"/>
  </r>
  <r>
    <x v="2"/>
    <s v="C-IV"/>
    <x v="5"/>
    <x v="0"/>
    <x v="0"/>
    <s v="2011/12"/>
    <n v="83"/>
    <n v="147"/>
    <m/>
    <n v="1"/>
    <m/>
    <m/>
    <m/>
    <n v="4.82E-2"/>
  </r>
  <r>
    <x v="3"/>
    <s v="C-IV"/>
    <x v="5"/>
    <x v="0"/>
    <x v="0"/>
    <s v="2011/12"/>
    <n v="1719"/>
    <n v="3282"/>
    <m/>
    <n v="0.94440000000000002"/>
    <m/>
    <m/>
    <m/>
    <n v="4.82E-2"/>
  </r>
  <r>
    <x v="4"/>
    <s v="C-IV"/>
    <x v="5"/>
    <x v="0"/>
    <x v="0"/>
    <s v="2011/12"/>
    <n v="13938"/>
    <n v="29104"/>
    <m/>
    <n v="0.87339999999999995"/>
    <m/>
    <m/>
    <m/>
    <n v="4.82E-2"/>
  </r>
  <r>
    <x v="5"/>
    <s v="C-IV"/>
    <x v="5"/>
    <x v="0"/>
    <x v="0"/>
    <s v="2011/12"/>
    <n v="2542"/>
    <n v="5021"/>
    <m/>
    <n v="1"/>
    <m/>
    <m/>
    <m/>
    <n v="4.82E-2"/>
  </r>
  <r>
    <x v="6"/>
    <s v="C-IV"/>
    <x v="5"/>
    <x v="0"/>
    <x v="0"/>
    <s v="2011/12"/>
    <n v="712"/>
    <n v="1789"/>
    <m/>
    <n v="0.95120000000000005"/>
    <m/>
    <m/>
    <m/>
    <n v="4.82E-2"/>
  </r>
  <r>
    <x v="7"/>
    <s v="CalWIN"/>
    <x v="5"/>
    <x v="0"/>
    <x v="0"/>
    <s v="2011/12"/>
    <n v="32791"/>
    <n v="68786"/>
    <m/>
    <n v="0.97899999999999998"/>
    <m/>
    <m/>
    <m/>
    <n v="3.7600000000000001E-2"/>
  </r>
  <r>
    <x v="8"/>
    <s v="C-IV"/>
    <x v="5"/>
    <x v="0"/>
    <x v="0"/>
    <s v="2011/12"/>
    <n v="2669"/>
    <n v="5533"/>
    <m/>
    <n v="1"/>
    <m/>
    <m/>
    <m/>
    <n v="4.82E-2"/>
  </r>
  <r>
    <x v="9"/>
    <s v="C-IV"/>
    <x v="5"/>
    <x v="0"/>
    <x v="0"/>
    <s v="2011/12"/>
    <n v="6188"/>
    <n v="11814"/>
    <m/>
    <n v="1"/>
    <m/>
    <m/>
    <m/>
    <n v="4.82E-2"/>
  </r>
  <r>
    <x v="10"/>
    <s v="CalWIN"/>
    <x v="5"/>
    <x v="0"/>
    <x v="0"/>
    <s v="2011/12"/>
    <n v="88760"/>
    <n v="215640"/>
    <m/>
    <n v="1"/>
    <m/>
    <m/>
    <m/>
    <n v="1.77E-2"/>
  </r>
  <r>
    <x v="11"/>
    <s v="C-IV"/>
    <x v="5"/>
    <x v="0"/>
    <x v="0"/>
    <s v="2011/12"/>
    <n v="1390"/>
    <n v="3448"/>
    <m/>
    <n v="1"/>
    <m/>
    <m/>
    <m/>
    <n v="4.82E-2"/>
  </r>
  <r>
    <x v="12"/>
    <s v="C-IV"/>
    <x v="5"/>
    <x v="0"/>
    <x v="0"/>
    <s v="2011/12"/>
    <n v="8057"/>
    <n v="15374"/>
    <m/>
    <n v="0.96140000000000003"/>
    <m/>
    <m/>
    <m/>
    <n v="4.82E-2"/>
  </r>
  <r>
    <x v="13"/>
    <s v="C-IV"/>
    <x v="5"/>
    <x v="0"/>
    <x v="0"/>
    <s v="2011/12"/>
    <n v="13993"/>
    <n v="35889"/>
    <m/>
    <n v="1"/>
    <m/>
    <m/>
    <m/>
    <n v="4.82E-2"/>
  </r>
  <r>
    <x v="14"/>
    <s v="C-IV"/>
    <x v="5"/>
    <x v="0"/>
    <x v="0"/>
    <s v="2011/12"/>
    <n v="953"/>
    <n v="1934"/>
    <m/>
    <n v="1"/>
    <m/>
    <m/>
    <m/>
    <n v="4.82E-2"/>
  </r>
  <r>
    <x v="15"/>
    <s v="C-IV"/>
    <x v="5"/>
    <x v="0"/>
    <x v="0"/>
    <s v="2011/12"/>
    <n v="57572"/>
    <n v="140424"/>
    <m/>
    <n v="0.98909999999999998"/>
    <m/>
    <m/>
    <m/>
    <n v="3.8399999999999997E-2"/>
  </r>
  <r>
    <x v="16"/>
    <s v="C-IV"/>
    <x v="5"/>
    <x v="0"/>
    <x v="0"/>
    <s v="2011/12"/>
    <n v="9655"/>
    <n v="23179"/>
    <m/>
    <n v="1"/>
    <m/>
    <m/>
    <m/>
    <n v="4.82E-2"/>
  </r>
  <r>
    <x v="17"/>
    <s v="C-IV"/>
    <x v="5"/>
    <x v="0"/>
    <x v="0"/>
    <s v="2011/12"/>
    <n v="5081"/>
    <n v="10185"/>
    <m/>
    <n v="0.93700000000000006"/>
    <m/>
    <m/>
    <m/>
    <n v="4.82E-2"/>
  </r>
  <r>
    <x v="18"/>
    <s v="C-IV"/>
    <x v="5"/>
    <x v="0"/>
    <x v="0"/>
    <s v="2011/12"/>
    <n v="1403"/>
    <n v="2976"/>
    <m/>
    <n v="1"/>
    <m/>
    <m/>
    <m/>
    <n v="4.82E-2"/>
  </r>
  <r>
    <x v="19"/>
    <s v="LRS"/>
    <x v="5"/>
    <x v="0"/>
    <x v="0"/>
    <s v="2011/12"/>
    <n v="505742"/>
    <n v="1076806"/>
    <m/>
    <n v="0.98170000000000002"/>
    <m/>
    <m/>
    <m/>
    <n v="5.2400000000000002E-2"/>
  </r>
  <r>
    <x v="20"/>
    <s v="C-IV"/>
    <x v="5"/>
    <x v="0"/>
    <x v="0"/>
    <s v="2011/12"/>
    <n v="10586"/>
    <n v="26964"/>
    <m/>
    <n v="0.97350000000000003"/>
    <m/>
    <m/>
    <m/>
    <n v="4.82E-2"/>
  </r>
  <r>
    <x v="21"/>
    <s v="C-IV"/>
    <x v="5"/>
    <x v="0"/>
    <x v="0"/>
    <s v="2011/12"/>
    <n v="5546"/>
    <n v="9354"/>
    <m/>
    <n v="0.99480000000000002"/>
    <m/>
    <m/>
    <m/>
    <n v="4.82E-2"/>
  </r>
  <r>
    <x v="22"/>
    <s v="C-IV"/>
    <x v="5"/>
    <x v="0"/>
    <x v="0"/>
    <s v="2011/12"/>
    <n v="896"/>
    <n v="1832"/>
    <m/>
    <n v="0.9375"/>
    <m/>
    <m/>
    <m/>
    <n v="4.82E-2"/>
  </r>
  <r>
    <x v="23"/>
    <s v="C-IV"/>
    <x v="5"/>
    <x v="0"/>
    <x v="0"/>
    <s v="2011/12"/>
    <n v="7140"/>
    <n v="13501"/>
    <m/>
    <n v="0.99570000000000003"/>
    <m/>
    <m/>
    <m/>
    <n v="4.82E-2"/>
  </r>
  <r>
    <x v="24"/>
    <s v="C-IV"/>
    <x v="5"/>
    <x v="0"/>
    <x v="0"/>
    <s v="2011/12"/>
    <n v="22030"/>
    <n v="54108"/>
    <m/>
    <n v="0.98970000000000002"/>
    <m/>
    <m/>
    <m/>
    <n v="2.3099999999999999E-2"/>
  </r>
  <r>
    <x v="25"/>
    <s v="C-IV"/>
    <x v="5"/>
    <x v="0"/>
    <x v="0"/>
    <s v="2011/12"/>
    <n v="442"/>
    <n v="1030"/>
    <m/>
    <n v="1"/>
    <m/>
    <m/>
    <m/>
    <n v="4.82E-2"/>
  </r>
  <r>
    <x v="26"/>
    <s v="C-IV"/>
    <x v="5"/>
    <x v="0"/>
    <x v="0"/>
    <s v="2011/12"/>
    <n v="464"/>
    <n v="728"/>
    <m/>
    <n v="0.90629999999999999"/>
    <m/>
    <m/>
    <m/>
    <n v="4.82E-2"/>
  </r>
  <r>
    <x v="27"/>
    <s v="C-IV"/>
    <x v="5"/>
    <x v="0"/>
    <x v="0"/>
    <s v="2011/12"/>
    <n v="19808"/>
    <n v="45809"/>
    <m/>
    <n v="1"/>
    <m/>
    <m/>
    <m/>
    <n v="1.15E-2"/>
  </r>
  <r>
    <x v="28"/>
    <s v="C-IV"/>
    <x v="5"/>
    <x v="0"/>
    <x v="0"/>
    <s v="2011/12"/>
    <n v="3470"/>
    <n v="7362"/>
    <m/>
    <n v="0.9798"/>
    <m/>
    <m/>
    <m/>
    <n v="4.82E-2"/>
  </r>
  <r>
    <x v="29"/>
    <s v="C-IV"/>
    <x v="5"/>
    <x v="0"/>
    <x v="0"/>
    <s v="2011/12"/>
    <n v="3637"/>
    <n v="7046"/>
    <m/>
    <n v="1"/>
    <m/>
    <m/>
    <m/>
    <n v="4.82E-2"/>
  </r>
  <r>
    <x v="30"/>
    <s v="CalWIN"/>
    <x v="5"/>
    <x v="0"/>
    <x v="0"/>
    <s v="2011/12"/>
    <n v="96688"/>
    <n v="217206"/>
    <m/>
    <n v="0.99829999999999997"/>
    <m/>
    <m/>
    <m/>
    <n v="1.47E-2"/>
  </r>
  <r>
    <x v="31"/>
    <s v="CalWIN"/>
    <x v="5"/>
    <x v="0"/>
    <x v="0"/>
    <s v="2011/12"/>
    <n v="8193"/>
    <n v="17944"/>
    <m/>
    <n v="0.97609999999999997"/>
    <m/>
    <m/>
    <m/>
    <n v="4.82E-2"/>
  </r>
  <r>
    <x v="32"/>
    <s v="C-IV"/>
    <x v="5"/>
    <x v="0"/>
    <x v="0"/>
    <s v="2011/12"/>
    <n v="753"/>
    <n v="1657"/>
    <m/>
    <n v="0.91669999999999996"/>
    <m/>
    <m/>
    <m/>
    <n v="4.82E-2"/>
  </r>
  <r>
    <x v="33"/>
    <s v="C-IV"/>
    <x v="5"/>
    <x v="0"/>
    <x v="0"/>
    <s v="2011/12"/>
    <n v="107378"/>
    <n v="264035"/>
    <m/>
    <n v="0.99919999999999998"/>
    <m/>
    <m/>
    <m/>
    <n v="2.98E-2"/>
  </r>
  <r>
    <x v="34"/>
    <s v="CalWIN"/>
    <x v="5"/>
    <x v="0"/>
    <x v="0"/>
    <s v="2011/12"/>
    <n v="89961"/>
    <n v="203416"/>
    <m/>
    <n v="0.99209999999999998"/>
    <m/>
    <m/>
    <m/>
    <n v="2.75E-2"/>
  </r>
  <r>
    <x v="35"/>
    <s v="C-IV"/>
    <x v="5"/>
    <x v="0"/>
    <x v="0"/>
    <s v="2011/12"/>
    <n v="2639"/>
    <n v="6202"/>
    <m/>
    <n v="0.99280000000000002"/>
    <m/>
    <m/>
    <m/>
    <n v="4.82E-2"/>
  </r>
  <r>
    <x v="36"/>
    <s v="C-IV"/>
    <x v="5"/>
    <x v="0"/>
    <x v="0"/>
    <s v="2011/12"/>
    <n v="149831"/>
    <n v="358011"/>
    <m/>
    <n v="0.99929999999999997"/>
    <m/>
    <m/>
    <m/>
    <n v="2.18E-2"/>
  </r>
  <r>
    <x v="37"/>
    <s v="CalWIN"/>
    <x v="5"/>
    <x v="0"/>
    <x v="0"/>
    <s v="2011/12"/>
    <n v="111241"/>
    <n v="246109"/>
    <m/>
    <n v="0.9738"/>
    <m/>
    <m/>
    <m/>
    <n v="7.1800000000000003E-2"/>
  </r>
  <r>
    <x v="38"/>
    <s v="CalWIN"/>
    <x v="5"/>
    <x v="0"/>
    <x v="0"/>
    <s v="2011/12"/>
    <n v="33057"/>
    <n v="51216"/>
    <m/>
    <n v="0.99360000000000004"/>
    <m/>
    <m/>
    <m/>
    <n v="3.7900000000000003E-2"/>
  </r>
  <r>
    <x v="39"/>
    <s v="C-IV"/>
    <x v="5"/>
    <x v="0"/>
    <x v="0"/>
    <s v="2011/12"/>
    <n v="43705"/>
    <n v="107575"/>
    <m/>
    <n v="0.97760000000000002"/>
    <m/>
    <m/>
    <m/>
    <n v="3.7900000000000003E-2"/>
  </r>
  <r>
    <x v="40"/>
    <s v="CalWIN"/>
    <x v="5"/>
    <x v="0"/>
    <x v="0"/>
    <s v="2011/12"/>
    <n v="8976"/>
    <n v="17552"/>
    <m/>
    <n v="0.97270000000000001"/>
    <m/>
    <m/>
    <m/>
    <n v="4.82E-2"/>
  </r>
  <r>
    <x v="41"/>
    <s v="CalWIN"/>
    <x v="5"/>
    <x v="0"/>
    <x v="0"/>
    <s v="2011/12"/>
    <n v="13479"/>
    <n v="27963"/>
    <m/>
    <n v="0.93440000000000001"/>
    <m/>
    <m/>
    <m/>
    <n v="4.82E-2"/>
  </r>
  <r>
    <x v="42"/>
    <s v="CalWIN"/>
    <x v="5"/>
    <x v="0"/>
    <x v="0"/>
    <s v="2011/12"/>
    <n v="14519"/>
    <n v="32888"/>
    <m/>
    <n v="0.96499999999999997"/>
    <m/>
    <m/>
    <m/>
    <n v="4.82E-2"/>
  </r>
  <r>
    <x v="43"/>
    <s v="CalWIN"/>
    <x v="5"/>
    <x v="0"/>
    <x v="0"/>
    <s v="2011/12"/>
    <n v="49287"/>
    <n v="106083"/>
    <m/>
    <n v="0.77929999999999999"/>
    <m/>
    <m/>
    <m/>
    <n v="6.7999999999999996E-3"/>
  </r>
  <r>
    <x v="44"/>
    <s v="CalWIN"/>
    <x v="5"/>
    <x v="0"/>
    <x v="0"/>
    <s v="2011/12"/>
    <n v="11311"/>
    <n v="22431"/>
    <m/>
    <n v="0.95479999999999998"/>
    <m/>
    <m/>
    <m/>
    <n v="4.82E-2"/>
  </r>
  <r>
    <x v="45"/>
    <s v="C-IV"/>
    <x v="5"/>
    <x v="0"/>
    <x v="0"/>
    <s v="2011/12"/>
    <n v="12592"/>
    <n v="25228"/>
    <m/>
    <n v="0.97199999999999998"/>
    <m/>
    <m/>
    <m/>
    <n v="4.82E-2"/>
  </r>
  <r>
    <x v="46"/>
    <s v="C-IV"/>
    <x v="5"/>
    <x v="0"/>
    <x v="0"/>
    <s v="2011/12"/>
    <n v="154"/>
    <n v="293"/>
    <m/>
    <n v="1"/>
    <m/>
    <m/>
    <m/>
    <n v="4.82E-2"/>
  </r>
  <r>
    <x v="47"/>
    <s v="C-IV"/>
    <x v="5"/>
    <x v="0"/>
    <x v="0"/>
    <s v="2011/12"/>
    <n v="2714"/>
    <n v="6116"/>
    <m/>
    <n v="1"/>
    <m/>
    <m/>
    <m/>
    <n v="4.82E-2"/>
  </r>
  <r>
    <x v="48"/>
    <s v="CalWIN"/>
    <x v="5"/>
    <x v="0"/>
    <x v="0"/>
    <s v="2011/12"/>
    <n v="19758"/>
    <n v="40092"/>
    <m/>
    <n v="0.94510000000000005"/>
    <m/>
    <m/>
    <m/>
    <n v="1.4800000000000001E-2"/>
  </r>
  <r>
    <x v="49"/>
    <s v="CalWIN"/>
    <x v="5"/>
    <x v="0"/>
    <x v="0"/>
    <s v="2011/12"/>
    <n v="18192"/>
    <n v="34158"/>
    <m/>
    <n v="0.91320000000000001"/>
    <m/>
    <m/>
    <m/>
    <n v="4.82E-2"/>
  </r>
  <r>
    <x v="50"/>
    <s v="C-IV"/>
    <x v="5"/>
    <x v="0"/>
    <x v="0"/>
    <s v="2011/12"/>
    <n v="39645"/>
    <n v="88475"/>
    <m/>
    <n v="1"/>
    <m/>
    <m/>
    <m/>
    <n v="2.5700000000000001E-2"/>
  </r>
  <r>
    <x v="51"/>
    <s v="C-IV"/>
    <x v="5"/>
    <x v="0"/>
    <x v="0"/>
    <s v="2011/12"/>
    <n v="4959"/>
    <n v="12043"/>
    <m/>
    <n v="0.95"/>
    <m/>
    <m/>
    <m/>
    <n v="4.82E-2"/>
  </r>
  <r>
    <x v="52"/>
    <s v="C-IV"/>
    <x v="5"/>
    <x v="0"/>
    <x v="0"/>
    <s v="2011/12"/>
    <n v="4216"/>
    <n v="9912"/>
    <m/>
    <n v="0.90139999999999998"/>
    <m/>
    <m/>
    <m/>
    <n v="4.82E-2"/>
  </r>
  <r>
    <x v="53"/>
    <s v="C-IV"/>
    <x v="5"/>
    <x v="0"/>
    <x v="0"/>
    <s v="2011/12"/>
    <n v="771"/>
    <n v="1558"/>
    <m/>
    <n v="1"/>
    <m/>
    <m/>
    <m/>
    <n v="4.82E-2"/>
  </r>
  <r>
    <x v="54"/>
    <s v="CalWIN"/>
    <x v="5"/>
    <x v="0"/>
    <x v="0"/>
    <s v="2011/12"/>
    <n v="44609"/>
    <n v="110829"/>
    <m/>
    <n v="1"/>
    <m/>
    <m/>
    <m/>
    <n v="1.6199999999999999E-2"/>
  </r>
  <r>
    <x v="55"/>
    <s v="C-IV"/>
    <x v="5"/>
    <x v="0"/>
    <x v="0"/>
    <s v="2011/12"/>
    <n v="2767"/>
    <n v="5180"/>
    <m/>
    <n v="0.9647"/>
    <m/>
    <m/>
    <m/>
    <n v="4.82E-2"/>
  </r>
  <r>
    <x v="56"/>
    <s v="CalWIN"/>
    <x v="5"/>
    <x v="0"/>
    <x v="0"/>
    <s v="2011/12"/>
    <n v="26641"/>
    <n v="64825"/>
    <m/>
    <n v="0.99050000000000005"/>
    <m/>
    <m/>
    <m/>
    <n v="1.9199999999999998E-2"/>
  </r>
  <r>
    <x v="57"/>
    <s v="CalWIN"/>
    <x v="5"/>
    <x v="0"/>
    <x v="0"/>
    <s v="2011/12"/>
    <n v="7752"/>
    <n v="16992"/>
    <m/>
    <n v="0.89029999999999998"/>
    <m/>
    <m/>
    <m/>
    <n v="4.82E-2"/>
  </r>
  <r>
    <x v="58"/>
    <s v="C-IV"/>
    <x v="5"/>
    <x v="0"/>
    <x v="0"/>
    <s v="2011/12"/>
    <n v="5779"/>
    <n v="13065"/>
    <m/>
    <n v="1"/>
    <m/>
    <m/>
    <m/>
    <n v="4.82E-2"/>
  </r>
  <r>
    <x v="0"/>
    <s v="n/a"/>
    <x v="6"/>
    <x v="0"/>
    <x v="0"/>
    <s v="2012/13"/>
    <n v="1843348"/>
    <n v="4074650"/>
    <m/>
    <n v="0.97660000000000002"/>
    <m/>
    <m/>
    <m/>
    <n v="3.6299999999999999E-2"/>
  </r>
  <r>
    <x v="1"/>
    <s v="CalWIN"/>
    <x v="6"/>
    <x v="0"/>
    <x v="0"/>
    <s v="2012/13"/>
    <n v="62045"/>
    <n v="124622"/>
    <m/>
    <n v="0.91090000000000004"/>
    <m/>
    <m/>
    <m/>
    <n v="1.14E-2"/>
  </r>
  <r>
    <x v="2"/>
    <s v="C-IV"/>
    <x v="6"/>
    <x v="0"/>
    <x v="0"/>
    <s v="2012/13"/>
    <n v="84"/>
    <n v="147"/>
    <m/>
    <n v="1"/>
    <m/>
    <m/>
    <m/>
    <n v="4.1399999999999999E-2"/>
  </r>
  <r>
    <x v="3"/>
    <s v="C-IV"/>
    <x v="6"/>
    <x v="0"/>
    <x v="0"/>
    <s v="2012/13"/>
    <n v="1717"/>
    <n v="3287"/>
    <m/>
    <n v="0.95620000000000005"/>
    <m/>
    <m/>
    <m/>
    <n v="4.1399999999999999E-2"/>
  </r>
  <r>
    <x v="4"/>
    <s v="C-IV"/>
    <x v="6"/>
    <x v="0"/>
    <x v="0"/>
    <s v="2012/13"/>
    <n v="13988"/>
    <n v="29226"/>
    <m/>
    <n v="0.89480000000000004"/>
    <m/>
    <m/>
    <m/>
    <n v="4.1399999999999999E-2"/>
  </r>
  <r>
    <x v="5"/>
    <s v="C-IV"/>
    <x v="6"/>
    <x v="0"/>
    <x v="0"/>
    <s v="2012/13"/>
    <n v="2522"/>
    <n v="4998"/>
    <m/>
    <n v="1"/>
    <m/>
    <m/>
    <m/>
    <n v="4.1399999999999999E-2"/>
  </r>
  <r>
    <x v="6"/>
    <s v="C-IV"/>
    <x v="6"/>
    <x v="0"/>
    <x v="0"/>
    <s v="2012/13"/>
    <n v="701"/>
    <n v="1728"/>
    <m/>
    <n v="0.9375"/>
    <m/>
    <m/>
    <m/>
    <n v="4.1399999999999999E-2"/>
  </r>
  <r>
    <x v="7"/>
    <s v="CalWIN"/>
    <x v="6"/>
    <x v="0"/>
    <x v="0"/>
    <s v="2012/13"/>
    <n v="32977"/>
    <n v="68789"/>
    <m/>
    <n v="0.96519999999999995"/>
    <m/>
    <m/>
    <m/>
    <n v="3.2300000000000002E-2"/>
  </r>
  <r>
    <x v="8"/>
    <s v="C-IV"/>
    <x v="6"/>
    <x v="0"/>
    <x v="0"/>
    <s v="2012/13"/>
    <n v="2629"/>
    <n v="5445"/>
    <m/>
    <n v="1"/>
    <m/>
    <m/>
    <m/>
    <n v="4.1399999999999999E-2"/>
  </r>
  <r>
    <x v="9"/>
    <s v="C-IV"/>
    <x v="6"/>
    <x v="0"/>
    <x v="0"/>
    <s v="2012/13"/>
    <n v="6081"/>
    <n v="11620"/>
    <m/>
    <n v="1"/>
    <m/>
    <m/>
    <m/>
    <n v="4.1399999999999999E-2"/>
  </r>
  <r>
    <x v="10"/>
    <s v="CalWIN"/>
    <x v="6"/>
    <x v="0"/>
    <x v="0"/>
    <s v="2012/13"/>
    <n v="88850"/>
    <n v="215016"/>
    <m/>
    <n v="0.9677"/>
    <m/>
    <m/>
    <m/>
    <n v="1.6199999999999999E-2"/>
  </r>
  <r>
    <x v="11"/>
    <s v="C-IV"/>
    <x v="6"/>
    <x v="0"/>
    <x v="0"/>
    <s v="2012/13"/>
    <n v="1389"/>
    <n v="3419"/>
    <m/>
    <n v="1"/>
    <m/>
    <m/>
    <m/>
    <n v="4.1399999999999999E-2"/>
  </r>
  <r>
    <x v="12"/>
    <s v="C-IV"/>
    <x v="6"/>
    <x v="0"/>
    <x v="0"/>
    <s v="2012/13"/>
    <n v="8114"/>
    <n v="15495"/>
    <m/>
    <n v="0.9788"/>
    <m/>
    <m/>
    <m/>
    <n v="4.1399999999999999E-2"/>
  </r>
  <r>
    <x v="13"/>
    <s v="C-IV"/>
    <x v="6"/>
    <x v="0"/>
    <x v="0"/>
    <s v="2012/13"/>
    <n v="14037"/>
    <n v="36091"/>
    <m/>
    <n v="1"/>
    <m/>
    <m/>
    <m/>
    <n v="4.1399999999999999E-2"/>
  </r>
  <r>
    <x v="14"/>
    <s v="C-IV"/>
    <x v="6"/>
    <x v="0"/>
    <x v="0"/>
    <s v="2012/13"/>
    <n v="957"/>
    <n v="1951"/>
    <m/>
    <n v="1"/>
    <m/>
    <m/>
    <m/>
    <n v="4.1399999999999999E-2"/>
  </r>
  <r>
    <x v="15"/>
    <s v="C-IV"/>
    <x v="6"/>
    <x v="0"/>
    <x v="0"/>
    <s v="2012/13"/>
    <n v="57915"/>
    <n v="140798"/>
    <m/>
    <n v="0.98950000000000005"/>
    <m/>
    <m/>
    <m/>
    <n v="3.5099999999999999E-2"/>
  </r>
  <r>
    <x v="16"/>
    <s v="C-IV"/>
    <x v="6"/>
    <x v="0"/>
    <x v="0"/>
    <s v="2012/13"/>
    <n v="9624"/>
    <n v="22949"/>
    <m/>
    <n v="0.99619999999999997"/>
    <m/>
    <m/>
    <m/>
    <n v="4.1399999999999999E-2"/>
  </r>
  <r>
    <x v="17"/>
    <s v="C-IV"/>
    <x v="6"/>
    <x v="0"/>
    <x v="0"/>
    <s v="2012/13"/>
    <n v="5041"/>
    <n v="10039"/>
    <m/>
    <n v="0.95540000000000003"/>
    <m/>
    <m/>
    <m/>
    <n v="4.1399999999999999E-2"/>
  </r>
  <r>
    <x v="18"/>
    <s v="C-IV"/>
    <x v="6"/>
    <x v="0"/>
    <x v="0"/>
    <s v="2012/13"/>
    <n v="1386"/>
    <n v="2933"/>
    <m/>
    <n v="0.95730000000000004"/>
    <m/>
    <m/>
    <m/>
    <n v="4.1399999999999999E-2"/>
  </r>
  <r>
    <x v="19"/>
    <s v="LRS"/>
    <x v="6"/>
    <x v="0"/>
    <x v="0"/>
    <s v="2012/13"/>
    <n v="516984"/>
    <n v="1093422"/>
    <m/>
    <n v="0.97740000000000005"/>
    <m/>
    <m/>
    <m/>
    <n v="4.6199999999999998E-2"/>
  </r>
  <r>
    <x v="20"/>
    <s v="C-IV"/>
    <x v="6"/>
    <x v="0"/>
    <x v="0"/>
    <s v="2012/13"/>
    <n v="10437"/>
    <n v="26670"/>
    <m/>
    <n v="0.99139999999999995"/>
    <m/>
    <m/>
    <m/>
    <n v="4.1399999999999999E-2"/>
  </r>
  <r>
    <x v="21"/>
    <s v="C-IV"/>
    <x v="6"/>
    <x v="0"/>
    <x v="0"/>
    <s v="2012/13"/>
    <n v="5541"/>
    <n v="9408"/>
    <m/>
    <n v="0.99419999999999997"/>
    <m/>
    <m/>
    <m/>
    <n v="4.1399999999999999E-2"/>
  </r>
  <r>
    <x v="22"/>
    <s v="C-IV"/>
    <x v="6"/>
    <x v="0"/>
    <x v="0"/>
    <s v="2012/13"/>
    <n v="875"/>
    <n v="1804"/>
    <m/>
    <n v="1"/>
    <m/>
    <m/>
    <m/>
    <n v="4.1399999999999999E-2"/>
  </r>
  <r>
    <x v="23"/>
    <s v="C-IV"/>
    <x v="6"/>
    <x v="0"/>
    <x v="0"/>
    <s v="2012/13"/>
    <n v="7242"/>
    <n v="13660"/>
    <m/>
    <n v="0.99119999999999997"/>
    <m/>
    <m/>
    <m/>
    <n v="4.1399999999999999E-2"/>
  </r>
  <r>
    <x v="24"/>
    <s v="C-IV"/>
    <x v="6"/>
    <x v="0"/>
    <x v="0"/>
    <s v="2012/13"/>
    <n v="22003"/>
    <n v="53940"/>
    <m/>
    <n v="0.99739999999999995"/>
    <m/>
    <m/>
    <m/>
    <n v="2.07E-2"/>
  </r>
  <r>
    <x v="25"/>
    <s v="C-IV"/>
    <x v="6"/>
    <x v="0"/>
    <x v="0"/>
    <s v="2012/13"/>
    <n v="438"/>
    <n v="997"/>
    <m/>
    <n v="0.95450000000000002"/>
    <m/>
    <m/>
    <m/>
    <n v="4.1399999999999999E-2"/>
  </r>
  <r>
    <x v="26"/>
    <s v="C-IV"/>
    <x v="6"/>
    <x v="0"/>
    <x v="0"/>
    <s v="2012/13"/>
    <n v="447"/>
    <n v="709"/>
    <m/>
    <n v="0.90910000000000002"/>
    <m/>
    <m/>
    <m/>
    <n v="4.1399999999999999E-2"/>
  </r>
  <r>
    <x v="27"/>
    <s v="C-IV"/>
    <x v="6"/>
    <x v="0"/>
    <x v="0"/>
    <s v="2012/13"/>
    <n v="19325"/>
    <n v="44518"/>
    <m/>
    <n v="1"/>
    <m/>
    <m/>
    <m/>
    <n v="1.29E-2"/>
  </r>
  <r>
    <x v="28"/>
    <s v="C-IV"/>
    <x v="6"/>
    <x v="0"/>
    <x v="0"/>
    <s v="2012/13"/>
    <n v="3452"/>
    <n v="7287"/>
    <m/>
    <n v="0.99519999999999997"/>
    <m/>
    <m/>
    <m/>
    <n v="4.1399999999999999E-2"/>
  </r>
  <r>
    <x v="29"/>
    <s v="C-IV"/>
    <x v="6"/>
    <x v="0"/>
    <x v="0"/>
    <s v="2012/13"/>
    <n v="3667"/>
    <n v="7105"/>
    <m/>
    <n v="1"/>
    <m/>
    <m/>
    <m/>
    <n v="4.1399999999999999E-2"/>
  </r>
  <r>
    <x v="30"/>
    <s v="CalWIN"/>
    <x v="6"/>
    <x v="0"/>
    <x v="0"/>
    <s v="2012/13"/>
    <n v="97956"/>
    <n v="218827"/>
    <m/>
    <n v="0.99850000000000005"/>
    <m/>
    <m/>
    <m/>
    <n v="1.67E-2"/>
  </r>
  <r>
    <x v="31"/>
    <s v="CalWIN"/>
    <x v="6"/>
    <x v="0"/>
    <x v="0"/>
    <s v="2012/13"/>
    <n v="8227"/>
    <n v="17815"/>
    <m/>
    <n v="0.96640000000000004"/>
    <m/>
    <m/>
    <m/>
    <n v="4.1399999999999999E-2"/>
  </r>
  <r>
    <x v="32"/>
    <s v="C-IV"/>
    <x v="6"/>
    <x v="0"/>
    <x v="0"/>
    <s v="2012/13"/>
    <n v="756"/>
    <n v="1654"/>
    <m/>
    <n v="0.94740000000000002"/>
    <m/>
    <m/>
    <m/>
    <n v="4.1399999999999999E-2"/>
  </r>
  <r>
    <x v="33"/>
    <s v="C-IV"/>
    <x v="6"/>
    <x v="0"/>
    <x v="0"/>
    <s v="2012/13"/>
    <n v="109234"/>
    <n v="267997"/>
    <m/>
    <n v="0.99960000000000004"/>
    <m/>
    <m/>
    <m/>
    <n v="0.03"/>
  </r>
  <r>
    <x v="34"/>
    <s v="CalWIN"/>
    <x v="6"/>
    <x v="0"/>
    <x v="0"/>
    <s v="2012/13"/>
    <n v="90856"/>
    <n v="204104"/>
    <m/>
    <n v="0.9698"/>
    <m/>
    <m/>
    <m/>
    <n v="2.8400000000000002E-2"/>
  </r>
  <r>
    <x v="35"/>
    <s v="C-IV"/>
    <x v="6"/>
    <x v="0"/>
    <x v="0"/>
    <s v="2012/13"/>
    <n v="2609"/>
    <n v="6114"/>
    <m/>
    <n v="0.98729999999999996"/>
    <m/>
    <m/>
    <m/>
    <n v="4.1399999999999999E-2"/>
  </r>
  <r>
    <x v="36"/>
    <s v="C-IV"/>
    <x v="6"/>
    <x v="0"/>
    <x v="0"/>
    <s v="2012/13"/>
    <n v="151637"/>
    <n v="361404"/>
    <m/>
    <n v="0.99939999999999996"/>
    <m/>
    <m/>
    <m/>
    <n v="2.01E-2"/>
  </r>
  <r>
    <x v="37"/>
    <s v="CalWIN"/>
    <x v="6"/>
    <x v="0"/>
    <x v="0"/>
    <s v="2012/13"/>
    <n v="112361"/>
    <n v="246971"/>
    <m/>
    <n v="0.9718"/>
    <m/>
    <m/>
    <m/>
    <n v="7.2300000000000003E-2"/>
  </r>
  <r>
    <x v="38"/>
    <s v="CalWIN"/>
    <x v="6"/>
    <x v="0"/>
    <x v="0"/>
    <s v="2012/13"/>
    <n v="32910"/>
    <n v="50894"/>
    <m/>
    <n v="0.97629999999999995"/>
    <m/>
    <m/>
    <m/>
    <n v="3.4099999999999998E-2"/>
  </r>
  <r>
    <x v="39"/>
    <s v="C-IV"/>
    <x v="6"/>
    <x v="0"/>
    <x v="0"/>
    <s v="2012/13"/>
    <n v="43790"/>
    <n v="107532"/>
    <m/>
    <n v="0.98150000000000004"/>
    <m/>
    <m/>
    <m/>
    <n v="3.4700000000000002E-2"/>
  </r>
  <r>
    <x v="40"/>
    <s v="CalWIN"/>
    <x v="6"/>
    <x v="0"/>
    <x v="0"/>
    <s v="2012/13"/>
    <n v="8899"/>
    <n v="17269"/>
    <m/>
    <n v="0.97450000000000003"/>
    <m/>
    <m/>
    <m/>
    <n v="4.1399999999999999E-2"/>
  </r>
  <r>
    <x v="41"/>
    <s v="CalWIN"/>
    <x v="6"/>
    <x v="0"/>
    <x v="0"/>
    <s v="2012/13"/>
    <n v="13612"/>
    <n v="28106"/>
    <m/>
    <n v="0.95230000000000004"/>
    <m/>
    <m/>
    <m/>
    <n v="4.1399999999999999E-2"/>
  </r>
  <r>
    <x v="42"/>
    <s v="CalWIN"/>
    <x v="6"/>
    <x v="0"/>
    <x v="0"/>
    <s v="2012/13"/>
    <n v="14197"/>
    <n v="32030"/>
    <m/>
    <n v="0.96009999999999995"/>
    <m/>
    <m/>
    <m/>
    <n v="4.1399999999999999E-2"/>
  </r>
  <r>
    <x v="43"/>
    <s v="CalWIN"/>
    <x v="6"/>
    <x v="0"/>
    <x v="0"/>
    <s v="2012/13"/>
    <n v="49038"/>
    <n v="105676"/>
    <m/>
    <n v="0.80869999999999997"/>
    <m/>
    <m/>
    <m/>
    <n v="8.6E-3"/>
  </r>
  <r>
    <x v="44"/>
    <s v="CalWIN"/>
    <x v="6"/>
    <x v="0"/>
    <x v="0"/>
    <s v="2012/13"/>
    <n v="10984"/>
    <n v="22390"/>
    <m/>
    <n v="0.96250000000000002"/>
    <m/>
    <m/>
    <m/>
    <n v="4.1399999999999999E-2"/>
  </r>
  <r>
    <x v="45"/>
    <s v="C-IV"/>
    <x v="6"/>
    <x v="0"/>
    <x v="0"/>
    <s v="2012/13"/>
    <n v="12445"/>
    <n v="25025"/>
    <m/>
    <n v="0.9788"/>
    <m/>
    <m/>
    <m/>
    <n v="4.1399999999999999E-2"/>
  </r>
  <r>
    <x v="46"/>
    <s v="C-IV"/>
    <x v="6"/>
    <x v="0"/>
    <x v="0"/>
    <s v="2012/13"/>
    <n v="156"/>
    <n v="302"/>
    <m/>
    <n v="1"/>
    <m/>
    <m/>
    <m/>
    <n v="4.1399999999999999E-2"/>
  </r>
  <r>
    <x v="47"/>
    <s v="C-IV"/>
    <x v="6"/>
    <x v="0"/>
    <x v="0"/>
    <s v="2012/13"/>
    <n v="2719"/>
    <n v="6100"/>
    <m/>
    <n v="1"/>
    <m/>
    <m/>
    <m/>
    <n v="4.1399999999999999E-2"/>
  </r>
  <r>
    <x v="48"/>
    <s v="CalWIN"/>
    <x v="6"/>
    <x v="0"/>
    <x v="0"/>
    <s v="2012/13"/>
    <n v="19954"/>
    <n v="40161"/>
    <m/>
    <n v="0.93489999999999995"/>
    <m/>
    <m/>
    <m/>
    <n v="1.44E-2"/>
  </r>
  <r>
    <x v="49"/>
    <s v="CalWIN"/>
    <x v="6"/>
    <x v="0"/>
    <x v="0"/>
    <s v="2012/13"/>
    <n v="18390"/>
    <n v="34447"/>
    <m/>
    <n v="0.8992"/>
    <m/>
    <m/>
    <m/>
    <n v="4.1399999999999999E-2"/>
  </r>
  <r>
    <x v="50"/>
    <s v="C-IV"/>
    <x v="6"/>
    <x v="0"/>
    <x v="0"/>
    <s v="2012/13"/>
    <n v="40036"/>
    <n v="88848"/>
    <m/>
    <n v="0.99960000000000004"/>
    <m/>
    <m/>
    <m/>
    <n v="2.7300000000000001E-2"/>
  </r>
  <r>
    <x v="51"/>
    <s v="C-IV"/>
    <x v="6"/>
    <x v="0"/>
    <x v="0"/>
    <s v="2012/13"/>
    <n v="4961"/>
    <n v="11946"/>
    <m/>
    <n v="0.95109999999999995"/>
    <m/>
    <m/>
    <m/>
    <n v="4.1399999999999999E-2"/>
  </r>
  <r>
    <x v="52"/>
    <s v="C-IV"/>
    <x v="6"/>
    <x v="0"/>
    <x v="0"/>
    <s v="2012/13"/>
    <n v="4219"/>
    <n v="9899"/>
    <m/>
    <n v="0.91290000000000004"/>
    <m/>
    <m/>
    <m/>
    <n v="4.1399999999999999E-2"/>
  </r>
  <r>
    <x v="53"/>
    <s v="C-IV"/>
    <x v="6"/>
    <x v="0"/>
    <x v="0"/>
    <s v="2012/13"/>
    <n v="776"/>
    <n v="1557"/>
    <m/>
    <n v="0.97919999999999996"/>
    <m/>
    <m/>
    <m/>
    <n v="4.1399999999999999E-2"/>
  </r>
  <r>
    <x v="54"/>
    <s v="CalWIN"/>
    <x v="6"/>
    <x v="0"/>
    <x v="0"/>
    <s v="2012/13"/>
    <n v="44577"/>
    <n v="110086"/>
    <m/>
    <n v="1"/>
    <m/>
    <m/>
    <m/>
    <n v="2.12E-2"/>
  </r>
  <r>
    <x v="55"/>
    <s v="C-IV"/>
    <x v="6"/>
    <x v="0"/>
    <x v="0"/>
    <s v="2012/13"/>
    <n v="2755"/>
    <n v="5103"/>
    <m/>
    <n v="0.97840000000000005"/>
    <m/>
    <m/>
    <m/>
    <n v="4.1399999999999999E-2"/>
  </r>
  <r>
    <x v="56"/>
    <s v="CalWIN"/>
    <x v="6"/>
    <x v="0"/>
    <x v="0"/>
    <s v="2012/13"/>
    <n v="31284"/>
    <n v="64382"/>
    <m/>
    <n v="0.98699999999999999"/>
    <m/>
    <m/>
    <m/>
    <n v="1.83E-2"/>
  </r>
  <r>
    <x v="57"/>
    <s v="CalWIN"/>
    <x v="6"/>
    <x v="0"/>
    <x v="0"/>
    <s v="2012/13"/>
    <n v="7766"/>
    <n v="16880"/>
    <m/>
    <n v="0.87329999999999997"/>
    <m/>
    <m/>
    <m/>
    <n v="4.1399999999999999E-2"/>
  </r>
  <r>
    <x v="58"/>
    <s v="C-IV"/>
    <x v="6"/>
    <x v="0"/>
    <x v="0"/>
    <s v="2012/13"/>
    <n v="5776"/>
    <n v="13058"/>
    <m/>
    <n v="1"/>
    <m/>
    <m/>
    <m/>
    <n v="4.1399999999999999E-2"/>
  </r>
  <r>
    <x v="0"/>
    <s v="n/a"/>
    <x v="7"/>
    <x v="0"/>
    <x v="0"/>
    <s v="2012/13"/>
    <n v="1860414"/>
    <n v="4102934"/>
    <m/>
    <n v="0.97619999999999996"/>
    <m/>
    <m/>
    <m/>
    <n v="3.5999999999999997E-2"/>
  </r>
  <r>
    <x v="1"/>
    <s v="CalWIN"/>
    <x v="7"/>
    <x v="0"/>
    <x v="0"/>
    <s v="2012/13"/>
    <n v="62555"/>
    <n v="125468"/>
    <m/>
    <n v="0.90659999999999996"/>
    <m/>
    <m/>
    <m/>
    <n v="1.37E-2"/>
  </r>
  <r>
    <x v="2"/>
    <s v="C-IV"/>
    <x v="7"/>
    <x v="0"/>
    <x v="0"/>
    <s v="2012/13"/>
    <n v="80"/>
    <n v="142"/>
    <m/>
    <n v="1"/>
    <m/>
    <m/>
    <m/>
    <n v="5.2699999999999997E-2"/>
  </r>
  <r>
    <x v="3"/>
    <s v="C-IV"/>
    <x v="7"/>
    <x v="0"/>
    <x v="0"/>
    <s v="2012/13"/>
    <n v="1717"/>
    <n v="3287"/>
    <m/>
    <n v="0.97009999999999996"/>
    <m/>
    <m/>
    <m/>
    <n v="5.2699999999999997E-2"/>
  </r>
  <r>
    <x v="4"/>
    <s v="C-IV"/>
    <x v="7"/>
    <x v="0"/>
    <x v="0"/>
    <s v="2012/13"/>
    <n v="14138"/>
    <n v="29551"/>
    <m/>
    <n v="0.90459999999999996"/>
    <m/>
    <m/>
    <m/>
    <n v="5.2699999999999997E-2"/>
  </r>
  <r>
    <x v="5"/>
    <s v="C-IV"/>
    <x v="7"/>
    <x v="0"/>
    <x v="0"/>
    <s v="2012/13"/>
    <n v="2518"/>
    <n v="5007"/>
    <m/>
    <n v="0.98089999999999999"/>
    <m/>
    <m/>
    <m/>
    <n v="5.2699999999999997E-2"/>
  </r>
  <r>
    <x v="6"/>
    <s v="C-IV"/>
    <x v="7"/>
    <x v="0"/>
    <x v="0"/>
    <s v="2012/13"/>
    <n v="669"/>
    <n v="1661"/>
    <m/>
    <n v="1"/>
    <m/>
    <m/>
    <m/>
    <n v="5.2699999999999997E-2"/>
  </r>
  <r>
    <x v="7"/>
    <s v="CalWIN"/>
    <x v="7"/>
    <x v="0"/>
    <x v="0"/>
    <s v="2012/13"/>
    <n v="33263"/>
    <n v="69279"/>
    <m/>
    <n v="0.9637"/>
    <m/>
    <m/>
    <m/>
    <n v="3.1199999999999999E-2"/>
  </r>
  <r>
    <x v="8"/>
    <s v="C-IV"/>
    <x v="7"/>
    <x v="0"/>
    <x v="0"/>
    <s v="2012/13"/>
    <n v="2612"/>
    <n v="5394"/>
    <m/>
    <n v="1"/>
    <m/>
    <m/>
    <m/>
    <n v="5.2699999999999997E-2"/>
  </r>
  <r>
    <x v="9"/>
    <s v="C-IV"/>
    <x v="7"/>
    <x v="0"/>
    <x v="0"/>
    <s v="2012/13"/>
    <n v="6124"/>
    <n v="11702"/>
    <m/>
    <n v="1"/>
    <m/>
    <m/>
    <m/>
    <n v="5.2699999999999997E-2"/>
  </r>
  <r>
    <x v="10"/>
    <s v="CalWIN"/>
    <x v="7"/>
    <x v="0"/>
    <x v="0"/>
    <s v="2012/13"/>
    <n v="89116"/>
    <n v="215482"/>
    <m/>
    <n v="0.97570000000000001"/>
    <m/>
    <m/>
    <m/>
    <n v="1.49E-2"/>
  </r>
  <r>
    <x v="11"/>
    <s v="C-IV"/>
    <x v="7"/>
    <x v="0"/>
    <x v="0"/>
    <s v="2012/13"/>
    <n v="1406"/>
    <n v="3464"/>
    <m/>
    <n v="1"/>
    <m/>
    <m/>
    <m/>
    <n v="5.2699999999999997E-2"/>
  </r>
  <r>
    <x v="12"/>
    <s v="C-IV"/>
    <x v="7"/>
    <x v="0"/>
    <x v="0"/>
    <s v="2012/13"/>
    <n v="8139"/>
    <n v="15566"/>
    <m/>
    <n v="0.98089999999999999"/>
    <m/>
    <m/>
    <m/>
    <n v="5.2699999999999997E-2"/>
  </r>
  <r>
    <x v="13"/>
    <s v="C-IV"/>
    <x v="7"/>
    <x v="0"/>
    <x v="0"/>
    <s v="2012/13"/>
    <n v="14277"/>
    <n v="36706"/>
    <m/>
    <n v="1"/>
    <m/>
    <m/>
    <m/>
    <n v="5.2699999999999997E-2"/>
  </r>
  <r>
    <x v="14"/>
    <s v="C-IV"/>
    <x v="7"/>
    <x v="0"/>
    <x v="0"/>
    <s v="2012/13"/>
    <n v="973"/>
    <n v="1947"/>
    <m/>
    <n v="1"/>
    <m/>
    <m/>
    <m/>
    <n v="5.2699999999999997E-2"/>
  </r>
  <r>
    <x v="15"/>
    <s v="C-IV"/>
    <x v="7"/>
    <x v="0"/>
    <x v="0"/>
    <s v="2012/13"/>
    <n v="58169"/>
    <n v="140863"/>
    <m/>
    <n v="0.99109999999999998"/>
    <m/>
    <m/>
    <m/>
    <n v="3.3500000000000002E-2"/>
  </r>
  <r>
    <x v="16"/>
    <s v="C-IV"/>
    <x v="7"/>
    <x v="0"/>
    <x v="0"/>
    <s v="2012/13"/>
    <n v="9603"/>
    <n v="22770"/>
    <m/>
    <n v="0.99839999999999995"/>
    <m/>
    <m/>
    <m/>
    <n v="5.2699999999999997E-2"/>
  </r>
  <r>
    <x v="17"/>
    <s v="C-IV"/>
    <x v="7"/>
    <x v="0"/>
    <x v="0"/>
    <s v="2012/13"/>
    <n v="5105"/>
    <n v="10163"/>
    <m/>
    <n v="0.94430000000000003"/>
    <m/>
    <m/>
    <m/>
    <n v="5.2699999999999997E-2"/>
  </r>
  <r>
    <x v="18"/>
    <s v="C-IV"/>
    <x v="7"/>
    <x v="0"/>
    <x v="0"/>
    <s v="2012/13"/>
    <n v="1418"/>
    <n v="2965"/>
    <m/>
    <n v="0.96130000000000004"/>
    <m/>
    <m/>
    <m/>
    <n v="5.2699999999999997E-2"/>
  </r>
  <r>
    <x v="19"/>
    <s v="LRS"/>
    <x v="7"/>
    <x v="0"/>
    <x v="0"/>
    <s v="2012/13"/>
    <n v="524410"/>
    <n v="1104054"/>
    <m/>
    <n v="0.97719999999999996"/>
    <m/>
    <m/>
    <m/>
    <n v="4.0399999999999998E-2"/>
  </r>
  <r>
    <x v="20"/>
    <s v="C-IV"/>
    <x v="7"/>
    <x v="0"/>
    <x v="0"/>
    <s v="2012/13"/>
    <n v="10373"/>
    <n v="26485"/>
    <m/>
    <n v="0.99339999999999995"/>
    <m/>
    <m/>
    <m/>
    <n v="5.2699999999999997E-2"/>
  </r>
  <r>
    <x v="21"/>
    <s v="C-IV"/>
    <x v="7"/>
    <x v="0"/>
    <x v="0"/>
    <s v="2012/13"/>
    <n v="5627"/>
    <n v="9516"/>
    <m/>
    <n v="0.99519999999999997"/>
    <m/>
    <m/>
    <m/>
    <n v="5.2699999999999997E-2"/>
  </r>
  <r>
    <x v="22"/>
    <s v="C-IV"/>
    <x v="7"/>
    <x v="0"/>
    <x v="0"/>
    <s v="2012/13"/>
    <n v="866"/>
    <n v="1776"/>
    <m/>
    <n v="0.90910000000000002"/>
    <m/>
    <m/>
    <m/>
    <n v="5.2699999999999997E-2"/>
  </r>
  <r>
    <x v="23"/>
    <s v="C-IV"/>
    <x v="7"/>
    <x v="0"/>
    <x v="0"/>
    <s v="2012/13"/>
    <n v="7152"/>
    <n v="13585"/>
    <m/>
    <n v="0.99780000000000002"/>
    <m/>
    <m/>
    <m/>
    <n v="5.2699999999999997E-2"/>
  </r>
  <r>
    <x v="24"/>
    <s v="C-IV"/>
    <x v="7"/>
    <x v="0"/>
    <x v="0"/>
    <s v="2012/13"/>
    <n v="21946"/>
    <n v="53768"/>
    <m/>
    <n v="0.99770000000000003"/>
    <m/>
    <m/>
    <m/>
    <n v="1.83E-2"/>
  </r>
  <r>
    <x v="25"/>
    <s v="C-IV"/>
    <x v="7"/>
    <x v="0"/>
    <x v="0"/>
    <s v="2012/13"/>
    <n v="426"/>
    <n v="977"/>
    <m/>
    <n v="1"/>
    <m/>
    <m/>
    <m/>
    <n v="5.2699999999999997E-2"/>
  </r>
  <r>
    <x v="26"/>
    <s v="C-IV"/>
    <x v="7"/>
    <x v="0"/>
    <x v="0"/>
    <s v="2012/13"/>
    <n v="398"/>
    <n v="649"/>
    <m/>
    <n v="0.95650000000000002"/>
    <m/>
    <m/>
    <m/>
    <n v="5.2699999999999997E-2"/>
  </r>
  <r>
    <x v="27"/>
    <s v="C-IV"/>
    <x v="7"/>
    <x v="0"/>
    <x v="0"/>
    <s v="2012/13"/>
    <n v="18884"/>
    <n v="43212"/>
    <m/>
    <n v="1"/>
    <m/>
    <m/>
    <m/>
    <n v="1.77E-2"/>
  </r>
  <r>
    <x v="28"/>
    <s v="C-IV"/>
    <x v="7"/>
    <x v="0"/>
    <x v="0"/>
    <s v="2012/13"/>
    <n v="3451"/>
    <n v="7306"/>
    <m/>
    <n v="1"/>
    <m/>
    <m/>
    <m/>
    <n v="5.2699999999999997E-2"/>
  </r>
  <r>
    <x v="29"/>
    <s v="C-IV"/>
    <x v="7"/>
    <x v="0"/>
    <x v="0"/>
    <s v="2012/13"/>
    <n v="3740"/>
    <n v="7207"/>
    <m/>
    <n v="1"/>
    <m/>
    <m/>
    <m/>
    <n v="5.2699999999999997E-2"/>
  </r>
  <r>
    <x v="30"/>
    <s v="CalWIN"/>
    <x v="7"/>
    <x v="0"/>
    <x v="0"/>
    <s v="2012/13"/>
    <n v="98746"/>
    <n v="220769"/>
    <m/>
    <n v="0.99819999999999998"/>
    <m/>
    <m/>
    <m/>
    <n v="1.54E-2"/>
  </r>
  <r>
    <x v="31"/>
    <s v="CalWIN"/>
    <x v="7"/>
    <x v="0"/>
    <x v="0"/>
    <s v="2012/13"/>
    <n v="8204"/>
    <n v="17909"/>
    <m/>
    <n v="0.99280000000000002"/>
    <m/>
    <m/>
    <m/>
    <n v="5.2699999999999997E-2"/>
  </r>
  <r>
    <x v="32"/>
    <s v="C-IV"/>
    <x v="7"/>
    <x v="0"/>
    <x v="0"/>
    <s v="2012/13"/>
    <n v="741"/>
    <n v="1607"/>
    <m/>
    <n v="0.8"/>
    <m/>
    <m/>
    <m/>
    <n v="5.2699999999999997E-2"/>
  </r>
  <r>
    <x v="33"/>
    <s v="C-IV"/>
    <x v="7"/>
    <x v="0"/>
    <x v="0"/>
    <s v="2012/13"/>
    <n v="111099"/>
    <n v="272134"/>
    <m/>
    <n v="0.99950000000000006"/>
    <m/>
    <m/>
    <m/>
    <n v="3.2300000000000002E-2"/>
  </r>
  <r>
    <x v="34"/>
    <s v="CalWIN"/>
    <x v="7"/>
    <x v="0"/>
    <x v="0"/>
    <s v="2012/13"/>
    <n v="91580"/>
    <n v="205500"/>
    <m/>
    <n v="0.98380000000000001"/>
    <m/>
    <m/>
    <m/>
    <n v="2.58E-2"/>
  </r>
  <r>
    <x v="35"/>
    <s v="C-IV"/>
    <x v="7"/>
    <x v="0"/>
    <x v="0"/>
    <s v="2012/13"/>
    <n v="2595"/>
    <n v="6117"/>
    <m/>
    <n v="0.99399999999999999"/>
    <m/>
    <m/>
    <m/>
    <n v="5.2699999999999997E-2"/>
  </r>
  <r>
    <x v="36"/>
    <s v="C-IV"/>
    <x v="7"/>
    <x v="0"/>
    <x v="0"/>
    <s v="2012/13"/>
    <n v="153893"/>
    <n v="365866"/>
    <m/>
    <n v="0.99890000000000001"/>
    <m/>
    <m/>
    <m/>
    <n v="1.8100000000000002E-2"/>
  </r>
  <r>
    <x v="37"/>
    <s v="CalWIN"/>
    <x v="7"/>
    <x v="0"/>
    <x v="0"/>
    <s v="2012/13"/>
    <n v="113489"/>
    <n v="249684"/>
    <m/>
    <n v="0.97550000000000003"/>
    <m/>
    <m/>
    <m/>
    <n v="7.0199999999999999E-2"/>
  </r>
  <r>
    <x v="38"/>
    <s v="CalWIN"/>
    <x v="7"/>
    <x v="0"/>
    <x v="0"/>
    <s v="2012/13"/>
    <n v="32841"/>
    <n v="50933"/>
    <m/>
    <n v="0.98680000000000001"/>
    <m/>
    <m/>
    <m/>
    <n v="3.32E-2"/>
  </r>
  <r>
    <x v="39"/>
    <s v="C-IV"/>
    <x v="7"/>
    <x v="0"/>
    <x v="0"/>
    <s v="2012/13"/>
    <n v="44107"/>
    <n v="108183"/>
    <m/>
    <n v="0.97819999999999996"/>
    <m/>
    <m/>
    <m/>
    <n v="3.2399999999999998E-2"/>
  </r>
  <r>
    <x v="40"/>
    <s v="CalWIN"/>
    <x v="7"/>
    <x v="0"/>
    <x v="0"/>
    <s v="2012/13"/>
    <n v="8927"/>
    <n v="17347"/>
    <m/>
    <n v="0.95"/>
    <m/>
    <m/>
    <m/>
    <n v="5.2699999999999997E-2"/>
  </r>
  <r>
    <x v="41"/>
    <s v="CalWIN"/>
    <x v="7"/>
    <x v="0"/>
    <x v="0"/>
    <s v="2012/13"/>
    <n v="13763"/>
    <n v="28401"/>
    <m/>
    <n v="0.96519999999999995"/>
    <m/>
    <m/>
    <m/>
    <n v="5.2699999999999997E-2"/>
  </r>
  <r>
    <x v="42"/>
    <s v="CalWIN"/>
    <x v="7"/>
    <x v="0"/>
    <x v="0"/>
    <s v="2012/13"/>
    <n v="13975"/>
    <n v="31461"/>
    <m/>
    <n v="0.93979999999999997"/>
    <m/>
    <m/>
    <m/>
    <n v="5.2699999999999997E-2"/>
  </r>
  <r>
    <x v="43"/>
    <s v="CalWIN"/>
    <x v="7"/>
    <x v="0"/>
    <x v="0"/>
    <s v="2012/13"/>
    <n v="49436"/>
    <n v="106330"/>
    <m/>
    <n v="0.74229999999999996"/>
    <m/>
    <m/>
    <m/>
    <n v="7.9000000000000008E-3"/>
  </r>
  <r>
    <x v="44"/>
    <s v="CalWIN"/>
    <x v="7"/>
    <x v="0"/>
    <x v="0"/>
    <s v="2012/13"/>
    <n v="11085"/>
    <n v="21747"/>
    <m/>
    <n v="0.95379999999999998"/>
    <m/>
    <m/>
    <m/>
    <n v="5.2699999999999997E-2"/>
  </r>
  <r>
    <x v="45"/>
    <s v="C-IV"/>
    <x v="7"/>
    <x v="0"/>
    <x v="0"/>
    <s v="2012/13"/>
    <n v="12488"/>
    <n v="25041"/>
    <m/>
    <n v="0.98099999999999998"/>
    <m/>
    <m/>
    <m/>
    <n v="5.2699999999999997E-2"/>
  </r>
  <r>
    <x v="46"/>
    <s v="C-IV"/>
    <x v="7"/>
    <x v="0"/>
    <x v="0"/>
    <s v="2012/13"/>
    <n v="161"/>
    <n v="320"/>
    <m/>
    <n v="1"/>
    <m/>
    <m/>
    <m/>
    <n v="5.2699999999999997E-2"/>
  </r>
  <r>
    <x v="47"/>
    <s v="C-IV"/>
    <x v="7"/>
    <x v="0"/>
    <x v="0"/>
    <s v="2012/13"/>
    <n v="2760"/>
    <n v="6152"/>
    <m/>
    <n v="1"/>
    <m/>
    <m/>
    <m/>
    <n v="5.2699999999999997E-2"/>
  </r>
  <r>
    <x v="48"/>
    <s v="CalWIN"/>
    <x v="7"/>
    <x v="0"/>
    <x v="0"/>
    <s v="2012/13"/>
    <n v="20234"/>
    <n v="40547"/>
    <m/>
    <n v="0.94599999999999995"/>
    <m/>
    <m/>
    <m/>
    <n v="1.38E-2"/>
  </r>
  <r>
    <x v="49"/>
    <s v="CalWIN"/>
    <x v="7"/>
    <x v="0"/>
    <x v="0"/>
    <s v="2012/13"/>
    <n v="18538"/>
    <n v="34559"/>
    <m/>
    <n v="0.93969999999999998"/>
    <m/>
    <m/>
    <m/>
    <n v="5.2699999999999997E-2"/>
  </r>
  <r>
    <x v="50"/>
    <s v="C-IV"/>
    <x v="7"/>
    <x v="0"/>
    <x v="0"/>
    <s v="2012/13"/>
    <n v="40192"/>
    <n v="89039"/>
    <m/>
    <n v="0.99960000000000004"/>
    <m/>
    <m/>
    <m/>
    <n v="2.4500000000000001E-2"/>
  </r>
  <r>
    <x v="51"/>
    <s v="C-IV"/>
    <x v="7"/>
    <x v="0"/>
    <x v="0"/>
    <s v="2012/13"/>
    <n v="4944"/>
    <n v="11872"/>
    <m/>
    <n v="0.96850000000000003"/>
    <m/>
    <m/>
    <m/>
    <n v="5.2699999999999997E-2"/>
  </r>
  <r>
    <x v="52"/>
    <s v="C-IV"/>
    <x v="7"/>
    <x v="0"/>
    <x v="0"/>
    <s v="2012/13"/>
    <n v="4232"/>
    <n v="9952"/>
    <m/>
    <n v="0.91820000000000002"/>
    <m/>
    <m/>
    <m/>
    <n v="5.2699999999999997E-2"/>
  </r>
  <r>
    <x v="53"/>
    <s v="C-IV"/>
    <x v="7"/>
    <x v="0"/>
    <x v="0"/>
    <s v="2012/13"/>
    <n v="794"/>
    <n v="1577"/>
    <m/>
    <n v="1"/>
    <m/>
    <m/>
    <m/>
    <n v="5.2699999999999997E-2"/>
  </r>
  <r>
    <x v="54"/>
    <s v="CalWIN"/>
    <x v="7"/>
    <x v="0"/>
    <x v="0"/>
    <s v="2012/13"/>
    <n v="44742"/>
    <n v="110073"/>
    <m/>
    <n v="1"/>
    <m/>
    <m/>
    <m/>
    <n v="1.89E-2"/>
  </r>
  <r>
    <x v="55"/>
    <s v="C-IV"/>
    <x v="7"/>
    <x v="0"/>
    <x v="0"/>
    <s v="2012/13"/>
    <n v="2740"/>
    <n v="5091"/>
    <m/>
    <n v="0.9677"/>
    <m/>
    <m/>
    <m/>
    <n v="5.2699999999999997E-2"/>
  </r>
  <r>
    <x v="56"/>
    <s v="CalWIN"/>
    <x v="7"/>
    <x v="0"/>
    <x v="0"/>
    <s v="2012/13"/>
    <n v="31392"/>
    <n v="64911"/>
    <m/>
    <n v="0.98280000000000001"/>
    <m/>
    <m/>
    <m/>
    <n v="1.6500000000000001E-2"/>
  </r>
  <r>
    <x v="57"/>
    <s v="CalWIN"/>
    <x v="7"/>
    <x v="0"/>
    <x v="0"/>
    <s v="2012/13"/>
    <n v="7799"/>
    <n v="16828"/>
    <m/>
    <n v="0.90690000000000004"/>
    <m/>
    <m/>
    <m/>
    <n v="5.2699999999999997E-2"/>
  </r>
  <r>
    <x v="58"/>
    <s v="C-IV"/>
    <x v="7"/>
    <x v="0"/>
    <x v="0"/>
    <s v="2012/13"/>
    <n v="5762"/>
    <n v="13032"/>
    <m/>
    <n v="0.99439999999999995"/>
    <m/>
    <m/>
    <m/>
    <n v="5.2699999999999997E-2"/>
  </r>
  <r>
    <x v="0"/>
    <s v="n/a"/>
    <x v="8"/>
    <x v="0"/>
    <x v="0"/>
    <s v="2012/13"/>
    <n v="1865844"/>
    <n v="4114954"/>
    <m/>
    <n v="0.97770000000000001"/>
    <m/>
    <m/>
    <m/>
    <n v="3.6400000000000002E-2"/>
  </r>
  <r>
    <x v="1"/>
    <s v="CalWIN"/>
    <x v="8"/>
    <x v="0"/>
    <x v="0"/>
    <s v="2012/13"/>
    <n v="62419"/>
    <n v="125584"/>
    <m/>
    <n v="0.90969999999999995"/>
    <m/>
    <m/>
    <m/>
    <n v="1.5800000000000002E-2"/>
  </r>
  <r>
    <x v="2"/>
    <s v="C-IV"/>
    <x v="8"/>
    <x v="0"/>
    <x v="0"/>
    <s v="2012/13"/>
    <n v="77"/>
    <n v="142"/>
    <m/>
    <n v="1"/>
    <m/>
    <m/>
    <m/>
    <n v="5.45E-2"/>
  </r>
  <r>
    <x v="3"/>
    <s v="C-IV"/>
    <x v="8"/>
    <x v="0"/>
    <x v="0"/>
    <s v="2012/13"/>
    <n v="1722"/>
    <n v="3329"/>
    <m/>
    <n v="0.94020000000000004"/>
    <m/>
    <m/>
    <m/>
    <n v="5.45E-2"/>
  </r>
  <r>
    <x v="4"/>
    <s v="C-IV"/>
    <x v="8"/>
    <x v="0"/>
    <x v="0"/>
    <s v="2012/13"/>
    <n v="14141"/>
    <n v="29643"/>
    <m/>
    <n v="0.91539999999999999"/>
    <m/>
    <m/>
    <m/>
    <n v="5.45E-2"/>
  </r>
  <r>
    <x v="5"/>
    <s v="C-IV"/>
    <x v="8"/>
    <x v="0"/>
    <x v="0"/>
    <s v="2012/13"/>
    <n v="2506"/>
    <n v="4989"/>
    <m/>
    <n v="0.97789999999999999"/>
    <m/>
    <m/>
    <m/>
    <n v="5.45E-2"/>
  </r>
  <r>
    <x v="6"/>
    <s v="C-IV"/>
    <x v="8"/>
    <x v="0"/>
    <x v="0"/>
    <s v="2012/13"/>
    <n v="654"/>
    <n v="1627"/>
    <m/>
    <n v="1"/>
    <m/>
    <m/>
    <m/>
    <n v="5.45E-2"/>
  </r>
  <r>
    <x v="7"/>
    <s v="CalWIN"/>
    <x v="8"/>
    <x v="0"/>
    <x v="0"/>
    <s v="2012/13"/>
    <n v="33342"/>
    <n v="69471"/>
    <m/>
    <n v="0.93820000000000003"/>
    <m/>
    <m/>
    <m/>
    <n v="3.56E-2"/>
  </r>
  <r>
    <x v="8"/>
    <s v="C-IV"/>
    <x v="8"/>
    <x v="0"/>
    <x v="0"/>
    <s v="2012/13"/>
    <n v="2582"/>
    <n v="5320"/>
    <m/>
    <n v="1"/>
    <m/>
    <m/>
    <m/>
    <n v="5.45E-2"/>
  </r>
  <r>
    <x v="9"/>
    <s v="C-IV"/>
    <x v="8"/>
    <x v="0"/>
    <x v="0"/>
    <s v="2012/13"/>
    <n v="6115"/>
    <n v="11631"/>
    <m/>
    <n v="1"/>
    <m/>
    <m/>
    <m/>
    <n v="5.45E-2"/>
  </r>
  <r>
    <x v="10"/>
    <s v="CalWIN"/>
    <x v="8"/>
    <x v="0"/>
    <x v="0"/>
    <s v="2012/13"/>
    <n v="88912"/>
    <n v="215194"/>
    <m/>
    <n v="0.98099999999999998"/>
    <m/>
    <m/>
    <m/>
    <n v="1.4500000000000001E-2"/>
  </r>
  <r>
    <x v="11"/>
    <s v="C-IV"/>
    <x v="8"/>
    <x v="0"/>
    <x v="0"/>
    <s v="2012/13"/>
    <n v="1385"/>
    <n v="3438"/>
    <m/>
    <n v="1"/>
    <m/>
    <m/>
    <m/>
    <n v="5.45E-2"/>
  </r>
  <r>
    <x v="12"/>
    <s v="C-IV"/>
    <x v="8"/>
    <x v="0"/>
    <x v="0"/>
    <s v="2012/13"/>
    <n v="8190"/>
    <n v="15554"/>
    <m/>
    <n v="0.9738"/>
    <m/>
    <m/>
    <m/>
    <n v="5.45E-2"/>
  </r>
  <r>
    <x v="13"/>
    <s v="C-IV"/>
    <x v="8"/>
    <x v="0"/>
    <x v="0"/>
    <s v="2012/13"/>
    <n v="14334"/>
    <n v="36946"/>
    <m/>
    <n v="0.99709999999999999"/>
    <m/>
    <m/>
    <m/>
    <n v="5.45E-2"/>
  </r>
  <r>
    <x v="14"/>
    <s v="C-IV"/>
    <x v="8"/>
    <x v="0"/>
    <x v="0"/>
    <s v="2012/13"/>
    <n v="983"/>
    <n v="1985"/>
    <m/>
    <n v="0.97299999999999998"/>
    <m/>
    <m/>
    <m/>
    <n v="5.45E-2"/>
  </r>
  <r>
    <x v="15"/>
    <s v="C-IV"/>
    <x v="8"/>
    <x v="0"/>
    <x v="0"/>
    <s v="2012/13"/>
    <n v="58019"/>
    <n v="141067"/>
    <m/>
    <n v="0.98570000000000002"/>
    <m/>
    <m/>
    <m/>
    <n v="3.1699999999999999E-2"/>
  </r>
  <r>
    <x v="16"/>
    <s v="C-IV"/>
    <x v="8"/>
    <x v="0"/>
    <x v="0"/>
    <s v="2012/13"/>
    <n v="9504"/>
    <n v="22575"/>
    <m/>
    <n v="0.99770000000000003"/>
    <m/>
    <m/>
    <m/>
    <n v="5.45E-2"/>
  </r>
  <r>
    <x v="17"/>
    <s v="C-IV"/>
    <x v="8"/>
    <x v="0"/>
    <x v="0"/>
    <s v="2012/13"/>
    <n v="5086"/>
    <n v="10125"/>
    <m/>
    <n v="0.95279999999999998"/>
    <m/>
    <m/>
    <m/>
    <n v="5.45E-2"/>
  </r>
  <r>
    <x v="18"/>
    <s v="C-IV"/>
    <x v="8"/>
    <x v="0"/>
    <x v="0"/>
    <s v="2012/13"/>
    <n v="1402"/>
    <n v="2943"/>
    <m/>
    <n v="0.97299999999999998"/>
    <m/>
    <m/>
    <m/>
    <n v="5.45E-2"/>
  </r>
  <r>
    <x v="19"/>
    <s v="LRS"/>
    <x v="8"/>
    <x v="0"/>
    <x v="0"/>
    <s v="2012/13"/>
    <n v="529333"/>
    <n v="1110832"/>
    <m/>
    <n v="0.97509999999999997"/>
    <m/>
    <m/>
    <m/>
    <n v="3.6900000000000002E-2"/>
  </r>
  <r>
    <x v="20"/>
    <s v="C-IV"/>
    <x v="8"/>
    <x v="0"/>
    <x v="0"/>
    <s v="2012/13"/>
    <n v="10178"/>
    <n v="25929"/>
    <m/>
    <n v="0.98470000000000002"/>
    <m/>
    <m/>
    <m/>
    <n v="5.45E-2"/>
  </r>
  <r>
    <x v="21"/>
    <s v="C-IV"/>
    <x v="8"/>
    <x v="0"/>
    <x v="0"/>
    <s v="2012/13"/>
    <n v="5582"/>
    <n v="9472"/>
    <m/>
    <n v="0.97430000000000005"/>
    <m/>
    <m/>
    <m/>
    <n v="5.45E-2"/>
  </r>
  <r>
    <x v="22"/>
    <s v="C-IV"/>
    <x v="8"/>
    <x v="0"/>
    <x v="0"/>
    <s v="2012/13"/>
    <n v="849"/>
    <n v="1735"/>
    <m/>
    <n v="0.91110000000000002"/>
    <m/>
    <m/>
    <m/>
    <n v="5.45E-2"/>
  </r>
  <r>
    <x v="23"/>
    <s v="C-IV"/>
    <x v="8"/>
    <x v="0"/>
    <x v="0"/>
    <s v="2012/13"/>
    <n v="7173"/>
    <n v="13532"/>
    <m/>
    <n v="0.98819999999999997"/>
    <m/>
    <m/>
    <m/>
    <n v="5.45E-2"/>
  </r>
  <r>
    <x v="24"/>
    <s v="C-IV"/>
    <x v="8"/>
    <x v="0"/>
    <x v="0"/>
    <s v="2012/13"/>
    <n v="21889"/>
    <n v="53436"/>
    <m/>
    <n v="0.99650000000000005"/>
    <m/>
    <m/>
    <m/>
    <n v="1.95E-2"/>
  </r>
  <r>
    <x v="25"/>
    <s v="C-IV"/>
    <x v="8"/>
    <x v="0"/>
    <x v="0"/>
    <s v="2012/13"/>
    <n v="427"/>
    <n v="977"/>
    <m/>
    <n v="1"/>
    <m/>
    <m/>
    <m/>
    <n v="5.45E-2"/>
  </r>
  <r>
    <x v="26"/>
    <s v="C-IV"/>
    <x v="8"/>
    <x v="0"/>
    <x v="0"/>
    <s v="2012/13"/>
    <n v="379"/>
    <n v="624"/>
    <m/>
    <n v="0.97219999999999995"/>
    <m/>
    <m/>
    <m/>
    <n v="5.45E-2"/>
  </r>
  <r>
    <x v="27"/>
    <s v="C-IV"/>
    <x v="8"/>
    <x v="0"/>
    <x v="0"/>
    <s v="2012/13"/>
    <n v="18446"/>
    <n v="42071"/>
    <m/>
    <n v="1"/>
    <m/>
    <m/>
    <m/>
    <n v="1.9300000000000001E-2"/>
  </r>
  <r>
    <x v="28"/>
    <s v="C-IV"/>
    <x v="8"/>
    <x v="0"/>
    <x v="0"/>
    <s v="2012/13"/>
    <n v="3371"/>
    <n v="7161"/>
    <m/>
    <n v="0.98880000000000001"/>
    <m/>
    <m/>
    <m/>
    <n v="5.45E-2"/>
  </r>
  <r>
    <x v="29"/>
    <s v="C-IV"/>
    <x v="8"/>
    <x v="0"/>
    <x v="0"/>
    <s v="2012/13"/>
    <n v="3704"/>
    <n v="7139"/>
    <m/>
    <n v="0.99580000000000002"/>
    <m/>
    <m/>
    <m/>
    <n v="5.45E-2"/>
  </r>
  <r>
    <x v="30"/>
    <s v="CalWIN"/>
    <x v="8"/>
    <x v="0"/>
    <x v="0"/>
    <s v="2012/13"/>
    <n v="99471"/>
    <n v="222579"/>
    <m/>
    <n v="0.998"/>
    <m/>
    <m/>
    <m/>
    <n v="1.8499999999999999E-2"/>
  </r>
  <r>
    <x v="31"/>
    <s v="CalWIN"/>
    <x v="8"/>
    <x v="0"/>
    <x v="0"/>
    <s v="2012/13"/>
    <n v="8131"/>
    <n v="17793"/>
    <m/>
    <n v="0.98809999999999998"/>
    <m/>
    <m/>
    <m/>
    <n v="5.45E-2"/>
  </r>
  <r>
    <x v="32"/>
    <s v="C-IV"/>
    <x v="8"/>
    <x v="0"/>
    <x v="0"/>
    <s v="2012/13"/>
    <n v="731"/>
    <n v="1592"/>
    <m/>
    <n v="1"/>
    <m/>
    <m/>
    <m/>
    <n v="5.45E-2"/>
  </r>
  <r>
    <x v="33"/>
    <s v="C-IV"/>
    <x v="8"/>
    <x v="0"/>
    <x v="0"/>
    <s v="2012/13"/>
    <n v="111790"/>
    <n v="273290"/>
    <m/>
    <n v="0.99990000000000001"/>
    <m/>
    <m/>
    <m/>
    <n v="3.6600000000000001E-2"/>
  </r>
  <r>
    <x v="34"/>
    <s v="CalWIN"/>
    <x v="8"/>
    <x v="0"/>
    <x v="0"/>
    <s v="2012/13"/>
    <n v="92050"/>
    <n v="207217"/>
    <m/>
    <n v="0.98709999999999998"/>
    <m/>
    <m/>
    <m/>
    <n v="2.4899999999999999E-2"/>
  </r>
  <r>
    <x v="35"/>
    <s v="C-IV"/>
    <x v="8"/>
    <x v="0"/>
    <x v="0"/>
    <s v="2012/13"/>
    <n v="2604"/>
    <n v="6120"/>
    <m/>
    <n v="0.98819999999999997"/>
    <m/>
    <m/>
    <m/>
    <n v="5.45E-2"/>
  </r>
  <r>
    <x v="36"/>
    <s v="C-IV"/>
    <x v="8"/>
    <x v="0"/>
    <x v="0"/>
    <s v="2012/13"/>
    <n v="154161"/>
    <n v="366371"/>
    <m/>
    <n v="0.99919999999999998"/>
    <m/>
    <m/>
    <m/>
    <n v="1.7299999999999999E-2"/>
  </r>
  <r>
    <x v="37"/>
    <s v="CalWIN"/>
    <x v="8"/>
    <x v="0"/>
    <x v="0"/>
    <s v="2012/13"/>
    <n v="113514"/>
    <n v="251038"/>
    <m/>
    <n v="0.9788"/>
    <m/>
    <m/>
    <m/>
    <n v="7.2800000000000004E-2"/>
  </r>
  <r>
    <x v="38"/>
    <s v="CalWIN"/>
    <x v="8"/>
    <x v="0"/>
    <x v="0"/>
    <s v="2012/13"/>
    <n v="32640"/>
    <n v="50991"/>
    <m/>
    <n v="0.9839"/>
    <m/>
    <m/>
    <m/>
    <n v="3.4299999999999997E-2"/>
  </r>
  <r>
    <x v="39"/>
    <s v="C-IV"/>
    <x v="8"/>
    <x v="0"/>
    <x v="0"/>
    <s v="2012/13"/>
    <n v="44289"/>
    <n v="108441"/>
    <m/>
    <n v="0.98519999999999996"/>
    <m/>
    <m/>
    <m/>
    <n v="2.87E-2"/>
  </r>
  <r>
    <x v="40"/>
    <s v="CalWIN"/>
    <x v="8"/>
    <x v="0"/>
    <x v="0"/>
    <s v="2012/13"/>
    <n v="8822"/>
    <n v="17266"/>
    <m/>
    <n v="0.94710000000000005"/>
    <m/>
    <m/>
    <m/>
    <n v="5.45E-2"/>
  </r>
  <r>
    <x v="41"/>
    <s v="CalWIN"/>
    <x v="8"/>
    <x v="0"/>
    <x v="0"/>
    <s v="2012/13"/>
    <n v="13760"/>
    <n v="28677"/>
    <m/>
    <n v="0.94359999999999999"/>
    <m/>
    <m/>
    <m/>
    <n v="5.45E-2"/>
  </r>
  <r>
    <x v="42"/>
    <s v="CalWIN"/>
    <x v="8"/>
    <x v="0"/>
    <x v="0"/>
    <s v="2012/13"/>
    <n v="13910"/>
    <n v="31429"/>
    <m/>
    <n v="0.94269999999999998"/>
    <m/>
    <m/>
    <m/>
    <n v="5.45E-2"/>
  </r>
  <r>
    <x v="43"/>
    <s v="CalWIN"/>
    <x v="8"/>
    <x v="0"/>
    <x v="0"/>
    <s v="2012/13"/>
    <n v="49712"/>
    <n v="106913"/>
    <m/>
    <n v="0.88680000000000003"/>
    <m/>
    <m/>
    <m/>
    <n v="8.0999999999999996E-3"/>
  </r>
  <r>
    <x v="44"/>
    <s v="CalWIN"/>
    <x v="8"/>
    <x v="0"/>
    <x v="0"/>
    <s v="2012/13"/>
    <n v="10919"/>
    <n v="21311"/>
    <m/>
    <n v="0.95130000000000003"/>
    <m/>
    <m/>
    <m/>
    <n v="5.45E-2"/>
  </r>
  <r>
    <x v="45"/>
    <s v="C-IV"/>
    <x v="8"/>
    <x v="0"/>
    <x v="0"/>
    <s v="2012/13"/>
    <n v="12394"/>
    <n v="24885"/>
    <m/>
    <n v="0.97409999999999997"/>
    <m/>
    <m/>
    <m/>
    <n v="5.45E-2"/>
  </r>
  <r>
    <x v="46"/>
    <s v="C-IV"/>
    <x v="8"/>
    <x v="0"/>
    <x v="0"/>
    <s v="2012/13"/>
    <n v="153"/>
    <n v="280"/>
    <m/>
    <n v="1"/>
    <m/>
    <m/>
    <m/>
    <n v="5.45E-2"/>
  </r>
  <r>
    <x v="47"/>
    <s v="C-IV"/>
    <x v="8"/>
    <x v="0"/>
    <x v="0"/>
    <s v="2012/13"/>
    <n v="2725"/>
    <n v="6094"/>
    <m/>
    <n v="1"/>
    <m/>
    <m/>
    <m/>
    <n v="5.45E-2"/>
  </r>
  <r>
    <x v="48"/>
    <s v="CalWIN"/>
    <x v="8"/>
    <x v="0"/>
    <x v="0"/>
    <s v="2012/13"/>
    <n v="20106"/>
    <n v="40560"/>
    <m/>
    <n v="0.94030000000000002"/>
    <m/>
    <m/>
    <m/>
    <n v="1.3299999999999999E-2"/>
  </r>
  <r>
    <x v="49"/>
    <s v="CalWIN"/>
    <x v="8"/>
    <x v="0"/>
    <x v="0"/>
    <s v="2012/13"/>
    <n v="18393"/>
    <n v="34383"/>
    <m/>
    <n v="0.94720000000000004"/>
    <m/>
    <m/>
    <m/>
    <n v="5.45E-2"/>
  </r>
  <r>
    <x v="50"/>
    <s v="C-IV"/>
    <x v="8"/>
    <x v="0"/>
    <x v="0"/>
    <s v="2012/13"/>
    <n v="40425"/>
    <n v="89189"/>
    <m/>
    <n v="1"/>
    <m/>
    <m/>
    <m/>
    <n v="2.2800000000000001E-2"/>
  </r>
  <r>
    <x v="51"/>
    <s v="C-IV"/>
    <x v="8"/>
    <x v="0"/>
    <x v="0"/>
    <s v="2012/13"/>
    <n v="4896"/>
    <n v="11771"/>
    <m/>
    <n v="0.94920000000000004"/>
    <m/>
    <m/>
    <m/>
    <n v="5.45E-2"/>
  </r>
  <r>
    <x v="52"/>
    <s v="C-IV"/>
    <x v="8"/>
    <x v="0"/>
    <x v="0"/>
    <s v="2012/13"/>
    <n v="4207"/>
    <n v="9846"/>
    <m/>
    <n v="0.90910000000000002"/>
    <m/>
    <m/>
    <m/>
    <n v="5.45E-2"/>
  </r>
  <r>
    <x v="53"/>
    <s v="C-IV"/>
    <x v="8"/>
    <x v="0"/>
    <x v="0"/>
    <s v="2012/13"/>
    <n v="818"/>
    <n v="1641"/>
    <m/>
    <n v="1"/>
    <m/>
    <m/>
    <m/>
    <n v="5.45E-2"/>
  </r>
  <r>
    <x v="54"/>
    <s v="CalWIN"/>
    <x v="8"/>
    <x v="0"/>
    <x v="0"/>
    <s v="2012/13"/>
    <n v="44792"/>
    <n v="110476"/>
    <m/>
    <n v="1"/>
    <m/>
    <m/>
    <m/>
    <n v="1.8100000000000002E-2"/>
  </r>
  <r>
    <x v="55"/>
    <s v="C-IV"/>
    <x v="8"/>
    <x v="0"/>
    <x v="0"/>
    <s v="2012/13"/>
    <n v="2751"/>
    <n v="5122"/>
    <m/>
    <n v="0.97789999999999999"/>
    <m/>
    <m/>
    <m/>
    <n v="5.45E-2"/>
  </r>
  <r>
    <x v="56"/>
    <s v="CalWIN"/>
    <x v="8"/>
    <x v="0"/>
    <x v="0"/>
    <s v="2012/13"/>
    <n v="31490"/>
    <n v="65458"/>
    <m/>
    <n v="0.98580000000000001"/>
    <m/>
    <m/>
    <m/>
    <n v="1.5699999999999999E-2"/>
  </r>
  <r>
    <x v="57"/>
    <s v="CalWIN"/>
    <x v="8"/>
    <x v="0"/>
    <x v="0"/>
    <s v="2012/13"/>
    <n v="7792"/>
    <n v="16907"/>
    <m/>
    <n v="0.875"/>
    <m/>
    <m/>
    <m/>
    <n v="5.45E-2"/>
  </r>
  <r>
    <x v="58"/>
    <s v="C-IV"/>
    <x v="8"/>
    <x v="0"/>
    <x v="0"/>
    <s v="2012/13"/>
    <n v="5694"/>
    <n v="12843"/>
    <m/>
    <n v="1"/>
    <m/>
    <m/>
    <m/>
    <n v="5.45E-2"/>
  </r>
  <r>
    <x v="0"/>
    <s v="n/a"/>
    <x v="9"/>
    <x v="0"/>
    <x v="1"/>
    <s v="2012/13"/>
    <n v="1887860"/>
    <n v="4147355"/>
    <n v="7645254"/>
    <n v="0.97719999999999996"/>
    <m/>
    <m/>
    <m/>
    <n v="3.1600000000000003E-2"/>
  </r>
  <r>
    <x v="1"/>
    <s v="CalWIN"/>
    <x v="9"/>
    <x v="0"/>
    <x v="1"/>
    <s v="2012/13"/>
    <n v="63121"/>
    <n v="126571"/>
    <n v="254233"/>
    <n v="0.92649999999999999"/>
    <m/>
    <m/>
    <m/>
    <n v="4.8300000000000003E-2"/>
  </r>
  <r>
    <x v="2"/>
    <s v="C-IV"/>
    <x v="9"/>
    <x v="0"/>
    <x v="1"/>
    <s v="2012/13"/>
    <n v="80"/>
    <n v="137"/>
    <n v="194"/>
    <n v="1"/>
    <m/>
    <m/>
    <m/>
    <n v="6.7299999999999999E-2"/>
  </r>
  <r>
    <x v="3"/>
    <s v="C-IV"/>
    <x v="9"/>
    <x v="0"/>
    <x v="1"/>
    <s v="2012/13"/>
    <n v="1733"/>
    <n v="3340"/>
    <n v="4488"/>
    <n v="0.97299999999999998"/>
    <m/>
    <m/>
    <m/>
    <n v="6.7299999999999999E-2"/>
  </r>
  <r>
    <x v="4"/>
    <s v="C-IV"/>
    <x v="9"/>
    <x v="0"/>
    <x v="1"/>
    <s v="2012/13"/>
    <n v="14325"/>
    <n v="29899"/>
    <n v="51428"/>
    <n v="0.91549999999999998"/>
    <m/>
    <m/>
    <m/>
    <n v="6.7299999999999999E-2"/>
  </r>
  <r>
    <x v="5"/>
    <s v="C-IV"/>
    <x v="9"/>
    <x v="0"/>
    <x v="1"/>
    <s v="2012/13"/>
    <n v="2491"/>
    <n v="4951"/>
    <n v="6728"/>
    <n v="0.98719999999999997"/>
    <m/>
    <m/>
    <m/>
    <n v="6.7299999999999999E-2"/>
  </r>
  <r>
    <x v="6"/>
    <s v="C-IV"/>
    <x v="9"/>
    <x v="0"/>
    <x v="1"/>
    <s v="2012/13"/>
    <n v="648"/>
    <n v="1600"/>
    <n v="4648"/>
    <n v="1"/>
    <m/>
    <m/>
    <m/>
    <n v="6.7299999999999999E-2"/>
  </r>
  <r>
    <x v="7"/>
    <s v="CalWIN"/>
    <x v="9"/>
    <x v="0"/>
    <x v="1"/>
    <s v="2012/13"/>
    <n v="33886"/>
    <n v="70227"/>
    <n v="145033"/>
    <n v="0.94130000000000003"/>
    <m/>
    <m/>
    <m/>
    <n v="0"/>
  </r>
  <r>
    <x v="8"/>
    <s v="C-IV"/>
    <x v="9"/>
    <x v="0"/>
    <x v="1"/>
    <s v="2012/13"/>
    <n v="2566"/>
    <n v="5247"/>
    <n v="7975"/>
    <n v="1"/>
    <m/>
    <m/>
    <m/>
    <n v="6.7299999999999999E-2"/>
  </r>
  <r>
    <x v="9"/>
    <s v="C-IV"/>
    <x v="9"/>
    <x v="0"/>
    <x v="1"/>
    <s v="2012/13"/>
    <n v="6224"/>
    <n v="11772"/>
    <n v="19065"/>
    <n v="1"/>
    <m/>
    <m/>
    <m/>
    <n v="6.7299999999999999E-2"/>
  </r>
  <r>
    <x v="10"/>
    <s v="CalWIN"/>
    <x v="9"/>
    <x v="0"/>
    <x v="1"/>
    <s v="2012/13"/>
    <n v="89468"/>
    <n v="215286"/>
    <n v="318070"/>
    <n v="0.98429999999999995"/>
    <m/>
    <m/>
    <m/>
    <n v="0"/>
  </r>
  <r>
    <x v="11"/>
    <s v="C-IV"/>
    <x v="9"/>
    <x v="0"/>
    <x v="1"/>
    <s v="2012/13"/>
    <n v="1392"/>
    <n v="3436"/>
    <n v="7204"/>
    <n v="1"/>
    <m/>
    <m/>
    <m/>
    <n v="6.7299999999999999E-2"/>
  </r>
  <r>
    <x v="12"/>
    <s v="C-IV"/>
    <x v="9"/>
    <x v="0"/>
    <x v="1"/>
    <s v="2012/13"/>
    <n v="8197"/>
    <n v="15547"/>
    <n v="27223"/>
    <n v="0.98799999999999999"/>
    <m/>
    <m/>
    <m/>
    <n v="6.7299999999999999E-2"/>
  </r>
  <r>
    <x v="13"/>
    <s v="C-IV"/>
    <x v="9"/>
    <x v="0"/>
    <x v="1"/>
    <s v="2012/13"/>
    <n v="14563"/>
    <n v="37524"/>
    <n v="59303"/>
    <n v="0.99760000000000004"/>
    <m/>
    <m/>
    <m/>
    <n v="6.7299999999999999E-2"/>
  </r>
  <r>
    <x v="14"/>
    <s v="C-IV"/>
    <x v="9"/>
    <x v="0"/>
    <x v="1"/>
    <s v="2012/13"/>
    <n v="974"/>
    <n v="1967"/>
    <n v="3527"/>
    <n v="0.98280000000000001"/>
    <m/>
    <m/>
    <m/>
    <n v="6.7299999999999999E-2"/>
  </r>
  <r>
    <x v="15"/>
    <s v="C-IV"/>
    <x v="9"/>
    <x v="0"/>
    <x v="1"/>
    <s v="2012/13"/>
    <n v="58235"/>
    <n v="140403"/>
    <n v="240923"/>
    <n v="0.98570000000000002"/>
    <m/>
    <m/>
    <m/>
    <n v="0"/>
  </r>
  <r>
    <x v="16"/>
    <s v="C-IV"/>
    <x v="9"/>
    <x v="0"/>
    <x v="1"/>
    <s v="2012/13"/>
    <n v="9527"/>
    <n v="22594"/>
    <n v="36106"/>
    <n v="0.99350000000000005"/>
    <m/>
    <m/>
    <m/>
    <n v="6.7299999999999999E-2"/>
  </r>
  <r>
    <x v="17"/>
    <s v="C-IV"/>
    <x v="9"/>
    <x v="0"/>
    <x v="1"/>
    <s v="2012/13"/>
    <n v="5076"/>
    <n v="10118"/>
    <n v="17864"/>
    <n v="0.98260000000000003"/>
    <m/>
    <m/>
    <m/>
    <n v="6.7299999999999999E-2"/>
  </r>
  <r>
    <x v="18"/>
    <s v="C-IV"/>
    <x v="9"/>
    <x v="0"/>
    <x v="1"/>
    <s v="2012/13"/>
    <n v="1408"/>
    <n v="2956"/>
    <n v="4847"/>
    <n v="0.97789999999999999"/>
    <m/>
    <m/>
    <m/>
    <n v="6.7299999999999999E-2"/>
  </r>
  <r>
    <x v="19"/>
    <s v="LRS"/>
    <x v="9"/>
    <x v="0"/>
    <x v="1"/>
    <s v="2012/13"/>
    <n v="538221"/>
    <n v="1124832"/>
    <n v="2407450"/>
    <n v="0.97170000000000001"/>
    <m/>
    <m/>
    <m/>
    <n v="0"/>
  </r>
  <r>
    <x v="20"/>
    <s v="C-IV"/>
    <x v="9"/>
    <x v="0"/>
    <x v="1"/>
    <s v="2012/13"/>
    <n v="10184"/>
    <n v="25845"/>
    <n v="45470"/>
    <n v="0.98450000000000004"/>
    <m/>
    <m/>
    <m/>
    <n v="6.7299999999999999E-2"/>
  </r>
  <r>
    <x v="21"/>
    <s v="C-IV"/>
    <x v="9"/>
    <x v="0"/>
    <x v="1"/>
    <s v="2012/13"/>
    <n v="5639"/>
    <n v="9538"/>
    <n v="22643"/>
    <n v="0.97070000000000001"/>
    <m/>
    <m/>
    <m/>
    <n v="6.7299999999999999E-2"/>
  </r>
  <r>
    <x v="22"/>
    <s v="C-IV"/>
    <x v="9"/>
    <x v="0"/>
    <x v="1"/>
    <s v="2012/13"/>
    <n v="851"/>
    <n v="1746"/>
    <n v="2835"/>
    <n v="0.87270000000000003"/>
    <m/>
    <m/>
    <m/>
    <n v="6.7299999999999999E-2"/>
  </r>
  <r>
    <x v="23"/>
    <s v="C-IV"/>
    <x v="9"/>
    <x v="0"/>
    <x v="1"/>
    <s v="2012/13"/>
    <n v="7216"/>
    <n v="13612"/>
    <n v="23247"/>
    <n v="0.99439999999999995"/>
    <m/>
    <m/>
    <m/>
    <n v="6.7299999999999999E-2"/>
  </r>
  <r>
    <x v="24"/>
    <s v="C-IV"/>
    <x v="9"/>
    <x v="0"/>
    <x v="1"/>
    <s v="2012/13"/>
    <n v="21978"/>
    <n v="53540"/>
    <n v="85164"/>
    <n v="0.996"/>
    <m/>
    <m/>
    <m/>
    <n v="1.5599999999999999E-2"/>
  </r>
  <r>
    <x v="25"/>
    <s v="C-IV"/>
    <x v="9"/>
    <x v="0"/>
    <x v="1"/>
    <s v="2012/13"/>
    <n v="425"/>
    <n v="959"/>
    <n v="2045"/>
    <n v="1"/>
    <m/>
    <m/>
    <m/>
    <n v="6.7299999999999999E-2"/>
  </r>
  <r>
    <x v="26"/>
    <s v="C-IV"/>
    <x v="9"/>
    <x v="0"/>
    <x v="1"/>
    <s v="2012/13"/>
    <n v="379"/>
    <n v="619"/>
    <n v="1410"/>
    <n v="0.96719999999999995"/>
    <m/>
    <m/>
    <m/>
    <n v="6.7299999999999999E-2"/>
  </r>
  <r>
    <x v="27"/>
    <s v="C-IV"/>
    <x v="9"/>
    <x v="0"/>
    <x v="1"/>
    <s v="2012/13"/>
    <n v="18468"/>
    <n v="41994"/>
    <n v="95874"/>
    <n v="1"/>
    <m/>
    <m/>
    <m/>
    <n v="0"/>
  </r>
  <r>
    <x v="28"/>
    <s v="C-IV"/>
    <x v="9"/>
    <x v="0"/>
    <x v="1"/>
    <s v="2012/13"/>
    <n v="3387"/>
    <n v="7181"/>
    <n v="16917"/>
    <n v="0.92979999999999996"/>
    <m/>
    <m/>
    <m/>
    <n v="6.7299999999999999E-2"/>
  </r>
  <r>
    <x v="29"/>
    <s v="C-IV"/>
    <x v="9"/>
    <x v="0"/>
    <x v="1"/>
    <s v="2012/13"/>
    <n v="3830"/>
    <n v="7339"/>
    <n v="11625"/>
    <n v="1"/>
    <m/>
    <m/>
    <m/>
    <n v="6.7299999999999999E-2"/>
  </r>
  <r>
    <x v="30"/>
    <s v="CalWIN"/>
    <x v="9"/>
    <x v="0"/>
    <x v="1"/>
    <s v="2012/13"/>
    <n v="101210"/>
    <n v="225212"/>
    <n v="463424"/>
    <n v="0.99650000000000005"/>
    <m/>
    <m/>
    <m/>
    <n v="0"/>
  </r>
  <r>
    <x v="31"/>
    <s v="CalWIN"/>
    <x v="9"/>
    <x v="0"/>
    <x v="1"/>
    <s v="2012/13"/>
    <n v="8252"/>
    <n v="17834"/>
    <n v="31370"/>
    <n v="0.98140000000000005"/>
    <m/>
    <m/>
    <m/>
    <n v="6.7299999999999999E-2"/>
  </r>
  <r>
    <x v="32"/>
    <s v="C-IV"/>
    <x v="9"/>
    <x v="0"/>
    <x v="1"/>
    <s v="2012/13"/>
    <n v="772"/>
    <n v="1612"/>
    <n v="3256"/>
    <n v="0.85899999999999999"/>
    <m/>
    <m/>
    <m/>
    <n v="6.7299999999999999E-2"/>
  </r>
  <r>
    <x v="33"/>
    <s v="C-IV"/>
    <x v="9"/>
    <x v="0"/>
    <x v="1"/>
    <s v="2012/13"/>
    <n v="113640"/>
    <n v="276481"/>
    <n v="411248"/>
    <n v="0.99919999999999998"/>
    <m/>
    <m/>
    <m/>
    <n v="1.5800000000000002E-2"/>
  </r>
  <r>
    <x v="34"/>
    <s v="CalWIN"/>
    <x v="9"/>
    <x v="0"/>
    <x v="1"/>
    <s v="2012/13"/>
    <n v="93411"/>
    <n v="208709"/>
    <n v="327831"/>
    <n v="0.98740000000000006"/>
    <m/>
    <m/>
    <m/>
    <n v="0"/>
  </r>
  <r>
    <x v="35"/>
    <s v="C-IV"/>
    <x v="9"/>
    <x v="0"/>
    <x v="1"/>
    <s v="2012/13"/>
    <n v="2580"/>
    <n v="6053"/>
    <n v="10239"/>
    <n v="1"/>
    <m/>
    <m/>
    <m/>
    <n v="6.7299999999999999E-2"/>
  </r>
  <r>
    <x v="36"/>
    <s v="C-IV"/>
    <x v="9"/>
    <x v="0"/>
    <x v="1"/>
    <s v="2012/13"/>
    <n v="155859"/>
    <n v="368935"/>
    <n v="489934"/>
    <n v="0.99890000000000001"/>
    <m/>
    <m/>
    <m/>
    <n v="2.4299999999999999E-2"/>
  </r>
  <r>
    <x v="37"/>
    <s v="CalWIN"/>
    <x v="9"/>
    <x v="0"/>
    <x v="1"/>
    <s v="2012/13"/>
    <n v="115372"/>
    <n v="253631"/>
    <n v="445965"/>
    <n v="0.97860000000000003"/>
    <m/>
    <m/>
    <m/>
    <n v="5.8799999999999998E-2"/>
  </r>
  <r>
    <x v="38"/>
    <s v="CalWIN"/>
    <x v="9"/>
    <x v="0"/>
    <x v="1"/>
    <s v="2012/13"/>
    <n v="32845"/>
    <n v="50994"/>
    <n v="135294"/>
    <n v="0.98250000000000004"/>
    <m/>
    <m/>
    <m/>
    <n v="4.2299999999999997E-2"/>
  </r>
  <r>
    <x v="39"/>
    <s v="C-IV"/>
    <x v="9"/>
    <x v="0"/>
    <x v="1"/>
    <s v="2012/13"/>
    <n v="44548"/>
    <n v="108719"/>
    <n v="181644"/>
    <n v="0.98619999999999997"/>
    <m/>
    <m/>
    <m/>
    <n v="1.41E-2"/>
  </r>
  <r>
    <x v="40"/>
    <s v="CalWIN"/>
    <x v="9"/>
    <x v="0"/>
    <x v="1"/>
    <s v="2012/13"/>
    <n v="8995"/>
    <n v="17603"/>
    <n v="33483"/>
    <n v="0.94630000000000003"/>
    <m/>
    <m/>
    <m/>
    <n v="6.7299999999999999E-2"/>
  </r>
  <r>
    <x v="41"/>
    <s v="CalWIN"/>
    <x v="9"/>
    <x v="0"/>
    <x v="1"/>
    <s v="2012/13"/>
    <n v="13945"/>
    <n v="28900"/>
    <n v="79228"/>
    <n v="0.9415"/>
    <m/>
    <m/>
    <m/>
    <n v="6.7299999999999999E-2"/>
  </r>
  <r>
    <x v="42"/>
    <s v="CalWIN"/>
    <x v="9"/>
    <x v="0"/>
    <x v="1"/>
    <s v="2012/13"/>
    <n v="14027"/>
    <n v="31696"/>
    <n v="81233"/>
    <n v="0.95079999999999998"/>
    <m/>
    <m/>
    <m/>
    <n v="6.7299999999999999E-2"/>
  </r>
  <r>
    <x v="43"/>
    <s v="CalWIN"/>
    <x v="9"/>
    <x v="0"/>
    <x v="1"/>
    <s v="2012/13"/>
    <n v="50330"/>
    <n v="108071"/>
    <n v="264004"/>
    <n v="0.87480000000000002"/>
    <m/>
    <m/>
    <m/>
    <n v="0"/>
  </r>
  <r>
    <x v="44"/>
    <s v="CalWIN"/>
    <x v="9"/>
    <x v="0"/>
    <x v="1"/>
    <s v="2012/13"/>
    <n v="10856"/>
    <n v="21161"/>
    <n v="42479"/>
    <n v="0.95440000000000003"/>
    <m/>
    <m/>
    <m/>
    <n v="6.7299999999999999E-2"/>
  </r>
  <r>
    <x v="45"/>
    <s v="C-IV"/>
    <x v="9"/>
    <x v="0"/>
    <x v="1"/>
    <s v="2012/13"/>
    <n v="12319"/>
    <n v="24689"/>
    <n v="40807"/>
    <n v="0.9758"/>
    <m/>
    <m/>
    <m/>
    <n v="6.7299999999999999E-2"/>
  </r>
  <r>
    <x v="46"/>
    <s v="C-IV"/>
    <x v="9"/>
    <x v="0"/>
    <x v="1"/>
    <s v="2012/13"/>
    <n v="155"/>
    <n v="292"/>
    <n v="507"/>
    <n v="1"/>
    <m/>
    <m/>
    <m/>
    <n v="6.7299999999999999E-2"/>
  </r>
  <r>
    <x v="47"/>
    <s v="C-IV"/>
    <x v="9"/>
    <x v="0"/>
    <x v="1"/>
    <s v="2012/13"/>
    <n v="2747"/>
    <n v="6114"/>
    <n v="10740"/>
    <n v="1"/>
    <m/>
    <m/>
    <m/>
    <n v="6.7299999999999999E-2"/>
  </r>
  <r>
    <x v="48"/>
    <s v="CalWIN"/>
    <x v="9"/>
    <x v="0"/>
    <x v="1"/>
    <s v="2012/13"/>
    <n v="20526"/>
    <n v="41119"/>
    <n v="69053"/>
    <n v="0.94950000000000001"/>
    <m/>
    <m/>
    <m/>
    <n v="0.10349999999999999"/>
  </r>
  <r>
    <x v="49"/>
    <s v="CalWIN"/>
    <x v="9"/>
    <x v="0"/>
    <x v="1"/>
    <s v="2012/13"/>
    <n v="18467"/>
    <n v="34288"/>
    <n v="64678"/>
    <n v="0.94989999999999997"/>
    <m/>
    <m/>
    <m/>
    <n v="6.7299999999999999E-2"/>
  </r>
  <r>
    <x v="50"/>
    <s v="C-IV"/>
    <x v="9"/>
    <x v="0"/>
    <x v="1"/>
    <s v="2012/13"/>
    <n v="40651"/>
    <n v="89458"/>
    <n v="138043"/>
    <n v="1"/>
    <m/>
    <m/>
    <m/>
    <n v="8.3999999999999995E-3"/>
  </r>
  <r>
    <x v="51"/>
    <s v="C-IV"/>
    <x v="9"/>
    <x v="0"/>
    <x v="1"/>
    <s v="2012/13"/>
    <n v="4941"/>
    <n v="11901"/>
    <n v="23564"/>
    <n v="0.95169999999999999"/>
    <m/>
    <m/>
    <m/>
    <n v="6.7299999999999999E-2"/>
  </r>
  <r>
    <x v="52"/>
    <s v="C-IV"/>
    <x v="9"/>
    <x v="0"/>
    <x v="1"/>
    <s v="2012/13"/>
    <n v="4168"/>
    <n v="9693"/>
    <n v="17288"/>
    <n v="0.93440000000000001"/>
    <m/>
    <m/>
    <m/>
    <n v="6.7299999999999999E-2"/>
  </r>
  <r>
    <x v="53"/>
    <s v="C-IV"/>
    <x v="9"/>
    <x v="0"/>
    <x v="1"/>
    <s v="2012/13"/>
    <n v="825"/>
    <n v="1638"/>
    <n v="2821"/>
    <n v="0.9153"/>
    <m/>
    <m/>
    <m/>
    <n v="6.7299999999999999E-2"/>
  </r>
  <r>
    <x v="54"/>
    <s v="CalWIN"/>
    <x v="9"/>
    <x v="0"/>
    <x v="1"/>
    <s v="2012/13"/>
    <n v="43609"/>
    <n v="110559"/>
    <n v="170246"/>
    <n v="1"/>
    <m/>
    <m/>
    <m/>
    <n v="8.5000000000000006E-3"/>
  </r>
  <r>
    <x v="55"/>
    <s v="C-IV"/>
    <x v="9"/>
    <x v="0"/>
    <x v="1"/>
    <s v="2012/13"/>
    <n v="2785"/>
    <n v="5153"/>
    <n v="8222"/>
    <n v="0.97030000000000005"/>
    <m/>
    <m/>
    <m/>
    <n v="6.7299999999999999E-2"/>
  </r>
  <r>
    <x v="56"/>
    <s v="CalWIN"/>
    <x v="9"/>
    <x v="0"/>
    <x v="1"/>
    <s v="2012/13"/>
    <n v="31902"/>
    <n v="66179"/>
    <n v="123794"/>
    <n v="0.98670000000000002"/>
    <m/>
    <m/>
    <m/>
    <n v="1.29E-2"/>
  </r>
  <r>
    <x v="57"/>
    <s v="CalWIN"/>
    <x v="9"/>
    <x v="0"/>
    <x v="1"/>
    <s v="2012/13"/>
    <n v="7861"/>
    <n v="16929"/>
    <n v="31160"/>
    <n v="0.90639999999999998"/>
    <m/>
    <m/>
    <m/>
    <n v="6.7299999999999999E-2"/>
  </r>
  <r>
    <x v="58"/>
    <s v="C-IV"/>
    <x v="9"/>
    <x v="0"/>
    <x v="1"/>
    <s v="2012/13"/>
    <n v="5770"/>
    <n v="12952"/>
    <n v="20160"/>
    <n v="1"/>
    <m/>
    <m/>
    <m/>
    <n v="6.7299999999999999E-2"/>
  </r>
  <r>
    <x v="0"/>
    <s v="n/a"/>
    <x v="10"/>
    <x v="0"/>
    <x v="1"/>
    <s v="2012/13"/>
    <n v="1886752"/>
    <n v="4148516"/>
    <n v="7632676"/>
    <n v="0.97499999999999998"/>
    <m/>
    <m/>
    <m/>
    <n v="3.3300000000000003E-2"/>
  </r>
  <r>
    <x v="1"/>
    <s v="CalWIN"/>
    <x v="10"/>
    <x v="0"/>
    <x v="1"/>
    <s v="2012/13"/>
    <n v="63073"/>
    <n v="126787"/>
    <n v="254072"/>
    <n v="0.91710000000000003"/>
    <m/>
    <m/>
    <m/>
    <n v="3.9199999999999999E-2"/>
  </r>
  <r>
    <x v="2"/>
    <s v="C-IV"/>
    <x v="10"/>
    <x v="0"/>
    <x v="1"/>
    <s v="2012/13"/>
    <n v="79"/>
    <n v="143"/>
    <n v="210"/>
    <n v="1"/>
    <m/>
    <m/>
    <m/>
    <n v="6.3200000000000006E-2"/>
  </r>
  <r>
    <x v="3"/>
    <s v="C-IV"/>
    <x v="10"/>
    <x v="0"/>
    <x v="1"/>
    <s v="2012/13"/>
    <n v="1732"/>
    <n v="3342"/>
    <n v="4481"/>
    <n v="0.92979999999999996"/>
    <m/>
    <m/>
    <m/>
    <n v="6.3200000000000006E-2"/>
  </r>
  <r>
    <x v="4"/>
    <s v="C-IV"/>
    <x v="10"/>
    <x v="0"/>
    <x v="1"/>
    <s v="2012/13"/>
    <n v="14243"/>
    <n v="29834"/>
    <n v="51075"/>
    <n v="0.91110000000000002"/>
    <m/>
    <m/>
    <m/>
    <n v="6.3200000000000006E-2"/>
  </r>
  <r>
    <x v="5"/>
    <s v="C-IV"/>
    <x v="10"/>
    <x v="0"/>
    <x v="1"/>
    <s v="2012/13"/>
    <n v="2518"/>
    <n v="4971"/>
    <n v="6731"/>
    <n v="0.97240000000000004"/>
    <m/>
    <m/>
    <m/>
    <n v="6.3200000000000006E-2"/>
  </r>
  <r>
    <x v="6"/>
    <s v="C-IV"/>
    <x v="10"/>
    <x v="0"/>
    <x v="1"/>
    <s v="2012/13"/>
    <n v="669"/>
    <n v="1679"/>
    <n v="4593"/>
    <n v="1"/>
    <m/>
    <m/>
    <m/>
    <n v="6.3200000000000006E-2"/>
  </r>
  <r>
    <x v="7"/>
    <s v="CalWIN"/>
    <x v="10"/>
    <x v="0"/>
    <x v="1"/>
    <s v="2012/13"/>
    <n v="33534"/>
    <n v="69766"/>
    <n v="144780"/>
    <n v="0.94869999999999999"/>
    <m/>
    <m/>
    <m/>
    <n v="0"/>
  </r>
  <r>
    <x v="8"/>
    <s v="C-IV"/>
    <x v="10"/>
    <x v="0"/>
    <x v="1"/>
    <s v="2012/13"/>
    <n v="2569"/>
    <n v="5245"/>
    <n v="7891"/>
    <n v="1"/>
    <m/>
    <m/>
    <m/>
    <n v="6.3200000000000006E-2"/>
  </r>
  <r>
    <x v="9"/>
    <s v="C-IV"/>
    <x v="10"/>
    <x v="0"/>
    <x v="1"/>
    <s v="2012/13"/>
    <n v="6272"/>
    <n v="11775"/>
    <n v="19096"/>
    <n v="0.99460000000000004"/>
    <m/>
    <m/>
    <m/>
    <n v="6.3200000000000006E-2"/>
  </r>
  <r>
    <x v="10"/>
    <s v="CalWIN"/>
    <x v="10"/>
    <x v="0"/>
    <x v="1"/>
    <s v="2012/13"/>
    <n v="89439"/>
    <n v="216548"/>
    <n v="318268"/>
    <n v="0.97170000000000001"/>
    <m/>
    <m/>
    <m/>
    <n v="0"/>
  </r>
  <r>
    <x v="11"/>
    <s v="C-IV"/>
    <x v="10"/>
    <x v="0"/>
    <x v="1"/>
    <s v="2012/13"/>
    <n v="1398"/>
    <n v="3451"/>
    <n v="7195"/>
    <n v="1"/>
    <m/>
    <m/>
    <m/>
    <n v="6.3200000000000006E-2"/>
  </r>
  <r>
    <x v="12"/>
    <s v="C-IV"/>
    <x v="10"/>
    <x v="0"/>
    <x v="1"/>
    <s v="2012/13"/>
    <n v="8064"/>
    <n v="15354"/>
    <n v="27156"/>
    <n v="0.97670000000000001"/>
    <m/>
    <m/>
    <m/>
    <n v="6.3200000000000006E-2"/>
  </r>
  <r>
    <x v="13"/>
    <s v="C-IV"/>
    <x v="10"/>
    <x v="0"/>
    <x v="1"/>
    <s v="2012/13"/>
    <n v="14584"/>
    <n v="37431"/>
    <n v="59096"/>
    <n v="0.99850000000000005"/>
    <m/>
    <m/>
    <m/>
    <n v="6.3200000000000006E-2"/>
  </r>
  <r>
    <x v="14"/>
    <s v="C-IV"/>
    <x v="10"/>
    <x v="0"/>
    <x v="1"/>
    <s v="2012/13"/>
    <n v="954"/>
    <n v="1927"/>
    <n v="3505"/>
    <n v="1"/>
    <m/>
    <m/>
    <m/>
    <n v="6.3200000000000006E-2"/>
  </r>
  <r>
    <x v="15"/>
    <s v="C-IV"/>
    <x v="10"/>
    <x v="0"/>
    <x v="1"/>
    <s v="2012/13"/>
    <n v="58319"/>
    <n v="141068"/>
    <n v="240932"/>
    <n v="0.98429999999999995"/>
    <m/>
    <m/>
    <m/>
    <n v="6.7999999999999996E-3"/>
  </r>
  <r>
    <x v="16"/>
    <s v="C-IV"/>
    <x v="10"/>
    <x v="0"/>
    <x v="1"/>
    <s v="2012/13"/>
    <n v="9603"/>
    <n v="22819"/>
    <n v="36049"/>
    <n v="0.99370000000000003"/>
    <m/>
    <m/>
    <m/>
    <n v="6.3200000000000006E-2"/>
  </r>
  <r>
    <x v="17"/>
    <s v="C-IV"/>
    <x v="10"/>
    <x v="0"/>
    <x v="1"/>
    <s v="2012/13"/>
    <n v="5108"/>
    <n v="10220"/>
    <n v="17923"/>
    <n v="0.96860000000000002"/>
    <m/>
    <m/>
    <m/>
    <n v="6.3200000000000006E-2"/>
  </r>
  <r>
    <x v="18"/>
    <s v="C-IV"/>
    <x v="10"/>
    <x v="0"/>
    <x v="1"/>
    <s v="2012/13"/>
    <n v="1408"/>
    <n v="2936"/>
    <n v="4817"/>
    <n v="0.97440000000000004"/>
    <m/>
    <m/>
    <m/>
    <n v="6.3200000000000006E-2"/>
  </r>
  <r>
    <x v="19"/>
    <s v="LRS"/>
    <x v="10"/>
    <x v="0"/>
    <x v="1"/>
    <s v="2012/13"/>
    <n v="538717"/>
    <n v="1124010"/>
    <n v="2399276"/>
    <n v="0.96919999999999995"/>
    <m/>
    <m/>
    <m/>
    <n v="0"/>
  </r>
  <r>
    <x v="20"/>
    <s v="C-IV"/>
    <x v="10"/>
    <x v="0"/>
    <x v="1"/>
    <s v="2012/13"/>
    <n v="10166"/>
    <n v="25747"/>
    <n v="45526"/>
    <n v="0.98760000000000003"/>
    <m/>
    <m/>
    <m/>
    <n v="6.3200000000000006E-2"/>
  </r>
  <r>
    <x v="21"/>
    <s v="C-IV"/>
    <x v="10"/>
    <x v="0"/>
    <x v="1"/>
    <s v="2012/13"/>
    <n v="5587"/>
    <n v="9463"/>
    <n v="22691"/>
    <n v="0.96519999999999995"/>
    <m/>
    <m/>
    <m/>
    <n v="6.3200000000000006E-2"/>
  </r>
  <r>
    <x v="22"/>
    <s v="C-IV"/>
    <x v="10"/>
    <x v="0"/>
    <x v="1"/>
    <s v="2012/13"/>
    <n v="861"/>
    <n v="1770"/>
    <n v="2850"/>
    <n v="0.94030000000000002"/>
    <m/>
    <m/>
    <m/>
    <n v="6.3200000000000006E-2"/>
  </r>
  <r>
    <x v="23"/>
    <s v="C-IV"/>
    <x v="10"/>
    <x v="0"/>
    <x v="1"/>
    <s v="2012/13"/>
    <n v="7186"/>
    <n v="13527"/>
    <n v="23237"/>
    <n v="0.99119999999999997"/>
    <m/>
    <m/>
    <m/>
    <n v="6.3200000000000006E-2"/>
  </r>
  <r>
    <x v="24"/>
    <s v="C-IV"/>
    <x v="10"/>
    <x v="0"/>
    <x v="1"/>
    <s v="2012/13"/>
    <n v="22076"/>
    <n v="53886"/>
    <n v="85067"/>
    <n v="1"/>
    <m/>
    <m/>
    <m/>
    <n v="6.4999999999999997E-3"/>
  </r>
  <r>
    <x v="25"/>
    <s v="C-IV"/>
    <x v="10"/>
    <x v="0"/>
    <x v="1"/>
    <s v="2012/13"/>
    <n v="425"/>
    <n v="973"/>
    <n v="2049"/>
    <n v="1"/>
    <m/>
    <m/>
    <m/>
    <n v="6.3200000000000006E-2"/>
  </r>
  <r>
    <x v="26"/>
    <s v="C-IV"/>
    <x v="10"/>
    <x v="0"/>
    <x v="1"/>
    <s v="2012/13"/>
    <n v="409"/>
    <n v="673"/>
    <n v="1422"/>
    <n v="1"/>
    <m/>
    <m/>
    <m/>
    <n v="6.3200000000000006E-2"/>
  </r>
  <r>
    <x v="27"/>
    <s v="C-IV"/>
    <x v="10"/>
    <x v="0"/>
    <x v="1"/>
    <s v="2012/13"/>
    <n v="18349"/>
    <n v="42061"/>
    <n v="95707"/>
    <n v="1"/>
    <m/>
    <m/>
    <m/>
    <n v="0"/>
  </r>
  <r>
    <x v="28"/>
    <s v="C-IV"/>
    <x v="10"/>
    <x v="0"/>
    <x v="1"/>
    <s v="2012/13"/>
    <n v="3352"/>
    <n v="7101"/>
    <n v="16930"/>
    <n v="0.75470000000000004"/>
    <m/>
    <m/>
    <m/>
    <n v="6.3200000000000006E-2"/>
  </r>
  <r>
    <x v="29"/>
    <s v="C-IV"/>
    <x v="10"/>
    <x v="0"/>
    <x v="1"/>
    <s v="2012/13"/>
    <n v="3810"/>
    <n v="7313"/>
    <n v="11572"/>
    <n v="0.99219999999999997"/>
    <m/>
    <m/>
    <m/>
    <n v="6.3200000000000006E-2"/>
  </r>
  <r>
    <x v="30"/>
    <s v="CalWIN"/>
    <x v="10"/>
    <x v="0"/>
    <x v="1"/>
    <s v="2012/13"/>
    <n v="101438"/>
    <n v="226729"/>
    <n v="462783"/>
    <n v="0.99790000000000001"/>
    <m/>
    <m/>
    <m/>
    <n v="1.6199999999999999E-2"/>
  </r>
  <r>
    <x v="31"/>
    <s v="CalWIN"/>
    <x v="10"/>
    <x v="0"/>
    <x v="1"/>
    <s v="2012/13"/>
    <n v="8217"/>
    <n v="17796"/>
    <n v="31232"/>
    <n v="0.99029999999999996"/>
    <m/>
    <m/>
    <m/>
    <n v="6.3200000000000006E-2"/>
  </r>
  <r>
    <x v="32"/>
    <s v="C-IV"/>
    <x v="10"/>
    <x v="0"/>
    <x v="1"/>
    <s v="2012/13"/>
    <n v="785"/>
    <n v="1689"/>
    <n v="3263"/>
    <n v="0.88729999999999998"/>
    <m/>
    <m/>
    <m/>
    <n v="6.3200000000000006E-2"/>
  </r>
  <r>
    <x v="33"/>
    <s v="C-IV"/>
    <x v="10"/>
    <x v="0"/>
    <x v="1"/>
    <s v="2012/13"/>
    <n v="113352"/>
    <n v="275801"/>
    <n v="411351"/>
    <n v="0.99639999999999995"/>
    <m/>
    <m/>
    <m/>
    <n v="3.95E-2"/>
  </r>
  <r>
    <x v="34"/>
    <s v="CalWIN"/>
    <x v="10"/>
    <x v="0"/>
    <x v="1"/>
    <s v="2012/13"/>
    <n v="92966"/>
    <n v="208927"/>
    <n v="327994"/>
    <n v="0.99250000000000005"/>
    <m/>
    <m/>
    <m/>
    <n v="5.3E-3"/>
  </r>
  <r>
    <x v="35"/>
    <s v="C-IV"/>
    <x v="10"/>
    <x v="0"/>
    <x v="1"/>
    <s v="2012/13"/>
    <n v="2573"/>
    <n v="6051"/>
    <n v="10343"/>
    <n v="0.99429999999999996"/>
    <m/>
    <m/>
    <m/>
    <n v="6.3200000000000006E-2"/>
  </r>
  <r>
    <x v="36"/>
    <s v="C-IV"/>
    <x v="10"/>
    <x v="0"/>
    <x v="1"/>
    <s v="2012/13"/>
    <n v="155820"/>
    <n v="368399"/>
    <n v="490020"/>
    <n v="0.99919999999999998"/>
    <m/>
    <m/>
    <m/>
    <n v="1.0800000000000001E-2"/>
  </r>
  <r>
    <x v="37"/>
    <s v="CalWIN"/>
    <x v="10"/>
    <x v="0"/>
    <x v="1"/>
    <s v="2012/13"/>
    <n v="114145"/>
    <n v="252958"/>
    <n v="446458"/>
    <n v="0.97570000000000001"/>
    <m/>
    <m/>
    <m/>
    <n v="6.4000000000000001E-2"/>
  </r>
  <r>
    <x v="38"/>
    <s v="CalWIN"/>
    <x v="10"/>
    <x v="0"/>
    <x v="1"/>
    <s v="2012/13"/>
    <n v="32395"/>
    <n v="50657"/>
    <n v="134837"/>
    <n v="0.97799999999999998"/>
    <m/>
    <m/>
    <m/>
    <n v="3.85E-2"/>
  </r>
  <r>
    <x v="39"/>
    <s v="C-IV"/>
    <x v="10"/>
    <x v="0"/>
    <x v="1"/>
    <s v="2012/13"/>
    <n v="44836"/>
    <n v="109159"/>
    <n v="181603"/>
    <n v="0.98819999999999997"/>
    <m/>
    <m/>
    <m/>
    <n v="1.9800000000000002E-2"/>
  </r>
  <r>
    <x v="40"/>
    <s v="CalWIN"/>
    <x v="10"/>
    <x v="0"/>
    <x v="1"/>
    <s v="2012/13"/>
    <n v="8925"/>
    <n v="17454"/>
    <n v="33444"/>
    <n v="0.95909999999999995"/>
    <m/>
    <m/>
    <m/>
    <n v="6.3200000000000006E-2"/>
  </r>
  <r>
    <x v="41"/>
    <s v="CalWIN"/>
    <x v="10"/>
    <x v="0"/>
    <x v="1"/>
    <s v="2012/13"/>
    <n v="13865"/>
    <n v="28849"/>
    <n v="79153"/>
    <n v="0.93079999999999996"/>
    <m/>
    <m/>
    <m/>
    <n v="6.3200000000000006E-2"/>
  </r>
  <r>
    <x v="42"/>
    <s v="CalWIN"/>
    <x v="10"/>
    <x v="0"/>
    <x v="1"/>
    <s v="2012/13"/>
    <n v="13803"/>
    <n v="31308"/>
    <n v="80937"/>
    <n v="0.93089999999999995"/>
    <m/>
    <m/>
    <m/>
    <n v="6.3200000000000006E-2"/>
  </r>
  <r>
    <x v="43"/>
    <s v="CalWIN"/>
    <x v="10"/>
    <x v="0"/>
    <x v="1"/>
    <s v="2012/13"/>
    <n v="50515"/>
    <n v="108486"/>
    <n v="263465"/>
    <n v="0.90620000000000001"/>
    <m/>
    <m/>
    <m/>
    <n v="0"/>
  </r>
  <r>
    <x v="44"/>
    <s v="CalWIN"/>
    <x v="10"/>
    <x v="0"/>
    <x v="1"/>
    <s v="2012/13"/>
    <n v="11023"/>
    <n v="21579"/>
    <n v="42308"/>
    <n v="0.94159999999999999"/>
    <m/>
    <m/>
    <m/>
    <n v="6.3200000000000006E-2"/>
  </r>
  <r>
    <x v="45"/>
    <s v="C-IV"/>
    <x v="10"/>
    <x v="0"/>
    <x v="1"/>
    <s v="2012/13"/>
    <n v="12092"/>
    <n v="24172"/>
    <n v="40461"/>
    <n v="0.94530000000000003"/>
    <m/>
    <m/>
    <m/>
    <n v="6.3200000000000006E-2"/>
  </r>
  <r>
    <x v="46"/>
    <s v="C-IV"/>
    <x v="10"/>
    <x v="0"/>
    <x v="1"/>
    <s v="2012/13"/>
    <n v="154"/>
    <n v="288"/>
    <n v="510"/>
    <n v="1"/>
    <m/>
    <m/>
    <m/>
    <n v="6.3200000000000006E-2"/>
  </r>
  <r>
    <x v="47"/>
    <s v="C-IV"/>
    <x v="10"/>
    <x v="0"/>
    <x v="1"/>
    <s v="2012/13"/>
    <n v="2787"/>
    <n v="6196"/>
    <n v="10699"/>
    <n v="1"/>
    <m/>
    <m/>
    <m/>
    <n v="6.3200000000000006E-2"/>
  </r>
  <r>
    <x v="48"/>
    <s v="CalWIN"/>
    <x v="10"/>
    <x v="0"/>
    <x v="1"/>
    <s v="2012/13"/>
    <n v="20474"/>
    <n v="41166"/>
    <n v="68997"/>
    <n v="0.95220000000000005"/>
    <m/>
    <m/>
    <m/>
    <n v="4.6399999999999997E-2"/>
  </r>
  <r>
    <x v="49"/>
    <s v="CalWIN"/>
    <x v="10"/>
    <x v="0"/>
    <x v="1"/>
    <s v="2012/13"/>
    <n v="18501"/>
    <n v="34432"/>
    <n v="64623"/>
    <n v="0.94520000000000004"/>
    <m/>
    <m/>
    <m/>
    <n v="6.3200000000000006E-2"/>
  </r>
  <r>
    <x v="50"/>
    <s v="C-IV"/>
    <x v="10"/>
    <x v="0"/>
    <x v="1"/>
    <s v="2012/13"/>
    <n v="40638"/>
    <n v="89590"/>
    <n v="137915"/>
    <n v="0.99050000000000005"/>
    <m/>
    <m/>
    <m/>
    <n v="9.1000000000000004E-3"/>
  </r>
  <r>
    <x v="51"/>
    <s v="C-IV"/>
    <x v="10"/>
    <x v="0"/>
    <x v="1"/>
    <s v="2012/13"/>
    <n v="4926"/>
    <n v="11832"/>
    <n v="23377"/>
    <n v="0.9385"/>
    <m/>
    <m/>
    <m/>
    <n v="6.3200000000000006E-2"/>
  </r>
  <r>
    <x v="52"/>
    <s v="C-IV"/>
    <x v="10"/>
    <x v="0"/>
    <x v="1"/>
    <s v="2012/13"/>
    <n v="4098"/>
    <n v="9605"/>
    <n v="17316"/>
    <n v="0.89770000000000005"/>
    <m/>
    <m/>
    <m/>
    <n v="6.3200000000000006E-2"/>
  </r>
  <r>
    <x v="53"/>
    <s v="C-IV"/>
    <x v="10"/>
    <x v="0"/>
    <x v="1"/>
    <s v="2012/13"/>
    <n v="819"/>
    <n v="1608"/>
    <n v="2793"/>
    <n v="0.98460000000000003"/>
    <m/>
    <m/>
    <m/>
    <n v="6.3200000000000006E-2"/>
  </r>
  <r>
    <x v="54"/>
    <s v="CalWIN"/>
    <x v="10"/>
    <x v="0"/>
    <x v="1"/>
    <s v="2012/13"/>
    <n v="45007"/>
    <n v="110740"/>
    <n v="169920"/>
    <n v="1"/>
    <m/>
    <m/>
    <m/>
    <n v="6.1199999999999997E-2"/>
  </r>
  <r>
    <x v="55"/>
    <s v="C-IV"/>
    <x v="10"/>
    <x v="0"/>
    <x v="1"/>
    <s v="2012/13"/>
    <n v="2780"/>
    <n v="5142"/>
    <n v="8196"/>
    <n v="0.98919999999999997"/>
    <m/>
    <m/>
    <m/>
    <n v="6.3200000000000006E-2"/>
  </r>
  <r>
    <x v="56"/>
    <s v="CalWIN"/>
    <x v="10"/>
    <x v="0"/>
    <x v="1"/>
    <s v="2012/13"/>
    <n v="31873"/>
    <n v="66495"/>
    <n v="123452"/>
    <n v="0.9738"/>
    <m/>
    <m/>
    <m/>
    <n v="1.06E-2"/>
  </r>
  <r>
    <x v="57"/>
    <s v="CalWIN"/>
    <x v="10"/>
    <x v="0"/>
    <x v="1"/>
    <s v="2012/13"/>
    <n v="7791"/>
    <n v="16887"/>
    <n v="31064"/>
    <n v="0.89039999999999997"/>
    <m/>
    <m/>
    <m/>
    <n v="6.3200000000000006E-2"/>
  </r>
  <r>
    <x v="58"/>
    <s v="C-IV"/>
    <x v="10"/>
    <x v="0"/>
    <x v="1"/>
    <s v="2012/13"/>
    <n v="5650"/>
    <n v="12701"/>
    <n v="19965"/>
    <n v="0.99670000000000003"/>
    <m/>
    <m/>
    <m/>
    <n v="6.3200000000000006E-2"/>
  </r>
  <r>
    <x v="0"/>
    <s v="n/a"/>
    <x v="11"/>
    <x v="0"/>
    <x v="1"/>
    <s v="2012/13"/>
    <n v="1892630"/>
    <n v="4167237"/>
    <n v="7609892"/>
    <n v="0.96850000000000003"/>
    <m/>
    <m/>
    <m/>
    <n v="3.15E-2"/>
  </r>
  <r>
    <x v="1"/>
    <s v="CalWIN"/>
    <x v="11"/>
    <x v="0"/>
    <x v="1"/>
    <s v="2012/13"/>
    <n v="62866"/>
    <n v="126792"/>
    <n v="254121"/>
    <n v="0.90069999999999995"/>
    <m/>
    <m/>
    <m/>
    <n v="4.5900000000000003E-2"/>
  </r>
  <r>
    <x v="2"/>
    <s v="C-IV"/>
    <x v="11"/>
    <x v="0"/>
    <x v="1"/>
    <s v="2012/13"/>
    <n v="78"/>
    <n v="143"/>
    <n v="210"/>
    <n v="1"/>
    <m/>
    <m/>
    <m/>
    <n v="4.7199999999999999E-2"/>
  </r>
  <r>
    <x v="3"/>
    <s v="C-IV"/>
    <x v="11"/>
    <x v="0"/>
    <x v="1"/>
    <s v="2012/13"/>
    <n v="1722"/>
    <n v="3321"/>
    <n v="4461"/>
    <n v="0.91839999999999999"/>
    <m/>
    <m/>
    <m/>
    <n v="4.7199999999999999E-2"/>
  </r>
  <r>
    <x v="4"/>
    <s v="C-IV"/>
    <x v="11"/>
    <x v="0"/>
    <x v="1"/>
    <s v="2012/13"/>
    <n v="14236"/>
    <n v="29742"/>
    <n v="50862"/>
    <n v="0.95040000000000002"/>
    <m/>
    <m/>
    <m/>
    <n v="4.7199999999999999E-2"/>
  </r>
  <r>
    <x v="5"/>
    <s v="C-IV"/>
    <x v="11"/>
    <x v="0"/>
    <x v="1"/>
    <s v="2012/13"/>
    <n v="2520"/>
    <n v="4950"/>
    <n v="6727"/>
    <n v="0.99239999999999995"/>
    <m/>
    <m/>
    <m/>
    <n v="4.7199999999999999E-2"/>
  </r>
  <r>
    <x v="6"/>
    <s v="C-IV"/>
    <x v="11"/>
    <x v="0"/>
    <x v="1"/>
    <s v="2012/13"/>
    <n v="676"/>
    <n v="1728"/>
    <n v="4556"/>
    <n v="0.98109999999999997"/>
    <m/>
    <m/>
    <m/>
    <n v="4.7199999999999999E-2"/>
  </r>
  <r>
    <x v="7"/>
    <s v="CalWIN"/>
    <x v="11"/>
    <x v="0"/>
    <x v="1"/>
    <s v="2012/13"/>
    <n v="33278"/>
    <n v="69271"/>
    <n v="144511"/>
    <n v="0.95850000000000002"/>
    <m/>
    <m/>
    <m/>
    <n v="5.7000000000000002E-3"/>
  </r>
  <r>
    <x v="8"/>
    <s v="C-IV"/>
    <x v="11"/>
    <x v="0"/>
    <x v="1"/>
    <s v="2012/13"/>
    <n v="2577"/>
    <n v="5245"/>
    <n v="7834"/>
    <n v="1"/>
    <m/>
    <m/>
    <m/>
    <n v="4.7199999999999999E-2"/>
  </r>
  <r>
    <x v="9"/>
    <s v="C-IV"/>
    <x v="11"/>
    <x v="0"/>
    <x v="1"/>
    <s v="2012/13"/>
    <n v="6291"/>
    <n v="11891"/>
    <n v="19084"/>
    <n v="0.99029999999999996"/>
    <m/>
    <m/>
    <m/>
    <n v="4.7199999999999999E-2"/>
  </r>
  <r>
    <x v="10"/>
    <s v="CalWIN"/>
    <x v="11"/>
    <x v="0"/>
    <x v="1"/>
    <s v="2012/13"/>
    <n v="90391"/>
    <n v="218724"/>
    <n v="318099"/>
    <n v="0.97409999999999997"/>
    <m/>
    <m/>
    <m/>
    <n v="0"/>
  </r>
  <r>
    <x v="11"/>
    <s v="C-IV"/>
    <x v="11"/>
    <x v="0"/>
    <x v="1"/>
    <s v="2012/13"/>
    <n v="1403"/>
    <n v="3501"/>
    <n v="7167"/>
    <n v="1"/>
    <m/>
    <m/>
    <m/>
    <n v="4.7199999999999999E-2"/>
  </r>
  <r>
    <x v="12"/>
    <s v="C-IV"/>
    <x v="11"/>
    <x v="0"/>
    <x v="1"/>
    <s v="2012/13"/>
    <n v="8161"/>
    <n v="15568"/>
    <n v="27020"/>
    <n v="0.94040000000000001"/>
    <m/>
    <m/>
    <m/>
    <n v="4.7199999999999999E-2"/>
  </r>
  <r>
    <x v="13"/>
    <s v="C-IV"/>
    <x v="11"/>
    <x v="0"/>
    <x v="1"/>
    <s v="2012/13"/>
    <n v="14511"/>
    <n v="37267"/>
    <n v="58745"/>
    <n v="1"/>
    <m/>
    <m/>
    <m/>
    <n v="4.7199999999999999E-2"/>
  </r>
  <r>
    <x v="14"/>
    <s v="C-IV"/>
    <x v="11"/>
    <x v="0"/>
    <x v="1"/>
    <s v="2012/13"/>
    <n v="964"/>
    <n v="1952"/>
    <n v="3464"/>
    <n v="1"/>
    <m/>
    <m/>
    <m/>
    <n v="4.7199999999999999E-2"/>
  </r>
  <r>
    <x v="15"/>
    <s v="C-IV"/>
    <x v="11"/>
    <x v="0"/>
    <x v="1"/>
    <s v="2012/13"/>
    <n v="58724"/>
    <n v="141440"/>
    <n v="239533"/>
    <n v="0.9869"/>
    <m/>
    <m/>
    <m/>
    <n v="4.1999999999999997E-3"/>
  </r>
  <r>
    <x v="16"/>
    <s v="C-IV"/>
    <x v="11"/>
    <x v="0"/>
    <x v="1"/>
    <s v="2012/13"/>
    <n v="9675"/>
    <n v="23056"/>
    <n v="35732"/>
    <n v="0.99570000000000003"/>
    <m/>
    <m/>
    <m/>
    <n v="4.7199999999999999E-2"/>
  </r>
  <r>
    <x v="17"/>
    <s v="C-IV"/>
    <x v="11"/>
    <x v="0"/>
    <x v="1"/>
    <s v="2012/13"/>
    <n v="5128"/>
    <n v="10280"/>
    <n v="17836"/>
    <n v="0.98229999999999995"/>
    <m/>
    <m/>
    <m/>
    <n v="4.7199999999999999E-2"/>
  </r>
  <r>
    <x v="18"/>
    <s v="C-IV"/>
    <x v="11"/>
    <x v="0"/>
    <x v="1"/>
    <s v="2012/13"/>
    <n v="1383"/>
    <n v="2876"/>
    <n v="4784"/>
    <n v="0.98780000000000001"/>
    <m/>
    <m/>
    <m/>
    <n v="4.7199999999999999E-2"/>
  </r>
  <r>
    <x v="19"/>
    <s v="LRS"/>
    <x v="11"/>
    <x v="0"/>
    <x v="1"/>
    <s v="2012/13"/>
    <n v="541893"/>
    <n v="1128353"/>
    <n v="2390357"/>
    <n v="0.95750000000000002"/>
    <m/>
    <m/>
    <m/>
    <n v="2.4299999999999999E-2"/>
  </r>
  <r>
    <x v="20"/>
    <s v="C-IV"/>
    <x v="11"/>
    <x v="0"/>
    <x v="1"/>
    <s v="2012/13"/>
    <n v="10319"/>
    <n v="26174"/>
    <n v="45581"/>
    <n v="0.9677"/>
    <m/>
    <m/>
    <m/>
    <n v="4.7199999999999999E-2"/>
  </r>
  <r>
    <x v="21"/>
    <s v="C-IV"/>
    <x v="11"/>
    <x v="0"/>
    <x v="1"/>
    <s v="2012/13"/>
    <n v="5545"/>
    <n v="9399"/>
    <n v="22659"/>
    <n v="0.91439999999999999"/>
    <m/>
    <m/>
    <m/>
    <n v="4.7199999999999999E-2"/>
  </r>
  <r>
    <x v="22"/>
    <s v="C-IV"/>
    <x v="11"/>
    <x v="0"/>
    <x v="1"/>
    <s v="2012/13"/>
    <n v="872"/>
    <n v="1799"/>
    <n v="2841"/>
    <n v="0.91490000000000005"/>
    <m/>
    <m/>
    <m/>
    <n v="4.7199999999999999E-2"/>
  </r>
  <r>
    <x v="23"/>
    <s v="C-IV"/>
    <x v="11"/>
    <x v="0"/>
    <x v="1"/>
    <s v="2012/13"/>
    <n v="7070"/>
    <n v="13352"/>
    <n v="23236"/>
    <n v="0.98440000000000005"/>
    <m/>
    <m/>
    <m/>
    <n v="4.7199999999999999E-2"/>
  </r>
  <r>
    <x v="24"/>
    <s v="C-IV"/>
    <x v="11"/>
    <x v="0"/>
    <x v="1"/>
    <s v="2012/13"/>
    <n v="22234"/>
    <n v="54407"/>
    <n v="84816"/>
    <n v="0.99050000000000005"/>
    <m/>
    <m/>
    <m/>
    <n v="7.1999999999999998E-3"/>
  </r>
  <r>
    <x v="25"/>
    <s v="C-IV"/>
    <x v="11"/>
    <x v="0"/>
    <x v="1"/>
    <s v="2012/13"/>
    <n v="425"/>
    <n v="975"/>
    <n v="2030"/>
    <n v="1"/>
    <m/>
    <m/>
    <m/>
    <n v="4.7199999999999999E-2"/>
  </r>
  <r>
    <x v="26"/>
    <s v="C-IV"/>
    <x v="11"/>
    <x v="0"/>
    <x v="1"/>
    <s v="2012/13"/>
    <n v="437"/>
    <n v="732"/>
    <n v="1419"/>
    <n v="1"/>
    <m/>
    <m/>
    <m/>
    <n v="4.7199999999999999E-2"/>
  </r>
  <r>
    <x v="27"/>
    <s v="C-IV"/>
    <x v="11"/>
    <x v="0"/>
    <x v="1"/>
    <s v="2012/13"/>
    <n v="19548"/>
    <n v="45106"/>
    <n v="96452"/>
    <n v="1"/>
    <m/>
    <m/>
    <m/>
    <n v="0"/>
  </r>
  <r>
    <x v="28"/>
    <s v="C-IV"/>
    <x v="11"/>
    <x v="0"/>
    <x v="1"/>
    <s v="2012/13"/>
    <n v="3369"/>
    <n v="7187"/>
    <n v="16869"/>
    <n v="0.69189999999999996"/>
    <m/>
    <m/>
    <m/>
    <n v="4.7199999999999999E-2"/>
  </r>
  <r>
    <x v="29"/>
    <s v="C-IV"/>
    <x v="11"/>
    <x v="0"/>
    <x v="1"/>
    <s v="2012/13"/>
    <n v="3842"/>
    <n v="7311"/>
    <n v="11496"/>
    <n v="0.99509999999999998"/>
    <m/>
    <m/>
    <m/>
    <n v="4.7199999999999999E-2"/>
  </r>
  <r>
    <x v="30"/>
    <s v="CalWIN"/>
    <x v="11"/>
    <x v="0"/>
    <x v="1"/>
    <s v="2012/13"/>
    <n v="102053"/>
    <n v="228098"/>
    <n v="462161"/>
    <n v="0.99819999999999998"/>
    <m/>
    <m/>
    <m/>
    <n v="1.4999999999999999E-2"/>
  </r>
  <r>
    <x v="31"/>
    <s v="CalWIN"/>
    <x v="11"/>
    <x v="0"/>
    <x v="1"/>
    <s v="2012/13"/>
    <n v="8205"/>
    <n v="17730"/>
    <n v="31125"/>
    <n v="0.98909999999999998"/>
    <m/>
    <m/>
    <m/>
    <n v="4.7199999999999999E-2"/>
  </r>
  <r>
    <x v="32"/>
    <s v="C-IV"/>
    <x v="11"/>
    <x v="0"/>
    <x v="1"/>
    <s v="2012/13"/>
    <n v="795"/>
    <n v="1694"/>
    <n v="3268"/>
    <n v="0.91800000000000004"/>
    <m/>
    <m/>
    <m/>
    <n v="4.7199999999999999E-2"/>
  </r>
  <r>
    <x v="33"/>
    <s v="C-IV"/>
    <x v="11"/>
    <x v="0"/>
    <x v="1"/>
    <s v="2012/13"/>
    <n v="113358"/>
    <n v="275332"/>
    <n v="408779"/>
    <n v="0.99609999999999999"/>
    <m/>
    <m/>
    <m/>
    <n v="2.7E-2"/>
  </r>
  <r>
    <x v="34"/>
    <s v="CalWIN"/>
    <x v="11"/>
    <x v="0"/>
    <x v="1"/>
    <s v="2012/13"/>
    <n v="93533"/>
    <n v="210234"/>
    <n v="327095"/>
    <n v="0.98560000000000003"/>
    <m/>
    <m/>
    <m/>
    <n v="3.5999999999999999E-3"/>
  </r>
  <r>
    <x v="35"/>
    <s v="C-IV"/>
    <x v="11"/>
    <x v="0"/>
    <x v="1"/>
    <s v="2012/13"/>
    <n v="2635"/>
    <n v="6215"/>
    <n v="10310"/>
    <n v="0.98260000000000003"/>
    <m/>
    <m/>
    <m/>
    <n v="4.7199999999999999E-2"/>
  </r>
  <r>
    <x v="36"/>
    <s v="C-IV"/>
    <x v="11"/>
    <x v="0"/>
    <x v="1"/>
    <s v="2012/13"/>
    <n v="156026"/>
    <n v="368372"/>
    <n v="488294"/>
    <n v="0.99890000000000001"/>
    <m/>
    <m/>
    <m/>
    <n v="7.1000000000000004E-3"/>
  </r>
  <r>
    <x v="37"/>
    <s v="CalWIN"/>
    <x v="11"/>
    <x v="0"/>
    <x v="1"/>
    <s v="2012/13"/>
    <n v="114689"/>
    <n v="253974"/>
    <n v="444246"/>
    <n v="0.97540000000000004"/>
    <m/>
    <m/>
    <m/>
    <n v="4.8000000000000001E-2"/>
  </r>
  <r>
    <x v="38"/>
    <s v="CalWIN"/>
    <x v="11"/>
    <x v="0"/>
    <x v="1"/>
    <s v="2012/13"/>
    <n v="32505"/>
    <n v="50896"/>
    <n v="134466"/>
    <n v="0.97650000000000003"/>
    <m/>
    <m/>
    <m/>
    <n v="2.6599999999999999E-2"/>
  </r>
  <r>
    <x v="39"/>
    <s v="C-IV"/>
    <x v="11"/>
    <x v="0"/>
    <x v="1"/>
    <s v="2012/13"/>
    <n v="42131"/>
    <n v="110113"/>
    <n v="181680"/>
    <n v="0.98"/>
    <m/>
    <m/>
    <m/>
    <n v="3.0800000000000001E-2"/>
  </r>
  <r>
    <x v="40"/>
    <s v="CalWIN"/>
    <x v="11"/>
    <x v="0"/>
    <x v="1"/>
    <s v="2012/13"/>
    <n v="8958"/>
    <n v="17638"/>
    <n v="33329"/>
    <n v="0.95209999999999995"/>
    <m/>
    <m/>
    <m/>
    <n v="4.7199999999999999E-2"/>
  </r>
  <r>
    <x v="41"/>
    <s v="CalWIN"/>
    <x v="11"/>
    <x v="0"/>
    <x v="1"/>
    <s v="2012/13"/>
    <n v="13779"/>
    <n v="28815"/>
    <n v="79186"/>
    <n v="0.83799999999999997"/>
    <m/>
    <m/>
    <m/>
    <n v="4.7199999999999999E-2"/>
  </r>
  <r>
    <x v="42"/>
    <s v="CalWIN"/>
    <x v="11"/>
    <x v="0"/>
    <x v="1"/>
    <s v="2012/13"/>
    <n v="14021"/>
    <n v="31890"/>
    <n v="80706"/>
    <n v="0.9244"/>
    <m/>
    <m/>
    <m/>
    <n v="4.7199999999999999E-2"/>
  </r>
  <r>
    <x v="43"/>
    <s v="CalWIN"/>
    <x v="11"/>
    <x v="0"/>
    <x v="1"/>
    <s v="2012/13"/>
    <n v="50507"/>
    <n v="108365"/>
    <n v="262556"/>
    <n v="0.88939999999999997"/>
    <m/>
    <m/>
    <m/>
    <n v="1.17E-2"/>
  </r>
  <r>
    <x v="44"/>
    <s v="CalWIN"/>
    <x v="11"/>
    <x v="0"/>
    <x v="1"/>
    <s v="2012/13"/>
    <n v="11222"/>
    <n v="22121"/>
    <n v="42292"/>
    <n v="0.91830000000000001"/>
    <m/>
    <m/>
    <m/>
    <n v="4.7199999999999999E-2"/>
  </r>
  <r>
    <x v="45"/>
    <s v="C-IV"/>
    <x v="11"/>
    <x v="0"/>
    <x v="1"/>
    <s v="2012/13"/>
    <n v="12045"/>
    <n v="24050"/>
    <n v="40340"/>
    <n v="0.92710000000000004"/>
    <m/>
    <m/>
    <m/>
    <n v="4.7199999999999999E-2"/>
  </r>
  <r>
    <x v="46"/>
    <s v="C-IV"/>
    <x v="11"/>
    <x v="0"/>
    <x v="1"/>
    <s v="2012/13"/>
    <n v="157"/>
    <n v="296"/>
    <n v="517"/>
    <n v="1"/>
    <m/>
    <m/>
    <m/>
    <n v="4.7199999999999999E-2"/>
  </r>
  <r>
    <x v="47"/>
    <s v="C-IV"/>
    <x v="11"/>
    <x v="0"/>
    <x v="1"/>
    <s v="2012/13"/>
    <n v="2823"/>
    <n v="6342"/>
    <n v="10748"/>
    <n v="1"/>
    <m/>
    <m/>
    <m/>
    <n v="4.7199999999999999E-2"/>
  </r>
  <r>
    <x v="48"/>
    <s v="CalWIN"/>
    <x v="11"/>
    <x v="0"/>
    <x v="1"/>
    <s v="2012/13"/>
    <n v="20439"/>
    <n v="41156"/>
    <n v="68904"/>
    <n v="0.93010000000000004"/>
    <m/>
    <m/>
    <m/>
    <n v="3.4500000000000003E-2"/>
  </r>
  <r>
    <x v="49"/>
    <s v="CalWIN"/>
    <x v="11"/>
    <x v="0"/>
    <x v="1"/>
    <s v="2012/13"/>
    <n v="18497"/>
    <n v="34427"/>
    <n v="64633"/>
    <n v="0.94340000000000002"/>
    <m/>
    <m/>
    <m/>
    <n v="4.7199999999999999E-2"/>
  </r>
  <r>
    <x v="50"/>
    <s v="C-IV"/>
    <x v="11"/>
    <x v="0"/>
    <x v="1"/>
    <s v="2012/13"/>
    <n v="40515"/>
    <n v="89452"/>
    <n v="137183"/>
    <n v="0.98729999999999996"/>
    <m/>
    <m/>
    <m/>
    <n v="9.7999999999999997E-3"/>
  </r>
  <r>
    <x v="51"/>
    <s v="C-IV"/>
    <x v="11"/>
    <x v="0"/>
    <x v="1"/>
    <s v="2012/13"/>
    <n v="5028"/>
    <n v="12120"/>
    <n v="23378"/>
    <n v="0.96319999999999995"/>
    <m/>
    <m/>
    <m/>
    <n v="4.7199999999999999E-2"/>
  </r>
  <r>
    <x v="52"/>
    <s v="C-IV"/>
    <x v="11"/>
    <x v="0"/>
    <x v="1"/>
    <s v="2012/13"/>
    <n v="4120"/>
    <n v="9628"/>
    <n v="17224"/>
    <n v="0.91469999999999996"/>
    <m/>
    <m/>
    <m/>
    <n v="4.7199999999999999E-2"/>
  </r>
  <r>
    <x v="53"/>
    <s v="C-IV"/>
    <x v="11"/>
    <x v="0"/>
    <x v="1"/>
    <s v="2012/13"/>
    <n v="809"/>
    <n v="1594"/>
    <n v="2786"/>
    <n v="0.9677"/>
    <m/>
    <m/>
    <m/>
    <n v="4.7199999999999999E-2"/>
  </r>
  <r>
    <x v="54"/>
    <s v="CalWIN"/>
    <x v="11"/>
    <x v="0"/>
    <x v="1"/>
    <s v="2012/13"/>
    <n v="45494"/>
    <n v="112496"/>
    <n v="169802"/>
    <n v="1"/>
    <m/>
    <m/>
    <m/>
    <n v="9.1200000000000003E-2"/>
  </r>
  <r>
    <x v="55"/>
    <s v="C-IV"/>
    <x v="11"/>
    <x v="0"/>
    <x v="1"/>
    <s v="2012/13"/>
    <n v="2792"/>
    <n v="5189"/>
    <n v="8197"/>
    <n v="0.98099999999999998"/>
    <m/>
    <m/>
    <m/>
    <n v="4.7199999999999999E-2"/>
  </r>
  <r>
    <x v="56"/>
    <s v="CalWIN"/>
    <x v="11"/>
    <x v="0"/>
    <x v="1"/>
    <s v="2012/13"/>
    <n v="31939"/>
    <n v="66839"/>
    <n v="123176"/>
    <n v="0.97609999999999997"/>
    <m/>
    <m/>
    <m/>
    <n v="7.3000000000000001E-3"/>
  </r>
  <r>
    <x v="57"/>
    <s v="CalWIN"/>
    <x v="11"/>
    <x v="0"/>
    <x v="1"/>
    <s v="2012/13"/>
    <n v="7774"/>
    <n v="16894"/>
    <n v="31054"/>
    <n v="0.85289999999999999"/>
    <m/>
    <m/>
    <m/>
    <n v="4.7199999999999999E-2"/>
  </r>
  <r>
    <x v="58"/>
    <s v="C-IV"/>
    <x v="11"/>
    <x v="0"/>
    <x v="1"/>
    <s v="2012/13"/>
    <n v="5643"/>
    <n v="12725"/>
    <n v="19955"/>
    <n v="1"/>
    <m/>
    <m/>
    <m/>
    <n v="4.7199999999999999E-2"/>
  </r>
  <r>
    <x v="0"/>
    <s v="n/a"/>
    <x v="0"/>
    <x v="1"/>
    <x v="1"/>
    <s v="2012/13"/>
    <n v="1919085"/>
    <n v="4194682"/>
    <n v="7864965"/>
    <n v="0.96609999999999996"/>
    <m/>
    <m/>
    <m/>
    <n v="2.63E-2"/>
  </r>
  <r>
    <x v="1"/>
    <s v="CalWIN"/>
    <x v="0"/>
    <x v="1"/>
    <x v="1"/>
    <s v="2012/13"/>
    <n v="63168"/>
    <n v="126482"/>
    <n v="264350"/>
    <n v="0.90010000000000001"/>
    <m/>
    <m/>
    <m/>
    <n v="4.2200000000000001E-2"/>
  </r>
  <r>
    <x v="2"/>
    <s v="C-IV"/>
    <x v="0"/>
    <x v="1"/>
    <x v="1"/>
    <s v="2012/13"/>
    <n v="83"/>
    <n v="151"/>
    <n v="208"/>
    <n v="1"/>
    <m/>
    <m/>
    <m/>
    <n v="3.6600000000000001E-2"/>
  </r>
  <r>
    <x v="3"/>
    <s v="C-IV"/>
    <x v="0"/>
    <x v="1"/>
    <x v="1"/>
    <s v="2012/13"/>
    <n v="1717"/>
    <n v="3319"/>
    <n v="4474"/>
    <n v="0.9143"/>
    <m/>
    <m/>
    <m/>
    <n v="3.6600000000000001E-2"/>
  </r>
  <r>
    <x v="4"/>
    <s v="C-IV"/>
    <x v="0"/>
    <x v="1"/>
    <x v="1"/>
    <s v="2012/13"/>
    <n v="14278"/>
    <n v="29807"/>
    <n v="51425"/>
    <n v="0.93910000000000005"/>
    <m/>
    <m/>
    <m/>
    <n v="3.6600000000000001E-2"/>
  </r>
  <r>
    <x v="5"/>
    <s v="C-IV"/>
    <x v="0"/>
    <x v="1"/>
    <x v="1"/>
    <s v="2012/13"/>
    <n v="2570"/>
    <n v="5004"/>
    <n v="6818"/>
    <n v="0.96989999999999998"/>
    <m/>
    <m/>
    <m/>
    <n v="3.6600000000000001E-2"/>
  </r>
  <r>
    <x v="6"/>
    <s v="C-IV"/>
    <x v="0"/>
    <x v="1"/>
    <x v="1"/>
    <s v="2012/13"/>
    <n v="716"/>
    <n v="1820"/>
    <n v="4704"/>
    <n v="0.93420000000000003"/>
    <m/>
    <m/>
    <m/>
    <n v="3.6600000000000001E-2"/>
  </r>
  <r>
    <x v="7"/>
    <s v="CalWIN"/>
    <x v="0"/>
    <x v="1"/>
    <x v="1"/>
    <s v="2012/13"/>
    <n v="33220"/>
    <n v="68857"/>
    <n v="146861"/>
    <n v="0.94650000000000001"/>
    <m/>
    <m/>
    <m/>
    <n v="4.1000000000000003E-3"/>
  </r>
  <r>
    <x v="8"/>
    <s v="C-IV"/>
    <x v="0"/>
    <x v="1"/>
    <x v="1"/>
    <s v="2012/13"/>
    <n v="2581"/>
    <n v="5251"/>
    <n v="7881"/>
    <n v="1"/>
    <m/>
    <m/>
    <m/>
    <n v="3.6600000000000001E-2"/>
  </r>
  <r>
    <x v="9"/>
    <s v="C-IV"/>
    <x v="0"/>
    <x v="1"/>
    <x v="1"/>
    <s v="2012/13"/>
    <n v="6386"/>
    <n v="11975"/>
    <n v="19303"/>
    <n v="0.97950000000000004"/>
    <m/>
    <m/>
    <m/>
    <n v="3.6600000000000001E-2"/>
  </r>
  <r>
    <x v="10"/>
    <s v="CalWIN"/>
    <x v="0"/>
    <x v="1"/>
    <x v="1"/>
    <s v="2012/13"/>
    <n v="91393"/>
    <n v="219915"/>
    <n v="319858"/>
    <n v="0.96940000000000004"/>
    <m/>
    <m/>
    <m/>
    <n v="9.4999999999999998E-3"/>
  </r>
  <r>
    <x v="11"/>
    <s v="C-IV"/>
    <x v="0"/>
    <x v="1"/>
    <x v="1"/>
    <s v="2012/13"/>
    <n v="1410"/>
    <n v="3555"/>
    <n v="7394"/>
    <n v="1"/>
    <m/>
    <m/>
    <m/>
    <n v="3.6600000000000001E-2"/>
  </r>
  <r>
    <x v="12"/>
    <s v="C-IV"/>
    <x v="0"/>
    <x v="1"/>
    <x v="1"/>
    <s v="2012/13"/>
    <n v="8301"/>
    <n v="15689"/>
    <n v="27364"/>
    <n v="0.96509999999999996"/>
    <m/>
    <m/>
    <m/>
    <n v="3.6600000000000001E-2"/>
  </r>
  <r>
    <x v="13"/>
    <s v="C-IV"/>
    <x v="0"/>
    <x v="1"/>
    <x v="1"/>
    <s v="2012/13"/>
    <n v="14424"/>
    <n v="36983"/>
    <n v="59249"/>
    <n v="1"/>
    <m/>
    <m/>
    <m/>
    <n v="3.6600000000000001E-2"/>
  </r>
  <r>
    <x v="14"/>
    <s v="C-IV"/>
    <x v="0"/>
    <x v="1"/>
    <x v="1"/>
    <s v="2012/13"/>
    <n v="994"/>
    <n v="1992"/>
    <n v="3496"/>
    <n v="0.98780000000000001"/>
    <m/>
    <m/>
    <m/>
    <n v="3.6600000000000001E-2"/>
  </r>
  <r>
    <x v="15"/>
    <s v="C-IV"/>
    <x v="0"/>
    <x v="1"/>
    <x v="1"/>
    <s v="2012/13"/>
    <n v="59233"/>
    <n v="144045"/>
    <n v="242368"/>
    <n v="0.97470000000000001"/>
    <m/>
    <m/>
    <m/>
    <n v="2.3199999999999998E-2"/>
  </r>
  <r>
    <x v="16"/>
    <s v="C-IV"/>
    <x v="0"/>
    <x v="1"/>
    <x v="1"/>
    <s v="2012/13"/>
    <n v="9824"/>
    <n v="23337"/>
    <n v="36323"/>
    <n v="0.98829999999999996"/>
    <m/>
    <m/>
    <m/>
    <n v="3.6600000000000001E-2"/>
  </r>
  <r>
    <x v="17"/>
    <s v="C-IV"/>
    <x v="0"/>
    <x v="1"/>
    <x v="1"/>
    <s v="2012/13"/>
    <n v="5134"/>
    <n v="10232"/>
    <n v="17917"/>
    <n v="0.94140000000000001"/>
    <m/>
    <m/>
    <m/>
    <n v="3.6600000000000001E-2"/>
  </r>
  <r>
    <x v="18"/>
    <s v="C-IV"/>
    <x v="0"/>
    <x v="1"/>
    <x v="1"/>
    <s v="2012/13"/>
    <n v="1410"/>
    <n v="2939"/>
    <n v="4864"/>
    <n v="0.97060000000000002"/>
    <m/>
    <m/>
    <m/>
    <n v="3.6600000000000001E-2"/>
  </r>
  <r>
    <x v="19"/>
    <s v="LRS"/>
    <x v="0"/>
    <x v="1"/>
    <x v="1"/>
    <s v="2012/13"/>
    <n v="546975"/>
    <n v="1133944"/>
    <n v="2417379"/>
    <n v="0.95730000000000004"/>
    <m/>
    <m/>
    <m/>
    <n v="1.67E-2"/>
  </r>
  <r>
    <x v="20"/>
    <s v="C-IV"/>
    <x v="0"/>
    <x v="1"/>
    <x v="1"/>
    <s v="2012/13"/>
    <n v="10502"/>
    <n v="26692"/>
    <n v="46329"/>
    <n v="0.96140000000000003"/>
    <m/>
    <m/>
    <m/>
    <n v="3.6600000000000001E-2"/>
  </r>
  <r>
    <x v="21"/>
    <s v="C-IV"/>
    <x v="0"/>
    <x v="1"/>
    <x v="1"/>
    <s v="2012/13"/>
    <n v="5562"/>
    <n v="9420"/>
    <n v="22845"/>
    <n v="0.9446"/>
    <m/>
    <m/>
    <m/>
    <n v="3.6600000000000001E-2"/>
  </r>
  <r>
    <x v="22"/>
    <s v="C-IV"/>
    <x v="0"/>
    <x v="1"/>
    <x v="1"/>
    <s v="2012/13"/>
    <n v="893"/>
    <n v="1837"/>
    <n v="2902"/>
    <n v="0.89659999999999995"/>
    <m/>
    <m/>
    <m/>
    <n v="3.6600000000000001E-2"/>
  </r>
  <r>
    <x v="23"/>
    <s v="C-IV"/>
    <x v="0"/>
    <x v="1"/>
    <x v="1"/>
    <s v="2012/13"/>
    <n v="7117"/>
    <n v="13483"/>
    <n v="23445"/>
    <n v="0.99399999999999999"/>
    <m/>
    <m/>
    <m/>
    <n v="3.6600000000000001E-2"/>
  </r>
  <r>
    <x v="24"/>
    <s v="C-IV"/>
    <x v="0"/>
    <x v="1"/>
    <x v="1"/>
    <s v="2012/13"/>
    <n v="22570"/>
    <n v="55147"/>
    <n v="86135"/>
    <n v="0.98640000000000005"/>
    <m/>
    <m/>
    <m/>
    <n v="5.3E-3"/>
  </r>
  <r>
    <x v="25"/>
    <s v="C-IV"/>
    <x v="0"/>
    <x v="1"/>
    <x v="1"/>
    <s v="2012/13"/>
    <n v="425"/>
    <n v="965"/>
    <n v="2037"/>
    <n v="1"/>
    <m/>
    <m/>
    <m/>
    <n v="3.6600000000000001E-2"/>
  </r>
  <r>
    <x v="26"/>
    <s v="C-IV"/>
    <x v="0"/>
    <x v="1"/>
    <x v="1"/>
    <s v="2012/13"/>
    <n v="414"/>
    <n v="703"/>
    <n v="1469"/>
    <n v="0.91180000000000005"/>
    <m/>
    <m/>
    <m/>
    <n v="3.6600000000000001E-2"/>
  </r>
  <r>
    <x v="27"/>
    <s v="C-IV"/>
    <x v="0"/>
    <x v="1"/>
    <x v="1"/>
    <s v="2012/13"/>
    <n v="20885"/>
    <n v="48096"/>
    <n v="98375"/>
    <n v="0.99850000000000005"/>
    <m/>
    <m/>
    <m/>
    <n v="0"/>
  </r>
  <r>
    <x v="28"/>
    <s v="C-IV"/>
    <x v="0"/>
    <x v="1"/>
    <x v="1"/>
    <s v="2012/13"/>
    <n v="3344"/>
    <n v="7165"/>
    <n v="17034"/>
    <n v="0.73270000000000002"/>
    <m/>
    <m/>
    <m/>
    <n v="3.6600000000000001E-2"/>
  </r>
  <r>
    <x v="29"/>
    <s v="C-IV"/>
    <x v="0"/>
    <x v="1"/>
    <x v="1"/>
    <s v="2012/13"/>
    <n v="3872"/>
    <n v="7389"/>
    <n v="11695"/>
    <n v="0.99260000000000004"/>
    <m/>
    <m/>
    <m/>
    <n v="3.6600000000000001E-2"/>
  </r>
  <r>
    <x v="30"/>
    <s v="CalWIN"/>
    <x v="0"/>
    <x v="1"/>
    <x v="1"/>
    <s v="2012/13"/>
    <n v="102785"/>
    <n v="227792"/>
    <n v="499517"/>
    <n v="0.99780000000000002"/>
    <m/>
    <m/>
    <m/>
    <n v="1.1900000000000001E-2"/>
  </r>
  <r>
    <x v="31"/>
    <s v="CalWIN"/>
    <x v="0"/>
    <x v="1"/>
    <x v="1"/>
    <s v="2012/13"/>
    <n v="8299"/>
    <n v="17706"/>
    <n v="31548"/>
    <n v="0.98899999999999999"/>
    <m/>
    <m/>
    <m/>
    <n v="3.6600000000000001E-2"/>
  </r>
  <r>
    <x v="32"/>
    <s v="C-IV"/>
    <x v="0"/>
    <x v="1"/>
    <x v="1"/>
    <s v="2012/13"/>
    <n v="815"/>
    <n v="1759"/>
    <n v="3314"/>
    <n v="0.91890000000000005"/>
    <m/>
    <m/>
    <m/>
    <n v="3.6600000000000001E-2"/>
  </r>
  <r>
    <x v="33"/>
    <s v="C-IV"/>
    <x v="0"/>
    <x v="1"/>
    <x v="1"/>
    <s v="2012/13"/>
    <n v="114341"/>
    <n v="276891"/>
    <n v="445664"/>
    <n v="0.99690000000000001"/>
    <m/>
    <m/>
    <m/>
    <n v="2.1399999999999999E-2"/>
  </r>
  <r>
    <x v="34"/>
    <s v="CalWIN"/>
    <x v="0"/>
    <x v="1"/>
    <x v="1"/>
    <s v="2012/13"/>
    <n v="93843"/>
    <n v="210145"/>
    <n v="329691"/>
    <n v="0.99"/>
    <m/>
    <m/>
    <m/>
    <n v="8.2000000000000007E-3"/>
  </r>
  <r>
    <x v="35"/>
    <s v="C-IV"/>
    <x v="0"/>
    <x v="1"/>
    <x v="1"/>
    <s v="2012/13"/>
    <n v="2710"/>
    <n v="6390"/>
    <n v="10502"/>
    <n v="0.98419999999999996"/>
    <m/>
    <m/>
    <m/>
    <n v="3.6600000000000001E-2"/>
  </r>
  <r>
    <x v="36"/>
    <s v="C-IV"/>
    <x v="0"/>
    <x v="1"/>
    <x v="1"/>
    <s v="2012/13"/>
    <n v="156747"/>
    <n v="368618"/>
    <n v="518014"/>
    <n v="0.99939999999999996"/>
    <m/>
    <m/>
    <m/>
    <n v="8.0000000000000002E-3"/>
  </r>
  <r>
    <x v="37"/>
    <s v="CalWIN"/>
    <x v="0"/>
    <x v="1"/>
    <x v="1"/>
    <s v="2012/13"/>
    <n v="116389"/>
    <n v="253991"/>
    <n v="490268"/>
    <n v="0.96879999999999999"/>
    <m/>
    <m/>
    <m/>
    <n v="3.7900000000000003E-2"/>
  </r>
  <r>
    <x v="38"/>
    <s v="CalWIN"/>
    <x v="0"/>
    <x v="1"/>
    <x v="1"/>
    <s v="2012/13"/>
    <n v="32190"/>
    <n v="50440"/>
    <n v="142119"/>
    <n v="0.97599999999999998"/>
    <m/>
    <m/>
    <m/>
    <n v="2.58E-2"/>
  </r>
  <r>
    <x v="39"/>
    <s v="C-IV"/>
    <x v="0"/>
    <x v="1"/>
    <x v="1"/>
    <s v="2012/13"/>
    <n v="45591"/>
    <n v="110995"/>
    <n v="183568"/>
    <n v="0.98729999999999996"/>
    <m/>
    <m/>
    <m/>
    <n v="2.3E-2"/>
  </r>
  <r>
    <x v="40"/>
    <s v="CalWIN"/>
    <x v="0"/>
    <x v="1"/>
    <x v="1"/>
    <s v="2012/13"/>
    <n v="9090"/>
    <n v="17743"/>
    <n v="33922"/>
    <n v="0.98350000000000004"/>
    <m/>
    <m/>
    <m/>
    <n v="3.6600000000000001E-2"/>
  </r>
  <r>
    <x v="41"/>
    <s v="CalWIN"/>
    <x v="0"/>
    <x v="1"/>
    <x v="1"/>
    <s v="2012/13"/>
    <n v="13784"/>
    <n v="28487"/>
    <n v="85513"/>
    <n v="0.62180000000000002"/>
    <m/>
    <m/>
    <m/>
    <n v="3.6600000000000001E-2"/>
  </r>
  <r>
    <x v="42"/>
    <s v="CalWIN"/>
    <x v="0"/>
    <x v="1"/>
    <x v="1"/>
    <s v="2012/13"/>
    <n v="14689"/>
    <n v="33164"/>
    <n v="82298"/>
    <n v="0.95379999999999998"/>
    <m/>
    <m/>
    <m/>
    <n v="3.6600000000000001E-2"/>
  </r>
  <r>
    <x v="43"/>
    <s v="CalWIN"/>
    <x v="0"/>
    <x v="1"/>
    <x v="1"/>
    <s v="2012/13"/>
    <n v="50852"/>
    <n v="108748"/>
    <n v="283546"/>
    <n v="0.87829999999999997"/>
    <m/>
    <m/>
    <m/>
    <n v="1.6799999999999999E-2"/>
  </r>
  <r>
    <x v="44"/>
    <s v="CalWIN"/>
    <x v="0"/>
    <x v="1"/>
    <x v="1"/>
    <s v="2012/13"/>
    <n v="11632"/>
    <n v="23021"/>
    <n v="43171"/>
    <n v="0.81530000000000002"/>
    <m/>
    <m/>
    <m/>
    <n v="3.6600000000000001E-2"/>
  </r>
  <r>
    <x v="45"/>
    <s v="C-IV"/>
    <x v="0"/>
    <x v="1"/>
    <x v="1"/>
    <s v="2012/13"/>
    <n v="11900"/>
    <n v="23749"/>
    <n v="40776"/>
    <n v="0.93359999999999999"/>
    <m/>
    <m/>
    <m/>
    <n v="3.6600000000000001E-2"/>
  </r>
  <r>
    <x v="46"/>
    <s v="C-IV"/>
    <x v="0"/>
    <x v="1"/>
    <x v="1"/>
    <s v="2012/13"/>
    <n v="165"/>
    <n v="314"/>
    <n v="521"/>
    <n v="0.91669999999999996"/>
    <m/>
    <m/>
    <m/>
    <n v="3.6600000000000001E-2"/>
  </r>
  <r>
    <x v="47"/>
    <s v="C-IV"/>
    <x v="0"/>
    <x v="1"/>
    <x v="1"/>
    <s v="2012/13"/>
    <n v="2862"/>
    <n v="6426"/>
    <n v="10970"/>
    <n v="1"/>
    <m/>
    <m/>
    <m/>
    <n v="3.6600000000000001E-2"/>
  </r>
  <r>
    <x v="48"/>
    <s v="CalWIN"/>
    <x v="0"/>
    <x v="1"/>
    <x v="1"/>
    <s v="2012/13"/>
    <n v="20595"/>
    <n v="41335"/>
    <n v="70101"/>
    <n v="0.92610000000000003"/>
    <m/>
    <m/>
    <m/>
    <n v="3.6200000000000003E-2"/>
  </r>
  <r>
    <x v="49"/>
    <s v="CalWIN"/>
    <x v="0"/>
    <x v="1"/>
    <x v="1"/>
    <s v="2012/13"/>
    <n v="24176"/>
    <n v="40348"/>
    <n v="65769"/>
    <n v="0.9405"/>
    <m/>
    <m/>
    <m/>
    <n v="3.6600000000000001E-2"/>
  </r>
  <r>
    <x v="50"/>
    <s v="C-IV"/>
    <x v="0"/>
    <x v="1"/>
    <x v="1"/>
    <s v="2012/13"/>
    <n v="41147"/>
    <n v="90507"/>
    <n v="138552"/>
    <n v="0.98599999999999999"/>
    <m/>
    <m/>
    <m/>
    <n v="7.1999999999999998E-3"/>
  </r>
  <r>
    <x v="51"/>
    <s v="C-IV"/>
    <x v="0"/>
    <x v="1"/>
    <x v="1"/>
    <s v="2012/13"/>
    <n v="5125"/>
    <n v="12365"/>
    <n v="23778"/>
    <n v="0.96389999999999998"/>
    <m/>
    <m/>
    <m/>
    <n v="3.6600000000000001E-2"/>
  </r>
  <r>
    <x v="52"/>
    <s v="C-IV"/>
    <x v="0"/>
    <x v="1"/>
    <x v="1"/>
    <s v="2012/13"/>
    <n v="4205"/>
    <n v="9737"/>
    <n v="17463"/>
    <n v="0.96109999999999995"/>
    <m/>
    <m/>
    <m/>
    <n v="3.6600000000000001E-2"/>
  </r>
  <r>
    <x v="53"/>
    <s v="C-IV"/>
    <x v="0"/>
    <x v="1"/>
    <x v="1"/>
    <s v="2012/13"/>
    <n v="803"/>
    <n v="1613"/>
    <n v="2836"/>
    <n v="0.94230000000000003"/>
    <m/>
    <m/>
    <m/>
    <n v="3.6600000000000001E-2"/>
  </r>
  <r>
    <x v="54"/>
    <s v="CalWIN"/>
    <x v="0"/>
    <x v="1"/>
    <x v="1"/>
    <s v="2012/13"/>
    <n v="46318"/>
    <n v="114115"/>
    <n v="171681"/>
    <n v="1"/>
    <m/>
    <m/>
    <m/>
    <n v="8.4199999999999997E-2"/>
  </r>
  <r>
    <x v="55"/>
    <s v="C-IV"/>
    <x v="0"/>
    <x v="1"/>
    <x v="1"/>
    <s v="2012/13"/>
    <n v="2836"/>
    <n v="5253"/>
    <n v="8302"/>
    <n v="0.95430000000000004"/>
    <m/>
    <m/>
    <m/>
    <n v="3.6600000000000001E-2"/>
  </r>
  <r>
    <x v="56"/>
    <s v="CalWIN"/>
    <x v="0"/>
    <x v="1"/>
    <x v="1"/>
    <s v="2012/13"/>
    <n v="32230"/>
    <n v="66999"/>
    <n v="125396"/>
    <n v="0.98080000000000001"/>
    <m/>
    <m/>
    <m/>
    <n v="7.4000000000000003E-3"/>
  </r>
  <r>
    <x v="57"/>
    <s v="CalWIN"/>
    <x v="0"/>
    <x v="1"/>
    <x v="1"/>
    <s v="2012/13"/>
    <n v="7886"/>
    <n v="16966"/>
    <n v="31349"/>
    <n v="0.7671"/>
    <m/>
    <m/>
    <m/>
    <n v="3.6600000000000001E-2"/>
  </r>
  <r>
    <x v="58"/>
    <s v="C-IV"/>
    <x v="0"/>
    <x v="1"/>
    <x v="1"/>
    <s v="2012/13"/>
    <n v="5679"/>
    <n v="12871"/>
    <n v="20314"/>
    <n v="0.97009999999999996"/>
    <m/>
    <m/>
    <m/>
    <n v="3.6600000000000001E-2"/>
  </r>
  <r>
    <x v="0"/>
    <s v="n/a"/>
    <x v="1"/>
    <x v="1"/>
    <x v="1"/>
    <s v="2012/13"/>
    <n v="1906946"/>
    <n v="4187279"/>
    <n v="7917844"/>
    <n v="0.96260000000000001"/>
    <m/>
    <m/>
    <m/>
    <n v="2.93E-2"/>
  </r>
  <r>
    <x v="1"/>
    <s v="CalWIN"/>
    <x v="1"/>
    <x v="1"/>
    <x v="1"/>
    <s v="2012/13"/>
    <n v="62700"/>
    <n v="126147"/>
    <n v="264827"/>
    <n v="0.89590000000000003"/>
    <m/>
    <m/>
    <m/>
    <n v="3.8800000000000001E-2"/>
  </r>
  <r>
    <x v="2"/>
    <s v="C-IV"/>
    <x v="1"/>
    <x v="1"/>
    <x v="1"/>
    <s v="2012/13"/>
    <n v="81"/>
    <n v="145"/>
    <n v="200"/>
    <n v="1"/>
    <m/>
    <m/>
    <m/>
    <n v="4.7300000000000002E-2"/>
  </r>
  <r>
    <x v="3"/>
    <s v="C-IV"/>
    <x v="1"/>
    <x v="1"/>
    <x v="1"/>
    <s v="2012/13"/>
    <n v="1711"/>
    <n v="3284"/>
    <n v="4510"/>
    <n v="0.96740000000000004"/>
    <m/>
    <m/>
    <m/>
    <n v="4.7300000000000002E-2"/>
  </r>
  <r>
    <x v="4"/>
    <s v="C-IV"/>
    <x v="1"/>
    <x v="1"/>
    <x v="1"/>
    <s v="2012/13"/>
    <n v="14285"/>
    <n v="29751"/>
    <n v="51438"/>
    <n v="0.93340000000000001"/>
    <m/>
    <m/>
    <m/>
    <n v="4.7300000000000002E-2"/>
  </r>
  <r>
    <x v="5"/>
    <s v="C-IV"/>
    <x v="1"/>
    <x v="1"/>
    <x v="1"/>
    <s v="2012/13"/>
    <n v="2596"/>
    <n v="5065"/>
    <n v="6847"/>
    <n v="0.97919999999999996"/>
    <m/>
    <m/>
    <m/>
    <n v="4.7300000000000002E-2"/>
  </r>
  <r>
    <x v="6"/>
    <s v="C-IV"/>
    <x v="1"/>
    <x v="1"/>
    <x v="1"/>
    <s v="2012/13"/>
    <n v="722"/>
    <n v="1828"/>
    <n v="4764"/>
    <n v="1"/>
    <m/>
    <m/>
    <m/>
    <n v="4.7300000000000002E-2"/>
  </r>
  <r>
    <x v="7"/>
    <s v="CalWIN"/>
    <x v="1"/>
    <x v="1"/>
    <x v="1"/>
    <s v="2012/13"/>
    <n v="32905"/>
    <n v="68497"/>
    <n v="147471"/>
    <n v="0.94950000000000001"/>
    <m/>
    <m/>
    <m/>
    <n v="1.3599999999999999E-2"/>
  </r>
  <r>
    <x v="8"/>
    <s v="C-IV"/>
    <x v="1"/>
    <x v="1"/>
    <x v="1"/>
    <s v="2012/13"/>
    <n v="2562"/>
    <n v="5196"/>
    <n v="7880"/>
    <n v="1"/>
    <m/>
    <m/>
    <m/>
    <n v="4.7300000000000002E-2"/>
  </r>
  <r>
    <x v="9"/>
    <s v="C-IV"/>
    <x v="1"/>
    <x v="1"/>
    <x v="1"/>
    <s v="2012/13"/>
    <n v="6353"/>
    <n v="11985"/>
    <n v="19393"/>
    <n v="0.99319999999999997"/>
    <m/>
    <m/>
    <m/>
    <n v="4.7300000000000002E-2"/>
  </r>
  <r>
    <x v="10"/>
    <s v="CalWIN"/>
    <x v="1"/>
    <x v="1"/>
    <x v="1"/>
    <s v="2012/13"/>
    <n v="91277"/>
    <n v="220920"/>
    <n v="320533"/>
    <n v="0.9647"/>
    <m/>
    <m/>
    <m/>
    <n v="7.7000000000000002E-3"/>
  </r>
  <r>
    <x v="11"/>
    <s v="C-IV"/>
    <x v="1"/>
    <x v="1"/>
    <x v="1"/>
    <s v="2012/13"/>
    <n v="1418"/>
    <n v="3541"/>
    <n v="7476"/>
    <n v="1"/>
    <m/>
    <m/>
    <m/>
    <n v="4.7300000000000002E-2"/>
  </r>
  <r>
    <x v="12"/>
    <s v="C-IV"/>
    <x v="1"/>
    <x v="1"/>
    <x v="1"/>
    <s v="2012/13"/>
    <n v="8236"/>
    <n v="15586"/>
    <n v="27341"/>
    <n v="0.97670000000000001"/>
    <m/>
    <m/>
    <m/>
    <n v="4.7300000000000002E-2"/>
  </r>
  <r>
    <x v="13"/>
    <s v="C-IV"/>
    <x v="1"/>
    <x v="1"/>
    <x v="1"/>
    <s v="2012/13"/>
    <n v="14201"/>
    <n v="36510"/>
    <n v="59252"/>
    <n v="1"/>
    <m/>
    <m/>
    <m/>
    <n v="4.7300000000000002E-2"/>
  </r>
  <r>
    <x v="14"/>
    <s v="C-IV"/>
    <x v="1"/>
    <x v="1"/>
    <x v="1"/>
    <s v="2012/13"/>
    <n v="987"/>
    <n v="1998"/>
    <n v="3513"/>
    <n v="0.97919999999999996"/>
    <m/>
    <m/>
    <m/>
    <n v="4.7300000000000002E-2"/>
  </r>
  <r>
    <x v="15"/>
    <s v="C-IV"/>
    <x v="1"/>
    <x v="1"/>
    <x v="1"/>
    <s v="2012/13"/>
    <n v="59181"/>
    <n v="143973"/>
    <n v="243998"/>
    <n v="0.98209999999999997"/>
    <m/>
    <m/>
    <m/>
    <n v="1.8700000000000001E-2"/>
  </r>
  <r>
    <x v="16"/>
    <s v="C-IV"/>
    <x v="1"/>
    <x v="1"/>
    <x v="1"/>
    <s v="2012/13"/>
    <n v="9895"/>
    <n v="23569"/>
    <n v="36607"/>
    <n v="0.98809999999999998"/>
    <m/>
    <m/>
    <m/>
    <n v="4.7300000000000002E-2"/>
  </r>
  <r>
    <x v="17"/>
    <s v="C-IV"/>
    <x v="1"/>
    <x v="1"/>
    <x v="1"/>
    <s v="2012/13"/>
    <n v="5135"/>
    <n v="10261"/>
    <n v="18017"/>
    <n v="0.93059999999999998"/>
    <m/>
    <m/>
    <m/>
    <n v="4.7300000000000002E-2"/>
  </r>
  <r>
    <x v="18"/>
    <s v="C-IV"/>
    <x v="1"/>
    <x v="1"/>
    <x v="1"/>
    <s v="2012/13"/>
    <n v="1407"/>
    <n v="2952"/>
    <n v="4843"/>
    <n v="0.98799999999999999"/>
    <m/>
    <m/>
    <m/>
    <n v="4.7300000000000002E-2"/>
  </r>
  <r>
    <x v="19"/>
    <s v="LRS"/>
    <x v="1"/>
    <x v="1"/>
    <x v="1"/>
    <s v="2012/13"/>
    <n v="541728"/>
    <n v="1125938"/>
    <n v="2440292"/>
    <n v="0.9597"/>
    <m/>
    <m/>
    <m/>
    <n v="2.1999999999999999E-2"/>
  </r>
  <r>
    <x v="20"/>
    <s v="C-IV"/>
    <x v="1"/>
    <x v="1"/>
    <x v="1"/>
    <s v="2012/13"/>
    <n v="10572"/>
    <n v="26846"/>
    <n v="46577"/>
    <n v="0.96150000000000002"/>
    <m/>
    <m/>
    <m/>
    <n v="4.7300000000000002E-2"/>
  </r>
  <r>
    <x v="21"/>
    <s v="C-IV"/>
    <x v="1"/>
    <x v="1"/>
    <x v="1"/>
    <s v="2012/13"/>
    <n v="5538"/>
    <n v="9391"/>
    <n v="22999"/>
    <n v="0.94789999999999996"/>
    <m/>
    <m/>
    <m/>
    <n v="4.7300000000000002E-2"/>
  </r>
  <r>
    <x v="22"/>
    <s v="C-IV"/>
    <x v="1"/>
    <x v="1"/>
    <x v="1"/>
    <s v="2012/13"/>
    <n v="902"/>
    <n v="1838"/>
    <n v="2874"/>
    <n v="0.87180000000000002"/>
    <m/>
    <m/>
    <m/>
    <n v="4.7300000000000002E-2"/>
  </r>
  <r>
    <x v="23"/>
    <s v="C-IV"/>
    <x v="1"/>
    <x v="1"/>
    <x v="1"/>
    <s v="2012/13"/>
    <n v="7005"/>
    <n v="13283"/>
    <n v="23597"/>
    <n v="0.98729999999999996"/>
    <m/>
    <m/>
    <m/>
    <n v="4.7300000000000002E-2"/>
  </r>
  <r>
    <x v="24"/>
    <s v="C-IV"/>
    <x v="1"/>
    <x v="1"/>
    <x v="1"/>
    <s v="2012/13"/>
    <n v="22710"/>
    <n v="55670"/>
    <n v="87003"/>
    <n v="0.99160000000000004"/>
    <m/>
    <m/>
    <m/>
    <n v="3.8999999999999998E-3"/>
  </r>
  <r>
    <x v="25"/>
    <s v="C-IV"/>
    <x v="1"/>
    <x v="1"/>
    <x v="1"/>
    <s v="2012/13"/>
    <n v="439"/>
    <n v="985"/>
    <n v="1994"/>
    <n v="1"/>
    <m/>
    <m/>
    <m/>
    <n v="4.7300000000000002E-2"/>
  </r>
  <r>
    <x v="26"/>
    <s v="C-IV"/>
    <x v="1"/>
    <x v="1"/>
    <x v="1"/>
    <s v="2012/13"/>
    <n v="359"/>
    <n v="625"/>
    <n v="1450"/>
    <n v="1"/>
    <m/>
    <m/>
    <m/>
    <n v="4.7300000000000002E-2"/>
  </r>
  <r>
    <x v="27"/>
    <s v="C-IV"/>
    <x v="1"/>
    <x v="1"/>
    <x v="1"/>
    <s v="2012/13"/>
    <n v="21515"/>
    <n v="49670"/>
    <n v="99635"/>
    <n v="0.99919999999999998"/>
    <m/>
    <m/>
    <m/>
    <n v="4.3E-3"/>
  </r>
  <r>
    <x v="28"/>
    <s v="C-IV"/>
    <x v="1"/>
    <x v="1"/>
    <x v="1"/>
    <s v="2012/13"/>
    <n v="3367"/>
    <n v="7194"/>
    <n v="17164"/>
    <n v="0.62009999999999998"/>
    <m/>
    <m/>
    <m/>
    <n v="4.7300000000000002E-2"/>
  </r>
  <r>
    <x v="29"/>
    <s v="C-IV"/>
    <x v="1"/>
    <x v="1"/>
    <x v="1"/>
    <s v="2012/13"/>
    <n v="3829"/>
    <n v="7303"/>
    <n v="11748"/>
    <n v="1"/>
    <m/>
    <m/>
    <m/>
    <n v="4.7300000000000002E-2"/>
  </r>
  <r>
    <x v="30"/>
    <s v="CalWIN"/>
    <x v="1"/>
    <x v="1"/>
    <x v="1"/>
    <s v="2012/13"/>
    <n v="102604"/>
    <n v="228800"/>
    <n v="501628"/>
    <n v="0.997"/>
    <m/>
    <m/>
    <m/>
    <n v="1.3599999999999999E-2"/>
  </r>
  <r>
    <x v="31"/>
    <s v="CalWIN"/>
    <x v="1"/>
    <x v="1"/>
    <x v="1"/>
    <s v="2012/13"/>
    <n v="8216"/>
    <n v="17727"/>
    <n v="31721"/>
    <n v="0.99470000000000003"/>
    <m/>
    <m/>
    <m/>
    <n v="4.7300000000000002E-2"/>
  </r>
  <r>
    <x v="32"/>
    <s v="C-IV"/>
    <x v="1"/>
    <x v="1"/>
    <x v="1"/>
    <s v="2012/13"/>
    <n v="806"/>
    <n v="1722"/>
    <n v="3274"/>
    <n v="0.98040000000000005"/>
    <m/>
    <m/>
    <m/>
    <n v="4.7300000000000002E-2"/>
  </r>
  <r>
    <x v="33"/>
    <s v="C-IV"/>
    <x v="1"/>
    <x v="1"/>
    <x v="1"/>
    <s v="2012/13"/>
    <n v="113551"/>
    <n v="275073"/>
    <n v="449607"/>
    <n v="0.99790000000000001"/>
    <m/>
    <m/>
    <m/>
    <n v="2.47E-2"/>
  </r>
  <r>
    <x v="34"/>
    <s v="CalWIN"/>
    <x v="1"/>
    <x v="1"/>
    <x v="1"/>
    <s v="2012/13"/>
    <n v="93100"/>
    <n v="209570"/>
    <n v="331052"/>
    <n v="0.97899999999999998"/>
    <m/>
    <m/>
    <m/>
    <n v="6.6E-3"/>
  </r>
  <r>
    <x v="35"/>
    <s v="C-IV"/>
    <x v="1"/>
    <x v="1"/>
    <x v="1"/>
    <s v="2012/13"/>
    <n v="2721"/>
    <n v="6384"/>
    <n v="10665"/>
    <n v="0.92859999999999998"/>
    <m/>
    <m/>
    <m/>
    <n v="4.7300000000000002E-2"/>
  </r>
  <r>
    <x v="36"/>
    <s v="C-IV"/>
    <x v="1"/>
    <x v="1"/>
    <x v="1"/>
    <s v="2012/13"/>
    <n v="156822"/>
    <n v="369096"/>
    <n v="522251"/>
    <n v="0.999"/>
    <m/>
    <m/>
    <m/>
    <n v="9.4999999999999998E-3"/>
  </r>
  <r>
    <x v="37"/>
    <s v="CalWIN"/>
    <x v="1"/>
    <x v="1"/>
    <x v="1"/>
    <s v="2012/13"/>
    <n v="116731"/>
    <n v="255302"/>
    <n v="493102"/>
    <n v="0.96909999999999996"/>
    <m/>
    <m/>
    <m/>
    <n v="3.4500000000000003E-2"/>
  </r>
  <r>
    <x v="38"/>
    <s v="CalWIN"/>
    <x v="1"/>
    <x v="1"/>
    <x v="1"/>
    <s v="2012/13"/>
    <n v="32279"/>
    <n v="50454"/>
    <n v="142189"/>
    <n v="0.98080000000000001"/>
    <m/>
    <m/>
    <m/>
    <n v="4.2099999999999999E-2"/>
  </r>
  <r>
    <x v="39"/>
    <s v="C-IV"/>
    <x v="1"/>
    <x v="1"/>
    <x v="1"/>
    <s v="2012/13"/>
    <n v="45921"/>
    <n v="111710"/>
    <n v="184599"/>
    <n v="0.98229999999999995"/>
    <m/>
    <m/>
    <m/>
    <n v="3.8699999999999998E-2"/>
  </r>
  <r>
    <x v="40"/>
    <s v="CalWIN"/>
    <x v="1"/>
    <x v="1"/>
    <x v="1"/>
    <s v="2012/13"/>
    <n v="9097"/>
    <n v="17920"/>
    <n v="34213"/>
    <n v="0.96040000000000003"/>
    <m/>
    <m/>
    <m/>
    <n v="4.7300000000000002E-2"/>
  </r>
  <r>
    <x v="41"/>
    <s v="CalWIN"/>
    <x v="1"/>
    <x v="1"/>
    <x v="1"/>
    <s v="2012/13"/>
    <n v="13556"/>
    <n v="28220"/>
    <n v="85955"/>
    <n v="0.6492"/>
    <m/>
    <m/>
    <m/>
    <n v="4.7300000000000002E-2"/>
  </r>
  <r>
    <x v="42"/>
    <s v="CalWIN"/>
    <x v="1"/>
    <x v="1"/>
    <x v="1"/>
    <s v="2012/13"/>
    <n v="15000"/>
    <n v="33942"/>
    <n v="83190"/>
    <n v="0.69869999999999999"/>
    <m/>
    <m/>
    <m/>
    <n v="4.7300000000000002E-2"/>
  </r>
  <r>
    <x v="43"/>
    <s v="CalWIN"/>
    <x v="1"/>
    <x v="1"/>
    <x v="1"/>
    <s v="2012/13"/>
    <n v="51270"/>
    <n v="109478"/>
    <n v="284953"/>
    <n v="0.95430000000000004"/>
    <m/>
    <m/>
    <m/>
    <n v="1.89E-2"/>
  </r>
  <r>
    <x v="44"/>
    <s v="CalWIN"/>
    <x v="1"/>
    <x v="1"/>
    <x v="1"/>
    <s v="2012/13"/>
    <n v="11904"/>
    <n v="23504"/>
    <n v="43493"/>
    <n v="0.90239999999999998"/>
    <m/>
    <m/>
    <m/>
    <n v="4.7300000000000002E-2"/>
  </r>
  <r>
    <x v="45"/>
    <s v="C-IV"/>
    <x v="1"/>
    <x v="1"/>
    <x v="1"/>
    <s v="2012/13"/>
    <n v="11765"/>
    <n v="23479"/>
    <n v="40714"/>
    <n v="0.92179999999999995"/>
    <m/>
    <m/>
    <m/>
    <n v="4.7300000000000002E-2"/>
  </r>
  <r>
    <x v="46"/>
    <s v="C-IV"/>
    <x v="1"/>
    <x v="1"/>
    <x v="1"/>
    <s v="2012/13"/>
    <n v="163"/>
    <n v="319"/>
    <n v="534"/>
    <n v="1"/>
    <m/>
    <m/>
    <m/>
    <n v="4.7300000000000002E-2"/>
  </r>
  <r>
    <x v="47"/>
    <s v="C-IV"/>
    <x v="1"/>
    <x v="1"/>
    <x v="1"/>
    <s v="2012/13"/>
    <n v="2899"/>
    <n v="6489"/>
    <n v="11018"/>
    <n v="1"/>
    <m/>
    <m/>
    <m/>
    <n v="4.7300000000000002E-2"/>
  </r>
  <r>
    <x v="48"/>
    <s v="CalWIN"/>
    <x v="1"/>
    <x v="1"/>
    <x v="1"/>
    <s v="2012/13"/>
    <n v="20419"/>
    <n v="41296"/>
    <n v="70198"/>
    <n v="0.95020000000000004"/>
    <m/>
    <m/>
    <m/>
    <n v="3.6499999999999998E-2"/>
  </r>
  <r>
    <x v="49"/>
    <s v="CalWIN"/>
    <x v="1"/>
    <x v="1"/>
    <x v="1"/>
    <s v="2012/13"/>
    <n v="18667"/>
    <n v="34862"/>
    <n v="66309"/>
    <n v="0.94569999999999999"/>
    <m/>
    <m/>
    <m/>
    <n v="4.7300000000000002E-2"/>
  </r>
  <r>
    <x v="50"/>
    <s v="C-IV"/>
    <x v="1"/>
    <x v="1"/>
    <x v="1"/>
    <s v="2012/13"/>
    <n v="41018"/>
    <n v="90501"/>
    <n v="139295"/>
    <n v="0.97960000000000003"/>
    <m/>
    <m/>
    <m/>
    <n v="5.8999999999999999E-3"/>
  </r>
  <r>
    <x v="51"/>
    <s v="C-IV"/>
    <x v="1"/>
    <x v="1"/>
    <x v="1"/>
    <s v="2012/13"/>
    <n v="5194"/>
    <n v="12520"/>
    <n v="23878"/>
    <n v="0.97860000000000003"/>
    <m/>
    <m/>
    <m/>
    <n v="4.7300000000000002E-2"/>
  </r>
  <r>
    <x v="52"/>
    <s v="C-IV"/>
    <x v="1"/>
    <x v="1"/>
    <x v="1"/>
    <s v="2012/13"/>
    <n v="4173"/>
    <n v="9641"/>
    <n v="17541"/>
    <n v="0.93049999999999999"/>
    <m/>
    <m/>
    <m/>
    <n v="4.7300000000000002E-2"/>
  </r>
  <r>
    <x v="53"/>
    <s v="C-IV"/>
    <x v="1"/>
    <x v="1"/>
    <x v="1"/>
    <s v="2012/13"/>
    <n v="776"/>
    <n v="1560"/>
    <n v="2786"/>
    <n v="1"/>
    <m/>
    <m/>
    <m/>
    <n v="4.7300000000000002E-2"/>
  </r>
  <r>
    <x v="54"/>
    <s v="CalWIN"/>
    <x v="1"/>
    <x v="1"/>
    <x v="1"/>
    <s v="2012/13"/>
    <n v="46126"/>
    <n v="115113"/>
    <n v="172601"/>
    <n v="1"/>
    <m/>
    <m/>
    <m/>
    <n v="6.9699999999999998E-2"/>
  </r>
  <r>
    <x v="55"/>
    <s v="C-IV"/>
    <x v="1"/>
    <x v="1"/>
    <x v="1"/>
    <s v="2012/13"/>
    <n v="2868"/>
    <n v="5296"/>
    <n v="8343"/>
    <n v="0.96020000000000005"/>
    <m/>
    <m/>
    <m/>
    <n v="4.7300000000000002E-2"/>
  </r>
  <r>
    <x v="56"/>
    <s v="CalWIN"/>
    <x v="1"/>
    <x v="1"/>
    <x v="1"/>
    <s v="2012/13"/>
    <n v="32229"/>
    <n v="67619"/>
    <n v="126665"/>
    <n v="0.9738"/>
    <m/>
    <m/>
    <m/>
    <n v="8.8000000000000005E-3"/>
  </r>
  <r>
    <x v="57"/>
    <s v="CalWIN"/>
    <x v="1"/>
    <x v="1"/>
    <x v="1"/>
    <s v="2012/13"/>
    <n v="7780"/>
    <n v="16873"/>
    <n v="31533"/>
    <n v="0.26250000000000001"/>
    <m/>
    <m/>
    <m/>
    <n v="4.7300000000000002E-2"/>
  </r>
  <r>
    <x v="58"/>
    <s v="C-IV"/>
    <x v="1"/>
    <x v="1"/>
    <x v="1"/>
    <s v="2012/13"/>
    <n v="5675"/>
    <n v="12858"/>
    <n v="20294"/>
    <n v="1"/>
    <m/>
    <m/>
    <m/>
    <n v="4.7300000000000002E-2"/>
  </r>
  <r>
    <x v="0"/>
    <s v="n/a"/>
    <x v="2"/>
    <x v="1"/>
    <x v="1"/>
    <s v="2012/13"/>
    <n v="1930552"/>
    <n v="4219861"/>
    <n v="8064682"/>
    <n v="0.96399999999999997"/>
    <m/>
    <m/>
    <m/>
    <n v="3.1099999999999999E-2"/>
  </r>
  <r>
    <x v="1"/>
    <s v="CalWIN"/>
    <x v="2"/>
    <x v="1"/>
    <x v="1"/>
    <s v="2012/13"/>
    <n v="63220"/>
    <n v="126807"/>
    <n v="266597"/>
    <n v="0.89880000000000004"/>
    <m/>
    <m/>
    <m/>
    <n v="3.5999999999999997E-2"/>
  </r>
  <r>
    <x v="2"/>
    <s v="C-IV"/>
    <x v="2"/>
    <x v="1"/>
    <x v="1"/>
    <s v="2012/13"/>
    <n v="82"/>
    <n v="138"/>
    <n v="192"/>
    <n v="1"/>
    <m/>
    <m/>
    <m/>
    <n v="5.9299999999999999E-2"/>
  </r>
  <r>
    <x v="3"/>
    <s v="C-IV"/>
    <x v="2"/>
    <x v="1"/>
    <x v="1"/>
    <s v="2012/13"/>
    <n v="1723"/>
    <n v="3280"/>
    <n v="4553"/>
    <n v="0.96909999999999996"/>
    <m/>
    <m/>
    <m/>
    <n v="5.9299999999999999E-2"/>
  </r>
  <r>
    <x v="4"/>
    <s v="C-IV"/>
    <x v="2"/>
    <x v="1"/>
    <x v="1"/>
    <s v="2012/13"/>
    <n v="14374"/>
    <n v="29829"/>
    <n v="51614"/>
    <n v="0.95169999999999999"/>
    <m/>
    <m/>
    <m/>
    <n v="5.9299999999999999E-2"/>
  </r>
  <r>
    <x v="5"/>
    <s v="C-IV"/>
    <x v="2"/>
    <x v="1"/>
    <x v="1"/>
    <s v="2012/13"/>
    <n v="2593"/>
    <n v="5054"/>
    <n v="6870"/>
    <n v="0.98040000000000005"/>
    <m/>
    <m/>
    <m/>
    <n v="5.9299999999999999E-2"/>
  </r>
  <r>
    <x v="6"/>
    <s v="C-IV"/>
    <x v="2"/>
    <x v="1"/>
    <x v="1"/>
    <s v="2012/13"/>
    <n v="736"/>
    <n v="1869"/>
    <n v="4846"/>
    <n v="0.97919999999999996"/>
    <m/>
    <m/>
    <m/>
    <n v="5.9299999999999999E-2"/>
  </r>
  <r>
    <x v="7"/>
    <s v="CalWIN"/>
    <x v="2"/>
    <x v="1"/>
    <x v="1"/>
    <s v="2012/13"/>
    <n v="33308"/>
    <n v="69070"/>
    <n v="152392"/>
    <n v="0.95569999999999999"/>
    <m/>
    <m/>
    <m/>
    <n v="2.2800000000000001E-2"/>
  </r>
  <r>
    <x v="8"/>
    <s v="C-IV"/>
    <x v="2"/>
    <x v="1"/>
    <x v="1"/>
    <s v="2012/13"/>
    <n v="2562"/>
    <n v="5182"/>
    <n v="7943"/>
    <n v="1"/>
    <m/>
    <m/>
    <m/>
    <n v="5.9299999999999999E-2"/>
  </r>
  <r>
    <x v="9"/>
    <s v="C-IV"/>
    <x v="2"/>
    <x v="1"/>
    <x v="1"/>
    <s v="2012/13"/>
    <n v="6462"/>
    <n v="12043"/>
    <n v="19513"/>
    <n v="0.995"/>
    <m/>
    <m/>
    <m/>
    <n v="5.9299999999999999E-2"/>
  </r>
  <r>
    <x v="10"/>
    <s v="CalWIN"/>
    <x v="2"/>
    <x v="1"/>
    <x v="1"/>
    <s v="2012/13"/>
    <n v="92109"/>
    <n v="221930"/>
    <n v="323456"/>
    <n v="0.96750000000000003"/>
    <m/>
    <m/>
    <m/>
    <n v="6.3E-3"/>
  </r>
  <r>
    <x v="11"/>
    <s v="C-IV"/>
    <x v="2"/>
    <x v="1"/>
    <x v="1"/>
    <s v="2012/13"/>
    <n v="1431"/>
    <n v="3605"/>
    <n v="7568"/>
    <n v="1"/>
    <m/>
    <m/>
    <m/>
    <n v="5.9299999999999999E-2"/>
  </r>
  <r>
    <x v="12"/>
    <s v="C-IV"/>
    <x v="2"/>
    <x v="1"/>
    <x v="1"/>
    <s v="2012/13"/>
    <n v="8425"/>
    <n v="15773"/>
    <n v="27597"/>
    <n v="0.98"/>
    <m/>
    <m/>
    <m/>
    <n v="5.9299999999999999E-2"/>
  </r>
  <r>
    <x v="13"/>
    <s v="C-IV"/>
    <x v="2"/>
    <x v="1"/>
    <x v="1"/>
    <s v="2012/13"/>
    <n v="14190"/>
    <n v="36351"/>
    <n v="59138"/>
    <n v="1"/>
    <m/>
    <m/>
    <m/>
    <n v="5.9299999999999999E-2"/>
  </r>
  <r>
    <x v="14"/>
    <s v="C-IV"/>
    <x v="2"/>
    <x v="1"/>
    <x v="1"/>
    <s v="2012/13"/>
    <n v="1010"/>
    <n v="2033"/>
    <n v="3501"/>
    <n v="0.98680000000000001"/>
    <m/>
    <m/>
    <m/>
    <n v="5.9299999999999999E-2"/>
  </r>
  <r>
    <x v="15"/>
    <s v="C-IV"/>
    <x v="2"/>
    <x v="1"/>
    <x v="1"/>
    <s v="2012/13"/>
    <n v="59553"/>
    <n v="144903"/>
    <n v="252920"/>
    <n v="0.98760000000000003"/>
    <m/>
    <m/>
    <m/>
    <n v="2.75E-2"/>
  </r>
  <r>
    <x v="16"/>
    <s v="C-IV"/>
    <x v="2"/>
    <x v="1"/>
    <x v="1"/>
    <s v="2012/13"/>
    <n v="10050"/>
    <n v="23748"/>
    <n v="39065"/>
    <n v="0.99419999999999997"/>
    <m/>
    <m/>
    <m/>
    <n v="5.9299999999999999E-2"/>
  </r>
  <r>
    <x v="17"/>
    <s v="C-IV"/>
    <x v="2"/>
    <x v="1"/>
    <x v="1"/>
    <s v="2012/13"/>
    <n v="5137"/>
    <n v="10267"/>
    <n v="18181"/>
    <n v="0.95909999999999995"/>
    <m/>
    <m/>
    <m/>
    <n v="5.9299999999999999E-2"/>
  </r>
  <r>
    <x v="18"/>
    <s v="C-IV"/>
    <x v="2"/>
    <x v="1"/>
    <x v="1"/>
    <s v="2012/13"/>
    <n v="1422"/>
    <n v="2987"/>
    <n v="4857"/>
    <n v="0.94620000000000004"/>
    <m/>
    <m/>
    <m/>
    <n v="5.9299999999999999E-2"/>
  </r>
  <r>
    <x v="19"/>
    <s v="LRS"/>
    <x v="2"/>
    <x v="1"/>
    <x v="1"/>
    <s v="2012/13"/>
    <n v="549911"/>
    <n v="1138034"/>
    <n v="2473933"/>
    <n v="0.96230000000000004"/>
    <m/>
    <m/>
    <m/>
    <n v="2.4799999999999999E-2"/>
  </r>
  <r>
    <x v="20"/>
    <s v="C-IV"/>
    <x v="2"/>
    <x v="1"/>
    <x v="1"/>
    <s v="2012/13"/>
    <n v="10709"/>
    <n v="27158"/>
    <n v="49140"/>
    <n v="0.97560000000000002"/>
    <m/>
    <m/>
    <m/>
    <n v="5.9299999999999999E-2"/>
  </r>
  <r>
    <x v="21"/>
    <s v="C-IV"/>
    <x v="2"/>
    <x v="1"/>
    <x v="1"/>
    <s v="2012/13"/>
    <n v="5625"/>
    <n v="9507"/>
    <n v="23277"/>
    <n v="0.96950000000000003"/>
    <m/>
    <m/>
    <m/>
    <n v="5.9299999999999999E-2"/>
  </r>
  <r>
    <x v="22"/>
    <s v="C-IV"/>
    <x v="2"/>
    <x v="1"/>
    <x v="1"/>
    <s v="2012/13"/>
    <n v="919"/>
    <n v="1857"/>
    <n v="2906"/>
    <n v="0.87760000000000005"/>
    <m/>
    <m/>
    <m/>
    <n v="5.9299999999999999E-2"/>
  </r>
  <r>
    <x v="23"/>
    <s v="C-IV"/>
    <x v="2"/>
    <x v="1"/>
    <x v="1"/>
    <s v="2012/13"/>
    <n v="7039"/>
    <n v="13340"/>
    <n v="23670"/>
    <n v="0.98829999999999996"/>
    <m/>
    <m/>
    <m/>
    <n v="5.9299999999999999E-2"/>
  </r>
  <r>
    <x v="24"/>
    <s v="C-IV"/>
    <x v="2"/>
    <x v="1"/>
    <x v="1"/>
    <s v="2012/13"/>
    <n v="22874"/>
    <n v="55866"/>
    <n v="87452"/>
    <n v="0.9899"/>
    <m/>
    <m/>
    <m/>
    <n v="3.2000000000000002E-3"/>
  </r>
  <r>
    <x v="25"/>
    <s v="C-IV"/>
    <x v="2"/>
    <x v="1"/>
    <x v="1"/>
    <s v="2012/13"/>
    <n v="442"/>
    <n v="983"/>
    <n v="2012"/>
    <n v="1"/>
    <m/>
    <m/>
    <m/>
    <n v="5.9299999999999999E-2"/>
  </r>
  <r>
    <x v="26"/>
    <s v="C-IV"/>
    <x v="2"/>
    <x v="1"/>
    <x v="1"/>
    <s v="2012/13"/>
    <n v="355"/>
    <n v="650"/>
    <n v="1480"/>
    <n v="0.96879999999999999"/>
    <m/>
    <m/>
    <m/>
    <n v="5.9299999999999999E-2"/>
  </r>
  <r>
    <x v="27"/>
    <s v="C-IV"/>
    <x v="2"/>
    <x v="1"/>
    <x v="1"/>
    <s v="2012/13"/>
    <n v="21851"/>
    <n v="50341"/>
    <n v="115673"/>
    <n v="1"/>
    <m/>
    <m/>
    <m/>
    <n v="9.7000000000000003E-3"/>
  </r>
  <r>
    <x v="28"/>
    <s v="C-IV"/>
    <x v="2"/>
    <x v="1"/>
    <x v="1"/>
    <s v="2012/13"/>
    <n v="3386"/>
    <n v="7150"/>
    <n v="17488"/>
    <n v="0.67920000000000003"/>
    <m/>
    <m/>
    <m/>
    <n v="5.9299999999999999E-2"/>
  </r>
  <r>
    <x v="29"/>
    <s v="C-IV"/>
    <x v="2"/>
    <x v="1"/>
    <x v="1"/>
    <s v="2012/13"/>
    <n v="3853"/>
    <n v="7303"/>
    <n v="11823"/>
    <n v="1"/>
    <m/>
    <m/>
    <m/>
    <n v="5.9299999999999999E-2"/>
  </r>
  <r>
    <x v="30"/>
    <s v="CalWIN"/>
    <x v="2"/>
    <x v="1"/>
    <x v="1"/>
    <s v="2012/13"/>
    <n v="103927"/>
    <n v="230763"/>
    <n v="508535"/>
    <n v="0.99550000000000005"/>
    <m/>
    <m/>
    <m/>
    <n v="1.55E-2"/>
  </r>
  <r>
    <x v="31"/>
    <s v="CalWIN"/>
    <x v="2"/>
    <x v="1"/>
    <x v="1"/>
    <s v="2012/13"/>
    <n v="8349"/>
    <n v="17781"/>
    <n v="32124"/>
    <n v="0.99450000000000005"/>
    <m/>
    <m/>
    <m/>
    <n v="5.9299999999999999E-2"/>
  </r>
  <r>
    <x v="32"/>
    <s v="C-IV"/>
    <x v="2"/>
    <x v="1"/>
    <x v="1"/>
    <s v="2012/13"/>
    <n v="805"/>
    <n v="1723"/>
    <n v="3290"/>
    <n v="0.92159999999999997"/>
    <m/>
    <m/>
    <m/>
    <n v="5.9299999999999999E-2"/>
  </r>
  <r>
    <x v="33"/>
    <s v="C-IV"/>
    <x v="2"/>
    <x v="1"/>
    <x v="1"/>
    <s v="2012/13"/>
    <n v="114384"/>
    <n v="275970"/>
    <n v="455439"/>
    <n v="0.99719999999999998"/>
    <m/>
    <m/>
    <m/>
    <n v="3.1E-2"/>
  </r>
  <r>
    <x v="34"/>
    <s v="CalWIN"/>
    <x v="2"/>
    <x v="1"/>
    <x v="1"/>
    <s v="2012/13"/>
    <n v="94052"/>
    <n v="210459"/>
    <n v="345300"/>
    <n v="0.97370000000000001"/>
    <m/>
    <m/>
    <m/>
    <n v="5.4000000000000003E-3"/>
  </r>
  <r>
    <x v="35"/>
    <s v="C-IV"/>
    <x v="2"/>
    <x v="1"/>
    <x v="1"/>
    <s v="2012/13"/>
    <n v="2771"/>
    <n v="6514"/>
    <n v="10615"/>
    <n v="0.8992"/>
    <m/>
    <m/>
    <m/>
    <n v="5.9299999999999999E-2"/>
  </r>
  <r>
    <x v="36"/>
    <s v="C-IV"/>
    <x v="2"/>
    <x v="1"/>
    <x v="1"/>
    <s v="2012/13"/>
    <n v="157800"/>
    <n v="370457"/>
    <n v="527018"/>
    <n v="0.99980000000000002"/>
    <m/>
    <m/>
    <m/>
    <n v="1.15E-2"/>
  </r>
  <r>
    <x v="37"/>
    <s v="CalWIN"/>
    <x v="2"/>
    <x v="1"/>
    <x v="1"/>
    <s v="2012/13"/>
    <n v="119515"/>
    <n v="258393"/>
    <n v="497839"/>
    <n v="0.96909999999999996"/>
    <m/>
    <m/>
    <m/>
    <n v="3.0099999999999998E-2"/>
  </r>
  <r>
    <x v="38"/>
    <s v="CalWIN"/>
    <x v="2"/>
    <x v="1"/>
    <x v="1"/>
    <s v="2012/13"/>
    <n v="32363"/>
    <n v="50640"/>
    <n v="142920"/>
    <n v="0.98050000000000004"/>
    <m/>
    <m/>
    <m/>
    <n v="3.5000000000000003E-2"/>
  </r>
  <r>
    <x v="39"/>
    <s v="C-IV"/>
    <x v="2"/>
    <x v="1"/>
    <x v="1"/>
    <s v="2012/13"/>
    <n v="46244"/>
    <n v="112092"/>
    <n v="185676"/>
    <n v="0.97460000000000002"/>
    <m/>
    <m/>
    <m/>
    <n v="3.95E-2"/>
  </r>
  <r>
    <x v="40"/>
    <s v="CalWIN"/>
    <x v="2"/>
    <x v="1"/>
    <x v="1"/>
    <s v="2012/13"/>
    <n v="9206"/>
    <n v="17974"/>
    <n v="35606"/>
    <n v="0.98560000000000003"/>
    <m/>
    <m/>
    <m/>
    <n v="5.9299999999999999E-2"/>
  </r>
  <r>
    <x v="41"/>
    <s v="CalWIN"/>
    <x v="2"/>
    <x v="1"/>
    <x v="1"/>
    <s v="2012/13"/>
    <n v="14109"/>
    <n v="28928"/>
    <n v="87137"/>
    <n v="0.54549999999999998"/>
    <m/>
    <m/>
    <m/>
    <n v="5.9299999999999999E-2"/>
  </r>
  <r>
    <x v="42"/>
    <s v="CalWIN"/>
    <x v="2"/>
    <x v="1"/>
    <x v="1"/>
    <s v="2012/13"/>
    <n v="15221"/>
    <n v="34346"/>
    <n v="92934"/>
    <n v="0.92889999999999995"/>
    <m/>
    <m/>
    <m/>
    <n v="5.9299999999999999E-2"/>
  </r>
  <r>
    <x v="43"/>
    <s v="CalWIN"/>
    <x v="2"/>
    <x v="1"/>
    <x v="1"/>
    <s v="2012/13"/>
    <n v="51850"/>
    <n v="110468"/>
    <n v="286918"/>
    <n v="0.94520000000000004"/>
    <m/>
    <m/>
    <m/>
    <n v="1.54E-2"/>
  </r>
  <r>
    <x v="44"/>
    <s v="CalWIN"/>
    <x v="2"/>
    <x v="1"/>
    <x v="1"/>
    <s v="2012/13"/>
    <n v="12043"/>
    <n v="23785"/>
    <n v="47733"/>
    <n v="0.93369999999999997"/>
    <m/>
    <m/>
    <m/>
    <n v="5.9299999999999999E-2"/>
  </r>
  <r>
    <x v="45"/>
    <s v="C-IV"/>
    <x v="2"/>
    <x v="1"/>
    <x v="1"/>
    <s v="2012/13"/>
    <n v="12031"/>
    <n v="23786"/>
    <n v="41020"/>
    <n v="0.91339999999999999"/>
    <m/>
    <m/>
    <m/>
    <n v="5.9299999999999999E-2"/>
  </r>
  <r>
    <x v="46"/>
    <s v="C-IV"/>
    <x v="2"/>
    <x v="1"/>
    <x v="1"/>
    <s v="2012/13"/>
    <n v="162"/>
    <n v="315"/>
    <n v="525"/>
    <n v="1"/>
    <m/>
    <m/>
    <m/>
    <n v="5.9299999999999999E-2"/>
  </r>
  <r>
    <x v="47"/>
    <s v="C-IV"/>
    <x v="2"/>
    <x v="1"/>
    <x v="1"/>
    <s v="2012/13"/>
    <n v="2935"/>
    <n v="6569"/>
    <n v="11045"/>
    <n v="1"/>
    <m/>
    <m/>
    <m/>
    <n v="5.9299999999999999E-2"/>
  </r>
  <r>
    <x v="48"/>
    <s v="CalWIN"/>
    <x v="2"/>
    <x v="1"/>
    <x v="1"/>
    <s v="2012/13"/>
    <n v="20701"/>
    <n v="41502"/>
    <n v="71412"/>
    <n v="0.95320000000000005"/>
    <m/>
    <m/>
    <m/>
    <n v="3.1800000000000002E-2"/>
  </r>
  <r>
    <x v="49"/>
    <s v="CalWIN"/>
    <x v="2"/>
    <x v="1"/>
    <x v="1"/>
    <s v="2012/13"/>
    <n v="18898"/>
    <n v="35234"/>
    <n v="67455"/>
    <n v="0.9214"/>
    <m/>
    <m/>
    <m/>
    <n v="5.9299999999999999E-2"/>
  </r>
  <r>
    <x v="50"/>
    <s v="C-IV"/>
    <x v="2"/>
    <x v="1"/>
    <x v="1"/>
    <s v="2012/13"/>
    <n v="41491"/>
    <n v="91308"/>
    <n v="139925"/>
    <n v="0.99380000000000002"/>
    <m/>
    <m/>
    <m/>
    <n v="8.0999999999999996E-3"/>
  </r>
  <r>
    <x v="51"/>
    <s v="C-IV"/>
    <x v="2"/>
    <x v="1"/>
    <x v="1"/>
    <s v="2012/13"/>
    <n v="5201"/>
    <n v="12477"/>
    <n v="24112"/>
    <n v="0.94379999999999997"/>
    <m/>
    <m/>
    <m/>
    <n v="5.9299999999999999E-2"/>
  </r>
  <r>
    <x v="52"/>
    <s v="C-IV"/>
    <x v="2"/>
    <x v="1"/>
    <x v="1"/>
    <s v="2012/13"/>
    <n v="4171"/>
    <n v="9632"/>
    <n v="17549"/>
    <n v="0.9385"/>
    <m/>
    <m/>
    <m/>
    <n v="5.9299999999999999E-2"/>
  </r>
  <r>
    <x v="53"/>
    <s v="C-IV"/>
    <x v="2"/>
    <x v="1"/>
    <x v="1"/>
    <s v="2012/13"/>
    <n v="786"/>
    <n v="1587"/>
    <n v="2780"/>
    <n v="0.97299999999999998"/>
    <m/>
    <m/>
    <m/>
    <n v="5.9299999999999999E-2"/>
  </r>
  <r>
    <x v="54"/>
    <s v="CalWIN"/>
    <x v="2"/>
    <x v="1"/>
    <x v="1"/>
    <s v="2012/13"/>
    <n v="46787"/>
    <n v="116280"/>
    <n v="180558"/>
    <n v="1"/>
    <m/>
    <m/>
    <m/>
    <n v="5.9299999999999999E-2"/>
  </r>
  <r>
    <x v="55"/>
    <s v="C-IV"/>
    <x v="2"/>
    <x v="1"/>
    <x v="1"/>
    <s v="2012/13"/>
    <n v="2880"/>
    <n v="5271"/>
    <n v="8437"/>
    <n v="0.92949999999999999"/>
    <m/>
    <m/>
    <m/>
    <n v="5.9299999999999999E-2"/>
  </r>
  <r>
    <x v="56"/>
    <s v="CalWIN"/>
    <x v="2"/>
    <x v="1"/>
    <x v="1"/>
    <s v="2012/13"/>
    <n v="32846"/>
    <n v="68510"/>
    <n v="128121"/>
    <n v="0.99029999999999996"/>
    <m/>
    <m/>
    <m/>
    <n v="1.1599999999999999E-2"/>
  </r>
  <r>
    <x v="57"/>
    <s v="CalWIN"/>
    <x v="2"/>
    <x v="1"/>
    <x v="1"/>
    <s v="2012/13"/>
    <n v="7919"/>
    <n v="17054"/>
    <n v="32614"/>
    <n v="0.20050000000000001"/>
    <m/>
    <m/>
    <m/>
    <n v="5.9299999999999999E-2"/>
  </r>
  <r>
    <x v="58"/>
    <s v="C-IV"/>
    <x v="2"/>
    <x v="1"/>
    <x v="1"/>
    <s v="2012/13"/>
    <n v="5754"/>
    <n v="12985"/>
    <n v="20388"/>
    <n v="1"/>
    <m/>
    <m/>
    <m/>
    <n v="5.9299999999999999E-2"/>
  </r>
  <r>
    <x v="0"/>
    <s v="n/a"/>
    <x v="3"/>
    <x v="1"/>
    <x v="1"/>
    <s v="2012/13"/>
    <n v="1926913"/>
    <n v="4202850"/>
    <n v="8381949"/>
    <n v="0.9708"/>
    <m/>
    <m/>
    <m/>
    <n v="2.9899999999999999E-2"/>
  </r>
  <r>
    <x v="1"/>
    <s v="CalWIN"/>
    <x v="3"/>
    <x v="1"/>
    <x v="1"/>
    <s v="2012/13"/>
    <n v="62980"/>
    <n v="126214"/>
    <n v="276668"/>
    <n v="0.91410000000000002"/>
    <m/>
    <m/>
    <m/>
    <n v="4.1000000000000002E-2"/>
  </r>
  <r>
    <x v="2"/>
    <s v="C-IV"/>
    <x v="3"/>
    <x v="1"/>
    <x v="1"/>
    <s v="2012/13"/>
    <n v="85"/>
    <n v="153"/>
    <n v="195"/>
    <n v="1"/>
    <m/>
    <m/>
    <m/>
    <n v="6.13E-2"/>
  </r>
  <r>
    <x v="3"/>
    <s v="C-IV"/>
    <x v="3"/>
    <x v="1"/>
    <x v="1"/>
    <s v="2012/13"/>
    <n v="1717"/>
    <n v="3262"/>
    <n v="4602"/>
    <n v="0.97319999999999995"/>
    <m/>
    <m/>
    <m/>
    <n v="6.13E-2"/>
  </r>
  <r>
    <x v="4"/>
    <s v="C-IV"/>
    <x v="3"/>
    <x v="1"/>
    <x v="1"/>
    <s v="2012/13"/>
    <n v="14409"/>
    <n v="29770"/>
    <n v="52492"/>
    <n v="0.9415"/>
    <m/>
    <m/>
    <m/>
    <n v="6.13E-2"/>
  </r>
  <r>
    <x v="5"/>
    <s v="C-IV"/>
    <x v="3"/>
    <x v="1"/>
    <x v="1"/>
    <s v="2012/13"/>
    <n v="2571"/>
    <n v="5023"/>
    <n v="6967"/>
    <n v="0.98170000000000002"/>
    <m/>
    <m/>
    <m/>
    <n v="6.13E-2"/>
  </r>
  <r>
    <x v="6"/>
    <s v="C-IV"/>
    <x v="3"/>
    <x v="1"/>
    <x v="1"/>
    <s v="2012/13"/>
    <n v="733"/>
    <n v="1840"/>
    <n v="4948"/>
    <n v="0.98040000000000005"/>
    <m/>
    <m/>
    <m/>
    <n v="6.13E-2"/>
  </r>
  <r>
    <x v="7"/>
    <s v="CalWIN"/>
    <x v="3"/>
    <x v="1"/>
    <x v="1"/>
    <s v="2012/13"/>
    <n v="33077"/>
    <n v="68625"/>
    <n v="159938"/>
    <n v="0.9496"/>
    <m/>
    <m/>
    <m/>
    <n v="2.24E-2"/>
  </r>
  <r>
    <x v="8"/>
    <s v="C-IV"/>
    <x v="3"/>
    <x v="1"/>
    <x v="1"/>
    <s v="2012/13"/>
    <n v="2542"/>
    <n v="5149"/>
    <n v="8002"/>
    <n v="1"/>
    <m/>
    <m/>
    <m/>
    <n v="6.13E-2"/>
  </r>
  <r>
    <x v="9"/>
    <s v="C-IV"/>
    <x v="3"/>
    <x v="1"/>
    <x v="1"/>
    <s v="2012/13"/>
    <n v="6409"/>
    <n v="11947"/>
    <n v="19911"/>
    <n v="0.99239999999999995"/>
    <m/>
    <m/>
    <m/>
    <n v="6.13E-2"/>
  </r>
  <r>
    <x v="10"/>
    <s v="CalWIN"/>
    <x v="3"/>
    <x v="1"/>
    <x v="1"/>
    <s v="2012/13"/>
    <n v="91601"/>
    <n v="220493"/>
    <n v="336953"/>
    <n v="0.95979999999999999"/>
    <m/>
    <m/>
    <m/>
    <n v="5.4999999999999997E-3"/>
  </r>
  <r>
    <x v="11"/>
    <s v="C-IV"/>
    <x v="3"/>
    <x v="1"/>
    <x v="1"/>
    <s v="2012/13"/>
    <n v="1451"/>
    <n v="3606"/>
    <n v="7722"/>
    <n v="1"/>
    <m/>
    <m/>
    <m/>
    <n v="6.13E-2"/>
  </r>
  <r>
    <x v="12"/>
    <s v="C-IV"/>
    <x v="3"/>
    <x v="1"/>
    <x v="1"/>
    <s v="2012/13"/>
    <n v="8426"/>
    <n v="15819"/>
    <n v="28165"/>
    <n v="0.98919999999999997"/>
    <m/>
    <m/>
    <m/>
    <n v="6.13E-2"/>
  </r>
  <r>
    <x v="13"/>
    <s v="C-IV"/>
    <x v="3"/>
    <x v="1"/>
    <x v="1"/>
    <s v="2012/13"/>
    <n v="14164"/>
    <n v="36277"/>
    <n v="59955"/>
    <n v="1"/>
    <m/>
    <m/>
    <m/>
    <n v="6.13E-2"/>
  </r>
  <r>
    <x v="14"/>
    <s v="C-IV"/>
    <x v="3"/>
    <x v="1"/>
    <x v="1"/>
    <s v="2012/13"/>
    <n v="1038"/>
    <n v="2058"/>
    <n v="3664"/>
    <n v="1"/>
    <m/>
    <m/>
    <m/>
    <n v="6.13E-2"/>
  </r>
  <r>
    <x v="15"/>
    <s v="C-IV"/>
    <x v="3"/>
    <x v="1"/>
    <x v="1"/>
    <s v="2012/13"/>
    <n v="59622"/>
    <n v="144678"/>
    <n v="262147"/>
    <n v="0.99139999999999995"/>
    <m/>
    <m/>
    <m/>
    <n v="2.6599999999999999E-2"/>
  </r>
  <r>
    <x v="16"/>
    <s v="C-IV"/>
    <x v="3"/>
    <x v="1"/>
    <x v="1"/>
    <s v="2012/13"/>
    <n v="10012"/>
    <n v="23729"/>
    <n v="40269"/>
    <n v="0.98360000000000003"/>
    <m/>
    <m/>
    <m/>
    <n v="6.13E-2"/>
  </r>
  <r>
    <x v="17"/>
    <s v="C-IV"/>
    <x v="3"/>
    <x v="1"/>
    <x v="1"/>
    <s v="2012/13"/>
    <n v="5165"/>
    <n v="10263"/>
    <n v="18382"/>
    <n v="0.96089999999999998"/>
    <m/>
    <m/>
    <m/>
    <n v="6.13E-2"/>
  </r>
  <r>
    <x v="18"/>
    <s v="C-IV"/>
    <x v="3"/>
    <x v="1"/>
    <x v="1"/>
    <s v="2012/13"/>
    <n v="1419"/>
    <n v="2954"/>
    <n v="4973"/>
    <n v="0.98919999999999997"/>
    <m/>
    <m/>
    <m/>
    <n v="6.13E-2"/>
  </r>
  <r>
    <x v="19"/>
    <s v="LRS"/>
    <x v="3"/>
    <x v="1"/>
    <x v="1"/>
    <s v="2012/13"/>
    <n v="549697"/>
    <n v="1134472"/>
    <n v="2577194"/>
    <n v="0.96709999999999996"/>
    <m/>
    <m/>
    <m/>
    <n v="2.1100000000000001E-2"/>
  </r>
  <r>
    <x v="20"/>
    <s v="C-IV"/>
    <x v="3"/>
    <x v="1"/>
    <x v="1"/>
    <s v="2012/13"/>
    <n v="10722"/>
    <n v="27189"/>
    <n v="50257"/>
    <n v="0.97819999999999996"/>
    <m/>
    <m/>
    <m/>
    <n v="6.13E-2"/>
  </r>
  <r>
    <x v="21"/>
    <s v="C-IV"/>
    <x v="3"/>
    <x v="1"/>
    <x v="1"/>
    <s v="2012/13"/>
    <n v="5648"/>
    <n v="9542"/>
    <n v="24775"/>
    <n v="0.9506"/>
    <m/>
    <m/>
    <m/>
    <n v="6.13E-2"/>
  </r>
  <r>
    <x v="22"/>
    <s v="C-IV"/>
    <x v="3"/>
    <x v="1"/>
    <x v="1"/>
    <s v="2012/13"/>
    <n v="913"/>
    <n v="1828"/>
    <n v="2942"/>
    <n v="0.91110000000000002"/>
    <m/>
    <m/>
    <m/>
    <n v="6.13E-2"/>
  </r>
  <r>
    <x v="23"/>
    <s v="C-IV"/>
    <x v="3"/>
    <x v="1"/>
    <x v="1"/>
    <s v="2012/13"/>
    <n v="6971"/>
    <n v="13205"/>
    <n v="24475"/>
    <n v="1"/>
    <m/>
    <m/>
    <m/>
    <n v="6.13E-2"/>
  </r>
  <r>
    <x v="24"/>
    <s v="C-IV"/>
    <x v="3"/>
    <x v="1"/>
    <x v="1"/>
    <s v="2012/13"/>
    <n v="22906"/>
    <n v="55780"/>
    <n v="89158"/>
    <n v="0.99780000000000002"/>
    <m/>
    <m/>
    <m/>
    <n v="3.8E-3"/>
  </r>
  <r>
    <x v="25"/>
    <s v="C-IV"/>
    <x v="3"/>
    <x v="1"/>
    <x v="1"/>
    <s v="2012/13"/>
    <n v="433"/>
    <n v="955"/>
    <n v="2065"/>
    <n v="1"/>
    <m/>
    <m/>
    <m/>
    <n v="6.13E-2"/>
  </r>
  <r>
    <x v="26"/>
    <s v="C-IV"/>
    <x v="3"/>
    <x v="1"/>
    <x v="1"/>
    <s v="2012/13"/>
    <n v="335"/>
    <n v="606"/>
    <n v="1568"/>
    <n v="1"/>
    <m/>
    <m/>
    <m/>
    <n v="6.13E-2"/>
  </r>
  <r>
    <x v="27"/>
    <s v="C-IV"/>
    <x v="3"/>
    <x v="1"/>
    <x v="1"/>
    <s v="2012/13"/>
    <n v="21740"/>
    <n v="50064"/>
    <n v="117627"/>
    <n v="1"/>
    <m/>
    <m/>
    <m/>
    <n v="1.5699999999999999E-2"/>
  </r>
  <r>
    <x v="28"/>
    <s v="C-IV"/>
    <x v="3"/>
    <x v="1"/>
    <x v="1"/>
    <s v="2012/13"/>
    <n v="3358"/>
    <n v="7097"/>
    <n v="18979"/>
    <n v="0.6341"/>
    <m/>
    <m/>
    <m/>
    <n v="6.13E-2"/>
  </r>
  <r>
    <x v="29"/>
    <s v="C-IV"/>
    <x v="3"/>
    <x v="1"/>
    <x v="1"/>
    <s v="2012/13"/>
    <n v="3840"/>
    <n v="7327"/>
    <n v="12104"/>
    <n v="1"/>
    <m/>
    <m/>
    <m/>
    <n v="6.13E-2"/>
  </r>
  <r>
    <x v="30"/>
    <s v="CalWIN"/>
    <x v="3"/>
    <x v="1"/>
    <x v="1"/>
    <s v="2012/13"/>
    <n v="104202"/>
    <n v="230478"/>
    <n v="537815"/>
    <n v="0.99750000000000005"/>
    <m/>
    <m/>
    <m/>
    <n v="1.3100000000000001E-2"/>
  </r>
  <r>
    <x v="31"/>
    <s v="CalWIN"/>
    <x v="3"/>
    <x v="1"/>
    <x v="1"/>
    <s v="2012/13"/>
    <n v="8372"/>
    <n v="17632"/>
    <n v="32662"/>
    <n v="0.99450000000000005"/>
    <m/>
    <m/>
    <m/>
    <n v="6.13E-2"/>
  </r>
  <r>
    <x v="32"/>
    <s v="C-IV"/>
    <x v="3"/>
    <x v="1"/>
    <x v="1"/>
    <s v="2012/13"/>
    <n v="802"/>
    <n v="1729"/>
    <n v="3330"/>
    <n v="1"/>
    <m/>
    <m/>
    <m/>
    <n v="6.13E-2"/>
  </r>
  <r>
    <x v="33"/>
    <s v="C-IV"/>
    <x v="3"/>
    <x v="1"/>
    <x v="1"/>
    <s v="2012/13"/>
    <n v="114243"/>
    <n v="274951"/>
    <n v="483475"/>
    <n v="0.99860000000000004"/>
    <m/>
    <m/>
    <m/>
    <n v="3.0200000000000001E-2"/>
  </r>
  <r>
    <x v="34"/>
    <s v="CalWIN"/>
    <x v="3"/>
    <x v="1"/>
    <x v="1"/>
    <s v="2012/13"/>
    <n v="93514"/>
    <n v="209287"/>
    <n v="357297"/>
    <n v="0.98860000000000003"/>
    <m/>
    <m/>
    <m/>
    <n v="4.5999999999999999E-3"/>
  </r>
  <r>
    <x v="35"/>
    <s v="C-IV"/>
    <x v="3"/>
    <x v="1"/>
    <x v="1"/>
    <s v="2012/13"/>
    <n v="2715"/>
    <n v="6339"/>
    <n v="10925"/>
    <n v="0.94399999999999995"/>
    <m/>
    <m/>
    <m/>
    <n v="6.13E-2"/>
  </r>
  <r>
    <x v="36"/>
    <s v="C-IV"/>
    <x v="3"/>
    <x v="1"/>
    <x v="1"/>
    <s v="2012/13"/>
    <n v="157421"/>
    <n v="369163"/>
    <n v="551212"/>
    <n v="0.99990000000000001"/>
    <m/>
    <m/>
    <m/>
    <n v="1.18E-2"/>
  </r>
  <r>
    <x v="37"/>
    <s v="CalWIN"/>
    <x v="3"/>
    <x v="1"/>
    <x v="1"/>
    <s v="2012/13"/>
    <n v="119545"/>
    <n v="256921"/>
    <n v="504230"/>
    <n v="0.96509999999999996"/>
    <m/>
    <m/>
    <m/>
    <n v="2.75E-2"/>
  </r>
  <r>
    <x v="38"/>
    <s v="CalWIN"/>
    <x v="3"/>
    <x v="1"/>
    <x v="1"/>
    <s v="2012/13"/>
    <n v="32318"/>
    <n v="50482"/>
    <n v="144892"/>
    <n v="0.97709999999999997"/>
    <m/>
    <m/>
    <m/>
    <n v="3.9600000000000003E-2"/>
  </r>
  <r>
    <x v="39"/>
    <s v="C-IV"/>
    <x v="3"/>
    <x v="1"/>
    <x v="1"/>
    <s v="2012/13"/>
    <n v="46390"/>
    <n v="112172"/>
    <n v="197037"/>
    <n v="0.98299999999999998"/>
    <m/>
    <m/>
    <m/>
    <n v="3.4599999999999999E-2"/>
  </r>
  <r>
    <x v="40"/>
    <s v="CalWIN"/>
    <x v="3"/>
    <x v="1"/>
    <x v="1"/>
    <s v="2012/13"/>
    <n v="9174"/>
    <n v="17852"/>
    <n v="36245"/>
    <n v="0.96350000000000002"/>
    <m/>
    <m/>
    <m/>
    <n v="6.13E-2"/>
  </r>
  <r>
    <x v="41"/>
    <s v="CalWIN"/>
    <x v="3"/>
    <x v="1"/>
    <x v="1"/>
    <s v="2012/13"/>
    <n v="14127"/>
    <n v="28842"/>
    <n v="88705"/>
    <n v="0.77659999999999996"/>
    <m/>
    <m/>
    <m/>
    <n v="6.13E-2"/>
  </r>
  <r>
    <x v="42"/>
    <s v="CalWIN"/>
    <x v="3"/>
    <x v="1"/>
    <x v="1"/>
    <s v="2012/13"/>
    <n v="15227"/>
    <n v="34310"/>
    <n v="94152"/>
    <n v="0.93020000000000003"/>
    <m/>
    <m/>
    <m/>
    <n v="6.13E-2"/>
  </r>
  <r>
    <x v="43"/>
    <s v="CalWIN"/>
    <x v="3"/>
    <x v="1"/>
    <x v="1"/>
    <s v="2012/13"/>
    <n v="51694"/>
    <n v="110071"/>
    <n v="296818"/>
    <n v="0.97670000000000001"/>
    <m/>
    <m/>
    <m/>
    <n v="1.3299999999999999E-2"/>
  </r>
  <r>
    <x v="44"/>
    <s v="CalWIN"/>
    <x v="3"/>
    <x v="1"/>
    <x v="1"/>
    <s v="2012/13"/>
    <n v="12061"/>
    <n v="24017"/>
    <n v="48398"/>
    <n v="0.95589999999999997"/>
    <m/>
    <m/>
    <m/>
    <n v="6.13E-2"/>
  </r>
  <r>
    <x v="45"/>
    <s v="C-IV"/>
    <x v="3"/>
    <x v="1"/>
    <x v="1"/>
    <s v="2012/13"/>
    <n v="11948"/>
    <n v="23665"/>
    <n v="41728"/>
    <n v="0.95189999999999997"/>
    <m/>
    <m/>
    <m/>
    <n v="6.13E-2"/>
  </r>
  <r>
    <x v="46"/>
    <s v="C-IV"/>
    <x v="3"/>
    <x v="1"/>
    <x v="1"/>
    <s v="2012/13"/>
    <n v="158"/>
    <n v="306"/>
    <n v="534"/>
    <n v="1"/>
    <m/>
    <m/>
    <m/>
    <n v="6.13E-2"/>
  </r>
  <r>
    <x v="47"/>
    <s v="C-IV"/>
    <x v="3"/>
    <x v="1"/>
    <x v="1"/>
    <s v="2012/13"/>
    <n v="2921"/>
    <n v="6527"/>
    <n v="11270"/>
    <n v="0.99199999999999999"/>
    <m/>
    <m/>
    <m/>
    <n v="6.13E-2"/>
  </r>
  <r>
    <x v="48"/>
    <s v="CalWIN"/>
    <x v="3"/>
    <x v="1"/>
    <x v="1"/>
    <s v="2012/13"/>
    <n v="20598"/>
    <n v="41065"/>
    <n v="75404"/>
    <n v="0.93569999999999998"/>
    <m/>
    <m/>
    <m/>
    <n v="2.47E-2"/>
  </r>
  <r>
    <x v="49"/>
    <s v="CalWIN"/>
    <x v="3"/>
    <x v="1"/>
    <x v="1"/>
    <s v="2012/13"/>
    <n v="18765"/>
    <n v="34800"/>
    <n v="73175"/>
    <n v="0.92259999999999998"/>
    <m/>
    <m/>
    <m/>
    <n v="6.13E-2"/>
  </r>
  <r>
    <x v="50"/>
    <s v="C-IV"/>
    <x v="3"/>
    <x v="1"/>
    <x v="1"/>
    <s v="2012/13"/>
    <n v="41150"/>
    <n v="90467"/>
    <n v="150599"/>
    <n v="0.99360000000000004"/>
    <m/>
    <m/>
    <m/>
    <n v="0.94"/>
  </r>
  <r>
    <x v="51"/>
    <s v="C-IV"/>
    <x v="3"/>
    <x v="1"/>
    <x v="1"/>
    <s v="2012/13"/>
    <n v="5195"/>
    <n v="12460"/>
    <n v="24843"/>
    <n v="0.95740000000000003"/>
    <m/>
    <m/>
    <m/>
    <n v="6.13E-2"/>
  </r>
  <r>
    <x v="52"/>
    <s v="C-IV"/>
    <x v="3"/>
    <x v="1"/>
    <x v="1"/>
    <s v="2012/13"/>
    <n v="4211"/>
    <n v="9682"/>
    <n v="17872"/>
    <n v="0.95309999999999995"/>
    <m/>
    <m/>
    <m/>
    <n v="6.13E-2"/>
  </r>
  <r>
    <x v="53"/>
    <s v="C-IV"/>
    <x v="3"/>
    <x v="1"/>
    <x v="1"/>
    <s v="2012/13"/>
    <n v="767"/>
    <n v="1548"/>
    <n v="2817"/>
    <n v="0.97619999999999996"/>
    <m/>
    <m/>
    <m/>
    <n v="6.13E-2"/>
  </r>
  <r>
    <x v="54"/>
    <s v="CalWIN"/>
    <x v="3"/>
    <x v="1"/>
    <x v="1"/>
    <s v="2012/13"/>
    <n v="46458"/>
    <n v="115236"/>
    <n v="185212"/>
    <n v="1"/>
    <m/>
    <m/>
    <m/>
    <n v="4.8899999999999999E-2"/>
  </r>
  <r>
    <x v="55"/>
    <s v="C-IV"/>
    <x v="3"/>
    <x v="1"/>
    <x v="1"/>
    <s v="2012/13"/>
    <n v="2878"/>
    <n v="5227"/>
    <n v="8593"/>
    <n v="0.95099999999999996"/>
    <m/>
    <m/>
    <m/>
    <n v="6.13E-2"/>
  </r>
  <r>
    <x v="56"/>
    <s v="CalWIN"/>
    <x v="3"/>
    <x v="1"/>
    <x v="1"/>
    <s v="2012/13"/>
    <n v="32459"/>
    <n v="67793"/>
    <n v="131828"/>
    <n v="0.99299999999999999"/>
    <m/>
    <m/>
    <m/>
    <n v="1.6899999999999998E-2"/>
  </r>
  <r>
    <x v="57"/>
    <s v="CalWIN"/>
    <x v="3"/>
    <x v="1"/>
    <x v="1"/>
    <s v="2012/13"/>
    <n v="7901"/>
    <n v="16990"/>
    <n v="33056"/>
    <n v="0.17330000000000001"/>
    <m/>
    <m/>
    <m/>
    <n v="6.13E-2"/>
  </r>
  <r>
    <x v="58"/>
    <s v="C-IV"/>
    <x v="3"/>
    <x v="1"/>
    <x v="1"/>
    <s v="2012/13"/>
    <n v="5715"/>
    <n v="12913"/>
    <n v="20728"/>
    <n v="1"/>
    <m/>
    <m/>
    <m/>
    <n v="6.13E-2"/>
  </r>
  <r>
    <x v="0"/>
    <s v="n/a"/>
    <x v="4"/>
    <x v="1"/>
    <x v="1"/>
    <s v="2012/13"/>
    <n v="1931074"/>
    <n v="4209125"/>
    <n v="8447392"/>
    <n v="0.97170000000000001"/>
    <m/>
    <m/>
    <m/>
    <n v="2.98E-2"/>
  </r>
  <r>
    <x v="1"/>
    <s v="CalWIN"/>
    <x v="4"/>
    <x v="1"/>
    <x v="1"/>
    <s v="2012/13"/>
    <n v="63117"/>
    <n v="126403"/>
    <n v="276458"/>
    <n v="0.90590000000000004"/>
    <m/>
    <m/>
    <m/>
    <n v="4.5999999999999999E-2"/>
  </r>
  <r>
    <x v="2"/>
    <s v="C-IV"/>
    <x v="4"/>
    <x v="1"/>
    <x v="1"/>
    <s v="2012/13"/>
    <n v="84"/>
    <n v="153"/>
    <n v="197"/>
    <n v="1"/>
    <m/>
    <m/>
    <m/>
    <n v="6.1899999999999997E-2"/>
  </r>
  <r>
    <x v="3"/>
    <s v="C-IV"/>
    <x v="4"/>
    <x v="1"/>
    <x v="1"/>
    <s v="2012/13"/>
    <n v="1711"/>
    <n v="3287"/>
    <n v="4572"/>
    <n v="0.94899999999999995"/>
    <m/>
    <m/>
    <m/>
    <n v="6.1899999999999997E-2"/>
  </r>
  <r>
    <x v="4"/>
    <s v="C-IV"/>
    <x v="4"/>
    <x v="1"/>
    <x v="1"/>
    <s v="2012/13"/>
    <n v="14586"/>
    <n v="30003"/>
    <n v="52414"/>
    <n v="0.95630000000000004"/>
    <m/>
    <m/>
    <m/>
    <n v="6.1899999999999997E-2"/>
  </r>
  <r>
    <x v="5"/>
    <s v="C-IV"/>
    <x v="4"/>
    <x v="1"/>
    <x v="1"/>
    <s v="2012/13"/>
    <n v="2564"/>
    <n v="4978"/>
    <n v="6946"/>
    <n v="1"/>
    <m/>
    <m/>
    <m/>
    <n v="6.1899999999999997E-2"/>
  </r>
  <r>
    <x v="6"/>
    <s v="C-IV"/>
    <x v="4"/>
    <x v="1"/>
    <x v="1"/>
    <s v="2012/13"/>
    <n v="729"/>
    <n v="1815"/>
    <n v="4979"/>
    <n v="1"/>
    <m/>
    <m/>
    <m/>
    <n v="6.1899999999999997E-2"/>
  </r>
  <r>
    <x v="7"/>
    <s v="CalWIN"/>
    <x v="4"/>
    <x v="1"/>
    <x v="1"/>
    <s v="2012/13"/>
    <n v="33165"/>
    <n v="68770"/>
    <n v="160442"/>
    <n v="0.95579999999999998"/>
    <m/>
    <m/>
    <m/>
    <n v="2.8299999999999999E-2"/>
  </r>
  <r>
    <x v="8"/>
    <s v="C-IV"/>
    <x v="4"/>
    <x v="1"/>
    <x v="1"/>
    <s v="2012/13"/>
    <n v="2557"/>
    <n v="5154"/>
    <n v="7924"/>
    <n v="1"/>
    <m/>
    <m/>
    <m/>
    <n v="6.1899999999999997E-2"/>
  </r>
  <r>
    <x v="9"/>
    <s v="C-IV"/>
    <x v="4"/>
    <x v="1"/>
    <x v="1"/>
    <s v="2012/13"/>
    <n v="6479"/>
    <n v="11953"/>
    <n v="19856"/>
    <n v="0.99050000000000005"/>
    <m/>
    <m/>
    <m/>
    <n v="6.1899999999999997E-2"/>
  </r>
  <r>
    <x v="10"/>
    <s v="CalWIN"/>
    <x v="4"/>
    <x v="1"/>
    <x v="1"/>
    <s v="2012/13"/>
    <n v="91734"/>
    <n v="220464"/>
    <n v="336558"/>
    <n v="0.94069999999999998"/>
    <m/>
    <m/>
    <m/>
    <n v="4.7000000000000002E-3"/>
  </r>
  <r>
    <x v="11"/>
    <s v="C-IV"/>
    <x v="4"/>
    <x v="1"/>
    <x v="1"/>
    <s v="2012/13"/>
    <n v="1438"/>
    <n v="3579"/>
    <n v="7699"/>
    <n v="1"/>
    <m/>
    <m/>
    <m/>
    <n v="6.1899999999999997E-2"/>
  </r>
  <r>
    <x v="12"/>
    <s v="C-IV"/>
    <x v="4"/>
    <x v="1"/>
    <x v="1"/>
    <s v="2012/13"/>
    <n v="8541"/>
    <n v="16034"/>
    <n v="28270"/>
    <n v="0.98950000000000005"/>
    <m/>
    <m/>
    <m/>
    <n v="6.1899999999999997E-2"/>
  </r>
  <r>
    <x v="13"/>
    <s v="C-IV"/>
    <x v="4"/>
    <x v="1"/>
    <x v="1"/>
    <s v="2012/13"/>
    <n v="14303"/>
    <n v="36625"/>
    <n v="59949"/>
    <n v="1"/>
    <m/>
    <m/>
    <m/>
    <n v="6.1899999999999997E-2"/>
  </r>
  <r>
    <x v="14"/>
    <s v="C-IV"/>
    <x v="4"/>
    <x v="1"/>
    <x v="1"/>
    <s v="2012/13"/>
    <n v="1047"/>
    <n v="2084"/>
    <n v="3677"/>
    <n v="1"/>
    <m/>
    <m/>
    <m/>
    <n v="6.1899999999999997E-2"/>
  </r>
  <r>
    <x v="15"/>
    <s v="C-IV"/>
    <x v="4"/>
    <x v="1"/>
    <x v="1"/>
    <s v="2012/13"/>
    <n v="59621"/>
    <n v="145008"/>
    <n v="261885"/>
    <n v="0.99450000000000005"/>
    <m/>
    <m/>
    <m/>
    <n v="2.8199999999999999E-2"/>
  </r>
  <r>
    <x v="16"/>
    <s v="C-IV"/>
    <x v="4"/>
    <x v="1"/>
    <x v="1"/>
    <s v="2012/13"/>
    <n v="10035"/>
    <n v="23811"/>
    <n v="40245"/>
    <n v="0.99780000000000002"/>
    <m/>
    <m/>
    <m/>
    <n v="6.1899999999999997E-2"/>
  </r>
  <r>
    <x v="17"/>
    <s v="C-IV"/>
    <x v="4"/>
    <x v="1"/>
    <x v="1"/>
    <s v="2012/13"/>
    <n v="5173"/>
    <n v="10307"/>
    <n v="18464"/>
    <n v="0.93979999999999997"/>
    <m/>
    <m/>
    <m/>
    <n v="6.1899999999999997E-2"/>
  </r>
  <r>
    <x v="18"/>
    <s v="C-IV"/>
    <x v="4"/>
    <x v="1"/>
    <x v="1"/>
    <s v="2012/13"/>
    <n v="1432"/>
    <n v="3010"/>
    <n v="4937"/>
    <n v="0.93620000000000003"/>
    <m/>
    <m/>
    <m/>
    <n v="6.1899999999999997E-2"/>
  </r>
  <r>
    <x v="19"/>
    <s v="LRS"/>
    <x v="4"/>
    <x v="1"/>
    <x v="1"/>
    <s v="2012/13"/>
    <n v="549131"/>
    <n v="1133461"/>
    <n v="2629897"/>
    <n v="0.97240000000000004"/>
    <m/>
    <m/>
    <m/>
    <n v="2.4400000000000002E-2"/>
  </r>
  <r>
    <x v="20"/>
    <s v="C-IV"/>
    <x v="4"/>
    <x v="1"/>
    <x v="1"/>
    <s v="2012/13"/>
    <n v="10718"/>
    <n v="27214"/>
    <n v="50142"/>
    <n v="0.9929"/>
    <m/>
    <m/>
    <m/>
    <n v="6.1899999999999997E-2"/>
  </r>
  <r>
    <x v="21"/>
    <s v="C-IV"/>
    <x v="4"/>
    <x v="1"/>
    <x v="1"/>
    <s v="2012/13"/>
    <n v="5693"/>
    <n v="9653"/>
    <n v="24907"/>
    <n v="0.95640000000000003"/>
    <m/>
    <m/>
    <m/>
    <n v="6.1899999999999997E-2"/>
  </r>
  <r>
    <x v="22"/>
    <s v="C-IV"/>
    <x v="4"/>
    <x v="1"/>
    <x v="1"/>
    <s v="2012/13"/>
    <n v="920"/>
    <n v="1843"/>
    <n v="2941"/>
    <n v="0.9778"/>
    <m/>
    <m/>
    <m/>
    <n v="6.1899999999999997E-2"/>
  </r>
  <r>
    <x v="23"/>
    <s v="C-IV"/>
    <x v="4"/>
    <x v="1"/>
    <x v="1"/>
    <s v="2012/13"/>
    <n v="6915"/>
    <n v="13197"/>
    <n v="24515"/>
    <n v="0.99760000000000004"/>
    <m/>
    <m/>
    <m/>
    <n v="6.1899999999999997E-2"/>
  </r>
  <r>
    <x v="24"/>
    <s v="C-IV"/>
    <x v="4"/>
    <x v="1"/>
    <x v="1"/>
    <s v="2012/13"/>
    <n v="22962"/>
    <n v="55858"/>
    <n v="89339"/>
    <n v="0.99460000000000004"/>
    <m/>
    <m/>
    <m/>
    <n v="6.6E-3"/>
  </r>
  <r>
    <x v="25"/>
    <s v="C-IV"/>
    <x v="4"/>
    <x v="1"/>
    <x v="1"/>
    <s v="2012/13"/>
    <n v="423"/>
    <n v="938"/>
    <n v="2071"/>
    <n v="1"/>
    <m/>
    <m/>
    <m/>
    <n v="6.1899999999999997E-2"/>
  </r>
  <r>
    <x v="26"/>
    <s v="C-IV"/>
    <x v="4"/>
    <x v="1"/>
    <x v="1"/>
    <s v="2012/13"/>
    <n v="387"/>
    <n v="644"/>
    <n v="1593"/>
    <n v="0.96699999999999997"/>
    <m/>
    <m/>
    <m/>
    <n v="6.1899999999999997E-2"/>
  </r>
  <r>
    <x v="27"/>
    <s v="C-IV"/>
    <x v="4"/>
    <x v="1"/>
    <x v="1"/>
    <s v="2012/13"/>
    <n v="21596"/>
    <n v="49701"/>
    <n v="117748"/>
    <n v="0.99880000000000002"/>
    <m/>
    <m/>
    <m/>
    <n v="1.5299999999999999E-2"/>
  </r>
  <r>
    <x v="28"/>
    <s v="C-IV"/>
    <x v="4"/>
    <x v="1"/>
    <x v="1"/>
    <s v="2012/13"/>
    <n v="3315"/>
    <n v="7022"/>
    <n v="18902"/>
    <n v="0.74509999999999998"/>
    <m/>
    <m/>
    <m/>
    <n v="6.1899999999999997E-2"/>
  </r>
  <r>
    <x v="29"/>
    <s v="C-IV"/>
    <x v="4"/>
    <x v="1"/>
    <x v="1"/>
    <s v="2012/13"/>
    <n v="3868"/>
    <n v="7410"/>
    <n v="12173"/>
    <n v="1"/>
    <m/>
    <m/>
    <m/>
    <n v="6.1899999999999997E-2"/>
  </r>
  <r>
    <x v="30"/>
    <s v="CalWIN"/>
    <x v="4"/>
    <x v="1"/>
    <x v="1"/>
    <s v="2012/13"/>
    <n v="104608"/>
    <n v="230952"/>
    <n v="538096"/>
    <n v="0.99819999999999998"/>
    <m/>
    <m/>
    <m/>
    <n v="1.5699999999999999E-2"/>
  </r>
  <r>
    <x v="31"/>
    <s v="CalWIN"/>
    <x v="4"/>
    <x v="1"/>
    <x v="1"/>
    <s v="2012/13"/>
    <n v="8407"/>
    <n v="17698"/>
    <n v="32778"/>
    <n v="0.99070000000000003"/>
    <m/>
    <m/>
    <m/>
    <n v="6.1899999999999997E-2"/>
  </r>
  <r>
    <x v="32"/>
    <s v="C-IV"/>
    <x v="4"/>
    <x v="1"/>
    <x v="1"/>
    <s v="2012/13"/>
    <n v="798"/>
    <n v="1693"/>
    <n v="3295"/>
    <n v="0.9778"/>
    <m/>
    <m/>
    <m/>
    <n v="6.1899999999999997E-2"/>
  </r>
  <r>
    <x v="33"/>
    <s v="C-IV"/>
    <x v="4"/>
    <x v="1"/>
    <x v="1"/>
    <s v="2012/13"/>
    <n v="114805"/>
    <n v="276078"/>
    <n v="484012"/>
    <n v="0.998"/>
    <m/>
    <m/>
    <m/>
    <n v="3.1800000000000002E-2"/>
  </r>
  <r>
    <x v="34"/>
    <s v="CalWIN"/>
    <x v="4"/>
    <x v="1"/>
    <x v="1"/>
    <s v="2012/13"/>
    <n v="93788"/>
    <n v="209334"/>
    <n v="358410"/>
    <n v="0.98350000000000004"/>
    <m/>
    <m/>
    <m/>
    <n v="4.0000000000000001E-3"/>
  </r>
  <r>
    <x v="35"/>
    <s v="C-IV"/>
    <x v="4"/>
    <x v="1"/>
    <x v="1"/>
    <s v="2012/13"/>
    <n v="2748"/>
    <n v="6429"/>
    <n v="10950"/>
    <n v="0.98640000000000005"/>
    <m/>
    <m/>
    <m/>
    <n v="6.1899999999999997E-2"/>
  </r>
  <r>
    <x v="36"/>
    <s v="C-IV"/>
    <x v="4"/>
    <x v="1"/>
    <x v="1"/>
    <s v="2012/13"/>
    <n v="158116"/>
    <n v="370393"/>
    <n v="551068"/>
    <n v="0.99929999999999997"/>
    <m/>
    <m/>
    <m/>
    <n v="1.4E-2"/>
  </r>
  <r>
    <x v="37"/>
    <s v="CalWIN"/>
    <x v="4"/>
    <x v="1"/>
    <x v="1"/>
    <s v="2012/13"/>
    <n v="120501"/>
    <n v="258362"/>
    <n v="513397"/>
    <n v="0.9677"/>
    <m/>
    <m/>
    <m/>
    <n v="2.7400000000000001E-2"/>
  </r>
  <r>
    <x v="38"/>
    <s v="CalWIN"/>
    <x v="4"/>
    <x v="1"/>
    <x v="1"/>
    <s v="2012/13"/>
    <n v="32143"/>
    <n v="50424"/>
    <n v="144811"/>
    <n v="0.97840000000000005"/>
    <m/>
    <m/>
    <m/>
    <n v="3.44E-2"/>
  </r>
  <r>
    <x v="39"/>
    <s v="C-IV"/>
    <x v="4"/>
    <x v="1"/>
    <x v="1"/>
    <s v="2012/13"/>
    <n v="46672"/>
    <n v="112690"/>
    <n v="197201"/>
    <n v="0.98499999999999999"/>
    <m/>
    <m/>
    <m/>
    <n v="3.1699999999999999E-2"/>
  </r>
  <r>
    <x v="40"/>
    <s v="CalWIN"/>
    <x v="4"/>
    <x v="1"/>
    <x v="1"/>
    <s v="2012/13"/>
    <n v="9075"/>
    <n v="17655"/>
    <n v="36175"/>
    <n v="0.99170000000000003"/>
    <m/>
    <m/>
    <m/>
    <n v="6.1899999999999997E-2"/>
  </r>
  <r>
    <x v="41"/>
    <s v="CalWIN"/>
    <x v="4"/>
    <x v="1"/>
    <x v="1"/>
    <s v="2012/13"/>
    <n v="14130"/>
    <n v="28918"/>
    <n v="89260"/>
    <n v="0.69079999999999997"/>
    <m/>
    <m/>
    <m/>
    <n v="6.1899999999999997E-2"/>
  </r>
  <r>
    <x v="42"/>
    <s v="CalWIN"/>
    <x v="4"/>
    <x v="1"/>
    <x v="1"/>
    <s v="2012/13"/>
    <n v="15117"/>
    <n v="34001"/>
    <n v="94071"/>
    <n v="0.94310000000000005"/>
    <m/>
    <m/>
    <m/>
    <n v="6.1899999999999997E-2"/>
  </r>
  <r>
    <x v="43"/>
    <s v="CalWIN"/>
    <x v="4"/>
    <x v="1"/>
    <x v="1"/>
    <s v="2012/13"/>
    <n v="52138"/>
    <n v="110778"/>
    <n v="296801"/>
    <n v="0.97160000000000002"/>
    <m/>
    <m/>
    <m/>
    <n v="1.41E-2"/>
  </r>
  <r>
    <x v="44"/>
    <s v="CalWIN"/>
    <x v="4"/>
    <x v="1"/>
    <x v="1"/>
    <s v="2012/13"/>
    <n v="12243"/>
    <n v="23970"/>
    <n v="48514"/>
    <n v="0.95860000000000001"/>
    <m/>
    <m/>
    <m/>
    <n v="6.1899999999999997E-2"/>
  </r>
  <r>
    <x v="45"/>
    <s v="C-IV"/>
    <x v="4"/>
    <x v="1"/>
    <x v="1"/>
    <s v="2012/13"/>
    <n v="12040"/>
    <n v="23856"/>
    <n v="41707"/>
    <n v="0.95730000000000004"/>
    <m/>
    <m/>
    <m/>
    <n v="6.1899999999999997E-2"/>
  </r>
  <r>
    <x v="46"/>
    <s v="C-IV"/>
    <x v="4"/>
    <x v="1"/>
    <x v="1"/>
    <s v="2012/13"/>
    <n v="157"/>
    <n v="303"/>
    <n v="516"/>
    <n v="1"/>
    <m/>
    <m/>
    <m/>
    <n v="6.1899999999999997E-2"/>
  </r>
  <r>
    <x v="47"/>
    <s v="C-IV"/>
    <x v="4"/>
    <x v="1"/>
    <x v="1"/>
    <s v="2012/13"/>
    <n v="2919"/>
    <n v="6523"/>
    <n v="11194"/>
    <n v="1"/>
    <m/>
    <m/>
    <m/>
    <n v="6.1899999999999997E-2"/>
  </r>
  <r>
    <x v="48"/>
    <s v="CalWIN"/>
    <x v="4"/>
    <x v="1"/>
    <x v="1"/>
    <s v="2012/13"/>
    <n v="20704"/>
    <n v="41295"/>
    <n v="75391"/>
    <n v="0.94269999999999998"/>
    <m/>
    <m/>
    <m/>
    <n v="2.1100000000000001E-2"/>
  </r>
  <r>
    <x v="49"/>
    <s v="CalWIN"/>
    <x v="4"/>
    <x v="1"/>
    <x v="1"/>
    <s v="2012/13"/>
    <n v="18791"/>
    <n v="34749"/>
    <n v="73344"/>
    <n v="0.8861"/>
    <m/>
    <m/>
    <m/>
    <n v="6.1899999999999997E-2"/>
  </r>
  <r>
    <x v="50"/>
    <s v="C-IV"/>
    <x v="4"/>
    <x v="1"/>
    <x v="1"/>
    <s v="2012/13"/>
    <n v="41228"/>
    <n v="90539"/>
    <n v="150559"/>
    <n v="0.9889"/>
    <m/>
    <m/>
    <m/>
    <n v="0.01"/>
  </r>
  <r>
    <x v="51"/>
    <s v="C-IV"/>
    <x v="4"/>
    <x v="1"/>
    <x v="1"/>
    <s v="2012/13"/>
    <n v="5204"/>
    <n v="12425"/>
    <n v="24962"/>
    <n v="0.93020000000000003"/>
    <m/>
    <m/>
    <m/>
    <n v="6.1899999999999997E-2"/>
  </r>
  <r>
    <x v="52"/>
    <s v="C-IV"/>
    <x v="4"/>
    <x v="1"/>
    <x v="1"/>
    <s v="2012/13"/>
    <n v="4268"/>
    <n v="9752"/>
    <n v="17868"/>
    <n v="0.97399999999999998"/>
    <m/>
    <m/>
    <m/>
    <n v="6.1899999999999997E-2"/>
  </r>
  <r>
    <x v="53"/>
    <s v="C-IV"/>
    <x v="4"/>
    <x v="1"/>
    <x v="1"/>
    <s v="2012/13"/>
    <n v="743"/>
    <n v="1499"/>
    <n v="2795"/>
    <n v="0.97219999999999995"/>
    <m/>
    <m/>
    <m/>
    <n v="6.1899999999999997E-2"/>
  </r>
  <r>
    <x v="54"/>
    <s v="CalWIN"/>
    <x v="4"/>
    <x v="1"/>
    <x v="1"/>
    <s v="2012/13"/>
    <n v="46504"/>
    <n v="115579"/>
    <n v="185785"/>
    <n v="1"/>
    <m/>
    <m/>
    <m/>
    <n v="4.3499999999999997E-2"/>
  </r>
  <r>
    <x v="55"/>
    <s v="C-IV"/>
    <x v="4"/>
    <x v="1"/>
    <x v="1"/>
    <s v="2012/13"/>
    <n v="2894"/>
    <n v="5295"/>
    <n v="8580"/>
    <n v="0.93100000000000005"/>
    <m/>
    <m/>
    <m/>
    <n v="6.1899999999999997E-2"/>
  </r>
  <r>
    <x v="56"/>
    <s v="CalWIN"/>
    <x v="4"/>
    <x v="1"/>
    <x v="1"/>
    <s v="2012/13"/>
    <n v="32384"/>
    <n v="67593"/>
    <n v="132327"/>
    <n v="0.99080000000000001"/>
    <m/>
    <m/>
    <m/>
    <n v="2.92E-2"/>
  </r>
  <r>
    <x v="57"/>
    <s v="CalWIN"/>
    <x v="4"/>
    <x v="1"/>
    <x v="1"/>
    <s v="2012/13"/>
    <n v="7932"/>
    <n v="16987"/>
    <n v="33105"/>
    <n v="0.18179999999999999"/>
    <m/>
    <m/>
    <m/>
    <n v="6.1899999999999997E-2"/>
  </r>
  <r>
    <x v="58"/>
    <s v="C-IV"/>
    <x v="4"/>
    <x v="1"/>
    <x v="1"/>
    <s v="2012/13"/>
    <n v="5773"/>
    <n v="12976"/>
    <n v="20720"/>
    <n v="1"/>
    <m/>
    <m/>
    <m/>
    <n v="6.1899999999999997E-2"/>
  </r>
  <r>
    <x v="0"/>
    <s v="n/a"/>
    <x v="5"/>
    <x v="1"/>
    <x v="1"/>
    <s v="2012/13"/>
    <n v="1930773"/>
    <n v="4206669"/>
    <n v="8440833"/>
    <n v="0.97460000000000002"/>
    <m/>
    <m/>
    <m/>
    <n v="3.1899999999999998E-2"/>
  </r>
  <r>
    <x v="1"/>
    <s v="CalWIN"/>
    <x v="5"/>
    <x v="1"/>
    <x v="1"/>
    <s v="2012/13"/>
    <n v="62908"/>
    <n v="126072"/>
    <n v="276577"/>
    <n v="0.90459999999999996"/>
    <m/>
    <m/>
    <m/>
    <n v="0.04"/>
  </r>
  <r>
    <x v="2"/>
    <s v="C-IV"/>
    <x v="5"/>
    <x v="1"/>
    <x v="1"/>
    <s v="2012/13"/>
    <n v="92"/>
    <n v="170"/>
    <n v="205"/>
    <n v="1"/>
    <m/>
    <m/>
    <m/>
    <n v="5.8999999999999997E-2"/>
  </r>
  <r>
    <x v="3"/>
    <s v="C-IV"/>
    <x v="5"/>
    <x v="1"/>
    <x v="1"/>
    <s v="2012/13"/>
    <n v="1720"/>
    <n v="3314"/>
    <n v="4586"/>
    <n v="0.95879999999999999"/>
    <m/>
    <m/>
    <m/>
    <n v="5.8999999999999997E-2"/>
  </r>
  <r>
    <x v="4"/>
    <s v="C-IV"/>
    <x v="5"/>
    <x v="1"/>
    <x v="1"/>
    <s v="2012/13"/>
    <n v="14563"/>
    <n v="29934"/>
    <n v="52507"/>
    <n v="0.95309999999999995"/>
    <m/>
    <m/>
    <m/>
    <n v="5.8999999999999997E-2"/>
  </r>
  <r>
    <x v="5"/>
    <s v="C-IV"/>
    <x v="5"/>
    <x v="1"/>
    <x v="1"/>
    <s v="2012/13"/>
    <n v="2549"/>
    <n v="4948"/>
    <n v="6934"/>
    <n v="0.99160000000000004"/>
    <m/>
    <m/>
    <m/>
    <n v="5.8999999999999997E-2"/>
  </r>
  <r>
    <x v="6"/>
    <s v="C-IV"/>
    <x v="5"/>
    <x v="1"/>
    <x v="1"/>
    <s v="2012/13"/>
    <n v="715"/>
    <n v="1754"/>
    <n v="4949"/>
    <n v="1"/>
    <m/>
    <m/>
    <m/>
    <n v="5.8999999999999997E-2"/>
  </r>
  <r>
    <x v="7"/>
    <s v="CalWIN"/>
    <x v="5"/>
    <x v="1"/>
    <x v="1"/>
    <s v="2012/13"/>
    <n v="32835"/>
    <n v="68246"/>
    <n v="160285"/>
    <n v="0.96450000000000002"/>
    <m/>
    <m/>
    <m/>
    <n v="3.0599999999999999E-2"/>
  </r>
  <r>
    <x v="8"/>
    <s v="C-IV"/>
    <x v="5"/>
    <x v="1"/>
    <x v="1"/>
    <s v="2012/13"/>
    <n v="2515"/>
    <n v="5112"/>
    <n v="7879"/>
    <n v="1"/>
    <m/>
    <m/>
    <m/>
    <n v="5.8999999999999997E-2"/>
  </r>
  <r>
    <x v="9"/>
    <s v="C-IV"/>
    <x v="5"/>
    <x v="1"/>
    <x v="1"/>
    <s v="2012/13"/>
    <n v="6401"/>
    <n v="11777"/>
    <n v="19878"/>
    <n v="0.98980000000000001"/>
    <m/>
    <m/>
    <m/>
    <n v="5.8999999999999997E-2"/>
  </r>
  <r>
    <x v="10"/>
    <s v="CalWIN"/>
    <x v="5"/>
    <x v="1"/>
    <x v="1"/>
    <s v="2012/13"/>
    <n v="91073"/>
    <n v="218877"/>
    <n v="335953"/>
    <n v="0.94620000000000004"/>
    <m/>
    <m/>
    <m/>
    <n v="4.1000000000000003E-3"/>
  </r>
  <r>
    <x v="11"/>
    <s v="C-IV"/>
    <x v="5"/>
    <x v="1"/>
    <x v="1"/>
    <s v="2012/13"/>
    <n v="1458"/>
    <n v="3594"/>
    <n v="7709"/>
    <n v="1"/>
    <m/>
    <m/>
    <m/>
    <n v="5.8999999999999997E-2"/>
  </r>
  <r>
    <x v="12"/>
    <s v="C-IV"/>
    <x v="5"/>
    <x v="1"/>
    <x v="1"/>
    <s v="2012/13"/>
    <n v="8610"/>
    <n v="16152"/>
    <n v="28384"/>
    <n v="0.96060000000000001"/>
    <m/>
    <m/>
    <m/>
    <n v="5.8999999999999997E-2"/>
  </r>
  <r>
    <x v="13"/>
    <s v="C-IV"/>
    <x v="5"/>
    <x v="1"/>
    <x v="1"/>
    <s v="2012/13"/>
    <n v="14336"/>
    <n v="36718"/>
    <n v="60051"/>
    <n v="0.95440000000000003"/>
    <m/>
    <m/>
    <m/>
    <n v="5.8999999999999997E-2"/>
  </r>
  <r>
    <x v="14"/>
    <s v="C-IV"/>
    <x v="5"/>
    <x v="1"/>
    <x v="1"/>
    <s v="2012/13"/>
    <n v="1054"/>
    <n v="2114"/>
    <n v="3679"/>
    <n v="0.98780000000000001"/>
    <m/>
    <m/>
    <m/>
    <n v="5.8999999999999997E-2"/>
  </r>
  <r>
    <x v="15"/>
    <s v="C-IV"/>
    <x v="5"/>
    <x v="1"/>
    <x v="1"/>
    <s v="2012/13"/>
    <n v="59483"/>
    <n v="144700"/>
    <n v="261427"/>
    <n v="0.99370000000000003"/>
    <m/>
    <m/>
    <m/>
    <n v="2.4799999999999999E-2"/>
  </r>
  <r>
    <x v="16"/>
    <s v="C-IV"/>
    <x v="5"/>
    <x v="1"/>
    <x v="1"/>
    <s v="2012/13"/>
    <n v="10002"/>
    <n v="23727"/>
    <n v="39979"/>
    <n v="1"/>
    <m/>
    <m/>
    <m/>
    <n v="5.8999999999999997E-2"/>
  </r>
  <r>
    <x v="17"/>
    <s v="C-IV"/>
    <x v="5"/>
    <x v="1"/>
    <x v="1"/>
    <s v="2012/13"/>
    <n v="5222"/>
    <n v="10428"/>
    <n v="18596"/>
    <n v="0.96140000000000003"/>
    <m/>
    <m/>
    <m/>
    <n v="5.8999999999999997E-2"/>
  </r>
  <r>
    <x v="18"/>
    <s v="C-IV"/>
    <x v="5"/>
    <x v="1"/>
    <x v="1"/>
    <s v="2012/13"/>
    <n v="1433"/>
    <n v="2976"/>
    <n v="4916"/>
    <n v="0.98629999999999995"/>
    <m/>
    <m/>
    <m/>
    <n v="5.8999999999999997E-2"/>
  </r>
  <r>
    <x v="19"/>
    <s v="LRS"/>
    <x v="5"/>
    <x v="1"/>
    <x v="1"/>
    <s v="2012/13"/>
    <n v="550120"/>
    <n v="1135684"/>
    <n v="2628821"/>
    <n v="0.9718"/>
    <m/>
    <m/>
    <m/>
    <n v="3.1300000000000001E-2"/>
  </r>
  <r>
    <x v="20"/>
    <s v="C-IV"/>
    <x v="5"/>
    <x v="1"/>
    <x v="1"/>
    <s v="2012/13"/>
    <n v="10630"/>
    <n v="26984"/>
    <n v="50156"/>
    <n v="0.98699999999999999"/>
    <m/>
    <m/>
    <m/>
    <n v="5.8999999999999997E-2"/>
  </r>
  <r>
    <x v="21"/>
    <s v="C-IV"/>
    <x v="5"/>
    <x v="1"/>
    <x v="1"/>
    <s v="2012/13"/>
    <n v="5699"/>
    <n v="9674"/>
    <n v="24942"/>
    <n v="0.95409999999999995"/>
    <m/>
    <m/>
    <m/>
    <n v="5.8999999999999997E-2"/>
  </r>
  <r>
    <x v="22"/>
    <s v="C-IV"/>
    <x v="5"/>
    <x v="1"/>
    <x v="1"/>
    <s v="2012/13"/>
    <n v="911"/>
    <n v="1829"/>
    <n v="2950"/>
    <n v="0.93620000000000003"/>
    <m/>
    <m/>
    <m/>
    <n v="5.8999999999999997E-2"/>
  </r>
  <r>
    <x v="23"/>
    <s v="C-IV"/>
    <x v="5"/>
    <x v="1"/>
    <x v="1"/>
    <s v="2012/13"/>
    <n v="6920"/>
    <n v="13198"/>
    <n v="24631"/>
    <n v="0.98799999999999999"/>
    <m/>
    <m/>
    <m/>
    <n v="5.8999999999999997E-2"/>
  </r>
  <r>
    <x v="24"/>
    <s v="C-IV"/>
    <x v="5"/>
    <x v="1"/>
    <x v="1"/>
    <s v="2012/13"/>
    <n v="22948"/>
    <n v="55753"/>
    <n v="89424"/>
    <n v="0.99760000000000004"/>
    <m/>
    <m/>
    <m/>
    <n v="5.7000000000000002E-3"/>
  </r>
  <r>
    <x v="25"/>
    <s v="C-IV"/>
    <x v="5"/>
    <x v="1"/>
    <x v="1"/>
    <s v="2012/13"/>
    <n v="411"/>
    <n v="923"/>
    <n v="2078"/>
    <n v="1"/>
    <m/>
    <m/>
    <m/>
    <n v="5.8999999999999997E-2"/>
  </r>
  <r>
    <x v="26"/>
    <s v="C-IV"/>
    <x v="5"/>
    <x v="1"/>
    <x v="1"/>
    <s v="2012/13"/>
    <n v="404"/>
    <n v="660"/>
    <n v="1588"/>
    <n v="0.87270000000000003"/>
    <m/>
    <m/>
    <m/>
    <n v="5.8999999999999997E-2"/>
  </r>
  <r>
    <x v="27"/>
    <s v="C-IV"/>
    <x v="5"/>
    <x v="1"/>
    <x v="1"/>
    <s v="2012/13"/>
    <n v="20952"/>
    <n v="48187"/>
    <n v="116991"/>
    <n v="1"/>
    <m/>
    <m/>
    <m/>
    <n v="1.78E-2"/>
  </r>
  <r>
    <x v="28"/>
    <s v="C-IV"/>
    <x v="5"/>
    <x v="1"/>
    <x v="1"/>
    <s v="2012/13"/>
    <n v="3256"/>
    <n v="6860"/>
    <n v="18948"/>
    <n v="0.80689999999999995"/>
    <m/>
    <m/>
    <m/>
    <n v="5.8999999999999997E-2"/>
  </r>
  <r>
    <x v="29"/>
    <s v="C-IV"/>
    <x v="5"/>
    <x v="1"/>
    <x v="1"/>
    <s v="2012/13"/>
    <n v="3847"/>
    <n v="7362"/>
    <n v="12225"/>
    <n v="1"/>
    <m/>
    <m/>
    <m/>
    <n v="5.8999999999999997E-2"/>
  </r>
  <r>
    <x v="30"/>
    <s v="CalWIN"/>
    <x v="5"/>
    <x v="1"/>
    <x v="1"/>
    <s v="2012/13"/>
    <n v="105031"/>
    <n v="231766"/>
    <n v="538576"/>
    <n v="0.99660000000000004"/>
    <m/>
    <m/>
    <m/>
    <n v="2.4500000000000001E-2"/>
  </r>
  <r>
    <x v="31"/>
    <s v="CalWIN"/>
    <x v="5"/>
    <x v="1"/>
    <x v="1"/>
    <s v="2012/13"/>
    <n v="8439"/>
    <n v="17684"/>
    <n v="32921"/>
    <n v="0.99460000000000004"/>
    <m/>
    <m/>
    <m/>
    <n v="5.8999999999999997E-2"/>
  </r>
  <r>
    <x v="32"/>
    <s v="C-IV"/>
    <x v="5"/>
    <x v="1"/>
    <x v="1"/>
    <s v="2012/13"/>
    <n v="795"/>
    <n v="1683"/>
    <n v="3277"/>
    <n v="0.97370000000000001"/>
    <m/>
    <m/>
    <m/>
    <n v="5.8999999999999997E-2"/>
  </r>
  <r>
    <x v="33"/>
    <s v="C-IV"/>
    <x v="5"/>
    <x v="1"/>
    <x v="1"/>
    <s v="2012/13"/>
    <n v="115068"/>
    <n v="276633"/>
    <n v="484028"/>
    <n v="0.99519999999999997"/>
    <m/>
    <m/>
    <m/>
    <n v="3.27E-2"/>
  </r>
  <r>
    <x v="34"/>
    <s v="CalWIN"/>
    <x v="5"/>
    <x v="1"/>
    <x v="1"/>
    <s v="2012/13"/>
    <n v="93953"/>
    <n v="209344"/>
    <n v="357905"/>
    <n v="0.98750000000000004"/>
    <m/>
    <m/>
    <m/>
    <n v="4.8999999999999998E-3"/>
  </r>
  <r>
    <x v="35"/>
    <s v="C-IV"/>
    <x v="5"/>
    <x v="1"/>
    <x v="1"/>
    <s v="2012/13"/>
    <n v="2702"/>
    <n v="6300"/>
    <n v="10955"/>
    <n v="0.99050000000000005"/>
    <m/>
    <m/>
    <m/>
    <n v="5.8999999999999997E-2"/>
  </r>
  <r>
    <x v="36"/>
    <s v="C-IV"/>
    <x v="5"/>
    <x v="1"/>
    <x v="1"/>
    <s v="2012/13"/>
    <n v="158275"/>
    <n v="370855"/>
    <n v="550314"/>
    <n v="0.99839999999999995"/>
    <m/>
    <m/>
    <m/>
    <n v="1.35E-2"/>
  </r>
  <r>
    <x v="37"/>
    <s v="CalWIN"/>
    <x v="5"/>
    <x v="1"/>
    <x v="1"/>
    <s v="2012/13"/>
    <n v="121398"/>
    <n v="259725"/>
    <n v="511398"/>
    <n v="0.9667"/>
    <m/>
    <m/>
    <m/>
    <n v="2.5600000000000001E-2"/>
  </r>
  <r>
    <x v="38"/>
    <s v="CalWIN"/>
    <x v="5"/>
    <x v="1"/>
    <x v="1"/>
    <s v="2012/13"/>
    <n v="31988"/>
    <n v="50267"/>
    <n v="144543"/>
    <n v="0.97940000000000005"/>
    <m/>
    <m/>
    <m/>
    <n v="3.73E-2"/>
  </r>
  <r>
    <x v="39"/>
    <s v="C-IV"/>
    <x v="5"/>
    <x v="1"/>
    <x v="1"/>
    <s v="2012/13"/>
    <n v="46877"/>
    <n v="113183"/>
    <n v="197190"/>
    <n v="0.98540000000000005"/>
    <m/>
    <m/>
    <m/>
    <n v="2.9700000000000001E-2"/>
  </r>
  <r>
    <x v="40"/>
    <s v="CalWIN"/>
    <x v="5"/>
    <x v="1"/>
    <x v="1"/>
    <s v="2012/13"/>
    <n v="8959"/>
    <n v="17428"/>
    <n v="36192"/>
    <n v="0.97040000000000004"/>
    <m/>
    <m/>
    <m/>
    <n v="5.8999999999999997E-2"/>
  </r>
  <r>
    <x v="41"/>
    <s v="CalWIN"/>
    <x v="5"/>
    <x v="1"/>
    <x v="1"/>
    <s v="2012/13"/>
    <n v="14291"/>
    <n v="29162"/>
    <n v="89478"/>
    <n v="0.78080000000000005"/>
    <m/>
    <m/>
    <m/>
    <n v="5.8999999999999997E-2"/>
  </r>
  <r>
    <x v="42"/>
    <s v="CalWIN"/>
    <x v="5"/>
    <x v="1"/>
    <x v="1"/>
    <s v="2012/13"/>
    <n v="14648"/>
    <n v="32957"/>
    <n v="94091"/>
    <n v="0.95"/>
    <m/>
    <m/>
    <m/>
    <n v="5.8999999999999997E-2"/>
  </r>
  <r>
    <x v="43"/>
    <s v="CalWIN"/>
    <x v="5"/>
    <x v="1"/>
    <x v="1"/>
    <s v="2012/13"/>
    <n v="52066"/>
    <n v="110402"/>
    <n v="295442"/>
    <n v="0.97360000000000002"/>
    <m/>
    <m/>
    <m/>
    <n v="1.6500000000000001E-2"/>
  </r>
  <r>
    <x v="44"/>
    <s v="CalWIN"/>
    <x v="5"/>
    <x v="1"/>
    <x v="1"/>
    <s v="2012/13"/>
    <n v="11883"/>
    <n v="23227"/>
    <n v="48422"/>
    <n v="0.97189999999999999"/>
    <m/>
    <m/>
    <m/>
    <n v="5.8999999999999997E-2"/>
  </r>
  <r>
    <x v="45"/>
    <s v="C-IV"/>
    <x v="5"/>
    <x v="1"/>
    <x v="1"/>
    <s v="2012/13"/>
    <n v="11982"/>
    <n v="23786"/>
    <n v="41681"/>
    <n v="0.95009999999999994"/>
    <m/>
    <m/>
    <m/>
    <n v="5.8999999999999997E-2"/>
  </r>
  <r>
    <x v="46"/>
    <s v="C-IV"/>
    <x v="5"/>
    <x v="1"/>
    <x v="1"/>
    <s v="2012/13"/>
    <n v="153"/>
    <n v="291"/>
    <n v="510"/>
    <n v="1"/>
    <m/>
    <m/>
    <m/>
    <n v="5.8999999999999997E-2"/>
  </r>
  <r>
    <x v="47"/>
    <s v="C-IV"/>
    <x v="5"/>
    <x v="1"/>
    <x v="1"/>
    <s v="2012/13"/>
    <n v="2913"/>
    <n v="6532"/>
    <n v="11138"/>
    <n v="1"/>
    <m/>
    <m/>
    <m/>
    <n v="5.8999999999999997E-2"/>
  </r>
  <r>
    <x v="48"/>
    <s v="CalWIN"/>
    <x v="5"/>
    <x v="1"/>
    <x v="1"/>
    <s v="2012/13"/>
    <n v="20693"/>
    <n v="41204"/>
    <n v="75438"/>
    <n v="0.95660000000000001"/>
    <m/>
    <m/>
    <m/>
    <n v="1.7299999999999999E-2"/>
  </r>
  <r>
    <x v="49"/>
    <s v="CalWIN"/>
    <x v="5"/>
    <x v="1"/>
    <x v="1"/>
    <s v="2012/13"/>
    <n v="18688"/>
    <n v="34517"/>
    <n v="73277"/>
    <n v="0.92"/>
    <m/>
    <m/>
    <m/>
    <n v="5.8999999999999997E-2"/>
  </r>
  <r>
    <x v="50"/>
    <s v="C-IV"/>
    <x v="5"/>
    <x v="1"/>
    <x v="1"/>
    <s v="2012/13"/>
    <n v="41421"/>
    <n v="90886"/>
    <n v="150456"/>
    <n v="0.98080000000000001"/>
    <m/>
    <m/>
    <m/>
    <n v="1.06E-2"/>
  </r>
  <r>
    <x v="51"/>
    <s v="C-IV"/>
    <x v="5"/>
    <x v="1"/>
    <x v="1"/>
    <s v="2012/13"/>
    <n v="5232"/>
    <n v="12499"/>
    <n v="24943"/>
    <n v="0.97009999999999996"/>
    <m/>
    <m/>
    <m/>
    <n v="5.8999999999999997E-2"/>
  </r>
  <r>
    <x v="52"/>
    <s v="C-IV"/>
    <x v="5"/>
    <x v="1"/>
    <x v="1"/>
    <s v="2012/13"/>
    <n v="4264"/>
    <n v="9785"/>
    <n v="17889"/>
    <n v="0.96940000000000004"/>
    <m/>
    <m/>
    <m/>
    <n v="5.8999999999999997E-2"/>
  </r>
  <r>
    <x v="53"/>
    <s v="C-IV"/>
    <x v="5"/>
    <x v="1"/>
    <x v="1"/>
    <s v="2012/13"/>
    <n v="762"/>
    <n v="1512"/>
    <n v="2799"/>
    <n v="0.84309999999999996"/>
    <m/>
    <m/>
    <m/>
    <n v="5.8999999999999997E-2"/>
  </r>
  <r>
    <x v="54"/>
    <s v="CalWIN"/>
    <x v="5"/>
    <x v="1"/>
    <x v="1"/>
    <s v="2012/13"/>
    <n v="46650"/>
    <n v="115399"/>
    <n v="185545"/>
    <n v="1"/>
    <m/>
    <m/>
    <m/>
    <n v="3.7100000000000001E-2"/>
  </r>
  <r>
    <x v="55"/>
    <s v="C-IV"/>
    <x v="5"/>
    <x v="1"/>
    <x v="1"/>
    <s v="2012/13"/>
    <n v="2877"/>
    <n v="5250"/>
    <n v="8583"/>
    <n v="0.96240000000000003"/>
    <m/>
    <m/>
    <m/>
    <n v="5.8999999999999997E-2"/>
  </r>
  <r>
    <x v="56"/>
    <s v="CalWIN"/>
    <x v="5"/>
    <x v="1"/>
    <x v="1"/>
    <s v="2012/13"/>
    <n v="32111"/>
    <n v="66985"/>
    <n v="132647"/>
    <n v="0.98729999999999996"/>
    <m/>
    <m/>
    <m/>
    <n v="3.0200000000000001E-2"/>
  </r>
  <r>
    <x v="57"/>
    <s v="CalWIN"/>
    <x v="5"/>
    <x v="1"/>
    <x v="1"/>
    <s v="2012/13"/>
    <n v="7872"/>
    <n v="16772"/>
    <n v="33262"/>
    <n v="0.83760000000000001"/>
    <m/>
    <m/>
    <m/>
    <n v="5.8999999999999997E-2"/>
  </r>
  <r>
    <x v="58"/>
    <s v="C-IV"/>
    <x v="5"/>
    <x v="1"/>
    <x v="1"/>
    <s v="2012/13"/>
    <n v="5715"/>
    <n v="12908"/>
    <n v="20685"/>
    <n v="0.99260000000000004"/>
    <m/>
    <m/>
    <m/>
    <n v="5.8999999999999997E-2"/>
  </r>
  <r>
    <x v="0"/>
    <s v="n/a"/>
    <x v="6"/>
    <x v="1"/>
    <x v="1"/>
    <s v="2013/14"/>
    <n v="1942841"/>
    <n v="4221057"/>
    <n v="8468988"/>
    <n v="0.9728"/>
    <m/>
    <m/>
    <m/>
    <n v="2.9399999999999999E-2"/>
  </r>
  <r>
    <x v="1"/>
    <s v="CalWIN"/>
    <x v="6"/>
    <x v="1"/>
    <x v="1"/>
    <s v="2013/14"/>
    <n v="62875"/>
    <n v="125835"/>
    <n v="276464"/>
    <n v="0.88700000000000001"/>
    <m/>
    <m/>
    <m/>
    <n v="3.9800000000000002E-2"/>
  </r>
  <r>
    <x v="2"/>
    <s v="C-IV"/>
    <x v="6"/>
    <x v="1"/>
    <x v="1"/>
    <s v="2013/14"/>
    <n v="91"/>
    <n v="171"/>
    <n v="212"/>
    <n v="1"/>
    <m/>
    <m/>
    <m/>
    <n v="5.4800000000000001E-2"/>
  </r>
  <r>
    <x v="3"/>
    <s v="C-IV"/>
    <x v="6"/>
    <x v="1"/>
    <x v="1"/>
    <s v="2013/14"/>
    <n v="1685"/>
    <n v="3280"/>
    <n v="4640"/>
    <n v="0.97250000000000003"/>
    <m/>
    <m/>
    <m/>
    <n v="5.4800000000000001E-2"/>
  </r>
  <r>
    <x v="4"/>
    <s v="C-IV"/>
    <x v="6"/>
    <x v="1"/>
    <x v="1"/>
    <s v="2013/14"/>
    <n v="14733"/>
    <n v="30211"/>
    <n v="52921"/>
    <n v="0.96020000000000005"/>
    <m/>
    <m/>
    <m/>
    <n v="5.4800000000000001E-2"/>
  </r>
  <r>
    <x v="5"/>
    <s v="C-IV"/>
    <x v="6"/>
    <x v="1"/>
    <x v="1"/>
    <s v="2013/14"/>
    <n v="2576"/>
    <n v="4969"/>
    <n v="6936"/>
    <n v="0.98"/>
    <m/>
    <m/>
    <m/>
    <n v="5.4800000000000001E-2"/>
  </r>
  <r>
    <x v="6"/>
    <s v="C-IV"/>
    <x v="6"/>
    <x v="1"/>
    <x v="1"/>
    <s v="2013/14"/>
    <n v="713"/>
    <n v="1710"/>
    <n v="4995"/>
    <n v="1"/>
    <m/>
    <m/>
    <m/>
    <n v="5.4800000000000001E-2"/>
  </r>
  <r>
    <x v="7"/>
    <s v="CalWIN"/>
    <x v="6"/>
    <x v="1"/>
    <x v="1"/>
    <s v="2013/14"/>
    <n v="32730"/>
    <n v="67763"/>
    <n v="161166"/>
    <n v="0.94989999999999997"/>
    <m/>
    <m/>
    <m/>
    <n v="3.0099999999999998E-2"/>
  </r>
  <r>
    <x v="8"/>
    <s v="C-IV"/>
    <x v="6"/>
    <x v="1"/>
    <x v="1"/>
    <s v="2013/14"/>
    <n v="2525"/>
    <n v="5132"/>
    <n v="7935"/>
    <n v="1"/>
    <m/>
    <m/>
    <m/>
    <n v="5.4800000000000001E-2"/>
  </r>
  <r>
    <x v="9"/>
    <s v="C-IV"/>
    <x v="6"/>
    <x v="1"/>
    <x v="1"/>
    <s v="2013/14"/>
    <n v="6397"/>
    <n v="11765"/>
    <n v="19999"/>
    <n v="0.99539999999999995"/>
    <m/>
    <m/>
    <m/>
    <n v="5.4800000000000001E-2"/>
  </r>
  <r>
    <x v="10"/>
    <s v="CalWIN"/>
    <x v="6"/>
    <x v="1"/>
    <x v="1"/>
    <s v="2013/14"/>
    <n v="90783"/>
    <n v="217757"/>
    <n v="335474"/>
    <n v="0.91859999999999997"/>
    <m/>
    <m/>
    <m/>
    <n v="3.5999999999999999E-3"/>
  </r>
  <r>
    <x v="11"/>
    <s v="C-IV"/>
    <x v="6"/>
    <x v="1"/>
    <x v="1"/>
    <s v="2013/14"/>
    <n v="1431"/>
    <n v="3549"/>
    <n v="7779"/>
    <n v="1"/>
    <m/>
    <m/>
    <m/>
    <n v="5.4800000000000001E-2"/>
  </r>
  <r>
    <x v="12"/>
    <s v="C-IV"/>
    <x v="6"/>
    <x v="1"/>
    <x v="1"/>
    <s v="2013/14"/>
    <n v="8812"/>
    <n v="16507"/>
    <n v="28484"/>
    <n v="0.95069999999999999"/>
    <m/>
    <m/>
    <m/>
    <n v="5.4800000000000001E-2"/>
  </r>
  <r>
    <x v="13"/>
    <s v="C-IV"/>
    <x v="6"/>
    <x v="1"/>
    <x v="1"/>
    <s v="2013/14"/>
    <n v="14518"/>
    <n v="37083"/>
    <n v="60446"/>
    <n v="0.93069999999999997"/>
    <m/>
    <m/>
    <m/>
    <n v="5.4800000000000001E-2"/>
  </r>
  <r>
    <x v="14"/>
    <s v="C-IV"/>
    <x v="6"/>
    <x v="1"/>
    <x v="1"/>
    <s v="2013/14"/>
    <n v="1058"/>
    <n v="2132"/>
    <n v="3661"/>
    <n v="1"/>
    <m/>
    <m/>
    <m/>
    <n v="5.4800000000000001E-2"/>
  </r>
  <r>
    <x v="15"/>
    <s v="C-IV"/>
    <x v="6"/>
    <x v="1"/>
    <x v="1"/>
    <s v="2013/14"/>
    <n v="59623"/>
    <n v="144653"/>
    <n v="262423"/>
    <n v="0.99219999999999997"/>
    <m/>
    <m/>
    <m/>
    <n v="2.46E-2"/>
  </r>
  <r>
    <x v="16"/>
    <s v="C-IV"/>
    <x v="6"/>
    <x v="1"/>
    <x v="1"/>
    <s v="2013/14"/>
    <n v="9956"/>
    <n v="23543"/>
    <n v="40128"/>
    <n v="0.99590000000000001"/>
    <m/>
    <m/>
    <m/>
    <n v="5.4800000000000001E-2"/>
  </r>
  <r>
    <x v="17"/>
    <s v="C-IV"/>
    <x v="6"/>
    <x v="1"/>
    <x v="1"/>
    <s v="2013/14"/>
    <n v="5227"/>
    <n v="10453"/>
    <n v="18763"/>
    <n v="0.94740000000000002"/>
    <m/>
    <m/>
    <m/>
    <n v="5.4800000000000001E-2"/>
  </r>
  <r>
    <x v="18"/>
    <s v="C-IV"/>
    <x v="6"/>
    <x v="1"/>
    <x v="1"/>
    <s v="2013/14"/>
    <n v="1426"/>
    <n v="2971"/>
    <n v="4891"/>
    <n v="0.97889999999999999"/>
    <m/>
    <m/>
    <m/>
    <n v="5.4800000000000001E-2"/>
  </r>
  <r>
    <x v="19"/>
    <s v="LRS"/>
    <x v="6"/>
    <x v="1"/>
    <x v="1"/>
    <s v="2013/14"/>
    <n v="557570"/>
    <n v="1148512"/>
    <n v="2635560"/>
    <n v="0.97519999999999996"/>
    <m/>
    <m/>
    <m/>
    <n v="2.8799999999999999E-2"/>
  </r>
  <r>
    <x v="20"/>
    <s v="C-IV"/>
    <x v="6"/>
    <x v="1"/>
    <x v="1"/>
    <s v="2013/14"/>
    <n v="10608"/>
    <n v="26856"/>
    <n v="50174"/>
    <n v="0.97519999999999996"/>
    <m/>
    <m/>
    <m/>
    <n v="5.4800000000000001E-2"/>
  </r>
  <r>
    <x v="21"/>
    <s v="C-IV"/>
    <x v="6"/>
    <x v="1"/>
    <x v="1"/>
    <s v="2013/14"/>
    <n v="5762"/>
    <n v="9774"/>
    <n v="25098"/>
    <n v="0.97550000000000003"/>
    <m/>
    <m/>
    <m/>
    <n v="5.4800000000000001E-2"/>
  </r>
  <r>
    <x v="22"/>
    <s v="C-IV"/>
    <x v="6"/>
    <x v="1"/>
    <x v="1"/>
    <s v="2013/14"/>
    <n v="920"/>
    <n v="1855"/>
    <n v="2953"/>
    <n v="0.93620000000000003"/>
    <m/>
    <m/>
    <m/>
    <n v="5.4800000000000001E-2"/>
  </r>
  <r>
    <x v="23"/>
    <s v="C-IV"/>
    <x v="6"/>
    <x v="1"/>
    <x v="1"/>
    <s v="2013/14"/>
    <n v="6923"/>
    <n v="13202"/>
    <n v="24722"/>
    <n v="0.99560000000000004"/>
    <m/>
    <m/>
    <m/>
    <n v="5.4800000000000001E-2"/>
  </r>
  <r>
    <x v="24"/>
    <s v="C-IV"/>
    <x v="6"/>
    <x v="1"/>
    <x v="1"/>
    <s v="2013/14"/>
    <n v="22956"/>
    <n v="55568"/>
    <n v="89811"/>
    <n v="0.99680000000000002"/>
    <m/>
    <m/>
    <m/>
    <n v="6.0000000000000001E-3"/>
  </r>
  <r>
    <x v="25"/>
    <s v="C-IV"/>
    <x v="6"/>
    <x v="1"/>
    <x v="1"/>
    <s v="2013/14"/>
    <n v="415"/>
    <n v="935"/>
    <n v="2075"/>
    <n v="1"/>
    <m/>
    <m/>
    <m/>
    <n v="5.4800000000000001E-2"/>
  </r>
  <r>
    <x v="26"/>
    <s v="C-IV"/>
    <x v="6"/>
    <x v="1"/>
    <x v="1"/>
    <s v="2013/14"/>
    <n v="400"/>
    <n v="656"/>
    <n v="1597"/>
    <n v="0.97140000000000004"/>
    <m/>
    <m/>
    <m/>
    <n v="5.4800000000000001E-2"/>
  </r>
  <r>
    <x v="27"/>
    <s v="C-IV"/>
    <x v="6"/>
    <x v="1"/>
    <x v="1"/>
    <s v="2013/14"/>
    <n v="20213"/>
    <n v="46145"/>
    <n v="117075"/>
    <n v="1"/>
    <m/>
    <m/>
    <m/>
    <n v="1.9300000000000001E-2"/>
  </r>
  <r>
    <x v="28"/>
    <s v="C-IV"/>
    <x v="6"/>
    <x v="1"/>
    <x v="1"/>
    <s v="2013/14"/>
    <n v="3193"/>
    <n v="6710"/>
    <n v="19022"/>
    <n v="0.75"/>
    <m/>
    <m/>
    <m/>
    <n v="5.4800000000000001E-2"/>
  </r>
  <r>
    <x v="29"/>
    <s v="C-IV"/>
    <x v="6"/>
    <x v="1"/>
    <x v="1"/>
    <s v="2013/14"/>
    <n v="3898"/>
    <n v="7452"/>
    <n v="12408"/>
    <n v="0.99609999999999999"/>
    <m/>
    <m/>
    <m/>
    <n v="5.4800000000000001E-2"/>
  </r>
  <r>
    <x v="30"/>
    <s v="CalWIN"/>
    <x v="6"/>
    <x v="1"/>
    <x v="1"/>
    <s v="2013/14"/>
    <n v="105823"/>
    <n v="232862"/>
    <n v="540438"/>
    <n v="0.99760000000000004"/>
    <m/>
    <m/>
    <m/>
    <n v="2.12E-2"/>
  </r>
  <r>
    <x v="31"/>
    <s v="CalWIN"/>
    <x v="6"/>
    <x v="1"/>
    <x v="1"/>
    <s v="2013/14"/>
    <n v="8480"/>
    <n v="17673"/>
    <n v="33299"/>
    <n v="0.99719999999999998"/>
    <m/>
    <m/>
    <m/>
    <n v="5.4800000000000001E-2"/>
  </r>
  <r>
    <x v="32"/>
    <s v="C-IV"/>
    <x v="6"/>
    <x v="1"/>
    <x v="1"/>
    <s v="2013/14"/>
    <n v="773"/>
    <n v="1604"/>
    <n v="3264"/>
    <n v="1"/>
    <m/>
    <m/>
    <m/>
    <n v="5.4800000000000001E-2"/>
  </r>
  <r>
    <x v="33"/>
    <s v="C-IV"/>
    <x v="6"/>
    <x v="1"/>
    <x v="1"/>
    <s v="2013/14"/>
    <n v="115800"/>
    <n v="278117"/>
    <n v="487497"/>
    <n v="0.99560000000000004"/>
    <m/>
    <m/>
    <m/>
    <n v="3.3500000000000002E-2"/>
  </r>
  <r>
    <x v="34"/>
    <s v="CalWIN"/>
    <x v="6"/>
    <x v="1"/>
    <x v="1"/>
    <s v="2013/14"/>
    <n v="94824"/>
    <n v="210033"/>
    <n v="359197"/>
    <n v="0.98850000000000005"/>
    <m/>
    <m/>
    <m/>
    <n v="5.4000000000000003E-3"/>
  </r>
  <r>
    <x v="35"/>
    <s v="C-IV"/>
    <x v="6"/>
    <x v="1"/>
    <x v="1"/>
    <s v="2013/14"/>
    <n v="2684"/>
    <n v="6232"/>
    <n v="10987"/>
    <n v="1"/>
    <m/>
    <m/>
    <m/>
    <n v="5.4800000000000001E-2"/>
  </r>
  <r>
    <x v="36"/>
    <s v="C-IV"/>
    <x v="6"/>
    <x v="1"/>
    <x v="1"/>
    <s v="2013/14"/>
    <n v="159737"/>
    <n v="373620"/>
    <n v="553381"/>
    <n v="0.99750000000000005"/>
    <m/>
    <m/>
    <m/>
    <n v="1.6199999999999999E-2"/>
  </r>
  <r>
    <x v="37"/>
    <s v="CalWIN"/>
    <x v="6"/>
    <x v="1"/>
    <x v="1"/>
    <s v="2013/14"/>
    <n v="122561"/>
    <n v="260576"/>
    <n v="513718"/>
    <n v="0.96340000000000003"/>
    <m/>
    <m/>
    <m/>
    <n v="2.3800000000000002E-2"/>
  </r>
  <r>
    <x v="38"/>
    <s v="CalWIN"/>
    <x v="6"/>
    <x v="1"/>
    <x v="1"/>
    <s v="2013/14"/>
    <n v="32096"/>
    <n v="50124"/>
    <n v="144859"/>
    <n v="0.97460000000000002"/>
    <m/>
    <m/>
    <m/>
    <n v="3.73E-2"/>
  </r>
  <r>
    <x v="39"/>
    <s v="C-IV"/>
    <x v="6"/>
    <x v="1"/>
    <x v="1"/>
    <s v="2013/14"/>
    <n v="46964"/>
    <n v="113230"/>
    <n v="198048"/>
    <n v="0.97799999999999998"/>
    <m/>
    <m/>
    <m/>
    <n v="2.9100000000000001E-2"/>
  </r>
  <r>
    <x v="40"/>
    <s v="CalWIN"/>
    <x v="6"/>
    <x v="1"/>
    <x v="1"/>
    <s v="2013/14"/>
    <n v="8907"/>
    <n v="17319"/>
    <n v="36364"/>
    <n v="0.96189999999999998"/>
    <m/>
    <m/>
    <m/>
    <n v="5.4800000000000001E-2"/>
  </r>
  <r>
    <x v="41"/>
    <s v="CalWIN"/>
    <x v="6"/>
    <x v="1"/>
    <x v="1"/>
    <s v="2013/14"/>
    <n v="14493"/>
    <n v="29339"/>
    <n v="90578"/>
    <n v="0.83140000000000003"/>
    <m/>
    <m/>
    <m/>
    <n v="5.4800000000000001E-2"/>
  </r>
  <r>
    <x v="42"/>
    <s v="CalWIN"/>
    <x v="6"/>
    <x v="1"/>
    <x v="1"/>
    <s v="2013/14"/>
    <n v="14344"/>
    <n v="32221"/>
    <n v="94356"/>
    <n v="0.94440000000000002"/>
    <m/>
    <m/>
    <m/>
    <n v="5.4800000000000001E-2"/>
  </r>
  <r>
    <x v="43"/>
    <s v="CalWIN"/>
    <x v="6"/>
    <x v="1"/>
    <x v="1"/>
    <s v="2013/14"/>
    <n v="52296"/>
    <n v="110622"/>
    <n v="295273"/>
    <n v="0.96040000000000003"/>
    <m/>
    <m/>
    <m/>
    <n v="1.4999999999999999E-2"/>
  </r>
  <r>
    <x v="44"/>
    <s v="CalWIN"/>
    <x v="6"/>
    <x v="1"/>
    <x v="1"/>
    <s v="2013/14"/>
    <n v="11641"/>
    <n v="22732"/>
    <n v="48474"/>
    <n v="0.93300000000000005"/>
    <m/>
    <m/>
    <m/>
    <n v="5.4800000000000001E-2"/>
  </r>
  <r>
    <x v="45"/>
    <s v="C-IV"/>
    <x v="6"/>
    <x v="1"/>
    <x v="1"/>
    <s v="2013/14"/>
    <n v="11911"/>
    <n v="23709"/>
    <n v="41841"/>
    <n v="0.93969999999999998"/>
    <m/>
    <m/>
    <m/>
    <n v="5.4800000000000001E-2"/>
  </r>
  <r>
    <x v="46"/>
    <s v="C-IV"/>
    <x v="6"/>
    <x v="1"/>
    <x v="1"/>
    <s v="2013/14"/>
    <n v="156"/>
    <n v="305"/>
    <n v="539"/>
    <n v="1"/>
    <m/>
    <m/>
    <m/>
    <n v="5.4800000000000001E-2"/>
  </r>
  <r>
    <x v="47"/>
    <s v="C-IV"/>
    <x v="6"/>
    <x v="1"/>
    <x v="1"/>
    <s v="2013/14"/>
    <n v="2900"/>
    <n v="6486"/>
    <n v="11229"/>
    <n v="1"/>
    <m/>
    <m/>
    <m/>
    <n v="5.4800000000000001E-2"/>
  </r>
  <r>
    <x v="48"/>
    <s v="CalWIN"/>
    <x v="6"/>
    <x v="1"/>
    <x v="1"/>
    <s v="2013/14"/>
    <n v="20782"/>
    <n v="41287"/>
    <n v="75637"/>
    <n v="0.94169999999999998"/>
    <m/>
    <m/>
    <m/>
    <n v="1.3899999999999999E-2"/>
  </r>
  <r>
    <x v="49"/>
    <s v="CalWIN"/>
    <x v="6"/>
    <x v="1"/>
    <x v="1"/>
    <s v="2013/14"/>
    <n v="18686"/>
    <n v="34451"/>
    <n v="73691"/>
    <n v="0.86739999999999995"/>
    <m/>
    <m/>
    <m/>
    <n v="5.4800000000000001E-2"/>
  </r>
  <r>
    <x v="50"/>
    <s v="C-IV"/>
    <x v="6"/>
    <x v="1"/>
    <x v="1"/>
    <s v="2013/14"/>
    <n v="41539"/>
    <n v="91048"/>
    <n v="150590"/>
    <n v="0.98419999999999996"/>
    <m/>
    <m/>
    <m/>
    <n v="9.4000000000000004E-3"/>
  </r>
  <r>
    <x v="51"/>
    <s v="C-IV"/>
    <x v="6"/>
    <x v="1"/>
    <x v="1"/>
    <s v="2013/14"/>
    <n v="5215"/>
    <n v="12440"/>
    <n v="25091"/>
    <n v="0.98099999999999998"/>
    <m/>
    <m/>
    <m/>
    <n v="5.4800000000000001E-2"/>
  </r>
  <r>
    <x v="52"/>
    <s v="C-IV"/>
    <x v="6"/>
    <x v="1"/>
    <x v="1"/>
    <s v="2013/14"/>
    <n v="4320"/>
    <n v="9916"/>
    <n v="18086"/>
    <n v="0.94289999999999996"/>
    <m/>
    <m/>
    <m/>
    <n v="5.4800000000000001E-2"/>
  </r>
  <r>
    <x v="53"/>
    <s v="C-IV"/>
    <x v="6"/>
    <x v="1"/>
    <x v="1"/>
    <s v="2013/14"/>
    <n v="762"/>
    <n v="1516"/>
    <n v="2821"/>
    <n v="1"/>
    <m/>
    <m/>
    <m/>
    <n v="5.4800000000000001E-2"/>
  </r>
  <r>
    <x v="54"/>
    <s v="CalWIN"/>
    <x v="6"/>
    <x v="1"/>
    <x v="1"/>
    <s v="2013/14"/>
    <n v="46471"/>
    <n v="114774"/>
    <n v="186439"/>
    <n v="1"/>
    <m/>
    <m/>
    <m/>
    <n v="3.7900000000000003E-2"/>
  </r>
  <r>
    <x v="55"/>
    <s v="C-IV"/>
    <x v="6"/>
    <x v="1"/>
    <x v="1"/>
    <s v="2013/14"/>
    <n v="2828"/>
    <n v="5153"/>
    <n v="8574"/>
    <n v="0.92310000000000003"/>
    <m/>
    <m/>
    <m/>
    <n v="5.4800000000000001E-2"/>
  </r>
  <r>
    <x v="56"/>
    <s v="CalWIN"/>
    <x v="6"/>
    <x v="1"/>
    <x v="1"/>
    <s v="2013/14"/>
    <n v="32232"/>
    <n v="66971"/>
    <n v="132631"/>
    <n v="0.98429999999999995"/>
    <m/>
    <m/>
    <m/>
    <n v="3.2000000000000001E-2"/>
  </r>
  <r>
    <x v="57"/>
    <s v="CalWIN"/>
    <x v="6"/>
    <x v="1"/>
    <x v="1"/>
    <s v="2013/14"/>
    <n v="7850"/>
    <n v="16629"/>
    <n v="33491"/>
    <n v="0.84289999999999998"/>
    <m/>
    <m/>
    <m/>
    <n v="5.4800000000000001E-2"/>
  </r>
  <r>
    <x v="58"/>
    <s v="C-IV"/>
    <x v="6"/>
    <x v="1"/>
    <x v="1"/>
    <s v="2013/14"/>
    <n v="5749"/>
    <n v="12919"/>
    <n v="20783"/>
    <n v="0.98640000000000005"/>
    <m/>
    <m/>
    <m/>
    <n v="5.4800000000000001E-2"/>
  </r>
  <r>
    <x v="0"/>
    <s v="n/a"/>
    <x v="7"/>
    <x v="1"/>
    <x v="1"/>
    <s v="2013/14"/>
    <n v="1950032"/>
    <n v="4238143"/>
    <n v="8602241"/>
    <n v="0.97340000000000004"/>
    <m/>
    <m/>
    <m/>
    <n v="2.9100000000000001E-2"/>
  </r>
  <r>
    <x v="1"/>
    <s v="CalWIN"/>
    <x v="7"/>
    <x v="1"/>
    <x v="1"/>
    <s v="2013/14"/>
    <n v="63351"/>
    <n v="126909"/>
    <n v="277162"/>
    <n v="0.89829999999999999"/>
    <m/>
    <m/>
    <m/>
    <n v="3.4599999999999999E-2"/>
  </r>
  <r>
    <x v="2"/>
    <s v="C-IV"/>
    <x v="7"/>
    <x v="1"/>
    <x v="1"/>
    <s v="2013/14"/>
    <n v="87"/>
    <n v="156"/>
    <n v="207"/>
    <n v="1"/>
    <m/>
    <m/>
    <m/>
    <n v="5.7000000000000002E-2"/>
  </r>
  <r>
    <x v="3"/>
    <s v="C-IV"/>
    <x v="7"/>
    <x v="1"/>
    <x v="1"/>
    <s v="2013/14"/>
    <n v="1685"/>
    <n v="3310"/>
    <n v="4686"/>
    <n v="0.92079999999999995"/>
    <m/>
    <m/>
    <m/>
    <n v="5.7000000000000002E-2"/>
  </r>
  <r>
    <x v="4"/>
    <s v="C-IV"/>
    <x v="7"/>
    <x v="1"/>
    <x v="1"/>
    <s v="2013/14"/>
    <n v="14793"/>
    <n v="30324"/>
    <n v="52975"/>
    <n v="0.93859999999999999"/>
    <m/>
    <m/>
    <m/>
    <n v="5.7000000000000002E-2"/>
  </r>
  <r>
    <x v="5"/>
    <s v="C-IV"/>
    <x v="7"/>
    <x v="1"/>
    <x v="1"/>
    <s v="2013/14"/>
    <n v="2551"/>
    <n v="4942"/>
    <n v="6993"/>
    <n v="0.98609999999999998"/>
    <m/>
    <m/>
    <m/>
    <n v="5.7000000000000002E-2"/>
  </r>
  <r>
    <x v="6"/>
    <s v="C-IV"/>
    <x v="7"/>
    <x v="1"/>
    <x v="1"/>
    <s v="2013/14"/>
    <n v="703"/>
    <n v="1681"/>
    <n v="5064"/>
    <n v="0.97370000000000001"/>
    <m/>
    <m/>
    <m/>
    <n v="5.7000000000000002E-2"/>
  </r>
  <r>
    <x v="7"/>
    <s v="CalWIN"/>
    <x v="7"/>
    <x v="1"/>
    <x v="1"/>
    <s v="2013/14"/>
    <n v="32954"/>
    <n v="68331"/>
    <n v="162074"/>
    <n v="0.94950000000000001"/>
    <m/>
    <m/>
    <m/>
    <n v="4.3999999999999997E-2"/>
  </r>
  <r>
    <x v="8"/>
    <s v="C-IV"/>
    <x v="7"/>
    <x v="1"/>
    <x v="1"/>
    <s v="2013/14"/>
    <n v="2503"/>
    <n v="5085"/>
    <n v="7960"/>
    <n v="1"/>
    <m/>
    <m/>
    <m/>
    <n v="5.7000000000000002E-2"/>
  </r>
  <r>
    <x v="9"/>
    <s v="C-IV"/>
    <x v="7"/>
    <x v="1"/>
    <x v="1"/>
    <s v="2013/14"/>
    <n v="6321"/>
    <n v="11638"/>
    <n v="20117"/>
    <n v="0.99509999999999998"/>
    <m/>
    <m/>
    <m/>
    <n v="5.7000000000000002E-2"/>
  </r>
  <r>
    <x v="10"/>
    <s v="CalWIN"/>
    <x v="7"/>
    <x v="1"/>
    <x v="1"/>
    <s v="2013/14"/>
    <n v="90994"/>
    <n v="218419"/>
    <n v="339345"/>
    <n v="0.92179999999999995"/>
    <m/>
    <m/>
    <m/>
    <n v="3.2000000000000002E-3"/>
  </r>
  <r>
    <x v="11"/>
    <s v="C-IV"/>
    <x v="7"/>
    <x v="1"/>
    <x v="1"/>
    <s v="2013/14"/>
    <n v="1434"/>
    <n v="3538"/>
    <n v="7847"/>
    <n v="1"/>
    <m/>
    <m/>
    <m/>
    <n v="5.7000000000000002E-2"/>
  </r>
  <r>
    <x v="12"/>
    <s v="C-IV"/>
    <x v="7"/>
    <x v="1"/>
    <x v="1"/>
    <s v="2013/14"/>
    <n v="8772"/>
    <n v="16473"/>
    <n v="28669"/>
    <n v="0.95550000000000002"/>
    <m/>
    <m/>
    <m/>
    <n v="5.7000000000000002E-2"/>
  </r>
  <r>
    <x v="13"/>
    <s v="C-IV"/>
    <x v="7"/>
    <x v="1"/>
    <x v="1"/>
    <s v="2013/14"/>
    <n v="14597"/>
    <n v="37314"/>
    <n v="60938"/>
    <n v="0.93569999999999998"/>
    <m/>
    <m/>
    <m/>
    <n v="5.7000000000000002E-2"/>
  </r>
  <r>
    <x v="14"/>
    <s v="C-IV"/>
    <x v="7"/>
    <x v="1"/>
    <x v="1"/>
    <s v="2013/14"/>
    <n v="1028"/>
    <n v="2107"/>
    <n v="3665"/>
    <n v="1"/>
    <m/>
    <m/>
    <m/>
    <n v="5.7000000000000002E-2"/>
  </r>
  <r>
    <x v="15"/>
    <s v="C-IV"/>
    <x v="7"/>
    <x v="1"/>
    <x v="1"/>
    <s v="2013/14"/>
    <n v="59709"/>
    <n v="144720"/>
    <n v="267699"/>
    <n v="0.98909999999999998"/>
    <m/>
    <m/>
    <m/>
    <n v="2.3699999999999999E-2"/>
  </r>
  <r>
    <x v="16"/>
    <s v="C-IV"/>
    <x v="7"/>
    <x v="1"/>
    <x v="1"/>
    <s v="2013/14"/>
    <n v="9928"/>
    <n v="23515"/>
    <n v="40283"/>
    <n v="0.99560000000000004"/>
    <m/>
    <m/>
    <m/>
    <n v="5.7000000000000002E-2"/>
  </r>
  <r>
    <x v="17"/>
    <s v="C-IV"/>
    <x v="7"/>
    <x v="1"/>
    <x v="1"/>
    <s v="2013/14"/>
    <n v="5187"/>
    <n v="10372"/>
    <n v="18867"/>
    <n v="0.93559999999999999"/>
    <m/>
    <m/>
    <m/>
    <n v="5.7000000000000002E-2"/>
  </r>
  <r>
    <x v="18"/>
    <s v="C-IV"/>
    <x v="7"/>
    <x v="1"/>
    <x v="1"/>
    <s v="2013/14"/>
    <n v="1427"/>
    <n v="2973"/>
    <n v="4977"/>
    <n v="1"/>
    <m/>
    <m/>
    <m/>
    <n v="5.7000000000000002E-2"/>
  </r>
  <r>
    <x v="19"/>
    <s v="LRS"/>
    <x v="7"/>
    <x v="1"/>
    <x v="1"/>
    <s v="2013/14"/>
    <n v="558664"/>
    <n v="1152602"/>
    <n v="2654046"/>
    <n v="0.97550000000000003"/>
    <m/>
    <m/>
    <m/>
    <n v="2.5999999999999999E-2"/>
  </r>
  <r>
    <x v="20"/>
    <s v="C-IV"/>
    <x v="7"/>
    <x v="1"/>
    <x v="1"/>
    <s v="2013/14"/>
    <n v="10522"/>
    <n v="26658"/>
    <n v="50706"/>
    <n v="0.99419999999999997"/>
    <m/>
    <m/>
    <m/>
    <n v="5.7000000000000002E-2"/>
  </r>
  <r>
    <x v="21"/>
    <s v="C-IV"/>
    <x v="7"/>
    <x v="1"/>
    <x v="1"/>
    <s v="2013/14"/>
    <n v="5790"/>
    <n v="9781"/>
    <n v="26116"/>
    <n v="0.9677"/>
    <m/>
    <m/>
    <m/>
    <n v="5.7000000000000002E-2"/>
  </r>
  <r>
    <x v="22"/>
    <s v="C-IV"/>
    <x v="7"/>
    <x v="1"/>
    <x v="1"/>
    <s v="2013/14"/>
    <n v="926"/>
    <n v="1840"/>
    <n v="2968"/>
    <n v="0.91300000000000003"/>
    <m/>
    <m/>
    <m/>
    <n v="5.7000000000000002E-2"/>
  </r>
  <r>
    <x v="23"/>
    <s v="C-IV"/>
    <x v="7"/>
    <x v="1"/>
    <x v="1"/>
    <s v="2013/14"/>
    <n v="6910"/>
    <n v="13207"/>
    <n v="26030"/>
    <n v="0.99019999999999997"/>
    <m/>
    <m/>
    <m/>
    <n v="5.7000000000000002E-2"/>
  </r>
  <r>
    <x v="24"/>
    <s v="C-IV"/>
    <x v="7"/>
    <x v="1"/>
    <x v="1"/>
    <s v="2013/14"/>
    <n v="22797"/>
    <n v="55103"/>
    <n v="95526"/>
    <n v="0.99260000000000004"/>
    <m/>
    <m/>
    <m/>
    <n v="1.35E-2"/>
  </r>
  <r>
    <x v="25"/>
    <s v="C-IV"/>
    <x v="7"/>
    <x v="1"/>
    <x v="1"/>
    <s v="2013/14"/>
    <n v="408"/>
    <n v="921"/>
    <n v="2067"/>
    <n v="1"/>
    <m/>
    <m/>
    <m/>
    <n v="5.7000000000000002E-2"/>
  </r>
  <r>
    <x v="26"/>
    <s v="C-IV"/>
    <x v="7"/>
    <x v="1"/>
    <x v="1"/>
    <s v="2013/14"/>
    <n v="348"/>
    <n v="592"/>
    <n v="1646"/>
    <n v="0.88890000000000002"/>
    <m/>
    <m/>
    <m/>
    <n v="5.7000000000000002E-2"/>
  </r>
  <r>
    <x v="27"/>
    <s v="C-IV"/>
    <x v="7"/>
    <x v="1"/>
    <x v="1"/>
    <s v="2013/14"/>
    <n v="19709"/>
    <n v="44851"/>
    <n v="118651"/>
    <n v="1"/>
    <m/>
    <m/>
    <m/>
    <n v="2.7300000000000001E-2"/>
  </r>
  <r>
    <x v="28"/>
    <s v="C-IV"/>
    <x v="7"/>
    <x v="1"/>
    <x v="1"/>
    <s v="2013/14"/>
    <n v="3159"/>
    <n v="6682"/>
    <n v="20952"/>
    <n v="0.72729999999999995"/>
    <m/>
    <m/>
    <m/>
    <n v="5.7000000000000002E-2"/>
  </r>
  <r>
    <x v="29"/>
    <s v="C-IV"/>
    <x v="7"/>
    <x v="1"/>
    <x v="1"/>
    <s v="2013/14"/>
    <n v="3910"/>
    <n v="7475"/>
    <n v="12540"/>
    <n v="1"/>
    <m/>
    <m/>
    <m/>
    <n v="5.7000000000000002E-2"/>
  </r>
  <r>
    <x v="30"/>
    <s v="CalWIN"/>
    <x v="7"/>
    <x v="1"/>
    <x v="1"/>
    <s v="2013/14"/>
    <n v="106963"/>
    <n v="235171"/>
    <n v="554067"/>
    <n v="0.99739999999999995"/>
    <m/>
    <m/>
    <m/>
    <n v="1.9199999999999998E-2"/>
  </r>
  <r>
    <x v="31"/>
    <s v="CalWIN"/>
    <x v="7"/>
    <x v="1"/>
    <x v="1"/>
    <s v="2013/14"/>
    <n v="8534"/>
    <n v="17932"/>
    <n v="33446"/>
    <n v="0.99339999999999995"/>
    <m/>
    <m/>
    <m/>
    <n v="5.7000000000000002E-2"/>
  </r>
  <r>
    <x v="32"/>
    <s v="C-IV"/>
    <x v="7"/>
    <x v="1"/>
    <x v="1"/>
    <s v="2013/14"/>
    <n v="774"/>
    <n v="1604"/>
    <n v="3258"/>
    <n v="1"/>
    <m/>
    <m/>
    <m/>
    <n v="5.7000000000000002E-2"/>
  </r>
  <r>
    <x v="33"/>
    <s v="C-IV"/>
    <x v="7"/>
    <x v="1"/>
    <x v="1"/>
    <s v="2013/14"/>
    <n v="117136"/>
    <n v="281349"/>
    <n v="500585"/>
    <n v="0.99750000000000005"/>
    <m/>
    <m/>
    <m/>
    <n v="3.3399999999999999E-2"/>
  </r>
  <r>
    <x v="34"/>
    <s v="CalWIN"/>
    <x v="7"/>
    <x v="1"/>
    <x v="1"/>
    <s v="2013/14"/>
    <n v="95221"/>
    <n v="210849"/>
    <n v="361684"/>
    <n v="0.9879"/>
    <m/>
    <m/>
    <m/>
    <n v="4.8999999999999998E-3"/>
  </r>
  <r>
    <x v="35"/>
    <s v="C-IV"/>
    <x v="7"/>
    <x v="1"/>
    <x v="1"/>
    <s v="2013/14"/>
    <n v="2601"/>
    <n v="6020"/>
    <n v="11172"/>
    <n v="1"/>
    <m/>
    <m/>
    <m/>
    <n v="5.7000000000000002E-2"/>
  </r>
  <r>
    <x v="36"/>
    <s v="C-IV"/>
    <x v="7"/>
    <x v="1"/>
    <x v="1"/>
    <s v="2013/14"/>
    <n v="161104"/>
    <n v="376453"/>
    <n v="563425"/>
    <n v="0.99850000000000005"/>
    <m/>
    <m/>
    <m/>
    <n v="1.46E-2"/>
  </r>
  <r>
    <x v="37"/>
    <s v="CalWIN"/>
    <x v="7"/>
    <x v="1"/>
    <x v="1"/>
    <s v="2013/14"/>
    <n v="123823"/>
    <n v="262654"/>
    <n v="524620"/>
    <n v="0.98"/>
    <m/>
    <m/>
    <m/>
    <n v="2.29E-2"/>
  </r>
  <r>
    <x v="38"/>
    <s v="CalWIN"/>
    <x v="7"/>
    <x v="1"/>
    <x v="1"/>
    <s v="2013/14"/>
    <n v="32218"/>
    <n v="50349"/>
    <n v="145611"/>
    <n v="0.97350000000000003"/>
    <m/>
    <m/>
    <m/>
    <n v="4.0599999999999997E-2"/>
  </r>
  <r>
    <x v="39"/>
    <s v="C-IV"/>
    <x v="7"/>
    <x v="1"/>
    <x v="1"/>
    <s v="2013/14"/>
    <n v="47177"/>
    <n v="113733"/>
    <n v="204495"/>
    <n v="0.98099999999999998"/>
    <m/>
    <m/>
    <m/>
    <n v="2.8000000000000001E-2"/>
  </r>
  <r>
    <x v="40"/>
    <s v="CalWIN"/>
    <x v="7"/>
    <x v="1"/>
    <x v="1"/>
    <s v="2013/14"/>
    <n v="8896"/>
    <n v="17232"/>
    <n v="38907"/>
    <n v="0.97840000000000005"/>
    <m/>
    <m/>
    <m/>
    <n v="5.7000000000000002E-2"/>
  </r>
  <r>
    <x v="41"/>
    <s v="CalWIN"/>
    <x v="7"/>
    <x v="1"/>
    <x v="1"/>
    <s v="2013/14"/>
    <n v="14752"/>
    <n v="29859"/>
    <n v="94017"/>
    <n v="0.83530000000000004"/>
    <m/>
    <m/>
    <m/>
    <n v="5.7000000000000002E-2"/>
  </r>
  <r>
    <x v="42"/>
    <s v="CalWIN"/>
    <x v="7"/>
    <x v="1"/>
    <x v="1"/>
    <s v="2013/14"/>
    <n v="14130"/>
    <n v="31787"/>
    <n v="95043"/>
    <n v="0.92700000000000005"/>
    <m/>
    <m/>
    <m/>
    <n v="5.7000000000000002E-2"/>
  </r>
  <r>
    <x v="43"/>
    <s v="CalWIN"/>
    <x v="7"/>
    <x v="1"/>
    <x v="1"/>
    <s v="2013/14"/>
    <n v="52383"/>
    <n v="110797"/>
    <n v="296699"/>
    <n v="0.96240000000000003"/>
    <m/>
    <m/>
    <m/>
    <n v="1.4800000000000001E-2"/>
  </r>
  <r>
    <x v="44"/>
    <s v="CalWIN"/>
    <x v="7"/>
    <x v="1"/>
    <x v="1"/>
    <s v="2013/14"/>
    <n v="11508"/>
    <n v="22333"/>
    <n v="49882"/>
    <n v="0.9214"/>
    <m/>
    <m/>
    <m/>
    <n v="5.7000000000000002E-2"/>
  </r>
  <r>
    <x v="45"/>
    <s v="C-IV"/>
    <x v="7"/>
    <x v="1"/>
    <x v="1"/>
    <s v="2013/14"/>
    <n v="11740"/>
    <n v="23399"/>
    <n v="41851"/>
    <n v="0.87450000000000006"/>
    <m/>
    <m/>
    <m/>
    <n v="5.7000000000000002E-2"/>
  </r>
  <r>
    <x v="46"/>
    <s v="C-IV"/>
    <x v="7"/>
    <x v="1"/>
    <x v="1"/>
    <s v="2013/14"/>
    <n v="153"/>
    <n v="301"/>
    <n v="536"/>
    <n v="0.875"/>
    <m/>
    <m/>
    <m/>
    <n v="5.7000000000000002E-2"/>
  </r>
  <r>
    <x v="47"/>
    <s v="C-IV"/>
    <x v="7"/>
    <x v="1"/>
    <x v="1"/>
    <s v="2013/14"/>
    <n v="2918"/>
    <n v="6473"/>
    <n v="11280"/>
    <n v="1"/>
    <m/>
    <m/>
    <m/>
    <n v="5.7000000000000002E-2"/>
  </r>
  <r>
    <x v="48"/>
    <s v="CalWIN"/>
    <x v="7"/>
    <x v="1"/>
    <x v="1"/>
    <s v="2013/14"/>
    <n v="20803"/>
    <n v="41454"/>
    <n v="76506"/>
    <n v="0.95169999999999999"/>
    <m/>
    <m/>
    <m/>
    <n v="1.2200000000000001E-2"/>
  </r>
  <r>
    <x v="49"/>
    <s v="CalWIN"/>
    <x v="7"/>
    <x v="1"/>
    <x v="1"/>
    <s v="2013/14"/>
    <n v="18674"/>
    <n v="34437"/>
    <n v="77952"/>
    <n v="0.87680000000000002"/>
    <m/>
    <m/>
    <m/>
    <n v="5.7000000000000002E-2"/>
  </r>
  <r>
    <x v="50"/>
    <s v="C-IV"/>
    <x v="7"/>
    <x v="1"/>
    <x v="1"/>
    <s v="2013/14"/>
    <n v="41841"/>
    <n v="91681"/>
    <n v="152348"/>
    <n v="0.97219999999999995"/>
    <m/>
    <m/>
    <m/>
    <n v="8.3999999999999995E-3"/>
  </r>
  <r>
    <x v="51"/>
    <s v="C-IV"/>
    <x v="7"/>
    <x v="1"/>
    <x v="1"/>
    <s v="2013/14"/>
    <n v="5175"/>
    <n v="12320"/>
    <n v="25284"/>
    <n v="0.99609999999999999"/>
    <m/>
    <m/>
    <m/>
    <n v="5.7000000000000002E-2"/>
  </r>
  <r>
    <x v="52"/>
    <s v="C-IV"/>
    <x v="7"/>
    <x v="1"/>
    <x v="1"/>
    <s v="2013/14"/>
    <n v="4338"/>
    <n v="9958"/>
    <n v="18222"/>
    <n v="0.88839999999999997"/>
    <m/>
    <m/>
    <m/>
    <n v="5.7000000000000002E-2"/>
  </r>
  <r>
    <x v="53"/>
    <s v="C-IV"/>
    <x v="7"/>
    <x v="1"/>
    <x v="1"/>
    <s v="2013/14"/>
    <n v="783"/>
    <n v="1550"/>
    <n v="2860"/>
    <n v="0.95650000000000002"/>
    <m/>
    <m/>
    <m/>
    <n v="5.7000000000000002E-2"/>
  </r>
  <r>
    <x v="54"/>
    <s v="CalWIN"/>
    <x v="7"/>
    <x v="1"/>
    <x v="1"/>
    <s v="2013/14"/>
    <n v="46565"/>
    <n v="115014"/>
    <n v="187301"/>
    <n v="1"/>
    <m/>
    <m/>
    <m/>
    <n v="3.5700000000000003E-2"/>
  </r>
  <r>
    <x v="55"/>
    <s v="C-IV"/>
    <x v="7"/>
    <x v="1"/>
    <x v="1"/>
    <s v="2013/14"/>
    <n v="2810"/>
    <n v="5152"/>
    <n v="8599"/>
    <n v="0.9103"/>
    <m/>
    <m/>
    <m/>
    <n v="5.7000000000000002E-2"/>
  </r>
  <r>
    <x v="56"/>
    <s v="CalWIN"/>
    <x v="7"/>
    <x v="1"/>
    <x v="1"/>
    <s v="2013/14"/>
    <n v="32266"/>
    <n v="67240"/>
    <n v="144974"/>
    <n v="0.98450000000000004"/>
    <m/>
    <m/>
    <m/>
    <n v="2.8500000000000001E-2"/>
  </r>
  <r>
    <x v="57"/>
    <s v="CalWIN"/>
    <x v="7"/>
    <x v="1"/>
    <x v="1"/>
    <s v="2013/14"/>
    <n v="7842"/>
    <n v="16685"/>
    <n v="36003"/>
    <n v="0.83979999999999999"/>
    <m/>
    <m/>
    <m/>
    <n v="5.7000000000000002E-2"/>
  </r>
  <r>
    <x v="58"/>
    <s v="C-IV"/>
    <x v="7"/>
    <x v="1"/>
    <x v="1"/>
    <s v="2013/14"/>
    <n v="5737"/>
    <n v="12838"/>
    <n v="20838"/>
    <n v="0.96440000000000003"/>
    <m/>
    <m/>
    <m/>
    <n v="5.7000000000000002E-2"/>
  </r>
  <r>
    <x v="0"/>
    <s v="n/a"/>
    <x v="8"/>
    <x v="1"/>
    <x v="1"/>
    <s v="2013/14"/>
    <n v="1954575"/>
    <n v="4240897"/>
    <n v="8603896"/>
    <n v="0.96589999999999998"/>
    <m/>
    <m/>
    <m/>
    <n v="2.9600000000000001E-2"/>
  </r>
  <r>
    <x v="1"/>
    <s v="CalWIN"/>
    <x v="8"/>
    <x v="1"/>
    <x v="1"/>
    <s v="2013/14"/>
    <n v="63501"/>
    <n v="127311"/>
    <n v="277621"/>
    <n v="0.89949999999999997"/>
    <m/>
    <m/>
    <m/>
    <n v="3.1600000000000003E-2"/>
  </r>
  <r>
    <x v="2"/>
    <s v="C-IV"/>
    <x v="8"/>
    <x v="1"/>
    <x v="1"/>
    <s v="2013/14"/>
    <n v="91"/>
    <n v="160"/>
    <n v="204"/>
    <n v="1"/>
    <m/>
    <m/>
    <m/>
    <n v="5.2900000000000003E-2"/>
  </r>
  <r>
    <x v="3"/>
    <s v="C-IV"/>
    <x v="8"/>
    <x v="1"/>
    <x v="1"/>
    <s v="2013/14"/>
    <n v="1688"/>
    <n v="3297"/>
    <n v="4766"/>
    <n v="0.99060000000000004"/>
    <m/>
    <m/>
    <m/>
    <n v="5.2900000000000003E-2"/>
  </r>
  <r>
    <x v="4"/>
    <s v="C-IV"/>
    <x v="8"/>
    <x v="1"/>
    <x v="1"/>
    <s v="2013/14"/>
    <n v="14832"/>
    <n v="30313"/>
    <n v="52921"/>
    <n v="0.92430000000000001"/>
    <m/>
    <m/>
    <m/>
    <n v="5.2900000000000003E-2"/>
  </r>
  <r>
    <x v="5"/>
    <s v="C-IV"/>
    <x v="8"/>
    <x v="1"/>
    <x v="1"/>
    <s v="2013/14"/>
    <n v="2552"/>
    <n v="4890"/>
    <n v="6932"/>
    <n v="0.98399999999999999"/>
    <m/>
    <m/>
    <m/>
    <n v="5.2900000000000003E-2"/>
  </r>
  <r>
    <x v="6"/>
    <s v="C-IV"/>
    <x v="8"/>
    <x v="1"/>
    <x v="1"/>
    <s v="2013/14"/>
    <n v="685"/>
    <n v="1608"/>
    <n v="5035"/>
    <n v="0.94120000000000004"/>
    <m/>
    <m/>
    <m/>
    <n v="5.2900000000000003E-2"/>
  </r>
  <r>
    <x v="7"/>
    <s v="CalWIN"/>
    <x v="8"/>
    <x v="1"/>
    <x v="1"/>
    <s v="2013/14"/>
    <n v="33168"/>
    <n v="69032"/>
    <n v="163104"/>
    <n v="0.93120000000000003"/>
    <m/>
    <m/>
    <m/>
    <n v="4.02E-2"/>
  </r>
  <r>
    <x v="8"/>
    <s v="C-IV"/>
    <x v="8"/>
    <x v="1"/>
    <x v="1"/>
    <s v="2013/14"/>
    <n v="2483"/>
    <n v="5041"/>
    <n v="8235"/>
    <n v="1"/>
    <m/>
    <m/>
    <m/>
    <n v="5.2900000000000003E-2"/>
  </r>
  <r>
    <x v="9"/>
    <s v="C-IV"/>
    <x v="8"/>
    <x v="1"/>
    <x v="1"/>
    <s v="2013/14"/>
    <n v="6282"/>
    <n v="11591"/>
    <n v="20240"/>
    <n v="0.98480000000000001"/>
    <m/>
    <m/>
    <m/>
    <n v="5.2900000000000003E-2"/>
  </r>
  <r>
    <x v="10"/>
    <s v="CalWIN"/>
    <x v="8"/>
    <x v="1"/>
    <x v="1"/>
    <s v="2013/14"/>
    <n v="90693"/>
    <n v="217651"/>
    <n v="339629"/>
    <n v="0.9143"/>
    <m/>
    <m/>
    <m/>
    <n v="3.5000000000000001E-3"/>
  </r>
  <r>
    <x v="11"/>
    <s v="C-IV"/>
    <x v="8"/>
    <x v="1"/>
    <x v="1"/>
    <s v="2013/14"/>
    <n v="1397"/>
    <n v="3455"/>
    <n v="7844"/>
    <n v="1"/>
    <m/>
    <m/>
    <m/>
    <n v="5.2900000000000003E-2"/>
  </r>
  <r>
    <x v="12"/>
    <s v="C-IV"/>
    <x v="8"/>
    <x v="1"/>
    <x v="1"/>
    <s v="2013/14"/>
    <n v="8788"/>
    <n v="16477"/>
    <n v="30232"/>
    <n v="0.9375"/>
    <m/>
    <m/>
    <m/>
    <n v="5.2900000000000003E-2"/>
  </r>
  <r>
    <x v="13"/>
    <s v="C-IV"/>
    <x v="8"/>
    <x v="1"/>
    <x v="1"/>
    <s v="2013/14"/>
    <n v="14799"/>
    <n v="34870"/>
    <n v="61019"/>
    <n v="0.86860000000000004"/>
    <m/>
    <m/>
    <m/>
    <n v="5.2900000000000003E-2"/>
  </r>
  <r>
    <x v="14"/>
    <s v="C-IV"/>
    <x v="8"/>
    <x v="1"/>
    <x v="1"/>
    <s v="2013/14"/>
    <n v="1002"/>
    <n v="2029"/>
    <n v="3642"/>
    <n v="0.98440000000000005"/>
    <m/>
    <m/>
    <m/>
    <n v="5.2900000000000003E-2"/>
  </r>
  <r>
    <x v="15"/>
    <s v="C-IV"/>
    <x v="8"/>
    <x v="1"/>
    <x v="1"/>
    <s v="2013/14"/>
    <n v="59170"/>
    <n v="142950"/>
    <n v="266043"/>
    <n v="0.98529999999999995"/>
    <m/>
    <m/>
    <m/>
    <n v="2.24E-2"/>
  </r>
  <r>
    <x v="16"/>
    <s v="C-IV"/>
    <x v="8"/>
    <x v="1"/>
    <x v="1"/>
    <s v="2013/14"/>
    <n v="9813"/>
    <n v="23245"/>
    <n v="40057"/>
    <n v="0.99019999999999997"/>
    <m/>
    <m/>
    <m/>
    <n v="5.2900000000000003E-2"/>
  </r>
  <r>
    <x v="17"/>
    <s v="C-IV"/>
    <x v="8"/>
    <x v="1"/>
    <x v="1"/>
    <s v="2013/14"/>
    <n v="5119"/>
    <n v="10267"/>
    <n v="19689"/>
    <n v="0.92659999999999998"/>
    <m/>
    <m/>
    <m/>
    <n v="5.2900000000000003E-2"/>
  </r>
  <r>
    <x v="18"/>
    <s v="C-IV"/>
    <x v="8"/>
    <x v="1"/>
    <x v="1"/>
    <s v="2013/14"/>
    <n v="1420"/>
    <n v="2971"/>
    <n v="5099"/>
    <n v="0.92930000000000001"/>
    <m/>
    <m/>
    <m/>
    <n v="5.2900000000000003E-2"/>
  </r>
  <r>
    <x v="19"/>
    <s v="LRS"/>
    <x v="8"/>
    <x v="1"/>
    <x v="1"/>
    <s v="2013/14"/>
    <n v="562551"/>
    <n v="1158732"/>
    <n v="2651016"/>
    <n v="0.96699999999999997"/>
    <m/>
    <m/>
    <m/>
    <n v="2.7199999999999998E-2"/>
  </r>
  <r>
    <x v="20"/>
    <s v="C-IV"/>
    <x v="8"/>
    <x v="1"/>
    <x v="1"/>
    <s v="2013/14"/>
    <n v="10522"/>
    <n v="26604"/>
    <n v="50733"/>
    <n v="0.98299999999999998"/>
    <m/>
    <m/>
    <m/>
    <n v="5.2900000000000003E-2"/>
  </r>
  <r>
    <x v="21"/>
    <s v="C-IV"/>
    <x v="8"/>
    <x v="1"/>
    <x v="1"/>
    <s v="2013/14"/>
    <n v="5786"/>
    <n v="9747"/>
    <n v="26115"/>
    <n v="0.9607"/>
    <m/>
    <m/>
    <m/>
    <n v="5.2900000000000003E-2"/>
  </r>
  <r>
    <x v="22"/>
    <s v="C-IV"/>
    <x v="8"/>
    <x v="1"/>
    <x v="1"/>
    <s v="2013/14"/>
    <n v="895"/>
    <n v="1794"/>
    <n v="2963"/>
    <n v="0.8276"/>
    <m/>
    <m/>
    <m/>
    <n v="5.2900000000000003E-2"/>
  </r>
  <r>
    <x v="23"/>
    <s v="C-IV"/>
    <x v="8"/>
    <x v="1"/>
    <x v="1"/>
    <s v="2013/14"/>
    <n v="6837"/>
    <n v="12954"/>
    <n v="26125"/>
    <n v="0.99460000000000004"/>
    <m/>
    <m/>
    <m/>
    <n v="5.2900000000000003E-2"/>
  </r>
  <r>
    <x v="24"/>
    <s v="C-IV"/>
    <x v="8"/>
    <x v="1"/>
    <x v="1"/>
    <s v="2013/14"/>
    <n v="22704"/>
    <n v="54704"/>
    <n v="95284"/>
    <n v="0.97370000000000001"/>
    <m/>
    <m/>
    <m/>
    <n v="1.3100000000000001E-2"/>
  </r>
  <r>
    <x v="25"/>
    <s v="C-IV"/>
    <x v="8"/>
    <x v="1"/>
    <x v="1"/>
    <s v="2013/14"/>
    <n v="404"/>
    <n v="918"/>
    <n v="2104"/>
    <n v="1"/>
    <m/>
    <m/>
    <m/>
    <n v="5.2900000000000003E-2"/>
  </r>
  <r>
    <x v="26"/>
    <s v="C-IV"/>
    <x v="8"/>
    <x v="1"/>
    <x v="1"/>
    <s v="2013/14"/>
    <n v="343"/>
    <n v="579"/>
    <n v="1663"/>
    <n v="1"/>
    <m/>
    <m/>
    <m/>
    <n v="5.2900000000000003E-2"/>
  </r>
  <r>
    <x v="27"/>
    <s v="C-IV"/>
    <x v="8"/>
    <x v="1"/>
    <x v="1"/>
    <s v="2013/14"/>
    <n v="19171"/>
    <n v="43496"/>
    <n v="118353"/>
    <n v="1"/>
    <m/>
    <m/>
    <m/>
    <n v="2.4199999999999999E-2"/>
  </r>
  <r>
    <x v="28"/>
    <s v="C-IV"/>
    <x v="8"/>
    <x v="1"/>
    <x v="1"/>
    <s v="2013/14"/>
    <n v="3116"/>
    <n v="6596"/>
    <n v="21038"/>
    <n v="0.72330000000000005"/>
    <m/>
    <m/>
    <m/>
    <n v="5.2900000000000003E-2"/>
  </r>
  <r>
    <x v="29"/>
    <s v="C-IV"/>
    <x v="8"/>
    <x v="1"/>
    <x v="1"/>
    <s v="2013/14"/>
    <n v="3880"/>
    <n v="7399"/>
    <n v="12636"/>
    <n v="0.99480000000000002"/>
    <m/>
    <m/>
    <m/>
    <n v="5.2900000000000003E-2"/>
  </r>
  <r>
    <x v="30"/>
    <s v="CalWIN"/>
    <x v="8"/>
    <x v="1"/>
    <x v="1"/>
    <s v="2013/14"/>
    <n v="107799"/>
    <n v="236820"/>
    <n v="555688"/>
    <n v="0.99409999999999998"/>
    <m/>
    <m/>
    <m/>
    <n v="2.1899999999999999E-2"/>
  </r>
  <r>
    <x v="31"/>
    <s v="CalWIN"/>
    <x v="8"/>
    <x v="1"/>
    <x v="1"/>
    <s v="2013/14"/>
    <n v="8702"/>
    <n v="17929"/>
    <n v="33500"/>
    <n v="0.99280000000000002"/>
    <m/>
    <m/>
    <m/>
    <n v="5.2900000000000003E-2"/>
  </r>
  <r>
    <x v="32"/>
    <s v="C-IV"/>
    <x v="8"/>
    <x v="1"/>
    <x v="1"/>
    <s v="2013/14"/>
    <n v="777"/>
    <n v="1580"/>
    <n v="3298"/>
    <n v="1"/>
    <m/>
    <m/>
    <m/>
    <n v="5.2900000000000003E-2"/>
  </r>
  <r>
    <x v="33"/>
    <s v="C-IV"/>
    <x v="8"/>
    <x v="1"/>
    <x v="1"/>
    <s v="2013/14"/>
    <n v="118089"/>
    <n v="282959"/>
    <n v="500147"/>
    <n v="0.99570000000000003"/>
    <m/>
    <m/>
    <m/>
    <n v="3.1699999999999999E-2"/>
  </r>
  <r>
    <x v="34"/>
    <s v="CalWIN"/>
    <x v="8"/>
    <x v="1"/>
    <x v="1"/>
    <s v="2013/14"/>
    <n v="95019"/>
    <n v="210684"/>
    <n v="360938"/>
    <n v="0.98750000000000004"/>
    <m/>
    <m/>
    <m/>
    <n v="4.4000000000000003E-3"/>
  </r>
  <r>
    <x v="35"/>
    <s v="C-IV"/>
    <x v="8"/>
    <x v="1"/>
    <x v="1"/>
    <s v="2013/14"/>
    <n v="2551"/>
    <n v="5934"/>
    <n v="11310"/>
    <n v="1"/>
    <m/>
    <m/>
    <m/>
    <n v="5.2900000000000003E-2"/>
  </r>
  <r>
    <x v="36"/>
    <s v="C-IV"/>
    <x v="8"/>
    <x v="1"/>
    <x v="1"/>
    <s v="2013/14"/>
    <n v="161732"/>
    <n v="377412"/>
    <n v="562746"/>
    <n v="0.997"/>
    <m/>
    <m/>
    <m/>
    <n v="1.4200000000000001E-2"/>
  </r>
  <r>
    <x v="37"/>
    <s v="CalWIN"/>
    <x v="8"/>
    <x v="1"/>
    <x v="1"/>
    <s v="2013/14"/>
    <n v="124269"/>
    <n v="264103"/>
    <n v="524094"/>
    <n v="0.9708"/>
    <m/>
    <m/>
    <m/>
    <n v="2.5399999999999999E-2"/>
  </r>
  <r>
    <x v="38"/>
    <s v="CalWIN"/>
    <x v="8"/>
    <x v="1"/>
    <x v="1"/>
    <s v="2013/14"/>
    <n v="31856"/>
    <n v="50177"/>
    <n v="145544"/>
    <n v="0.97019999999999995"/>
    <m/>
    <m/>
    <m/>
    <n v="3.78E-2"/>
  </r>
  <r>
    <x v="39"/>
    <s v="C-IV"/>
    <x v="8"/>
    <x v="1"/>
    <x v="1"/>
    <s v="2013/14"/>
    <n v="47085"/>
    <n v="113234"/>
    <n v="204326"/>
    <n v="0.97529999999999994"/>
    <m/>
    <m/>
    <m/>
    <n v="2.6700000000000002E-2"/>
  </r>
  <r>
    <x v="40"/>
    <s v="CalWIN"/>
    <x v="8"/>
    <x v="1"/>
    <x v="1"/>
    <s v="2013/14"/>
    <n v="8783"/>
    <n v="17028"/>
    <n v="38798"/>
    <n v="0.95750000000000002"/>
    <m/>
    <m/>
    <m/>
    <n v="5.2900000000000003E-2"/>
  </r>
  <r>
    <x v="41"/>
    <s v="CalWIN"/>
    <x v="8"/>
    <x v="1"/>
    <x v="1"/>
    <s v="2013/14"/>
    <n v="14981"/>
    <n v="30296"/>
    <n v="94376"/>
    <n v="0.96619999999999995"/>
    <m/>
    <m/>
    <m/>
    <n v="5.2900000000000003E-2"/>
  </r>
  <r>
    <x v="42"/>
    <s v="CalWIN"/>
    <x v="8"/>
    <x v="1"/>
    <x v="1"/>
    <s v="2013/14"/>
    <n v="14013"/>
    <n v="31502"/>
    <n v="95156"/>
    <n v="0.93189999999999995"/>
    <m/>
    <m/>
    <m/>
    <n v="5.2900000000000003E-2"/>
  </r>
  <r>
    <x v="43"/>
    <s v="CalWIN"/>
    <x v="8"/>
    <x v="1"/>
    <x v="1"/>
    <s v="2013/14"/>
    <n v="52429"/>
    <n v="110814"/>
    <n v="296341"/>
    <n v="0.91159999999999997"/>
    <m/>
    <m/>
    <m/>
    <n v="2.46E-2"/>
  </r>
  <r>
    <x v="44"/>
    <s v="CalWIN"/>
    <x v="8"/>
    <x v="1"/>
    <x v="1"/>
    <s v="2013/14"/>
    <n v="11383"/>
    <n v="22023"/>
    <n v="49770"/>
    <n v="0.92610000000000003"/>
    <m/>
    <m/>
    <m/>
    <n v="5.2900000000000003E-2"/>
  </r>
  <r>
    <x v="45"/>
    <s v="C-IV"/>
    <x v="8"/>
    <x v="1"/>
    <x v="1"/>
    <s v="2013/14"/>
    <n v="11438"/>
    <n v="22941"/>
    <n v="43592"/>
    <n v="0.80389999999999995"/>
    <m/>
    <m/>
    <m/>
    <n v="5.2900000000000003E-2"/>
  </r>
  <r>
    <x v="46"/>
    <s v="C-IV"/>
    <x v="8"/>
    <x v="1"/>
    <x v="1"/>
    <s v="2013/14"/>
    <n v="159"/>
    <n v="300"/>
    <n v="526"/>
    <n v="0.88890000000000002"/>
    <m/>
    <m/>
    <m/>
    <n v="5.2900000000000003E-2"/>
  </r>
  <r>
    <x v="47"/>
    <s v="C-IV"/>
    <x v="8"/>
    <x v="1"/>
    <x v="1"/>
    <s v="2013/14"/>
    <n v="2920"/>
    <n v="6470"/>
    <n v="11571"/>
    <n v="1"/>
    <m/>
    <m/>
    <m/>
    <n v="5.2900000000000003E-2"/>
  </r>
  <r>
    <x v="48"/>
    <s v="CalWIN"/>
    <x v="8"/>
    <x v="1"/>
    <x v="1"/>
    <s v="2013/14"/>
    <n v="20829"/>
    <n v="41431"/>
    <n v="76618"/>
    <n v="0.91900000000000004"/>
    <m/>
    <m/>
    <m/>
    <n v="1.2200000000000001E-2"/>
  </r>
  <r>
    <x v="49"/>
    <s v="CalWIN"/>
    <x v="8"/>
    <x v="1"/>
    <x v="1"/>
    <s v="2013/14"/>
    <n v="18587"/>
    <n v="34325"/>
    <n v="78051"/>
    <n v="0.82289999999999996"/>
    <m/>
    <m/>
    <m/>
    <n v="5.2900000000000003E-2"/>
  </r>
  <r>
    <x v="50"/>
    <s v="C-IV"/>
    <x v="8"/>
    <x v="1"/>
    <x v="1"/>
    <s v="2013/14"/>
    <n v="41870"/>
    <n v="91498"/>
    <n v="152394"/>
    <n v="0.95989999999999998"/>
    <m/>
    <m/>
    <m/>
    <n v="9.7000000000000003E-3"/>
  </r>
  <r>
    <x v="51"/>
    <s v="C-IV"/>
    <x v="8"/>
    <x v="1"/>
    <x v="1"/>
    <s v="2013/14"/>
    <n v="5124"/>
    <n v="12177"/>
    <n v="25331"/>
    <n v="0.98099999999999998"/>
    <m/>
    <m/>
    <m/>
    <n v="5.2900000000000003E-2"/>
  </r>
  <r>
    <x v="52"/>
    <s v="C-IV"/>
    <x v="8"/>
    <x v="1"/>
    <x v="1"/>
    <s v="2013/14"/>
    <n v="4376"/>
    <n v="10039"/>
    <n v="18205"/>
    <n v="0.93389999999999995"/>
    <m/>
    <m/>
    <m/>
    <n v="5.2900000000000003E-2"/>
  </r>
  <r>
    <x v="53"/>
    <s v="C-IV"/>
    <x v="8"/>
    <x v="1"/>
    <x v="1"/>
    <s v="2013/14"/>
    <n v="802"/>
    <n v="1581"/>
    <n v="2988"/>
    <n v="0.9667"/>
    <m/>
    <m/>
    <m/>
    <n v="5.2900000000000003E-2"/>
  </r>
  <r>
    <x v="54"/>
    <s v="CalWIN"/>
    <x v="8"/>
    <x v="1"/>
    <x v="1"/>
    <s v="2013/14"/>
    <n v="46557"/>
    <n v="114906"/>
    <n v="187429"/>
    <n v="1"/>
    <m/>
    <m/>
    <m/>
    <n v="3.5799999999999998E-2"/>
  </r>
  <r>
    <x v="55"/>
    <s v="C-IV"/>
    <x v="8"/>
    <x v="1"/>
    <x v="1"/>
    <s v="2013/14"/>
    <n v="2795"/>
    <n v="5150"/>
    <n v="8593"/>
    <n v="0.9"/>
    <m/>
    <m/>
    <m/>
    <n v="5.2900000000000003E-2"/>
  </r>
  <r>
    <x v="56"/>
    <s v="CalWIN"/>
    <x v="8"/>
    <x v="1"/>
    <x v="1"/>
    <s v="2013/14"/>
    <n v="32344"/>
    <n v="67349"/>
    <n v="145165"/>
    <n v="0.98319999999999996"/>
    <m/>
    <m/>
    <m/>
    <n v="2.6499999999999999E-2"/>
  </r>
  <r>
    <x v="57"/>
    <s v="CalWIN"/>
    <x v="8"/>
    <x v="1"/>
    <x v="1"/>
    <s v="2013/14"/>
    <n v="7920"/>
    <n v="16845"/>
    <n v="36147"/>
    <n v="0.74209999999999998"/>
    <m/>
    <m/>
    <m/>
    <n v="5.2900000000000003E-2"/>
  </r>
  <r>
    <x v="58"/>
    <s v="C-IV"/>
    <x v="8"/>
    <x v="1"/>
    <x v="1"/>
    <s v="2013/14"/>
    <n v="5694"/>
    <n v="12709"/>
    <n v="20912"/>
    <n v="0.97719999999999996"/>
    <m/>
    <m/>
    <m/>
    <n v="5.2900000000000003E-2"/>
  </r>
  <r>
    <x v="0"/>
    <s v="n/a"/>
    <x v="9"/>
    <x v="1"/>
    <x v="2"/>
    <s v="2013/14"/>
    <n v="1977662"/>
    <n v="4285622"/>
    <n v="8602269"/>
    <n v="0.96450000000000002"/>
    <m/>
    <m/>
    <m/>
    <n v="3.9E-2"/>
  </r>
  <r>
    <x v="1"/>
    <s v="CalWIN"/>
    <x v="9"/>
    <x v="1"/>
    <x v="2"/>
    <s v="2013/14"/>
    <n v="64540"/>
    <n v="129167"/>
    <n v="277331"/>
    <n v="0.90569999999999995"/>
    <m/>
    <m/>
    <m/>
    <n v="0.02"/>
  </r>
  <r>
    <x v="2"/>
    <s v="C-IV"/>
    <x v="9"/>
    <x v="1"/>
    <x v="2"/>
    <s v="2013/14"/>
    <n v="90"/>
    <n v="154"/>
    <n v="201"/>
    <n v="1"/>
    <m/>
    <m/>
    <m/>
    <n v="0.18709999999999999"/>
  </r>
  <r>
    <x v="3"/>
    <s v="C-IV"/>
    <x v="9"/>
    <x v="1"/>
    <x v="2"/>
    <s v="2013/14"/>
    <n v="1669"/>
    <n v="3261"/>
    <n v="4737"/>
    <n v="0.93140000000000001"/>
    <m/>
    <m/>
    <m/>
    <n v="0.18709999999999999"/>
  </r>
  <r>
    <x v="4"/>
    <s v="C-IV"/>
    <x v="9"/>
    <x v="1"/>
    <x v="2"/>
    <s v="2013/14"/>
    <n v="14919"/>
    <n v="30365"/>
    <n v="53199"/>
    <n v="0.90610000000000002"/>
    <m/>
    <m/>
    <m/>
    <n v="0.18709999999999999"/>
  </r>
  <r>
    <x v="5"/>
    <s v="C-IV"/>
    <x v="9"/>
    <x v="1"/>
    <x v="2"/>
    <s v="2013/14"/>
    <n v="2547"/>
    <n v="4866"/>
    <n v="6972"/>
    <n v="1"/>
    <m/>
    <m/>
    <m/>
    <n v="0.18709999999999999"/>
  </r>
  <r>
    <x v="6"/>
    <s v="C-IV"/>
    <x v="9"/>
    <x v="1"/>
    <x v="2"/>
    <s v="2013/14"/>
    <n v="690"/>
    <n v="1624"/>
    <n v="5104"/>
    <n v="0.91669999999999996"/>
    <m/>
    <m/>
    <m/>
    <n v="0.18709999999999999"/>
  </r>
  <r>
    <x v="7"/>
    <s v="CalWIN"/>
    <x v="9"/>
    <x v="1"/>
    <x v="2"/>
    <s v="2013/14"/>
    <n v="33853"/>
    <n v="70212"/>
    <n v="164227"/>
    <n v="0.92190000000000005"/>
    <m/>
    <m/>
    <m/>
    <n v="7.3000000000000001E-3"/>
  </r>
  <r>
    <x v="8"/>
    <s v="C-IV"/>
    <x v="9"/>
    <x v="1"/>
    <x v="2"/>
    <s v="2013/14"/>
    <n v="2477"/>
    <n v="5032"/>
    <n v="8285"/>
    <n v="1"/>
    <m/>
    <m/>
    <m/>
    <n v="0.18709999999999999"/>
  </r>
  <r>
    <x v="9"/>
    <s v="C-IV"/>
    <x v="9"/>
    <x v="1"/>
    <x v="2"/>
    <s v="2013/14"/>
    <n v="6240"/>
    <n v="11497"/>
    <n v="20410"/>
    <n v="0.9879"/>
    <m/>
    <m/>
    <m/>
    <n v="0.18709999999999999"/>
  </r>
  <r>
    <x v="10"/>
    <s v="CalWIN"/>
    <x v="9"/>
    <x v="1"/>
    <x v="2"/>
    <s v="2013/14"/>
    <n v="92503"/>
    <n v="220916"/>
    <n v="339064"/>
    <n v="0.92459999999999998"/>
    <m/>
    <m/>
    <m/>
    <n v="0"/>
  </r>
  <r>
    <x v="11"/>
    <s v="C-IV"/>
    <x v="9"/>
    <x v="1"/>
    <x v="2"/>
    <s v="2013/14"/>
    <n v="1387"/>
    <n v="3412"/>
    <n v="7838"/>
    <n v="1"/>
    <m/>
    <m/>
    <m/>
    <n v="0.18709999999999999"/>
  </r>
  <r>
    <x v="12"/>
    <s v="C-IV"/>
    <x v="9"/>
    <x v="1"/>
    <x v="2"/>
    <s v="2013/14"/>
    <n v="8895"/>
    <n v="16624"/>
    <n v="30190"/>
    <n v="0.90410000000000001"/>
    <m/>
    <m/>
    <m/>
    <n v="0.18709999999999999"/>
  </r>
  <r>
    <x v="13"/>
    <s v="C-IV"/>
    <x v="9"/>
    <x v="1"/>
    <x v="2"/>
    <s v="2013/14"/>
    <n v="14978"/>
    <n v="38207"/>
    <n v="61243"/>
    <n v="0.8821"/>
    <m/>
    <m/>
    <m/>
    <n v="0.18709999999999999"/>
  </r>
  <r>
    <x v="14"/>
    <s v="C-IV"/>
    <x v="9"/>
    <x v="1"/>
    <x v="2"/>
    <s v="2013/14"/>
    <n v="1009"/>
    <n v="2028"/>
    <n v="3606"/>
    <n v="1"/>
    <m/>
    <m/>
    <m/>
    <n v="0.18709999999999999"/>
  </r>
  <r>
    <x v="15"/>
    <s v="C-IV"/>
    <x v="9"/>
    <x v="1"/>
    <x v="2"/>
    <s v="2013/14"/>
    <n v="59300"/>
    <n v="142748"/>
    <n v="266232"/>
    <n v="0.9839"/>
    <m/>
    <m/>
    <m/>
    <n v="0"/>
  </r>
  <r>
    <x v="16"/>
    <s v="C-IV"/>
    <x v="9"/>
    <x v="1"/>
    <x v="2"/>
    <s v="2013/14"/>
    <n v="9741"/>
    <n v="22985"/>
    <n v="39780"/>
    <n v="0.98280000000000001"/>
    <m/>
    <m/>
    <m/>
    <n v="0.18709999999999999"/>
  </r>
  <r>
    <x v="17"/>
    <s v="C-IV"/>
    <x v="9"/>
    <x v="1"/>
    <x v="2"/>
    <s v="2013/14"/>
    <n v="5154"/>
    <n v="10290"/>
    <n v="19709"/>
    <n v="0.76549999999999996"/>
    <m/>
    <m/>
    <m/>
    <n v="0.18709999999999999"/>
  </r>
  <r>
    <x v="18"/>
    <s v="C-IV"/>
    <x v="9"/>
    <x v="1"/>
    <x v="2"/>
    <s v="2013/14"/>
    <n v="1441"/>
    <n v="3015"/>
    <n v="5144"/>
    <n v="0.95740000000000003"/>
    <m/>
    <m/>
    <m/>
    <n v="0.18709999999999999"/>
  </r>
  <r>
    <x v="19"/>
    <s v="LRS"/>
    <x v="9"/>
    <x v="1"/>
    <x v="2"/>
    <s v="2013/14"/>
    <n v="567409"/>
    <n v="1169214"/>
    <n v="2644502"/>
    <n v="0.96360000000000001"/>
    <m/>
    <m/>
    <m/>
    <n v="4.4900000000000002E-2"/>
  </r>
  <r>
    <x v="20"/>
    <s v="C-IV"/>
    <x v="9"/>
    <x v="1"/>
    <x v="2"/>
    <s v="2013/14"/>
    <n v="10563"/>
    <n v="26658"/>
    <n v="50622"/>
    <n v="0.98319999999999996"/>
    <m/>
    <m/>
    <m/>
    <n v="0.18709999999999999"/>
  </r>
  <r>
    <x v="21"/>
    <s v="C-IV"/>
    <x v="9"/>
    <x v="1"/>
    <x v="2"/>
    <s v="2013/14"/>
    <n v="5850"/>
    <n v="9846"/>
    <n v="26190"/>
    <n v="0.93769999999999998"/>
    <m/>
    <m/>
    <m/>
    <n v="0.18709999999999999"/>
  </r>
  <r>
    <x v="22"/>
    <s v="C-IV"/>
    <x v="9"/>
    <x v="1"/>
    <x v="2"/>
    <s v="2013/14"/>
    <n v="949"/>
    <n v="1905"/>
    <n v="3019"/>
    <n v="0.92649999999999999"/>
    <m/>
    <m/>
    <m/>
    <n v="0.18709999999999999"/>
  </r>
  <r>
    <x v="23"/>
    <s v="C-IV"/>
    <x v="9"/>
    <x v="1"/>
    <x v="2"/>
    <s v="2013/14"/>
    <n v="6972"/>
    <n v="13061"/>
    <n v="26139"/>
    <n v="0.99109999999999998"/>
    <m/>
    <m/>
    <m/>
    <n v="0.18709999999999999"/>
  </r>
  <r>
    <x v="24"/>
    <s v="C-IV"/>
    <x v="9"/>
    <x v="1"/>
    <x v="2"/>
    <s v="2013/14"/>
    <n v="22674"/>
    <n v="54349"/>
    <n v="95183"/>
    <n v="0.98440000000000005"/>
    <m/>
    <m/>
    <m/>
    <n v="0"/>
  </r>
  <r>
    <x v="25"/>
    <s v="C-IV"/>
    <x v="9"/>
    <x v="1"/>
    <x v="2"/>
    <s v="2013/14"/>
    <n v="412"/>
    <n v="952"/>
    <n v="2167"/>
    <n v="1"/>
    <m/>
    <m/>
    <m/>
    <n v="0.18709999999999999"/>
  </r>
  <r>
    <x v="26"/>
    <s v="C-IV"/>
    <x v="9"/>
    <x v="1"/>
    <x v="2"/>
    <s v="2013/14"/>
    <n v="385"/>
    <n v="644"/>
    <n v="1698"/>
    <n v="0.92059999999999997"/>
    <m/>
    <m/>
    <m/>
    <n v="0.18709999999999999"/>
  </r>
  <r>
    <x v="27"/>
    <s v="C-IV"/>
    <x v="9"/>
    <x v="1"/>
    <x v="2"/>
    <s v="2013/14"/>
    <n v="19094"/>
    <n v="43325"/>
    <n v="117812"/>
    <n v="1"/>
    <m/>
    <m/>
    <m/>
    <n v="8.4400000000000003E-2"/>
  </r>
  <r>
    <x v="28"/>
    <s v="C-IV"/>
    <x v="9"/>
    <x v="1"/>
    <x v="2"/>
    <s v="2013/14"/>
    <n v="3156"/>
    <n v="6599"/>
    <n v="21035"/>
    <n v="0.7671"/>
    <m/>
    <m/>
    <m/>
    <n v="0.18709999999999999"/>
  </r>
  <r>
    <x v="29"/>
    <s v="C-IV"/>
    <x v="9"/>
    <x v="1"/>
    <x v="2"/>
    <s v="2013/14"/>
    <n v="3903"/>
    <n v="7422"/>
    <n v="12796"/>
    <n v="0.99619999999999997"/>
    <m/>
    <m/>
    <m/>
    <n v="0.18709999999999999"/>
  </r>
  <r>
    <x v="30"/>
    <s v="CalWIN"/>
    <x v="9"/>
    <x v="1"/>
    <x v="2"/>
    <s v="2013/14"/>
    <n v="110142"/>
    <n v="240817"/>
    <n v="555276"/>
    <n v="0.99480000000000002"/>
    <m/>
    <m/>
    <m/>
    <n v="0"/>
  </r>
  <r>
    <x v="31"/>
    <s v="CalWIN"/>
    <x v="9"/>
    <x v="1"/>
    <x v="2"/>
    <s v="2013/14"/>
    <n v="8802"/>
    <n v="18178"/>
    <n v="33869"/>
    <n v="0.97689999999999999"/>
    <m/>
    <m/>
    <m/>
    <n v="0.18709999999999999"/>
  </r>
  <r>
    <x v="32"/>
    <s v="C-IV"/>
    <x v="9"/>
    <x v="1"/>
    <x v="2"/>
    <s v="2013/14"/>
    <n v="829"/>
    <n v="1660"/>
    <n v="3313"/>
    <n v="0.96340000000000003"/>
    <m/>
    <m/>
    <m/>
    <n v="0.18709999999999999"/>
  </r>
  <r>
    <x v="33"/>
    <s v="C-IV"/>
    <x v="9"/>
    <x v="1"/>
    <x v="2"/>
    <s v="2013/14"/>
    <n v="119124"/>
    <n v="284797"/>
    <n v="501031"/>
    <n v="0.99670000000000003"/>
    <m/>
    <m/>
    <m/>
    <n v="3.9E-2"/>
  </r>
  <r>
    <x v="34"/>
    <s v="CalWIN"/>
    <x v="9"/>
    <x v="1"/>
    <x v="2"/>
    <s v="2013/14"/>
    <n v="96705"/>
    <n v="213386"/>
    <n v="361235"/>
    <n v="0.9788"/>
    <m/>
    <m/>
    <m/>
    <n v="0"/>
  </r>
  <r>
    <x v="35"/>
    <s v="C-IV"/>
    <x v="9"/>
    <x v="1"/>
    <x v="2"/>
    <s v="2013/14"/>
    <n v="2580"/>
    <n v="5979"/>
    <n v="11433"/>
    <n v="0.99439999999999995"/>
    <m/>
    <m/>
    <m/>
    <n v="0.18709999999999999"/>
  </r>
  <r>
    <x v="36"/>
    <s v="C-IV"/>
    <x v="9"/>
    <x v="1"/>
    <x v="2"/>
    <s v="2013/14"/>
    <n v="162640"/>
    <n v="378592"/>
    <n v="564267"/>
    <n v="0.99770000000000003"/>
    <m/>
    <m/>
    <m/>
    <n v="0"/>
  </r>
  <r>
    <x v="37"/>
    <s v="CalWIN"/>
    <x v="9"/>
    <x v="1"/>
    <x v="2"/>
    <s v="2013/14"/>
    <n v="126937"/>
    <n v="270406"/>
    <n v="524035"/>
    <n v="0.97889999999999999"/>
    <m/>
    <m/>
    <m/>
    <n v="1.61E-2"/>
  </r>
  <r>
    <x v="38"/>
    <s v="CalWIN"/>
    <x v="9"/>
    <x v="1"/>
    <x v="2"/>
    <s v="2013/14"/>
    <n v="32234"/>
    <n v="50731"/>
    <n v="145772"/>
    <n v="0.9698"/>
    <m/>
    <m/>
    <m/>
    <n v="6.9699999999999998E-2"/>
  </r>
  <r>
    <x v="39"/>
    <s v="C-IV"/>
    <x v="9"/>
    <x v="1"/>
    <x v="2"/>
    <s v="2013/14"/>
    <n v="47246"/>
    <n v="113328"/>
    <n v="204243"/>
    <n v="0.98180000000000001"/>
    <m/>
    <m/>
    <m/>
    <n v="8.1900000000000001E-2"/>
  </r>
  <r>
    <x v="40"/>
    <s v="CalWIN"/>
    <x v="9"/>
    <x v="1"/>
    <x v="2"/>
    <s v="2013/14"/>
    <n v="9023"/>
    <n v="17380"/>
    <n v="38709"/>
    <n v="0.93500000000000005"/>
    <m/>
    <m/>
    <m/>
    <n v="0.18709999999999999"/>
  </r>
  <r>
    <x v="41"/>
    <s v="CalWIN"/>
    <x v="9"/>
    <x v="1"/>
    <x v="2"/>
    <s v="2013/14"/>
    <n v="15436"/>
    <n v="31071"/>
    <n v="94947"/>
    <n v="0.9677"/>
    <m/>
    <m/>
    <m/>
    <n v="0.18709999999999999"/>
  </r>
  <r>
    <x v="42"/>
    <s v="CalWIN"/>
    <x v="9"/>
    <x v="1"/>
    <x v="2"/>
    <s v="2013/14"/>
    <n v="14382"/>
    <n v="32271"/>
    <n v="95141"/>
    <n v="0.9244"/>
    <m/>
    <m/>
    <m/>
    <n v="0.18709999999999999"/>
  </r>
  <r>
    <x v="43"/>
    <s v="CalWIN"/>
    <x v="9"/>
    <x v="1"/>
    <x v="2"/>
    <s v="2013/14"/>
    <n v="53263"/>
    <n v="112280"/>
    <n v="295882"/>
    <n v="0.8861"/>
    <m/>
    <m/>
    <m/>
    <n v="5.5800000000000002E-2"/>
  </r>
  <r>
    <x v="44"/>
    <s v="CalWIN"/>
    <x v="9"/>
    <x v="1"/>
    <x v="2"/>
    <s v="2013/14"/>
    <n v="11533"/>
    <n v="22237"/>
    <n v="49824"/>
    <n v="0.9294"/>
    <m/>
    <m/>
    <m/>
    <n v="0.18709999999999999"/>
  </r>
  <r>
    <x v="45"/>
    <s v="C-IV"/>
    <x v="9"/>
    <x v="1"/>
    <x v="2"/>
    <s v="2013/14"/>
    <n v="11458"/>
    <n v="22949"/>
    <n v="43554"/>
    <n v="0.82"/>
    <m/>
    <m/>
    <m/>
    <n v="0.18709999999999999"/>
  </r>
  <r>
    <x v="46"/>
    <s v="C-IV"/>
    <x v="9"/>
    <x v="1"/>
    <x v="2"/>
    <s v="2013/14"/>
    <n v="157"/>
    <n v="293"/>
    <n v="533"/>
    <n v="1"/>
    <m/>
    <m/>
    <m/>
    <n v="0.18709999999999999"/>
  </r>
  <r>
    <x v="47"/>
    <s v="C-IV"/>
    <x v="9"/>
    <x v="1"/>
    <x v="2"/>
    <s v="2013/14"/>
    <n v="2945"/>
    <n v="6523"/>
    <n v="11569"/>
    <n v="0.99390000000000001"/>
    <m/>
    <m/>
    <m/>
    <n v="0.18709999999999999"/>
  </r>
  <r>
    <x v="48"/>
    <s v="CalWIN"/>
    <x v="9"/>
    <x v="1"/>
    <x v="2"/>
    <s v="2013/14"/>
    <n v="21193"/>
    <n v="41998"/>
    <n v="76832"/>
    <n v="0.91020000000000001"/>
    <m/>
    <m/>
    <m/>
    <n v="0"/>
  </r>
  <r>
    <x v="49"/>
    <s v="CalWIN"/>
    <x v="9"/>
    <x v="1"/>
    <x v="2"/>
    <s v="2013/14"/>
    <n v="18795"/>
    <n v="34664"/>
    <n v="78272"/>
    <n v="0.86099999999999999"/>
    <m/>
    <m/>
    <m/>
    <n v="0.18709999999999999"/>
  </r>
  <r>
    <x v="50"/>
    <s v="C-IV"/>
    <x v="9"/>
    <x v="1"/>
    <x v="2"/>
    <s v="2013/14"/>
    <n v="41708"/>
    <n v="90962"/>
    <n v="152699"/>
    <n v="0.96150000000000002"/>
    <m/>
    <m/>
    <m/>
    <n v="0"/>
  </r>
  <r>
    <x v="51"/>
    <s v="C-IV"/>
    <x v="9"/>
    <x v="1"/>
    <x v="2"/>
    <s v="2013/14"/>
    <n v="5126"/>
    <n v="12119"/>
    <n v="25565"/>
    <n v="0.98939999999999995"/>
    <m/>
    <m/>
    <m/>
    <n v="0.18709999999999999"/>
  </r>
  <r>
    <x v="52"/>
    <s v="C-IV"/>
    <x v="9"/>
    <x v="1"/>
    <x v="2"/>
    <s v="2013/14"/>
    <n v="4481"/>
    <n v="10181"/>
    <n v="18265"/>
    <n v="0.91700000000000004"/>
    <m/>
    <m/>
    <m/>
    <n v="0.18709999999999999"/>
  </r>
  <r>
    <x v="53"/>
    <s v="C-IV"/>
    <x v="9"/>
    <x v="1"/>
    <x v="2"/>
    <s v="2013/14"/>
    <n v="807"/>
    <n v="1561"/>
    <n v="3019"/>
    <n v="1"/>
    <m/>
    <m/>
    <m/>
    <n v="0.18709999999999999"/>
  </r>
  <r>
    <x v="54"/>
    <s v="CalWIN"/>
    <x v="9"/>
    <x v="1"/>
    <x v="2"/>
    <s v="2013/14"/>
    <n v="47423"/>
    <n v="116505"/>
    <n v="187371"/>
    <n v="1"/>
    <m/>
    <m/>
    <m/>
    <n v="7.7999999999999996E-3"/>
  </r>
  <r>
    <x v="55"/>
    <s v="C-IV"/>
    <x v="9"/>
    <x v="1"/>
    <x v="2"/>
    <s v="2013/14"/>
    <n v="2821"/>
    <n v="5192"/>
    <n v="8660"/>
    <n v="0.88590000000000002"/>
    <m/>
    <m/>
    <m/>
    <n v="0.18709999999999999"/>
  </r>
  <r>
    <x v="56"/>
    <s v="CalWIN"/>
    <x v="9"/>
    <x v="1"/>
    <x v="2"/>
    <s v="2013/14"/>
    <n v="33194"/>
    <n v="69194"/>
    <n v="145340"/>
    <n v="0.94510000000000005"/>
    <m/>
    <m/>
    <m/>
    <n v="1.3899999999999999E-2"/>
  </r>
  <r>
    <x v="57"/>
    <s v="CalWIN"/>
    <x v="9"/>
    <x v="1"/>
    <x v="2"/>
    <s v="2013/14"/>
    <n v="8184"/>
    <n v="17295"/>
    <n v="36278"/>
    <n v="0.88"/>
    <m/>
    <m/>
    <m/>
    <n v="0.18709999999999999"/>
  </r>
  <r>
    <x v="58"/>
    <s v="C-IV"/>
    <x v="9"/>
    <x v="1"/>
    <x v="2"/>
    <s v="2013/14"/>
    <n v="5694"/>
    <n v="12695"/>
    <n v="20900"/>
    <n v="0.96879999999999999"/>
    <m/>
    <m/>
    <m/>
    <n v="0.18709999999999999"/>
  </r>
  <r>
    <x v="0"/>
    <s v="n/a"/>
    <x v="10"/>
    <x v="1"/>
    <x v="2"/>
    <s v="2013/14"/>
    <n v="1983029"/>
    <n v="4305556"/>
    <n v="8621944"/>
    <n v="0.96909999999999996"/>
    <m/>
    <m/>
    <m/>
    <n v="4.9200000000000001E-2"/>
  </r>
  <r>
    <x v="1"/>
    <s v="CalWIN"/>
    <x v="10"/>
    <x v="1"/>
    <x v="2"/>
    <s v="2013/14"/>
    <n v="64589"/>
    <n v="129422"/>
    <n v="276832"/>
    <n v="0.89629999999999999"/>
    <m/>
    <m/>
    <m/>
    <n v="1.0500000000000001E-2"/>
  </r>
  <r>
    <x v="2"/>
    <s v="C-IV"/>
    <x v="10"/>
    <x v="1"/>
    <x v="2"/>
    <s v="2013/14"/>
    <n v="95"/>
    <n v="160"/>
    <n v="202"/>
    <n v="1"/>
    <m/>
    <m/>
    <m/>
    <n v="0.19070000000000001"/>
  </r>
  <r>
    <x v="3"/>
    <s v="C-IV"/>
    <x v="10"/>
    <x v="1"/>
    <x v="2"/>
    <s v="2013/14"/>
    <n v="1670"/>
    <n v="3243"/>
    <n v="4932"/>
    <n v="0.96550000000000002"/>
    <m/>
    <m/>
    <m/>
    <n v="0.19070000000000001"/>
  </r>
  <r>
    <x v="4"/>
    <s v="C-IV"/>
    <x v="10"/>
    <x v="1"/>
    <x v="2"/>
    <s v="2013/14"/>
    <n v="14739"/>
    <n v="30016"/>
    <n v="54453"/>
    <n v="0.91269999999999996"/>
    <m/>
    <m/>
    <m/>
    <n v="0.19070000000000001"/>
  </r>
  <r>
    <x v="5"/>
    <s v="C-IV"/>
    <x v="10"/>
    <x v="1"/>
    <x v="2"/>
    <s v="2013/14"/>
    <n v="2594"/>
    <n v="4937"/>
    <n v="7216"/>
    <n v="0.98580000000000001"/>
    <m/>
    <m/>
    <m/>
    <n v="0.19070000000000001"/>
  </r>
  <r>
    <x v="6"/>
    <s v="C-IV"/>
    <x v="10"/>
    <x v="1"/>
    <x v="2"/>
    <s v="2013/14"/>
    <n v="703"/>
    <n v="1673"/>
    <n v="6238"/>
    <n v="0.90910000000000002"/>
    <m/>
    <m/>
    <m/>
    <n v="0.19070000000000001"/>
  </r>
  <r>
    <x v="7"/>
    <s v="CalWIN"/>
    <x v="10"/>
    <x v="1"/>
    <x v="2"/>
    <s v="2013/14"/>
    <n v="33899"/>
    <n v="70563"/>
    <n v="164465"/>
    <n v="0.8952"/>
    <m/>
    <m/>
    <m/>
    <n v="3.1199999999999999E-2"/>
  </r>
  <r>
    <x v="8"/>
    <s v="C-IV"/>
    <x v="10"/>
    <x v="1"/>
    <x v="2"/>
    <s v="2013/14"/>
    <n v="2493"/>
    <n v="5083"/>
    <n v="8227"/>
    <n v="1"/>
    <m/>
    <m/>
    <m/>
    <n v="0.19070000000000001"/>
  </r>
  <r>
    <x v="9"/>
    <s v="C-IV"/>
    <x v="10"/>
    <x v="1"/>
    <x v="2"/>
    <s v="2013/14"/>
    <n v="6300"/>
    <n v="11565"/>
    <n v="21951"/>
    <n v="0.98929999999999996"/>
    <m/>
    <m/>
    <m/>
    <n v="0.19070000000000001"/>
  </r>
  <r>
    <x v="10"/>
    <s v="CalWIN"/>
    <x v="10"/>
    <x v="1"/>
    <x v="2"/>
    <s v="2013/14"/>
    <n v="93244"/>
    <n v="223731"/>
    <n v="339030"/>
    <n v="0.93469999999999998"/>
    <m/>
    <m/>
    <m/>
    <n v="8.2000000000000007E-3"/>
  </r>
  <r>
    <x v="11"/>
    <s v="C-IV"/>
    <x v="10"/>
    <x v="1"/>
    <x v="2"/>
    <s v="2013/14"/>
    <n v="1409"/>
    <n v="3459"/>
    <n v="8564"/>
    <n v="1"/>
    <m/>
    <m/>
    <m/>
    <n v="0.19070000000000001"/>
  </r>
  <r>
    <x v="12"/>
    <s v="C-IV"/>
    <x v="10"/>
    <x v="1"/>
    <x v="2"/>
    <s v="2013/14"/>
    <n v="8950"/>
    <n v="16667"/>
    <n v="29983"/>
    <n v="0.95799999999999996"/>
    <m/>
    <m/>
    <m/>
    <n v="0.19070000000000001"/>
  </r>
  <r>
    <x v="13"/>
    <s v="C-IV"/>
    <x v="10"/>
    <x v="1"/>
    <x v="2"/>
    <s v="2013/14"/>
    <n v="15090"/>
    <n v="38530"/>
    <n v="63642"/>
    <n v="0.90969999999999995"/>
    <m/>
    <m/>
    <m/>
    <n v="0.19070000000000001"/>
  </r>
  <r>
    <x v="14"/>
    <s v="C-IV"/>
    <x v="10"/>
    <x v="1"/>
    <x v="2"/>
    <s v="2013/14"/>
    <n v="1010"/>
    <n v="2045"/>
    <n v="3763"/>
    <n v="1"/>
    <m/>
    <m/>
    <m/>
    <n v="0.19070000000000001"/>
  </r>
  <r>
    <x v="15"/>
    <s v="C-IV"/>
    <x v="10"/>
    <x v="1"/>
    <x v="2"/>
    <s v="2013/14"/>
    <n v="59443"/>
    <n v="144200"/>
    <n v="266154"/>
    <n v="0.98460000000000003"/>
    <m/>
    <m/>
    <m/>
    <n v="4.0300000000000002E-2"/>
  </r>
  <r>
    <x v="16"/>
    <s v="C-IV"/>
    <x v="10"/>
    <x v="1"/>
    <x v="2"/>
    <s v="2013/14"/>
    <n v="9796"/>
    <n v="23160"/>
    <n v="39831"/>
    <n v="0.98850000000000005"/>
    <m/>
    <m/>
    <m/>
    <n v="0.19070000000000001"/>
  </r>
  <r>
    <x v="17"/>
    <s v="C-IV"/>
    <x v="10"/>
    <x v="1"/>
    <x v="2"/>
    <s v="2013/14"/>
    <n v="5164"/>
    <n v="10389"/>
    <n v="19670"/>
    <n v="0.7974"/>
    <m/>
    <m/>
    <m/>
    <n v="0.19070000000000001"/>
  </r>
  <r>
    <x v="18"/>
    <s v="C-IV"/>
    <x v="10"/>
    <x v="1"/>
    <x v="2"/>
    <s v="2013/14"/>
    <n v="1454"/>
    <n v="3055"/>
    <n v="5127"/>
    <n v="0.91669999999999996"/>
    <m/>
    <m/>
    <m/>
    <n v="0.19070000000000001"/>
  </r>
  <r>
    <x v="19"/>
    <s v="LRS"/>
    <x v="10"/>
    <x v="1"/>
    <x v="2"/>
    <s v="2013/14"/>
    <n v="565338"/>
    <n v="1168502"/>
    <n v="2650281"/>
    <n v="0.97289999999999999"/>
    <m/>
    <m/>
    <m/>
    <n v="4.1300000000000003E-2"/>
  </r>
  <r>
    <x v="20"/>
    <s v="C-IV"/>
    <x v="10"/>
    <x v="1"/>
    <x v="2"/>
    <s v="2013/14"/>
    <n v="10688"/>
    <n v="27023"/>
    <n v="50384"/>
    <n v="0.98380000000000001"/>
    <m/>
    <m/>
    <m/>
    <n v="0.19070000000000001"/>
  </r>
  <r>
    <x v="21"/>
    <s v="C-IV"/>
    <x v="10"/>
    <x v="1"/>
    <x v="2"/>
    <s v="2013/14"/>
    <n v="5830"/>
    <n v="9853"/>
    <n v="26204"/>
    <n v="0.95040000000000002"/>
    <m/>
    <m/>
    <m/>
    <n v="0.19070000000000001"/>
  </r>
  <r>
    <x v="22"/>
    <s v="C-IV"/>
    <x v="10"/>
    <x v="1"/>
    <x v="2"/>
    <s v="2013/14"/>
    <n v="986"/>
    <n v="1989"/>
    <n v="3076"/>
    <n v="0.90910000000000002"/>
    <m/>
    <m/>
    <m/>
    <n v="0.19070000000000001"/>
  </r>
  <r>
    <x v="23"/>
    <s v="C-IV"/>
    <x v="10"/>
    <x v="1"/>
    <x v="2"/>
    <s v="2013/14"/>
    <n v="7114"/>
    <n v="13167"/>
    <n v="26232"/>
    <n v="0.98280000000000001"/>
    <m/>
    <m/>
    <m/>
    <n v="0.19070000000000001"/>
  </r>
  <r>
    <x v="24"/>
    <s v="C-IV"/>
    <x v="10"/>
    <x v="1"/>
    <x v="2"/>
    <s v="2013/14"/>
    <n v="22789"/>
    <n v="54635"/>
    <n v="95352"/>
    <n v="0.97350000000000003"/>
    <m/>
    <m/>
    <m/>
    <n v="0"/>
  </r>
  <r>
    <x v="25"/>
    <s v="C-IV"/>
    <x v="10"/>
    <x v="1"/>
    <x v="2"/>
    <s v="2013/14"/>
    <n v="418"/>
    <n v="947"/>
    <n v="2109"/>
    <n v="1"/>
    <m/>
    <m/>
    <m/>
    <n v="0.19070000000000001"/>
  </r>
  <r>
    <x v="26"/>
    <s v="C-IV"/>
    <x v="10"/>
    <x v="1"/>
    <x v="2"/>
    <s v="2013/14"/>
    <n v="408"/>
    <n v="667"/>
    <n v="1968"/>
    <n v="0.89059999999999995"/>
    <m/>
    <m/>
    <m/>
    <n v="0.19070000000000001"/>
  </r>
  <r>
    <x v="27"/>
    <s v="C-IV"/>
    <x v="10"/>
    <x v="1"/>
    <x v="2"/>
    <s v="2013/14"/>
    <n v="19504"/>
    <n v="44190"/>
    <n v="117572"/>
    <n v="1"/>
    <m/>
    <m/>
    <m/>
    <n v="9.9299999999999999E-2"/>
  </r>
  <r>
    <x v="28"/>
    <s v="C-IV"/>
    <x v="10"/>
    <x v="1"/>
    <x v="2"/>
    <s v="2013/14"/>
    <n v="3210"/>
    <n v="6702"/>
    <n v="21106"/>
    <n v="0.73499999999999999"/>
    <m/>
    <m/>
    <m/>
    <n v="0.19070000000000001"/>
  </r>
  <r>
    <x v="29"/>
    <s v="C-IV"/>
    <x v="10"/>
    <x v="1"/>
    <x v="2"/>
    <s v="2013/14"/>
    <n v="3904"/>
    <n v="7428"/>
    <n v="14093"/>
    <n v="1"/>
    <m/>
    <m/>
    <m/>
    <n v="0.19070000000000001"/>
  </r>
  <r>
    <x v="30"/>
    <s v="CalWIN"/>
    <x v="10"/>
    <x v="1"/>
    <x v="2"/>
    <s v="2013/14"/>
    <n v="111021"/>
    <n v="243798"/>
    <n v="554858"/>
    <n v="0.99329999999999996"/>
    <m/>
    <m/>
    <m/>
    <n v="1.2999999999999999E-2"/>
  </r>
  <r>
    <x v="31"/>
    <s v="CalWIN"/>
    <x v="10"/>
    <x v="1"/>
    <x v="2"/>
    <s v="2013/14"/>
    <n v="8928"/>
    <n v="18317"/>
    <n v="36630"/>
    <n v="0.99390000000000001"/>
    <m/>
    <m/>
    <m/>
    <n v="0.19070000000000001"/>
  </r>
  <r>
    <x v="32"/>
    <s v="C-IV"/>
    <x v="10"/>
    <x v="1"/>
    <x v="2"/>
    <s v="2013/14"/>
    <n v="817"/>
    <n v="1662"/>
    <n v="3424"/>
    <n v="1"/>
    <m/>
    <m/>
    <m/>
    <n v="0.19070000000000001"/>
  </r>
  <r>
    <x v="33"/>
    <s v="C-IV"/>
    <x v="10"/>
    <x v="1"/>
    <x v="2"/>
    <s v="2013/14"/>
    <n v="119763"/>
    <n v="286035"/>
    <n v="501081"/>
    <n v="0.99570000000000003"/>
    <m/>
    <m/>
    <m/>
    <n v="3.6900000000000002E-2"/>
  </r>
  <r>
    <x v="34"/>
    <s v="CalWIN"/>
    <x v="10"/>
    <x v="1"/>
    <x v="2"/>
    <s v="2013/14"/>
    <n v="97040"/>
    <n v="214372"/>
    <n v="361566"/>
    <n v="0.98199999999999998"/>
    <m/>
    <m/>
    <m/>
    <n v="5.0000000000000001E-3"/>
  </r>
  <r>
    <x v="35"/>
    <s v="C-IV"/>
    <x v="10"/>
    <x v="1"/>
    <x v="2"/>
    <s v="2013/14"/>
    <n v="2583"/>
    <n v="6001"/>
    <n v="12519"/>
    <n v="0.97260000000000002"/>
    <m/>
    <m/>
    <m/>
    <n v="0.19070000000000001"/>
  </r>
  <r>
    <x v="36"/>
    <s v="C-IV"/>
    <x v="10"/>
    <x v="1"/>
    <x v="2"/>
    <s v="2013/14"/>
    <n v="163026"/>
    <n v="378668"/>
    <n v="564475"/>
    <n v="0.99739999999999995"/>
    <m/>
    <m/>
    <m/>
    <n v="0"/>
  </r>
  <r>
    <x v="37"/>
    <s v="CalWIN"/>
    <x v="10"/>
    <x v="1"/>
    <x v="2"/>
    <s v="2013/14"/>
    <n v="127407"/>
    <n v="272631"/>
    <n v="524918"/>
    <n v="0.97760000000000002"/>
    <m/>
    <m/>
    <m/>
    <n v="0.01"/>
  </r>
  <r>
    <x v="38"/>
    <s v="CalWIN"/>
    <x v="10"/>
    <x v="1"/>
    <x v="2"/>
    <s v="2013/14"/>
    <n v="32431"/>
    <n v="51005"/>
    <n v="145191"/>
    <n v="0.98029999999999995"/>
    <m/>
    <m/>
    <m/>
    <n v="5.62E-2"/>
  </r>
  <r>
    <x v="39"/>
    <s v="C-IV"/>
    <x v="10"/>
    <x v="1"/>
    <x v="2"/>
    <s v="2013/14"/>
    <n v="47368"/>
    <n v="113378"/>
    <n v="203300"/>
    <n v="0.99470000000000003"/>
    <m/>
    <m/>
    <m/>
    <n v="7.4300000000000005E-2"/>
  </r>
  <r>
    <x v="40"/>
    <s v="CalWIN"/>
    <x v="10"/>
    <x v="1"/>
    <x v="2"/>
    <s v="2013/14"/>
    <n v="9164"/>
    <n v="17757"/>
    <n v="38631"/>
    <n v="0.93059999999999998"/>
    <m/>
    <m/>
    <m/>
    <n v="0.19070000000000001"/>
  </r>
  <r>
    <x v="41"/>
    <s v="CalWIN"/>
    <x v="10"/>
    <x v="1"/>
    <x v="2"/>
    <s v="2013/14"/>
    <n v="15714"/>
    <n v="31838"/>
    <n v="94657"/>
    <n v="0.97219999999999995"/>
    <m/>
    <m/>
    <m/>
    <n v="0.19070000000000001"/>
  </r>
  <r>
    <x v="42"/>
    <s v="CalWIN"/>
    <x v="10"/>
    <x v="1"/>
    <x v="2"/>
    <s v="2013/14"/>
    <n v="14497"/>
    <n v="32664"/>
    <n v="95092"/>
    <n v="0.89900000000000002"/>
    <m/>
    <m/>
    <m/>
    <n v="0.19070000000000001"/>
  </r>
  <r>
    <x v="43"/>
    <s v="CalWIN"/>
    <x v="10"/>
    <x v="1"/>
    <x v="2"/>
    <s v="2013/14"/>
    <n v="53609"/>
    <n v="112875"/>
    <n v="295920"/>
    <n v="0.93020000000000003"/>
    <m/>
    <m/>
    <m/>
    <n v="4.7399999999999998E-2"/>
  </r>
  <r>
    <x v="44"/>
    <s v="CalWIN"/>
    <x v="10"/>
    <x v="1"/>
    <x v="2"/>
    <s v="2013/14"/>
    <n v="11708"/>
    <n v="22634"/>
    <n v="49808"/>
    <n v="0.92400000000000004"/>
    <m/>
    <m/>
    <m/>
    <n v="0.19070000000000001"/>
  </r>
  <r>
    <x v="45"/>
    <s v="C-IV"/>
    <x v="10"/>
    <x v="1"/>
    <x v="2"/>
    <s v="2013/14"/>
    <n v="11552"/>
    <n v="23121"/>
    <n v="43485"/>
    <n v="0.86539999999999995"/>
    <m/>
    <m/>
    <m/>
    <n v="0.19070000000000001"/>
  </r>
  <r>
    <x v="46"/>
    <s v="C-IV"/>
    <x v="10"/>
    <x v="1"/>
    <x v="2"/>
    <s v="2013/14"/>
    <n v="158"/>
    <n v="296"/>
    <n v="540"/>
    <n v="1"/>
    <m/>
    <m/>
    <m/>
    <n v="0.19070000000000001"/>
  </r>
  <r>
    <x v="47"/>
    <s v="C-IV"/>
    <x v="10"/>
    <x v="1"/>
    <x v="2"/>
    <s v="2013/14"/>
    <n v="3026"/>
    <n v="6661"/>
    <n v="11592"/>
    <n v="1"/>
    <m/>
    <m/>
    <m/>
    <n v="0.19070000000000001"/>
  </r>
  <r>
    <x v="48"/>
    <s v="CalWIN"/>
    <x v="10"/>
    <x v="1"/>
    <x v="2"/>
    <s v="2013/14"/>
    <n v="21254"/>
    <n v="42296"/>
    <n v="76619"/>
    <n v="0.9163"/>
    <m/>
    <m/>
    <m/>
    <n v="0"/>
  </r>
  <r>
    <x v="49"/>
    <s v="CalWIN"/>
    <x v="10"/>
    <x v="1"/>
    <x v="2"/>
    <s v="2013/14"/>
    <n v="18888"/>
    <n v="34947"/>
    <n v="78267"/>
    <n v="0.83289999999999997"/>
    <m/>
    <m/>
    <m/>
    <n v="0.19070000000000001"/>
  </r>
  <r>
    <x v="50"/>
    <s v="C-IV"/>
    <x v="10"/>
    <x v="1"/>
    <x v="2"/>
    <s v="2013/14"/>
    <n v="41665"/>
    <n v="90987"/>
    <n v="152524"/>
    <n v="0.98080000000000001"/>
    <m/>
    <m/>
    <m/>
    <n v="5.2900000000000003E-2"/>
  </r>
  <r>
    <x v="51"/>
    <s v="C-IV"/>
    <x v="10"/>
    <x v="1"/>
    <x v="2"/>
    <s v="2013/14"/>
    <n v="5188"/>
    <n v="12244"/>
    <n v="27526"/>
    <n v="0.98529999999999995"/>
    <m/>
    <m/>
    <m/>
    <n v="0.19070000000000001"/>
  </r>
  <r>
    <x v="52"/>
    <s v="C-IV"/>
    <x v="10"/>
    <x v="1"/>
    <x v="2"/>
    <s v="2013/14"/>
    <n v="4524"/>
    <n v="10202"/>
    <n v="19072"/>
    <n v="0.97070000000000001"/>
    <m/>
    <m/>
    <m/>
    <n v="0.19070000000000001"/>
  </r>
  <r>
    <x v="53"/>
    <s v="C-IV"/>
    <x v="10"/>
    <x v="1"/>
    <x v="2"/>
    <s v="2013/14"/>
    <n v="826"/>
    <n v="1585"/>
    <n v="2994"/>
    <n v="0.96"/>
    <m/>
    <m/>
    <m/>
    <n v="0.19070000000000001"/>
  </r>
  <r>
    <x v="54"/>
    <s v="CalWIN"/>
    <x v="10"/>
    <x v="1"/>
    <x v="2"/>
    <s v="2013/14"/>
    <n v="47590"/>
    <n v="117003"/>
    <n v="186926"/>
    <n v="1"/>
    <m/>
    <m/>
    <m/>
    <n v="2.2700000000000001E-2"/>
  </r>
  <r>
    <x v="55"/>
    <s v="C-IV"/>
    <x v="10"/>
    <x v="1"/>
    <x v="2"/>
    <s v="2013/14"/>
    <n v="2830"/>
    <n v="5186"/>
    <n v="9134"/>
    <n v="0.9859"/>
    <m/>
    <m/>
    <m/>
    <n v="0.19070000000000001"/>
  </r>
  <r>
    <x v="56"/>
    <s v="CalWIN"/>
    <x v="10"/>
    <x v="1"/>
    <x v="2"/>
    <s v="2013/14"/>
    <n v="33644"/>
    <n v="70144"/>
    <n v="144715"/>
    <n v="0.94269999999999998"/>
    <m/>
    <m/>
    <m/>
    <n v="6.8999999999999999E-3"/>
  </r>
  <r>
    <x v="57"/>
    <s v="CalWIN"/>
    <x v="10"/>
    <x v="1"/>
    <x v="2"/>
    <s v="2013/14"/>
    <n v="8257"/>
    <n v="17541"/>
    <n v="36145"/>
    <n v="0.91479999999999995"/>
    <m/>
    <m/>
    <m/>
    <n v="0.19070000000000001"/>
  </r>
  <r>
    <x v="58"/>
    <s v="C-IV"/>
    <x v="10"/>
    <x v="1"/>
    <x v="2"/>
    <s v="2013/14"/>
    <n v="5720"/>
    <n v="12707"/>
    <n v="21678"/>
    <n v="0.96560000000000001"/>
    <m/>
    <m/>
    <m/>
    <n v="0.19070000000000001"/>
  </r>
  <r>
    <x v="0"/>
    <s v="n/a"/>
    <x v="11"/>
    <x v="1"/>
    <x v="2"/>
    <s v="2013/14"/>
    <n v="2002608"/>
    <n v="4337508"/>
    <n v="8605691"/>
    <n v="0.9667"/>
    <m/>
    <m/>
    <m/>
    <n v="4.8300000000000003E-2"/>
  </r>
  <r>
    <x v="1"/>
    <s v="CalWIN"/>
    <x v="11"/>
    <x v="1"/>
    <x v="2"/>
    <s v="2013/14"/>
    <n v="64622"/>
    <n v="129195"/>
    <n v="277241"/>
    <n v="0.86429999999999996"/>
    <m/>
    <m/>
    <m/>
    <n v="2.0199999999999999E-2"/>
  </r>
  <r>
    <x v="2"/>
    <s v="C-IV"/>
    <x v="11"/>
    <x v="1"/>
    <x v="2"/>
    <s v="2013/14"/>
    <n v="106"/>
    <n v="172"/>
    <n v="201"/>
    <n v="1"/>
    <m/>
    <m/>
    <m/>
    <n v="0.112"/>
  </r>
  <r>
    <x v="3"/>
    <s v="C-IV"/>
    <x v="11"/>
    <x v="1"/>
    <x v="2"/>
    <s v="2013/14"/>
    <n v="1692"/>
    <n v="3292"/>
    <n v="4915"/>
    <n v="0.92859999999999998"/>
    <m/>
    <m/>
    <m/>
    <n v="0.112"/>
  </r>
  <r>
    <x v="4"/>
    <s v="C-IV"/>
    <x v="11"/>
    <x v="1"/>
    <x v="2"/>
    <s v="2013/14"/>
    <n v="14858"/>
    <n v="30175"/>
    <n v="54417"/>
    <n v="0.91610000000000003"/>
    <m/>
    <m/>
    <m/>
    <n v="0.112"/>
  </r>
  <r>
    <x v="5"/>
    <s v="C-IV"/>
    <x v="11"/>
    <x v="1"/>
    <x v="2"/>
    <s v="2013/14"/>
    <n v="2631"/>
    <n v="5002"/>
    <n v="7210"/>
    <n v="0.97809999999999997"/>
    <m/>
    <m/>
    <m/>
    <n v="0.112"/>
  </r>
  <r>
    <x v="6"/>
    <s v="C-IV"/>
    <x v="11"/>
    <x v="1"/>
    <x v="2"/>
    <s v="2013/14"/>
    <n v="704"/>
    <n v="1674"/>
    <n v="6243"/>
    <n v="0.95740000000000003"/>
    <m/>
    <m/>
    <m/>
    <n v="0.112"/>
  </r>
  <r>
    <x v="7"/>
    <s v="CalWIN"/>
    <x v="11"/>
    <x v="1"/>
    <x v="2"/>
    <s v="2013/14"/>
    <n v="34192"/>
    <n v="71044"/>
    <n v="165380"/>
    <n v="0.89590000000000003"/>
    <m/>
    <m/>
    <m/>
    <n v="3.2500000000000001E-2"/>
  </r>
  <r>
    <x v="8"/>
    <s v="C-IV"/>
    <x v="11"/>
    <x v="1"/>
    <x v="2"/>
    <s v="2013/14"/>
    <n v="2513"/>
    <n v="5141"/>
    <n v="8214"/>
    <n v="1"/>
    <m/>
    <m/>
    <m/>
    <n v="0.112"/>
  </r>
  <r>
    <x v="9"/>
    <s v="C-IV"/>
    <x v="11"/>
    <x v="1"/>
    <x v="2"/>
    <s v="2013/14"/>
    <n v="6406"/>
    <n v="11708"/>
    <n v="21977"/>
    <n v="0.99490000000000001"/>
    <m/>
    <m/>
    <m/>
    <n v="0.112"/>
  </r>
  <r>
    <x v="10"/>
    <s v="CalWIN"/>
    <x v="11"/>
    <x v="1"/>
    <x v="2"/>
    <s v="2013/14"/>
    <n v="94483"/>
    <n v="226056"/>
    <n v="340003"/>
    <n v="0.92210000000000003"/>
    <m/>
    <m/>
    <m/>
    <n v="8.8000000000000005E-3"/>
  </r>
  <r>
    <x v="11"/>
    <s v="C-IV"/>
    <x v="11"/>
    <x v="1"/>
    <x v="2"/>
    <s v="2013/14"/>
    <n v="1430"/>
    <n v="3516"/>
    <n v="8603"/>
    <n v="1"/>
    <m/>
    <m/>
    <m/>
    <n v="0.112"/>
  </r>
  <r>
    <x v="12"/>
    <s v="C-IV"/>
    <x v="11"/>
    <x v="1"/>
    <x v="2"/>
    <s v="2013/14"/>
    <n v="9074"/>
    <n v="16884"/>
    <n v="29851"/>
    <n v="0.95269999999999999"/>
    <m/>
    <m/>
    <m/>
    <n v="0.112"/>
  </r>
  <r>
    <x v="13"/>
    <s v="C-IV"/>
    <x v="11"/>
    <x v="1"/>
    <x v="2"/>
    <s v="2013/14"/>
    <n v="15203"/>
    <n v="38726"/>
    <n v="63535"/>
    <n v="0.92169999999999996"/>
    <m/>
    <m/>
    <m/>
    <n v="0.112"/>
  </r>
  <r>
    <x v="14"/>
    <s v="C-IV"/>
    <x v="11"/>
    <x v="1"/>
    <x v="2"/>
    <s v="2013/14"/>
    <n v="992"/>
    <n v="2008"/>
    <n v="3748"/>
    <n v="1"/>
    <m/>
    <m/>
    <m/>
    <n v="0.112"/>
  </r>
  <r>
    <x v="15"/>
    <s v="C-IV"/>
    <x v="11"/>
    <x v="1"/>
    <x v="2"/>
    <s v="2013/14"/>
    <n v="59969"/>
    <n v="144858"/>
    <n v="265463"/>
    <n v="0.99009999999999998"/>
    <m/>
    <m/>
    <m/>
    <n v="3.9199999999999999E-2"/>
  </r>
  <r>
    <x v="16"/>
    <s v="C-IV"/>
    <x v="11"/>
    <x v="1"/>
    <x v="2"/>
    <s v="2013/14"/>
    <n v="9916"/>
    <n v="23504"/>
    <n v="39719"/>
    <n v="0.98699999999999999"/>
    <m/>
    <m/>
    <m/>
    <n v="0.112"/>
  </r>
  <r>
    <x v="17"/>
    <s v="C-IV"/>
    <x v="11"/>
    <x v="1"/>
    <x v="2"/>
    <s v="2013/14"/>
    <n v="5215"/>
    <n v="10503"/>
    <n v="19751"/>
    <n v="0.80789999999999995"/>
    <m/>
    <m/>
    <m/>
    <n v="0.112"/>
  </r>
  <r>
    <x v="18"/>
    <s v="C-IV"/>
    <x v="11"/>
    <x v="1"/>
    <x v="2"/>
    <s v="2013/14"/>
    <n v="1472"/>
    <n v="3093"/>
    <n v="5166"/>
    <n v="0.97650000000000003"/>
    <m/>
    <m/>
    <m/>
    <n v="0.112"/>
  </r>
  <r>
    <x v="19"/>
    <s v="LRS"/>
    <x v="11"/>
    <x v="1"/>
    <x v="2"/>
    <s v="2013/14"/>
    <n v="570448"/>
    <n v="1176175"/>
    <n v="2631886"/>
    <n v="0.97040000000000004"/>
    <m/>
    <m/>
    <m/>
    <n v="3.2300000000000002E-2"/>
  </r>
  <r>
    <x v="20"/>
    <s v="C-IV"/>
    <x v="11"/>
    <x v="1"/>
    <x v="2"/>
    <s v="2013/14"/>
    <n v="10934"/>
    <n v="27645"/>
    <n v="50734"/>
    <n v="0.98409999999999997"/>
    <m/>
    <m/>
    <m/>
    <n v="0.112"/>
  </r>
  <r>
    <x v="21"/>
    <s v="C-IV"/>
    <x v="11"/>
    <x v="1"/>
    <x v="2"/>
    <s v="2013/14"/>
    <n v="5868"/>
    <n v="9906"/>
    <n v="26166"/>
    <n v="0.94699999999999995"/>
    <m/>
    <m/>
    <m/>
    <n v="0.112"/>
  </r>
  <r>
    <x v="22"/>
    <s v="C-IV"/>
    <x v="11"/>
    <x v="1"/>
    <x v="2"/>
    <s v="2013/14"/>
    <n v="984"/>
    <n v="2005"/>
    <n v="3090"/>
    <n v="0.84619999999999995"/>
    <m/>
    <m/>
    <m/>
    <n v="0.112"/>
  </r>
  <r>
    <x v="23"/>
    <s v="C-IV"/>
    <x v="11"/>
    <x v="1"/>
    <x v="2"/>
    <s v="2013/14"/>
    <n v="7077"/>
    <n v="13253"/>
    <n v="26328"/>
    <n v="0.98340000000000005"/>
    <m/>
    <m/>
    <m/>
    <n v="0.112"/>
  </r>
  <r>
    <x v="24"/>
    <s v="C-IV"/>
    <x v="11"/>
    <x v="1"/>
    <x v="2"/>
    <s v="2013/14"/>
    <n v="23021"/>
    <n v="55171"/>
    <n v="95239"/>
    <n v="0.97829999999999995"/>
    <m/>
    <m/>
    <m/>
    <n v="7.6E-3"/>
  </r>
  <r>
    <x v="25"/>
    <s v="C-IV"/>
    <x v="11"/>
    <x v="1"/>
    <x v="2"/>
    <s v="2013/14"/>
    <n v="422"/>
    <n v="944"/>
    <n v="2090"/>
    <n v="1"/>
    <m/>
    <m/>
    <m/>
    <n v="0.112"/>
  </r>
  <r>
    <x v="26"/>
    <s v="C-IV"/>
    <x v="11"/>
    <x v="1"/>
    <x v="2"/>
    <s v="2013/14"/>
    <n v="486"/>
    <n v="776"/>
    <n v="1996"/>
    <n v="0.84950000000000003"/>
    <m/>
    <m/>
    <m/>
    <n v="0.112"/>
  </r>
  <r>
    <x v="27"/>
    <s v="C-IV"/>
    <x v="11"/>
    <x v="1"/>
    <x v="2"/>
    <s v="2013/14"/>
    <n v="21164"/>
    <n v="48246"/>
    <n v="118612"/>
    <n v="1"/>
    <m/>
    <m/>
    <m/>
    <n v="8.6300000000000002E-2"/>
  </r>
  <r>
    <x v="28"/>
    <s v="C-IV"/>
    <x v="11"/>
    <x v="1"/>
    <x v="2"/>
    <s v="2013/14"/>
    <n v="3318"/>
    <n v="6918"/>
    <n v="21071"/>
    <n v="0.79200000000000004"/>
    <m/>
    <m/>
    <m/>
    <n v="0.112"/>
  </r>
  <r>
    <x v="29"/>
    <s v="C-IV"/>
    <x v="11"/>
    <x v="1"/>
    <x v="2"/>
    <s v="2013/14"/>
    <n v="3963"/>
    <n v="7566"/>
    <n v="14114"/>
    <n v="1"/>
    <m/>
    <m/>
    <m/>
    <n v="0.112"/>
  </r>
  <r>
    <x v="30"/>
    <s v="CalWIN"/>
    <x v="11"/>
    <x v="1"/>
    <x v="2"/>
    <s v="2013/14"/>
    <n v="112834"/>
    <n v="246234"/>
    <n v="556161"/>
    <n v="0.99329999999999996"/>
    <m/>
    <m/>
    <m/>
    <n v="4.7500000000000001E-2"/>
  </r>
  <r>
    <x v="31"/>
    <s v="CalWIN"/>
    <x v="11"/>
    <x v="1"/>
    <x v="2"/>
    <s v="2013/14"/>
    <n v="9003"/>
    <n v="18407"/>
    <n v="36612"/>
    <n v="0.96819999999999995"/>
    <m/>
    <m/>
    <m/>
    <n v="0.112"/>
  </r>
  <r>
    <x v="32"/>
    <s v="C-IV"/>
    <x v="11"/>
    <x v="1"/>
    <x v="2"/>
    <s v="2013/14"/>
    <n v="853"/>
    <n v="1729"/>
    <n v="3463"/>
    <n v="1"/>
    <m/>
    <m/>
    <m/>
    <n v="0.112"/>
  </r>
  <r>
    <x v="33"/>
    <s v="C-IV"/>
    <x v="11"/>
    <x v="1"/>
    <x v="2"/>
    <s v="2013/14"/>
    <n v="120388"/>
    <n v="286407"/>
    <n v="500214"/>
    <n v="0.99529999999999996"/>
    <m/>
    <m/>
    <m/>
    <n v="2.4899999999999999E-2"/>
  </r>
  <r>
    <x v="34"/>
    <s v="CalWIN"/>
    <x v="11"/>
    <x v="1"/>
    <x v="2"/>
    <s v="2013/14"/>
    <n v="97098"/>
    <n v="214177"/>
    <n v="361662"/>
    <n v="0.97799999999999998"/>
    <m/>
    <m/>
    <m/>
    <n v="3.5000000000000001E-3"/>
  </r>
  <r>
    <x v="35"/>
    <s v="C-IV"/>
    <x v="11"/>
    <x v="1"/>
    <x v="2"/>
    <s v="2013/14"/>
    <n v="2670"/>
    <n v="6189"/>
    <n v="12594"/>
    <n v="0.98980000000000001"/>
    <m/>
    <m/>
    <m/>
    <n v="0.112"/>
  </r>
  <r>
    <x v="36"/>
    <s v="C-IV"/>
    <x v="11"/>
    <x v="1"/>
    <x v="2"/>
    <s v="2013/14"/>
    <n v="164140"/>
    <n v="379677"/>
    <n v="564081"/>
    <n v="0.99819999999999998"/>
    <m/>
    <m/>
    <m/>
    <n v="4.1000000000000003E-3"/>
  </r>
  <r>
    <x v="37"/>
    <s v="CalWIN"/>
    <x v="11"/>
    <x v="1"/>
    <x v="2"/>
    <s v="2013/14"/>
    <n v="128896"/>
    <n v="275109"/>
    <n v="523726"/>
    <n v="0.9718"/>
    <m/>
    <m/>
    <m/>
    <n v="1.4E-2"/>
  </r>
  <r>
    <x v="38"/>
    <s v="CalWIN"/>
    <x v="11"/>
    <x v="1"/>
    <x v="2"/>
    <s v="2013/14"/>
    <n v="32671"/>
    <n v="51288"/>
    <n v="145081"/>
    <n v="0.96399999999999997"/>
    <m/>
    <m/>
    <m/>
    <n v="7.0099999999999996E-2"/>
  </r>
  <r>
    <x v="39"/>
    <s v="C-IV"/>
    <x v="11"/>
    <x v="1"/>
    <x v="2"/>
    <s v="2013/14"/>
    <n v="47733"/>
    <n v="114053"/>
    <n v="203222"/>
    <n v="0.98309999999999997"/>
    <m/>
    <m/>
    <m/>
    <n v="6.4699999999999994E-2"/>
  </r>
  <r>
    <x v="40"/>
    <s v="CalWIN"/>
    <x v="11"/>
    <x v="1"/>
    <x v="2"/>
    <s v="2013/14"/>
    <n v="9325"/>
    <n v="18025"/>
    <n v="38522"/>
    <n v="0.96040000000000003"/>
    <m/>
    <m/>
    <m/>
    <n v="0.112"/>
  </r>
  <r>
    <x v="41"/>
    <s v="CalWIN"/>
    <x v="11"/>
    <x v="1"/>
    <x v="2"/>
    <s v="2013/14"/>
    <n v="15881"/>
    <n v="32067"/>
    <n v="94876"/>
    <n v="0.97809999999999997"/>
    <m/>
    <m/>
    <m/>
    <n v="0.112"/>
  </r>
  <r>
    <x v="42"/>
    <s v="CalWIN"/>
    <x v="11"/>
    <x v="1"/>
    <x v="2"/>
    <s v="2013/14"/>
    <n v="14903"/>
    <n v="33474"/>
    <n v="95567"/>
    <n v="0.80089999999999995"/>
    <m/>
    <m/>
    <m/>
    <n v="0.112"/>
  </r>
  <r>
    <x v="43"/>
    <s v="CalWIN"/>
    <x v="11"/>
    <x v="1"/>
    <x v="2"/>
    <s v="2013/14"/>
    <n v="53793"/>
    <n v="113004"/>
    <n v="294684"/>
    <n v="0.94269999999999998"/>
    <m/>
    <m/>
    <m/>
    <n v="4.3400000000000001E-2"/>
  </r>
  <r>
    <x v="44"/>
    <s v="CalWIN"/>
    <x v="11"/>
    <x v="1"/>
    <x v="2"/>
    <s v="2013/14"/>
    <n v="11882"/>
    <n v="23109"/>
    <n v="50004"/>
    <n v="0.89070000000000005"/>
    <m/>
    <m/>
    <m/>
    <n v="0.112"/>
  </r>
  <r>
    <x v="45"/>
    <s v="C-IV"/>
    <x v="11"/>
    <x v="1"/>
    <x v="2"/>
    <s v="2013/14"/>
    <n v="11719"/>
    <n v="23430"/>
    <n v="43628"/>
    <n v="0.91790000000000005"/>
    <m/>
    <m/>
    <m/>
    <n v="0.112"/>
  </r>
  <r>
    <x v="46"/>
    <s v="C-IV"/>
    <x v="11"/>
    <x v="1"/>
    <x v="2"/>
    <s v="2013/14"/>
    <n v="164"/>
    <n v="295"/>
    <n v="533"/>
    <n v="1"/>
    <m/>
    <m/>
    <m/>
    <n v="0.112"/>
  </r>
  <r>
    <x v="47"/>
    <s v="C-IV"/>
    <x v="11"/>
    <x v="1"/>
    <x v="2"/>
    <s v="2013/14"/>
    <n v="3090"/>
    <n v="6778"/>
    <n v="11587"/>
    <n v="1"/>
    <m/>
    <m/>
    <m/>
    <n v="0.112"/>
  </r>
  <r>
    <x v="48"/>
    <s v="CalWIN"/>
    <x v="11"/>
    <x v="1"/>
    <x v="2"/>
    <s v="2013/14"/>
    <n v="21549"/>
    <n v="42727"/>
    <n v="76732"/>
    <n v="0.92200000000000004"/>
    <m/>
    <m/>
    <m/>
    <n v="0"/>
  </r>
  <r>
    <x v="49"/>
    <s v="CalWIN"/>
    <x v="11"/>
    <x v="1"/>
    <x v="2"/>
    <s v="2013/14"/>
    <n v="18883"/>
    <n v="34916"/>
    <n v="78179"/>
    <n v="0.87109999999999999"/>
    <m/>
    <m/>
    <m/>
    <n v="0.112"/>
  </r>
  <r>
    <x v="50"/>
    <s v="C-IV"/>
    <x v="11"/>
    <x v="1"/>
    <x v="2"/>
    <s v="2013/14"/>
    <n v="41789"/>
    <n v="91316"/>
    <n v="152273"/>
    <n v="0.97450000000000003"/>
    <m/>
    <m/>
    <m/>
    <n v="3.8800000000000001E-2"/>
  </r>
  <r>
    <x v="51"/>
    <s v="C-IV"/>
    <x v="11"/>
    <x v="1"/>
    <x v="2"/>
    <s v="2013/14"/>
    <n v="5236"/>
    <n v="12344"/>
    <n v="27638"/>
    <n v="0.95979999999999999"/>
    <m/>
    <m/>
    <m/>
    <n v="0.112"/>
  </r>
  <r>
    <x v="52"/>
    <s v="C-IV"/>
    <x v="11"/>
    <x v="1"/>
    <x v="2"/>
    <s v="2013/14"/>
    <n v="4622"/>
    <n v="10385"/>
    <n v="19216"/>
    <n v="0.99580000000000002"/>
    <m/>
    <m/>
    <m/>
    <n v="0.112"/>
  </r>
  <r>
    <x v="53"/>
    <s v="C-IV"/>
    <x v="11"/>
    <x v="1"/>
    <x v="2"/>
    <s v="2013/14"/>
    <n v="846"/>
    <n v="1629"/>
    <n v="2985"/>
    <n v="0.96360000000000001"/>
    <m/>
    <m/>
    <m/>
    <n v="0.112"/>
  </r>
  <r>
    <x v="54"/>
    <s v="CalWIN"/>
    <x v="11"/>
    <x v="1"/>
    <x v="2"/>
    <s v="2013/14"/>
    <n v="48526"/>
    <n v="119082"/>
    <n v="187585"/>
    <n v="1"/>
    <m/>
    <m/>
    <m/>
    <n v="2.0899999999999998E-2"/>
  </r>
  <r>
    <x v="55"/>
    <s v="C-IV"/>
    <x v="11"/>
    <x v="1"/>
    <x v="2"/>
    <s v="2013/14"/>
    <n v="2861"/>
    <n v="5276"/>
    <n v="9143"/>
    <n v="0.95179999999999998"/>
    <m/>
    <m/>
    <m/>
    <n v="0.112"/>
  </r>
  <r>
    <x v="56"/>
    <s v="CalWIN"/>
    <x v="11"/>
    <x v="1"/>
    <x v="2"/>
    <s v="2013/14"/>
    <n v="33913"/>
    <n v="70558"/>
    <n v="144874"/>
    <n v="0.9577"/>
    <m/>
    <m/>
    <m/>
    <n v="3.15E-2"/>
  </r>
  <r>
    <x v="57"/>
    <s v="CalWIN"/>
    <x v="11"/>
    <x v="1"/>
    <x v="2"/>
    <s v="2013/14"/>
    <n v="8368"/>
    <n v="17758"/>
    <n v="36260"/>
    <n v="0.89890000000000003"/>
    <m/>
    <m/>
    <m/>
    <n v="0.112"/>
  </r>
  <r>
    <x v="58"/>
    <s v="C-IV"/>
    <x v="11"/>
    <x v="1"/>
    <x v="2"/>
    <s v="2013/14"/>
    <n v="5809"/>
    <n v="12909"/>
    <n v="21626"/>
    <n v="0.96530000000000005"/>
    <m/>
    <m/>
    <m/>
    <n v="0.112"/>
  </r>
  <r>
    <x v="0"/>
    <s v="n/a"/>
    <x v="0"/>
    <x v="2"/>
    <x v="2"/>
    <s v="2013/14"/>
    <n v="2015005"/>
    <n v="4351103"/>
    <n v="9907757"/>
    <n v="0.96009999999999995"/>
    <m/>
    <m/>
    <m/>
    <n v="4.2000000000000003E-2"/>
  </r>
  <r>
    <x v="1"/>
    <s v="CalWIN"/>
    <x v="0"/>
    <x v="2"/>
    <x v="2"/>
    <s v="2013/14"/>
    <n v="64394"/>
    <n v="128065"/>
    <n v="340549"/>
    <n v="0.84460000000000002"/>
    <m/>
    <m/>
    <m/>
    <n v="3.2199999999999999E-2"/>
  </r>
  <r>
    <x v="2"/>
    <s v="C-IV"/>
    <x v="0"/>
    <x v="2"/>
    <x v="2"/>
    <s v="2013/14"/>
    <n v="109"/>
    <n v="176"/>
    <n v="301"/>
    <n v="1"/>
    <m/>
    <m/>
    <m/>
    <n v="9.2200000000000004E-2"/>
  </r>
  <r>
    <x v="3"/>
    <s v="C-IV"/>
    <x v="0"/>
    <x v="2"/>
    <x v="2"/>
    <s v="2013/14"/>
    <n v="1752"/>
    <n v="3428"/>
    <n v="6161"/>
    <n v="0.93700000000000006"/>
    <m/>
    <m/>
    <m/>
    <n v="9.2200000000000004E-2"/>
  </r>
  <r>
    <x v="4"/>
    <s v="C-IV"/>
    <x v="0"/>
    <x v="2"/>
    <x v="2"/>
    <s v="2013/14"/>
    <n v="14930"/>
    <n v="30348"/>
    <n v="64377"/>
    <n v="0.93210000000000004"/>
    <m/>
    <m/>
    <m/>
    <n v="9.2200000000000004E-2"/>
  </r>
  <r>
    <x v="5"/>
    <s v="C-IV"/>
    <x v="0"/>
    <x v="2"/>
    <x v="2"/>
    <s v="2013/14"/>
    <n v="2654"/>
    <n v="5060"/>
    <n v="9002"/>
    <n v="0.99299999999999999"/>
    <m/>
    <m/>
    <m/>
    <n v="9.2200000000000004E-2"/>
  </r>
  <r>
    <x v="6"/>
    <s v="C-IV"/>
    <x v="0"/>
    <x v="2"/>
    <x v="2"/>
    <s v="2013/14"/>
    <n v="733"/>
    <n v="1749"/>
    <n v="6820"/>
    <n v="0.95650000000000002"/>
    <m/>
    <m/>
    <m/>
    <n v="9.2200000000000004E-2"/>
  </r>
  <r>
    <x v="7"/>
    <s v="CalWIN"/>
    <x v="0"/>
    <x v="2"/>
    <x v="2"/>
    <s v="2013/14"/>
    <n v="34380"/>
    <n v="71039"/>
    <n v="194836"/>
    <n v="0.91010000000000002"/>
    <m/>
    <m/>
    <m/>
    <n v="3.0200000000000001E-2"/>
  </r>
  <r>
    <x v="8"/>
    <s v="C-IV"/>
    <x v="0"/>
    <x v="2"/>
    <x v="2"/>
    <s v="2013/14"/>
    <n v="2556"/>
    <n v="5205"/>
    <n v="9584"/>
    <n v="1"/>
    <m/>
    <m/>
    <m/>
    <n v="9.2200000000000004E-2"/>
  </r>
  <r>
    <x v="9"/>
    <s v="C-IV"/>
    <x v="0"/>
    <x v="2"/>
    <x v="2"/>
    <s v="2013/14"/>
    <n v="6484"/>
    <n v="11899"/>
    <n v="27695"/>
    <n v="0.98799999999999999"/>
    <m/>
    <m/>
    <m/>
    <n v="9.2200000000000004E-2"/>
  </r>
  <r>
    <x v="10"/>
    <s v="CalWIN"/>
    <x v="0"/>
    <x v="2"/>
    <x v="2"/>
    <s v="2013/14"/>
    <n v="94981"/>
    <n v="226573"/>
    <n v="365618"/>
    <n v="0.90459999999999996"/>
    <m/>
    <m/>
    <m/>
    <n v="1.7000000000000001E-2"/>
  </r>
  <r>
    <x v="11"/>
    <s v="C-IV"/>
    <x v="0"/>
    <x v="2"/>
    <x v="2"/>
    <s v="2013/14"/>
    <n v="1472"/>
    <n v="3606"/>
    <n v="9437"/>
    <n v="1"/>
    <m/>
    <m/>
    <m/>
    <n v="9.2200000000000004E-2"/>
  </r>
  <r>
    <x v="12"/>
    <s v="C-IV"/>
    <x v="0"/>
    <x v="2"/>
    <x v="2"/>
    <s v="2013/14"/>
    <n v="9266"/>
    <n v="17196"/>
    <n v="36766"/>
    <n v="0.95689999999999997"/>
    <m/>
    <m/>
    <m/>
    <n v="9.2200000000000004E-2"/>
  </r>
  <r>
    <x v="13"/>
    <s v="C-IV"/>
    <x v="0"/>
    <x v="2"/>
    <x v="2"/>
    <s v="2013/14"/>
    <n v="15263"/>
    <n v="38782"/>
    <n v="70049"/>
    <n v="0.95350000000000001"/>
    <m/>
    <m/>
    <m/>
    <n v="9.2200000000000004E-2"/>
  </r>
  <r>
    <x v="14"/>
    <s v="C-IV"/>
    <x v="0"/>
    <x v="2"/>
    <x v="2"/>
    <s v="2013/14"/>
    <n v="1052"/>
    <n v="2152"/>
    <n v="4452"/>
    <n v="0.99139999999999995"/>
    <m/>
    <m/>
    <m/>
    <n v="9.2200000000000004E-2"/>
  </r>
  <r>
    <x v="15"/>
    <s v="C-IV"/>
    <x v="0"/>
    <x v="2"/>
    <x v="2"/>
    <s v="2013/14"/>
    <n v="60740"/>
    <n v="147170"/>
    <n v="289289"/>
    <n v="0.9768"/>
    <m/>
    <m/>
    <m/>
    <n v="3.0800000000000001E-2"/>
  </r>
  <r>
    <x v="16"/>
    <s v="C-IV"/>
    <x v="0"/>
    <x v="2"/>
    <x v="2"/>
    <s v="2013/14"/>
    <n v="10051"/>
    <n v="23815"/>
    <n v="43811"/>
    <n v="0.96850000000000003"/>
    <m/>
    <m/>
    <m/>
    <n v="9.2200000000000004E-2"/>
  </r>
  <r>
    <x v="17"/>
    <s v="C-IV"/>
    <x v="0"/>
    <x v="2"/>
    <x v="2"/>
    <s v="2013/14"/>
    <n v="5262"/>
    <n v="10622"/>
    <n v="22699"/>
    <n v="0.86460000000000004"/>
    <m/>
    <m/>
    <m/>
    <n v="9.2200000000000004E-2"/>
  </r>
  <r>
    <x v="18"/>
    <s v="C-IV"/>
    <x v="0"/>
    <x v="2"/>
    <x v="2"/>
    <s v="2013/14"/>
    <n v="1488"/>
    <n v="3149"/>
    <n v="6023"/>
    <n v="0.90180000000000005"/>
    <m/>
    <m/>
    <m/>
    <n v="9.2200000000000004E-2"/>
  </r>
  <r>
    <x v="19"/>
    <s v="LRS"/>
    <x v="0"/>
    <x v="2"/>
    <x v="2"/>
    <s v="2013/14"/>
    <n v="573325"/>
    <n v="1177757"/>
    <n v="3079489"/>
    <n v="0.96930000000000005"/>
    <m/>
    <m/>
    <m/>
    <n v="2.3699999999999999E-2"/>
  </r>
  <r>
    <x v="20"/>
    <s v="C-IV"/>
    <x v="0"/>
    <x v="2"/>
    <x v="2"/>
    <s v="2013/14"/>
    <n v="11221"/>
    <n v="28263"/>
    <n v="55378"/>
    <n v="0.9708"/>
    <m/>
    <m/>
    <m/>
    <n v="9.2200000000000004E-2"/>
  </r>
  <r>
    <x v="21"/>
    <s v="C-IV"/>
    <x v="0"/>
    <x v="2"/>
    <x v="2"/>
    <s v="2013/14"/>
    <n v="5920"/>
    <n v="9998"/>
    <n v="32290"/>
    <n v="0.94679999999999997"/>
    <m/>
    <m/>
    <m/>
    <n v="9.2200000000000004E-2"/>
  </r>
  <r>
    <x v="22"/>
    <s v="C-IV"/>
    <x v="0"/>
    <x v="2"/>
    <x v="2"/>
    <s v="2013/14"/>
    <n v="1017"/>
    <n v="2034"/>
    <n v="3833"/>
    <n v="0.91180000000000005"/>
    <m/>
    <m/>
    <m/>
    <n v="9.2200000000000004E-2"/>
  </r>
  <r>
    <x v="23"/>
    <s v="C-IV"/>
    <x v="0"/>
    <x v="2"/>
    <x v="2"/>
    <s v="2013/14"/>
    <n v="7144"/>
    <n v="13415"/>
    <n v="30846"/>
    <n v="0.99409999999999998"/>
    <m/>
    <m/>
    <m/>
    <n v="9.2200000000000004E-2"/>
  </r>
  <r>
    <x v="24"/>
    <s v="C-IV"/>
    <x v="0"/>
    <x v="2"/>
    <x v="2"/>
    <s v="2013/14"/>
    <n v="23364"/>
    <n v="55842"/>
    <n v="103165"/>
    <n v="0.96140000000000003"/>
    <m/>
    <m/>
    <m/>
    <n v="5.8999999999999999E-3"/>
  </r>
  <r>
    <x v="25"/>
    <s v="C-IV"/>
    <x v="0"/>
    <x v="2"/>
    <x v="2"/>
    <s v="2013/14"/>
    <n v="437"/>
    <n v="963"/>
    <n v="2391"/>
    <n v="0.9667"/>
    <m/>
    <m/>
    <m/>
    <n v="9.2200000000000004E-2"/>
  </r>
  <r>
    <x v="26"/>
    <s v="C-IV"/>
    <x v="0"/>
    <x v="2"/>
    <x v="2"/>
    <s v="2013/14"/>
    <n v="522"/>
    <n v="823"/>
    <n v="2452"/>
    <n v="0.93440000000000001"/>
    <m/>
    <m/>
    <m/>
    <n v="9.2200000000000004E-2"/>
  </r>
  <r>
    <x v="27"/>
    <s v="C-IV"/>
    <x v="0"/>
    <x v="2"/>
    <x v="2"/>
    <s v="2013/14"/>
    <n v="22399"/>
    <n v="51281"/>
    <n v="128366"/>
    <n v="1"/>
    <m/>
    <m/>
    <m/>
    <n v="6.9500000000000006E-2"/>
  </r>
  <r>
    <x v="28"/>
    <s v="C-IV"/>
    <x v="0"/>
    <x v="2"/>
    <x v="2"/>
    <s v="2013/14"/>
    <n v="3420"/>
    <n v="7164"/>
    <n v="24287"/>
    <n v="0.72"/>
    <m/>
    <m/>
    <m/>
    <n v="9.2200000000000004E-2"/>
  </r>
  <r>
    <x v="29"/>
    <s v="C-IV"/>
    <x v="0"/>
    <x v="2"/>
    <x v="2"/>
    <s v="2013/14"/>
    <n v="4004"/>
    <n v="7593"/>
    <n v="17927"/>
    <n v="0.99570000000000003"/>
    <m/>
    <m/>
    <m/>
    <n v="9.2200000000000004E-2"/>
  </r>
  <r>
    <x v="30"/>
    <s v="CalWIN"/>
    <x v="0"/>
    <x v="2"/>
    <x v="2"/>
    <s v="2013/14"/>
    <n v="113508"/>
    <n v="245759"/>
    <n v="650834"/>
    <n v="0.98399999999999999"/>
    <m/>
    <m/>
    <m/>
    <n v="3.7100000000000001E-2"/>
  </r>
  <r>
    <x v="31"/>
    <s v="CalWIN"/>
    <x v="0"/>
    <x v="2"/>
    <x v="2"/>
    <s v="2013/14"/>
    <n v="9024"/>
    <n v="18465"/>
    <n v="45557"/>
    <n v="0.99750000000000005"/>
    <m/>
    <m/>
    <m/>
    <n v="9.2200000000000004E-2"/>
  </r>
  <r>
    <x v="32"/>
    <s v="C-IV"/>
    <x v="0"/>
    <x v="2"/>
    <x v="2"/>
    <s v="2013/14"/>
    <n v="909"/>
    <n v="1844"/>
    <n v="4245"/>
    <n v="0.98699999999999999"/>
    <m/>
    <m/>
    <m/>
    <n v="9.2200000000000004E-2"/>
  </r>
  <r>
    <x v="33"/>
    <s v="C-IV"/>
    <x v="0"/>
    <x v="2"/>
    <x v="2"/>
    <s v="2013/14"/>
    <n v="121060"/>
    <n v="287272"/>
    <n v="569521"/>
    <n v="0.99709999999999999"/>
    <m/>
    <m/>
    <m/>
    <n v="2.8299999999999999E-2"/>
  </r>
  <r>
    <x v="34"/>
    <s v="CalWIN"/>
    <x v="0"/>
    <x v="2"/>
    <x v="2"/>
    <s v="2013/14"/>
    <n v="97098"/>
    <n v="213072"/>
    <n v="406197"/>
    <n v="0.97589999999999999"/>
    <m/>
    <m/>
    <m/>
    <n v="5.7000000000000002E-3"/>
  </r>
  <r>
    <x v="35"/>
    <s v="C-IV"/>
    <x v="0"/>
    <x v="2"/>
    <x v="2"/>
    <s v="2013/14"/>
    <n v="2757"/>
    <n v="6378"/>
    <n v="14044"/>
    <n v="1"/>
    <m/>
    <m/>
    <m/>
    <n v="9.2200000000000004E-2"/>
  </r>
  <r>
    <x v="36"/>
    <s v="C-IV"/>
    <x v="0"/>
    <x v="2"/>
    <x v="2"/>
    <s v="2013/14"/>
    <n v="166127"/>
    <n v="382585"/>
    <n v="636120"/>
    <n v="0.99739999999999995"/>
    <m/>
    <m/>
    <m/>
    <n v="5.8999999999999999E-3"/>
  </r>
  <r>
    <x v="37"/>
    <s v="CalWIN"/>
    <x v="0"/>
    <x v="2"/>
    <x v="2"/>
    <s v="2013/14"/>
    <n v="128475"/>
    <n v="272951"/>
    <n v="611132"/>
    <n v="0.97450000000000003"/>
    <m/>
    <m/>
    <m/>
    <n v="4.65E-2"/>
  </r>
  <r>
    <x v="38"/>
    <s v="CalWIN"/>
    <x v="0"/>
    <x v="2"/>
    <x v="2"/>
    <s v="2013/14"/>
    <n v="32282"/>
    <n v="50484"/>
    <n v="178528"/>
    <n v="0.96630000000000005"/>
    <m/>
    <m/>
    <m/>
    <n v="5.2400000000000002E-2"/>
  </r>
  <r>
    <x v="39"/>
    <s v="C-IV"/>
    <x v="0"/>
    <x v="2"/>
    <x v="2"/>
    <s v="2013/14"/>
    <n v="48102"/>
    <n v="114754"/>
    <n v="222275"/>
    <n v="0.99129999999999996"/>
    <m/>
    <m/>
    <m/>
    <n v="5.1999999999999998E-2"/>
  </r>
  <r>
    <x v="40"/>
    <s v="CalWIN"/>
    <x v="0"/>
    <x v="2"/>
    <x v="2"/>
    <s v="2013/14"/>
    <n v="9399"/>
    <n v="17988"/>
    <n v="44462"/>
    <n v="0.93420000000000003"/>
    <m/>
    <m/>
    <m/>
    <n v="9.2200000000000004E-2"/>
  </r>
  <r>
    <x v="41"/>
    <s v="CalWIN"/>
    <x v="0"/>
    <x v="2"/>
    <x v="2"/>
    <s v="2013/14"/>
    <n v="15819"/>
    <n v="32181"/>
    <n v="114564"/>
    <n v="0.98429999999999995"/>
    <m/>
    <m/>
    <m/>
    <n v="9.2200000000000004E-2"/>
  </r>
  <r>
    <x v="42"/>
    <s v="CalWIN"/>
    <x v="0"/>
    <x v="2"/>
    <x v="2"/>
    <s v="2013/14"/>
    <n v="15581"/>
    <n v="34841"/>
    <n v="104891"/>
    <n v="0.62590000000000001"/>
    <m/>
    <m/>
    <m/>
    <n v="9.2200000000000004E-2"/>
  </r>
  <r>
    <x v="43"/>
    <s v="CalWIN"/>
    <x v="0"/>
    <x v="2"/>
    <x v="2"/>
    <s v="2013/14"/>
    <n v="53489"/>
    <n v="112246"/>
    <n v="340568"/>
    <n v="0.94489999999999996"/>
    <m/>
    <m/>
    <m/>
    <n v="3.1199999999999999E-2"/>
  </r>
  <r>
    <x v="44"/>
    <s v="CalWIN"/>
    <x v="0"/>
    <x v="2"/>
    <x v="2"/>
    <s v="2013/14"/>
    <n v="12054"/>
    <n v="23647"/>
    <n v="56903"/>
    <n v="0.72050000000000003"/>
    <m/>
    <m/>
    <m/>
    <n v="9.2200000000000004E-2"/>
  </r>
  <r>
    <x v="45"/>
    <s v="C-IV"/>
    <x v="0"/>
    <x v="2"/>
    <x v="2"/>
    <s v="2013/14"/>
    <n v="11995"/>
    <n v="23916"/>
    <n v="51392"/>
    <n v="0.96379999999999999"/>
    <m/>
    <m/>
    <m/>
    <n v="9.2200000000000004E-2"/>
  </r>
  <r>
    <x v="46"/>
    <s v="C-IV"/>
    <x v="0"/>
    <x v="2"/>
    <x v="2"/>
    <s v="2013/14"/>
    <n v="166"/>
    <n v="299"/>
    <n v="677"/>
    <n v="1"/>
    <m/>
    <m/>
    <m/>
    <n v="9.2200000000000004E-2"/>
  </r>
  <r>
    <x v="47"/>
    <s v="C-IV"/>
    <x v="0"/>
    <x v="2"/>
    <x v="2"/>
    <s v="2013/14"/>
    <n v="3140"/>
    <n v="6927"/>
    <n v="13569"/>
    <n v="1"/>
    <m/>
    <m/>
    <m/>
    <n v="9.2200000000000004E-2"/>
  </r>
  <r>
    <x v="48"/>
    <s v="CalWIN"/>
    <x v="0"/>
    <x v="2"/>
    <x v="2"/>
    <s v="2013/14"/>
    <n v="21494"/>
    <n v="42499"/>
    <n v="89128"/>
    <n v="0.93969999999999998"/>
    <m/>
    <m/>
    <m/>
    <n v="0"/>
  </r>
  <r>
    <x v="49"/>
    <s v="CalWIN"/>
    <x v="0"/>
    <x v="2"/>
    <x v="2"/>
    <s v="2013/14"/>
    <n v="18820"/>
    <n v="34735"/>
    <n v="94253"/>
    <n v="0.84079999999999999"/>
    <m/>
    <m/>
    <m/>
    <n v="9.2200000000000004E-2"/>
  </r>
  <r>
    <x v="50"/>
    <s v="C-IV"/>
    <x v="0"/>
    <x v="2"/>
    <x v="2"/>
    <s v="2013/14"/>
    <n v="42193"/>
    <n v="92065"/>
    <n v="169234"/>
    <n v="0.95299999999999996"/>
    <m/>
    <m/>
    <m/>
    <n v="2.7799999999999998E-2"/>
  </r>
  <r>
    <x v="51"/>
    <s v="C-IV"/>
    <x v="0"/>
    <x v="2"/>
    <x v="2"/>
    <s v="2013/14"/>
    <n v="5424"/>
    <n v="12740"/>
    <n v="31403"/>
    <n v="0.94389999999999996"/>
    <m/>
    <m/>
    <m/>
    <n v="9.2200000000000004E-2"/>
  </r>
  <r>
    <x v="52"/>
    <s v="C-IV"/>
    <x v="0"/>
    <x v="2"/>
    <x v="2"/>
    <s v="2013/14"/>
    <n v="4645"/>
    <n v="10409"/>
    <n v="21716"/>
    <n v="0.96709999999999996"/>
    <m/>
    <m/>
    <m/>
    <n v="9.2200000000000004E-2"/>
  </r>
  <r>
    <x v="53"/>
    <s v="C-IV"/>
    <x v="0"/>
    <x v="2"/>
    <x v="2"/>
    <s v="2013/14"/>
    <n v="850"/>
    <n v="1609"/>
    <n v="3640"/>
    <n v="0.95830000000000004"/>
    <m/>
    <m/>
    <m/>
    <n v="9.2200000000000004E-2"/>
  </r>
  <r>
    <x v="54"/>
    <s v="CalWIN"/>
    <x v="0"/>
    <x v="2"/>
    <x v="2"/>
    <s v="2013/14"/>
    <n v="49187"/>
    <n v="120087"/>
    <n v="199851"/>
    <n v="1"/>
    <m/>
    <m/>
    <m/>
    <n v="2.3699999999999999E-2"/>
  </r>
  <r>
    <x v="55"/>
    <s v="C-IV"/>
    <x v="0"/>
    <x v="2"/>
    <x v="2"/>
    <s v="2013/14"/>
    <n v="2943"/>
    <n v="5409"/>
    <n v="11514"/>
    <n v="0.93400000000000005"/>
    <m/>
    <m/>
    <m/>
    <n v="9.2200000000000004E-2"/>
  </r>
  <r>
    <x v="56"/>
    <s v="CalWIN"/>
    <x v="0"/>
    <x v="2"/>
    <x v="2"/>
    <s v="2013/14"/>
    <n v="33751"/>
    <n v="69753"/>
    <n v="167543"/>
    <n v="0.92530000000000001"/>
    <m/>
    <m/>
    <m/>
    <n v="2.92E-2"/>
  </r>
  <r>
    <x v="57"/>
    <s v="CalWIN"/>
    <x v="0"/>
    <x v="2"/>
    <x v="2"/>
    <s v="2013/14"/>
    <n v="8490"/>
    <n v="17981"/>
    <n v="41751"/>
    <n v="0.8528"/>
    <m/>
    <m/>
    <m/>
    <n v="9.2200000000000004E-2"/>
  </r>
  <r>
    <x v="58"/>
    <s v="C-IV"/>
    <x v="0"/>
    <x v="2"/>
    <x v="2"/>
    <s v="2013/14"/>
    <n v="5883"/>
    <n v="13040"/>
    <n v="24352"/>
    <n v="0.99439999999999995"/>
    <m/>
    <m/>
    <m/>
    <n v="9.2200000000000004E-2"/>
  </r>
  <r>
    <x v="0"/>
    <s v="n/a"/>
    <x v="1"/>
    <x v="2"/>
    <x v="2"/>
    <s v="2013/14"/>
    <n v="2013631"/>
    <n v="4354213"/>
    <n v="10246808"/>
    <n v="0.95069999999999999"/>
    <m/>
    <m/>
    <m/>
    <n v="4.0500000000000001E-2"/>
  </r>
  <r>
    <x v="1"/>
    <s v="CalWIN"/>
    <x v="1"/>
    <x v="2"/>
    <x v="2"/>
    <s v="2013/14"/>
    <n v="63674"/>
    <n v="126898"/>
    <n v="349927"/>
    <n v="0.84460000000000002"/>
    <m/>
    <m/>
    <m/>
    <n v="2.6100000000000002E-2"/>
  </r>
  <r>
    <x v="2"/>
    <s v="C-IV"/>
    <x v="1"/>
    <x v="2"/>
    <x v="2"/>
    <s v="2013/14"/>
    <n v="111"/>
    <n v="175"/>
    <n v="312"/>
    <n v="1"/>
    <m/>
    <m/>
    <m/>
    <n v="8.0399999999999999E-2"/>
  </r>
  <r>
    <x v="3"/>
    <s v="C-IV"/>
    <x v="1"/>
    <x v="2"/>
    <x v="2"/>
    <s v="2013/14"/>
    <n v="1741"/>
    <n v="3406"/>
    <n v="6363"/>
    <n v="0.98209999999999997"/>
    <m/>
    <m/>
    <m/>
    <n v="8.0399999999999999E-2"/>
  </r>
  <r>
    <x v="4"/>
    <s v="C-IV"/>
    <x v="1"/>
    <x v="2"/>
    <x v="2"/>
    <s v="2013/14"/>
    <n v="14994"/>
    <n v="30431"/>
    <n v="66467"/>
    <n v="0.91710000000000003"/>
    <m/>
    <m/>
    <m/>
    <n v="8.0399999999999999E-2"/>
  </r>
  <r>
    <x v="5"/>
    <s v="C-IV"/>
    <x v="1"/>
    <x v="2"/>
    <x v="2"/>
    <s v="2013/14"/>
    <n v="2617"/>
    <n v="4961"/>
    <n v="9347"/>
    <n v="1"/>
    <m/>
    <m/>
    <m/>
    <n v="8.0399999999999999E-2"/>
  </r>
  <r>
    <x v="6"/>
    <s v="C-IV"/>
    <x v="1"/>
    <x v="2"/>
    <x v="2"/>
    <s v="2013/14"/>
    <n v="737"/>
    <n v="1787"/>
    <n v="7021"/>
    <n v="0.82930000000000004"/>
    <m/>
    <m/>
    <m/>
    <n v="8.0399999999999999E-2"/>
  </r>
  <r>
    <x v="7"/>
    <s v="CalWIN"/>
    <x v="1"/>
    <x v="2"/>
    <x v="2"/>
    <s v="2013/14"/>
    <n v="34460"/>
    <n v="71316"/>
    <n v="202295"/>
    <n v="0.92379999999999995"/>
    <m/>
    <m/>
    <m/>
    <n v="4.36E-2"/>
  </r>
  <r>
    <x v="8"/>
    <s v="C-IV"/>
    <x v="1"/>
    <x v="2"/>
    <x v="2"/>
    <s v="2013/14"/>
    <n v="2531"/>
    <n v="5197"/>
    <n v="9822"/>
    <n v="1"/>
    <m/>
    <m/>
    <m/>
    <n v="8.0399999999999999E-2"/>
  </r>
  <r>
    <x v="9"/>
    <s v="C-IV"/>
    <x v="1"/>
    <x v="2"/>
    <x v="2"/>
    <s v="2013/14"/>
    <n v="6567"/>
    <n v="12021"/>
    <n v="28942"/>
    <n v="0.98580000000000001"/>
    <m/>
    <m/>
    <m/>
    <n v="8.0399999999999999E-2"/>
  </r>
  <r>
    <x v="10"/>
    <s v="CalWIN"/>
    <x v="1"/>
    <x v="2"/>
    <x v="2"/>
    <s v="2013/14"/>
    <n v="95501"/>
    <n v="228624"/>
    <n v="382321"/>
    <n v="0.88439999999999996"/>
    <m/>
    <m/>
    <m/>
    <n v="2.2800000000000001E-2"/>
  </r>
  <r>
    <x v="11"/>
    <s v="C-IV"/>
    <x v="1"/>
    <x v="2"/>
    <x v="2"/>
    <s v="2013/14"/>
    <n v="1478"/>
    <n v="3653"/>
    <n v="9653"/>
    <n v="1"/>
    <m/>
    <m/>
    <m/>
    <n v="8.0399999999999999E-2"/>
  </r>
  <r>
    <x v="12"/>
    <s v="C-IV"/>
    <x v="1"/>
    <x v="2"/>
    <x v="2"/>
    <s v="2013/14"/>
    <n v="9405"/>
    <n v="17428"/>
    <n v="38295"/>
    <n v="0.9425"/>
    <m/>
    <m/>
    <m/>
    <n v="8.0399999999999999E-2"/>
  </r>
  <r>
    <x v="13"/>
    <s v="C-IV"/>
    <x v="1"/>
    <x v="2"/>
    <x v="2"/>
    <s v="2013/14"/>
    <n v="15152"/>
    <n v="38530"/>
    <n v="72214"/>
    <n v="0.93779999999999997"/>
    <m/>
    <m/>
    <m/>
    <n v="8.0399999999999999E-2"/>
  </r>
  <r>
    <x v="14"/>
    <s v="C-IV"/>
    <x v="1"/>
    <x v="2"/>
    <x v="2"/>
    <s v="2013/14"/>
    <n v="1062"/>
    <n v="2169"/>
    <n v="4608"/>
    <n v="1"/>
    <m/>
    <m/>
    <m/>
    <n v="8.0399999999999999E-2"/>
  </r>
  <r>
    <x v="15"/>
    <s v="C-IV"/>
    <x v="1"/>
    <x v="2"/>
    <x v="2"/>
    <s v="2013/14"/>
    <n v="60768"/>
    <n v="148083"/>
    <n v="300097"/>
    <n v="0.9819"/>
    <m/>
    <m/>
    <m/>
    <n v="3.0700000000000002E-2"/>
  </r>
  <r>
    <x v="16"/>
    <s v="C-IV"/>
    <x v="1"/>
    <x v="2"/>
    <x v="2"/>
    <s v="2013/14"/>
    <n v="10085"/>
    <n v="23963"/>
    <n v="44994"/>
    <n v="0.96540000000000004"/>
    <m/>
    <m/>
    <m/>
    <n v="8.0399999999999999E-2"/>
  </r>
  <r>
    <x v="17"/>
    <s v="C-IV"/>
    <x v="1"/>
    <x v="2"/>
    <x v="2"/>
    <s v="2013/14"/>
    <n v="5238"/>
    <n v="10643"/>
    <n v="23406"/>
    <n v="0.83179999999999998"/>
    <m/>
    <m/>
    <m/>
    <n v="8.0399999999999999E-2"/>
  </r>
  <r>
    <x v="18"/>
    <s v="C-IV"/>
    <x v="1"/>
    <x v="2"/>
    <x v="2"/>
    <s v="2013/14"/>
    <n v="1489"/>
    <n v="3145"/>
    <n v="6234"/>
    <n v="0.89019999999999999"/>
    <m/>
    <m/>
    <m/>
    <n v="8.0399999999999999E-2"/>
  </r>
  <r>
    <x v="19"/>
    <s v="LRS"/>
    <x v="1"/>
    <x v="2"/>
    <x v="2"/>
    <s v="2013/14"/>
    <n v="569557"/>
    <n v="1171149"/>
    <n v="3146953"/>
    <n v="0.95979999999999999"/>
    <m/>
    <m/>
    <m/>
    <n v="2.6700000000000002E-2"/>
  </r>
  <r>
    <x v="20"/>
    <s v="C-IV"/>
    <x v="1"/>
    <x v="2"/>
    <x v="2"/>
    <s v="2013/14"/>
    <n v="11313"/>
    <n v="28439"/>
    <n v="56838"/>
    <n v="0.96489999999999998"/>
    <m/>
    <m/>
    <m/>
    <n v="8.0399999999999999E-2"/>
  </r>
  <r>
    <x v="21"/>
    <s v="C-IV"/>
    <x v="1"/>
    <x v="2"/>
    <x v="2"/>
    <s v="2013/14"/>
    <n v="5970"/>
    <n v="10026"/>
    <n v="33593"/>
    <n v="0.93969999999999998"/>
    <m/>
    <m/>
    <m/>
    <n v="8.0399999999999999E-2"/>
  </r>
  <r>
    <x v="22"/>
    <s v="C-IV"/>
    <x v="1"/>
    <x v="2"/>
    <x v="2"/>
    <s v="2013/14"/>
    <n v="1028"/>
    <n v="2065"/>
    <n v="3995"/>
    <n v="0.96360000000000001"/>
    <m/>
    <m/>
    <m/>
    <n v="8.0399999999999999E-2"/>
  </r>
  <r>
    <x v="23"/>
    <s v="C-IV"/>
    <x v="1"/>
    <x v="2"/>
    <x v="2"/>
    <s v="2013/14"/>
    <n v="7223"/>
    <n v="13571"/>
    <n v="31901"/>
    <n v="0.98880000000000001"/>
    <m/>
    <m/>
    <m/>
    <n v="8.0399999999999999E-2"/>
  </r>
  <r>
    <x v="24"/>
    <s v="C-IV"/>
    <x v="1"/>
    <x v="2"/>
    <x v="2"/>
    <s v="2013/14"/>
    <n v="23498"/>
    <n v="56298"/>
    <n v="107759"/>
    <n v="0.94969999999999999"/>
    <m/>
    <m/>
    <m/>
    <n v="4.5999999999999999E-3"/>
  </r>
  <r>
    <x v="25"/>
    <s v="C-IV"/>
    <x v="1"/>
    <x v="2"/>
    <x v="2"/>
    <s v="2013/14"/>
    <n v="430"/>
    <n v="961"/>
    <n v="2443"/>
    <n v="1"/>
    <m/>
    <m/>
    <m/>
    <n v="8.0399999999999999E-2"/>
  </r>
  <r>
    <x v="26"/>
    <s v="C-IV"/>
    <x v="1"/>
    <x v="2"/>
    <x v="2"/>
    <s v="2013/14"/>
    <n v="579"/>
    <n v="893"/>
    <n v="2564"/>
    <n v="0.90429999999999999"/>
    <m/>
    <m/>
    <m/>
    <n v="8.0399999999999999E-2"/>
  </r>
  <r>
    <x v="27"/>
    <s v="C-IV"/>
    <x v="1"/>
    <x v="2"/>
    <x v="2"/>
    <s v="2013/14"/>
    <n v="22918"/>
    <n v="52512"/>
    <n v="133365"/>
    <n v="1"/>
    <m/>
    <m/>
    <m/>
    <n v="6.7699999999999996E-2"/>
  </r>
  <r>
    <x v="28"/>
    <s v="C-IV"/>
    <x v="1"/>
    <x v="2"/>
    <x v="2"/>
    <s v="2013/14"/>
    <n v="3485"/>
    <n v="7304"/>
    <n v="25132"/>
    <n v="0.74770000000000003"/>
    <m/>
    <m/>
    <m/>
    <n v="8.0399999999999999E-2"/>
  </r>
  <r>
    <x v="29"/>
    <s v="C-IV"/>
    <x v="1"/>
    <x v="2"/>
    <x v="2"/>
    <s v="2013/14"/>
    <n v="4020"/>
    <n v="7617"/>
    <n v="18526"/>
    <n v="0.996"/>
    <m/>
    <m/>
    <m/>
    <n v="8.0399999999999999E-2"/>
  </r>
  <r>
    <x v="30"/>
    <s v="CalWIN"/>
    <x v="1"/>
    <x v="2"/>
    <x v="2"/>
    <s v="2013/14"/>
    <n v="113264"/>
    <n v="246178"/>
    <n v="676597"/>
    <n v="0.9758"/>
    <m/>
    <m/>
    <m/>
    <n v="3.1800000000000002E-2"/>
  </r>
  <r>
    <x v="31"/>
    <s v="CalWIN"/>
    <x v="1"/>
    <x v="2"/>
    <x v="2"/>
    <s v="2013/14"/>
    <n v="8948"/>
    <n v="18451"/>
    <n v="47466"/>
    <n v="0.97909999999999997"/>
    <m/>
    <m/>
    <m/>
    <n v="8.0399999999999999E-2"/>
  </r>
  <r>
    <x v="32"/>
    <s v="C-IV"/>
    <x v="1"/>
    <x v="2"/>
    <x v="2"/>
    <s v="2013/14"/>
    <n v="914"/>
    <n v="1843"/>
    <n v="4367"/>
    <n v="1"/>
    <m/>
    <m/>
    <m/>
    <n v="8.0399999999999999E-2"/>
  </r>
  <r>
    <x v="33"/>
    <s v="C-IV"/>
    <x v="1"/>
    <x v="2"/>
    <x v="2"/>
    <s v="2013/14"/>
    <n v="120536"/>
    <n v="285469"/>
    <n v="595759"/>
    <n v="0.99560000000000004"/>
    <m/>
    <m/>
    <m/>
    <n v="3.1399999999999997E-2"/>
  </r>
  <r>
    <x v="34"/>
    <s v="CalWIN"/>
    <x v="1"/>
    <x v="2"/>
    <x v="2"/>
    <s v="2013/14"/>
    <n v="97394"/>
    <n v="213854"/>
    <n v="423219"/>
    <n v="0.97070000000000001"/>
    <m/>
    <m/>
    <m/>
    <n v="4.7999999999999996E-3"/>
  </r>
  <r>
    <x v="35"/>
    <s v="C-IV"/>
    <x v="1"/>
    <x v="2"/>
    <x v="2"/>
    <s v="2013/14"/>
    <n v="2724"/>
    <n v="6328"/>
    <n v="14482"/>
    <n v="1"/>
    <m/>
    <m/>
    <m/>
    <n v="8.0399999999999999E-2"/>
  </r>
  <r>
    <x v="36"/>
    <s v="C-IV"/>
    <x v="1"/>
    <x v="2"/>
    <x v="2"/>
    <s v="2013/14"/>
    <n v="166723"/>
    <n v="383499"/>
    <n v="664492"/>
    <n v="0.997"/>
    <m/>
    <m/>
    <m/>
    <n v="8.0999999999999996E-3"/>
  </r>
  <r>
    <x v="37"/>
    <s v="CalWIN"/>
    <x v="1"/>
    <x v="2"/>
    <x v="2"/>
    <s v="2013/14"/>
    <n v="128735"/>
    <n v="273754"/>
    <n v="635419"/>
    <n v="0.92479999999999996"/>
    <m/>
    <m/>
    <m/>
    <n v="6.2100000000000002E-2"/>
  </r>
  <r>
    <x v="38"/>
    <s v="CalWIN"/>
    <x v="1"/>
    <x v="2"/>
    <x v="2"/>
    <s v="2013/14"/>
    <n v="32015"/>
    <n v="50326"/>
    <n v="186127"/>
    <n v="0.96440000000000003"/>
    <m/>
    <m/>
    <m/>
    <n v="4.3299999999999998E-2"/>
  </r>
  <r>
    <x v="39"/>
    <s v="C-IV"/>
    <x v="1"/>
    <x v="2"/>
    <x v="2"/>
    <s v="2013/14"/>
    <n v="48366"/>
    <n v="115203"/>
    <n v="231489"/>
    <n v="0.97389999999999999"/>
    <m/>
    <m/>
    <m/>
    <n v="4.7800000000000002E-2"/>
  </r>
  <r>
    <x v="40"/>
    <s v="CalWIN"/>
    <x v="1"/>
    <x v="2"/>
    <x v="2"/>
    <s v="2013/14"/>
    <n v="9432"/>
    <n v="18163"/>
    <n v="46562"/>
    <n v="0.98119999999999996"/>
    <m/>
    <m/>
    <m/>
    <n v="8.0399999999999999E-2"/>
  </r>
  <r>
    <x v="41"/>
    <s v="CalWIN"/>
    <x v="1"/>
    <x v="2"/>
    <x v="2"/>
    <s v="2013/14"/>
    <n v="15804"/>
    <n v="32099"/>
    <n v="118331"/>
    <n v="0.98440000000000005"/>
    <m/>
    <m/>
    <m/>
    <n v="8.0399999999999999E-2"/>
  </r>
  <r>
    <x v="42"/>
    <s v="CalWIN"/>
    <x v="1"/>
    <x v="2"/>
    <x v="2"/>
    <s v="2013/14"/>
    <n v="15874"/>
    <n v="35522"/>
    <n v="108628"/>
    <n v="0.70779999999999998"/>
    <m/>
    <m/>
    <m/>
    <n v="8.0399999999999999E-2"/>
  </r>
  <r>
    <x v="43"/>
    <s v="CalWIN"/>
    <x v="1"/>
    <x v="2"/>
    <x v="2"/>
    <s v="2013/14"/>
    <n v="53565"/>
    <n v="111956"/>
    <n v="351459"/>
    <n v="0.90129999999999999"/>
    <m/>
    <m/>
    <m/>
    <n v="3.3399999999999999E-2"/>
  </r>
  <r>
    <x v="44"/>
    <s v="CalWIN"/>
    <x v="1"/>
    <x v="2"/>
    <x v="2"/>
    <s v="2013/14"/>
    <n v="12385"/>
    <n v="24353"/>
    <n v="59580"/>
    <n v="0.73399999999999999"/>
    <m/>
    <m/>
    <m/>
    <n v="8.0399999999999999E-2"/>
  </r>
  <r>
    <x v="45"/>
    <s v="C-IV"/>
    <x v="1"/>
    <x v="2"/>
    <x v="2"/>
    <s v="2013/14"/>
    <n v="12036"/>
    <n v="23950"/>
    <n v="52974"/>
    <n v="0.95520000000000005"/>
    <m/>
    <m/>
    <m/>
    <n v="8.0399999999999999E-2"/>
  </r>
  <r>
    <x v="46"/>
    <s v="C-IV"/>
    <x v="1"/>
    <x v="2"/>
    <x v="2"/>
    <s v="2013/14"/>
    <n v="166"/>
    <n v="290"/>
    <n v="684"/>
    <n v="1"/>
    <m/>
    <m/>
    <m/>
    <n v="8.0399999999999999E-2"/>
  </r>
  <r>
    <x v="47"/>
    <s v="C-IV"/>
    <x v="1"/>
    <x v="2"/>
    <x v="2"/>
    <s v="2013/14"/>
    <n v="3161"/>
    <n v="6927"/>
    <n v="14162"/>
    <n v="1"/>
    <m/>
    <m/>
    <m/>
    <n v="8.0399999999999999E-2"/>
  </r>
  <r>
    <x v="48"/>
    <s v="CalWIN"/>
    <x v="1"/>
    <x v="2"/>
    <x v="2"/>
    <s v="2013/14"/>
    <n v="21480"/>
    <n v="42705"/>
    <n v="92626"/>
    <n v="0.94240000000000002"/>
    <m/>
    <m/>
    <m/>
    <n v="1.5E-3"/>
  </r>
  <r>
    <x v="49"/>
    <s v="CalWIN"/>
    <x v="1"/>
    <x v="2"/>
    <x v="2"/>
    <s v="2013/14"/>
    <n v="18734"/>
    <n v="34685"/>
    <n v="97976"/>
    <n v="0.81079999999999997"/>
    <m/>
    <m/>
    <m/>
    <n v="8.0399999999999999E-2"/>
  </r>
  <r>
    <x v="50"/>
    <s v="C-IV"/>
    <x v="1"/>
    <x v="2"/>
    <x v="2"/>
    <s v="2013/14"/>
    <n v="42117"/>
    <n v="92164"/>
    <n v="177226"/>
    <n v="0.91710000000000003"/>
    <m/>
    <m/>
    <m/>
    <n v="2.2700000000000001E-2"/>
  </r>
  <r>
    <x v="51"/>
    <s v="C-IV"/>
    <x v="1"/>
    <x v="2"/>
    <x v="2"/>
    <s v="2013/14"/>
    <n v="5421"/>
    <n v="12742"/>
    <n v="32288"/>
    <n v="0.94399999999999995"/>
    <m/>
    <m/>
    <m/>
    <n v="8.0399999999999999E-2"/>
  </r>
  <r>
    <x v="52"/>
    <s v="C-IV"/>
    <x v="1"/>
    <x v="2"/>
    <x v="2"/>
    <s v="2013/14"/>
    <n v="4710"/>
    <n v="10515"/>
    <n v="22304"/>
    <n v="0.92520000000000002"/>
    <m/>
    <m/>
    <m/>
    <n v="8.0399999999999999E-2"/>
  </r>
  <r>
    <x v="53"/>
    <s v="C-IV"/>
    <x v="1"/>
    <x v="2"/>
    <x v="2"/>
    <s v="2013/14"/>
    <n v="869"/>
    <n v="1651"/>
    <n v="3772"/>
    <n v="0.9778"/>
    <m/>
    <m/>
    <m/>
    <n v="8.0399999999999999E-2"/>
  </r>
  <r>
    <x v="54"/>
    <s v="CalWIN"/>
    <x v="1"/>
    <x v="2"/>
    <x v="2"/>
    <s v="2013/14"/>
    <n v="49347"/>
    <n v="121325"/>
    <n v="206755"/>
    <n v="1"/>
    <m/>
    <m/>
    <m/>
    <n v="2.93E-2"/>
  </r>
  <r>
    <x v="55"/>
    <s v="C-IV"/>
    <x v="1"/>
    <x v="2"/>
    <x v="2"/>
    <s v="2013/14"/>
    <n v="2938"/>
    <n v="5388"/>
    <n v="11948"/>
    <n v="0.94379999999999997"/>
    <m/>
    <m/>
    <m/>
    <n v="8.0399999999999999E-2"/>
  </r>
  <r>
    <x v="56"/>
    <s v="CalWIN"/>
    <x v="1"/>
    <x v="2"/>
    <x v="2"/>
    <s v="2013/14"/>
    <n v="33945"/>
    <n v="70325"/>
    <n v="176327"/>
    <n v="0.90269999999999995"/>
    <m/>
    <m/>
    <m/>
    <n v="2.3E-2"/>
  </r>
  <r>
    <x v="57"/>
    <s v="CalWIN"/>
    <x v="1"/>
    <x v="2"/>
    <x v="2"/>
    <s v="2013/14"/>
    <n v="8520"/>
    <n v="18131"/>
    <n v="43285"/>
    <n v="0.85840000000000005"/>
    <m/>
    <m/>
    <m/>
    <n v="8.0399999999999999E-2"/>
  </r>
  <r>
    <x v="58"/>
    <s v="C-IV"/>
    <x v="1"/>
    <x v="2"/>
    <x v="2"/>
    <s v="2013/14"/>
    <n v="5877"/>
    <n v="13152"/>
    <n v="25117"/>
    <n v="0.96540000000000004"/>
    <m/>
    <m/>
    <m/>
    <n v="8.0399999999999999E-2"/>
  </r>
  <r>
    <x v="0"/>
    <s v="n/a"/>
    <x v="2"/>
    <x v="2"/>
    <x v="2"/>
    <s v="2013/14"/>
    <n v="2036701"/>
    <n v="4380024"/>
    <n v="10782098"/>
    <n v="0.95620000000000005"/>
    <m/>
    <m/>
    <m/>
    <n v="4.2999999999999997E-2"/>
  </r>
  <r>
    <x v="1"/>
    <s v="CalWIN"/>
    <x v="2"/>
    <x v="2"/>
    <x v="2"/>
    <s v="2013/14"/>
    <n v="64297"/>
    <n v="127533"/>
    <n v="365622"/>
    <n v="0.8548"/>
    <m/>
    <m/>
    <m/>
    <n v="2.1499999999999998E-2"/>
  </r>
  <r>
    <x v="2"/>
    <s v="C-IV"/>
    <x v="2"/>
    <x v="2"/>
    <x v="2"/>
    <s v="2013/14"/>
    <n v="118"/>
    <n v="184"/>
    <n v="326"/>
    <n v="1"/>
    <m/>
    <m/>
    <m/>
    <n v="7.17E-2"/>
  </r>
  <r>
    <x v="3"/>
    <s v="C-IV"/>
    <x v="2"/>
    <x v="2"/>
    <x v="2"/>
    <s v="2013/14"/>
    <n v="1773"/>
    <n v="3434"/>
    <n v="6725"/>
    <n v="0.96909999999999996"/>
    <m/>
    <m/>
    <m/>
    <n v="7.17E-2"/>
  </r>
  <r>
    <x v="4"/>
    <s v="C-IV"/>
    <x v="2"/>
    <x v="2"/>
    <x v="2"/>
    <s v="2013/14"/>
    <n v="15073"/>
    <n v="30491"/>
    <n v="69504"/>
    <n v="0.91539999999999999"/>
    <m/>
    <m/>
    <m/>
    <n v="7.17E-2"/>
  </r>
  <r>
    <x v="5"/>
    <s v="C-IV"/>
    <x v="2"/>
    <x v="2"/>
    <x v="2"/>
    <s v="2013/14"/>
    <n v="2637"/>
    <n v="4997"/>
    <n v="9862"/>
    <n v="0.98350000000000004"/>
    <m/>
    <m/>
    <m/>
    <n v="7.17E-2"/>
  </r>
  <r>
    <x v="6"/>
    <s v="C-IV"/>
    <x v="2"/>
    <x v="2"/>
    <x v="2"/>
    <s v="2013/14"/>
    <n v="740"/>
    <n v="1800"/>
    <n v="7355"/>
    <n v="0.76470000000000005"/>
    <m/>
    <m/>
    <m/>
    <n v="7.17E-2"/>
  </r>
  <r>
    <x v="7"/>
    <s v="CalWIN"/>
    <x v="2"/>
    <x v="2"/>
    <x v="2"/>
    <s v="2013/14"/>
    <n v="34821"/>
    <n v="71743"/>
    <n v="214400"/>
    <n v="0.92310000000000003"/>
    <m/>
    <m/>
    <m/>
    <n v="4.0399999999999998E-2"/>
  </r>
  <r>
    <x v="8"/>
    <s v="C-IV"/>
    <x v="2"/>
    <x v="2"/>
    <x v="2"/>
    <s v="2013/14"/>
    <n v="2526"/>
    <n v="5198"/>
    <n v="10096"/>
    <n v="1"/>
    <m/>
    <m/>
    <m/>
    <n v="7.17E-2"/>
  </r>
  <r>
    <x v="9"/>
    <s v="C-IV"/>
    <x v="2"/>
    <x v="2"/>
    <x v="2"/>
    <s v="2013/14"/>
    <n v="6750"/>
    <n v="12312"/>
    <n v="30770"/>
    <n v="0.98009999999999997"/>
    <m/>
    <m/>
    <m/>
    <n v="7.17E-2"/>
  </r>
  <r>
    <x v="10"/>
    <s v="CalWIN"/>
    <x v="2"/>
    <x v="2"/>
    <x v="2"/>
    <s v="2013/14"/>
    <n v="96360"/>
    <n v="229389"/>
    <n v="399052"/>
    <n v="0.93210000000000004"/>
    <m/>
    <m/>
    <m/>
    <n v="3.0700000000000002E-2"/>
  </r>
  <r>
    <x v="11"/>
    <s v="C-IV"/>
    <x v="2"/>
    <x v="2"/>
    <x v="2"/>
    <s v="2013/14"/>
    <n v="1518"/>
    <n v="3746"/>
    <n v="10070"/>
    <n v="1"/>
    <m/>
    <m/>
    <m/>
    <n v="7.17E-2"/>
  </r>
  <r>
    <x v="12"/>
    <s v="C-IV"/>
    <x v="2"/>
    <x v="2"/>
    <x v="2"/>
    <s v="2013/14"/>
    <n v="9670"/>
    <n v="17819"/>
    <n v="40586"/>
    <n v="0.96919999999999995"/>
    <m/>
    <m/>
    <m/>
    <n v="7.17E-2"/>
  </r>
  <r>
    <x v="13"/>
    <s v="C-IV"/>
    <x v="2"/>
    <x v="2"/>
    <x v="2"/>
    <s v="2013/14"/>
    <n v="15184"/>
    <n v="38344"/>
    <n v="75918"/>
    <n v="0.94059999999999999"/>
    <m/>
    <m/>
    <m/>
    <n v="7.17E-2"/>
  </r>
  <r>
    <x v="14"/>
    <s v="C-IV"/>
    <x v="2"/>
    <x v="2"/>
    <x v="2"/>
    <s v="2013/14"/>
    <n v="1104"/>
    <n v="2232"/>
    <n v="4786"/>
    <n v="1"/>
    <m/>
    <m/>
    <m/>
    <n v="7.17E-2"/>
  </r>
  <r>
    <x v="15"/>
    <s v="C-IV"/>
    <x v="2"/>
    <x v="2"/>
    <x v="2"/>
    <s v="2013/14"/>
    <n v="61058"/>
    <n v="147492"/>
    <n v="316588"/>
    <n v="0.99339999999999995"/>
    <m/>
    <m/>
    <m/>
    <n v="2.5999999999999999E-2"/>
  </r>
  <r>
    <x v="16"/>
    <s v="C-IV"/>
    <x v="2"/>
    <x v="2"/>
    <x v="2"/>
    <s v="2013/14"/>
    <n v="10142"/>
    <n v="24091"/>
    <n v="47071"/>
    <n v="0.97419999999999995"/>
    <m/>
    <m/>
    <m/>
    <n v="7.17E-2"/>
  </r>
  <r>
    <x v="17"/>
    <s v="C-IV"/>
    <x v="2"/>
    <x v="2"/>
    <x v="2"/>
    <s v="2013/14"/>
    <n v="5282"/>
    <n v="10700"/>
    <n v="24389"/>
    <n v="0.9415"/>
    <m/>
    <m/>
    <m/>
    <n v="7.17E-2"/>
  </r>
  <r>
    <x v="18"/>
    <s v="C-IV"/>
    <x v="2"/>
    <x v="2"/>
    <x v="2"/>
    <s v="2013/14"/>
    <n v="1525"/>
    <n v="3178"/>
    <n v="6435"/>
    <n v="0.89249999999999996"/>
    <m/>
    <m/>
    <m/>
    <n v="7.17E-2"/>
  </r>
  <r>
    <x v="19"/>
    <s v="LRS"/>
    <x v="2"/>
    <x v="2"/>
    <x v="2"/>
    <s v="2013/14"/>
    <n v="575263"/>
    <n v="1177722"/>
    <n v="3294444"/>
    <n v="0.9597"/>
    <m/>
    <m/>
    <m/>
    <n v="3.2000000000000001E-2"/>
  </r>
  <r>
    <x v="20"/>
    <s v="C-IV"/>
    <x v="2"/>
    <x v="2"/>
    <x v="2"/>
    <s v="2013/14"/>
    <n v="11466"/>
    <n v="28733"/>
    <n v="59289"/>
    <n v="0.98529999999999995"/>
    <m/>
    <m/>
    <m/>
    <n v="7.17E-2"/>
  </r>
  <r>
    <x v="21"/>
    <s v="C-IV"/>
    <x v="2"/>
    <x v="2"/>
    <x v="2"/>
    <s v="2013/14"/>
    <n v="6045"/>
    <n v="10131"/>
    <n v="35555"/>
    <n v="0.94220000000000004"/>
    <m/>
    <m/>
    <m/>
    <n v="7.17E-2"/>
  </r>
  <r>
    <x v="22"/>
    <s v="C-IV"/>
    <x v="2"/>
    <x v="2"/>
    <x v="2"/>
    <s v="2013/14"/>
    <n v="1041"/>
    <n v="2061"/>
    <n v="4175"/>
    <n v="0.88100000000000001"/>
    <m/>
    <m/>
    <m/>
    <n v="7.17E-2"/>
  </r>
  <r>
    <x v="23"/>
    <s v="C-IV"/>
    <x v="2"/>
    <x v="2"/>
    <x v="2"/>
    <s v="2013/14"/>
    <n v="7420"/>
    <n v="13793"/>
    <n v="33221"/>
    <n v="0.99260000000000004"/>
    <m/>
    <m/>
    <m/>
    <n v="7.17E-2"/>
  </r>
  <r>
    <x v="24"/>
    <s v="C-IV"/>
    <x v="2"/>
    <x v="2"/>
    <x v="2"/>
    <s v="2013/14"/>
    <n v="23896"/>
    <n v="57076"/>
    <n v="112977"/>
    <n v="0.95750000000000002"/>
    <m/>
    <m/>
    <m/>
    <n v="3.8999999999999998E-3"/>
  </r>
  <r>
    <x v="25"/>
    <s v="C-IV"/>
    <x v="2"/>
    <x v="2"/>
    <x v="2"/>
    <s v="2013/14"/>
    <n v="447"/>
    <n v="987"/>
    <n v="2602"/>
    <n v="1"/>
    <m/>
    <m/>
    <m/>
    <n v="7.17E-2"/>
  </r>
  <r>
    <x v="26"/>
    <s v="C-IV"/>
    <x v="2"/>
    <x v="2"/>
    <x v="2"/>
    <s v="2013/14"/>
    <n v="596"/>
    <n v="936"/>
    <n v="2745"/>
    <n v="0.89800000000000002"/>
    <m/>
    <m/>
    <m/>
    <n v="7.17E-2"/>
  </r>
  <r>
    <x v="27"/>
    <s v="C-IV"/>
    <x v="2"/>
    <x v="2"/>
    <x v="2"/>
    <s v="2013/14"/>
    <n v="23432"/>
    <n v="53651"/>
    <n v="139458"/>
    <n v="0.999"/>
    <m/>
    <m/>
    <m/>
    <n v="7.9399999999999998E-2"/>
  </r>
  <r>
    <x v="28"/>
    <s v="C-IV"/>
    <x v="2"/>
    <x v="2"/>
    <x v="2"/>
    <s v="2013/14"/>
    <n v="3551"/>
    <n v="7445"/>
    <n v="26680"/>
    <n v="0.95240000000000002"/>
    <m/>
    <m/>
    <m/>
    <n v="7.17E-2"/>
  </r>
  <r>
    <x v="29"/>
    <s v="C-IV"/>
    <x v="2"/>
    <x v="2"/>
    <x v="2"/>
    <s v="2013/14"/>
    <n v="4073"/>
    <n v="7664"/>
    <n v="19665"/>
    <n v="0.98860000000000003"/>
    <m/>
    <m/>
    <m/>
    <n v="7.17E-2"/>
  </r>
  <r>
    <x v="30"/>
    <s v="CalWIN"/>
    <x v="2"/>
    <x v="2"/>
    <x v="2"/>
    <s v="2013/14"/>
    <n v="115078"/>
    <n v="248254"/>
    <n v="718005"/>
    <n v="0.98299999999999998"/>
    <m/>
    <m/>
    <m/>
    <n v="3.3799999999999997E-2"/>
  </r>
  <r>
    <x v="31"/>
    <s v="CalWIN"/>
    <x v="2"/>
    <x v="2"/>
    <x v="2"/>
    <s v="2013/14"/>
    <n v="9114"/>
    <n v="18497"/>
    <n v="50576"/>
    <n v="0.99750000000000005"/>
    <m/>
    <m/>
    <m/>
    <n v="7.17E-2"/>
  </r>
  <r>
    <x v="32"/>
    <s v="C-IV"/>
    <x v="2"/>
    <x v="2"/>
    <x v="2"/>
    <s v="2013/14"/>
    <n v="954"/>
    <n v="1844"/>
    <n v="4655"/>
    <n v="1"/>
    <m/>
    <m/>
    <m/>
    <n v="7.17E-2"/>
  </r>
  <r>
    <x v="33"/>
    <s v="C-IV"/>
    <x v="2"/>
    <x v="2"/>
    <x v="2"/>
    <s v="2013/14"/>
    <n v="121352"/>
    <n v="285783"/>
    <n v="634272"/>
    <n v="0.99580000000000002"/>
    <m/>
    <m/>
    <m/>
    <n v="3.5000000000000003E-2"/>
  </r>
  <r>
    <x v="34"/>
    <s v="CalWIN"/>
    <x v="2"/>
    <x v="2"/>
    <x v="2"/>
    <s v="2013/14"/>
    <n v="98416"/>
    <n v="214817"/>
    <n v="445605"/>
    <n v="0.96530000000000005"/>
    <m/>
    <m/>
    <m/>
    <n v="7.0000000000000001E-3"/>
  </r>
  <r>
    <x v="35"/>
    <s v="C-IV"/>
    <x v="2"/>
    <x v="2"/>
    <x v="2"/>
    <s v="2013/14"/>
    <n v="2747"/>
    <n v="6389"/>
    <n v="15217"/>
    <n v="0.98399999999999999"/>
    <m/>
    <m/>
    <m/>
    <n v="7.17E-2"/>
  </r>
  <r>
    <x v="36"/>
    <s v="C-IV"/>
    <x v="2"/>
    <x v="2"/>
    <x v="2"/>
    <s v="2013/14"/>
    <n v="168054"/>
    <n v="384782"/>
    <n v="704210"/>
    <n v="0.99809999999999999"/>
    <m/>
    <m/>
    <m/>
    <n v="9.9000000000000008E-3"/>
  </r>
  <r>
    <x v="37"/>
    <s v="CalWIN"/>
    <x v="2"/>
    <x v="2"/>
    <x v="2"/>
    <s v="2013/14"/>
    <n v="130339"/>
    <n v="275207"/>
    <n v="672104"/>
    <n v="0.92269999999999996"/>
    <m/>
    <m/>
    <m/>
    <n v="5.0099999999999999E-2"/>
  </r>
  <r>
    <x v="38"/>
    <s v="CalWIN"/>
    <x v="2"/>
    <x v="2"/>
    <x v="2"/>
    <s v="2013/14"/>
    <n v="32712"/>
    <n v="50927"/>
    <n v="197450"/>
    <n v="0.97499999999999998"/>
    <m/>
    <m/>
    <m/>
    <n v="4.1700000000000001E-2"/>
  </r>
  <r>
    <x v="39"/>
    <s v="C-IV"/>
    <x v="2"/>
    <x v="2"/>
    <x v="2"/>
    <s v="2013/14"/>
    <n v="48892"/>
    <n v="116005"/>
    <n v="243358"/>
    <n v="0.98350000000000004"/>
    <m/>
    <m/>
    <m/>
    <n v="4.8899999999999999E-2"/>
  </r>
  <r>
    <x v="40"/>
    <s v="CalWIN"/>
    <x v="2"/>
    <x v="2"/>
    <x v="2"/>
    <s v="2013/14"/>
    <n v="9665"/>
    <n v="18472"/>
    <n v="49551"/>
    <n v="0.95309999999999995"/>
    <m/>
    <m/>
    <m/>
    <n v="7.17E-2"/>
  </r>
  <r>
    <x v="41"/>
    <s v="CalWIN"/>
    <x v="2"/>
    <x v="2"/>
    <x v="2"/>
    <s v="2013/14"/>
    <n v="15990"/>
    <n v="32391"/>
    <n v="124863"/>
    <n v="0.98650000000000004"/>
    <m/>
    <m/>
    <m/>
    <n v="7.17E-2"/>
  </r>
  <r>
    <x v="42"/>
    <s v="CalWIN"/>
    <x v="2"/>
    <x v="2"/>
    <x v="2"/>
    <s v="2013/14"/>
    <n v="16152"/>
    <n v="35999"/>
    <n v="113913"/>
    <n v="0.75560000000000005"/>
    <m/>
    <m/>
    <m/>
    <n v="7.17E-2"/>
  </r>
  <r>
    <x v="43"/>
    <s v="CalWIN"/>
    <x v="2"/>
    <x v="2"/>
    <x v="2"/>
    <s v="2013/14"/>
    <n v="54000"/>
    <n v="112548"/>
    <n v="369034"/>
    <n v="0.95369999999999999"/>
    <m/>
    <m/>
    <m/>
    <n v="3.4099999999999998E-2"/>
  </r>
  <r>
    <x v="44"/>
    <s v="CalWIN"/>
    <x v="2"/>
    <x v="2"/>
    <x v="2"/>
    <s v="2013/14"/>
    <n v="12580"/>
    <n v="24656"/>
    <n v="62884"/>
    <n v="0.84409999999999996"/>
    <m/>
    <m/>
    <m/>
    <n v="7.17E-2"/>
  </r>
  <r>
    <x v="45"/>
    <s v="C-IV"/>
    <x v="2"/>
    <x v="2"/>
    <x v="2"/>
    <s v="2013/14"/>
    <n v="12233"/>
    <n v="24177"/>
    <n v="55147"/>
    <n v="0.96450000000000002"/>
    <m/>
    <m/>
    <m/>
    <n v="7.17E-2"/>
  </r>
  <r>
    <x v="46"/>
    <s v="C-IV"/>
    <x v="2"/>
    <x v="2"/>
    <x v="2"/>
    <s v="2013/14"/>
    <n v="170"/>
    <n v="289"/>
    <n v="714"/>
    <n v="1"/>
    <m/>
    <m/>
    <m/>
    <n v="7.17E-2"/>
  </r>
  <r>
    <x v="47"/>
    <s v="C-IV"/>
    <x v="2"/>
    <x v="2"/>
    <x v="2"/>
    <s v="2013/14"/>
    <n v="3160"/>
    <n v="6945"/>
    <n v="14743"/>
    <n v="1"/>
    <m/>
    <m/>
    <m/>
    <n v="7.17E-2"/>
  </r>
  <r>
    <x v="48"/>
    <s v="CalWIN"/>
    <x v="2"/>
    <x v="2"/>
    <x v="2"/>
    <s v="2013/14"/>
    <n v="21933"/>
    <n v="43308"/>
    <n v="97319"/>
    <n v="0.93669999999999998"/>
    <m/>
    <m/>
    <m/>
    <n v="5.7999999999999996E-3"/>
  </r>
  <r>
    <x v="49"/>
    <s v="CalWIN"/>
    <x v="2"/>
    <x v="2"/>
    <x v="2"/>
    <s v="2013/14"/>
    <n v="18949"/>
    <n v="35049"/>
    <n v="103063"/>
    <n v="0.78949999999999998"/>
    <m/>
    <m/>
    <m/>
    <n v="7.17E-2"/>
  </r>
  <r>
    <x v="50"/>
    <s v="C-IV"/>
    <x v="2"/>
    <x v="2"/>
    <x v="2"/>
    <s v="2013/14"/>
    <n v="42363"/>
    <n v="92372"/>
    <n v="187080"/>
    <n v="0.89290000000000003"/>
    <m/>
    <m/>
    <m/>
    <n v="1.84E-2"/>
  </r>
  <r>
    <x v="51"/>
    <s v="C-IV"/>
    <x v="2"/>
    <x v="2"/>
    <x v="2"/>
    <s v="2013/14"/>
    <n v="5540"/>
    <n v="12963"/>
    <n v="33811"/>
    <n v="0.97950000000000004"/>
    <m/>
    <m/>
    <m/>
    <n v="7.17E-2"/>
  </r>
  <r>
    <x v="52"/>
    <s v="C-IV"/>
    <x v="2"/>
    <x v="2"/>
    <x v="2"/>
    <s v="2013/14"/>
    <n v="4854"/>
    <n v="10799"/>
    <n v="23240"/>
    <n v="0.87450000000000006"/>
    <m/>
    <m/>
    <m/>
    <n v="7.17E-2"/>
  </r>
  <r>
    <x v="53"/>
    <s v="C-IV"/>
    <x v="2"/>
    <x v="2"/>
    <x v="2"/>
    <s v="2013/14"/>
    <n v="911"/>
    <n v="1723"/>
    <n v="4031"/>
    <n v="0.94920000000000004"/>
    <m/>
    <m/>
    <m/>
    <n v="7.17E-2"/>
  </r>
  <r>
    <x v="54"/>
    <s v="CalWIN"/>
    <x v="2"/>
    <x v="2"/>
    <x v="2"/>
    <s v="2013/14"/>
    <n v="50618"/>
    <n v="122733"/>
    <n v="215221"/>
    <n v="1"/>
    <m/>
    <m/>
    <m/>
    <n v="3.4000000000000002E-2"/>
  </r>
  <r>
    <x v="55"/>
    <s v="C-IV"/>
    <x v="2"/>
    <x v="2"/>
    <x v="2"/>
    <s v="2013/14"/>
    <n v="2976"/>
    <n v="5430"/>
    <n v="12559"/>
    <n v="0.93569999999999998"/>
    <m/>
    <m/>
    <m/>
    <n v="7.17E-2"/>
  </r>
  <r>
    <x v="56"/>
    <s v="CalWIN"/>
    <x v="2"/>
    <x v="2"/>
    <x v="2"/>
    <s v="2013/14"/>
    <n v="34551"/>
    <n v="71213"/>
    <n v="187460"/>
    <n v="0.90600000000000003"/>
    <m/>
    <m/>
    <m/>
    <n v="2.3099999999999999E-2"/>
  </r>
  <r>
    <x v="57"/>
    <s v="CalWIN"/>
    <x v="2"/>
    <x v="2"/>
    <x v="2"/>
    <s v="2013/14"/>
    <n v="8657"/>
    <n v="18344"/>
    <n v="45505"/>
    <n v="0.77170000000000005"/>
    <m/>
    <m/>
    <m/>
    <n v="7.17E-2"/>
  </r>
  <r>
    <x v="58"/>
    <s v="C-IV"/>
    <x v="2"/>
    <x v="2"/>
    <x v="2"/>
    <s v="2013/14"/>
    <n v="5933"/>
    <n v="13226"/>
    <n v="26142"/>
    <n v="0.99629999999999996"/>
    <m/>
    <m/>
    <m/>
    <n v="7.17E-2"/>
  </r>
  <r>
    <x v="0"/>
    <s v="n/a"/>
    <x v="3"/>
    <x v="2"/>
    <x v="2"/>
    <s v="2013/14"/>
    <n v="2046381"/>
    <n v="4393812"/>
    <n v="11059814"/>
    <n v="0.95879999999999999"/>
    <m/>
    <m/>
    <m/>
    <n v="4.19E-2"/>
  </r>
  <r>
    <x v="1"/>
    <s v="CalWIN"/>
    <x v="3"/>
    <x v="2"/>
    <x v="2"/>
    <s v="2013/14"/>
    <n v="64208"/>
    <n v="127457"/>
    <n v="373571"/>
    <n v="0.85780000000000001"/>
    <m/>
    <m/>
    <m/>
    <n v="1.84E-2"/>
  </r>
  <r>
    <x v="2"/>
    <s v="C-IV"/>
    <x v="3"/>
    <x v="2"/>
    <x v="2"/>
    <s v="2013/14"/>
    <n v="111"/>
    <n v="180"/>
    <n v="332"/>
    <n v="1"/>
    <m/>
    <m/>
    <m/>
    <n v="7.4099999999999999E-2"/>
  </r>
  <r>
    <x v="3"/>
    <s v="C-IV"/>
    <x v="3"/>
    <x v="2"/>
    <x v="2"/>
    <s v="2013/14"/>
    <n v="1771"/>
    <n v="3411"/>
    <n v="6939"/>
    <n v="0.96630000000000005"/>
    <m/>
    <m/>
    <m/>
    <n v="7.4099999999999999E-2"/>
  </r>
  <r>
    <x v="4"/>
    <s v="C-IV"/>
    <x v="3"/>
    <x v="2"/>
    <x v="2"/>
    <s v="2013/14"/>
    <n v="15212"/>
    <n v="30559"/>
    <n v="71197"/>
    <n v="0.88570000000000004"/>
    <m/>
    <m/>
    <m/>
    <n v="7.4099999999999999E-2"/>
  </r>
  <r>
    <x v="5"/>
    <s v="C-IV"/>
    <x v="3"/>
    <x v="2"/>
    <x v="2"/>
    <s v="2013/14"/>
    <n v="2685"/>
    <n v="5094"/>
    <n v="10135"/>
    <n v="0.95830000000000004"/>
    <m/>
    <m/>
    <m/>
    <n v="7.4099999999999999E-2"/>
  </r>
  <r>
    <x v="6"/>
    <s v="C-IV"/>
    <x v="3"/>
    <x v="2"/>
    <x v="2"/>
    <s v="2013/14"/>
    <n v="752"/>
    <n v="1810"/>
    <n v="7553"/>
    <n v="0.67649999999999999"/>
    <m/>
    <m/>
    <m/>
    <n v="7.4099999999999999E-2"/>
  </r>
  <r>
    <x v="7"/>
    <s v="CalWIN"/>
    <x v="3"/>
    <x v="2"/>
    <x v="2"/>
    <s v="2013/14"/>
    <n v="34921"/>
    <n v="71884"/>
    <n v="221047"/>
    <n v="0.95199999999999996"/>
    <m/>
    <m/>
    <m/>
    <n v="3.95E-2"/>
  </r>
  <r>
    <x v="8"/>
    <s v="C-IV"/>
    <x v="3"/>
    <x v="2"/>
    <x v="2"/>
    <s v="2013/14"/>
    <n v="2511"/>
    <n v="5175"/>
    <n v="10322"/>
    <n v="1"/>
    <m/>
    <m/>
    <m/>
    <n v="7.4099999999999999E-2"/>
  </r>
  <r>
    <x v="9"/>
    <s v="C-IV"/>
    <x v="3"/>
    <x v="2"/>
    <x v="2"/>
    <s v="2013/14"/>
    <n v="6836"/>
    <n v="12431"/>
    <n v="31717"/>
    <n v="0.98850000000000005"/>
    <m/>
    <m/>
    <m/>
    <n v="7.4099999999999999E-2"/>
  </r>
  <r>
    <x v="10"/>
    <s v="CalWIN"/>
    <x v="3"/>
    <x v="2"/>
    <x v="2"/>
    <s v="2013/14"/>
    <n v="97184"/>
    <n v="230446"/>
    <n v="408792"/>
    <n v="0.91310000000000002"/>
    <m/>
    <m/>
    <m/>
    <n v="2.8799999999999999E-2"/>
  </r>
  <r>
    <x v="11"/>
    <s v="C-IV"/>
    <x v="3"/>
    <x v="2"/>
    <x v="2"/>
    <s v="2013/14"/>
    <n v="1522"/>
    <n v="3735"/>
    <n v="10235"/>
    <n v="0.98750000000000004"/>
    <m/>
    <m/>
    <m/>
    <n v="7.4099999999999999E-2"/>
  </r>
  <r>
    <x v="12"/>
    <s v="C-IV"/>
    <x v="3"/>
    <x v="2"/>
    <x v="2"/>
    <s v="2013/14"/>
    <n v="9987"/>
    <n v="18257"/>
    <n v="41836"/>
    <n v="0.98650000000000004"/>
    <m/>
    <m/>
    <m/>
    <n v="7.4099999999999999E-2"/>
  </r>
  <r>
    <x v="13"/>
    <s v="C-IV"/>
    <x v="3"/>
    <x v="2"/>
    <x v="2"/>
    <s v="2013/14"/>
    <n v="15146"/>
    <n v="38209"/>
    <n v="77860"/>
    <n v="0.94469999999999998"/>
    <m/>
    <m/>
    <m/>
    <n v="7.4099999999999999E-2"/>
  </r>
  <r>
    <x v="14"/>
    <s v="C-IV"/>
    <x v="3"/>
    <x v="2"/>
    <x v="2"/>
    <s v="2013/14"/>
    <n v="1091"/>
    <n v="2198"/>
    <n v="4855"/>
    <n v="1"/>
    <m/>
    <m/>
    <m/>
    <n v="7.4099999999999999E-2"/>
  </r>
  <r>
    <x v="15"/>
    <s v="C-IV"/>
    <x v="3"/>
    <x v="2"/>
    <x v="2"/>
    <s v="2013/14"/>
    <n v="61152"/>
    <n v="147731"/>
    <n v="323857"/>
    <n v="0.98360000000000003"/>
    <m/>
    <m/>
    <m/>
    <n v="2.3E-2"/>
  </r>
  <r>
    <x v="16"/>
    <s v="C-IV"/>
    <x v="3"/>
    <x v="2"/>
    <x v="2"/>
    <s v="2013/14"/>
    <n v="10267"/>
    <n v="24396"/>
    <n v="47882"/>
    <n v="0.99119999999999997"/>
    <m/>
    <m/>
    <m/>
    <n v="7.4099999999999999E-2"/>
  </r>
  <r>
    <x v="17"/>
    <s v="C-IV"/>
    <x v="3"/>
    <x v="2"/>
    <x v="2"/>
    <s v="2013/14"/>
    <n v="5383"/>
    <n v="10896"/>
    <n v="24999"/>
    <n v="0.87260000000000004"/>
    <m/>
    <m/>
    <m/>
    <n v="7.4099999999999999E-2"/>
  </r>
  <r>
    <x v="18"/>
    <s v="C-IV"/>
    <x v="3"/>
    <x v="2"/>
    <x v="2"/>
    <s v="2013/14"/>
    <n v="1570"/>
    <n v="3235"/>
    <n v="6551"/>
    <n v="0.96150000000000002"/>
    <m/>
    <m/>
    <m/>
    <n v="7.4099999999999999E-2"/>
  </r>
  <r>
    <x v="19"/>
    <s v="LRS"/>
    <x v="3"/>
    <x v="2"/>
    <x v="2"/>
    <s v="2013/14"/>
    <n v="576682"/>
    <n v="1180079"/>
    <n v="3373845"/>
    <n v="0.96319999999999995"/>
    <m/>
    <m/>
    <m/>
    <n v="3.2899999999999999E-2"/>
  </r>
  <r>
    <x v="20"/>
    <s v="C-IV"/>
    <x v="3"/>
    <x v="2"/>
    <x v="2"/>
    <s v="2013/14"/>
    <n v="11593"/>
    <n v="29027"/>
    <n v="60535"/>
    <n v="0.9788"/>
    <m/>
    <m/>
    <m/>
    <n v="7.4099999999999999E-2"/>
  </r>
  <r>
    <x v="21"/>
    <s v="C-IV"/>
    <x v="3"/>
    <x v="2"/>
    <x v="2"/>
    <s v="2013/14"/>
    <n v="6107"/>
    <n v="10224"/>
    <n v="36481"/>
    <n v="0.96040000000000003"/>
    <m/>
    <m/>
    <m/>
    <n v="7.4099999999999999E-2"/>
  </r>
  <r>
    <x v="22"/>
    <s v="C-IV"/>
    <x v="3"/>
    <x v="2"/>
    <x v="2"/>
    <s v="2013/14"/>
    <n v="1032"/>
    <n v="2059"/>
    <n v="4244"/>
    <n v="0.87229999999999996"/>
    <m/>
    <m/>
    <m/>
    <n v="7.4099999999999999E-2"/>
  </r>
  <r>
    <x v="23"/>
    <s v="C-IV"/>
    <x v="3"/>
    <x v="2"/>
    <x v="2"/>
    <s v="2013/14"/>
    <n v="7590"/>
    <n v="14074"/>
    <n v="33895"/>
    <n v="0.99719999999999998"/>
    <m/>
    <m/>
    <m/>
    <n v="7.4099999999999999E-2"/>
  </r>
  <r>
    <x v="24"/>
    <s v="C-IV"/>
    <x v="3"/>
    <x v="2"/>
    <x v="2"/>
    <s v="2013/14"/>
    <n v="24009"/>
    <n v="57288"/>
    <n v="115659"/>
    <n v="0.97199999999999998"/>
    <m/>
    <m/>
    <m/>
    <n v="6.0000000000000001E-3"/>
  </r>
  <r>
    <x v="25"/>
    <s v="C-IV"/>
    <x v="3"/>
    <x v="2"/>
    <x v="2"/>
    <s v="2013/14"/>
    <n v="455"/>
    <n v="997"/>
    <n v="2673"/>
    <n v="1"/>
    <m/>
    <m/>
    <m/>
    <n v="7.4099999999999999E-2"/>
  </r>
  <r>
    <x v="26"/>
    <s v="C-IV"/>
    <x v="3"/>
    <x v="2"/>
    <x v="2"/>
    <s v="2013/14"/>
    <n v="581"/>
    <n v="920"/>
    <n v="2854"/>
    <n v="1"/>
    <m/>
    <m/>
    <m/>
    <n v="7.4099999999999999E-2"/>
  </r>
  <r>
    <x v="27"/>
    <s v="C-IV"/>
    <x v="3"/>
    <x v="2"/>
    <x v="2"/>
    <s v="2013/14"/>
    <n v="23498"/>
    <n v="53709"/>
    <n v="142236"/>
    <n v="1"/>
    <m/>
    <m/>
    <m/>
    <n v="7.1999999999999995E-2"/>
  </r>
  <r>
    <x v="28"/>
    <s v="C-IV"/>
    <x v="3"/>
    <x v="2"/>
    <x v="2"/>
    <s v="2013/14"/>
    <n v="3561"/>
    <n v="7455"/>
    <n v="27239"/>
    <n v="0.97219999999999995"/>
    <m/>
    <m/>
    <m/>
    <n v="7.4099999999999999E-2"/>
  </r>
  <r>
    <x v="29"/>
    <s v="C-IV"/>
    <x v="3"/>
    <x v="2"/>
    <x v="2"/>
    <s v="2013/14"/>
    <n v="4160"/>
    <n v="7813"/>
    <n v="20181"/>
    <n v="0.9758"/>
    <m/>
    <m/>
    <m/>
    <n v="7.4099999999999999E-2"/>
  </r>
  <r>
    <x v="30"/>
    <s v="CalWIN"/>
    <x v="3"/>
    <x v="2"/>
    <x v="2"/>
    <s v="2013/14"/>
    <n v="115195"/>
    <n v="248563"/>
    <n v="738284"/>
    <n v="0.97689999999999999"/>
    <m/>
    <m/>
    <m/>
    <n v="2.8799999999999999E-2"/>
  </r>
  <r>
    <x v="31"/>
    <s v="CalWIN"/>
    <x v="3"/>
    <x v="2"/>
    <x v="2"/>
    <s v="2013/14"/>
    <n v="9099"/>
    <n v="18437"/>
    <n v="52125"/>
    <n v="0.9879"/>
    <m/>
    <m/>
    <m/>
    <n v="7.4099999999999999E-2"/>
  </r>
  <r>
    <x v="32"/>
    <s v="C-IV"/>
    <x v="3"/>
    <x v="2"/>
    <x v="2"/>
    <s v="2013/14"/>
    <n v="991"/>
    <n v="1951"/>
    <n v="4787"/>
    <n v="1"/>
    <m/>
    <m/>
    <m/>
    <n v="7.4099999999999999E-2"/>
  </r>
  <r>
    <x v="33"/>
    <s v="C-IV"/>
    <x v="3"/>
    <x v="2"/>
    <x v="2"/>
    <s v="2013/14"/>
    <n v="121622"/>
    <n v="285410"/>
    <n v="653026"/>
    <n v="0.99560000000000004"/>
    <m/>
    <m/>
    <m/>
    <n v="3.4299999999999997E-2"/>
  </r>
  <r>
    <x v="34"/>
    <s v="CalWIN"/>
    <x v="3"/>
    <x v="2"/>
    <x v="2"/>
    <s v="2013/14"/>
    <n v="99448"/>
    <n v="215919"/>
    <n v="457870"/>
    <n v="0.97540000000000004"/>
    <m/>
    <m/>
    <m/>
    <n v="3.0000000000000001E-3"/>
  </r>
  <r>
    <x v="35"/>
    <s v="C-IV"/>
    <x v="3"/>
    <x v="2"/>
    <x v="2"/>
    <s v="2013/14"/>
    <n v="2752"/>
    <n v="6390"/>
    <n v="15540"/>
    <n v="1"/>
    <m/>
    <m/>
    <m/>
    <n v="7.4099999999999999E-2"/>
  </r>
  <r>
    <x v="36"/>
    <s v="C-IV"/>
    <x v="3"/>
    <x v="2"/>
    <x v="2"/>
    <s v="2013/14"/>
    <n v="168897"/>
    <n v="385964"/>
    <n v="722555"/>
    <n v="0.99929999999999997"/>
    <m/>
    <m/>
    <m/>
    <n v="1.0699999999999999E-2"/>
  </r>
  <r>
    <x v="37"/>
    <s v="CalWIN"/>
    <x v="3"/>
    <x v="2"/>
    <x v="2"/>
    <s v="2013/14"/>
    <n v="131667"/>
    <n v="276963"/>
    <n v="694608"/>
    <n v="0.90200000000000002"/>
    <m/>
    <m/>
    <m/>
    <n v="4.7100000000000003E-2"/>
  </r>
  <r>
    <x v="38"/>
    <s v="CalWIN"/>
    <x v="3"/>
    <x v="2"/>
    <x v="2"/>
    <s v="2013/14"/>
    <n v="32863"/>
    <n v="51155"/>
    <n v="202426"/>
    <n v="0.97089999999999999"/>
    <m/>
    <m/>
    <m/>
    <n v="4.4999999999999998E-2"/>
  </r>
  <r>
    <x v="39"/>
    <s v="C-IV"/>
    <x v="3"/>
    <x v="2"/>
    <x v="2"/>
    <s v="2013/14"/>
    <n v="49324"/>
    <n v="116685"/>
    <n v="249369"/>
    <n v="0.9829"/>
    <m/>
    <m/>
    <m/>
    <n v="5.6500000000000002E-2"/>
  </r>
  <r>
    <x v="40"/>
    <s v="CalWIN"/>
    <x v="3"/>
    <x v="2"/>
    <x v="2"/>
    <s v="2013/14"/>
    <n v="9675"/>
    <n v="18502"/>
    <n v="51311"/>
    <n v="0.97160000000000002"/>
    <m/>
    <m/>
    <m/>
    <n v="7.4099999999999999E-2"/>
  </r>
  <r>
    <x v="41"/>
    <s v="CalWIN"/>
    <x v="3"/>
    <x v="2"/>
    <x v="2"/>
    <s v="2013/14"/>
    <n v="15963"/>
    <n v="32354"/>
    <n v="128422"/>
    <n v="0.97689999999999999"/>
    <m/>
    <m/>
    <m/>
    <n v="7.4099999999999999E-2"/>
  </r>
  <r>
    <x v="42"/>
    <s v="CalWIN"/>
    <x v="3"/>
    <x v="2"/>
    <x v="2"/>
    <s v="2013/14"/>
    <n v="16217"/>
    <n v="36132"/>
    <n v="116289"/>
    <n v="0.79590000000000005"/>
    <m/>
    <m/>
    <m/>
    <n v="7.4099999999999999E-2"/>
  </r>
  <r>
    <x v="43"/>
    <s v="CalWIN"/>
    <x v="3"/>
    <x v="2"/>
    <x v="2"/>
    <s v="2013/14"/>
    <n v="54498"/>
    <n v="113186"/>
    <n v="378270"/>
    <n v="0.96850000000000003"/>
    <m/>
    <m/>
    <m/>
    <n v="2.98E-2"/>
  </r>
  <r>
    <x v="44"/>
    <s v="CalWIN"/>
    <x v="3"/>
    <x v="2"/>
    <x v="2"/>
    <s v="2013/14"/>
    <n v="12796"/>
    <n v="24910"/>
    <n v="64771"/>
    <n v="0.8075"/>
    <m/>
    <m/>
    <m/>
    <n v="7.4099999999999999E-2"/>
  </r>
  <r>
    <x v="45"/>
    <s v="C-IV"/>
    <x v="3"/>
    <x v="2"/>
    <x v="2"/>
    <s v="2013/14"/>
    <n v="12324"/>
    <n v="24283"/>
    <n v="56203"/>
    <n v="0.95499999999999996"/>
    <m/>
    <m/>
    <m/>
    <n v="7.4099999999999999E-2"/>
  </r>
  <r>
    <x v="46"/>
    <s v="C-IV"/>
    <x v="3"/>
    <x v="2"/>
    <x v="2"/>
    <s v="2013/14"/>
    <n v="172"/>
    <n v="306"/>
    <n v="723"/>
    <n v="0.9"/>
    <m/>
    <m/>
    <m/>
    <n v="7.4099999999999999E-2"/>
  </r>
  <r>
    <x v="47"/>
    <s v="C-IV"/>
    <x v="3"/>
    <x v="2"/>
    <x v="2"/>
    <s v="2013/14"/>
    <n v="3206"/>
    <n v="7024"/>
    <n v="15000"/>
    <n v="1"/>
    <m/>
    <m/>
    <m/>
    <n v="7.4099999999999999E-2"/>
  </r>
  <r>
    <x v="48"/>
    <s v="CalWIN"/>
    <x v="3"/>
    <x v="2"/>
    <x v="2"/>
    <s v="2013/14"/>
    <n v="21995"/>
    <n v="43407"/>
    <n v="100097"/>
    <n v="0.94540000000000002"/>
    <m/>
    <m/>
    <m/>
    <n v="5.0000000000000001E-3"/>
  </r>
  <r>
    <x v="49"/>
    <s v="CalWIN"/>
    <x v="3"/>
    <x v="2"/>
    <x v="2"/>
    <s v="2013/14"/>
    <n v="19162"/>
    <n v="35221"/>
    <n v="105610"/>
    <n v="0.83819999999999995"/>
    <m/>
    <m/>
    <m/>
    <n v="7.4099999999999999E-2"/>
  </r>
  <r>
    <x v="50"/>
    <s v="C-IV"/>
    <x v="3"/>
    <x v="2"/>
    <x v="2"/>
    <s v="2013/14"/>
    <n v="42355"/>
    <n v="92163"/>
    <n v="191993"/>
    <n v="0.91490000000000005"/>
    <m/>
    <m/>
    <m/>
    <n v="1.5599999999999999E-2"/>
  </r>
  <r>
    <x v="51"/>
    <s v="C-IV"/>
    <x v="3"/>
    <x v="2"/>
    <x v="2"/>
    <s v="2013/14"/>
    <n v="5565"/>
    <n v="12986"/>
    <n v="34597"/>
    <n v="0.97199999999999998"/>
    <m/>
    <m/>
    <m/>
    <n v="7.4099999999999999E-2"/>
  </r>
  <r>
    <x v="52"/>
    <s v="C-IV"/>
    <x v="3"/>
    <x v="2"/>
    <x v="2"/>
    <s v="2013/14"/>
    <n v="4917"/>
    <n v="10963"/>
    <n v="23757"/>
    <n v="0.94399999999999995"/>
    <m/>
    <m/>
    <m/>
    <n v="7.4099999999999999E-2"/>
  </r>
  <r>
    <x v="53"/>
    <s v="C-IV"/>
    <x v="3"/>
    <x v="2"/>
    <x v="2"/>
    <s v="2013/14"/>
    <n v="939"/>
    <n v="1775"/>
    <n v="4147"/>
    <n v="1"/>
    <m/>
    <m/>
    <m/>
    <n v="7.4099999999999999E-2"/>
  </r>
  <r>
    <x v="54"/>
    <s v="CalWIN"/>
    <x v="3"/>
    <x v="2"/>
    <x v="2"/>
    <s v="2013/14"/>
    <n v="50688"/>
    <n v="123505"/>
    <n v="219431"/>
    <n v="1"/>
    <m/>
    <m/>
    <m/>
    <n v="4.1099999999999998E-2"/>
  </r>
  <r>
    <x v="55"/>
    <s v="C-IV"/>
    <x v="3"/>
    <x v="2"/>
    <x v="2"/>
    <s v="2013/14"/>
    <n v="3035"/>
    <n v="5567"/>
    <n v="12840"/>
    <n v="0.93869999999999998"/>
    <m/>
    <m/>
    <m/>
    <n v="7.4099999999999999E-2"/>
  </r>
  <r>
    <x v="56"/>
    <s v="CalWIN"/>
    <x v="3"/>
    <x v="2"/>
    <x v="2"/>
    <s v="2013/14"/>
    <n v="34857"/>
    <n v="71740"/>
    <n v="192768"/>
    <n v="0.96460000000000001"/>
    <m/>
    <m/>
    <m/>
    <n v="2.0400000000000001E-2"/>
  </r>
  <r>
    <x v="57"/>
    <s v="CalWIN"/>
    <x v="3"/>
    <x v="2"/>
    <x v="2"/>
    <s v="2013/14"/>
    <n v="8647"/>
    <n v="18353"/>
    <n v="46796"/>
    <n v="0.84230000000000005"/>
    <m/>
    <m/>
    <m/>
    <n v="7.4099999999999999E-2"/>
  </r>
  <r>
    <x v="58"/>
    <s v="C-IV"/>
    <x v="3"/>
    <x v="2"/>
    <x v="2"/>
    <s v="2013/14"/>
    <n v="5935"/>
    <n v="13249"/>
    <n v="26677"/>
    <n v="1"/>
    <m/>
    <m/>
    <m/>
    <n v="7.4099999999999999E-2"/>
  </r>
  <r>
    <x v="0"/>
    <s v="n/a"/>
    <x v="4"/>
    <x v="2"/>
    <x v="2"/>
    <s v="2013/14"/>
    <n v="2056184"/>
    <n v="4407877"/>
    <n v="11220253"/>
    <n v="0.9637"/>
    <m/>
    <m/>
    <m/>
    <n v="4.4499999999999998E-2"/>
  </r>
  <r>
    <x v="1"/>
    <s v="CalWIN"/>
    <x v="4"/>
    <x v="2"/>
    <x v="2"/>
    <s v="2013/14"/>
    <n v="64582"/>
    <n v="127943"/>
    <n v="378218"/>
    <n v="0.86009999999999998"/>
    <m/>
    <m/>
    <m/>
    <n v="2.3800000000000002E-2"/>
  </r>
  <r>
    <x v="2"/>
    <s v="C-IV"/>
    <x v="4"/>
    <x v="2"/>
    <x v="2"/>
    <s v="2013/14"/>
    <n v="111"/>
    <n v="182"/>
    <n v="348"/>
    <n v="1"/>
    <m/>
    <m/>
    <m/>
    <n v="9.2899999999999996E-2"/>
  </r>
  <r>
    <x v="3"/>
    <s v="C-IV"/>
    <x v="4"/>
    <x v="2"/>
    <x v="2"/>
    <s v="2013/14"/>
    <n v="1791"/>
    <n v="3410"/>
    <n v="7022"/>
    <n v="0.98850000000000005"/>
    <m/>
    <m/>
    <m/>
    <n v="9.2899999999999996E-2"/>
  </r>
  <r>
    <x v="4"/>
    <s v="C-IV"/>
    <x v="4"/>
    <x v="2"/>
    <x v="2"/>
    <s v="2013/14"/>
    <n v="15433"/>
    <n v="30845"/>
    <n v="72109"/>
    <n v="0.90610000000000002"/>
    <m/>
    <m/>
    <m/>
    <n v="9.2899999999999996E-2"/>
  </r>
  <r>
    <x v="5"/>
    <s v="C-IV"/>
    <x v="4"/>
    <x v="2"/>
    <x v="2"/>
    <s v="2013/14"/>
    <n v="2720"/>
    <n v="5164"/>
    <n v="10270"/>
    <n v="1"/>
    <m/>
    <m/>
    <m/>
    <n v="9.2899999999999996E-2"/>
  </r>
  <r>
    <x v="6"/>
    <s v="C-IV"/>
    <x v="4"/>
    <x v="2"/>
    <x v="2"/>
    <s v="2013/14"/>
    <n v="756"/>
    <n v="1804"/>
    <n v="7644"/>
    <n v="0.65710000000000002"/>
    <m/>
    <m/>
    <m/>
    <n v="9.2899999999999996E-2"/>
  </r>
  <r>
    <x v="7"/>
    <s v="CalWIN"/>
    <x v="4"/>
    <x v="2"/>
    <x v="2"/>
    <s v="2013/14"/>
    <n v="35110"/>
    <n v="72256"/>
    <n v="224494"/>
    <n v="0.96260000000000001"/>
    <m/>
    <m/>
    <m/>
    <n v="3.7400000000000003E-2"/>
  </r>
  <r>
    <x v="8"/>
    <s v="C-IV"/>
    <x v="4"/>
    <x v="2"/>
    <x v="2"/>
    <s v="2013/14"/>
    <n v="2510"/>
    <n v="5160"/>
    <n v="10456"/>
    <n v="1"/>
    <m/>
    <m/>
    <m/>
    <n v="9.2899999999999996E-2"/>
  </r>
  <r>
    <x v="9"/>
    <s v="C-IV"/>
    <x v="4"/>
    <x v="2"/>
    <x v="2"/>
    <s v="2013/14"/>
    <n v="6860"/>
    <n v="12484"/>
    <n v="32258"/>
    <n v="0.99450000000000005"/>
    <m/>
    <m/>
    <m/>
    <n v="9.2899999999999996E-2"/>
  </r>
  <r>
    <x v="10"/>
    <s v="CalWIN"/>
    <x v="4"/>
    <x v="2"/>
    <x v="2"/>
    <s v="2013/14"/>
    <n v="97743"/>
    <n v="231554"/>
    <n v="413856"/>
    <n v="0.93500000000000005"/>
    <m/>
    <m/>
    <m/>
    <n v="2.64E-2"/>
  </r>
  <r>
    <x v="11"/>
    <s v="C-IV"/>
    <x v="4"/>
    <x v="2"/>
    <x v="2"/>
    <s v="2013/14"/>
    <n v="1512"/>
    <n v="3701"/>
    <n v="10382"/>
    <n v="1"/>
    <m/>
    <m/>
    <m/>
    <n v="9.2899999999999996E-2"/>
  </r>
  <r>
    <x v="12"/>
    <s v="C-IV"/>
    <x v="4"/>
    <x v="2"/>
    <x v="2"/>
    <s v="2013/14"/>
    <n v="10091"/>
    <n v="18432"/>
    <n v="42630"/>
    <n v="0.99180000000000001"/>
    <m/>
    <m/>
    <m/>
    <n v="9.2899999999999996E-2"/>
  </r>
  <r>
    <x v="13"/>
    <s v="C-IV"/>
    <x v="4"/>
    <x v="2"/>
    <x v="2"/>
    <s v="2013/14"/>
    <n v="15400"/>
    <n v="38776"/>
    <n v="79137"/>
    <n v="0.92330000000000001"/>
    <m/>
    <m/>
    <m/>
    <n v="9.2899999999999996E-2"/>
  </r>
  <r>
    <x v="14"/>
    <s v="C-IV"/>
    <x v="4"/>
    <x v="2"/>
    <x v="2"/>
    <s v="2013/14"/>
    <n v="1085"/>
    <n v="2185"/>
    <n v="4946"/>
    <n v="0.97829999999999995"/>
    <m/>
    <m/>
    <m/>
    <n v="9.2899999999999996E-2"/>
  </r>
  <r>
    <x v="15"/>
    <s v="C-IV"/>
    <x v="4"/>
    <x v="2"/>
    <x v="2"/>
    <s v="2013/14"/>
    <n v="61527"/>
    <n v="148181"/>
    <n v="328686"/>
    <n v="0.995"/>
    <m/>
    <m/>
    <m/>
    <n v="2.35E-2"/>
  </r>
  <r>
    <x v="16"/>
    <s v="C-IV"/>
    <x v="4"/>
    <x v="2"/>
    <x v="2"/>
    <s v="2013/14"/>
    <n v="10266"/>
    <n v="24283"/>
    <n v="48425"/>
    <n v="0.99099999999999999"/>
    <m/>
    <m/>
    <m/>
    <n v="9.2899999999999996E-2"/>
  </r>
  <r>
    <x v="17"/>
    <s v="C-IV"/>
    <x v="4"/>
    <x v="2"/>
    <x v="2"/>
    <s v="2013/14"/>
    <n v="5411"/>
    <n v="10808"/>
    <n v="25317"/>
    <n v="0.88929999999999998"/>
    <m/>
    <m/>
    <m/>
    <n v="9.2899999999999996E-2"/>
  </r>
  <r>
    <x v="18"/>
    <s v="C-IV"/>
    <x v="4"/>
    <x v="2"/>
    <x v="2"/>
    <s v="2013/14"/>
    <n v="1573"/>
    <n v="3242"/>
    <n v="6617"/>
    <n v="0.98409999999999997"/>
    <m/>
    <m/>
    <m/>
    <n v="9.2899999999999996E-2"/>
  </r>
  <r>
    <x v="19"/>
    <s v="LRS"/>
    <x v="4"/>
    <x v="2"/>
    <x v="2"/>
    <s v="2013/14"/>
    <n v="575276"/>
    <n v="1177608"/>
    <n v="3418654"/>
    <n v="0.96930000000000005"/>
    <m/>
    <m/>
    <m/>
    <n v="2.9600000000000001E-2"/>
  </r>
  <r>
    <x v="20"/>
    <s v="C-IV"/>
    <x v="4"/>
    <x v="2"/>
    <x v="2"/>
    <s v="2013/14"/>
    <n v="11672"/>
    <n v="29291"/>
    <n v="61425"/>
    <n v="0.98460000000000003"/>
    <m/>
    <m/>
    <m/>
    <n v="9.2899999999999996E-2"/>
  </r>
  <r>
    <x v="21"/>
    <s v="C-IV"/>
    <x v="4"/>
    <x v="2"/>
    <x v="2"/>
    <s v="2013/14"/>
    <n v="6200"/>
    <n v="10357"/>
    <n v="37022"/>
    <n v="0.94899999999999995"/>
    <m/>
    <m/>
    <m/>
    <n v="9.2899999999999996E-2"/>
  </r>
  <r>
    <x v="22"/>
    <s v="C-IV"/>
    <x v="4"/>
    <x v="2"/>
    <x v="2"/>
    <s v="2013/14"/>
    <n v="1012"/>
    <n v="2009"/>
    <n v="4262"/>
    <n v="0.84619999999999995"/>
    <m/>
    <m/>
    <m/>
    <n v="9.2899999999999996E-2"/>
  </r>
  <r>
    <x v="23"/>
    <s v="C-IV"/>
    <x v="4"/>
    <x v="2"/>
    <x v="2"/>
    <s v="2013/14"/>
    <n v="7682"/>
    <n v="14213"/>
    <n v="34394"/>
    <n v="0.98"/>
    <m/>
    <m/>
    <m/>
    <n v="9.2899999999999996E-2"/>
  </r>
  <r>
    <x v="24"/>
    <s v="C-IV"/>
    <x v="4"/>
    <x v="2"/>
    <x v="2"/>
    <s v="2013/14"/>
    <n v="24222"/>
    <n v="57589"/>
    <n v="117571"/>
    <n v="0.96260000000000001"/>
    <m/>
    <m/>
    <m/>
    <n v="1.14E-2"/>
  </r>
  <r>
    <x v="25"/>
    <s v="C-IV"/>
    <x v="4"/>
    <x v="2"/>
    <x v="2"/>
    <s v="2013/14"/>
    <n v="461"/>
    <n v="997"/>
    <n v="2716"/>
    <n v="1"/>
    <m/>
    <m/>
    <m/>
    <n v="9.2899999999999996E-2"/>
  </r>
  <r>
    <x v="26"/>
    <s v="C-IV"/>
    <x v="4"/>
    <x v="2"/>
    <x v="2"/>
    <s v="2013/14"/>
    <n v="604"/>
    <n v="954"/>
    <n v="2936"/>
    <n v="0.97140000000000004"/>
    <m/>
    <m/>
    <m/>
    <n v="9.2899999999999996E-2"/>
  </r>
  <r>
    <x v="27"/>
    <s v="C-IV"/>
    <x v="4"/>
    <x v="2"/>
    <x v="2"/>
    <s v="2013/14"/>
    <n v="23292"/>
    <n v="53044"/>
    <n v="144338"/>
    <n v="1"/>
    <m/>
    <m/>
    <m/>
    <n v="7.1499999999999994E-2"/>
  </r>
  <r>
    <x v="28"/>
    <s v="C-IV"/>
    <x v="4"/>
    <x v="2"/>
    <x v="2"/>
    <s v="2013/14"/>
    <n v="3566"/>
    <n v="7461"/>
    <n v="27691"/>
    <n v="0.95950000000000002"/>
    <m/>
    <m/>
    <m/>
    <n v="9.2899999999999996E-2"/>
  </r>
  <r>
    <x v="29"/>
    <s v="C-IV"/>
    <x v="4"/>
    <x v="2"/>
    <x v="2"/>
    <s v="2013/14"/>
    <n v="4262"/>
    <n v="7919"/>
    <n v="20460"/>
    <n v="0.996"/>
    <m/>
    <m/>
    <m/>
    <n v="9.2899999999999996E-2"/>
  </r>
  <r>
    <x v="30"/>
    <s v="CalWIN"/>
    <x v="4"/>
    <x v="2"/>
    <x v="2"/>
    <s v="2013/14"/>
    <n v="116215"/>
    <n v="249938"/>
    <n v="748840"/>
    <n v="0.97070000000000001"/>
    <m/>
    <m/>
    <m/>
    <n v="3.1199999999999999E-2"/>
  </r>
  <r>
    <x v="31"/>
    <s v="CalWIN"/>
    <x v="4"/>
    <x v="2"/>
    <x v="2"/>
    <s v="2013/14"/>
    <n v="9222"/>
    <n v="18488"/>
    <n v="53093"/>
    <n v="0.99739999999999995"/>
    <m/>
    <m/>
    <m/>
    <n v="9.2899999999999996E-2"/>
  </r>
  <r>
    <x v="32"/>
    <s v="C-IV"/>
    <x v="4"/>
    <x v="2"/>
    <x v="2"/>
    <s v="2013/14"/>
    <n v="986"/>
    <n v="1940"/>
    <n v="4851"/>
    <n v="1"/>
    <m/>
    <m/>
    <m/>
    <n v="9.2899999999999996E-2"/>
  </r>
  <r>
    <x v="33"/>
    <s v="C-IV"/>
    <x v="4"/>
    <x v="2"/>
    <x v="2"/>
    <s v="2013/14"/>
    <n v="122521"/>
    <n v="286785"/>
    <n v="664276"/>
    <n v="0.99670000000000003"/>
    <m/>
    <m/>
    <m/>
    <n v="3.3700000000000001E-2"/>
  </r>
  <r>
    <x v="34"/>
    <s v="CalWIN"/>
    <x v="4"/>
    <x v="2"/>
    <x v="2"/>
    <s v="2013/14"/>
    <n v="100205"/>
    <n v="217170"/>
    <n v="465839"/>
    <n v="0.98260000000000003"/>
    <m/>
    <m/>
    <m/>
    <n v="2.5000000000000001E-3"/>
  </r>
  <r>
    <x v="35"/>
    <s v="C-IV"/>
    <x v="4"/>
    <x v="2"/>
    <x v="2"/>
    <s v="2013/14"/>
    <n v="2739"/>
    <n v="6346"/>
    <n v="15711"/>
    <n v="1"/>
    <m/>
    <m/>
    <m/>
    <n v="9.2899999999999996E-2"/>
  </r>
  <r>
    <x v="36"/>
    <s v="C-IV"/>
    <x v="4"/>
    <x v="2"/>
    <x v="2"/>
    <s v="2013/14"/>
    <n v="170331"/>
    <n v="388362"/>
    <n v="733296"/>
    <n v="0.99950000000000006"/>
    <m/>
    <m/>
    <m/>
    <n v="1.29E-2"/>
  </r>
  <r>
    <x v="37"/>
    <s v="CalWIN"/>
    <x v="4"/>
    <x v="2"/>
    <x v="2"/>
    <s v="2013/14"/>
    <n v="132917"/>
    <n v="279176"/>
    <n v="705862"/>
    <n v="0.92910000000000004"/>
    <m/>
    <m/>
    <m/>
    <n v="4.7699999999999999E-2"/>
  </r>
  <r>
    <x v="38"/>
    <s v="CalWIN"/>
    <x v="4"/>
    <x v="2"/>
    <x v="2"/>
    <s v="2013/14"/>
    <n v="32935"/>
    <n v="51319"/>
    <n v="204922"/>
    <n v="0.96689999999999998"/>
    <m/>
    <m/>
    <m/>
    <n v="4.0099999999999997E-2"/>
  </r>
  <r>
    <x v="39"/>
    <s v="C-IV"/>
    <x v="4"/>
    <x v="2"/>
    <x v="2"/>
    <s v="2013/14"/>
    <n v="49870"/>
    <n v="117636"/>
    <n v="253146"/>
    <n v="0.9738"/>
    <m/>
    <m/>
    <m/>
    <n v="5.4399999999999997E-2"/>
  </r>
  <r>
    <x v="40"/>
    <s v="CalWIN"/>
    <x v="4"/>
    <x v="2"/>
    <x v="2"/>
    <s v="2013/14"/>
    <n v="9760"/>
    <n v="18566"/>
    <n v="52252"/>
    <n v="0.97370000000000001"/>
    <m/>
    <m/>
    <m/>
    <n v="9.2899999999999996E-2"/>
  </r>
  <r>
    <x v="41"/>
    <s v="CalWIN"/>
    <x v="4"/>
    <x v="2"/>
    <x v="2"/>
    <s v="2013/14"/>
    <n v="16081"/>
    <n v="32485"/>
    <n v="130896"/>
    <n v="0.96950000000000003"/>
    <m/>
    <m/>
    <m/>
    <n v="9.2899999999999996E-2"/>
  </r>
  <r>
    <x v="42"/>
    <s v="CalWIN"/>
    <x v="4"/>
    <x v="2"/>
    <x v="2"/>
    <s v="2013/14"/>
    <n v="16240"/>
    <n v="35963"/>
    <n v="117775"/>
    <n v="0.78010000000000002"/>
    <m/>
    <m/>
    <m/>
    <n v="9.2899999999999996E-2"/>
  </r>
  <r>
    <x v="43"/>
    <s v="CalWIN"/>
    <x v="4"/>
    <x v="2"/>
    <x v="2"/>
    <s v="2013/14"/>
    <n v="54995"/>
    <n v="113989"/>
    <n v="383805"/>
    <n v="0.97689999999999999"/>
    <m/>
    <m/>
    <m/>
    <n v="2.6200000000000001E-2"/>
  </r>
  <r>
    <x v="44"/>
    <s v="CalWIN"/>
    <x v="4"/>
    <x v="2"/>
    <x v="2"/>
    <s v="2013/14"/>
    <n v="12812"/>
    <n v="24802"/>
    <n v="65830"/>
    <n v="0.81950000000000001"/>
    <m/>
    <m/>
    <m/>
    <n v="9.2899999999999996E-2"/>
  </r>
  <r>
    <x v="45"/>
    <s v="C-IV"/>
    <x v="4"/>
    <x v="2"/>
    <x v="2"/>
    <s v="2013/14"/>
    <n v="12581"/>
    <n v="24625"/>
    <n v="56944"/>
    <n v="0.9516"/>
    <m/>
    <m/>
    <m/>
    <n v="9.2899999999999996E-2"/>
  </r>
  <r>
    <x v="46"/>
    <s v="C-IV"/>
    <x v="4"/>
    <x v="2"/>
    <x v="2"/>
    <s v="2013/14"/>
    <n v="175"/>
    <n v="312"/>
    <n v="732"/>
    <n v="1"/>
    <m/>
    <m/>
    <m/>
    <n v="9.2899999999999996E-2"/>
  </r>
  <r>
    <x v="47"/>
    <s v="C-IV"/>
    <x v="4"/>
    <x v="2"/>
    <x v="2"/>
    <s v="2013/14"/>
    <n v="3210"/>
    <n v="7030"/>
    <n v="15227"/>
    <n v="1"/>
    <m/>
    <m/>
    <m/>
    <n v="9.2899999999999996E-2"/>
  </r>
  <r>
    <x v="48"/>
    <s v="CalWIN"/>
    <x v="4"/>
    <x v="2"/>
    <x v="2"/>
    <s v="2013/14"/>
    <n v="22200"/>
    <n v="43723"/>
    <n v="101668"/>
    <n v="0.93220000000000003"/>
    <m/>
    <m/>
    <m/>
    <n v="4.4000000000000003E-3"/>
  </r>
  <r>
    <x v="49"/>
    <s v="CalWIN"/>
    <x v="4"/>
    <x v="2"/>
    <x v="2"/>
    <s v="2013/14"/>
    <n v="19362"/>
    <n v="35457"/>
    <n v="107205"/>
    <n v="0.83720000000000006"/>
    <m/>
    <m/>
    <m/>
    <n v="9.2899999999999996E-2"/>
  </r>
  <r>
    <x v="50"/>
    <s v="C-IV"/>
    <x v="4"/>
    <x v="2"/>
    <x v="2"/>
    <s v="2013/14"/>
    <n v="42537"/>
    <n v="92466"/>
    <n v="195201"/>
    <n v="0.9325"/>
    <m/>
    <m/>
    <m/>
    <n v="1.34E-2"/>
  </r>
  <r>
    <x v="51"/>
    <s v="C-IV"/>
    <x v="4"/>
    <x v="2"/>
    <x v="2"/>
    <s v="2013/14"/>
    <n v="5665"/>
    <n v="13201"/>
    <n v="35176"/>
    <n v="0.97489999999999999"/>
    <m/>
    <m/>
    <m/>
    <n v="9.2899999999999996E-2"/>
  </r>
  <r>
    <x v="52"/>
    <s v="C-IV"/>
    <x v="4"/>
    <x v="2"/>
    <x v="2"/>
    <s v="2013/14"/>
    <n v="4971"/>
    <n v="11045"/>
    <n v="24218"/>
    <n v="0.96970000000000001"/>
    <m/>
    <m/>
    <m/>
    <n v="9.2899999999999996E-2"/>
  </r>
  <r>
    <x v="53"/>
    <s v="C-IV"/>
    <x v="4"/>
    <x v="2"/>
    <x v="2"/>
    <s v="2013/14"/>
    <n v="959"/>
    <n v="1790"/>
    <n v="4235"/>
    <n v="1"/>
    <m/>
    <m/>
    <m/>
    <n v="9.2899999999999996E-2"/>
  </r>
  <r>
    <x v="54"/>
    <s v="CalWIN"/>
    <x v="4"/>
    <x v="2"/>
    <x v="2"/>
    <s v="2013/14"/>
    <n v="51092"/>
    <n v="123978"/>
    <n v="221876"/>
    <n v="1"/>
    <m/>
    <m/>
    <m/>
    <n v="4.6100000000000002E-2"/>
  </r>
  <r>
    <x v="55"/>
    <s v="C-IV"/>
    <x v="4"/>
    <x v="2"/>
    <x v="2"/>
    <s v="2013/14"/>
    <n v="3049"/>
    <n v="5600"/>
    <n v="13024"/>
    <n v="0.97760000000000002"/>
    <m/>
    <m/>
    <m/>
    <n v="9.2899999999999996E-2"/>
  </r>
  <r>
    <x v="56"/>
    <s v="CalWIN"/>
    <x v="4"/>
    <x v="2"/>
    <x v="2"/>
    <s v="2013/14"/>
    <n v="35016"/>
    <n v="71846"/>
    <n v="195620"/>
    <n v="0.97450000000000003"/>
    <m/>
    <m/>
    <m/>
    <n v="1.9199999999999998E-2"/>
  </r>
  <r>
    <x v="57"/>
    <s v="CalWIN"/>
    <x v="4"/>
    <x v="2"/>
    <x v="2"/>
    <s v="2013/14"/>
    <n v="8816"/>
    <n v="18624"/>
    <n v="47403"/>
    <n v="0.8"/>
    <m/>
    <m/>
    <m/>
    <n v="9.2899999999999996E-2"/>
  </r>
  <r>
    <x v="58"/>
    <s v="C-IV"/>
    <x v="4"/>
    <x v="2"/>
    <x v="2"/>
    <s v="2013/14"/>
    <n v="5992"/>
    <n v="13363"/>
    <n v="27046"/>
    <n v="1"/>
    <m/>
    <m/>
    <m/>
    <n v="9.2899999999999996E-2"/>
  </r>
  <r>
    <x v="0"/>
    <s v="n/a"/>
    <x v="5"/>
    <x v="2"/>
    <x v="2"/>
    <s v="2013/14"/>
    <n v="2067021"/>
    <n v="4465777"/>
    <n v="11364252"/>
    <n v="0.96870000000000001"/>
    <m/>
    <m/>
    <m/>
    <n v="4.8599999999999997E-2"/>
  </r>
  <r>
    <x v="1"/>
    <s v="CalWIN"/>
    <x v="5"/>
    <x v="2"/>
    <x v="2"/>
    <s v="2013/14"/>
    <n v="64635"/>
    <n v="127203"/>
    <n v="381831"/>
    <n v="0.88300000000000001"/>
    <m/>
    <m/>
    <m/>
    <n v="3.09E-2"/>
  </r>
  <r>
    <x v="2"/>
    <s v="C-IV"/>
    <x v="5"/>
    <x v="2"/>
    <x v="2"/>
    <s v="2013/14"/>
    <n v="117"/>
    <n v="195"/>
    <n v="357"/>
    <n v="1"/>
    <m/>
    <m/>
    <m/>
    <n v="8.6400000000000005E-2"/>
  </r>
  <r>
    <x v="3"/>
    <s v="C-IV"/>
    <x v="5"/>
    <x v="2"/>
    <x v="2"/>
    <s v="2013/14"/>
    <n v="1790"/>
    <n v="3402"/>
    <n v="7090"/>
    <n v="0.97889999999999999"/>
    <m/>
    <m/>
    <m/>
    <n v="8.6400000000000005E-2"/>
  </r>
  <r>
    <x v="4"/>
    <s v="C-IV"/>
    <x v="5"/>
    <x v="2"/>
    <x v="2"/>
    <s v="2013/14"/>
    <n v="15592"/>
    <n v="31078"/>
    <n v="72975"/>
    <n v="0.92149999999999999"/>
    <m/>
    <m/>
    <m/>
    <n v="8.6400000000000005E-2"/>
  </r>
  <r>
    <x v="5"/>
    <s v="C-IV"/>
    <x v="5"/>
    <x v="2"/>
    <x v="2"/>
    <s v="2013/14"/>
    <n v="2713"/>
    <n v="5139"/>
    <n v="10416"/>
    <n v="0.99150000000000005"/>
    <m/>
    <m/>
    <m/>
    <n v="8.6400000000000005E-2"/>
  </r>
  <r>
    <x v="6"/>
    <s v="C-IV"/>
    <x v="5"/>
    <x v="2"/>
    <x v="2"/>
    <s v="2013/14"/>
    <n v="743"/>
    <n v="1771"/>
    <n v="7745"/>
    <n v="0.90239999999999998"/>
    <m/>
    <m/>
    <m/>
    <n v="8.6400000000000005E-2"/>
  </r>
  <r>
    <x v="7"/>
    <s v="CalWIN"/>
    <x v="5"/>
    <x v="2"/>
    <x v="2"/>
    <s v="2013/14"/>
    <n v="35271"/>
    <n v="76135"/>
    <n v="227125"/>
    <n v="0.9647"/>
    <m/>
    <m/>
    <m/>
    <n v="4.07E-2"/>
  </r>
  <r>
    <x v="8"/>
    <s v="C-IV"/>
    <x v="5"/>
    <x v="2"/>
    <x v="2"/>
    <s v="2013/14"/>
    <n v="2535"/>
    <n v="5196"/>
    <n v="10538"/>
    <n v="1"/>
    <m/>
    <m/>
    <m/>
    <n v="8.6400000000000005E-2"/>
  </r>
  <r>
    <x v="9"/>
    <s v="C-IV"/>
    <x v="5"/>
    <x v="2"/>
    <x v="2"/>
    <s v="2013/14"/>
    <n v="6894"/>
    <n v="12516"/>
    <n v="32688"/>
    <n v="0.98150000000000004"/>
    <m/>
    <m/>
    <m/>
    <n v="8.6400000000000005E-2"/>
  </r>
  <r>
    <x v="10"/>
    <s v="CalWIN"/>
    <x v="5"/>
    <x v="2"/>
    <x v="2"/>
    <s v="2013/14"/>
    <n v="98161"/>
    <n v="230299"/>
    <n v="418906"/>
    <n v="0.96040000000000003"/>
    <m/>
    <m/>
    <m/>
    <n v="2.64E-2"/>
  </r>
  <r>
    <x v="11"/>
    <s v="C-IV"/>
    <x v="5"/>
    <x v="2"/>
    <x v="2"/>
    <s v="2013/14"/>
    <n v="1516"/>
    <n v="3715"/>
    <n v="10496"/>
    <n v="1"/>
    <m/>
    <m/>
    <m/>
    <n v="8.6400000000000005E-2"/>
  </r>
  <r>
    <x v="12"/>
    <s v="C-IV"/>
    <x v="5"/>
    <x v="2"/>
    <x v="2"/>
    <s v="2013/14"/>
    <n v="10320"/>
    <n v="18766"/>
    <n v="43439"/>
    <n v="0.9929"/>
    <m/>
    <m/>
    <m/>
    <n v="8.6400000000000005E-2"/>
  </r>
  <r>
    <x v="13"/>
    <s v="C-IV"/>
    <x v="5"/>
    <x v="2"/>
    <x v="2"/>
    <s v="2013/14"/>
    <n v="15667"/>
    <n v="39609"/>
    <n v="80528"/>
    <n v="0.92979999999999996"/>
    <m/>
    <m/>
    <m/>
    <n v="8.6400000000000005E-2"/>
  </r>
  <r>
    <x v="14"/>
    <s v="C-IV"/>
    <x v="5"/>
    <x v="2"/>
    <x v="2"/>
    <s v="2013/14"/>
    <n v="1073"/>
    <n v="2131"/>
    <n v="5030"/>
    <n v="1"/>
    <m/>
    <m/>
    <m/>
    <n v="8.6400000000000005E-2"/>
  </r>
  <r>
    <x v="15"/>
    <s v="C-IV"/>
    <x v="5"/>
    <x v="2"/>
    <x v="2"/>
    <s v="2013/14"/>
    <n v="61625"/>
    <n v="147925"/>
    <n v="333430"/>
    <n v="0.99370000000000003"/>
    <m/>
    <m/>
    <m/>
    <n v="2.2200000000000001E-2"/>
  </r>
  <r>
    <x v="16"/>
    <s v="C-IV"/>
    <x v="5"/>
    <x v="2"/>
    <x v="2"/>
    <s v="2013/14"/>
    <n v="10215"/>
    <n v="24118"/>
    <n v="49037"/>
    <n v="0.98719999999999997"/>
    <m/>
    <m/>
    <m/>
    <n v="8.6400000000000005E-2"/>
  </r>
  <r>
    <x v="17"/>
    <s v="C-IV"/>
    <x v="5"/>
    <x v="2"/>
    <x v="2"/>
    <s v="2013/14"/>
    <n v="5457"/>
    <n v="10958"/>
    <n v="25693"/>
    <n v="0.83919999999999995"/>
    <m/>
    <m/>
    <m/>
    <n v="8.6400000000000005E-2"/>
  </r>
  <r>
    <x v="18"/>
    <s v="C-IV"/>
    <x v="5"/>
    <x v="2"/>
    <x v="2"/>
    <s v="2013/14"/>
    <n v="1559"/>
    <n v="3226"/>
    <n v="6660"/>
    <n v="0.85140000000000005"/>
    <m/>
    <m/>
    <m/>
    <n v="8.6400000000000005E-2"/>
  </r>
  <r>
    <x v="19"/>
    <s v="LRS"/>
    <x v="5"/>
    <x v="2"/>
    <x v="2"/>
    <s v="2013/14"/>
    <n v="579436"/>
    <n v="1183724"/>
    <n v="3456075"/>
    <n v="0.97209999999999996"/>
    <m/>
    <m/>
    <m/>
    <n v="4.9099999999999998E-2"/>
  </r>
  <r>
    <x v="20"/>
    <s v="C-IV"/>
    <x v="5"/>
    <x v="2"/>
    <x v="2"/>
    <s v="2013/14"/>
    <n v="11624"/>
    <n v="29170"/>
    <n v="62225"/>
    <n v="0.99750000000000005"/>
    <m/>
    <m/>
    <m/>
    <n v="8.6400000000000005E-2"/>
  </r>
  <r>
    <x v="21"/>
    <s v="C-IV"/>
    <x v="5"/>
    <x v="2"/>
    <x v="2"/>
    <s v="2013/14"/>
    <n v="6180"/>
    <n v="10286"/>
    <n v="37328"/>
    <n v="0.9839"/>
    <m/>
    <m/>
    <m/>
    <n v="8.6400000000000005E-2"/>
  </r>
  <r>
    <x v="22"/>
    <s v="C-IV"/>
    <x v="5"/>
    <x v="2"/>
    <x v="2"/>
    <s v="2013/14"/>
    <n v="1025"/>
    <n v="2027"/>
    <n v="4288"/>
    <n v="0.81130000000000002"/>
    <m/>
    <m/>
    <m/>
    <n v="8.6400000000000005E-2"/>
  </r>
  <r>
    <x v="23"/>
    <s v="C-IV"/>
    <x v="5"/>
    <x v="2"/>
    <x v="2"/>
    <s v="2013/14"/>
    <n v="7646"/>
    <n v="14185"/>
    <n v="34680"/>
    <n v="0.99399999999999999"/>
    <m/>
    <m/>
    <m/>
    <n v="8.6400000000000005E-2"/>
  </r>
  <r>
    <x v="24"/>
    <s v="C-IV"/>
    <x v="5"/>
    <x v="2"/>
    <x v="2"/>
    <s v="2013/14"/>
    <n v="24286"/>
    <n v="57592"/>
    <n v="119316"/>
    <n v="0.97989999999999999"/>
    <m/>
    <m/>
    <m/>
    <n v="1.21E-2"/>
  </r>
  <r>
    <x v="25"/>
    <s v="C-IV"/>
    <x v="5"/>
    <x v="2"/>
    <x v="2"/>
    <s v="2013/14"/>
    <n v="465"/>
    <n v="996"/>
    <n v="2765"/>
    <n v="0.92310000000000003"/>
    <m/>
    <m/>
    <m/>
    <n v="8.6400000000000005E-2"/>
  </r>
  <r>
    <x v="26"/>
    <s v="C-IV"/>
    <x v="5"/>
    <x v="2"/>
    <x v="2"/>
    <s v="2013/14"/>
    <n v="554"/>
    <n v="898"/>
    <n v="3002"/>
    <n v="0.9778"/>
    <m/>
    <m/>
    <m/>
    <n v="8.6400000000000005E-2"/>
  </r>
  <r>
    <x v="27"/>
    <s v="C-IV"/>
    <x v="5"/>
    <x v="2"/>
    <x v="2"/>
    <s v="2013/14"/>
    <n v="22309"/>
    <n v="50580"/>
    <n v="145783"/>
    <n v="1"/>
    <m/>
    <m/>
    <m/>
    <n v="7.9399999999999998E-2"/>
  </r>
  <r>
    <x v="28"/>
    <s v="C-IV"/>
    <x v="5"/>
    <x v="2"/>
    <x v="2"/>
    <s v="2013/14"/>
    <n v="3530"/>
    <n v="7375"/>
    <n v="27974"/>
    <n v="0.98040000000000005"/>
    <m/>
    <m/>
    <m/>
    <n v="8.6400000000000005E-2"/>
  </r>
  <r>
    <x v="29"/>
    <s v="C-IV"/>
    <x v="5"/>
    <x v="2"/>
    <x v="2"/>
    <s v="2013/14"/>
    <n v="4277"/>
    <n v="7915"/>
    <n v="20663"/>
    <n v="0.99570000000000003"/>
    <m/>
    <m/>
    <m/>
    <n v="8.6400000000000005E-2"/>
  </r>
  <r>
    <x v="30"/>
    <s v="CalWIN"/>
    <x v="5"/>
    <x v="2"/>
    <x v="2"/>
    <s v="2013/14"/>
    <n v="117085"/>
    <n v="271022"/>
    <n v="759019"/>
    <n v="0.97019999999999995"/>
    <m/>
    <m/>
    <m/>
    <n v="3.2000000000000001E-2"/>
  </r>
  <r>
    <x v="31"/>
    <s v="CalWIN"/>
    <x v="5"/>
    <x v="2"/>
    <x v="2"/>
    <s v="2013/14"/>
    <n v="9277"/>
    <n v="18543"/>
    <n v="53969"/>
    <n v="0.99180000000000001"/>
    <m/>
    <m/>
    <m/>
    <n v="8.6400000000000005E-2"/>
  </r>
  <r>
    <x v="32"/>
    <s v="C-IV"/>
    <x v="5"/>
    <x v="2"/>
    <x v="2"/>
    <s v="2013/14"/>
    <n v="970"/>
    <n v="1890"/>
    <n v="4925"/>
    <n v="0.97499999999999998"/>
    <m/>
    <m/>
    <m/>
    <n v="8.6400000000000005E-2"/>
  </r>
  <r>
    <x v="33"/>
    <s v="C-IV"/>
    <x v="5"/>
    <x v="2"/>
    <x v="2"/>
    <s v="2013/14"/>
    <n v="123420"/>
    <n v="288117"/>
    <n v="675019"/>
    <n v="0.99570000000000003"/>
    <m/>
    <m/>
    <m/>
    <n v="3.49E-2"/>
  </r>
  <r>
    <x v="34"/>
    <s v="CalWIN"/>
    <x v="5"/>
    <x v="2"/>
    <x v="2"/>
    <s v="2013/14"/>
    <n v="101074"/>
    <n v="217298"/>
    <n v="473172"/>
    <n v="0.98519999999999996"/>
    <m/>
    <m/>
    <m/>
    <n v="3.0000000000000001E-3"/>
  </r>
  <r>
    <x v="35"/>
    <s v="C-IV"/>
    <x v="5"/>
    <x v="2"/>
    <x v="2"/>
    <s v="2013/14"/>
    <n v="2707"/>
    <n v="6237"/>
    <n v="15891"/>
    <n v="1"/>
    <m/>
    <m/>
    <m/>
    <n v="8.6400000000000005E-2"/>
  </r>
  <r>
    <x v="36"/>
    <s v="C-IV"/>
    <x v="5"/>
    <x v="2"/>
    <x v="2"/>
    <s v="2013/14"/>
    <n v="171326"/>
    <n v="389933"/>
    <n v="744380"/>
    <n v="0.99950000000000006"/>
    <m/>
    <m/>
    <m/>
    <n v="1.72E-2"/>
  </r>
  <r>
    <x v="37"/>
    <s v="CalWIN"/>
    <x v="5"/>
    <x v="2"/>
    <x v="2"/>
    <s v="2013/14"/>
    <n v="134592"/>
    <n v="301343"/>
    <n v="716677"/>
    <n v="0.9264"/>
    <m/>
    <m/>
    <m/>
    <n v="4.36E-2"/>
  </r>
  <r>
    <x v="38"/>
    <s v="CalWIN"/>
    <x v="5"/>
    <x v="2"/>
    <x v="2"/>
    <s v="2013/14"/>
    <n v="33145"/>
    <n v="54198"/>
    <n v="207141"/>
    <n v="0.96209999999999996"/>
    <m/>
    <m/>
    <m/>
    <n v="4.9099999999999998E-2"/>
  </r>
  <r>
    <x v="39"/>
    <s v="C-IV"/>
    <x v="5"/>
    <x v="2"/>
    <x v="2"/>
    <s v="2013/14"/>
    <n v="50043"/>
    <n v="117661"/>
    <n v="256760"/>
    <n v="0.98540000000000005"/>
    <m/>
    <m/>
    <m/>
    <n v="5.3800000000000001E-2"/>
  </r>
  <r>
    <x v="40"/>
    <s v="CalWIN"/>
    <x v="5"/>
    <x v="2"/>
    <x v="2"/>
    <s v="2013/14"/>
    <n v="9717"/>
    <n v="18262"/>
    <n v="53135"/>
    <n v="0.96679999999999999"/>
    <m/>
    <m/>
    <m/>
    <n v="8.6400000000000005E-2"/>
  </r>
  <r>
    <x v="41"/>
    <s v="CalWIN"/>
    <x v="5"/>
    <x v="2"/>
    <x v="2"/>
    <s v="2013/14"/>
    <n v="16169"/>
    <n v="32596"/>
    <n v="132975"/>
    <n v="0.97399999999999998"/>
    <m/>
    <m/>
    <m/>
    <n v="8.6400000000000005E-2"/>
  </r>
  <r>
    <x v="42"/>
    <s v="CalWIN"/>
    <x v="5"/>
    <x v="2"/>
    <x v="2"/>
    <s v="2013/14"/>
    <n v="16003"/>
    <n v="35176"/>
    <n v="118893"/>
    <n v="0.91459999999999997"/>
    <m/>
    <m/>
    <m/>
    <n v="8.6400000000000005E-2"/>
  </r>
  <r>
    <x v="43"/>
    <s v="CalWIN"/>
    <x v="5"/>
    <x v="2"/>
    <x v="2"/>
    <s v="2013/14"/>
    <n v="55270"/>
    <n v="113657"/>
    <n v="388250"/>
    <n v="0.97650000000000003"/>
    <m/>
    <m/>
    <m/>
    <n v="2.7300000000000001E-2"/>
  </r>
  <r>
    <x v="44"/>
    <s v="CalWIN"/>
    <x v="5"/>
    <x v="2"/>
    <x v="2"/>
    <s v="2013/14"/>
    <n v="12630"/>
    <n v="24295"/>
    <n v="66561"/>
    <n v="0.84789999999999999"/>
    <m/>
    <m/>
    <m/>
    <n v="8.6400000000000005E-2"/>
  </r>
  <r>
    <x v="45"/>
    <s v="C-IV"/>
    <x v="5"/>
    <x v="2"/>
    <x v="2"/>
    <s v="2013/14"/>
    <n v="12696"/>
    <n v="24720"/>
    <n v="57738"/>
    <n v="0.98640000000000005"/>
    <m/>
    <m/>
    <m/>
    <n v="8.6400000000000005E-2"/>
  </r>
  <r>
    <x v="46"/>
    <s v="C-IV"/>
    <x v="5"/>
    <x v="2"/>
    <x v="2"/>
    <s v="2013/14"/>
    <n v="171"/>
    <n v="305"/>
    <n v="736"/>
    <n v="1"/>
    <m/>
    <m/>
    <m/>
    <n v="8.6400000000000005E-2"/>
  </r>
  <r>
    <x v="47"/>
    <s v="C-IV"/>
    <x v="5"/>
    <x v="2"/>
    <x v="2"/>
    <s v="2013/14"/>
    <n v="3218"/>
    <n v="6993"/>
    <n v="15403"/>
    <n v="1"/>
    <m/>
    <m/>
    <m/>
    <n v="8.6400000000000005E-2"/>
  </r>
  <r>
    <x v="48"/>
    <s v="CalWIN"/>
    <x v="5"/>
    <x v="2"/>
    <x v="2"/>
    <s v="2013/14"/>
    <n v="22321"/>
    <n v="43621"/>
    <n v="103179"/>
    <n v="0.93659999999999999"/>
    <m/>
    <m/>
    <m/>
    <n v="9.7000000000000003E-3"/>
  </r>
  <r>
    <x v="49"/>
    <s v="CalWIN"/>
    <x v="5"/>
    <x v="2"/>
    <x v="2"/>
    <s v="2013/14"/>
    <n v="19312"/>
    <n v="35290"/>
    <n v="108416"/>
    <n v="0.84130000000000005"/>
    <m/>
    <m/>
    <m/>
    <n v="8.6400000000000005E-2"/>
  </r>
  <r>
    <x v="50"/>
    <s v="C-IV"/>
    <x v="5"/>
    <x v="2"/>
    <x v="2"/>
    <s v="2013/14"/>
    <n v="42838"/>
    <n v="92837"/>
    <n v="198100"/>
    <n v="0.93600000000000005"/>
    <m/>
    <m/>
    <m/>
    <n v="1.66E-2"/>
  </r>
  <r>
    <x v="51"/>
    <s v="C-IV"/>
    <x v="5"/>
    <x v="2"/>
    <x v="2"/>
    <s v="2013/14"/>
    <n v="5660"/>
    <n v="13173"/>
    <n v="35457"/>
    <n v="0.98799999999999999"/>
    <m/>
    <m/>
    <m/>
    <n v="8.6400000000000005E-2"/>
  </r>
  <r>
    <x v="52"/>
    <s v="C-IV"/>
    <x v="5"/>
    <x v="2"/>
    <x v="2"/>
    <s v="2013/14"/>
    <n v="4996"/>
    <n v="11142"/>
    <n v="24651"/>
    <n v="0.98229999999999995"/>
    <m/>
    <m/>
    <m/>
    <n v="8.6400000000000005E-2"/>
  </r>
  <r>
    <x v="53"/>
    <s v="C-IV"/>
    <x v="5"/>
    <x v="2"/>
    <x v="2"/>
    <s v="2013/14"/>
    <n v="969"/>
    <n v="1790"/>
    <n v="4275"/>
    <n v="0.98250000000000004"/>
    <m/>
    <m/>
    <m/>
    <n v="8.6400000000000005E-2"/>
  </r>
  <r>
    <x v="54"/>
    <s v="CalWIN"/>
    <x v="5"/>
    <x v="2"/>
    <x v="2"/>
    <s v="2013/14"/>
    <n v="51229"/>
    <n v="123111"/>
    <n v="224551"/>
    <n v="0.99539999999999995"/>
    <m/>
    <m/>
    <m/>
    <n v="4.65E-2"/>
  </r>
  <r>
    <x v="55"/>
    <s v="C-IV"/>
    <x v="5"/>
    <x v="2"/>
    <x v="2"/>
    <s v="2013/14"/>
    <n v="3041"/>
    <n v="5591"/>
    <n v="13157"/>
    <n v="0.92410000000000003"/>
    <m/>
    <m/>
    <m/>
    <n v="8.6400000000000005E-2"/>
  </r>
  <r>
    <x v="56"/>
    <s v="CalWIN"/>
    <x v="5"/>
    <x v="2"/>
    <x v="2"/>
    <s v="2013/14"/>
    <n v="35085"/>
    <n v="76985"/>
    <n v="198359"/>
    <n v="0.97570000000000001"/>
    <m/>
    <m/>
    <m/>
    <n v="3.2099999999999997E-2"/>
  </r>
  <r>
    <x v="57"/>
    <s v="CalWIN"/>
    <x v="5"/>
    <x v="2"/>
    <x v="2"/>
    <s v="2013/14"/>
    <n v="8848"/>
    <n v="18487"/>
    <n v="47989"/>
    <n v="0.88929999999999998"/>
    <m/>
    <m/>
    <m/>
    <n v="8.6400000000000005E-2"/>
  </r>
  <r>
    <x v="58"/>
    <s v="C-IV"/>
    <x v="5"/>
    <x v="2"/>
    <x v="2"/>
    <s v="2013/14"/>
    <n v="5994"/>
    <n v="13374"/>
    <n v="27391"/>
    <n v="1"/>
    <m/>
    <m/>
    <m/>
    <n v="8.6400000000000005E-2"/>
  </r>
  <r>
    <x v="0"/>
    <s v="n/a"/>
    <x v="6"/>
    <x v="2"/>
    <x v="2"/>
    <s v="2014/15"/>
    <n v="2070802"/>
    <n v="4476030"/>
    <n v="11522700"/>
    <n v="0.97030000000000005"/>
    <m/>
    <m/>
    <m/>
    <n v="4.8899999999999999E-2"/>
  </r>
  <r>
    <x v="1"/>
    <s v="CalWIN"/>
    <x v="6"/>
    <x v="2"/>
    <x v="2"/>
    <s v="2014/15"/>
    <n v="64020"/>
    <n v="125434"/>
    <n v="385839"/>
    <n v="0.88429999999999997"/>
    <m/>
    <m/>
    <m/>
    <n v="3.1099999999999999E-2"/>
  </r>
  <r>
    <x v="2"/>
    <s v="C-IV"/>
    <x v="6"/>
    <x v="2"/>
    <x v="2"/>
    <s v="2014/15"/>
    <n v="114"/>
    <n v="194"/>
    <n v="373"/>
    <n v="1"/>
    <m/>
    <m/>
    <m/>
    <n v="8.3199999999999996E-2"/>
  </r>
  <r>
    <x v="3"/>
    <s v="C-IV"/>
    <x v="6"/>
    <x v="2"/>
    <x v="2"/>
    <s v="2014/15"/>
    <n v="1770"/>
    <n v="3373"/>
    <n v="7169"/>
    <n v="1"/>
    <m/>
    <m/>
    <m/>
    <n v="8.3199999999999996E-2"/>
  </r>
  <r>
    <x v="4"/>
    <s v="C-IV"/>
    <x v="6"/>
    <x v="2"/>
    <x v="2"/>
    <s v="2014/15"/>
    <n v="15571"/>
    <n v="31036"/>
    <n v="74088"/>
    <n v="0.93730000000000002"/>
    <m/>
    <m/>
    <m/>
    <n v="8.3199999999999996E-2"/>
  </r>
  <r>
    <x v="5"/>
    <s v="C-IV"/>
    <x v="6"/>
    <x v="2"/>
    <x v="2"/>
    <s v="2014/15"/>
    <n v="2768"/>
    <n v="5231"/>
    <n v="10630"/>
    <n v="1"/>
    <m/>
    <m/>
    <m/>
    <n v="8.3199999999999996E-2"/>
  </r>
  <r>
    <x v="6"/>
    <s v="C-IV"/>
    <x v="6"/>
    <x v="2"/>
    <x v="2"/>
    <s v="2014/15"/>
    <n v="725"/>
    <n v="1722"/>
    <n v="7828"/>
    <n v="0.81820000000000004"/>
    <m/>
    <m/>
    <m/>
    <n v="8.3199999999999996E-2"/>
  </r>
  <r>
    <x v="7"/>
    <s v="CalWIN"/>
    <x v="6"/>
    <x v="2"/>
    <x v="2"/>
    <s v="2014/15"/>
    <n v="35280"/>
    <n v="76061"/>
    <n v="230794"/>
    <n v="0.93459999999999999"/>
    <m/>
    <m/>
    <m/>
    <n v="3.8699999999999998E-2"/>
  </r>
  <r>
    <x v="8"/>
    <s v="C-IV"/>
    <x v="6"/>
    <x v="2"/>
    <x v="2"/>
    <s v="2014/15"/>
    <n v="2545"/>
    <n v="5227"/>
    <n v="10685"/>
    <n v="0.99099999999999999"/>
    <m/>
    <m/>
    <m/>
    <n v="8.3199999999999996E-2"/>
  </r>
  <r>
    <x v="9"/>
    <s v="C-IV"/>
    <x v="6"/>
    <x v="2"/>
    <x v="2"/>
    <s v="2014/15"/>
    <n v="6871"/>
    <n v="12479"/>
    <n v="33247"/>
    <n v="0.99509999999999998"/>
    <m/>
    <m/>
    <m/>
    <n v="8.3199999999999996E-2"/>
  </r>
  <r>
    <x v="10"/>
    <s v="CalWIN"/>
    <x v="6"/>
    <x v="2"/>
    <x v="2"/>
    <s v="2014/15"/>
    <n v="94285"/>
    <n v="224430"/>
    <n v="424179"/>
    <n v="0.94799999999999995"/>
    <m/>
    <m/>
    <m/>
    <n v="2.69E-2"/>
  </r>
  <r>
    <x v="11"/>
    <s v="C-IV"/>
    <x v="6"/>
    <x v="2"/>
    <x v="2"/>
    <s v="2014/15"/>
    <n v="1514"/>
    <n v="3697"/>
    <n v="10646"/>
    <n v="1"/>
    <m/>
    <m/>
    <m/>
    <n v="8.3199999999999996E-2"/>
  </r>
  <r>
    <x v="12"/>
    <s v="C-IV"/>
    <x v="6"/>
    <x v="2"/>
    <x v="2"/>
    <s v="2014/15"/>
    <n v="10547"/>
    <n v="19098"/>
    <n v="44044"/>
    <n v="0.99339999999999995"/>
    <m/>
    <m/>
    <m/>
    <n v="8.3199999999999996E-2"/>
  </r>
  <r>
    <x v="13"/>
    <s v="C-IV"/>
    <x v="6"/>
    <x v="2"/>
    <x v="2"/>
    <s v="2014/15"/>
    <n v="15936"/>
    <n v="40394"/>
    <n v="81516"/>
    <n v="0.91479999999999995"/>
    <m/>
    <m/>
    <m/>
    <n v="8.3199999999999996E-2"/>
  </r>
  <r>
    <x v="14"/>
    <s v="C-IV"/>
    <x v="6"/>
    <x v="2"/>
    <x v="2"/>
    <s v="2014/15"/>
    <n v="1068"/>
    <n v="2149"/>
    <n v="5083"/>
    <n v="0.9839"/>
    <m/>
    <m/>
    <m/>
    <n v="8.3199999999999996E-2"/>
  </r>
  <r>
    <x v="15"/>
    <s v="C-IV"/>
    <x v="6"/>
    <x v="2"/>
    <x v="2"/>
    <s v="2014/15"/>
    <n v="61918"/>
    <n v="148150"/>
    <n v="338323"/>
    <n v="0.99450000000000005"/>
    <m/>
    <m/>
    <m/>
    <n v="2.0199999999999999E-2"/>
  </r>
  <r>
    <x v="16"/>
    <s v="C-IV"/>
    <x v="6"/>
    <x v="2"/>
    <x v="2"/>
    <s v="2014/15"/>
    <n v="10210"/>
    <n v="24002"/>
    <n v="49772"/>
    <n v="0.99399999999999999"/>
    <m/>
    <m/>
    <m/>
    <n v="8.3199999999999996E-2"/>
  </r>
  <r>
    <x v="17"/>
    <s v="C-IV"/>
    <x v="6"/>
    <x v="2"/>
    <x v="2"/>
    <s v="2014/15"/>
    <n v="5525"/>
    <n v="11036"/>
    <n v="26143"/>
    <n v="0.88260000000000005"/>
    <m/>
    <m/>
    <m/>
    <n v="8.3199999999999996E-2"/>
  </r>
  <r>
    <x v="18"/>
    <s v="C-IV"/>
    <x v="6"/>
    <x v="2"/>
    <x v="2"/>
    <s v="2014/15"/>
    <n v="1536"/>
    <n v="3168"/>
    <n v="6751"/>
    <n v="0.93830000000000002"/>
    <m/>
    <m/>
    <m/>
    <n v="8.3199999999999996E-2"/>
  </r>
  <r>
    <x v="19"/>
    <s v="LRS"/>
    <x v="6"/>
    <x v="2"/>
    <x v="2"/>
    <s v="2014/15"/>
    <n v="585696"/>
    <n v="1193453"/>
    <n v="3502479"/>
    <n v="0.97240000000000004"/>
    <m/>
    <m/>
    <m/>
    <n v="4.4600000000000001E-2"/>
  </r>
  <r>
    <x v="20"/>
    <s v="C-IV"/>
    <x v="6"/>
    <x v="2"/>
    <x v="2"/>
    <s v="2014/15"/>
    <n v="11507"/>
    <n v="28885"/>
    <n v="62796"/>
    <n v="0.99560000000000004"/>
    <m/>
    <m/>
    <m/>
    <n v="8.3199999999999996E-2"/>
  </r>
  <r>
    <x v="21"/>
    <s v="C-IV"/>
    <x v="6"/>
    <x v="2"/>
    <x v="2"/>
    <s v="2014/15"/>
    <n v="6216"/>
    <n v="10397"/>
    <n v="37870"/>
    <n v="0.9778"/>
    <m/>
    <m/>
    <m/>
    <n v="8.3199999999999996E-2"/>
  </r>
  <r>
    <x v="22"/>
    <s v="C-IV"/>
    <x v="6"/>
    <x v="2"/>
    <x v="2"/>
    <s v="2014/15"/>
    <n v="1005"/>
    <n v="1974"/>
    <n v="4350"/>
    <n v="0.8649"/>
    <m/>
    <m/>
    <m/>
    <n v="8.3199999999999996E-2"/>
  </r>
  <r>
    <x v="23"/>
    <s v="C-IV"/>
    <x v="6"/>
    <x v="2"/>
    <x v="2"/>
    <s v="2014/15"/>
    <n v="7569"/>
    <n v="14007"/>
    <n v="35146"/>
    <n v="0.99460000000000004"/>
    <m/>
    <m/>
    <m/>
    <n v="8.3199999999999996E-2"/>
  </r>
  <r>
    <x v="24"/>
    <s v="C-IV"/>
    <x v="6"/>
    <x v="2"/>
    <x v="2"/>
    <s v="2014/15"/>
    <n v="24370"/>
    <n v="57733"/>
    <n v="121205"/>
    <n v="0.98280000000000001"/>
    <m/>
    <m/>
    <m/>
    <n v="1.14E-2"/>
  </r>
  <r>
    <x v="25"/>
    <s v="C-IV"/>
    <x v="6"/>
    <x v="2"/>
    <x v="2"/>
    <s v="2014/15"/>
    <n v="467"/>
    <n v="1001"/>
    <n v="2810"/>
    <n v="1"/>
    <m/>
    <m/>
    <m/>
    <n v="8.3199999999999996E-2"/>
  </r>
  <r>
    <x v="26"/>
    <s v="C-IV"/>
    <x v="6"/>
    <x v="2"/>
    <x v="2"/>
    <s v="2014/15"/>
    <n v="522"/>
    <n v="855"/>
    <n v="3043"/>
    <n v="0.90629999999999999"/>
    <m/>
    <m/>
    <m/>
    <n v="8.3199999999999996E-2"/>
  </r>
  <r>
    <x v="27"/>
    <s v="C-IV"/>
    <x v="6"/>
    <x v="2"/>
    <x v="2"/>
    <s v="2014/15"/>
    <n v="21758"/>
    <n v="49132"/>
    <n v="147840"/>
    <n v="1"/>
    <m/>
    <m/>
    <m/>
    <n v="7.8899999999999998E-2"/>
  </r>
  <r>
    <x v="28"/>
    <s v="C-IV"/>
    <x v="6"/>
    <x v="2"/>
    <x v="2"/>
    <s v="2014/15"/>
    <n v="3525"/>
    <n v="7324"/>
    <n v="28296"/>
    <n v="0.98309999999999997"/>
    <m/>
    <m/>
    <m/>
    <n v="8.3199999999999996E-2"/>
  </r>
  <r>
    <x v="29"/>
    <s v="C-IV"/>
    <x v="6"/>
    <x v="2"/>
    <x v="2"/>
    <s v="2014/15"/>
    <n v="4221"/>
    <n v="7804"/>
    <n v="21021"/>
    <n v="0.99"/>
    <m/>
    <m/>
    <m/>
    <n v="8.3199999999999996E-2"/>
  </r>
  <r>
    <x v="30"/>
    <s v="CalWIN"/>
    <x v="6"/>
    <x v="2"/>
    <x v="2"/>
    <s v="2014/15"/>
    <n v="117235"/>
    <n v="270245"/>
    <n v="769984"/>
    <n v="0.98160000000000003"/>
    <m/>
    <m/>
    <m/>
    <n v="3.3099999999999997E-2"/>
  </r>
  <r>
    <x v="31"/>
    <s v="CalWIN"/>
    <x v="6"/>
    <x v="2"/>
    <x v="2"/>
    <s v="2014/15"/>
    <n v="9206"/>
    <n v="18455"/>
    <n v="54883"/>
    <n v="0.98080000000000001"/>
    <m/>
    <m/>
    <m/>
    <n v="8.3199999999999996E-2"/>
  </r>
  <r>
    <x v="32"/>
    <s v="C-IV"/>
    <x v="6"/>
    <x v="2"/>
    <x v="2"/>
    <s v="2014/15"/>
    <n v="956"/>
    <n v="1793"/>
    <n v="5012"/>
    <n v="1"/>
    <m/>
    <m/>
    <m/>
    <n v="8.3199999999999996E-2"/>
  </r>
  <r>
    <x v="33"/>
    <s v="C-IV"/>
    <x v="6"/>
    <x v="2"/>
    <x v="2"/>
    <s v="2014/15"/>
    <n v="124316"/>
    <n v="289618"/>
    <n v="688240"/>
    <n v="0.99680000000000002"/>
    <m/>
    <m/>
    <m/>
    <n v="3.5099999999999999E-2"/>
  </r>
  <r>
    <x v="34"/>
    <s v="CalWIN"/>
    <x v="6"/>
    <x v="2"/>
    <x v="2"/>
    <s v="2014/15"/>
    <n v="101502"/>
    <n v="217077"/>
    <n v="478025"/>
    <n v="0.98939999999999995"/>
    <m/>
    <m/>
    <m/>
    <n v="2.7000000000000001E-3"/>
  </r>
  <r>
    <x v="35"/>
    <s v="C-IV"/>
    <x v="6"/>
    <x v="2"/>
    <x v="2"/>
    <s v="2014/15"/>
    <n v="2710"/>
    <n v="6169"/>
    <n v="16037"/>
    <n v="1"/>
    <m/>
    <m/>
    <m/>
    <n v="8.3199999999999996E-2"/>
  </r>
  <r>
    <x v="36"/>
    <s v="C-IV"/>
    <x v="6"/>
    <x v="2"/>
    <x v="2"/>
    <s v="2014/15"/>
    <n v="172721"/>
    <n v="392265"/>
    <n v="753314"/>
    <n v="0.99980000000000002"/>
    <m/>
    <m/>
    <m/>
    <n v="1.66E-2"/>
  </r>
  <r>
    <x v="37"/>
    <s v="CalWIN"/>
    <x v="6"/>
    <x v="2"/>
    <x v="2"/>
    <s v="2014/15"/>
    <n v="134694"/>
    <n v="300896"/>
    <n v="729603"/>
    <n v="0.93530000000000002"/>
    <m/>
    <m/>
    <m/>
    <n v="4.36E-2"/>
  </r>
  <r>
    <x v="38"/>
    <s v="CalWIN"/>
    <x v="6"/>
    <x v="2"/>
    <x v="2"/>
    <s v="2014/15"/>
    <n v="32961"/>
    <n v="53900"/>
    <n v="209774"/>
    <n v="0.97719999999999996"/>
    <m/>
    <m/>
    <m/>
    <n v="6.7100000000000007E-2"/>
  </r>
  <r>
    <x v="39"/>
    <s v="C-IV"/>
    <x v="6"/>
    <x v="2"/>
    <x v="2"/>
    <s v="2014/15"/>
    <n v="50358"/>
    <n v="118029"/>
    <n v="260342"/>
    <n v="0.97960000000000003"/>
    <m/>
    <m/>
    <m/>
    <n v="4.6300000000000001E-2"/>
  </r>
  <r>
    <x v="40"/>
    <s v="CalWIN"/>
    <x v="6"/>
    <x v="2"/>
    <x v="2"/>
    <s v="2014/15"/>
    <n v="9573"/>
    <n v="17983"/>
    <n v="53777"/>
    <n v="0.97370000000000001"/>
    <m/>
    <m/>
    <m/>
    <n v="8.3199999999999996E-2"/>
  </r>
  <r>
    <x v="41"/>
    <s v="CalWIN"/>
    <x v="6"/>
    <x v="2"/>
    <x v="2"/>
    <s v="2014/15"/>
    <n v="16060"/>
    <n v="32208"/>
    <n v="135634"/>
    <n v="0.97270000000000001"/>
    <m/>
    <m/>
    <m/>
    <n v="8.3199999999999996E-2"/>
  </r>
  <r>
    <x v="42"/>
    <s v="CalWIN"/>
    <x v="6"/>
    <x v="2"/>
    <x v="2"/>
    <s v="2014/15"/>
    <n v="15674"/>
    <n v="34497"/>
    <n v="119699"/>
    <n v="0.87470000000000003"/>
    <m/>
    <m/>
    <m/>
    <n v="8.3199999999999996E-2"/>
  </r>
  <r>
    <x v="43"/>
    <s v="CalWIN"/>
    <x v="6"/>
    <x v="2"/>
    <x v="2"/>
    <s v="2014/15"/>
    <n v="55307"/>
    <n v="113439"/>
    <n v="393512"/>
    <n v="0.97219999999999995"/>
    <m/>
    <m/>
    <m/>
    <n v="2.76E-2"/>
  </r>
  <r>
    <x v="44"/>
    <s v="CalWIN"/>
    <x v="6"/>
    <x v="2"/>
    <x v="2"/>
    <s v="2014/15"/>
    <n v="12402"/>
    <n v="23719"/>
    <n v="67380"/>
    <n v="0.87239999999999995"/>
    <m/>
    <m/>
    <m/>
    <n v="8.3199999999999996E-2"/>
  </r>
  <r>
    <x v="45"/>
    <s v="C-IV"/>
    <x v="6"/>
    <x v="2"/>
    <x v="2"/>
    <s v="2014/15"/>
    <n v="12720"/>
    <n v="24671"/>
    <n v="58659"/>
    <n v="0.97199999999999998"/>
    <m/>
    <m/>
    <m/>
    <n v="8.3199999999999996E-2"/>
  </r>
  <r>
    <x v="46"/>
    <s v="C-IV"/>
    <x v="6"/>
    <x v="2"/>
    <x v="2"/>
    <s v="2014/15"/>
    <n v="163"/>
    <n v="294"/>
    <n v="738"/>
    <n v="1"/>
    <m/>
    <m/>
    <m/>
    <n v="8.3199999999999996E-2"/>
  </r>
  <r>
    <x v="47"/>
    <s v="C-IV"/>
    <x v="6"/>
    <x v="2"/>
    <x v="2"/>
    <s v="2014/15"/>
    <n v="3184"/>
    <n v="6907"/>
    <n v="15580"/>
    <n v="1"/>
    <m/>
    <m/>
    <m/>
    <n v="8.3199999999999996E-2"/>
  </r>
  <r>
    <x v="48"/>
    <s v="CalWIN"/>
    <x v="6"/>
    <x v="2"/>
    <x v="2"/>
    <s v="2014/15"/>
    <n v="22292"/>
    <n v="43531"/>
    <n v="104846"/>
    <n v="0.9405"/>
    <m/>
    <m/>
    <m/>
    <n v="1.0699999999999999E-2"/>
  </r>
  <r>
    <x v="49"/>
    <s v="CalWIN"/>
    <x v="6"/>
    <x v="2"/>
    <x v="2"/>
    <s v="2014/15"/>
    <n v="19304"/>
    <n v="34951"/>
    <n v="109966"/>
    <n v="0.89690000000000003"/>
    <m/>
    <m/>
    <m/>
    <n v="8.3199999999999996E-2"/>
  </r>
  <r>
    <x v="50"/>
    <s v="C-IV"/>
    <x v="6"/>
    <x v="2"/>
    <x v="2"/>
    <s v="2014/15"/>
    <n v="42873"/>
    <n v="92778"/>
    <n v="201431"/>
    <n v="0.96489999999999998"/>
    <m/>
    <m/>
    <m/>
    <n v="1.78E-2"/>
  </r>
  <r>
    <x v="51"/>
    <s v="C-IV"/>
    <x v="6"/>
    <x v="2"/>
    <x v="2"/>
    <s v="2014/15"/>
    <n v="5623"/>
    <n v="13083"/>
    <n v="36283"/>
    <n v="0.9889"/>
    <m/>
    <m/>
    <m/>
    <n v="8.3199999999999996E-2"/>
  </r>
  <r>
    <x v="52"/>
    <s v="C-IV"/>
    <x v="6"/>
    <x v="2"/>
    <x v="2"/>
    <s v="2014/15"/>
    <n v="5009"/>
    <n v="11155"/>
    <n v="24957"/>
    <n v="0.93610000000000004"/>
    <m/>
    <m/>
    <m/>
    <n v="8.3199999999999996E-2"/>
  </r>
  <r>
    <x v="53"/>
    <s v="C-IV"/>
    <x v="6"/>
    <x v="2"/>
    <x v="2"/>
    <s v="2014/15"/>
    <n v="1001"/>
    <n v="1838"/>
    <n v="4344"/>
    <n v="1"/>
    <m/>
    <m/>
    <m/>
    <n v="8.3199999999999996E-2"/>
  </r>
  <r>
    <x v="54"/>
    <s v="CalWIN"/>
    <x v="6"/>
    <x v="2"/>
    <x v="2"/>
    <s v="2014/15"/>
    <n v="50975"/>
    <n v="132774"/>
    <n v="227229"/>
    <n v="0.99109999999999998"/>
    <m/>
    <m/>
    <m/>
    <n v="4.3400000000000001E-2"/>
  </r>
  <r>
    <x v="55"/>
    <s v="C-IV"/>
    <x v="6"/>
    <x v="2"/>
    <x v="2"/>
    <s v="2014/15"/>
    <n v="3009"/>
    <n v="5556"/>
    <n v="13332"/>
    <n v="0.95420000000000005"/>
    <m/>
    <m/>
    <m/>
    <n v="8.3199999999999996E-2"/>
  </r>
  <r>
    <x v="56"/>
    <s v="CalWIN"/>
    <x v="6"/>
    <x v="2"/>
    <x v="2"/>
    <s v="2014/15"/>
    <n v="35024"/>
    <n v="77031"/>
    <n v="199668"/>
    <n v="0.97660000000000002"/>
    <m/>
    <m/>
    <m/>
    <n v="3.2099999999999997E-2"/>
  </r>
  <r>
    <x v="57"/>
    <s v="CalWIN"/>
    <x v="6"/>
    <x v="2"/>
    <x v="2"/>
    <s v="2014/15"/>
    <n v="8865"/>
    <n v="18273"/>
    <n v="48764"/>
    <n v="0.81589999999999996"/>
    <m/>
    <m/>
    <m/>
    <n v="8.3199999999999996E-2"/>
  </r>
  <r>
    <x v="58"/>
    <s v="C-IV"/>
    <x v="6"/>
    <x v="2"/>
    <x v="2"/>
    <s v="2014/15"/>
    <n v="6026"/>
    <n v="13449"/>
    <n v="27721"/>
    <n v="1"/>
    <m/>
    <m/>
    <m/>
    <n v="8.3199999999999996E-2"/>
  </r>
  <r>
    <x v="0"/>
    <s v="n/a"/>
    <x v="7"/>
    <x v="2"/>
    <x v="2"/>
    <s v="2014/15"/>
    <n v="2087058"/>
    <n v="4485400"/>
    <n v="11670969"/>
    <n v="0.96960000000000002"/>
    <m/>
    <m/>
    <m/>
    <n v="4.8800000000000003E-2"/>
  </r>
  <r>
    <x v="1"/>
    <s v="CalWIN"/>
    <x v="7"/>
    <x v="2"/>
    <x v="2"/>
    <s v="2014/15"/>
    <n v="63835"/>
    <n v="126032"/>
    <n v="389814"/>
    <n v="0.87390000000000001"/>
    <m/>
    <m/>
    <m/>
    <n v="3.5700000000000003E-2"/>
  </r>
  <r>
    <x v="2"/>
    <s v="C-IV"/>
    <x v="7"/>
    <x v="2"/>
    <x v="2"/>
    <s v="2014/15"/>
    <n v="111"/>
    <n v="187"/>
    <n v="374"/>
    <n v="1"/>
    <m/>
    <m/>
    <m/>
    <n v="7.4700000000000003E-2"/>
  </r>
  <r>
    <x v="3"/>
    <s v="C-IV"/>
    <x v="7"/>
    <x v="2"/>
    <x v="2"/>
    <s v="2014/15"/>
    <n v="1760"/>
    <n v="3360"/>
    <n v="7237"/>
    <n v="0.9859"/>
    <m/>
    <m/>
    <m/>
    <n v="7.4700000000000003E-2"/>
  </r>
  <r>
    <x v="4"/>
    <s v="C-IV"/>
    <x v="7"/>
    <x v="2"/>
    <x v="2"/>
    <s v="2014/15"/>
    <n v="15694"/>
    <n v="31161"/>
    <n v="75030"/>
    <n v="0.94420000000000004"/>
    <m/>
    <m/>
    <m/>
    <n v="7.4700000000000003E-2"/>
  </r>
  <r>
    <x v="5"/>
    <s v="C-IV"/>
    <x v="7"/>
    <x v="2"/>
    <x v="2"/>
    <s v="2014/15"/>
    <n v="2802"/>
    <n v="5277"/>
    <n v="10778"/>
    <n v="1"/>
    <m/>
    <m/>
    <m/>
    <n v="7.4700000000000003E-2"/>
  </r>
  <r>
    <x v="6"/>
    <s v="C-IV"/>
    <x v="7"/>
    <x v="2"/>
    <x v="2"/>
    <s v="2014/15"/>
    <n v="709"/>
    <n v="1665"/>
    <n v="7929"/>
    <n v="0.8"/>
    <m/>
    <m/>
    <m/>
    <n v="7.4700000000000003E-2"/>
  </r>
  <r>
    <x v="7"/>
    <s v="CalWIN"/>
    <x v="7"/>
    <x v="2"/>
    <x v="2"/>
    <s v="2014/15"/>
    <n v="35409"/>
    <n v="76960"/>
    <n v="234462"/>
    <n v="0.95279999999999998"/>
    <m/>
    <m/>
    <m/>
    <n v="3.6999999999999998E-2"/>
  </r>
  <r>
    <x v="8"/>
    <s v="C-IV"/>
    <x v="7"/>
    <x v="2"/>
    <x v="2"/>
    <s v="2014/15"/>
    <n v="2541"/>
    <n v="5229"/>
    <n v="10711"/>
    <n v="1"/>
    <m/>
    <m/>
    <m/>
    <n v="7.4700000000000003E-2"/>
  </r>
  <r>
    <x v="9"/>
    <s v="C-IV"/>
    <x v="7"/>
    <x v="2"/>
    <x v="2"/>
    <s v="2014/15"/>
    <n v="6851"/>
    <n v="12440"/>
    <n v="33673"/>
    <n v="1"/>
    <m/>
    <m/>
    <m/>
    <n v="7.4700000000000003E-2"/>
  </r>
  <r>
    <x v="10"/>
    <s v="CalWIN"/>
    <x v="7"/>
    <x v="2"/>
    <x v="2"/>
    <s v="2014/15"/>
    <n v="94482"/>
    <n v="224317"/>
    <n v="428557"/>
    <n v="0.92179999999999995"/>
    <m/>
    <m/>
    <m/>
    <n v="2.3300000000000001E-2"/>
  </r>
  <r>
    <x v="11"/>
    <s v="C-IV"/>
    <x v="7"/>
    <x v="2"/>
    <x v="2"/>
    <s v="2014/15"/>
    <n v="1495"/>
    <n v="3636"/>
    <n v="10760"/>
    <n v="1"/>
    <m/>
    <m/>
    <m/>
    <n v="7.4700000000000003E-2"/>
  </r>
  <r>
    <x v="12"/>
    <s v="C-IV"/>
    <x v="7"/>
    <x v="2"/>
    <x v="2"/>
    <s v="2014/15"/>
    <n v="10698"/>
    <n v="19231"/>
    <n v="44561"/>
    <n v="0.9909"/>
    <m/>
    <m/>
    <m/>
    <n v="7.4700000000000003E-2"/>
  </r>
  <r>
    <x v="13"/>
    <s v="C-IV"/>
    <x v="7"/>
    <x v="2"/>
    <x v="2"/>
    <s v="2014/15"/>
    <n v="16119"/>
    <n v="40874"/>
    <n v="82313"/>
    <n v="0.94299999999999995"/>
    <m/>
    <m/>
    <m/>
    <n v="7.4700000000000003E-2"/>
  </r>
  <r>
    <x v="14"/>
    <s v="C-IV"/>
    <x v="7"/>
    <x v="2"/>
    <x v="2"/>
    <s v="2014/15"/>
    <n v="1061"/>
    <n v="2135"/>
    <n v="5188"/>
    <n v="0.98180000000000001"/>
    <m/>
    <m/>
    <m/>
    <n v="7.4700000000000003E-2"/>
  </r>
  <r>
    <x v="15"/>
    <s v="C-IV"/>
    <x v="7"/>
    <x v="2"/>
    <x v="2"/>
    <s v="2014/15"/>
    <n v="62018"/>
    <n v="148300"/>
    <n v="343087"/>
    <n v="0.99650000000000005"/>
    <m/>
    <m/>
    <m/>
    <n v="1.67E-2"/>
  </r>
  <r>
    <x v="16"/>
    <s v="C-IV"/>
    <x v="7"/>
    <x v="2"/>
    <x v="2"/>
    <s v="2014/15"/>
    <n v="10206"/>
    <n v="23991"/>
    <n v="50289"/>
    <n v="1"/>
    <m/>
    <m/>
    <m/>
    <n v="7.4700000000000003E-2"/>
  </r>
  <r>
    <x v="17"/>
    <s v="C-IV"/>
    <x v="7"/>
    <x v="2"/>
    <x v="2"/>
    <s v="2014/15"/>
    <n v="5596"/>
    <n v="11152"/>
    <n v="26600"/>
    <n v="0.94930000000000003"/>
    <m/>
    <m/>
    <m/>
    <n v="7.4700000000000003E-2"/>
  </r>
  <r>
    <x v="18"/>
    <s v="C-IV"/>
    <x v="7"/>
    <x v="2"/>
    <x v="2"/>
    <s v="2014/15"/>
    <n v="1543"/>
    <n v="3179"/>
    <n v="6841"/>
    <n v="0.86899999999999999"/>
    <m/>
    <m/>
    <m/>
    <n v="7.4700000000000003E-2"/>
  </r>
  <r>
    <x v="19"/>
    <s v="LRS"/>
    <x v="7"/>
    <x v="2"/>
    <x v="2"/>
    <s v="2014/15"/>
    <n v="594539"/>
    <n v="1206481"/>
    <n v="3551370"/>
    <n v="0.96709999999999996"/>
    <m/>
    <m/>
    <m/>
    <n v="4.7600000000000003E-2"/>
  </r>
  <r>
    <x v="20"/>
    <s v="C-IV"/>
    <x v="7"/>
    <x v="2"/>
    <x v="2"/>
    <s v="2014/15"/>
    <n v="11563"/>
    <n v="28930"/>
    <n v="63820"/>
    <n v="0.98340000000000005"/>
    <m/>
    <m/>
    <m/>
    <n v="7.4700000000000003E-2"/>
  </r>
  <r>
    <x v="21"/>
    <s v="C-IV"/>
    <x v="7"/>
    <x v="2"/>
    <x v="2"/>
    <s v="2014/15"/>
    <n v="6237"/>
    <n v="10393"/>
    <n v="38442"/>
    <n v="0.97060000000000002"/>
    <m/>
    <m/>
    <m/>
    <n v="7.4700000000000003E-2"/>
  </r>
  <r>
    <x v="22"/>
    <s v="C-IV"/>
    <x v="7"/>
    <x v="2"/>
    <x v="2"/>
    <s v="2014/15"/>
    <n v="1011"/>
    <n v="1980"/>
    <n v="4393"/>
    <n v="0.83330000000000004"/>
    <m/>
    <m/>
    <m/>
    <n v="7.4700000000000003E-2"/>
  </r>
  <r>
    <x v="23"/>
    <s v="C-IV"/>
    <x v="7"/>
    <x v="2"/>
    <x v="2"/>
    <s v="2014/15"/>
    <n v="7459"/>
    <n v="13838"/>
    <n v="35677"/>
    <n v="0.98799999999999999"/>
    <m/>
    <m/>
    <m/>
    <n v="7.4700000000000003E-2"/>
  </r>
  <r>
    <x v="24"/>
    <s v="C-IV"/>
    <x v="7"/>
    <x v="2"/>
    <x v="2"/>
    <s v="2014/15"/>
    <n v="24398"/>
    <n v="57747"/>
    <n v="123068"/>
    <n v="0.98799999999999999"/>
    <m/>
    <m/>
    <m/>
    <n v="1.2500000000000001E-2"/>
  </r>
  <r>
    <x v="25"/>
    <s v="C-IV"/>
    <x v="7"/>
    <x v="2"/>
    <x v="2"/>
    <s v="2014/15"/>
    <n v="481"/>
    <n v="1047"/>
    <n v="2825"/>
    <n v="0.96430000000000005"/>
    <m/>
    <m/>
    <m/>
    <n v="7.4700000000000003E-2"/>
  </r>
  <r>
    <x v="26"/>
    <s v="C-IV"/>
    <x v="7"/>
    <x v="2"/>
    <x v="2"/>
    <s v="2014/15"/>
    <n v="471"/>
    <n v="794"/>
    <n v="3068"/>
    <n v="0.95830000000000004"/>
    <m/>
    <m/>
    <m/>
    <n v="7.4700000000000003E-2"/>
  </r>
  <r>
    <x v="27"/>
    <s v="C-IV"/>
    <x v="7"/>
    <x v="2"/>
    <x v="2"/>
    <s v="2014/15"/>
    <n v="21227"/>
    <n v="47761"/>
    <n v="150320"/>
    <n v="1"/>
    <m/>
    <m/>
    <m/>
    <n v="8.0600000000000005E-2"/>
  </r>
  <r>
    <x v="28"/>
    <s v="C-IV"/>
    <x v="7"/>
    <x v="2"/>
    <x v="2"/>
    <s v="2014/15"/>
    <n v="3498"/>
    <n v="7286"/>
    <n v="28593"/>
    <n v="0.97009999999999996"/>
    <m/>
    <m/>
    <m/>
    <n v="7.4700000000000003E-2"/>
  </r>
  <r>
    <x v="29"/>
    <s v="C-IV"/>
    <x v="7"/>
    <x v="2"/>
    <x v="2"/>
    <s v="2014/15"/>
    <n v="4183"/>
    <n v="7692"/>
    <n v="21343"/>
    <n v="0.98470000000000002"/>
    <m/>
    <m/>
    <m/>
    <n v="7.4700000000000003E-2"/>
  </r>
  <r>
    <x v="30"/>
    <s v="CalWIN"/>
    <x v="7"/>
    <x v="2"/>
    <x v="2"/>
    <s v="2014/15"/>
    <n v="117473"/>
    <n v="271367"/>
    <n v="773744"/>
    <n v="0.98340000000000005"/>
    <m/>
    <m/>
    <m/>
    <n v="3.3300000000000003E-2"/>
  </r>
  <r>
    <x v="31"/>
    <s v="CalWIN"/>
    <x v="7"/>
    <x v="2"/>
    <x v="2"/>
    <s v="2014/15"/>
    <n v="9361"/>
    <n v="18581"/>
    <n v="55827"/>
    <n v="0.99450000000000005"/>
    <m/>
    <m/>
    <m/>
    <n v="7.4700000000000003E-2"/>
  </r>
  <r>
    <x v="32"/>
    <s v="C-IV"/>
    <x v="7"/>
    <x v="2"/>
    <x v="2"/>
    <s v="2014/15"/>
    <n v="962"/>
    <n v="1884"/>
    <n v="5088"/>
    <n v="0.98550000000000004"/>
    <m/>
    <m/>
    <m/>
    <n v="7.4700000000000003E-2"/>
  </r>
  <r>
    <x v="33"/>
    <s v="C-IV"/>
    <x v="7"/>
    <x v="2"/>
    <x v="2"/>
    <s v="2014/15"/>
    <n v="125528"/>
    <n v="292114"/>
    <n v="701303"/>
    <n v="0.995"/>
    <m/>
    <m/>
    <m/>
    <n v="3.7999999999999999E-2"/>
  </r>
  <r>
    <x v="34"/>
    <s v="CalWIN"/>
    <x v="7"/>
    <x v="2"/>
    <x v="2"/>
    <s v="2014/15"/>
    <n v="102650"/>
    <n v="219596"/>
    <n v="482309"/>
    <n v="0.99009999999999998"/>
    <m/>
    <m/>
    <m/>
    <n v="2.3E-3"/>
  </r>
  <r>
    <x v="35"/>
    <s v="C-IV"/>
    <x v="7"/>
    <x v="2"/>
    <x v="2"/>
    <s v="2014/15"/>
    <n v="2718"/>
    <n v="6172"/>
    <n v="16278"/>
    <n v="1"/>
    <m/>
    <m/>
    <m/>
    <n v="7.4700000000000003E-2"/>
  </r>
  <r>
    <x v="36"/>
    <s v="C-IV"/>
    <x v="7"/>
    <x v="2"/>
    <x v="2"/>
    <s v="2014/15"/>
    <n v="174601"/>
    <n v="396223"/>
    <n v="762138"/>
    <n v="0.99990000000000001"/>
    <m/>
    <m/>
    <m/>
    <n v="1.66E-2"/>
  </r>
  <r>
    <x v="37"/>
    <s v="CalWIN"/>
    <x v="7"/>
    <x v="2"/>
    <x v="2"/>
    <s v="2014/15"/>
    <n v="135615"/>
    <n v="281485"/>
    <n v="743379"/>
    <n v="0.93759999999999999"/>
    <m/>
    <m/>
    <m/>
    <n v="4.0899999999999999E-2"/>
  </r>
  <r>
    <x v="38"/>
    <s v="CalWIN"/>
    <x v="7"/>
    <x v="2"/>
    <x v="2"/>
    <s v="2014/15"/>
    <n v="33160"/>
    <n v="54386"/>
    <n v="210794"/>
    <n v="0.96660000000000001"/>
    <m/>
    <m/>
    <m/>
    <n v="7.1800000000000003E-2"/>
  </r>
  <r>
    <x v="39"/>
    <s v="C-IV"/>
    <x v="7"/>
    <x v="2"/>
    <x v="2"/>
    <s v="2014/15"/>
    <n v="50489"/>
    <n v="118282"/>
    <n v="263380"/>
    <n v="0.97709999999999997"/>
    <m/>
    <m/>
    <m/>
    <n v="4.4400000000000002E-2"/>
  </r>
  <r>
    <x v="40"/>
    <s v="CalWIN"/>
    <x v="7"/>
    <x v="2"/>
    <x v="2"/>
    <s v="2014/15"/>
    <n v="9498"/>
    <n v="17891"/>
    <n v="54375"/>
    <n v="0.96250000000000002"/>
    <m/>
    <m/>
    <m/>
    <n v="7.4700000000000003E-2"/>
  </r>
  <r>
    <x v="41"/>
    <s v="CalWIN"/>
    <x v="7"/>
    <x v="2"/>
    <x v="2"/>
    <s v="2014/15"/>
    <n v="16013"/>
    <n v="32069"/>
    <n v="137438"/>
    <n v="0.97470000000000001"/>
    <m/>
    <m/>
    <m/>
    <n v="7.4700000000000003E-2"/>
  </r>
  <r>
    <x v="42"/>
    <s v="CalWIN"/>
    <x v="7"/>
    <x v="2"/>
    <x v="2"/>
    <s v="2014/15"/>
    <n v="15866"/>
    <n v="34880"/>
    <n v="120690"/>
    <n v="0.9264"/>
    <m/>
    <m/>
    <m/>
    <n v="7.4700000000000003E-2"/>
  </r>
  <r>
    <x v="43"/>
    <s v="CalWIN"/>
    <x v="7"/>
    <x v="2"/>
    <x v="2"/>
    <s v="2014/15"/>
    <n v="55790"/>
    <n v="114549"/>
    <n v="398740"/>
    <n v="0.98060000000000003"/>
    <m/>
    <m/>
    <m/>
    <n v="2.64E-2"/>
  </r>
  <r>
    <x v="44"/>
    <s v="CalWIN"/>
    <x v="7"/>
    <x v="2"/>
    <x v="2"/>
    <s v="2014/15"/>
    <n v="12218"/>
    <n v="23245"/>
    <n v="68520"/>
    <n v="0.8931"/>
    <m/>
    <m/>
    <m/>
    <n v="7.4700000000000003E-2"/>
  </r>
  <r>
    <x v="45"/>
    <s v="C-IV"/>
    <x v="7"/>
    <x v="2"/>
    <x v="2"/>
    <s v="2014/15"/>
    <n v="12864"/>
    <n v="24920"/>
    <n v="59613"/>
    <n v="0.9698"/>
    <m/>
    <m/>
    <m/>
    <n v="7.4700000000000003E-2"/>
  </r>
  <r>
    <x v="46"/>
    <s v="C-IV"/>
    <x v="7"/>
    <x v="2"/>
    <x v="2"/>
    <s v="2014/15"/>
    <n v="163"/>
    <n v="292"/>
    <n v="740"/>
    <n v="1"/>
    <m/>
    <m/>
    <m/>
    <n v="7.4700000000000003E-2"/>
  </r>
  <r>
    <x v="47"/>
    <s v="C-IV"/>
    <x v="7"/>
    <x v="2"/>
    <x v="2"/>
    <s v="2014/15"/>
    <n v="3189"/>
    <n v="6885"/>
    <n v="15762"/>
    <n v="1"/>
    <m/>
    <m/>
    <m/>
    <n v="7.4700000000000003E-2"/>
  </r>
  <r>
    <x v="48"/>
    <s v="CalWIN"/>
    <x v="7"/>
    <x v="2"/>
    <x v="2"/>
    <s v="2014/15"/>
    <n v="22498"/>
    <n v="44005"/>
    <n v="106472"/>
    <n v="0.92869999999999997"/>
    <m/>
    <m/>
    <m/>
    <n v="1.1599999999999999E-2"/>
  </r>
  <r>
    <x v="49"/>
    <s v="CalWIN"/>
    <x v="7"/>
    <x v="2"/>
    <x v="2"/>
    <s v="2014/15"/>
    <n v="19452"/>
    <n v="35367"/>
    <n v="111825"/>
    <n v="0.92800000000000005"/>
    <m/>
    <m/>
    <m/>
    <n v="7.4700000000000003E-2"/>
  </r>
  <r>
    <x v="50"/>
    <s v="C-IV"/>
    <x v="7"/>
    <x v="2"/>
    <x v="2"/>
    <s v="2014/15"/>
    <n v="42886"/>
    <n v="92707"/>
    <n v="204666"/>
    <n v="0.9768"/>
    <m/>
    <m/>
    <m/>
    <n v="1.5800000000000002E-2"/>
  </r>
  <r>
    <x v="51"/>
    <s v="C-IV"/>
    <x v="7"/>
    <x v="2"/>
    <x v="2"/>
    <s v="2014/15"/>
    <n v="5653"/>
    <n v="13099"/>
    <n v="36722"/>
    <n v="0.98580000000000001"/>
    <m/>
    <m/>
    <m/>
    <n v="7.4700000000000003E-2"/>
  </r>
  <r>
    <x v="52"/>
    <s v="C-IV"/>
    <x v="7"/>
    <x v="2"/>
    <x v="2"/>
    <s v="2014/15"/>
    <n v="4975"/>
    <n v="11022"/>
    <n v="25192"/>
    <n v="0.96879999999999999"/>
    <m/>
    <m/>
    <m/>
    <n v="7.4700000000000003E-2"/>
  </r>
  <r>
    <x v="53"/>
    <s v="C-IV"/>
    <x v="7"/>
    <x v="2"/>
    <x v="2"/>
    <s v="2014/15"/>
    <n v="1015"/>
    <n v="1854"/>
    <n v="4404"/>
    <n v="0.98360000000000003"/>
    <m/>
    <m/>
    <m/>
    <n v="7.4700000000000003E-2"/>
  </r>
  <r>
    <x v="54"/>
    <s v="CalWIN"/>
    <x v="7"/>
    <x v="2"/>
    <x v="2"/>
    <s v="2014/15"/>
    <n v="51122"/>
    <n v="134191"/>
    <n v="228123"/>
    <n v="0.98860000000000003"/>
    <m/>
    <m/>
    <m/>
    <n v="3.95E-2"/>
  </r>
  <r>
    <x v="55"/>
    <s v="C-IV"/>
    <x v="7"/>
    <x v="2"/>
    <x v="2"/>
    <s v="2014/15"/>
    <n v="3006"/>
    <n v="5537"/>
    <n v="13391"/>
    <n v="0.93100000000000005"/>
    <m/>
    <m/>
    <m/>
    <n v="7.4700000000000003E-2"/>
  </r>
  <r>
    <x v="56"/>
    <s v="CalWIN"/>
    <x v="7"/>
    <x v="2"/>
    <x v="2"/>
    <s v="2014/15"/>
    <n v="35266"/>
    <n v="77613"/>
    <n v="201348"/>
    <n v="0.98050000000000004"/>
    <m/>
    <m/>
    <m/>
    <n v="3.2300000000000002E-2"/>
  </r>
  <r>
    <x v="57"/>
    <s v="CalWIN"/>
    <x v="7"/>
    <x v="2"/>
    <x v="2"/>
    <s v="2014/15"/>
    <n v="8985"/>
    <n v="18635"/>
    <n v="49662"/>
    <n v="0.90820000000000001"/>
    <m/>
    <m/>
    <m/>
    <n v="7.4700000000000003E-2"/>
  </r>
  <r>
    <x v="58"/>
    <s v="C-IV"/>
    <x v="7"/>
    <x v="2"/>
    <x v="2"/>
    <s v="2014/15"/>
    <n v="6045"/>
    <n v="13474"/>
    <n v="27923"/>
    <n v="1"/>
    <m/>
    <m/>
    <m/>
    <n v="7.4700000000000003E-2"/>
  </r>
  <r>
    <x v="0"/>
    <s v="n/a"/>
    <x v="8"/>
    <x v="2"/>
    <x v="2"/>
    <s v="2014/15"/>
    <n v="2085940"/>
    <n v="4475930"/>
    <n v="11777439"/>
    <n v="0.96640000000000004"/>
    <m/>
    <m/>
    <m/>
    <n v="5.11E-2"/>
  </r>
  <r>
    <x v="1"/>
    <s v="CalWIN"/>
    <x v="8"/>
    <x v="2"/>
    <x v="2"/>
    <s v="2014/15"/>
    <n v="63346"/>
    <n v="124584"/>
    <n v="393082"/>
    <n v="0.87350000000000005"/>
    <m/>
    <m/>
    <m/>
    <n v="4.0099999999999997E-2"/>
  </r>
  <r>
    <x v="2"/>
    <s v="C-IV"/>
    <x v="8"/>
    <x v="2"/>
    <x v="2"/>
    <s v="2014/15"/>
    <n v="114"/>
    <n v="187"/>
    <n v="368"/>
    <n v="1"/>
    <m/>
    <m/>
    <m/>
    <n v="7.85E-2"/>
  </r>
  <r>
    <x v="3"/>
    <s v="C-IV"/>
    <x v="8"/>
    <x v="2"/>
    <x v="2"/>
    <s v="2014/15"/>
    <n v="1740"/>
    <n v="3334"/>
    <n v="7291"/>
    <n v="0.94569999999999999"/>
    <m/>
    <m/>
    <m/>
    <n v="7.85E-2"/>
  </r>
  <r>
    <x v="4"/>
    <s v="C-IV"/>
    <x v="8"/>
    <x v="2"/>
    <x v="2"/>
    <s v="2014/15"/>
    <n v="15732"/>
    <n v="31145"/>
    <n v="75909"/>
    <n v="0.89949999999999997"/>
    <m/>
    <m/>
    <m/>
    <n v="7.85E-2"/>
  </r>
  <r>
    <x v="5"/>
    <s v="C-IV"/>
    <x v="8"/>
    <x v="2"/>
    <x v="2"/>
    <s v="2014/15"/>
    <n v="2844"/>
    <n v="5349"/>
    <n v="10922"/>
    <n v="0.99239999999999995"/>
    <m/>
    <m/>
    <m/>
    <n v="7.85E-2"/>
  </r>
  <r>
    <x v="6"/>
    <s v="C-IV"/>
    <x v="8"/>
    <x v="2"/>
    <x v="2"/>
    <s v="2014/15"/>
    <n v="694"/>
    <n v="1645"/>
    <n v="7944"/>
    <n v="0.625"/>
    <m/>
    <m/>
    <m/>
    <n v="7.85E-2"/>
  </r>
  <r>
    <x v="7"/>
    <s v="CalWIN"/>
    <x v="8"/>
    <x v="2"/>
    <x v="2"/>
    <s v="2014/15"/>
    <n v="35470"/>
    <n v="76636"/>
    <n v="238194"/>
    <n v="0.91710000000000003"/>
    <m/>
    <m/>
    <m/>
    <n v="3.8199999999999998E-2"/>
  </r>
  <r>
    <x v="8"/>
    <s v="C-IV"/>
    <x v="8"/>
    <x v="2"/>
    <x v="2"/>
    <s v="2014/15"/>
    <n v="2532"/>
    <n v="5224"/>
    <n v="10744"/>
    <n v="1"/>
    <m/>
    <m/>
    <m/>
    <n v="7.85E-2"/>
  </r>
  <r>
    <x v="9"/>
    <s v="C-IV"/>
    <x v="8"/>
    <x v="2"/>
    <x v="2"/>
    <s v="2014/15"/>
    <n v="6895"/>
    <n v="12486"/>
    <n v="33940"/>
    <n v="1"/>
    <m/>
    <m/>
    <m/>
    <n v="7.85E-2"/>
  </r>
  <r>
    <x v="10"/>
    <s v="CalWIN"/>
    <x v="8"/>
    <x v="2"/>
    <x v="2"/>
    <s v="2014/15"/>
    <n v="94350"/>
    <n v="223815"/>
    <n v="432046"/>
    <n v="0.96289999999999998"/>
    <m/>
    <m/>
    <m/>
    <n v="2.12E-2"/>
  </r>
  <r>
    <x v="11"/>
    <s v="C-IV"/>
    <x v="8"/>
    <x v="2"/>
    <x v="2"/>
    <s v="2014/15"/>
    <n v="1495"/>
    <n v="3628"/>
    <n v="10863"/>
    <n v="1"/>
    <m/>
    <m/>
    <m/>
    <n v="7.85E-2"/>
  </r>
  <r>
    <x v="12"/>
    <s v="C-IV"/>
    <x v="8"/>
    <x v="2"/>
    <x v="2"/>
    <s v="2014/15"/>
    <n v="10835"/>
    <n v="19410"/>
    <n v="45076"/>
    <n v="0.99490000000000001"/>
    <m/>
    <m/>
    <m/>
    <n v="7.85E-2"/>
  </r>
  <r>
    <x v="13"/>
    <s v="C-IV"/>
    <x v="8"/>
    <x v="2"/>
    <x v="2"/>
    <s v="2014/15"/>
    <n v="16319"/>
    <n v="41364"/>
    <n v="82989"/>
    <n v="0.93520000000000003"/>
    <m/>
    <m/>
    <m/>
    <n v="7.85E-2"/>
  </r>
  <r>
    <x v="14"/>
    <s v="C-IV"/>
    <x v="8"/>
    <x v="2"/>
    <x v="2"/>
    <s v="2014/15"/>
    <n v="1052"/>
    <n v="2126"/>
    <n v="5239"/>
    <n v="1"/>
    <m/>
    <m/>
    <m/>
    <n v="7.85E-2"/>
  </r>
  <r>
    <x v="15"/>
    <s v="C-IV"/>
    <x v="8"/>
    <x v="2"/>
    <x v="2"/>
    <s v="2014/15"/>
    <n v="62190"/>
    <n v="148216"/>
    <n v="345812"/>
    <n v="0.99080000000000001"/>
    <m/>
    <m/>
    <m/>
    <n v="1.6199999999999999E-2"/>
  </r>
  <r>
    <x v="16"/>
    <s v="C-IV"/>
    <x v="8"/>
    <x v="2"/>
    <x v="2"/>
    <s v="2014/15"/>
    <n v="10155"/>
    <n v="23767"/>
    <n v="50621"/>
    <n v="1"/>
    <m/>
    <m/>
    <m/>
    <n v="7.85E-2"/>
  </r>
  <r>
    <x v="17"/>
    <s v="C-IV"/>
    <x v="8"/>
    <x v="2"/>
    <x v="2"/>
    <s v="2014/15"/>
    <n v="5641"/>
    <n v="11212"/>
    <n v="27004"/>
    <n v="0.94979999999999998"/>
    <m/>
    <m/>
    <m/>
    <n v="7.85E-2"/>
  </r>
  <r>
    <x v="18"/>
    <s v="C-IV"/>
    <x v="8"/>
    <x v="2"/>
    <x v="2"/>
    <s v="2014/15"/>
    <n v="1551"/>
    <n v="3195"/>
    <n v="6898"/>
    <n v="0.8125"/>
    <m/>
    <m/>
    <m/>
    <n v="7.85E-2"/>
  </r>
  <r>
    <x v="19"/>
    <s v="LRS"/>
    <x v="8"/>
    <x v="2"/>
    <x v="2"/>
    <s v="2014/15"/>
    <n v="588401"/>
    <n v="1195488"/>
    <n v="3585120"/>
    <n v="0.97140000000000004"/>
    <m/>
    <m/>
    <m/>
    <n v="4.7100000000000003E-2"/>
  </r>
  <r>
    <x v="20"/>
    <s v="C-IV"/>
    <x v="8"/>
    <x v="2"/>
    <x v="2"/>
    <s v="2014/15"/>
    <n v="11555"/>
    <n v="28818"/>
    <n v="64275"/>
    <n v="0.98719999999999997"/>
    <m/>
    <m/>
    <m/>
    <n v="7.85E-2"/>
  </r>
  <r>
    <x v="21"/>
    <s v="C-IV"/>
    <x v="8"/>
    <x v="2"/>
    <x v="2"/>
    <s v="2014/15"/>
    <n v="6255"/>
    <n v="10417"/>
    <n v="39085"/>
    <n v="0.98329999999999995"/>
    <m/>
    <m/>
    <m/>
    <n v="7.85E-2"/>
  </r>
  <r>
    <x v="22"/>
    <s v="C-IV"/>
    <x v="8"/>
    <x v="2"/>
    <x v="2"/>
    <s v="2014/15"/>
    <n v="1025"/>
    <n v="1988"/>
    <n v="4413"/>
    <n v="0.88239999999999996"/>
    <m/>
    <m/>
    <m/>
    <n v="7.85E-2"/>
  </r>
  <r>
    <x v="23"/>
    <s v="C-IV"/>
    <x v="8"/>
    <x v="2"/>
    <x v="2"/>
    <s v="2014/15"/>
    <n v="7483"/>
    <n v="13870"/>
    <n v="36092"/>
    <n v="0.99019999999999997"/>
    <m/>
    <m/>
    <m/>
    <n v="7.85E-2"/>
  </r>
  <r>
    <x v="24"/>
    <s v="C-IV"/>
    <x v="8"/>
    <x v="2"/>
    <x v="2"/>
    <s v="2014/15"/>
    <n v="24352"/>
    <n v="57532"/>
    <n v="124782"/>
    <n v="0.99439999999999995"/>
    <m/>
    <m/>
    <m/>
    <n v="1.12E-2"/>
  </r>
  <r>
    <x v="25"/>
    <s v="C-IV"/>
    <x v="8"/>
    <x v="2"/>
    <x v="2"/>
    <s v="2014/15"/>
    <n v="478"/>
    <n v="1027"/>
    <n v="2899"/>
    <n v="1"/>
    <m/>
    <m/>
    <m/>
    <n v="7.85E-2"/>
  </r>
  <r>
    <x v="26"/>
    <s v="C-IV"/>
    <x v="8"/>
    <x v="2"/>
    <x v="2"/>
    <s v="2014/15"/>
    <n v="456"/>
    <n v="768"/>
    <n v="3117"/>
    <n v="0.95450000000000002"/>
    <m/>
    <m/>
    <m/>
    <n v="7.85E-2"/>
  </r>
  <r>
    <x v="27"/>
    <s v="C-IV"/>
    <x v="8"/>
    <x v="2"/>
    <x v="2"/>
    <s v="2014/15"/>
    <n v="20834"/>
    <n v="46724"/>
    <n v="151356"/>
    <n v="0.99890000000000001"/>
    <m/>
    <m/>
    <m/>
    <n v="7.5300000000000006E-2"/>
  </r>
  <r>
    <x v="28"/>
    <s v="C-IV"/>
    <x v="8"/>
    <x v="2"/>
    <x v="2"/>
    <s v="2014/15"/>
    <n v="3461"/>
    <n v="7145"/>
    <n v="28746"/>
    <n v="0.88970000000000005"/>
    <m/>
    <m/>
    <m/>
    <n v="7.85E-2"/>
  </r>
  <r>
    <x v="29"/>
    <s v="C-IV"/>
    <x v="8"/>
    <x v="2"/>
    <x v="2"/>
    <s v="2014/15"/>
    <n v="4189"/>
    <n v="7698"/>
    <n v="21573"/>
    <n v="0.98709999999999998"/>
    <m/>
    <m/>
    <m/>
    <n v="7.85E-2"/>
  </r>
  <r>
    <x v="30"/>
    <s v="CalWIN"/>
    <x v="8"/>
    <x v="2"/>
    <x v="2"/>
    <s v="2014/15"/>
    <n v="117886"/>
    <n v="271789"/>
    <n v="784243"/>
    <n v="0.98080000000000001"/>
    <m/>
    <m/>
    <m/>
    <n v="3.5400000000000001E-2"/>
  </r>
  <r>
    <x v="31"/>
    <s v="CalWIN"/>
    <x v="8"/>
    <x v="2"/>
    <x v="2"/>
    <s v="2014/15"/>
    <n v="9366"/>
    <n v="18662"/>
    <n v="56555"/>
    <n v="0.98560000000000003"/>
    <m/>
    <m/>
    <m/>
    <n v="7.85E-2"/>
  </r>
  <r>
    <x v="32"/>
    <s v="C-IV"/>
    <x v="8"/>
    <x v="2"/>
    <x v="2"/>
    <s v="2014/15"/>
    <n v="985"/>
    <n v="1917"/>
    <n v="5120"/>
    <n v="0.98750000000000004"/>
    <m/>
    <m/>
    <m/>
    <n v="7.85E-2"/>
  </r>
  <r>
    <x v="33"/>
    <s v="C-IV"/>
    <x v="8"/>
    <x v="2"/>
    <x v="2"/>
    <s v="2014/15"/>
    <n v="126948"/>
    <n v="294878"/>
    <n v="710630"/>
    <n v="0.99509999999999998"/>
    <m/>
    <m/>
    <m/>
    <n v="3.73E-2"/>
  </r>
  <r>
    <x v="34"/>
    <s v="CalWIN"/>
    <x v="8"/>
    <x v="2"/>
    <x v="2"/>
    <s v="2014/15"/>
    <n v="103388"/>
    <n v="219662"/>
    <n v="488960"/>
    <n v="0.98880000000000001"/>
    <m/>
    <m/>
    <m/>
    <n v="2.0999999999999999E-3"/>
  </r>
  <r>
    <x v="35"/>
    <s v="C-IV"/>
    <x v="8"/>
    <x v="2"/>
    <x v="2"/>
    <s v="2014/15"/>
    <n v="2707"/>
    <n v="6079"/>
    <n v="16152"/>
    <n v="0.99070000000000003"/>
    <m/>
    <m/>
    <m/>
    <n v="7.85E-2"/>
  </r>
  <r>
    <x v="36"/>
    <s v="C-IV"/>
    <x v="8"/>
    <x v="2"/>
    <x v="2"/>
    <s v="2014/15"/>
    <n v="176313"/>
    <n v="398993"/>
    <n v="768914"/>
    <n v="0.99990000000000001"/>
    <m/>
    <m/>
    <m/>
    <n v="2.8000000000000001E-2"/>
  </r>
  <r>
    <x v="37"/>
    <s v="CalWIN"/>
    <x v="8"/>
    <x v="2"/>
    <x v="2"/>
    <s v="2014/15"/>
    <n v="136833"/>
    <n v="282917"/>
    <n v="746147"/>
    <n v="0.88109999999999999"/>
    <m/>
    <m/>
    <m/>
    <n v="3.8800000000000001E-2"/>
  </r>
  <r>
    <x v="38"/>
    <s v="CalWIN"/>
    <x v="8"/>
    <x v="2"/>
    <x v="2"/>
    <s v="2014/15"/>
    <n v="33024"/>
    <n v="53990"/>
    <n v="211853"/>
    <n v="0.97160000000000002"/>
    <m/>
    <m/>
    <m/>
    <n v="7.2300000000000003E-2"/>
  </r>
  <r>
    <x v="39"/>
    <s v="C-IV"/>
    <x v="8"/>
    <x v="2"/>
    <x v="2"/>
    <s v="2014/15"/>
    <n v="50913"/>
    <n v="118832"/>
    <n v="266134"/>
    <n v="0.97470000000000001"/>
    <m/>
    <m/>
    <m/>
    <n v="4.5699999999999998E-2"/>
  </r>
  <r>
    <x v="40"/>
    <s v="CalWIN"/>
    <x v="8"/>
    <x v="2"/>
    <x v="2"/>
    <s v="2014/15"/>
    <n v="9505"/>
    <n v="17784"/>
    <n v="54921"/>
    <n v="0.97389999999999999"/>
    <m/>
    <m/>
    <m/>
    <n v="7.85E-2"/>
  </r>
  <r>
    <x v="41"/>
    <s v="CalWIN"/>
    <x v="8"/>
    <x v="2"/>
    <x v="2"/>
    <s v="2014/15"/>
    <n v="16082"/>
    <n v="32077"/>
    <n v="139275"/>
    <n v="0.96389999999999998"/>
    <m/>
    <m/>
    <m/>
    <n v="7.85E-2"/>
  </r>
  <r>
    <x v="42"/>
    <s v="CalWIN"/>
    <x v="8"/>
    <x v="2"/>
    <x v="2"/>
    <s v="2014/15"/>
    <n v="15844"/>
    <n v="34777"/>
    <n v="121782"/>
    <n v="0.92490000000000006"/>
    <m/>
    <m/>
    <m/>
    <n v="7.85E-2"/>
  </r>
  <r>
    <x v="43"/>
    <s v="CalWIN"/>
    <x v="8"/>
    <x v="2"/>
    <x v="2"/>
    <s v="2014/15"/>
    <n v="55623"/>
    <n v="114046"/>
    <n v="395384"/>
    <n v="0.97940000000000005"/>
    <m/>
    <m/>
    <m/>
    <n v="2.8400000000000002E-2"/>
  </r>
  <r>
    <x v="44"/>
    <s v="CalWIN"/>
    <x v="8"/>
    <x v="2"/>
    <x v="2"/>
    <s v="2014/15"/>
    <n v="12178"/>
    <n v="23189"/>
    <n v="69367"/>
    <n v="0.88549999999999995"/>
    <m/>
    <m/>
    <m/>
    <n v="7.85E-2"/>
  </r>
  <r>
    <x v="45"/>
    <s v="C-IV"/>
    <x v="8"/>
    <x v="2"/>
    <x v="2"/>
    <s v="2014/15"/>
    <n v="12814"/>
    <n v="24800"/>
    <n v="60128"/>
    <n v="0.96109999999999995"/>
    <m/>
    <m/>
    <m/>
    <n v="7.85E-2"/>
  </r>
  <r>
    <x v="46"/>
    <s v="C-IV"/>
    <x v="8"/>
    <x v="2"/>
    <x v="2"/>
    <s v="2014/15"/>
    <n v="157"/>
    <n v="281"/>
    <n v="756"/>
    <n v="1"/>
    <m/>
    <m/>
    <m/>
    <n v="7.85E-2"/>
  </r>
  <r>
    <x v="47"/>
    <s v="C-IV"/>
    <x v="8"/>
    <x v="2"/>
    <x v="2"/>
    <s v="2014/15"/>
    <n v="3201"/>
    <n v="6926"/>
    <n v="15953"/>
    <n v="1"/>
    <m/>
    <m/>
    <m/>
    <n v="7.85E-2"/>
  </r>
  <r>
    <x v="48"/>
    <s v="CalWIN"/>
    <x v="8"/>
    <x v="2"/>
    <x v="2"/>
    <s v="2014/15"/>
    <n v="22309"/>
    <n v="43464"/>
    <n v="107571"/>
    <n v="0.92830000000000001"/>
    <m/>
    <m/>
    <m/>
    <n v="1.2200000000000001E-2"/>
  </r>
  <r>
    <x v="49"/>
    <s v="CalWIN"/>
    <x v="8"/>
    <x v="2"/>
    <x v="2"/>
    <s v="2014/15"/>
    <n v="19486"/>
    <n v="35283"/>
    <n v="113170"/>
    <n v="0.95699999999999996"/>
    <m/>
    <m/>
    <m/>
    <n v="7.85E-2"/>
  </r>
  <r>
    <x v="50"/>
    <s v="C-IV"/>
    <x v="8"/>
    <x v="2"/>
    <x v="2"/>
    <s v="2014/15"/>
    <n v="42836"/>
    <n v="92354"/>
    <n v="207586"/>
    <n v="0.98219999999999996"/>
    <m/>
    <m/>
    <m/>
    <n v="1.35E-2"/>
  </r>
  <r>
    <x v="51"/>
    <s v="C-IV"/>
    <x v="8"/>
    <x v="2"/>
    <x v="2"/>
    <s v="2014/15"/>
    <n v="5597"/>
    <n v="12953"/>
    <n v="36925"/>
    <n v="0.97899999999999998"/>
    <m/>
    <m/>
    <m/>
    <n v="7.85E-2"/>
  </r>
  <r>
    <x v="52"/>
    <s v="C-IV"/>
    <x v="8"/>
    <x v="2"/>
    <x v="2"/>
    <s v="2014/15"/>
    <n v="4898"/>
    <n v="10820"/>
    <n v="25345"/>
    <n v="0.96860000000000002"/>
    <m/>
    <m/>
    <m/>
    <n v="7.85E-2"/>
  </r>
  <r>
    <x v="53"/>
    <s v="C-IV"/>
    <x v="8"/>
    <x v="2"/>
    <x v="2"/>
    <s v="2014/15"/>
    <n v="1006"/>
    <n v="1827"/>
    <n v="4483"/>
    <n v="0.96150000000000002"/>
    <m/>
    <m/>
    <m/>
    <n v="7.85E-2"/>
  </r>
  <r>
    <x v="54"/>
    <s v="CalWIN"/>
    <x v="8"/>
    <x v="2"/>
    <x v="2"/>
    <s v="2014/15"/>
    <n v="51030"/>
    <n v="133282"/>
    <n v="229352"/>
    <n v="0.9849"/>
    <m/>
    <m/>
    <m/>
    <n v="4.1099999999999998E-2"/>
  </r>
  <r>
    <x v="55"/>
    <s v="C-IV"/>
    <x v="8"/>
    <x v="2"/>
    <x v="2"/>
    <s v="2014/15"/>
    <n v="3003"/>
    <n v="5536"/>
    <n v="13440"/>
    <n v="0.92620000000000002"/>
    <m/>
    <m/>
    <m/>
    <n v="7.85E-2"/>
  </r>
  <r>
    <x v="56"/>
    <s v="CalWIN"/>
    <x v="8"/>
    <x v="2"/>
    <x v="2"/>
    <s v="2014/15"/>
    <n v="35436"/>
    <n v="77875"/>
    <n v="202455"/>
    <n v="0.97440000000000004"/>
    <m/>
    <m/>
    <m/>
    <n v="3.6799999999999999E-2"/>
  </r>
  <r>
    <x v="57"/>
    <s v="CalWIN"/>
    <x v="8"/>
    <x v="2"/>
    <x v="2"/>
    <s v="2014/15"/>
    <n v="9116"/>
    <n v="18709"/>
    <n v="50332"/>
    <n v="0.83050000000000002"/>
    <m/>
    <m/>
    <m/>
    <n v="7.85E-2"/>
  </r>
  <r>
    <x v="58"/>
    <s v="C-IV"/>
    <x v="8"/>
    <x v="2"/>
    <x v="2"/>
    <s v="2014/15"/>
    <n v="6012"/>
    <n v="13430"/>
    <n v="28106"/>
    <n v="1"/>
    <m/>
    <m/>
    <m/>
    <n v="7.85E-2"/>
  </r>
  <r>
    <x v="0"/>
    <s v="n/a"/>
    <x v="9"/>
    <x v="2"/>
    <x v="3"/>
    <s v="2014/15"/>
    <n v="2089037"/>
    <n v="4477428"/>
    <n v="11900473"/>
    <n v="0.96740000000000004"/>
    <m/>
    <m/>
    <m/>
    <n v="0.1166"/>
  </r>
  <r>
    <x v="1"/>
    <s v="CalWIN"/>
    <x v="9"/>
    <x v="2"/>
    <x v="3"/>
    <s v="2014/15"/>
    <n v="63146"/>
    <n v="123955"/>
    <n v="396515"/>
    <n v="0.86370000000000002"/>
    <m/>
    <m/>
    <m/>
    <n v="2.7199999999999998E-2"/>
  </r>
  <r>
    <x v="2"/>
    <s v="C-IV"/>
    <x v="9"/>
    <x v="2"/>
    <x v="3"/>
    <s v="2014/15"/>
    <n v="114"/>
    <n v="185"/>
    <n v="370"/>
    <n v="1"/>
    <m/>
    <m/>
    <m/>
    <n v="0"/>
  </r>
  <r>
    <x v="3"/>
    <s v="C-IV"/>
    <x v="9"/>
    <x v="2"/>
    <x v="3"/>
    <s v="2014/15"/>
    <n v="1727"/>
    <n v="3308"/>
    <n v="7301"/>
    <n v="0.95650000000000002"/>
    <m/>
    <m/>
    <m/>
    <n v="0"/>
  </r>
  <r>
    <x v="4"/>
    <s v="C-IV"/>
    <x v="9"/>
    <x v="2"/>
    <x v="3"/>
    <s v="2014/15"/>
    <n v="15879"/>
    <n v="31231"/>
    <n v="76433"/>
    <n v="0.94240000000000002"/>
    <m/>
    <m/>
    <m/>
    <n v="0"/>
  </r>
  <r>
    <x v="5"/>
    <s v="C-IV"/>
    <x v="9"/>
    <x v="2"/>
    <x v="3"/>
    <s v="2014/15"/>
    <n v="2867"/>
    <n v="5378"/>
    <n v="11026"/>
    <n v="1"/>
    <m/>
    <m/>
    <m/>
    <n v="0"/>
  </r>
  <r>
    <x v="6"/>
    <s v="C-IV"/>
    <x v="9"/>
    <x v="2"/>
    <x v="3"/>
    <s v="2014/15"/>
    <n v="666"/>
    <n v="1540"/>
    <n v="8031"/>
    <n v="0.60870000000000002"/>
    <m/>
    <m/>
    <m/>
    <n v="0"/>
  </r>
  <r>
    <x v="7"/>
    <s v="CalWIN"/>
    <x v="9"/>
    <x v="2"/>
    <x v="3"/>
    <s v="2014/15"/>
    <n v="35825"/>
    <n v="77345"/>
    <n v="241412"/>
    <n v="0.92530000000000001"/>
    <m/>
    <m/>
    <m/>
    <n v="5.79E-2"/>
  </r>
  <r>
    <x v="8"/>
    <s v="C-IV"/>
    <x v="9"/>
    <x v="2"/>
    <x v="3"/>
    <s v="2014/15"/>
    <n v="2516"/>
    <n v="5167"/>
    <n v="10909"/>
    <n v="1"/>
    <m/>
    <m/>
    <m/>
    <n v="0"/>
  </r>
  <r>
    <x v="9"/>
    <s v="C-IV"/>
    <x v="9"/>
    <x v="2"/>
    <x v="3"/>
    <s v="2014/15"/>
    <n v="6932"/>
    <n v="12578"/>
    <n v="34147"/>
    <n v="1"/>
    <m/>
    <m/>
    <m/>
    <n v="0"/>
  </r>
  <r>
    <x v="10"/>
    <s v="CalWIN"/>
    <x v="9"/>
    <x v="2"/>
    <x v="3"/>
    <s v="2014/15"/>
    <n v="94483"/>
    <n v="223686"/>
    <n v="435499"/>
    <n v="0.95709999999999995"/>
    <m/>
    <m/>
    <m/>
    <n v="2.23E-2"/>
  </r>
  <r>
    <x v="11"/>
    <s v="C-IV"/>
    <x v="9"/>
    <x v="2"/>
    <x v="3"/>
    <s v="2014/15"/>
    <n v="1485"/>
    <n v="3565"/>
    <n v="10956"/>
    <n v="1"/>
    <m/>
    <m/>
    <m/>
    <n v="0"/>
  </r>
  <r>
    <x v="12"/>
    <s v="C-IV"/>
    <x v="9"/>
    <x v="2"/>
    <x v="3"/>
    <s v="2014/15"/>
    <n v="11119"/>
    <n v="19813"/>
    <n v="45611"/>
    <n v="0.99399999999999999"/>
    <m/>
    <m/>
    <m/>
    <n v="0"/>
  </r>
  <r>
    <x v="13"/>
    <s v="C-IV"/>
    <x v="9"/>
    <x v="2"/>
    <x v="3"/>
    <s v="2014/15"/>
    <n v="16657"/>
    <n v="42202"/>
    <n v="83780"/>
    <n v="0.91510000000000002"/>
    <m/>
    <m/>
    <m/>
    <n v="0"/>
  </r>
  <r>
    <x v="14"/>
    <s v="C-IV"/>
    <x v="9"/>
    <x v="2"/>
    <x v="3"/>
    <s v="2014/15"/>
    <n v="1043"/>
    <n v="2093"/>
    <n v="5275"/>
    <n v="1"/>
    <m/>
    <m/>
    <m/>
    <n v="0"/>
  </r>
  <r>
    <x v="15"/>
    <s v="C-IV"/>
    <x v="9"/>
    <x v="2"/>
    <x v="3"/>
    <s v="2014/15"/>
    <n v="62059"/>
    <n v="147285"/>
    <n v="348278"/>
    <n v="0.99509999999999998"/>
    <m/>
    <m/>
    <m/>
    <n v="4.7600000000000003E-2"/>
  </r>
  <r>
    <x v="16"/>
    <s v="C-IV"/>
    <x v="9"/>
    <x v="2"/>
    <x v="3"/>
    <s v="2014/15"/>
    <n v="10066"/>
    <n v="23550"/>
    <n v="51117"/>
    <n v="0.99819999999999998"/>
    <m/>
    <m/>
    <m/>
    <n v="0"/>
  </r>
  <r>
    <x v="17"/>
    <s v="C-IV"/>
    <x v="9"/>
    <x v="2"/>
    <x v="3"/>
    <s v="2014/15"/>
    <n v="5693"/>
    <n v="11283"/>
    <n v="27318"/>
    <n v="0.95140000000000002"/>
    <m/>
    <m/>
    <m/>
    <n v="0"/>
  </r>
  <r>
    <x v="18"/>
    <s v="C-IV"/>
    <x v="9"/>
    <x v="2"/>
    <x v="3"/>
    <s v="2014/15"/>
    <n v="1574"/>
    <n v="3216"/>
    <n v="6988"/>
    <n v="0.83160000000000001"/>
    <m/>
    <m/>
    <m/>
    <n v="0"/>
  </r>
  <r>
    <x v="19"/>
    <s v="LRS"/>
    <x v="9"/>
    <x v="2"/>
    <x v="3"/>
    <s v="2014/15"/>
    <n v="585664"/>
    <n v="1190842"/>
    <n v="3622748"/>
    <n v="0.96479999999999999"/>
    <m/>
    <m/>
    <m/>
    <n v="0.12770000000000001"/>
  </r>
  <r>
    <x v="20"/>
    <s v="C-IV"/>
    <x v="9"/>
    <x v="2"/>
    <x v="3"/>
    <s v="2014/15"/>
    <n v="11515"/>
    <n v="28701"/>
    <n v="64839"/>
    <n v="0.99809999999999999"/>
    <m/>
    <m/>
    <m/>
    <n v="0"/>
  </r>
  <r>
    <x v="21"/>
    <s v="C-IV"/>
    <x v="9"/>
    <x v="2"/>
    <x v="3"/>
    <s v="2014/15"/>
    <n v="6311"/>
    <n v="10475"/>
    <n v="39464"/>
    <n v="0.96930000000000005"/>
    <m/>
    <m/>
    <m/>
    <n v="0"/>
  </r>
  <r>
    <x v="22"/>
    <s v="C-IV"/>
    <x v="9"/>
    <x v="2"/>
    <x v="3"/>
    <s v="2014/15"/>
    <n v="1016"/>
    <n v="1972"/>
    <n v="4499"/>
    <n v="0.80430000000000001"/>
    <m/>
    <m/>
    <m/>
    <n v="0"/>
  </r>
  <r>
    <x v="23"/>
    <s v="C-IV"/>
    <x v="9"/>
    <x v="2"/>
    <x v="3"/>
    <s v="2014/15"/>
    <n v="7329"/>
    <n v="13591"/>
    <n v="36457"/>
    <n v="0.98080000000000001"/>
    <m/>
    <m/>
    <m/>
    <n v="0"/>
  </r>
  <r>
    <x v="24"/>
    <s v="C-IV"/>
    <x v="9"/>
    <x v="2"/>
    <x v="3"/>
    <s v="2014/15"/>
    <n v="24235"/>
    <n v="57128"/>
    <n v="126066"/>
    <n v="0.98899999999999999"/>
    <m/>
    <m/>
    <m/>
    <n v="5.5999999999999999E-3"/>
  </r>
  <r>
    <x v="25"/>
    <s v="C-IV"/>
    <x v="9"/>
    <x v="2"/>
    <x v="3"/>
    <s v="2014/15"/>
    <n v="481"/>
    <n v="1033"/>
    <n v="2925"/>
    <n v="1"/>
    <m/>
    <m/>
    <m/>
    <n v="0"/>
  </r>
  <r>
    <x v="26"/>
    <s v="C-IV"/>
    <x v="9"/>
    <x v="2"/>
    <x v="3"/>
    <s v="2014/15"/>
    <n v="456"/>
    <n v="778"/>
    <n v="3157"/>
    <n v="1"/>
    <m/>
    <m/>
    <m/>
    <n v="0"/>
  </r>
  <r>
    <x v="27"/>
    <s v="C-IV"/>
    <x v="9"/>
    <x v="2"/>
    <x v="3"/>
    <s v="2014/15"/>
    <n v="20520"/>
    <n v="45843"/>
    <n v="152866"/>
    <n v="1"/>
    <m/>
    <m/>
    <m/>
    <n v="3.0599999999999999E-2"/>
  </r>
  <r>
    <x v="28"/>
    <s v="C-IV"/>
    <x v="9"/>
    <x v="2"/>
    <x v="3"/>
    <s v="2014/15"/>
    <n v="3444"/>
    <n v="7124"/>
    <n v="28953"/>
    <n v="0.88170000000000004"/>
    <m/>
    <m/>
    <m/>
    <n v="0"/>
  </r>
  <r>
    <x v="29"/>
    <s v="C-IV"/>
    <x v="9"/>
    <x v="2"/>
    <x v="3"/>
    <s v="2014/15"/>
    <n v="4202"/>
    <n v="7687"/>
    <n v="21897"/>
    <n v="1"/>
    <m/>
    <m/>
    <m/>
    <n v="0"/>
  </r>
  <r>
    <x v="30"/>
    <s v="CalWIN"/>
    <x v="9"/>
    <x v="2"/>
    <x v="3"/>
    <s v="2014/15"/>
    <n v="118925"/>
    <n v="273208"/>
    <n v="792309"/>
    <n v="0.98499999999999999"/>
    <m/>
    <m/>
    <m/>
    <n v="9.1999999999999998E-3"/>
  </r>
  <r>
    <x v="31"/>
    <s v="CalWIN"/>
    <x v="9"/>
    <x v="2"/>
    <x v="3"/>
    <s v="2014/15"/>
    <n v="9374"/>
    <n v="18731"/>
    <n v="57081"/>
    <n v="0.99260000000000004"/>
    <m/>
    <m/>
    <m/>
    <n v="0"/>
  </r>
  <r>
    <x v="32"/>
    <s v="C-IV"/>
    <x v="9"/>
    <x v="2"/>
    <x v="3"/>
    <s v="2014/15"/>
    <n v="969"/>
    <n v="1888"/>
    <n v="5232"/>
    <n v="0.96360000000000001"/>
    <m/>
    <m/>
    <m/>
    <n v="0"/>
  </r>
  <r>
    <x v="33"/>
    <s v="C-IV"/>
    <x v="9"/>
    <x v="2"/>
    <x v="3"/>
    <s v="2014/15"/>
    <n v="127594"/>
    <n v="296194"/>
    <n v="720337"/>
    <n v="0.99409999999999998"/>
    <m/>
    <m/>
    <m/>
    <n v="1.4999999999999999E-2"/>
  </r>
  <r>
    <x v="34"/>
    <s v="CalWIN"/>
    <x v="9"/>
    <x v="2"/>
    <x v="3"/>
    <s v="2014/15"/>
    <n v="103843"/>
    <n v="220147"/>
    <n v="494770"/>
    <n v="0.98619999999999997"/>
    <m/>
    <m/>
    <m/>
    <n v="0"/>
  </r>
  <r>
    <x v="35"/>
    <s v="C-IV"/>
    <x v="9"/>
    <x v="2"/>
    <x v="3"/>
    <s v="2014/15"/>
    <n v="2658"/>
    <n v="5905"/>
    <n v="16279"/>
    <n v="0.9"/>
    <m/>
    <m/>
    <m/>
    <n v="0"/>
  </r>
  <r>
    <x v="36"/>
    <s v="C-IV"/>
    <x v="9"/>
    <x v="2"/>
    <x v="3"/>
    <s v="2014/15"/>
    <n v="176843"/>
    <n v="399898"/>
    <n v="779821"/>
    <n v="0.99990000000000001"/>
    <m/>
    <m/>
    <m/>
    <n v="3.7600000000000001E-2"/>
  </r>
  <r>
    <x v="37"/>
    <s v="CalWIN"/>
    <x v="9"/>
    <x v="2"/>
    <x v="3"/>
    <s v="2014/15"/>
    <n v="138327"/>
    <n v="285499"/>
    <n v="758368"/>
    <n v="0.93369999999999997"/>
    <m/>
    <m/>
    <m/>
    <n v="1.11E-2"/>
  </r>
  <r>
    <x v="38"/>
    <s v="CalWIN"/>
    <x v="9"/>
    <x v="2"/>
    <x v="3"/>
    <s v="2014/15"/>
    <n v="33173"/>
    <n v="54246"/>
    <n v="213141"/>
    <n v="0.97319999999999995"/>
    <m/>
    <m/>
    <m/>
    <n v="9.1200000000000003E-2"/>
  </r>
  <r>
    <x v="39"/>
    <s v="C-IV"/>
    <x v="9"/>
    <x v="2"/>
    <x v="3"/>
    <s v="2014/15"/>
    <n v="51189"/>
    <n v="119161"/>
    <n v="268032"/>
    <n v="0.97770000000000001"/>
    <m/>
    <m/>
    <m/>
    <n v="2.5600000000000001E-2"/>
  </r>
  <r>
    <x v="40"/>
    <s v="CalWIN"/>
    <x v="9"/>
    <x v="2"/>
    <x v="3"/>
    <s v="2014/15"/>
    <n v="9447"/>
    <n v="17677"/>
    <n v="55278"/>
    <n v="0.98540000000000005"/>
    <m/>
    <m/>
    <m/>
    <n v="0"/>
  </r>
  <r>
    <x v="41"/>
    <s v="CalWIN"/>
    <x v="9"/>
    <x v="2"/>
    <x v="3"/>
    <s v="2014/15"/>
    <n v="16053"/>
    <n v="32074"/>
    <n v="140459"/>
    <n v="0.96960000000000002"/>
    <m/>
    <m/>
    <m/>
    <n v="0"/>
  </r>
  <r>
    <x v="42"/>
    <s v="CalWIN"/>
    <x v="9"/>
    <x v="2"/>
    <x v="3"/>
    <s v="2014/15"/>
    <n v="15956"/>
    <n v="34829"/>
    <n v="122397"/>
    <n v="0.88880000000000003"/>
    <m/>
    <m/>
    <m/>
    <n v="0"/>
  </r>
  <r>
    <x v="43"/>
    <s v="CalWIN"/>
    <x v="9"/>
    <x v="2"/>
    <x v="3"/>
    <s v="2014/15"/>
    <n v="55515"/>
    <n v="113741"/>
    <n v="396575"/>
    <n v="0.97219999999999995"/>
    <m/>
    <m/>
    <m/>
    <n v="0"/>
  </r>
  <r>
    <x v="44"/>
    <s v="CalWIN"/>
    <x v="9"/>
    <x v="2"/>
    <x v="3"/>
    <s v="2014/15"/>
    <n v="12360"/>
    <n v="23430"/>
    <n v="69974"/>
    <n v="0.83050000000000002"/>
    <m/>
    <m/>
    <m/>
    <n v="0"/>
  </r>
  <r>
    <x v="45"/>
    <s v="C-IV"/>
    <x v="9"/>
    <x v="2"/>
    <x v="3"/>
    <s v="2014/15"/>
    <n v="12892"/>
    <n v="24856"/>
    <n v="60869"/>
    <n v="0.93810000000000004"/>
    <m/>
    <m/>
    <m/>
    <n v="0"/>
  </r>
  <r>
    <x v="46"/>
    <s v="C-IV"/>
    <x v="9"/>
    <x v="2"/>
    <x v="3"/>
    <s v="2014/15"/>
    <n v="160"/>
    <n v="298"/>
    <n v="770"/>
    <n v="1"/>
    <m/>
    <m/>
    <m/>
    <n v="0"/>
  </r>
  <r>
    <x v="47"/>
    <s v="C-IV"/>
    <x v="9"/>
    <x v="2"/>
    <x v="3"/>
    <s v="2014/15"/>
    <n v="3201"/>
    <n v="6911"/>
    <n v="16118"/>
    <n v="1"/>
    <m/>
    <m/>
    <m/>
    <n v="0"/>
  </r>
  <r>
    <x v="48"/>
    <s v="CalWIN"/>
    <x v="9"/>
    <x v="2"/>
    <x v="3"/>
    <s v="2014/15"/>
    <n v="22378"/>
    <n v="43554"/>
    <n v="108594"/>
    <n v="0.93189999999999995"/>
    <m/>
    <m/>
    <m/>
    <n v="0.1537"/>
  </r>
  <r>
    <x v="49"/>
    <s v="CalWIN"/>
    <x v="9"/>
    <x v="2"/>
    <x v="3"/>
    <s v="2014/15"/>
    <n v="19632"/>
    <n v="35567"/>
    <n v="113764"/>
    <n v="0.95930000000000004"/>
    <m/>
    <m/>
    <m/>
    <n v="0"/>
  </r>
  <r>
    <x v="50"/>
    <s v="C-IV"/>
    <x v="9"/>
    <x v="2"/>
    <x v="3"/>
    <s v="2014/15"/>
    <n v="42524"/>
    <n v="91500"/>
    <n v="210333"/>
    <n v="0.9849"/>
    <m/>
    <m/>
    <m/>
    <n v="0"/>
  </r>
  <r>
    <x v="51"/>
    <s v="C-IV"/>
    <x v="9"/>
    <x v="2"/>
    <x v="3"/>
    <s v="2014/15"/>
    <n v="5567"/>
    <n v="12903"/>
    <n v="37415"/>
    <n v="0.9879"/>
    <m/>
    <m/>
    <m/>
    <n v="0"/>
  </r>
  <r>
    <x v="52"/>
    <s v="C-IV"/>
    <x v="9"/>
    <x v="2"/>
    <x v="3"/>
    <s v="2014/15"/>
    <n v="4848"/>
    <n v="10646"/>
    <n v="25452"/>
    <n v="0.97030000000000005"/>
    <m/>
    <m/>
    <m/>
    <n v="0"/>
  </r>
  <r>
    <x v="53"/>
    <s v="C-IV"/>
    <x v="9"/>
    <x v="2"/>
    <x v="3"/>
    <s v="2014/15"/>
    <n v="1032"/>
    <n v="1880"/>
    <n v="4546"/>
    <n v="0.96830000000000005"/>
    <m/>
    <m/>
    <m/>
    <n v="0"/>
  </r>
  <r>
    <x v="54"/>
    <s v="CalWIN"/>
    <x v="9"/>
    <x v="2"/>
    <x v="3"/>
    <s v="2014/15"/>
    <n v="51603"/>
    <n v="133499"/>
    <n v="230932"/>
    <n v="0.98250000000000004"/>
    <m/>
    <m/>
    <m/>
    <n v="6.1699999999999998E-2"/>
  </r>
  <r>
    <x v="55"/>
    <s v="C-IV"/>
    <x v="9"/>
    <x v="2"/>
    <x v="3"/>
    <s v="2014/15"/>
    <n v="2981"/>
    <n v="5465"/>
    <n v="13474"/>
    <n v="0.96479999999999999"/>
    <m/>
    <m/>
    <m/>
    <n v="0"/>
  </r>
  <r>
    <x v="56"/>
    <s v="CalWIN"/>
    <x v="9"/>
    <x v="2"/>
    <x v="3"/>
    <s v="2014/15"/>
    <n v="35715"/>
    <n v="78777"/>
    <n v="204026"/>
    <n v="0.9768"/>
    <m/>
    <m/>
    <m/>
    <n v="0"/>
  </r>
  <r>
    <x v="57"/>
    <s v="CalWIN"/>
    <x v="9"/>
    <x v="2"/>
    <x v="3"/>
    <s v="2014/15"/>
    <n v="9243"/>
    <n v="18981"/>
    <n v="50933"/>
    <n v="0.89859999999999995"/>
    <m/>
    <m/>
    <m/>
    <n v="0"/>
  </r>
  <r>
    <x v="58"/>
    <s v="C-IV"/>
    <x v="9"/>
    <x v="2"/>
    <x v="3"/>
    <s v="2014/15"/>
    <n v="6011"/>
    <n v="13409"/>
    <n v="28357"/>
    <n v="1"/>
    <m/>
    <m/>
    <m/>
    <n v="0"/>
  </r>
  <r>
    <x v="0"/>
    <s v="n/a"/>
    <x v="10"/>
    <x v="2"/>
    <x v="3"/>
    <s v="2014/15"/>
    <n v="2086042"/>
    <n v="4426326"/>
    <n v="12011742"/>
    <n v="0.96789999999999998"/>
    <m/>
    <n v="89"/>
    <n v="0.32600000000000001"/>
    <n v="9.7600000000000006E-2"/>
  </r>
  <r>
    <x v="1"/>
    <s v="CalWIN"/>
    <x v="10"/>
    <x v="2"/>
    <x v="3"/>
    <s v="2014/15"/>
    <n v="62544"/>
    <n v="123357"/>
    <n v="399493"/>
    <n v="0.86280000000000001"/>
    <m/>
    <n v="2"/>
    <n v="1"/>
    <n v="0.1084"/>
  </r>
  <r>
    <x v="2"/>
    <s v="C-IV"/>
    <x v="10"/>
    <x v="2"/>
    <x v="3"/>
    <s v="2014/15"/>
    <n v="106"/>
    <n v="173"/>
    <n v="370"/>
    <n v="1"/>
    <m/>
    <n v="9"/>
    <n v="0.222"/>
    <n v="9.7000000000000003E-3"/>
  </r>
  <r>
    <x v="3"/>
    <s v="C-IV"/>
    <x v="10"/>
    <x v="2"/>
    <x v="3"/>
    <s v="2014/15"/>
    <n v="1710"/>
    <n v="3293"/>
    <n v="7390"/>
    <n v="1"/>
    <m/>
    <n v="9"/>
    <n v="0.222"/>
    <n v="9.7000000000000003E-3"/>
  </r>
  <r>
    <x v="4"/>
    <s v="C-IV"/>
    <x v="10"/>
    <x v="2"/>
    <x v="3"/>
    <s v="2014/15"/>
    <n v="15913"/>
    <n v="31182"/>
    <n v="76471"/>
    <n v="0.93110000000000004"/>
    <m/>
    <n v="9"/>
    <n v="0.222"/>
    <n v="9.7000000000000003E-3"/>
  </r>
  <r>
    <x v="5"/>
    <s v="C-IV"/>
    <x v="10"/>
    <x v="2"/>
    <x v="3"/>
    <s v="2014/15"/>
    <n v="2871"/>
    <n v="5405"/>
    <n v="11093"/>
    <n v="1"/>
    <m/>
    <n v="9"/>
    <n v="0.222"/>
    <n v="9.7000000000000003E-3"/>
  </r>
  <r>
    <x v="6"/>
    <s v="C-IV"/>
    <x v="10"/>
    <x v="2"/>
    <x v="3"/>
    <s v="2014/15"/>
    <n v="657"/>
    <n v="1504"/>
    <n v="8036"/>
    <n v="0.72089999999999999"/>
    <m/>
    <n v="9"/>
    <n v="0.222"/>
    <n v="9.7000000000000003E-3"/>
  </r>
  <r>
    <x v="7"/>
    <s v="CalWIN"/>
    <x v="10"/>
    <x v="2"/>
    <x v="3"/>
    <s v="2014/15"/>
    <n v="35636"/>
    <n v="72574"/>
    <n v="244743"/>
    <n v="0.9486"/>
    <m/>
    <n v="2"/>
    <n v="0.5"/>
    <n v="3.2800000000000003E-2"/>
  </r>
  <r>
    <x v="8"/>
    <s v="C-IV"/>
    <x v="10"/>
    <x v="2"/>
    <x v="3"/>
    <s v="2014/15"/>
    <n v="2515"/>
    <n v="5189"/>
    <n v="10987"/>
    <n v="1"/>
    <m/>
    <n v="9"/>
    <n v="0.222"/>
    <n v="9.7000000000000003E-3"/>
  </r>
  <r>
    <x v="9"/>
    <s v="C-IV"/>
    <x v="10"/>
    <x v="2"/>
    <x v="3"/>
    <s v="2014/15"/>
    <n v="7012"/>
    <n v="12770"/>
    <n v="34468"/>
    <n v="1"/>
    <m/>
    <n v="9"/>
    <n v="0.222"/>
    <n v="9.7000000000000003E-3"/>
  </r>
  <r>
    <x v="10"/>
    <s v="CalWIN"/>
    <x v="10"/>
    <x v="2"/>
    <x v="3"/>
    <s v="2014/15"/>
    <n v="94840"/>
    <n v="224037"/>
    <n v="439206"/>
    <n v="0.9738"/>
    <m/>
    <n v="3"/>
    <n v="0.33300000000000002"/>
    <n v="1.3299999999999999E-2"/>
  </r>
  <r>
    <x v="11"/>
    <s v="C-IV"/>
    <x v="10"/>
    <x v="2"/>
    <x v="3"/>
    <s v="2014/15"/>
    <n v="1476"/>
    <n v="3551"/>
    <n v="11076"/>
    <n v="1"/>
    <m/>
    <n v="9"/>
    <n v="0.222"/>
    <n v="9.7000000000000003E-3"/>
  </r>
  <r>
    <x v="12"/>
    <s v="C-IV"/>
    <x v="10"/>
    <x v="2"/>
    <x v="3"/>
    <s v="2014/15"/>
    <n v="11221"/>
    <n v="19926"/>
    <n v="46015"/>
    <n v="0.99250000000000005"/>
    <m/>
    <n v="9"/>
    <n v="0.222"/>
    <n v="9.7000000000000003E-3"/>
  </r>
  <r>
    <x v="13"/>
    <s v="C-IV"/>
    <x v="10"/>
    <x v="2"/>
    <x v="3"/>
    <s v="2014/15"/>
    <n v="16660"/>
    <n v="42071"/>
    <n v="84011"/>
    <n v="0.92949999999999999"/>
    <m/>
    <n v="9"/>
    <n v="0.222"/>
    <n v="9.7000000000000003E-3"/>
  </r>
  <r>
    <x v="14"/>
    <s v="C-IV"/>
    <x v="10"/>
    <x v="2"/>
    <x v="3"/>
    <s v="2014/15"/>
    <n v="1020"/>
    <n v="2041"/>
    <n v="5316"/>
    <n v="0.98"/>
    <m/>
    <n v="9"/>
    <n v="0.222"/>
    <n v="9.7000000000000003E-3"/>
  </r>
  <r>
    <x v="15"/>
    <s v="C-IV"/>
    <x v="10"/>
    <x v="2"/>
    <x v="3"/>
    <s v="2014/15"/>
    <n v="62201"/>
    <n v="148351"/>
    <n v="349789"/>
    <n v="0.99639999999999995"/>
    <m/>
    <n v="7"/>
    <n v="0.14299999999999999"/>
    <n v="4.7000000000000002E-3"/>
  </r>
  <r>
    <x v="16"/>
    <s v="C-IV"/>
    <x v="10"/>
    <x v="2"/>
    <x v="3"/>
    <s v="2014/15"/>
    <n v="10126"/>
    <n v="23622"/>
    <n v="51684"/>
    <n v="0.99580000000000002"/>
    <m/>
    <n v="9"/>
    <n v="0.222"/>
    <n v="9.7000000000000003E-3"/>
  </r>
  <r>
    <x v="17"/>
    <s v="C-IV"/>
    <x v="10"/>
    <x v="2"/>
    <x v="3"/>
    <s v="2014/15"/>
    <n v="5736"/>
    <n v="11343"/>
    <n v="27590"/>
    <n v="0.95450000000000002"/>
    <m/>
    <n v="9"/>
    <n v="0.222"/>
    <n v="9.7000000000000003E-3"/>
  </r>
  <r>
    <x v="18"/>
    <s v="C-IV"/>
    <x v="10"/>
    <x v="2"/>
    <x v="3"/>
    <s v="2014/15"/>
    <n v="1550"/>
    <n v="3176"/>
    <n v="7059"/>
    <n v="0.8871"/>
    <m/>
    <n v="9"/>
    <n v="0.222"/>
    <n v="9.7000000000000003E-3"/>
  </r>
  <r>
    <x v="19"/>
    <s v="LRS"/>
    <x v="10"/>
    <x v="2"/>
    <x v="3"/>
    <s v="2014/15"/>
    <n v="582786"/>
    <n v="1183443"/>
    <n v="3662750"/>
    <n v="0.95940000000000003"/>
    <m/>
    <n v="13"/>
    <n v="0.46200000000000002"/>
    <n v="0.1139"/>
  </r>
  <r>
    <x v="20"/>
    <s v="C-IV"/>
    <x v="10"/>
    <x v="2"/>
    <x v="3"/>
    <s v="2014/15"/>
    <n v="11510"/>
    <n v="28658"/>
    <n v="65477"/>
    <n v="0.98870000000000002"/>
    <m/>
    <n v="9"/>
    <n v="0.222"/>
    <n v="9.7000000000000003E-3"/>
  </r>
  <r>
    <x v="21"/>
    <s v="C-IV"/>
    <x v="10"/>
    <x v="2"/>
    <x v="3"/>
    <s v="2014/15"/>
    <n v="6316"/>
    <n v="10466"/>
    <n v="39739"/>
    <n v="0.96140000000000003"/>
    <m/>
    <n v="9"/>
    <n v="0.222"/>
    <n v="9.7000000000000003E-3"/>
  </r>
  <r>
    <x v="22"/>
    <s v="C-IV"/>
    <x v="10"/>
    <x v="2"/>
    <x v="3"/>
    <s v="2014/15"/>
    <n v="1052"/>
    <n v="2022"/>
    <n v="4512"/>
    <n v="0.83640000000000003"/>
    <m/>
    <n v="9"/>
    <n v="0.222"/>
    <n v="9.7000000000000003E-3"/>
  </r>
  <r>
    <x v="23"/>
    <s v="C-IV"/>
    <x v="10"/>
    <x v="2"/>
    <x v="3"/>
    <s v="2014/15"/>
    <n v="7277"/>
    <n v="13459"/>
    <n v="36747"/>
    <n v="0.9909"/>
    <m/>
    <n v="9"/>
    <n v="0.222"/>
    <n v="9.7000000000000003E-3"/>
  </r>
  <r>
    <x v="24"/>
    <s v="C-IV"/>
    <x v="10"/>
    <x v="2"/>
    <x v="3"/>
    <s v="2014/15"/>
    <n v="24186"/>
    <n v="56912"/>
    <n v="127394"/>
    <n v="0.99329999999999996"/>
    <m/>
    <n v="1"/>
    <n v="0"/>
    <n v="1.95E-2"/>
  </r>
  <r>
    <x v="25"/>
    <s v="C-IV"/>
    <x v="10"/>
    <x v="2"/>
    <x v="3"/>
    <s v="2014/15"/>
    <n v="466"/>
    <n v="1012"/>
    <n v="2941"/>
    <n v="1"/>
    <m/>
    <n v="9"/>
    <n v="0.222"/>
    <n v="9.7000000000000003E-3"/>
  </r>
  <r>
    <x v="26"/>
    <s v="C-IV"/>
    <x v="10"/>
    <x v="2"/>
    <x v="3"/>
    <s v="2014/15"/>
    <n v="481"/>
    <n v="812"/>
    <n v="3232"/>
    <n v="1"/>
    <m/>
    <n v="9"/>
    <n v="0.222"/>
    <n v="9.7000000000000003E-3"/>
  </r>
  <r>
    <x v="27"/>
    <s v="C-IV"/>
    <x v="10"/>
    <x v="2"/>
    <x v="3"/>
    <s v="2014/15"/>
    <n v="20668"/>
    <n v="46178"/>
    <n v="154801"/>
    <n v="0.99939999999999996"/>
    <m/>
    <n v="1"/>
    <n v="0"/>
    <n v="7.7200000000000005E-2"/>
  </r>
  <r>
    <x v="28"/>
    <s v="C-IV"/>
    <x v="10"/>
    <x v="2"/>
    <x v="3"/>
    <s v="2014/15"/>
    <n v="3478"/>
    <n v="7207"/>
    <n v="29208"/>
    <n v="0.93989999999999996"/>
    <m/>
    <n v="9"/>
    <n v="0.222"/>
    <n v="9.7000000000000003E-3"/>
  </r>
  <r>
    <x v="29"/>
    <s v="C-IV"/>
    <x v="10"/>
    <x v="2"/>
    <x v="3"/>
    <s v="2014/15"/>
    <n v="4149"/>
    <n v="7568"/>
    <n v="21883"/>
    <n v="0.99480000000000002"/>
    <m/>
    <n v="9"/>
    <n v="0.222"/>
    <n v="9.7000000000000003E-3"/>
  </r>
  <r>
    <x v="30"/>
    <s v="CalWIN"/>
    <x v="10"/>
    <x v="2"/>
    <x v="3"/>
    <s v="2014/15"/>
    <n v="119060"/>
    <n v="252447"/>
    <n v="800667"/>
    <n v="0.98529999999999995"/>
    <m/>
    <n v="4"/>
    <n v="0.25"/>
    <n v="1.2800000000000001E-2"/>
  </r>
  <r>
    <x v="31"/>
    <s v="CalWIN"/>
    <x v="10"/>
    <x v="2"/>
    <x v="3"/>
    <s v="2014/15"/>
    <n v="9244"/>
    <n v="18515"/>
    <n v="57827"/>
    <n v="0.99339999999999995"/>
    <m/>
    <n v="9"/>
    <n v="0.222"/>
    <n v="9.7000000000000003E-3"/>
  </r>
  <r>
    <x v="32"/>
    <s v="C-IV"/>
    <x v="10"/>
    <x v="2"/>
    <x v="3"/>
    <s v="2014/15"/>
    <n v="1010"/>
    <n v="1962"/>
    <n v="5289"/>
    <n v="1"/>
    <m/>
    <n v="9"/>
    <n v="0.222"/>
    <n v="9.7000000000000003E-3"/>
  </r>
  <r>
    <x v="33"/>
    <s v="C-IV"/>
    <x v="10"/>
    <x v="2"/>
    <x v="3"/>
    <s v="2014/15"/>
    <n v="127600"/>
    <n v="295843"/>
    <n v="730640"/>
    <n v="0.99650000000000005"/>
    <m/>
    <n v="9"/>
    <n v="0.111"/>
    <n v="3.3099999999999997E-2"/>
  </r>
  <r>
    <x v="34"/>
    <s v="CalWIN"/>
    <x v="10"/>
    <x v="2"/>
    <x v="3"/>
    <s v="2014/15"/>
    <n v="103679"/>
    <n v="220704"/>
    <n v="500449"/>
    <n v="0.99"/>
    <m/>
    <n v="4"/>
    <n v="0.5"/>
    <n v="0"/>
  </r>
  <r>
    <x v="35"/>
    <s v="C-IV"/>
    <x v="10"/>
    <x v="2"/>
    <x v="3"/>
    <s v="2014/15"/>
    <n v="2641"/>
    <n v="5894"/>
    <n v="16461"/>
    <n v="0.99250000000000005"/>
    <m/>
    <n v="9"/>
    <n v="0.222"/>
    <n v="9.7000000000000003E-3"/>
  </r>
  <r>
    <x v="36"/>
    <s v="C-IV"/>
    <x v="10"/>
    <x v="2"/>
    <x v="3"/>
    <s v="2014/15"/>
    <n v="176992"/>
    <n v="399799"/>
    <n v="779455"/>
    <n v="0.99990000000000001"/>
    <m/>
    <n v="12"/>
    <n v="8.3000000000000004E-2"/>
    <n v="9.2299999999999993E-2"/>
  </r>
  <r>
    <x v="37"/>
    <s v="CalWIN"/>
    <x v="10"/>
    <x v="2"/>
    <x v="3"/>
    <s v="2014/15"/>
    <n v="138365"/>
    <n v="287133"/>
    <n v="769082"/>
    <n v="0.9284"/>
    <m/>
    <n v="7"/>
    <n v="0.42899999999999999"/>
    <n v="5.8999999999999999E-3"/>
  </r>
  <r>
    <x v="38"/>
    <s v="CalWIN"/>
    <x v="10"/>
    <x v="2"/>
    <x v="3"/>
    <s v="2014/15"/>
    <n v="33260"/>
    <n v="51372"/>
    <n v="214187"/>
    <n v="0.96819999999999995"/>
    <m/>
    <n v="2"/>
    <n v="1"/>
    <n v="8.8599999999999998E-2"/>
  </r>
  <r>
    <x v="39"/>
    <s v="C-IV"/>
    <x v="10"/>
    <x v="2"/>
    <x v="3"/>
    <s v="2014/15"/>
    <n v="51384"/>
    <n v="119485"/>
    <n v="270170"/>
    <n v="0.97760000000000002"/>
    <m/>
    <n v="5"/>
    <n v="0"/>
    <n v="1.2200000000000001E-2"/>
  </r>
  <r>
    <x v="40"/>
    <s v="CalWIN"/>
    <x v="10"/>
    <x v="2"/>
    <x v="3"/>
    <s v="2014/15"/>
    <n v="9489"/>
    <n v="17811"/>
    <n v="55626"/>
    <n v="0.97689999999999999"/>
    <m/>
    <n v="9"/>
    <n v="0.222"/>
    <n v="9.7000000000000003E-3"/>
  </r>
  <r>
    <x v="41"/>
    <s v="CalWIN"/>
    <x v="10"/>
    <x v="2"/>
    <x v="3"/>
    <s v="2014/15"/>
    <n v="15986"/>
    <n v="31989"/>
    <n v="142020"/>
    <n v="0.98109999999999997"/>
    <m/>
    <n v="9"/>
    <n v="0.222"/>
    <n v="9.7000000000000003E-3"/>
  </r>
  <r>
    <x v="42"/>
    <s v="CalWIN"/>
    <x v="10"/>
    <x v="2"/>
    <x v="3"/>
    <s v="2014/15"/>
    <n v="15813"/>
    <n v="34630"/>
    <n v="123530"/>
    <n v="0.9083"/>
    <m/>
    <n v="9"/>
    <n v="0.222"/>
    <n v="9.7000000000000003E-3"/>
  </r>
  <r>
    <x v="43"/>
    <s v="CalWIN"/>
    <x v="10"/>
    <x v="2"/>
    <x v="3"/>
    <s v="2014/15"/>
    <n v="55168"/>
    <n v="112863"/>
    <n v="398265"/>
    <n v="0.97709999999999997"/>
    <m/>
    <n v="2"/>
    <n v="0.5"/>
    <n v="4.3E-3"/>
  </r>
  <r>
    <x v="44"/>
    <s v="CalWIN"/>
    <x v="10"/>
    <x v="2"/>
    <x v="3"/>
    <s v="2014/15"/>
    <n v="12564"/>
    <n v="23841"/>
    <n v="70685"/>
    <n v="0.88390000000000002"/>
    <m/>
    <n v="9"/>
    <n v="0.222"/>
    <n v="9.7000000000000003E-3"/>
  </r>
  <r>
    <x v="45"/>
    <s v="C-IV"/>
    <x v="10"/>
    <x v="2"/>
    <x v="3"/>
    <s v="2014/15"/>
    <n v="12778"/>
    <n v="24691"/>
    <n v="61126"/>
    <n v="0.93920000000000003"/>
    <m/>
    <n v="9"/>
    <n v="0.222"/>
    <n v="9.7000000000000003E-3"/>
  </r>
  <r>
    <x v="46"/>
    <s v="C-IV"/>
    <x v="10"/>
    <x v="2"/>
    <x v="3"/>
    <s v="2014/15"/>
    <n v="169"/>
    <n v="315"/>
    <n v="768"/>
    <n v="1"/>
    <m/>
    <n v="9"/>
    <n v="0.222"/>
    <n v="9.7000000000000003E-3"/>
  </r>
  <r>
    <x v="47"/>
    <s v="C-IV"/>
    <x v="10"/>
    <x v="2"/>
    <x v="3"/>
    <s v="2014/15"/>
    <n v="3191"/>
    <n v="6899"/>
    <n v="16238"/>
    <n v="1"/>
    <m/>
    <n v="9"/>
    <n v="0.222"/>
    <n v="9.7000000000000003E-3"/>
  </r>
  <r>
    <x v="48"/>
    <s v="CalWIN"/>
    <x v="10"/>
    <x v="2"/>
    <x v="3"/>
    <s v="2014/15"/>
    <n v="22256"/>
    <n v="43426"/>
    <n v="109433"/>
    <n v="0.90280000000000005"/>
    <m/>
    <n v="1"/>
    <n v="1"/>
    <n v="7.4300000000000005E-2"/>
  </r>
  <r>
    <x v="49"/>
    <s v="CalWIN"/>
    <x v="10"/>
    <x v="2"/>
    <x v="3"/>
    <s v="2014/15"/>
    <n v="19582"/>
    <n v="35540"/>
    <n v="114888"/>
    <n v="0.97070000000000001"/>
    <m/>
    <n v="9"/>
    <n v="0.222"/>
    <n v="9.7000000000000003E-3"/>
  </r>
  <r>
    <x v="50"/>
    <s v="C-IV"/>
    <x v="10"/>
    <x v="2"/>
    <x v="3"/>
    <s v="2014/15"/>
    <n v="42453"/>
    <n v="91333"/>
    <n v="212895"/>
    <n v="0.9738"/>
    <m/>
    <n v="2"/>
    <n v="0.5"/>
    <n v="0"/>
  </r>
  <r>
    <x v="51"/>
    <s v="C-IV"/>
    <x v="10"/>
    <x v="2"/>
    <x v="3"/>
    <s v="2014/15"/>
    <n v="5585"/>
    <n v="12911"/>
    <n v="37474"/>
    <n v="1"/>
    <m/>
    <n v="9"/>
    <n v="0.222"/>
    <n v="9.7000000000000003E-3"/>
  </r>
  <r>
    <x v="52"/>
    <s v="C-IV"/>
    <x v="10"/>
    <x v="2"/>
    <x v="3"/>
    <s v="2014/15"/>
    <n v="4780"/>
    <n v="10477"/>
    <n v="25606"/>
    <n v="0.98499999999999999"/>
    <m/>
    <n v="9"/>
    <n v="0.222"/>
    <n v="9.7000000000000003E-3"/>
  </r>
  <r>
    <x v="53"/>
    <s v="C-IV"/>
    <x v="10"/>
    <x v="2"/>
    <x v="3"/>
    <s v="2014/15"/>
    <n v="1012"/>
    <n v="1861"/>
    <n v="4596"/>
    <n v="1"/>
    <m/>
    <n v="9"/>
    <n v="0.222"/>
    <n v="9.7000000000000003E-3"/>
  </r>
  <r>
    <x v="54"/>
    <s v="CalWIN"/>
    <x v="10"/>
    <x v="2"/>
    <x v="3"/>
    <s v="2014/15"/>
    <n v="51571"/>
    <n v="122071"/>
    <n v="231269"/>
    <n v="0.9889"/>
    <m/>
    <n v="1"/>
    <n v="1"/>
    <n v="3.61E-2"/>
  </r>
  <r>
    <x v="55"/>
    <s v="C-IV"/>
    <x v="10"/>
    <x v="2"/>
    <x v="3"/>
    <s v="2014/15"/>
    <n v="2963"/>
    <n v="5456"/>
    <n v="13493"/>
    <n v="0.87680000000000002"/>
    <m/>
    <n v="9"/>
    <n v="0.222"/>
    <n v="9.7000000000000003E-3"/>
  </r>
  <r>
    <x v="56"/>
    <s v="CalWIN"/>
    <x v="10"/>
    <x v="2"/>
    <x v="3"/>
    <s v="2014/15"/>
    <n v="35910"/>
    <n v="73209"/>
    <n v="205926"/>
    <n v="0.98250000000000004"/>
    <m/>
    <n v="2"/>
    <n v="1"/>
    <n v="1.09E-2"/>
  </r>
  <r>
    <x v="57"/>
    <s v="CalWIN"/>
    <x v="10"/>
    <x v="2"/>
    <x v="3"/>
    <s v="2014/15"/>
    <n v="9401"/>
    <n v="19278"/>
    <n v="51620"/>
    <n v="0.88300000000000001"/>
    <m/>
    <n v="9"/>
    <n v="0.222"/>
    <n v="9.7000000000000003E-3"/>
  </r>
  <r>
    <x v="58"/>
    <s v="C-IV"/>
    <x v="10"/>
    <x v="2"/>
    <x v="3"/>
    <s v="2014/15"/>
    <n v="5973"/>
    <n v="13269"/>
    <n v="28576"/>
    <n v="1"/>
    <m/>
    <n v="9"/>
    <n v="0.222"/>
    <n v="9.7000000000000003E-3"/>
  </r>
  <r>
    <x v="0"/>
    <s v="n/a"/>
    <x v="11"/>
    <x v="2"/>
    <x v="3"/>
    <s v="2014/15"/>
    <n v="2104116"/>
    <n v="4452530"/>
    <n v="12172169"/>
    <n v="0.96699999999999997"/>
    <m/>
    <n v="124"/>
    <n v="0.32300000000000001"/>
    <n v="7.1999999999999995E-2"/>
  </r>
  <r>
    <x v="1"/>
    <s v="CalWIN"/>
    <x v="11"/>
    <x v="2"/>
    <x v="3"/>
    <s v="2014/15"/>
    <n v="62620"/>
    <n v="123326"/>
    <n v="408267"/>
    <n v="0.86329999999999996"/>
    <m/>
    <n v="2"/>
    <n v="1"/>
    <n v="0.1124"/>
  </r>
  <r>
    <x v="2"/>
    <s v="C-IV"/>
    <x v="11"/>
    <x v="2"/>
    <x v="3"/>
    <s v="2014/15"/>
    <n v="107"/>
    <n v="175"/>
    <n v="374"/>
    <n v="1"/>
    <m/>
    <n v="10"/>
    <n v="0.2"/>
    <n v="1.8700000000000001E-2"/>
  </r>
  <r>
    <x v="3"/>
    <s v="C-IV"/>
    <x v="11"/>
    <x v="2"/>
    <x v="3"/>
    <s v="2014/15"/>
    <n v="1721"/>
    <n v="3254"/>
    <n v="7485"/>
    <n v="0.96630000000000005"/>
    <m/>
    <n v="10"/>
    <n v="0.2"/>
    <n v="1.8700000000000001E-2"/>
  </r>
  <r>
    <x v="4"/>
    <s v="C-IV"/>
    <x v="11"/>
    <x v="2"/>
    <x v="3"/>
    <s v="2014/15"/>
    <n v="15967"/>
    <n v="31187"/>
    <n v="77060"/>
    <n v="0.93359999999999999"/>
    <m/>
    <n v="10"/>
    <n v="0.2"/>
    <n v="1.8700000000000001E-2"/>
  </r>
  <r>
    <x v="5"/>
    <s v="C-IV"/>
    <x v="11"/>
    <x v="2"/>
    <x v="3"/>
    <s v="2014/15"/>
    <n v="2878"/>
    <n v="5399"/>
    <n v="11248"/>
    <n v="0.99119999999999997"/>
    <m/>
    <n v="10"/>
    <n v="0.2"/>
    <n v="1.8700000000000001E-2"/>
  </r>
  <r>
    <x v="6"/>
    <s v="C-IV"/>
    <x v="11"/>
    <x v="2"/>
    <x v="3"/>
    <s v="2014/15"/>
    <n v="665"/>
    <n v="1537"/>
    <n v="8136"/>
    <n v="0.80769999999999997"/>
    <m/>
    <n v="10"/>
    <n v="0.2"/>
    <n v="1.8700000000000001E-2"/>
  </r>
  <r>
    <x v="7"/>
    <s v="CalWIN"/>
    <x v="11"/>
    <x v="2"/>
    <x v="3"/>
    <s v="2014/15"/>
    <n v="35724"/>
    <n v="72653"/>
    <n v="249757"/>
    <n v="0.93589999999999995"/>
    <m/>
    <n v="3"/>
    <n v="0.66700000000000004"/>
    <n v="4.2500000000000003E-2"/>
  </r>
  <r>
    <x v="8"/>
    <s v="C-IV"/>
    <x v="11"/>
    <x v="2"/>
    <x v="3"/>
    <s v="2014/15"/>
    <n v="2503"/>
    <n v="5187"/>
    <n v="11082"/>
    <n v="1"/>
    <m/>
    <n v="10"/>
    <n v="0.2"/>
    <n v="1.8700000000000001E-2"/>
  </r>
  <r>
    <x v="9"/>
    <s v="C-IV"/>
    <x v="11"/>
    <x v="2"/>
    <x v="3"/>
    <s v="2014/15"/>
    <n v="7134"/>
    <n v="12931"/>
    <n v="35200"/>
    <n v="0.99780000000000002"/>
    <m/>
    <n v="10"/>
    <n v="0.2"/>
    <n v="1.8700000000000001E-2"/>
  </r>
  <r>
    <x v="10"/>
    <s v="CalWIN"/>
    <x v="11"/>
    <x v="2"/>
    <x v="3"/>
    <s v="2014/15"/>
    <n v="95923"/>
    <n v="226268"/>
    <n v="445313"/>
    <n v="0.94430000000000003"/>
    <m/>
    <n v="4"/>
    <n v="0.25"/>
    <n v="8.5000000000000006E-3"/>
  </r>
  <r>
    <x v="11"/>
    <s v="C-IV"/>
    <x v="11"/>
    <x v="2"/>
    <x v="3"/>
    <s v="2014/15"/>
    <n v="1508"/>
    <n v="3638"/>
    <n v="11243"/>
    <n v="1"/>
    <m/>
    <n v="10"/>
    <n v="0.2"/>
    <n v="1.8700000000000001E-2"/>
  </r>
  <r>
    <x v="12"/>
    <s v="C-IV"/>
    <x v="11"/>
    <x v="2"/>
    <x v="3"/>
    <s v="2014/15"/>
    <n v="11353"/>
    <n v="20120"/>
    <n v="46942"/>
    <n v="0.99150000000000005"/>
    <m/>
    <n v="10"/>
    <n v="0.2"/>
    <n v="1.8700000000000001E-2"/>
  </r>
  <r>
    <x v="13"/>
    <s v="C-IV"/>
    <x v="11"/>
    <x v="2"/>
    <x v="3"/>
    <s v="2014/15"/>
    <n v="16786"/>
    <n v="42319"/>
    <n v="84827"/>
    <n v="0.94930000000000003"/>
    <m/>
    <n v="10"/>
    <n v="0.2"/>
    <n v="1.8700000000000001E-2"/>
  </r>
  <r>
    <x v="14"/>
    <s v="C-IV"/>
    <x v="11"/>
    <x v="2"/>
    <x v="3"/>
    <s v="2014/15"/>
    <n v="1034"/>
    <n v="2045"/>
    <n v="5422"/>
    <n v="1"/>
    <m/>
    <n v="10"/>
    <n v="0.2"/>
    <n v="1.8700000000000001E-2"/>
  </r>
  <r>
    <x v="15"/>
    <s v="C-IV"/>
    <x v="11"/>
    <x v="2"/>
    <x v="3"/>
    <s v="2014/15"/>
    <n v="62861"/>
    <n v="148806"/>
    <n v="353229"/>
    <n v="0.99219999999999997"/>
    <m/>
    <n v="9"/>
    <n v="0.222"/>
    <n v="7.1999999999999998E-3"/>
  </r>
  <r>
    <x v="16"/>
    <s v="C-IV"/>
    <x v="11"/>
    <x v="2"/>
    <x v="3"/>
    <s v="2014/15"/>
    <n v="10259"/>
    <n v="23998"/>
    <n v="52354"/>
    <n v="0.9929"/>
    <m/>
    <n v="10"/>
    <n v="0.2"/>
    <n v="1.8700000000000001E-2"/>
  </r>
  <r>
    <x v="17"/>
    <s v="C-IV"/>
    <x v="11"/>
    <x v="2"/>
    <x v="3"/>
    <s v="2014/15"/>
    <n v="5826"/>
    <n v="11521"/>
    <n v="28134"/>
    <n v="0.95989999999999998"/>
    <m/>
    <n v="10"/>
    <n v="0.2"/>
    <n v="1.8700000000000001E-2"/>
  </r>
  <r>
    <x v="18"/>
    <s v="C-IV"/>
    <x v="11"/>
    <x v="2"/>
    <x v="3"/>
    <s v="2014/15"/>
    <n v="1546"/>
    <n v="3155"/>
    <n v="7171"/>
    <n v="0.83530000000000004"/>
    <m/>
    <n v="10"/>
    <n v="0.2"/>
    <n v="1.8700000000000001E-2"/>
  </r>
  <r>
    <x v="19"/>
    <s v="LRS"/>
    <x v="11"/>
    <x v="2"/>
    <x v="3"/>
    <s v="2014/15"/>
    <n v="587417"/>
    <n v="1189576"/>
    <n v="3671212"/>
    <n v="0.95840000000000003"/>
    <m/>
    <n v="18"/>
    <n v="0.44400000000000001"/>
    <n v="8.0799999999999997E-2"/>
  </r>
  <r>
    <x v="20"/>
    <s v="C-IV"/>
    <x v="11"/>
    <x v="2"/>
    <x v="3"/>
    <s v="2014/15"/>
    <n v="11747"/>
    <n v="29106"/>
    <n v="66426"/>
    <n v="0.97399999999999998"/>
    <m/>
    <n v="10"/>
    <n v="0.2"/>
    <n v="1.8700000000000001E-2"/>
  </r>
  <r>
    <x v="21"/>
    <s v="C-IV"/>
    <x v="11"/>
    <x v="2"/>
    <x v="3"/>
    <s v="2014/15"/>
    <n v="6363"/>
    <n v="10522"/>
    <n v="40061"/>
    <n v="0.99339999999999995"/>
    <m/>
    <n v="10"/>
    <n v="0.2"/>
    <n v="1.8700000000000001E-2"/>
  </r>
  <r>
    <x v="22"/>
    <s v="C-IV"/>
    <x v="11"/>
    <x v="2"/>
    <x v="3"/>
    <s v="2014/15"/>
    <n v="1059"/>
    <n v="2010"/>
    <n v="4533"/>
    <n v="0.92159999999999997"/>
    <m/>
    <n v="10"/>
    <n v="0.2"/>
    <n v="1.8700000000000001E-2"/>
  </r>
  <r>
    <x v="23"/>
    <s v="C-IV"/>
    <x v="11"/>
    <x v="2"/>
    <x v="3"/>
    <s v="2014/15"/>
    <n v="7239"/>
    <n v="13377"/>
    <n v="37520"/>
    <n v="0.98599999999999999"/>
    <m/>
    <n v="10"/>
    <n v="0.2"/>
    <n v="1.8700000000000001E-2"/>
  </r>
  <r>
    <x v="24"/>
    <s v="C-IV"/>
    <x v="11"/>
    <x v="2"/>
    <x v="3"/>
    <s v="2014/15"/>
    <n v="24499"/>
    <n v="57520"/>
    <n v="129001"/>
    <n v="0.98640000000000005"/>
    <m/>
    <n v="1"/>
    <n v="0"/>
    <n v="3.2500000000000001E-2"/>
  </r>
  <r>
    <x v="25"/>
    <s v="C-IV"/>
    <x v="11"/>
    <x v="2"/>
    <x v="3"/>
    <s v="2014/15"/>
    <n v="479"/>
    <n v="1040"/>
    <n v="3012"/>
    <n v="1"/>
    <m/>
    <n v="10"/>
    <n v="0.2"/>
    <n v="1.8700000000000001E-2"/>
  </r>
  <r>
    <x v="26"/>
    <s v="C-IV"/>
    <x v="11"/>
    <x v="2"/>
    <x v="3"/>
    <s v="2014/15"/>
    <n v="500"/>
    <n v="841"/>
    <n v="3292"/>
    <n v="1"/>
    <m/>
    <n v="10"/>
    <n v="0.2"/>
    <n v="1.8700000000000001E-2"/>
  </r>
  <r>
    <x v="27"/>
    <s v="C-IV"/>
    <x v="11"/>
    <x v="2"/>
    <x v="3"/>
    <s v="2014/15"/>
    <n v="22492"/>
    <n v="50538"/>
    <n v="158065"/>
    <n v="0.99760000000000004"/>
    <m/>
    <n v="2"/>
    <n v="0.5"/>
    <n v="8.9300000000000004E-2"/>
  </r>
  <r>
    <x v="28"/>
    <s v="C-IV"/>
    <x v="11"/>
    <x v="2"/>
    <x v="3"/>
    <s v="2014/15"/>
    <n v="3521"/>
    <n v="7319"/>
    <n v="29683"/>
    <n v="0.95369999999999999"/>
    <m/>
    <n v="10"/>
    <n v="0.2"/>
    <n v="1.8700000000000001E-2"/>
  </r>
  <r>
    <x v="29"/>
    <s v="C-IV"/>
    <x v="11"/>
    <x v="2"/>
    <x v="3"/>
    <s v="2014/15"/>
    <n v="4232"/>
    <n v="7702"/>
    <n v="22414"/>
    <n v="0.97370000000000001"/>
    <m/>
    <n v="10"/>
    <n v="0.2"/>
    <n v="1.8700000000000001E-2"/>
  </r>
  <r>
    <x v="30"/>
    <s v="CalWIN"/>
    <x v="11"/>
    <x v="2"/>
    <x v="3"/>
    <s v="2014/15"/>
    <n v="120429"/>
    <n v="254466"/>
    <n v="818230"/>
    <n v="0.98240000000000005"/>
    <m/>
    <n v="6"/>
    <n v="0.33300000000000002"/>
    <n v="3.1600000000000003E-2"/>
  </r>
  <r>
    <x v="31"/>
    <s v="CalWIN"/>
    <x v="11"/>
    <x v="2"/>
    <x v="3"/>
    <s v="2014/15"/>
    <n v="9383"/>
    <n v="18593"/>
    <n v="59099"/>
    <n v="0.99450000000000005"/>
    <m/>
    <n v="10"/>
    <n v="0.2"/>
    <n v="1.8700000000000001E-2"/>
  </r>
  <r>
    <x v="32"/>
    <s v="C-IV"/>
    <x v="11"/>
    <x v="2"/>
    <x v="3"/>
    <s v="2014/15"/>
    <n v="1032"/>
    <n v="1988"/>
    <n v="5383"/>
    <n v="0.98250000000000004"/>
    <m/>
    <n v="10"/>
    <n v="0.2"/>
    <n v="1.8700000000000001E-2"/>
  </r>
  <r>
    <x v="33"/>
    <s v="C-IV"/>
    <x v="11"/>
    <x v="2"/>
    <x v="3"/>
    <s v="2014/15"/>
    <n v="127904"/>
    <n v="295780"/>
    <n v="745037"/>
    <n v="0.99590000000000001"/>
    <m/>
    <n v="14"/>
    <n v="0.14299999999999999"/>
    <n v="6.8199999999999997E-2"/>
  </r>
  <r>
    <x v="34"/>
    <s v="CalWIN"/>
    <x v="11"/>
    <x v="2"/>
    <x v="3"/>
    <s v="2014/15"/>
    <n v="104240"/>
    <n v="220796"/>
    <n v="509108"/>
    <n v="0.99070000000000003"/>
    <m/>
    <n v="7"/>
    <n v="0.57099999999999995"/>
    <n v="0"/>
  </r>
  <r>
    <x v="35"/>
    <s v="C-IV"/>
    <x v="11"/>
    <x v="2"/>
    <x v="3"/>
    <s v="2014/15"/>
    <n v="2709"/>
    <n v="6091"/>
    <n v="16804"/>
    <n v="0.97619999999999996"/>
    <m/>
    <n v="10"/>
    <n v="0.2"/>
    <n v="1.8700000000000001E-2"/>
  </r>
  <r>
    <x v="36"/>
    <s v="C-IV"/>
    <x v="11"/>
    <x v="2"/>
    <x v="3"/>
    <s v="2014/15"/>
    <n v="177248"/>
    <n v="399223"/>
    <n v="790688"/>
    <n v="1"/>
    <m/>
    <n v="17"/>
    <n v="5.8999999999999997E-2"/>
    <n v="7.3099999999999998E-2"/>
  </r>
  <r>
    <x v="37"/>
    <s v="CalWIN"/>
    <x v="11"/>
    <x v="2"/>
    <x v="3"/>
    <s v="2014/15"/>
    <n v="140010"/>
    <n v="289321"/>
    <n v="791677"/>
    <n v="0.93210000000000004"/>
    <m/>
    <n v="10"/>
    <n v="0.4"/>
    <n v="3.8999999999999998E-3"/>
  </r>
  <r>
    <x v="38"/>
    <s v="CalWIN"/>
    <x v="11"/>
    <x v="2"/>
    <x v="3"/>
    <s v="2014/15"/>
    <n v="33153"/>
    <n v="51199"/>
    <n v="217381"/>
    <n v="0.96679999999999999"/>
    <m/>
    <n v="3"/>
    <n v="1"/>
    <n v="9.4200000000000006E-2"/>
  </r>
  <r>
    <x v="39"/>
    <s v="C-IV"/>
    <x v="11"/>
    <x v="2"/>
    <x v="3"/>
    <s v="2014/15"/>
    <n v="51788"/>
    <n v="120194"/>
    <n v="273435"/>
    <n v="0.98780000000000001"/>
    <m/>
    <n v="6"/>
    <n v="0"/>
    <n v="1.7899999999999999E-2"/>
  </r>
  <r>
    <x v="40"/>
    <s v="CalWIN"/>
    <x v="11"/>
    <x v="2"/>
    <x v="3"/>
    <s v="2014/15"/>
    <n v="9747"/>
    <n v="18187"/>
    <n v="56962"/>
    <n v="0.99399999999999999"/>
    <m/>
    <n v="10"/>
    <n v="0.2"/>
    <n v="1.8700000000000001E-2"/>
  </r>
  <r>
    <x v="41"/>
    <s v="CalWIN"/>
    <x v="11"/>
    <x v="2"/>
    <x v="3"/>
    <s v="2014/15"/>
    <n v="16104"/>
    <n v="32162"/>
    <n v="143803"/>
    <n v="0.97709999999999997"/>
    <m/>
    <n v="10"/>
    <n v="0.2"/>
    <n v="1.8700000000000001E-2"/>
  </r>
  <r>
    <x v="42"/>
    <s v="CalWIN"/>
    <x v="11"/>
    <x v="2"/>
    <x v="3"/>
    <s v="2014/15"/>
    <n v="16682"/>
    <n v="36319"/>
    <n v="126040"/>
    <n v="0.94720000000000004"/>
    <m/>
    <n v="10"/>
    <n v="0.2"/>
    <n v="1.8700000000000001E-2"/>
  </r>
  <r>
    <x v="43"/>
    <s v="CalWIN"/>
    <x v="11"/>
    <x v="2"/>
    <x v="3"/>
    <s v="2014/15"/>
    <n v="55366"/>
    <n v="112822"/>
    <n v="406297"/>
    <n v="0.96889999999999998"/>
    <m/>
    <n v="4"/>
    <n v="0.25"/>
    <n v="1.83E-2"/>
  </r>
  <r>
    <x v="44"/>
    <s v="CalWIN"/>
    <x v="11"/>
    <x v="2"/>
    <x v="3"/>
    <s v="2014/15"/>
    <n v="13036"/>
    <n v="24811"/>
    <n v="72016"/>
    <n v="0.90990000000000004"/>
    <m/>
    <n v="10"/>
    <n v="0.2"/>
    <n v="1.8700000000000001E-2"/>
  </r>
  <r>
    <x v="45"/>
    <s v="C-IV"/>
    <x v="11"/>
    <x v="2"/>
    <x v="3"/>
    <s v="2014/15"/>
    <n v="12844"/>
    <n v="24772"/>
    <n v="61941"/>
    <n v="0.9476"/>
    <m/>
    <n v="10"/>
    <n v="0.2"/>
    <n v="1.8700000000000001E-2"/>
  </r>
  <r>
    <x v="46"/>
    <s v="C-IV"/>
    <x v="11"/>
    <x v="2"/>
    <x v="3"/>
    <s v="2014/15"/>
    <n v="173"/>
    <n v="325"/>
    <n v="773"/>
    <n v="1"/>
    <m/>
    <n v="10"/>
    <n v="0.2"/>
    <n v="1.8700000000000001E-2"/>
  </r>
  <r>
    <x v="47"/>
    <s v="C-IV"/>
    <x v="11"/>
    <x v="2"/>
    <x v="3"/>
    <s v="2014/15"/>
    <n v="3225"/>
    <n v="6987"/>
    <n v="16445"/>
    <n v="1"/>
    <m/>
    <n v="10"/>
    <n v="0.2"/>
    <n v="1.8700000000000001E-2"/>
  </r>
  <r>
    <x v="48"/>
    <s v="CalWIN"/>
    <x v="11"/>
    <x v="2"/>
    <x v="3"/>
    <s v="2014/15"/>
    <n v="22458"/>
    <n v="43659"/>
    <n v="111639"/>
    <n v="0.91510000000000002"/>
    <m/>
    <n v="1"/>
    <n v="1"/>
    <n v="5.1700000000000003E-2"/>
  </r>
  <r>
    <x v="49"/>
    <s v="CalWIN"/>
    <x v="11"/>
    <x v="2"/>
    <x v="3"/>
    <s v="2014/15"/>
    <n v="19777"/>
    <n v="35579"/>
    <n v="116936"/>
    <n v="0.96"/>
    <m/>
    <n v="10"/>
    <n v="0.2"/>
    <n v="1.8700000000000001E-2"/>
  </r>
  <r>
    <x v="50"/>
    <s v="C-IV"/>
    <x v="11"/>
    <x v="2"/>
    <x v="3"/>
    <s v="2014/15"/>
    <n v="42676"/>
    <n v="91726"/>
    <n v="215735"/>
    <n v="0.97909999999999997"/>
    <m/>
    <n v="4"/>
    <n v="0.25"/>
    <n v="1.4200000000000001E-2"/>
  </r>
  <r>
    <x v="51"/>
    <s v="C-IV"/>
    <x v="11"/>
    <x v="2"/>
    <x v="3"/>
    <s v="2014/15"/>
    <n v="5603"/>
    <n v="12981"/>
    <n v="38031"/>
    <n v="0.99639999999999995"/>
    <m/>
    <n v="10"/>
    <n v="0.2"/>
    <n v="1.8700000000000001E-2"/>
  </r>
  <r>
    <x v="52"/>
    <s v="C-IV"/>
    <x v="11"/>
    <x v="2"/>
    <x v="3"/>
    <s v="2014/15"/>
    <n v="4742"/>
    <n v="10381"/>
    <n v="25802"/>
    <n v="0.96330000000000005"/>
    <m/>
    <n v="10"/>
    <n v="0.2"/>
    <n v="1.8700000000000001E-2"/>
  </r>
  <r>
    <x v="53"/>
    <s v="C-IV"/>
    <x v="11"/>
    <x v="2"/>
    <x v="3"/>
    <s v="2014/15"/>
    <n v="1007"/>
    <n v="1851"/>
    <n v="4646"/>
    <n v="0.9143"/>
    <m/>
    <n v="10"/>
    <n v="0.2"/>
    <n v="1.8700000000000001E-2"/>
  </r>
  <r>
    <x v="54"/>
    <s v="CalWIN"/>
    <x v="11"/>
    <x v="2"/>
    <x v="3"/>
    <s v="2014/15"/>
    <n v="51930"/>
    <n v="122765"/>
    <n v="233665"/>
    <n v="0.98750000000000004"/>
    <m/>
    <n v="1"/>
    <n v="1"/>
    <n v="3.2599999999999997E-2"/>
  </r>
  <r>
    <x v="55"/>
    <s v="C-IV"/>
    <x v="11"/>
    <x v="2"/>
    <x v="3"/>
    <s v="2014/15"/>
    <n v="3025"/>
    <n v="5492"/>
    <n v="13619"/>
    <n v="0.8901"/>
    <m/>
    <n v="10"/>
    <n v="0.2"/>
    <n v="1.8700000000000001E-2"/>
  </r>
  <r>
    <x v="56"/>
    <s v="CalWIN"/>
    <x v="11"/>
    <x v="2"/>
    <x v="3"/>
    <s v="2014/15"/>
    <n v="36204"/>
    <n v="73975"/>
    <n v="210826"/>
    <n v="0.96589999999999998"/>
    <m/>
    <n v="2"/>
    <n v="1"/>
    <n v="3.9899999999999998E-2"/>
  </r>
  <r>
    <x v="57"/>
    <s v="CalWIN"/>
    <x v="11"/>
    <x v="2"/>
    <x v="3"/>
    <s v="2014/15"/>
    <n v="9620"/>
    <n v="19691"/>
    <n v="52583"/>
    <n v="0.94110000000000005"/>
    <m/>
    <n v="10"/>
    <n v="0.2"/>
    <n v="1.8700000000000001E-2"/>
  </r>
  <r>
    <x v="58"/>
    <s v="C-IV"/>
    <x v="11"/>
    <x v="2"/>
    <x v="3"/>
    <s v="2014/15"/>
    <n v="6038"/>
    <n v="13324"/>
    <n v="29105"/>
    <n v="1"/>
    <m/>
    <n v="10"/>
    <n v="0.2"/>
    <n v="1.8700000000000001E-2"/>
  </r>
  <r>
    <x v="0"/>
    <s v="n/a"/>
    <x v="0"/>
    <x v="3"/>
    <x v="3"/>
    <s v="2014/15"/>
    <n v="2104220"/>
    <n v="4445534"/>
    <n v="12369426"/>
    <n v="0.96819999999999995"/>
    <m/>
    <n v="167"/>
    <n v="0.311"/>
    <n v="7.6499999999999999E-2"/>
  </r>
  <r>
    <x v="1"/>
    <s v="CalWIN"/>
    <x v="0"/>
    <x v="3"/>
    <x v="3"/>
    <s v="2014/15"/>
    <n v="61869"/>
    <n v="121684"/>
    <n v="417075"/>
    <n v="0.85240000000000005"/>
    <m/>
    <n v="3"/>
    <n v="1"/>
    <n v="9.3100000000000002E-2"/>
  </r>
  <r>
    <x v="2"/>
    <s v="C-IV"/>
    <x v="0"/>
    <x v="3"/>
    <x v="3"/>
    <s v="2014/15"/>
    <n v="107"/>
    <n v="171"/>
    <n v="384"/>
    <n v="1"/>
    <m/>
    <n v="17"/>
    <n v="0.17599999999999999"/>
    <n v="4.2200000000000001E-2"/>
  </r>
  <r>
    <x v="3"/>
    <s v="C-IV"/>
    <x v="0"/>
    <x v="3"/>
    <x v="3"/>
    <s v="2014/15"/>
    <n v="1720"/>
    <n v="3278"/>
    <n v="7695"/>
    <n v="0.96299999999999997"/>
    <m/>
    <n v="17"/>
    <n v="0.17599999999999999"/>
    <n v="4.2200000000000001E-2"/>
  </r>
  <r>
    <x v="4"/>
    <s v="C-IV"/>
    <x v="0"/>
    <x v="3"/>
    <x v="3"/>
    <s v="2014/15"/>
    <n v="16001"/>
    <n v="31299"/>
    <n v="78166"/>
    <n v="0.91279999999999994"/>
    <m/>
    <n v="17"/>
    <n v="0.17599999999999999"/>
    <n v="4.2200000000000001E-2"/>
  </r>
  <r>
    <x v="5"/>
    <s v="C-IV"/>
    <x v="0"/>
    <x v="3"/>
    <x v="3"/>
    <s v="2014/15"/>
    <n v="2894"/>
    <n v="5421"/>
    <n v="11466"/>
    <n v="0.99329999999999996"/>
    <m/>
    <n v="17"/>
    <n v="0.17599999999999999"/>
    <n v="4.2200000000000001E-2"/>
  </r>
  <r>
    <x v="6"/>
    <s v="C-IV"/>
    <x v="0"/>
    <x v="3"/>
    <x v="3"/>
    <s v="2014/15"/>
    <n v="688"/>
    <n v="1627"/>
    <n v="8311"/>
    <n v="0.8871"/>
    <m/>
    <n v="17"/>
    <n v="0.17599999999999999"/>
    <n v="4.2200000000000001E-2"/>
  </r>
  <r>
    <x v="7"/>
    <s v="CalWIN"/>
    <x v="0"/>
    <x v="3"/>
    <x v="3"/>
    <s v="2014/15"/>
    <n v="35445"/>
    <n v="72012"/>
    <n v="255481"/>
    <n v="0.93440000000000001"/>
    <m/>
    <n v="4"/>
    <n v="0.5"/>
    <n v="0.04"/>
  </r>
  <r>
    <x v="8"/>
    <s v="C-IV"/>
    <x v="0"/>
    <x v="3"/>
    <x v="3"/>
    <s v="2014/15"/>
    <n v="2469"/>
    <n v="5136"/>
    <n v="11207"/>
    <n v="0.9889"/>
    <m/>
    <n v="17"/>
    <n v="0.17599999999999999"/>
    <n v="4.2200000000000001E-2"/>
  </r>
  <r>
    <x v="9"/>
    <s v="C-IV"/>
    <x v="0"/>
    <x v="3"/>
    <x v="3"/>
    <s v="2014/15"/>
    <n v="7197"/>
    <n v="13063"/>
    <n v="36297"/>
    <n v="1"/>
    <m/>
    <n v="17"/>
    <n v="0.17599999999999999"/>
    <n v="4.2200000000000001E-2"/>
  </r>
  <r>
    <x v="10"/>
    <s v="CalWIN"/>
    <x v="0"/>
    <x v="3"/>
    <x v="3"/>
    <s v="2014/15"/>
    <n v="96715"/>
    <n v="227846"/>
    <n v="452482"/>
    <n v="0.95750000000000002"/>
    <m/>
    <n v="5"/>
    <n v="0.2"/>
    <n v="1.34E-2"/>
  </r>
  <r>
    <x v="11"/>
    <s v="C-IV"/>
    <x v="0"/>
    <x v="3"/>
    <x v="3"/>
    <s v="2014/15"/>
    <n v="1520"/>
    <n v="3684"/>
    <n v="11382"/>
    <n v="1"/>
    <m/>
    <n v="17"/>
    <n v="0.17599999999999999"/>
    <n v="4.2200000000000001E-2"/>
  </r>
  <r>
    <x v="12"/>
    <s v="C-IV"/>
    <x v="0"/>
    <x v="3"/>
    <x v="3"/>
    <s v="2014/15"/>
    <n v="11518"/>
    <n v="20309"/>
    <n v="48121"/>
    <n v="0.997"/>
    <m/>
    <n v="17"/>
    <n v="0.17599999999999999"/>
    <n v="4.2200000000000001E-2"/>
  </r>
  <r>
    <x v="13"/>
    <s v="C-IV"/>
    <x v="0"/>
    <x v="3"/>
    <x v="3"/>
    <s v="2014/15"/>
    <n v="16703"/>
    <n v="42073"/>
    <n v="86680"/>
    <n v="0.93989999999999996"/>
    <m/>
    <n v="17"/>
    <n v="0.17599999999999999"/>
    <n v="4.2200000000000001E-2"/>
  </r>
  <r>
    <x v="14"/>
    <s v="C-IV"/>
    <x v="0"/>
    <x v="3"/>
    <x v="3"/>
    <s v="2014/15"/>
    <n v="1042"/>
    <n v="2064"/>
    <n v="5457"/>
    <n v="0.98550000000000004"/>
    <m/>
    <n v="17"/>
    <n v="0.17599999999999999"/>
    <n v="4.2200000000000001E-2"/>
  </r>
  <r>
    <x v="15"/>
    <s v="C-IV"/>
    <x v="0"/>
    <x v="3"/>
    <x v="3"/>
    <s v="2014/15"/>
    <n v="63893"/>
    <n v="149749"/>
    <n v="360006"/>
    <n v="0.99350000000000005"/>
    <m/>
    <n v="11"/>
    <n v="0.182"/>
    <n v="5.1000000000000004E-3"/>
  </r>
  <r>
    <x v="16"/>
    <s v="C-IV"/>
    <x v="0"/>
    <x v="3"/>
    <x v="3"/>
    <s v="2014/15"/>
    <n v="10270"/>
    <n v="24051"/>
    <n v="53374"/>
    <n v="0.99680000000000002"/>
    <m/>
    <n v="17"/>
    <n v="0.17599999999999999"/>
    <n v="4.2200000000000001E-2"/>
  </r>
  <r>
    <x v="17"/>
    <s v="C-IV"/>
    <x v="0"/>
    <x v="3"/>
    <x v="3"/>
    <s v="2014/15"/>
    <n v="5936"/>
    <n v="11629"/>
    <n v="28806"/>
    <n v="0.97499999999999998"/>
    <m/>
    <n v="17"/>
    <n v="0.17599999999999999"/>
    <n v="4.2200000000000001E-2"/>
  </r>
  <r>
    <x v="18"/>
    <s v="C-IV"/>
    <x v="0"/>
    <x v="3"/>
    <x v="3"/>
    <s v="2014/15"/>
    <n v="1545"/>
    <n v="3182"/>
    <n v="7328"/>
    <n v="0.86750000000000005"/>
    <m/>
    <n v="17"/>
    <n v="0.17599999999999999"/>
    <n v="4.2200000000000001E-2"/>
  </r>
  <r>
    <x v="19"/>
    <s v="LRS"/>
    <x v="0"/>
    <x v="3"/>
    <x v="3"/>
    <s v="2014/15"/>
    <n v="585716"/>
    <n v="1185400"/>
    <n v="3676688"/>
    <n v="0.96689999999999998"/>
    <m/>
    <n v="25"/>
    <n v="0.44"/>
    <n v="6.4600000000000005E-2"/>
  </r>
  <r>
    <x v="20"/>
    <s v="C-IV"/>
    <x v="0"/>
    <x v="3"/>
    <x v="3"/>
    <s v="2014/15"/>
    <n v="11878"/>
    <n v="29310"/>
    <n v="67599"/>
    <n v="0.98680000000000001"/>
    <m/>
    <n v="17"/>
    <n v="0.17599999999999999"/>
    <n v="4.2200000000000001E-2"/>
  </r>
  <r>
    <x v="21"/>
    <s v="C-IV"/>
    <x v="0"/>
    <x v="3"/>
    <x v="3"/>
    <s v="2014/15"/>
    <n v="6300"/>
    <n v="10403"/>
    <n v="41746"/>
    <n v="0.98229999999999995"/>
    <m/>
    <n v="17"/>
    <n v="0.17599999999999999"/>
    <n v="4.2200000000000001E-2"/>
  </r>
  <r>
    <x v="22"/>
    <s v="C-IV"/>
    <x v="0"/>
    <x v="3"/>
    <x v="3"/>
    <s v="2014/15"/>
    <n v="1073"/>
    <n v="2033"/>
    <n v="4652"/>
    <n v="0.8478"/>
    <m/>
    <n v="17"/>
    <n v="0.17599999999999999"/>
    <n v="4.2200000000000001E-2"/>
  </r>
  <r>
    <x v="23"/>
    <s v="C-IV"/>
    <x v="0"/>
    <x v="3"/>
    <x v="3"/>
    <s v="2014/15"/>
    <n v="7131"/>
    <n v="13178"/>
    <n v="38218"/>
    <n v="0.98660000000000003"/>
    <m/>
    <n v="17"/>
    <n v="0.17599999999999999"/>
    <n v="4.2200000000000001E-2"/>
  </r>
  <r>
    <x v="24"/>
    <s v="C-IV"/>
    <x v="0"/>
    <x v="3"/>
    <x v="3"/>
    <s v="2014/15"/>
    <n v="24649"/>
    <n v="57836"/>
    <n v="131317"/>
    <n v="0.97689999999999999"/>
    <m/>
    <n v="1"/>
    <n v="0"/>
    <n v="2.6499999999999999E-2"/>
  </r>
  <r>
    <x v="25"/>
    <s v="C-IV"/>
    <x v="0"/>
    <x v="3"/>
    <x v="3"/>
    <s v="2014/15"/>
    <n v="467"/>
    <n v="1023"/>
    <n v="3099"/>
    <n v="1"/>
    <m/>
    <n v="17"/>
    <n v="0.17599999999999999"/>
    <n v="4.2200000000000001E-2"/>
  </r>
  <r>
    <x v="26"/>
    <s v="C-IV"/>
    <x v="0"/>
    <x v="3"/>
    <x v="3"/>
    <s v="2014/15"/>
    <n v="499"/>
    <n v="849"/>
    <n v="3424"/>
    <n v="0.93940000000000001"/>
    <m/>
    <n v="17"/>
    <n v="0.17599999999999999"/>
    <n v="4.2200000000000001E-2"/>
  </r>
  <r>
    <x v="27"/>
    <s v="C-IV"/>
    <x v="0"/>
    <x v="3"/>
    <x v="3"/>
    <s v="2014/15"/>
    <n v="23266"/>
    <n v="52560"/>
    <n v="162450"/>
    <n v="1"/>
    <m/>
    <n v="3"/>
    <n v="0.33300000000000002"/>
    <n v="6.3399999999999998E-2"/>
  </r>
  <r>
    <x v="28"/>
    <s v="C-IV"/>
    <x v="0"/>
    <x v="3"/>
    <x v="3"/>
    <s v="2014/15"/>
    <n v="3575"/>
    <n v="7421"/>
    <n v="30498"/>
    <n v="0.94199999999999995"/>
    <m/>
    <n v="17"/>
    <n v="0.17599999999999999"/>
    <n v="4.2200000000000001E-2"/>
  </r>
  <r>
    <x v="29"/>
    <s v="C-IV"/>
    <x v="0"/>
    <x v="3"/>
    <x v="3"/>
    <s v="2014/15"/>
    <n v="4246"/>
    <n v="7705"/>
    <n v="23165"/>
    <n v="0.96519999999999995"/>
    <m/>
    <n v="17"/>
    <n v="0.17599999999999999"/>
    <n v="4.2200000000000001E-2"/>
  </r>
  <r>
    <x v="30"/>
    <s v="CalWIN"/>
    <x v="0"/>
    <x v="3"/>
    <x v="3"/>
    <s v="2014/15"/>
    <n v="120652"/>
    <n v="253714"/>
    <n v="838886"/>
    <n v="0.98640000000000005"/>
    <m/>
    <n v="8"/>
    <n v="0.25"/>
    <n v="2.9000000000000001E-2"/>
  </r>
  <r>
    <x v="31"/>
    <s v="CalWIN"/>
    <x v="0"/>
    <x v="3"/>
    <x v="3"/>
    <s v="2014/15"/>
    <n v="9726"/>
    <n v="18407"/>
    <n v="60698"/>
    <n v="0.98199999999999998"/>
    <m/>
    <n v="17"/>
    <n v="0.17599999999999999"/>
    <n v="4.2200000000000001E-2"/>
  </r>
  <r>
    <x v="32"/>
    <s v="C-IV"/>
    <x v="0"/>
    <x v="3"/>
    <x v="3"/>
    <s v="2014/15"/>
    <n v="1060"/>
    <n v="2030"/>
    <n v="5520"/>
    <n v="1"/>
    <m/>
    <n v="17"/>
    <n v="0.17599999999999999"/>
    <n v="4.2200000000000001E-2"/>
  </r>
  <r>
    <x v="33"/>
    <s v="C-IV"/>
    <x v="0"/>
    <x v="3"/>
    <x v="3"/>
    <s v="2014/15"/>
    <n v="126931"/>
    <n v="292785"/>
    <n v="763615"/>
    <n v="0.99550000000000005"/>
    <m/>
    <n v="19"/>
    <n v="0.158"/>
    <n v="7.4899999999999994E-2"/>
  </r>
  <r>
    <x v="34"/>
    <s v="CalWIN"/>
    <x v="0"/>
    <x v="3"/>
    <x v="3"/>
    <s v="2014/15"/>
    <n v="103939"/>
    <n v="219747"/>
    <n v="520071"/>
    <n v="0.98929999999999996"/>
    <m/>
    <n v="8"/>
    <n v="0.5"/>
    <n v="0"/>
  </r>
  <r>
    <x v="35"/>
    <s v="C-IV"/>
    <x v="0"/>
    <x v="3"/>
    <x v="3"/>
    <s v="2014/15"/>
    <n v="2731"/>
    <n v="6193"/>
    <n v="17260"/>
    <n v="0.98109999999999997"/>
    <m/>
    <n v="17"/>
    <n v="0.17599999999999999"/>
    <n v="4.2200000000000001E-2"/>
  </r>
  <r>
    <x v="36"/>
    <s v="C-IV"/>
    <x v="0"/>
    <x v="3"/>
    <x v="3"/>
    <s v="2014/15"/>
    <n v="177354"/>
    <n v="398410"/>
    <n v="809316"/>
    <n v="0.99990000000000001"/>
    <m/>
    <n v="22"/>
    <n v="9.0999999999999998E-2"/>
    <n v="7.8E-2"/>
  </r>
  <r>
    <x v="37"/>
    <s v="CalWIN"/>
    <x v="0"/>
    <x v="3"/>
    <x v="3"/>
    <s v="2014/15"/>
    <n v="139096"/>
    <n v="287399"/>
    <n v="813049"/>
    <n v="0.93559999999999999"/>
    <m/>
    <n v="13"/>
    <n v="0.46200000000000002"/>
    <n v="1.06E-2"/>
  </r>
  <r>
    <x v="38"/>
    <s v="CalWIN"/>
    <x v="0"/>
    <x v="3"/>
    <x v="3"/>
    <s v="2014/15"/>
    <n v="33153"/>
    <n v="50987"/>
    <n v="220259"/>
    <n v="0.9728"/>
    <m/>
    <n v="4"/>
    <n v="0.75"/>
    <n v="9.9599999999999994E-2"/>
  </r>
  <r>
    <x v="39"/>
    <s v="C-IV"/>
    <x v="0"/>
    <x v="3"/>
    <x v="3"/>
    <s v="2014/15"/>
    <n v="51784"/>
    <n v="120014"/>
    <n v="279094"/>
    <n v="0.98650000000000004"/>
    <m/>
    <n v="7"/>
    <n v="0"/>
    <n v="1.35E-2"/>
  </r>
  <r>
    <x v="40"/>
    <s v="CalWIN"/>
    <x v="0"/>
    <x v="3"/>
    <x v="3"/>
    <s v="2014/15"/>
    <n v="9834"/>
    <n v="18402"/>
    <n v="58387"/>
    <n v="0.95289999999999997"/>
    <m/>
    <n v="17"/>
    <n v="0.17599999999999999"/>
    <n v="4.2200000000000001E-2"/>
  </r>
  <r>
    <x v="41"/>
    <s v="CalWIN"/>
    <x v="0"/>
    <x v="3"/>
    <x v="3"/>
    <s v="2014/15"/>
    <n v="15994"/>
    <n v="31880"/>
    <n v="146192"/>
    <n v="0.97550000000000003"/>
    <m/>
    <n v="17"/>
    <n v="0.17599999999999999"/>
    <n v="4.2200000000000001E-2"/>
  </r>
  <r>
    <x v="42"/>
    <s v="CalWIN"/>
    <x v="0"/>
    <x v="3"/>
    <x v="3"/>
    <s v="2014/15"/>
    <n v="16991"/>
    <n v="37090"/>
    <n v="129230"/>
    <n v="0.85509999999999997"/>
    <m/>
    <n v="17"/>
    <n v="0.17599999999999999"/>
    <n v="4.2200000000000001E-2"/>
  </r>
  <r>
    <x v="43"/>
    <s v="CalWIN"/>
    <x v="0"/>
    <x v="3"/>
    <x v="3"/>
    <s v="2014/15"/>
    <n v="55320"/>
    <n v="112449"/>
    <n v="416404"/>
    <n v="0.96040000000000003"/>
    <m/>
    <n v="5"/>
    <n v="0.4"/>
    <n v="1.35E-2"/>
  </r>
  <r>
    <x v="44"/>
    <s v="CalWIN"/>
    <x v="0"/>
    <x v="3"/>
    <x v="3"/>
    <s v="2014/15"/>
    <n v="13271"/>
    <n v="25385"/>
    <n v="73855"/>
    <n v="0.92720000000000002"/>
    <m/>
    <n v="17"/>
    <n v="0.17599999999999999"/>
    <n v="4.2200000000000001E-2"/>
  </r>
  <r>
    <x v="45"/>
    <s v="C-IV"/>
    <x v="0"/>
    <x v="3"/>
    <x v="3"/>
    <s v="2014/15"/>
    <n v="12834"/>
    <n v="24775"/>
    <n v="63042"/>
    <n v="0.96550000000000002"/>
    <m/>
    <n v="17"/>
    <n v="0.17599999999999999"/>
    <n v="4.2200000000000001E-2"/>
  </r>
  <r>
    <x v="46"/>
    <s v="C-IV"/>
    <x v="0"/>
    <x v="3"/>
    <x v="3"/>
    <s v="2014/15"/>
    <n v="178"/>
    <n v="320"/>
    <n v="805"/>
    <n v="1"/>
    <m/>
    <n v="17"/>
    <n v="0.17599999999999999"/>
    <n v="4.2200000000000001E-2"/>
  </r>
  <r>
    <x v="47"/>
    <s v="C-IV"/>
    <x v="0"/>
    <x v="3"/>
    <x v="3"/>
    <s v="2014/15"/>
    <n v="3223"/>
    <n v="6993"/>
    <n v="16569"/>
    <n v="1"/>
    <m/>
    <n v="17"/>
    <n v="0.17599999999999999"/>
    <n v="4.2200000000000001E-2"/>
  </r>
  <r>
    <x v="48"/>
    <s v="CalWIN"/>
    <x v="0"/>
    <x v="3"/>
    <x v="3"/>
    <s v="2014/15"/>
    <n v="22313"/>
    <n v="43385"/>
    <n v="114399"/>
    <n v="0.93089999999999995"/>
    <m/>
    <n v="1"/>
    <n v="1"/>
    <n v="3.6999999999999998E-2"/>
  </r>
  <r>
    <x v="49"/>
    <s v="CalWIN"/>
    <x v="0"/>
    <x v="3"/>
    <x v="3"/>
    <s v="2014/15"/>
    <n v="19814"/>
    <n v="35677"/>
    <n v="119855"/>
    <n v="0.95820000000000005"/>
    <m/>
    <n v="17"/>
    <n v="0.17599999999999999"/>
    <n v="4.2200000000000001E-2"/>
  </r>
  <r>
    <x v="50"/>
    <s v="C-IV"/>
    <x v="0"/>
    <x v="3"/>
    <x v="3"/>
    <s v="2014/15"/>
    <n v="42583"/>
    <n v="91585"/>
    <n v="220335"/>
    <n v="0.9627"/>
    <m/>
    <n v="6"/>
    <n v="0.33300000000000002"/>
    <n v="1.55E-2"/>
  </r>
  <r>
    <x v="51"/>
    <s v="C-IV"/>
    <x v="0"/>
    <x v="3"/>
    <x v="3"/>
    <s v="2014/15"/>
    <n v="5642"/>
    <n v="13047"/>
    <n v="38799"/>
    <n v="1"/>
    <m/>
    <n v="17"/>
    <n v="0.17599999999999999"/>
    <n v="4.2200000000000001E-2"/>
  </r>
  <r>
    <x v="52"/>
    <s v="C-IV"/>
    <x v="0"/>
    <x v="3"/>
    <x v="3"/>
    <s v="2014/15"/>
    <n v="4714"/>
    <n v="10255"/>
    <n v="26088"/>
    <n v="0.97929999999999995"/>
    <m/>
    <n v="17"/>
    <n v="0.17599999999999999"/>
    <n v="4.2200000000000001E-2"/>
  </r>
  <r>
    <x v="53"/>
    <s v="C-IV"/>
    <x v="0"/>
    <x v="3"/>
    <x v="3"/>
    <s v="2014/15"/>
    <n v="996"/>
    <n v="1829"/>
    <n v="4768"/>
    <n v="0.92449999999999999"/>
    <m/>
    <n v="17"/>
    <n v="0.17599999999999999"/>
    <n v="4.2200000000000001E-2"/>
  </r>
  <r>
    <x v="54"/>
    <s v="CalWIN"/>
    <x v="0"/>
    <x v="3"/>
    <x v="3"/>
    <s v="2014/15"/>
    <n v="52436"/>
    <n v="123898"/>
    <n v="236950"/>
    <n v="0.97740000000000005"/>
    <m/>
    <n v="2"/>
    <n v="1"/>
    <n v="6.3600000000000004E-2"/>
  </r>
  <r>
    <x v="55"/>
    <s v="C-IV"/>
    <x v="0"/>
    <x v="3"/>
    <x v="3"/>
    <s v="2014/15"/>
    <n v="3000"/>
    <n v="5414"/>
    <n v="13863"/>
    <n v="0.89259999999999995"/>
    <m/>
    <n v="17"/>
    <n v="0.17599999999999999"/>
    <n v="4.2200000000000001E-2"/>
  </r>
  <r>
    <x v="56"/>
    <s v="CalWIN"/>
    <x v="0"/>
    <x v="3"/>
    <x v="3"/>
    <s v="2014/15"/>
    <n v="36486"/>
    <n v="74220"/>
    <n v="216023"/>
    <n v="0.94359999999999999"/>
    <m/>
    <n v="3"/>
    <n v="0.66700000000000004"/>
    <n v="3.85E-2"/>
  </r>
  <r>
    <x v="57"/>
    <s v="CalWIN"/>
    <x v="0"/>
    <x v="3"/>
    <x v="3"/>
    <s v="2014/15"/>
    <n v="9810"/>
    <n v="20044"/>
    <n v="53825"/>
    <n v="0.91220000000000001"/>
    <m/>
    <n v="17"/>
    <n v="0.17599999999999999"/>
    <n v="4.2200000000000001E-2"/>
  </r>
  <r>
    <x v="58"/>
    <s v="C-IV"/>
    <x v="0"/>
    <x v="3"/>
    <x v="3"/>
    <s v="2014/15"/>
    <n v="6023"/>
    <n v="13204"/>
    <n v="29695"/>
    <n v="1"/>
    <m/>
    <n v="17"/>
    <n v="0.17599999999999999"/>
    <n v="4.2200000000000001E-2"/>
  </r>
  <r>
    <x v="0"/>
    <s v="n/a"/>
    <x v="1"/>
    <x v="3"/>
    <x v="3"/>
    <s v="2014/15"/>
    <n v="2101357"/>
    <n v="4443927"/>
    <n v="12494452"/>
    <n v="0.97030000000000005"/>
    <m/>
    <n v="202"/>
    <n v="0.32200000000000001"/>
    <n v="7.4300000000000005E-2"/>
  </r>
  <r>
    <x v="1"/>
    <s v="CalWIN"/>
    <x v="1"/>
    <x v="3"/>
    <x v="3"/>
    <s v="2014/15"/>
    <n v="60825"/>
    <n v="120003"/>
    <n v="418769"/>
    <n v="0.83"/>
    <m/>
    <n v="4"/>
    <n v="1"/>
    <n v="6.9000000000000006E-2"/>
  </r>
  <r>
    <x v="2"/>
    <s v="C-IV"/>
    <x v="1"/>
    <x v="3"/>
    <x v="3"/>
    <s v="2014/15"/>
    <n v="102"/>
    <n v="165"/>
    <n v="385"/>
    <n v="1"/>
    <m/>
    <n v="23"/>
    <n v="0.26100000000000001"/>
    <n v="4.8000000000000001E-2"/>
  </r>
  <r>
    <x v="3"/>
    <s v="C-IV"/>
    <x v="1"/>
    <x v="3"/>
    <x v="3"/>
    <s v="2014/15"/>
    <n v="1746"/>
    <n v="3343"/>
    <n v="7712"/>
    <n v="0.94230000000000003"/>
    <m/>
    <n v="23"/>
    <n v="0.26100000000000001"/>
    <n v="4.8000000000000001E-2"/>
  </r>
  <r>
    <x v="4"/>
    <s v="C-IV"/>
    <x v="1"/>
    <x v="3"/>
    <x v="3"/>
    <s v="2014/15"/>
    <n v="16101"/>
    <n v="31351"/>
    <n v="79394"/>
    <n v="0.90039999999999998"/>
    <m/>
    <n v="23"/>
    <n v="0.26100000000000001"/>
    <n v="4.8000000000000001E-2"/>
  </r>
  <r>
    <x v="5"/>
    <s v="C-IV"/>
    <x v="1"/>
    <x v="3"/>
    <x v="3"/>
    <s v="2014/15"/>
    <n v="2917"/>
    <n v="5457"/>
    <n v="11651"/>
    <n v="1"/>
    <m/>
    <n v="23"/>
    <n v="0.26100000000000001"/>
    <n v="4.8000000000000001E-2"/>
  </r>
  <r>
    <x v="6"/>
    <s v="C-IV"/>
    <x v="1"/>
    <x v="3"/>
    <x v="3"/>
    <s v="2014/15"/>
    <n v="695"/>
    <n v="1658"/>
    <n v="8385"/>
    <n v="0.89470000000000005"/>
    <m/>
    <n v="23"/>
    <n v="0.26100000000000001"/>
    <n v="4.8000000000000001E-2"/>
  </r>
  <r>
    <x v="7"/>
    <s v="CalWIN"/>
    <x v="1"/>
    <x v="3"/>
    <x v="3"/>
    <s v="2014/15"/>
    <n v="35046"/>
    <n v="71330"/>
    <n v="258418"/>
    <n v="0.95679999999999998"/>
    <m/>
    <n v="4"/>
    <n v="0.5"/>
    <n v="3.7699999999999997E-2"/>
  </r>
  <r>
    <x v="8"/>
    <s v="C-IV"/>
    <x v="1"/>
    <x v="3"/>
    <x v="3"/>
    <s v="2014/15"/>
    <n v="2479"/>
    <n v="5126"/>
    <n v="11224"/>
    <n v="1"/>
    <m/>
    <n v="23"/>
    <n v="0.26100000000000001"/>
    <n v="4.8000000000000001E-2"/>
  </r>
  <r>
    <x v="9"/>
    <s v="C-IV"/>
    <x v="1"/>
    <x v="3"/>
    <x v="3"/>
    <s v="2014/15"/>
    <n v="7277"/>
    <n v="13186"/>
    <n v="36987"/>
    <n v="1"/>
    <m/>
    <n v="23"/>
    <n v="0.26100000000000001"/>
    <n v="4.8000000000000001E-2"/>
  </r>
  <r>
    <x v="10"/>
    <s v="CalWIN"/>
    <x v="1"/>
    <x v="3"/>
    <x v="3"/>
    <s v="2014/15"/>
    <n v="97110"/>
    <n v="228307"/>
    <n v="456093"/>
    <n v="0.96350000000000002"/>
    <m/>
    <n v="6"/>
    <n v="0.16700000000000001"/>
    <n v="1.41E-2"/>
  </r>
  <r>
    <x v="11"/>
    <s v="C-IV"/>
    <x v="1"/>
    <x v="3"/>
    <x v="3"/>
    <s v="2014/15"/>
    <n v="1515"/>
    <n v="3663"/>
    <n v="11528"/>
    <n v="1"/>
    <m/>
    <n v="23"/>
    <n v="0.26100000000000001"/>
    <n v="4.8000000000000001E-2"/>
  </r>
  <r>
    <x v="12"/>
    <s v="C-IV"/>
    <x v="1"/>
    <x v="3"/>
    <x v="3"/>
    <s v="2014/15"/>
    <n v="11589"/>
    <n v="20402"/>
    <n v="49005"/>
    <n v="0.99809999999999999"/>
    <m/>
    <n v="23"/>
    <n v="0.26100000000000001"/>
    <n v="4.8000000000000001E-2"/>
  </r>
  <r>
    <x v="13"/>
    <s v="C-IV"/>
    <x v="1"/>
    <x v="3"/>
    <x v="3"/>
    <s v="2014/15"/>
    <n v="16711"/>
    <n v="41913"/>
    <n v="88489"/>
    <n v="0.95740000000000003"/>
    <m/>
    <n v="23"/>
    <n v="0.26100000000000001"/>
    <n v="4.8000000000000001E-2"/>
  </r>
  <r>
    <x v="14"/>
    <s v="C-IV"/>
    <x v="1"/>
    <x v="3"/>
    <x v="3"/>
    <s v="2014/15"/>
    <n v="1055"/>
    <n v="2091"/>
    <n v="5405"/>
    <n v="1"/>
    <m/>
    <n v="23"/>
    <n v="0.26100000000000001"/>
    <n v="4.8000000000000001E-2"/>
  </r>
  <r>
    <x v="15"/>
    <s v="C-IV"/>
    <x v="1"/>
    <x v="3"/>
    <x v="3"/>
    <s v="2014/15"/>
    <n v="64392"/>
    <n v="152850"/>
    <n v="367041"/>
    <n v="0.99539999999999995"/>
    <m/>
    <n v="12"/>
    <n v="0.16700000000000001"/>
    <n v="8.0999999999999996E-3"/>
  </r>
  <r>
    <x v="16"/>
    <s v="C-IV"/>
    <x v="1"/>
    <x v="3"/>
    <x v="3"/>
    <s v="2014/15"/>
    <n v="10304"/>
    <n v="24156"/>
    <n v="54246"/>
    <n v="0.99570000000000003"/>
    <m/>
    <n v="23"/>
    <n v="0.26100000000000001"/>
    <n v="4.8000000000000001E-2"/>
  </r>
  <r>
    <x v="17"/>
    <s v="C-IV"/>
    <x v="1"/>
    <x v="3"/>
    <x v="3"/>
    <s v="2014/15"/>
    <n v="5936"/>
    <n v="11651"/>
    <n v="29216"/>
    <n v="0.95489999999999997"/>
    <m/>
    <n v="23"/>
    <n v="0.26100000000000001"/>
    <n v="4.8000000000000001E-2"/>
  </r>
  <r>
    <x v="18"/>
    <s v="C-IV"/>
    <x v="1"/>
    <x v="3"/>
    <x v="3"/>
    <s v="2014/15"/>
    <n v="1520"/>
    <n v="3136"/>
    <n v="7360"/>
    <n v="0.83779999999999999"/>
    <m/>
    <n v="23"/>
    <n v="0.26100000000000001"/>
    <n v="4.8000000000000001E-2"/>
  </r>
  <r>
    <x v="19"/>
    <s v="LRS"/>
    <x v="1"/>
    <x v="3"/>
    <x v="3"/>
    <s v="2014/15"/>
    <n v="583724"/>
    <n v="1181395"/>
    <n v="3681531"/>
    <n v="0.96950000000000003"/>
    <m/>
    <n v="30"/>
    <n v="0.5"/>
    <n v="7.2599999999999998E-2"/>
  </r>
  <r>
    <x v="20"/>
    <s v="C-IV"/>
    <x v="1"/>
    <x v="3"/>
    <x v="3"/>
    <s v="2014/15"/>
    <n v="11919"/>
    <n v="29368"/>
    <n v="68457"/>
    <n v="0.99529999999999996"/>
    <m/>
    <n v="23"/>
    <n v="0.26100000000000001"/>
    <n v="4.8000000000000001E-2"/>
  </r>
  <r>
    <x v="21"/>
    <s v="C-IV"/>
    <x v="1"/>
    <x v="3"/>
    <x v="3"/>
    <s v="2014/15"/>
    <n v="6333"/>
    <n v="10466"/>
    <n v="42511"/>
    <n v="0.96719999999999995"/>
    <m/>
    <n v="23"/>
    <n v="0.26100000000000001"/>
    <n v="4.8000000000000001E-2"/>
  </r>
  <r>
    <x v="22"/>
    <s v="C-IV"/>
    <x v="1"/>
    <x v="3"/>
    <x v="3"/>
    <s v="2014/15"/>
    <n v="1085"/>
    <n v="2054"/>
    <n v="4748"/>
    <n v="0.8"/>
    <m/>
    <n v="23"/>
    <n v="0.26100000000000001"/>
    <n v="4.8000000000000001E-2"/>
  </r>
  <r>
    <x v="23"/>
    <s v="C-IV"/>
    <x v="1"/>
    <x v="3"/>
    <x v="3"/>
    <s v="2014/15"/>
    <n v="7088"/>
    <n v="13148"/>
    <n v="38712"/>
    <n v="0.99429999999999996"/>
    <m/>
    <n v="23"/>
    <n v="0.26100000000000001"/>
    <n v="4.8000000000000001E-2"/>
  </r>
  <r>
    <x v="24"/>
    <s v="C-IV"/>
    <x v="1"/>
    <x v="3"/>
    <x v="3"/>
    <s v="2014/15"/>
    <n v="24832"/>
    <n v="58213"/>
    <n v="132949"/>
    <n v="0.9849"/>
    <m/>
    <n v="2"/>
    <n v="0.5"/>
    <n v="2.1100000000000001E-2"/>
  </r>
  <r>
    <x v="25"/>
    <s v="C-IV"/>
    <x v="1"/>
    <x v="3"/>
    <x v="3"/>
    <s v="2014/15"/>
    <n v="473"/>
    <n v="1032"/>
    <n v="3155"/>
    <n v="1"/>
    <m/>
    <n v="23"/>
    <n v="0.26100000000000001"/>
    <n v="4.8000000000000001E-2"/>
  </r>
  <r>
    <x v="26"/>
    <s v="C-IV"/>
    <x v="1"/>
    <x v="3"/>
    <x v="3"/>
    <s v="2014/15"/>
    <n v="526"/>
    <n v="869"/>
    <n v="3500"/>
    <n v="0.97729999999999995"/>
    <m/>
    <n v="23"/>
    <n v="0.26100000000000001"/>
    <n v="4.8000000000000001E-2"/>
  </r>
  <r>
    <x v="27"/>
    <s v="C-IV"/>
    <x v="1"/>
    <x v="3"/>
    <x v="3"/>
    <s v="2014/15"/>
    <n v="23815"/>
    <n v="53769"/>
    <n v="165463"/>
    <n v="0.99670000000000003"/>
    <m/>
    <n v="4"/>
    <n v="0.25"/>
    <n v="4.8500000000000001E-2"/>
  </r>
  <r>
    <x v="28"/>
    <s v="C-IV"/>
    <x v="1"/>
    <x v="3"/>
    <x v="3"/>
    <s v="2014/15"/>
    <n v="3587"/>
    <n v="7489"/>
    <n v="31105"/>
    <n v="0.97750000000000004"/>
    <m/>
    <n v="23"/>
    <n v="0.26100000000000001"/>
    <n v="4.8000000000000001E-2"/>
  </r>
  <r>
    <x v="29"/>
    <s v="C-IV"/>
    <x v="1"/>
    <x v="3"/>
    <x v="3"/>
    <s v="2014/15"/>
    <n v="4247"/>
    <n v="7669"/>
    <n v="23663"/>
    <n v="0.95409999999999995"/>
    <m/>
    <n v="23"/>
    <n v="0.26100000000000001"/>
    <n v="4.8000000000000001E-2"/>
  </r>
  <r>
    <x v="30"/>
    <s v="CalWIN"/>
    <x v="1"/>
    <x v="3"/>
    <x v="3"/>
    <s v="2014/15"/>
    <n v="120341"/>
    <n v="254060"/>
    <n v="846977"/>
    <n v="0.99050000000000005"/>
    <m/>
    <n v="9"/>
    <n v="0.33300000000000002"/>
    <n v="3.85E-2"/>
  </r>
  <r>
    <x v="31"/>
    <s v="CalWIN"/>
    <x v="1"/>
    <x v="3"/>
    <x v="3"/>
    <s v="2014/15"/>
    <n v="9240"/>
    <n v="18186"/>
    <n v="61204"/>
    <n v="0.98640000000000005"/>
    <m/>
    <n v="23"/>
    <n v="0.26100000000000001"/>
    <n v="4.8000000000000001E-2"/>
  </r>
  <r>
    <x v="32"/>
    <s v="C-IV"/>
    <x v="1"/>
    <x v="3"/>
    <x v="3"/>
    <s v="2014/15"/>
    <n v="1065"/>
    <n v="2006"/>
    <n v="5565"/>
    <n v="0.98209999999999997"/>
    <m/>
    <n v="23"/>
    <n v="0.26100000000000001"/>
    <n v="4.8000000000000001E-2"/>
  </r>
  <r>
    <x v="33"/>
    <s v="C-IV"/>
    <x v="1"/>
    <x v="3"/>
    <x v="3"/>
    <s v="2014/15"/>
    <n v="126156"/>
    <n v="290289"/>
    <n v="778530"/>
    <n v="0.99639999999999995"/>
    <m/>
    <n v="23"/>
    <n v="0.17399999999999999"/>
    <n v="7.17E-2"/>
  </r>
  <r>
    <x v="34"/>
    <s v="CalWIN"/>
    <x v="1"/>
    <x v="3"/>
    <x v="3"/>
    <s v="2014/15"/>
    <n v="103320"/>
    <n v="219247"/>
    <n v="525476"/>
    <n v="0.99390000000000001"/>
    <m/>
    <n v="8"/>
    <n v="0.5"/>
    <n v="0"/>
  </r>
  <r>
    <x v="35"/>
    <s v="C-IV"/>
    <x v="1"/>
    <x v="3"/>
    <x v="3"/>
    <s v="2014/15"/>
    <n v="2727"/>
    <n v="6200"/>
    <n v="17554"/>
    <n v="0.99229999999999996"/>
    <m/>
    <n v="23"/>
    <n v="0.26100000000000001"/>
    <n v="4.8000000000000001E-2"/>
  </r>
  <r>
    <x v="36"/>
    <s v="C-IV"/>
    <x v="1"/>
    <x v="3"/>
    <x v="3"/>
    <s v="2014/15"/>
    <n v="177081"/>
    <n v="397572"/>
    <n v="822918"/>
    <n v="1"/>
    <m/>
    <n v="29"/>
    <n v="0.10299999999999999"/>
    <n v="6.5299999999999997E-2"/>
  </r>
  <r>
    <x v="37"/>
    <s v="CalWIN"/>
    <x v="1"/>
    <x v="3"/>
    <x v="3"/>
    <s v="2014/15"/>
    <n v="139429"/>
    <n v="287735"/>
    <n v="828041"/>
    <n v="0.93869999999999998"/>
    <m/>
    <n v="15"/>
    <n v="0.46700000000000003"/>
    <n v="8.0000000000000002E-3"/>
  </r>
  <r>
    <x v="38"/>
    <s v="CalWIN"/>
    <x v="1"/>
    <x v="3"/>
    <x v="3"/>
    <s v="2014/15"/>
    <n v="33070"/>
    <n v="50964"/>
    <n v="221268"/>
    <n v="0.97109999999999996"/>
    <m/>
    <n v="4"/>
    <n v="0.75"/>
    <n v="8.48E-2"/>
  </r>
  <r>
    <x v="39"/>
    <s v="C-IV"/>
    <x v="1"/>
    <x v="3"/>
    <x v="3"/>
    <s v="2014/15"/>
    <n v="51927"/>
    <n v="120134"/>
    <n v="283620"/>
    <n v="0.98429999999999995"/>
    <m/>
    <n v="9"/>
    <n v="0"/>
    <n v="1.7100000000000001E-2"/>
  </r>
  <r>
    <x v="40"/>
    <s v="CalWIN"/>
    <x v="1"/>
    <x v="3"/>
    <x v="3"/>
    <s v="2014/15"/>
    <n v="9880"/>
    <n v="18430"/>
    <n v="59175"/>
    <n v="0.96950000000000003"/>
    <m/>
    <n v="23"/>
    <n v="0.26100000000000001"/>
    <n v="4.8000000000000001E-2"/>
  </r>
  <r>
    <x v="41"/>
    <s v="CalWIN"/>
    <x v="1"/>
    <x v="3"/>
    <x v="3"/>
    <s v="2014/15"/>
    <n v="16016"/>
    <n v="31797"/>
    <n v="147927"/>
    <n v="0.98519999999999996"/>
    <m/>
    <n v="23"/>
    <n v="0.26100000000000001"/>
    <n v="4.8000000000000001E-2"/>
  </r>
  <r>
    <x v="42"/>
    <s v="CalWIN"/>
    <x v="1"/>
    <x v="3"/>
    <x v="3"/>
    <s v="2014/15"/>
    <n v="17259"/>
    <n v="37757"/>
    <n v="130718"/>
    <n v="0.94699999999999995"/>
    <m/>
    <n v="23"/>
    <n v="0.26100000000000001"/>
    <n v="4.8000000000000001E-2"/>
  </r>
  <r>
    <x v="43"/>
    <s v="CalWIN"/>
    <x v="1"/>
    <x v="3"/>
    <x v="3"/>
    <s v="2014/15"/>
    <n v="55232"/>
    <n v="112016"/>
    <n v="422816"/>
    <n v="0.95550000000000002"/>
    <m/>
    <n v="5"/>
    <n v="0.4"/>
    <n v="2.2499999999999999E-2"/>
  </r>
  <r>
    <x v="44"/>
    <s v="CalWIN"/>
    <x v="1"/>
    <x v="3"/>
    <x v="3"/>
    <s v="2014/15"/>
    <n v="13389"/>
    <n v="25684"/>
    <n v="74613"/>
    <n v="0.90739999999999998"/>
    <m/>
    <n v="23"/>
    <n v="0.26100000000000001"/>
    <n v="4.8000000000000001E-2"/>
  </r>
  <r>
    <x v="45"/>
    <s v="C-IV"/>
    <x v="1"/>
    <x v="3"/>
    <x v="3"/>
    <s v="2014/15"/>
    <n v="12826"/>
    <n v="24745"/>
    <n v="63917"/>
    <n v="0.95350000000000001"/>
    <m/>
    <n v="23"/>
    <n v="0.26100000000000001"/>
    <n v="4.8000000000000001E-2"/>
  </r>
  <r>
    <x v="46"/>
    <s v="C-IV"/>
    <x v="1"/>
    <x v="3"/>
    <x v="3"/>
    <s v="2014/15"/>
    <n v="184"/>
    <n v="336"/>
    <n v="809"/>
    <n v="1"/>
    <m/>
    <n v="23"/>
    <n v="0.26100000000000001"/>
    <n v="4.8000000000000001E-2"/>
  </r>
  <r>
    <x v="47"/>
    <s v="C-IV"/>
    <x v="1"/>
    <x v="3"/>
    <x v="3"/>
    <s v="2014/15"/>
    <n v="3246"/>
    <n v="7057"/>
    <n v="16733"/>
    <n v="1"/>
    <m/>
    <n v="23"/>
    <n v="0.26100000000000001"/>
    <n v="4.8000000000000001E-2"/>
  </r>
  <r>
    <x v="48"/>
    <s v="CalWIN"/>
    <x v="1"/>
    <x v="3"/>
    <x v="3"/>
    <s v="2014/15"/>
    <n v="22211"/>
    <n v="43195"/>
    <n v="115392"/>
    <n v="0.92400000000000004"/>
    <m/>
    <n v="1"/>
    <n v="1"/>
    <n v="3.0099999999999998E-2"/>
  </r>
  <r>
    <x v="49"/>
    <s v="CalWIN"/>
    <x v="1"/>
    <x v="3"/>
    <x v="3"/>
    <s v="2014/15"/>
    <n v="19859"/>
    <n v="35932"/>
    <n v="121040"/>
    <n v="0.93130000000000002"/>
    <m/>
    <n v="23"/>
    <n v="0.26100000000000001"/>
    <n v="4.8000000000000001E-2"/>
  </r>
  <r>
    <x v="50"/>
    <s v="C-IV"/>
    <x v="1"/>
    <x v="3"/>
    <x v="3"/>
    <s v="2014/15"/>
    <n v="42546"/>
    <n v="91476"/>
    <n v="223938"/>
    <n v="0.9647"/>
    <m/>
    <n v="7"/>
    <n v="0.28599999999999998"/>
    <n v="1.4200000000000001E-2"/>
  </r>
  <r>
    <x v="51"/>
    <s v="C-IV"/>
    <x v="1"/>
    <x v="3"/>
    <x v="3"/>
    <s v="2014/15"/>
    <n v="5657"/>
    <n v="13130"/>
    <n v="39296"/>
    <n v="0.96850000000000003"/>
    <m/>
    <n v="23"/>
    <n v="0.26100000000000001"/>
    <n v="4.8000000000000001E-2"/>
  </r>
  <r>
    <x v="52"/>
    <s v="C-IV"/>
    <x v="1"/>
    <x v="3"/>
    <x v="3"/>
    <s v="2014/15"/>
    <n v="4720"/>
    <n v="10240"/>
    <n v="26496"/>
    <n v="0.99"/>
    <m/>
    <n v="23"/>
    <n v="0.26100000000000001"/>
    <n v="4.8000000000000001E-2"/>
  </r>
  <r>
    <x v="53"/>
    <s v="C-IV"/>
    <x v="1"/>
    <x v="3"/>
    <x v="3"/>
    <s v="2014/15"/>
    <n v="978"/>
    <n v="1764"/>
    <n v="4858"/>
    <n v="0.85960000000000003"/>
    <m/>
    <n v="23"/>
    <n v="0.26100000000000001"/>
    <n v="4.8000000000000001E-2"/>
  </r>
  <r>
    <x v="54"/>
    <s v="CalWIN"/>
    <x v="1"/>
    <x v="3"/>
    <x v="3"/>
    <s v="2014/15"/>
    <n v="52486"/>
    <n v="124728"/>
    <n v="239170"/>
    <n v="0.98480000000000001"/>
    <m/>
    <n v="3"/>
    <n v="0.66700000000000004"/>
    <n v="5.7799999999999997E-2"/>
  </r>
  <r>
    <x v="55"/>
    <s v="C-IV"/>
    <x v="1"/>
    <x v="3"/>
    <x v="3"/>
    <s v="2014/15"/>
    <n v="3015"/>
    <n v="5397"/>
    <n v="14066"/>
    <n v="0.89439999999999997"/>
    <m/>
    <n v="23"/>
    <n v="0.26100000000000001"/>
    <n v="4.8000000000000001E-2"/>
  </r>
  <r>
    <x v="56"/>
    <s v="CalWIN"/>
    <x v="1"/>
    <x v="3"/>
    <x v="3"/>
    <s v="2014/15"/>
    <n v="36643"/>
    <n v="75036"/>
    <n v="220154"/>
    <n v="0.96819999999999995"/>
    <m/>
    <n v="4"/>
    <n v="0.5"/>
    <n v="3.61E-2"/>
  </r>
  <r>
    <x v="57"/>
    <s v="CalWIN"/>
    <x v="1"/>
    <x v="3"/>
    <x v="3"/>
    <s v="2014/15"/>
    <n v="9846"/>
    <n v="20249"/>
    <n v="54945"/>
    <n v="0.93069999999999997"/>
    <m/>
    <n v="23"/>
    <n v="0.26100000000000001"/>
    <n v="4.8000000000000001E-2"/>
  </r>
  <r>
    <x v="58"/>
    <s v="C-IV"/>
    <x v="1"/>
    <x v="3"/>
    <x v="3"/>
    <s v="2014/15"/>
    <n v="6059"/>
    <n v="13305"/>
    <n v="30134"/>
    <n v="1"/>
    <m/>
    <n v="23"/>
    <n v="0.26100000000000001"/>
    <n v="4.8000000000000001E-2"/>
  </r>
  <r>
    <x v="0"/>
    <s v="n/a"/>
    <x v="2"/>
    <x v="3"/>
    <x v="3"/>
    <s v="2014/15"/>
    <n v="2116049"/>
    <n v="4457512"/>
    <n v="12565092"/>
    <n v="0.96719999999999995"/>
    <m/>
    <n v="298"/>
    <n v="0.31900000000000001"/>
    <n v="6.5000000000000002E-2"/>
  </r>
  <r>
    <x v="1"/>
    <s v="CalWIN"/>
    <x v="2"/>
    <x v="3"/>
    <x v="3"/>
    <s v="2014/15"/>
    <n v="61063"/>
    <n v="119509"/>
    <n v="419444"/>
    <n v="0.81469999999999998"/>
    <m/>
    <n v="6"/>
    <n v="1"/>
    <n v="6.7500000000000004E-2"/>
  </r>
  <r>
    <x v="2"/>
    <s v="C-IV"/>
    <x v="2"/>
    <x v="3"/>
    <x v="3"/>
    <s v="2014/15"/>
    <n v="99"/>
    <n v="165"/>
    <n v="377"/>
    <n v="1"/>
    <m/>
    <n v="40"/>
    <n v="0.27500000000000002"/>
    <n v="4.5699999999999998E-2"/>
  </r>
  <r>
    <x v="3"/>
    <s v="C-IV"/>
    <x v="2"/>
    <x v="3"/>
    <x v="3"/>
    <s v="2014/15"/>
    <n v="1768"/>
    <n v="3380"/>
    <n v="7763"/>
    <n v="0.93940000000000001"/>
    <m/>
    <n v="40"/>
    <n v="0.27500000000000002"/>
    <n v="4.5699999999999998E-2"/>
  </r>
  <r>
    <x v="4"/>
    <s v="C-IV"/>
    <x v="2"/>
    <x v="3"/>
    <x v="3"/>
    <s v="2014/15"/>
    <n v="16288"/>
    <n v="31606"/>
    <n v="80051"/>
    <n v="0.89490000000000003"/>
    <m/>
    <n v="40"/>
    <n v="0.27500000000000002"/>
    <n v="4.5699999999999998E-2"/>
  </r>
  <r>
    <x v="5"/>
    <s v="C-IV"/>
    <x v="2"/>
    <x v="3"/>
    <x v="3"/>
    <s v="2014/15"/>
    <n v="2941"/>
    <n v="5504"/>
    <n v="11707"/>
    <n v="0.98399999999999999"/>
    <m/>
    <n v="40"/>
    <n v="0.27500000000000002"/>
    <n v="4.5699999999999998E-2"/>
  </r>
  <r>
    <x v="6"/>
    <s v="C-IV"/>
    <x v="2"/>
    <x v="3"/>
    <x v="3"/>
    <s v="2014/15"/>
    <n v="739"/>
    <n v="1748"/>
    <n v="8425"/>
    <n v="0.87880000000000003"/>
    <m/>
    <n v="40"/>
    <n v="0.27500000000000002"/>
    <n v="4.5699999999999998E-2"/>
  </r>
  <r>
    <x v="7"/>
    <s v="CalWIN"/>
    <x v="2"/>
    <x v="3"/>
    <x v="3"/>
    <s v="2014/15"/>
    <n v="35311"/>
    <n v="71256"/>
    <n v="260009"/>
    <n v="0.95669999999999999"/>
    <m/>
    <n v="5"/>
    <n v="0.6"/>
    <n v="3.1199999999999999E-2"/>
  </r>
  <r>
    <x v="8"/>
    <s v="C-IV"/>
    <x v="2"/>
    <x v="3"/>
    <x v="3"/>
    <s v="2014/15"/>
    <n v="2482"/>
    <n v="5144"/>
    <n v="11256"/>
    <n v="1"/>
    <m/>
    <n v="40"/>
    <n v="0.27500000000000002"/>
    <n v="4.5699999999999998E-2"/>
  </r>
  <r>
    <x v="9"/>
    <s v="C-IV"/>
    <x v="2"/>
    <x v="3"/>
    <x v="3"/>
    <s v="2014/15"/>
    <n v="7312"/>
    <n v="13223"/>
    <n v="37166"/>
    <n v="0.99470000000000003"/>
    <m/>
    <n v="40"/>
    <n v="0.27500000000000002"/>
    <n v="4.5699999999999998E-2"/>
  </r>
  <r>
    <x v="10"/>
    <s v="CalWIN"/>
    <x v="2"/>
    <x v="3"/>
    <x v="3"/>
    <s v="2014/15"/>
    <n v="97452"/>
    <n v="228861"/>
    <n v="458494"/>
    <n v="0.96550000000000002"/>
    <m/>
    <n v="7"/>
    <n v="0.14299999999999999"/>
    <n v="2.58E-2"/>
  </r>
  <r>
    <x v="11"/>
    <s v="C-IV"/>
    <x v="2"/>
    <x v="3"/>
    <x v="3"/>
    <s v="2014/15"/>
    <n v="1497"/>
    <n v="3648"/>
    <n v="11566"/>
    <n v="1"/>
    <m/>
    <n v="40"/>
    <n v="0.27500000000000002"/>
    <n v="4.5699999999999998E-2"/>
  </r>
  <r>
    <x v="12"/>
    <s v="C-IV"/>
    <x v="2"/>
    <x v="3"/>
    <x v="3"/>
    <s v="2014/15"/>
    <n v="11817"/>
    <n v="20667"/>
    <n v="49462"/>
    <n v="0.99629999999999996"/>
    <m/>
    <n v="40"/>
    <n v="0.27500000000000002"/>
    <n v="4.5699999999999998E-2"/>
  </r>
  <r>
    <x v="13"/>
    <s v="C-IV"/>
    <x v="2"/>
    <x v="3"/>
    <x v="3"/>
    <s v="2014/15"/>
    <n v="16849"/>
    <n v="42032"/>
    <n v="89469"/>
    <n v="0.9486"/>
    <m/>
    <n v="40"/>
    <n v="0.27500000000000002"/>
    <n v="4.5699999999999998E-2"/>
  </r>
  <r>
    <x v="14"/>
    <s v="C-IV"/>
    <x v="2"/>
    <x v="3"/>
    <x v="3"/>
    <s v="2014/15"/>
    <n v="1053"/>
    <n v="2084"/>
    <n v="5440"/>
    <n v="0.97960000000000003"/>
    <m/>
    <n v="40"/>
    <n v="0.27500000000000002"/>
    <n v="4.5699999999999998E-2"/>
  </r>
  <r>
    <x v="15"/>
    <s v="C-IV"/>
    <x v="2"/>
    <x v="3"/>
    <x v="3"/>
    <s v="2014/15"/>
    <n v="65335"/>
    <n v="154862"/>
    <n v="372153"/>
    <n v="0.99529999999999996"/>
    <m/>
    <n v="16"/>
    <n v="0.188"/>
    <n v="6.4000000000000003E-3"/>
  </r>
  <r>
    <x v="16"/>
    <s v="C-IV"/>
    <x v="2"/>
    <x v="3"/>
    <x v="3"/>
    <s v="2014/15"/>
    <n v="10505"/>
    <n v="24532"/>
    <n v="54721"/>
    <n v="0.99609999999999999"/>
    <m/>
    <n v="40"/>
    <n v="0.27500000000000002"/>
    <n v="4.5699999999999998E-2"/>
  </r>
  <r>
    <x v="17"/>
    <s v="C-IV"/>
    <x v="2"/>
    <x v="3"/>
    <x v="3"/>
    <s v="2014/15"/>
    <n v="6082"/>
    <n v="11837"/>
    <n v="29496"/>
    <n v="0.96579999999999999"/>
    <m/>
    <n v="40"/>
    <n v="0.27500000000000002"/>
    <n v="4.5699999999999998E-2"/>
  </r>
  <r>
    <x v="18"/>
    <s v="C-IV"/>
    <x v="2"/>
    <x v="3"/>
    <x v="3"/>
    <s v="2014/15"/>
    <n v="1545"/>
    <n v="3179"/>
    <n v="7403"/>
    <n v="0.91890000000000005"/>
    <m/>
    <n v="40"/>
    <n v="0.27500000000000002"/>
    <n v="4.5699999999999998E-2"/>
  </r>
  <r>
    <x v="19"/>
    <s v="LRS"/>
    <x v="2"/>
    <x v="3"/>
    <x v="3"/>
    <s v="2014/15"/>
    <n v="586247"/>
    <n v="1182492"/>
    <n v="3693763"/>
    <n v="0.97019999999999995"/>
    <m/>
    <n v="44"/>
    <n v="0.432"/>
    <n v="5.8299999999999998E-2"/>
  </r>
  <r>
    <x v="20"/>
    <s v="C-IV"/>
    <x v="2"/>
    <x v="3"/>
    <x v="3"/>
    <s v="2014/15"/>
    <n v="12080"/>
    <n v="29839"/>
    <n v="68801"/>
    <n v="0.98939999999999995"/>
    <m/>
    <n v="40"/>
    <n v="0.27500000000000002"/>
    <n v="4.5699999999999998E-2"/>
  </r>
  <r>
    <x v="21"/>
    <s v="C-IV"/>
    <x v="2"/>
    <x v="3"/>
    <x v="3"/>
    <s v="2014/15"/>
    <n v="6407"/>
    <n v="10528"/>
    <n v="42703"/>
    <n v="0.9859"/>
    <m/>
    <n v="40"/>
    <n v="0.27500000000000002"/>
    <n v="4.5699999999999998E-2"/>
  </r>
  <r>
    <x v="22"/>
    <s v="C-IV"/>
    <x v="2"/>
    <x v="3"/>
    <x v="3"/>
    <s v="2014/15"/>
    <n v="1115"/>
    <n v="2136"/>
    <n v="4777"/>
    <n v="0.9778"/>
    <m/>
    <n v="40"/>
    <n v="0.27500000000000002"/>
    <n v="4.5699999999999998E-2"/>
  </r>
  <r>
    <x v="23"/>
    <s v="C-IV"/>
    <x v="2"/>
    <x v="3"/>
    <x v="3"/>
    <s v="2014/15"/>
    <n v="7036"/>
    <n v="13070"/>
    <n v="39047"/>
    <n v="0.99450000000000005"/>
    <m/>
    <n v="40"/>
    <n v="0.27500000000000002"/>
    <n v="4.5699999999999998E-2"/>
  </r>
  <r>
    <x v="24"/>
    <s v="C-IV"/>
    <x v="2"/>
    <x v="3"/>
    <x v="3"/>
    <s v="2014/15"/>
    <n v="25041"/>
    <n v="58606"/>
    <n v="133829"/>
    <n v="0.97260000000000002"/>
    <m/>
    <n v="4"/>
    <n v="0.5"/>
    <n v="1.6500000000000001E-2"/>
  </r>
  <r>
    <x v="25"/>
    <s v="C-IV"/>
    <x v="2"/>
    <x v="3"/>
    <x v="3"/>
    <s v="2014/15"/>
    <n v="473"/>
    <n v="1040"/>
    <n v="3167"/>
    <n v="1"/>
    <m/>
    <n v="40"/>
    <n v="0.27500000000000002"/>
    <n v="4.5699999999999998E-2"/>
  </r>
  <r>
    <x v="26"/>
    <s v="C-IV"/>
    <x v="2"/>
    <x v="3"/>
    <x v="3"/>
    <s v="2014/15"/>
    <n v="517"/>
    <n v="857"/>
    <n v="3546"/>
    <n v="1"/>
    <m/>
    <n v="40"/>
    <n v="0.27500000000000002"/>
    <n v="4.5699999999999998E-2"/>
  </r>
  <r>
    <x v="27"/>
    <s v="C-IV"/>
    <x v="2"/>
    <x v="3"/>
    <x v="3"/>
    <s v="2014/15"/>
    <n v="24295"/>
    <n v="54840"/>
    <n v="167195"/>
    <n v="0.99909999999999999"/>
    <m/>
    <n v="7"/>
    <n v="0.14299999999999999"/>
    <n v="7.4800000000000005E-2"/>
  </r>
  <r>
    <x v="28"/>
    <s v="C-IV"/>
    <x v="2"/>
    <x v="3"/>
    <x v="3"/>
    <s v="2014/15"/>
    <n v="3653"/>
    <n v="7614"/>
    <n v="31350"/>
    <n v="0.98870000000000002"/>
    <m/>
    <n v="40"/>
    <n v="0.27500000000000002"/>
    <n v="4.5699999999999998E-2"/>
  </r>
  <r>
    <x v="29"/>
    <s v="C-IV"/>
    <x v="2"/>
    <x v="3"/>
    <x v="3"/>
    <s v="2014/15"/>
    <n v="4248"/>
    <n v="7695"/>
    <n v="23782"/>
    <n v="0.96450000000000002"/>
    <m/>
    <n v="40"/>
    <n v="0.27500000000000002"/>
    <n v="4.5699999999999998E-2"/>
  </r>
  <r>
    <x v="30"/>
    <s v="CalWIN"/>
    <x v="2"/>
    <x v="3"/>
    <x v="3"/>
    <s v="2014/15"/>
    <n v="121176"/>
    <n v="254534"/>
    <n v="850399"/>
    <n v="0.98260000000000003"/>
    <m/>
    <n v="11"/>
    <n v="0.45500000000000002"/>
    <n v="3.3000000000000002E-2"/>
  </r>
  <r>
    <x v="31"/>
    <s v="CalWIN"/>
    <x v="2"/>
    <x v="3"/>
    <x v="3"/>
    <s v="2014/15"/>
    <n v="9362"/>
    <n v="18421"/>
    <n v="61333"/>
    <n v="0.95499999999999996"/>
    <m/>
    <n v="40"/>
    <n v="0.27500000000000002"/>
    <n v="4.5699999999999998E-2"/>
  </r>
  <r>
    <x v="32"/>
    <s v="C-IV"/>
    <x v="2"/>
    <x v="3"/>
    <x v="3"/>
    <s v="2014/15"/>
    <n v="1108"/>
    <n v="2069"/>
    <n v="5636"/>
    <n v="1"/>
    <m/>
    <n v="40"/>
    <n v="0.27500000000000002"/>
    <n v="4.5699999999999998E-2"/>
  </r>
  <r>
    <x v="33"/>
    <s v="C-IV"/>
    <x v="2"/>
    <x v="3"/>
    <x v="3"/>
    <s v="2014/15"/>
    <n v="126279"/>
    <n v="289452"/>
    <n v="785035"/>
    <n v="0.998"/>
    <m/>
    <n v="37"/>
    <n v="0.16200000000000001"/>
    <n v="7.7399999999999997E-2"/>
  </r>
  <r>
    <x v="34"/>
    <s v="CalWIN"/>
    <x v="2"/>
    <x v="3"/>
    <x v="3"/>
    <s v="2014/15"/>
    <n v="103740"/>
    <n v="218762"/>
    <n v="528186"/>
    <n v="0.99329999999999996"/>
    <m/>
    <n v="10"/>
    <n v="0.6"/>
    <n v="0"/>
  </r>
  <r>
    <x v="35"/>
    <s v="C-IV"/>
    <x v="2"/>
    <x v="3"/>
    <x v="3"/>
    <s v="2014/15"/>
    <n v="2798"/>
    <n v="6296"/>
    <n v="17663"/>
    <n v="1"/>
    <m/>
    <n v="40"/>
    <n v="0.27500000000000002"/>
    <n v="4.5699999999999998E-2"/>
  </r>
  <r>
    <x v="36"/>
    <s v="C-IV"/>
    <x v="2"/>
    <x v="3"/>
    <x v="3"/>
    <s v="2014/15"/>
    <n v="177716"/>
    <n v="397914"/>
    <n v="831166"/>
    <n v="0.99990000000000001"/>
    <m/>
    <n v="44"/>
    <n v="9.0999999999999998E-2"/>
    <n v="5.5800000000000002E-2"/>
  </r>
  <r>
    <x v="37"/>
    <s v="CalWIN"/>
    <x v="2"/>
    <x v="3"/>
    <x v="3"/>
    <s v="2014/15"/>
    <n v="141036"/>
    <n v="288873"/>
    <n v="834440"/>
    <n v="0.91010000000000002"/>
    <m/>
    <n v="20"/>
    <n v="0.5"/>
    <n v="7.7000000000000002E-3"/>
  </r>
  <r>
    <x v="38"/>
    <s v="CalWIN"/>
    <x v="2"/>
    <x v="3"/>
    <x v="3"/>
    <s v="2014/15"/>
    <n v="33422"/>
    <n v="51166"/>
    <n v="221350"/>
    <n v="0.96730000000000005"/>
    <m/>
    <n v="5"/>
    <n v="0.8"/>
    <n v="8.48E-2"/>
  </r>
  <r>
    <x v="39"/>
    <s v="C-IV"/>
    <x v="2"/>
    <x v="3"/>
    <x v="3"/>
    <s v="2014/15"/>
    <n v="52834"/>
    <n v="121802"/>
    <n v="285604"/>
    <n v="0.99250000000000005"/>
    <m/>
    <n v="13"/>
    <n v="0"/>
    <n v="1.78E-2"/>
  </r>
  <r>
    <x v="40"/>
    <s v="CalWIN"/>
    <x v="2"/>
    <x v="3"/>
    <x v="3"/>
    <s v="2014/15"/>
    <n v="9977"/>
    <n v="18523"/>
    <n v="59547"/>
    <n v="0.98499999999999999"/>
    <m/>
    <n v="40"/>
    <n v="0.27500000000000002"/>
    <n v="4.5699999999999998E-2"/>
  </r>
  <r>
    <x v="41"/>
    <s v="CalWIN"/>
    <x v="2"/>
    <x v="3"/>
    <x v="3"/>
    <s v="2014/15"/>
    <n v="16136"/>
    <n v="31984"/>
    <n v="148552"/>
    <n v="0.98509999999999998"/>
    <m/>
    <n v="40"/>
    <n v="0.27500000000000002"/>
    <n v="4.5699999999999998E-2"/>
  </r>
  <r>
    <x v="42"/>
    <s v="CalWIN"/>
    <x v="2"/>
    <x v="3"/>
    <x v="3"/>
    <s v="2014/15"/>
    <n v="17397"/>
    <n v="37994"/>
    <n v="131306"/>
    <n v="0.87139999999999995"/>
    <m/>
    <n v="40"/>
    <n v="0.27500000000000002"/>
    <n v="4.5699999999999998E-2"/>
  </r>
  <r>
    <x v="43"/>
    <s v="CalWIN"/>
    <x v="2"/>
    <x v="3"/>
    <x v="3"/>
    <s v="2014/15"/>
    <n v="55629"/>
    <n v="112501"/>
    <n v="424842"/>
    <n v="0.96719999999999995"/>
    <m/>
    <n v="7"/>
    <n v="0.57099999999999995"/>
    <n v="1.9099999999999999E-2"/>
  </r>
  <r>
    <x v="44"/>
    <s v="CalWIN"/>
    <x v="2"/>
    <x v="3"/>
    <x v="3"/>
    <s v="2014/15"/>
    <n v="13628"/>
    <n v="26056"/>
    <n v="75019"/>
    <n v="0.93130000000000002"/>
    <m/>
    <n v="40"/>
    <n v="0.27500000000000002"/>
    <n v="4.5699999999999998E-2"/>
  </r>
  <r>
    <x v="45"/>
    <s v="C-IV"/>
    <x v="2"/>
    <x v="3"/>
    <x v="3"/>
    <s v="2014/15"/>
    <n v="13017"/>
    <n v="25029"/>
    <n v="64395"/>
    <n v="0.95079999999999998"/>
    <m/>
    <n v="40"/>
    <n v="0.27500000000000002"/>
    <n v="4.5699999999999998E-2"/>
  </r>
  <r>
    <x v="46"/>
    <s v="C-IV"/>
    <x v="2"/>
    <x v="3"/>
    <x v="3"/>
    <s v="2014/15"/>
    <n v="179"/>
    <n v="320"/>
    <n v="814"/>
    <n v="1"/>
    <m/>
    <n v="40"/>
    <n v="0.27500000000000002"/>
    <n v="4.5699999999999998E-2"/>
  </r>
  <r>
    <x v="47"/>
    <s v="C-IV"/>
    <x v="2"/>
    <x v="3"/>
    <x v="3"/>
    <s v="2014/15"/>
    <n v="3255"/>
    <n v="7078"/>
    <n v="16773"/>
    <n v="1"/>
    <m/>
    <n v="40"/>
    <n v="0.27500000000000002"/>
    <n v="4.5699999999999998E-2"/>
  </r>
  <r>
    <x v="48"/>
    <s v="CalWIN"/>
    <x v="2"/>
    <x v="3"/>
    <x v="3"/>
    <s v="2014/15"/>
    <n v="22470"/>
    <n v="43481"/>
    <n v="116013"/>
    <n v="0.94889999999999997"/>
    <m/>
    <n v="1"/>
    <n v="1"/>
    <n v="2.41E-2"/>
  </r>
  <r>
    <x v="49"/>
    <s v="CalWIN"/>
    <x v="2"/>
    <x v="3"/>
    <x v="3"/>
    <s v="2014/15"/>
    <n v="20083"/>
    <n v="36101"/>
    <n v="121893"/>
    <n v="0.92320000000000002"/>
    <m/>
    <n v="40"/>
    <n v="0.27500000000000002"/>
    <n v="4.5699999999999998E-2"/>
  </r>
  <r>
    <x v="50"/>
    <s v="C-IV"/>
    <x v="2"/>
    <x v="3"/>
    <x v="3"/>
    <s v="2014/15"/>
    <n v="42979"/>
    <n v="92061"/>
    <n v="225886"/>
    <n v="0.9556"/>
    <m/>
    <n v="10"/>
    <n v="0.2"/>
    <n v="1.2699999999999999E-2"/>
  </r>
  <r>
    <x v="51"/>
    <s v="C-IV"/>
    <x v="2"/>
    <x v="3"/>
    <x v="3"/>
    <s v="2014/15"/>
    <n v="5597"/>
    <n v="12980"/>
    <n v="39540"/>
    <n v="0.97209999999999996"/>
    <m/>
    <n v="40"/>
    <n v="0.27500000000000002"/>
    <n v="4.5699999999999998E-2"/>
  </r>
  <r>
    <x v="52"/>
    <s v="C-IV"/>
    <x v="2"/>
    <x v="3"/>
    <x v="3"/>
    <s v="2014/15"/>
    <n v="4719"/>
    <n v="10276"/>
    <n v="26747"/>
    <n v="0.97350000000000003"/>
    <m/>
    <n v="40"/>
    <n v="0.27500000000000002"/>
    <n v="4.5699999999999998E-2"/>
  </r>
  <r>
    <x v="53"/>
    <s v="C-IV"/>
    <x v="2"/>
    <x v="3"/>
    <x v="3"/>
    <s v="2014/15"/>
    <n v="1000"/>
    <n v="1794"/>
    <n v="4886"/>
    <n v="0.94120000000000004"/>
    <m/>
    <n v="40"/>
    <n v="0.27500000000000002"/>
    <n v="4.5699999999999998E-2"/>
  </r>
  <r>
    <x v="54"/>
    <s v="CalWIN"/>
    <x v="2"/>
    <x v="3"/>
    <x v="3"/>
    <s v="2014/15"/>
    <n v="52884"/>
    <n v="125255"/>
    <n v="240257"/>
    <n v="0.98250000000000004"/>
    <m/>
    <n v="5"/>
    <n v="0.6"/>
    <n v="4.6100000000000002E-2"/>
  </r>
  <r>
    <x v="55"/>
    <s v="C-IV"/>
    <x v="2"/>
    <x v="3"/>
    <x v="3"/>
    <s v="2014/15"/>
    <n v="3063"/>
    <n v="5453"/>
    <n v="14183"/>
    <n v="0.94379999999999997"/>
    <m/>
    <n v="40"/>
    <n v="0.27500000000000002"/>
    <n v="4.5699999999999998E-2"/>
  </r>
  <r>
    <x v="56"/>
    <s v="CalWIN"/>
    <x v="2"/>
    <x v="3"/>
    <x v="3"/>
    <s v="2014/15"/>
    <n v="37200"/>
    <n v="75560"/>
    <n v="221528"/>
    <n v="0.98170000000000002"/>
    <m/>
    <n v="6"/>
    <n v="0.66700000000000004"/>
    <n v="4.2599999999999999E-2"/>
  </r>
  <r>
    <x v="57"/>
    <s v="CalWIN"/>
    <x v="2"/>
    <x v="3"/>
    <x v="3"/>
    <s v="2014/15"/>
    <n v="9986"/>
    <n v="20413"/>
    <n v="55359"/>
    <n v="0.91310000000000002"/>
    <m/>
    <n v="40"/>
    <n v="0.27500000000000002"/>
    <n v="4.5699999999999998E-2"/>
  </r>
  <r>
    <x v="58"/>
    <s v="C-IV"/>
    <x v="2"/>
    <x v="3"/>
    <x v="3"/>
    <s v="2014/15"/>
    <n v="6129"/>
    <n v="13410"/>
    <n v="30378"/>
    <n v="1"/>
    <m/>
    <n v="40"/>
    <n v="0.27500000000000002"/>
    <n v="4.5699999999999998E-2"/>
  </r>
  <r>
    <x v="0"/>
    <s v="n/a"/>
    <x v="3"/>
    <x v="3"/>
    <x v="3"/>
    <s v="2014/15"/>
    <n v="2119268"/>
    <n v="4462799"/>
    <n v="12671839"/>
    <n v="0.97209999999999996"/>
    <m/>
    <n v="393"/>
    <n v="0.31"/>
    <n v="5.7500000000000002E-2"/>
  </r>
  <r>
    <x v="1"/>
    <s v="CalWIN"/>
    <x v="3"/>
    <x v="3"/>
    <x v="3"/>
    <s v="2014/15"/>
    <n v="61121"/>
    <n v="119790"/>
    <n v="422488"/>
    <n v="0.83509999999999995"/>
    <m/>
    <n v="7"/>
    <n v="0.85699999999999998"/>
    <n v="5.7000000000000002E-2"/>
  </r>
  <r>
    <x v="2"/>
    <s v="C-IV"/>
    <x v="3"/>
    <x v="3"/>
    <x v="3"/>
    <s v="2014/15"/>
    <n v="102"/>
    <n v="163"/>
    <n v="358"/>
    <n v="1"/>
    <m/>
    <n v="55"/>
    <n v="0.309"/>
    <n v="3.9699999999999999E-2"/>
  </r>
  <r>
    <x v="3"/>
    <s v="C-IV"/>
    <x v="3"/>
    <x v="3"/>
    <x v="3"/>
    <s v="2014/15"/>
    <n v="1814"/>
    <n v="3438"/>
    <n v="7818"/>
    <n v="1"/>
    <m/>
    <n v="55"/>
    <n v="0.309"/>
    <n v="3.9699999999999999E-2"/>
  </r>
  <r>
    <x v="4"/>
    <s v="C-IV"/>
    <x v="3"/>
    <x v="3"/>
    <x v="3"/>
    <s v="2014/15"/>
    <n v="16430"/>
    <n v="31927"/>
    <n v="80578"/>
    <n v="0.94569999999999999"/>
    <m/>
    <n v="55"/>
    <n v="0.309"/>
    <n v="3.9699999999999999E-2"/>
  </r>
  <r>
    <x v="5"/>
    <s v="C-IV"/>
    <x v="3"/>
    <x v="3"/>
    <x v="3"/>
    <s v="2014/15"/>
    <n v="2928"/>
    <n v="5509"/>
    <n v="11721"/>
    <n v="1"/>
    <m/>
    <n v="55"/>
    <n v="0.309"/>
    <n v="3.9699999999999999E-2"/>
  </r>
  <r>
    <x v="6"/>
    <s v="C-IV"/>
    <x v="3"/>
    <x v="3"/>
    <x v="3"/>
    <s v="2014/15"/>
    <n v="726"/>
    <n v="1725"/>
    <n v="8510"/>
    <n v="0.875"/>
    <m/>
    <n v="55"/>
    <n v="0.309"/>
    <n v="3.9699999999999999E-2"/>
  </r>
  <r>
    <x v="7"/>
    <s v="CalWIN"/>
    <x v="3"/>
    <x v="3"/>
    <x v="3"/>
    <s v="2014/15"/>
    <n v="35311"/>
    <n v="71323"/>
    <n v="261629"/>
    <n v="0.96840000000000004"/>
    <m/>
    <n v="7"/>
    <n v="0.57099999999999995"/>
    <n v="2.7799999999999998E-2"/>
  </r>
  <r>
    <x v="8"/>
    <s v="C-IV"/>
    <x v="3"/>
    <x v="3"/>
    <x v="3"/>
    <s v="2014/15"/>
    <n v="2493"/>
    <n v="5146"/>
    <n v="11270"/>
    <n v="1"/>
    <m/>
    <n v="55"/>
    <n v="0.309"/>
    <n v="3.9699999999999999E-2"/>
  </r>
  <r>
    <x v="9"/>
    <s v="C-IV"/>
    <x v="3"/>
    <x v="3"/>
    <x v="3"/>
    <s v="2014/15"/>
    <n v="7359"/>
    <n v="13261"/>
    <n v="37358"/>
    <n v="0.995"/>
    <m/>
    <n v="55"/>
    <n v="0.309"/>
    <n v="3.9699999999999999E-2"/>
  </r>
  <r>
    <x v="10"/>
    <s v="CalWIN"/>
    <x v="3"/>
    <x v="3"/>
    <x v="3"/>
    <s v="2014/15"/>
    <n v="97856"/>
    <n v="229388"/>
    <n v="461571"/>
    <n v="0.94099999999999995"/>
    <m/>
    <n v="9"/>
    <n v="0.111"/>
    <n v="2.2700000000000001E-2"/>
  </r>
  <r>
    <x v="11"/>
    <s v="C-IV"/>
    <x v="3"/>
    <x v="3"/>
    <x v="3"/>
    <s v="2014/15"/>
    <n v="1521"/>
    <n v="3682"/>
    <n v="11605"/>
    <n v="1"/>
    <m/>
    <n v="55"/>
    <n v="0.309"/>
    <n v="3.9699999999999999E-2"/>
  </r>
  <r>
    <x v="12"/>
    <s v="C-IV"/>
    <x v="3"/>
    <x v="3"/>
    <x v="3"/>
    <s v="2014/15"/>
    <n v="11942"/>
    <n v="20875"/>
    <n v="49690"/>
    <n v="0.99829999999999997"/>
    <m/>
    <n v="55"/>
    <n v="0.309"/>
    <n v="3.9699999999999999E-2"/>
  </r>
  <r>
    <x v="13"/>
    <s v="C-IV"/>
    <x v="3"/>
    <x v="3"/>
    <x v="3"/>
    <s v="2014/15"/>
    <n v="16913"/>
    <n v="42432"/>
    <n v="90323"/>
    <n v="0.9486"/>
    <m/>
    <n v="55"/>
    <n v="0.309"/>
    <n v="3.9699999999999999E-2"/>
  </r>
  <r>
    <x v="14"/>
    <s v="C-IV"/>
    <x v="3"/>
    <x v="3"/>
    <x v="3"/>
    <s v="2014/15"/>
    <n v="1042"/>
    <n v="2073"/>
    <n v="5403"/>
    <n v="1"/>
    <m/>
    <n v="55"/>
    <n v="0.309"/>
    <n v="3.9699999999999999E-2"/>
  </r>
  <r>
    <x v="15"/>
    <s v="C-IV"/>
    <x v="3"/>
    <x v="3"/>
    <x v="3"/>
    <s v="2014/15"/>
    <n v="66165"/>
    <n v="157116"/>
    <n v="376924"/>
    <n v="0.99380000000000002"/>
    <m/>
    <n v="22"/>
    <n v="0.182"/>
    <n v="5.4000000000000003E-3"/>
  </r>
  <r>
    <x v="16"/>
    <s v="C-IV"/>
    <x v="3"/>
    <x v="3"/>
    <x v="3"/>
    <s v="2014/15"/>
    <n v="10570"/>
    <n v="24693"/>
    <n v="55088"/>
    <n v="0.998"/>
    <m/>
    <n v="55"/>
    <n v="0.309"/>
    <n v="3.9699999999999999E-2"/>
  </r>
  <r>
    <x v="17"/>
    <s v="C-IV"/>
    <x v="3"/>
    <x v="3"/>
    <x v="3"/>
    <s v="2014/15"/>
    <n v="6132"/>
    <n v="11957"/>
    <n v="29714"/>
    <n v="0.98029999999999995"/>
    <m/>
    <n v="55"/>
    <n v="0.309"/>
    <n v="3.9699999999999999E-2"/>
  </r>
  <r>
    <x v="18"/>
    <s v="C-IV"/>
    <x v="3"/>
    <x v="3"/>
    <x v="3"/>
    <s v="2014/15"/>
    <n v="1544"/>
    <n v="3212"/>
    <n v="7449"/>
    <n v="0.94369999999999998"/>
    <m/>
    <n v="55"/>
    <n v="0.309"/>
    <n v="3.9699999999999999E-2"/>
  </r>
  <r>
    <x v="19"/>
    <s v="LRS"/>
    <x v="3"/>
    <x v="3"/>
    <x v="3"/>
    <s v="2014/15"/>
    <n v="584978"/>
    <n v="1178282"/>
    <n v="3728723"/>
    <n v="0.9708"/>
    <m/>
    <n v="59"/>
    <n v="0.45800000000000002"/>
    <n v="5.16E-2"/>
  </r>
  <r>
    <x v="20"/>
    <s v="C-IV"/>
    <x v="3"/>
    <x v="3"/>
    <x v="3"/>
    <s v="2014/15"/>
    <n v="12125"/>
    <n v="29932"/>
    <n v="69136"/>
    <n v="1"/>
    <m/>
    <n v="55"/>
    <n v="0.309"/>
    <n v="3.9699999999999999E-2"/>
  </r>
  <r>
    <x v="21"/>
    <s v="C-IV"/>
    <x v="3"/>
    <x v="3"/>
    <x v="3"/>
    <s v="2014/15"/>
    <n v="6426"/>
    <n v="10485"/>
    <n v="42881"/>
    <n v="0.96930000000000005"/>
    <m/>
    <n v="55"/>
    <n v="0.309"/>
    <n v="3.9699999999999999E-2"/>
  </r>
  <r>
    <x v="22"/>
    <s v="C-IV"/>
    <x v="3"/>
    <x v="3"/>
    <x v="3"/>
    <s v="2014/15"/>
    <n v="1113"/>
    <n v="2127"/>
    <n v="4755"/>
    <n v="1"/>
    <m/>
    <n v="55"/>
    <n v="0.309"/>
    <n v="3.9699999999999999E-2"/>
  </r>
  <r>
    <x v="23"/>
    <s v="C-IV"/>
    <x v="3"/>
    <x v="3"/>
    <x v="3"/>
    <s v="2014/15"/>
    <n v="6965"/>
    <n v="13008"/>
    <n v="39289"/>
    <n v="1"/>
    <m/>
    <n v="55"/>
    <n v="0.309"/>
    <n v="3.9699999999999999E-2"/>
  </r>
  <r>
    <x v="24"/>
    <s v="C-IV"/>
    <x v="3"/>
    <x v="3"/>
    <x v="3"/>
    <s v="2014/15"/>
    <n v="25216"/>
    <n v="58981"/>
    <n v="134912"/>
    <n v="0.99660000000000004"/>
    <m/>
    <n v="6"/>
    <n v="0.33300000000000002"/>
    <n v="1.55E-2"/>
  </r>
  <r>
    <x v="25"/>
    <s v="C-IV"/>
    <x v="3"/>
    <x v="3"/>
    <x v="3"/>
    <s v="2014/15"/>
    <n v="465"/>
    <n v="1012"/>
    <n v="3159"/>
    <n v="0.89470000000000005"/>
    <m/>
    <n v="55"/>
    <n v="0.309"/>
    <n v="3.9699999999999999E-2"/>
  </r>
  <r>
    <x v="26"/>
    <s v="C-IV"/>
    <x v="3"/>
    <x v="3"/>
    <x v="3"/>
    <s v="2014/15"/>
    <n v="522"/>
    <n v="852"/>
    <n v="3584"/>
    <n v="0.96299999999999997"/>
    <m/>
    <n v="55"/>
    <n v="0.309"/>
    <n v="3.9699999999999999E-2"/>
  </r>
  <r>
    <x v="27"/>
    <s v="C-IV"/>
    <x v="3"/>
    <x v="3"/>
    <x v="3"/>
    <s v="2014/15"/>
    <n v="24412"/>
    <n v="54990"/>
    <n v="169139"/>
    <n v="1"/>
    <m/>
    <n v="10"/>
    <n v="0.1"/>
    <n v="6.0400000000000002E-2"/>
  </r>
  <r>
    <x v="28"/>
    <s v="C-IV"/>
    <x v="3"/>
    <x v="3"/>
    <x v="3"/>
    <s v="2014/15"/>
    <n v="3705"/>
    <n v="7653"/>
    <n v="31531"/>
    <n v="0.98809999999999998"/>
    <m/>
    <n v="55"/>
    <n v="0.309"/>
    <n v="3.9699999999999999E-2"/>
  </r>
  <r>
    <x v="29"/>
    <s v="C-IV"/>
    <x v="3"/>
    <x v="3"/>
    <x v="3"/>
    <s v="2014/15"/>
    <n v="4235"/>
    <n v="7675"/>
    <n v="23926"/>
    <n v="0.9889"/>
    <m/>
    <n v="55"/>
    <n v="0.309"/>
    <n v="3.9699999999999999E-2"/>
  </r>
  <r>
    <x v="30"/>
    <s v="CalWIN"/>
    <x v="3"/>
    <x v="3"/>
    <x v="3"/>
    <s v="2014/15"/>
    <n v="121210"/>
    <n v="254662"/>
    <n v="857035"/>
    <n v="0.98780000000000001"/>
    <m/>
    <n v="15"/>
    <n v="0.4"/>
    <n v="3.04E-2"/>
  </r>
  <r>
    <x v="31"/>
    <s v="CalWIN"/>
    <x v="3"/>
    <x v="3"/>
    <x v="3"/>
    <s v="2014/15"/>
    <n v="9342"/>
    <n v="18325"/>
    <n v="61789"/>
    <n v="0.98219999999999996"/>
    <m/>
    <n v="55"/>
    <n v="0.309"/>
    <n v="3.9699999999999999E-2"/>
  </r>
  <r>
    <x v="32"/>
    <s v="C-IV"/>
    <x v="3"/>
    <x v="3"/>
    <x v="3"/>
    <s v="2014/15"/>
    <n v="1126"/>
    <n v="2151"/>
    <n v="5679"/>
    <n v="1"/>
    <m/>
    <n v="55"/>
    <n v="0.309"/>
    <n v="3.9699999999999999E-2"/>
  </r>
  <r>
    <x v="33"/>
    <s v="C-IV"/>
    <x v="3"/>
    <x v="3"/>
    <x v="3"/>
    <s v="2014/15"/>
    <n v="126536"/>
    <n v="290231"/>
    <n v="791869"/>
    <n v="0.99690000000000001"/>
    <m/>
    <n v="49"/>
    <n v="0.14299999999999999"/>
    <n v="7.1800000000000003E-2"/>
  </r>
  <r>
    <x v="34"/>
    <s v="CalWIN"/>
    <x v="3"/>
    <x v="3"/>
    <x v="3"/>
    <s v="2014/15"/>
    <n v="103785"/>
    <n v="219096"/>
    <n v="531208"/>
    <n v="0.9919"/>
    <m/>
    <n v="13"/>
    <n v="0.69199999999999995"/>
    <n v="0"/>
  </r>
  <r>
    <x v="35"/>
    <s v="C-IV"/>
    <x v="3"/>
    <x v="3"/>
    <x v="3"/>
    <s v="2014/15"/>
    <n v="2781"/>
    <n v="6283"/>
    <n v="17814"/>
    <n v="0.99209999999999998"/>
    <m/>
    <n v="55"/>
    <n v="0.309"/>
    <n v="3.9699999999999999E-2"/>
  </r>
  <r>
    <x v="36"/>
    <s v="C-IV"/>
    <x v="3"/>
    <x v="3"/>
    <x v="3"/>
    <s v="2014/15"/>
    <n v="178228"/>
    <n v="398523"/>
    <n v="840942"/>
    <n v="0.99980000000000002"/>
    <m/>
    <n v="60"/>
    <n v="0.1"/>
    <n v="5.0500000000000003E-2"/>
  </r>
  <r>
    <x v="37"/>
    <s v="CalWIN"/>
    <x v="3"/>
    <x v="3"/>
    <x v="3"/>
    <s v="2014/15"/>
    <n v="141303"/>
    <n v="289089"/>
    <n v="842963"/>
    <n v="0.93830000000000002"/>
    <m/>
    <n v="24"/>
    <n v="0.5"/>
    <n v="1.5599999999999999E-2"/>
  </r>
  <r>
    <x v="38"/>
    <s v="CalWIN"/>
    <x v="3"/>
    <x v="3"/>
    <x v="3"/>
    <s v="2014/15"/>
    <n v="33614"/>
    <n v="51449"/>
    <n v="221558"/>
    <n v="0.96960000000000002"/>
    <m/>
    <n v="6"/>
    <n v="0.83299999999999996"/>
    <n v="7.7200000000000005E-2"/>
  </r>
  <r>
    <x v="39"/>
    <s v="C-IV"/>
    <x v="3"/>
    <x v="3"/>
    <x v="3"/>
    <s v="2014/15"/>
    <n v="53153"/>
    <n v="122470"/>
    <n v="287287"/>
    <n v="0.99399999999999999"/>
    <m/>
    <n v="16"/>
    <n v="6.3E-2"/>
    <n v="1.8200000000000001E-2"/>
  </r>
  <r>
    <x v="40"/>
    <s v="CalWIN"/>
    <x v="3"/>
    <x v="3"/>
    <x v="3"/>
    <s v="2014/15"/>
    <n v="9993"/>
    <n v="18578"/>
    <n v="59952"/>
    <n v="0.98050000000000004"/>
    <m/>
    <n v="55"/>
    <n v="0.309"/>
    <n v="3.9699999999999999E-2"/>
  </r>
  <r>
    <x v="41"/>
    <s v="CalWIN"/>
    <x v="3"/>
    <x v="3"/>
    <x v="3"/>
    <s v="2014/15"/>
    <n v="16200"/>
    <n v="31947"/>
    <n v="149966"/>
    <n v="0.9728"/>
    <m/>
    <n v="55"/>
    <n v="0.309"/>
    <n v="3.9699999999999999E-2"/>
  </r>
  <r>
    <x v="42"/>
    <s v="CalWIN"/>
    <x v="3"/>
    <x v="3"/>
    <x v="3"/>
    <s v="2014/15"/>
    <n v="17403"/>
    <n v="37966"/>
    <n v="132295"/>
    <n v="0.95289999999999997"/>
    <m/>
    <n v="55"/>
    <n v="0.309"/>
    <n v="3.9699999999999999E-2"/>
  </r>
  <r>
    <x v="43"/>
    <s v="CalWIN"/>
    <x v="3"/>
    <x v="3"/>
    <x v="3"/>
    <s v="2014/15"/>
    <n v="55523"/>
    <n v="111985"/>
    <n v="427997"/>
    <n v="0.96740000000000004"/>
    <m/>
    <n v="7"/>
    <n v="0.57099999999999995"/>
    <n v="1.6199999999999999E-2"/>
  </r>
  <r>
    <x v="44"/>
    <s v="CalWIN"/>
    <x v="3"/>
    <x v="3"/>
    <x v="3"/>
    <s v="2014/15"/>
    <n v="13787"/>
    <n v="26274"/>
    <n v="75736"/>
    <n v="0.97040000000000004"/>
    <m/>
    <n v="55"/>
    <n v="0.309"/>
    <n v="3.9699999999999999E-2"/>
  </r>
  <r>
    <x v="45"/>
    <s v="C-IV"/>
    <x v="3"/>
    <x v="3"/>
    <x v="3"/>
    <s v="2014/15"/>
    <n v="13084"/>
    <n v="25180"/>
    <n v="64533"/>
    <n v="0.96689999999999998"/>
    <m/>
    <n v="55"/>
    <n v="0.309"/>
    <n v="3.9699999999999999E-2"/>
  </r>
  <r>
    <x v="46"/>
    <s v="C-IV"/>
    <x v="3"/>
    <x v="3"/>
    <x v="3"/>
    <s v="2014/15"/>
    <n v="178"/>
    <n v="324"/>
    <n v="819"/>
    <n v="1"/>
    <m/>
    <n v="55"/>
    <n v="0.309"/>
    <n v="3.9699999999999999E-2"/>
  </r>
  <r>
    <x v="47"/>
    <s v="C-IV"/>
    <x v="3"/>
    <x v="3"/>
    <x v="3"/>
    <s v="2014/15"/>
    <n v="3279"/>
    <n v="7132"/>
    <n v="16905"/>
    <n v="0.98480000000000001"/>
    <m/>
    <n v="55"/>
    <n v="0.309"/>
    <n v="3.9699999999999999E-2"/>
  </r>
  <r>
    <x v="48"/>
    <s v="CalWIN"/>
    <x v="3"/>
    <x v="3"/>
    <x v="3"/>
    <s v="2014/15"/>
    <n v="22650"/>
    <n v="43830"/>
    <n v="116893"/>
    <n v="0.94510000000000005"/>
    <m/>
    <n v="2"/>
    <n v="0.5"/>
    <n v="2.1899999999999999E-2"/>
  </r>
  <r>
    <x v="49"/>
    <s v="CalWIN"/>
    <x v="3"/>
    <x v="3"/>
    <x v="3"/>
    <s v="2014/15"/>
    <n v="20098"/>
    <n v="36090"/>
    <n v="122660"/>
    <n v="0.91830000000000001"/>
    <m/>
    <n v="55"/>
    <n v="0.309"/>
    <n v="3.9699999999999999E-2"/>
  </r>
  <r>
    <x v="50"/>
    <s v="C-IV"/>
    <x v="3"/>
    <x v="3"/>
    <x v="3"/>
    <s v="2014/15"/>
    <n v="43265"/>
    <n v="92704"/>
    <n v="227832"/>
    <n v="0.9859"/>
    <m/>
    <n v="12"/>
    <n v="0.16700000000000001"/>
    <n v="1.7600000000000001E-2"/>
  </r>
  <r>
    <x v="51"/>
    <s v="C-IV"/>
    <x v="3"/>
    <x v="3"/>
    <x v="3"/>
    <s v="2014/15"/>
    <n v="5646"/>
    <n v="13160"/>
    <n v="39941"/>
    <n v="0.96819999999999995"/>
    <m/>
    <n v="55"/>
    <n v="0.309"/>
    <n v="3.9699999999999999E-2"/>
  </r>
  <r>
    <x v="52"/>
    <s v="C-IV"/>
    <x v="3"/>
    <x v="3"/>
    <x v="3"/>
    <s v="2014/15"/>
    <n v="4754"/>
    <n v="10371"/>
    <n v="26881"/>
    <n v="0.96489999999999998"/>
    <m/>
    <n v="55"/>
    <n v="0.309"/>
    <n v="3.9699999999999999E-2"/>
  </r>
  <r>
    <x v="53"/>
    <s v="C-IV"/>
    <x v="3"/>
    <x v="3"/>
    <x v="3"/>
    <s v="2014/15"/>
    <n v="1004"/>
    <n v="1808"/>
    <n v="4939"/>
    <n v="0.93879999999999997"/>
    <m/>
    <n v="55"/>
    <n v="0.309"/>
    <n v="3.9699999999999999E-2"/>
  </r>
  <r>
    <x v="54"/>
    <s v="CalWIN"/>
    <x v="3"/>
    <x v="3"/>
    <x v="3"/>
    <s v="2014/15"/>
    <n v="52745"/>
    <n v="125269"/>
    <n v="241689"/>
    <n v="0.98529999999999995"/>
    <m/>
    <n v="6"/>
    <n v="0.5"/>
    <n v="3.9800000000000002E-2"/>
  </r>
  <r>
    <x v="55"/>
    <s v="C-IV"/>
    <x v="3"/>
    <x v="3"/>
    <x v="3"/>
    <s v="2014/15"/>
    <n v="3126"/>
    <n v="5559"/>
    <n v="14250"/>
    <n v="0.95089999999999997"/>
    <m/>
    <n v="55"/>
    <n v="0.309"/>
    <n v="3.9699999999999999E-2"/>
  </r>
  <r>
    <x v="56"/>
    <s v="CalWIN"/>
    <x v="3"/>
    <x v="3"/>
    <x v="3"/>
    <s v="2014/15"/>
    <n v="37080"/>
    <n v="75528"/>
    <n v="223446"/>
    <n v="0.98419999999999996"/>
    <m/>
    <n v="8"/>
    <n v="0.5"/>
    <n v="4.24E-2"/>
  </r>
  <r>
    <x v="57"/>
    <s v="CalWIN"/>
    <x v="3"/>
    <x v="3"/>
    <x v="3"/>
    <s v="2014/15"/>
    <n v="10077"/>
    <n v="20591"/>
    <n v="55910"/>
    <n v="0.9536"/>
    <m/>
    <n v="55"/>
    <n v="0.309"/>
    <n v="3.9699999999999999E-2"/>
  </r>
  <r>
    <x v="58"/>
    <s v="C-IV"/>
    <x v="3"/>
    <x v="3"/>
    <x v="3"/>
    <s v="2014/15"/>
    <n v="6167"/>
    <n v="13517"/>
    <n v="30519"/>
    <n v="1"/>
    <m/>
    <n v="55"/>
    <n v="0.309"/>
    <n v="3.9699999999999999E-2"/>
  </r>
  <r>
    <x v="0"/>
    <s v="n/a"/>
    <x v="4"/>
    <x v="3"/>
    <x v="3"/>
    <s v="2014/15"/>
    <n v="2124142"/>
    <n v="4467237"/>
    <n v="12714221"/>
    <n v="0.97670000000000001"/>
    <m/>
    <n v="486"/>
    <n v="0.29199999999999998"/>
    <n v="5.21E-2"/>
  </r>
  <r>
    <x v="1"/>
    <s v="CalWIN"/>
    <x v="4"/>
    <x v="3"/>
    <x v="3"/>
    <s v="2014/15"/>
    <n v="61465"/>
    <n v="120287"/>
    <n v="421856"/>
    <n v="0.81069999999999998"/>
    <m/>
    <n v="8"/>
    <n v="0.875"/>
    <n v="5.0799999999999998E-2"/>
  </r>
  <r>
    <x v="2"/>
    <s v="C-IV"/>
    <x v="4"/>
    <x v="3"/>
    <x v="3"/>
    <s v="2014/15"/>
    <n v="101"/>
    <n v="170"/>
    <n v="358"/>
    <n v="1"/>
    <m/>
    <n v="74"/>
    <n v="0.29699999999999999"/>
    <n v="3.7600000000000001E-2"/>
  </r>
  <r>
    <x v="3"/>
    <s v="C-IV"/>
    <x v="4"/>
    <x v="3"/>
    <x v="3"/>
    <s v="2014/15"/>
    <n v="1818"/>
    <n v="3449"/>
    <n v="7831"/>
    <n v="1"/>
    <m/>
    <n v="74"/>
    <n v="0.29699999999999999"/>
    <n v="3.7600000000000001E-2"/>
  </r>
  <r>
    <x v="4"/>
    <s v="C-IV"/>
    <x v="4"/>
    <x v="3"/>
    <x v="3"/>
    <s v="2014/15"/>
    <n v="16559"/>
    <n v="31989"/>
    <n v="80876"/>
    <n v="0.94159999999999999"/>
    <m/>
    <n v="74"/>
    <n v="0.29699999999999999"/>
    <n v="3.7600000000000001E-2"/>
  </r>
  <r>
    <x v="5"/>
    <s v="C-IV"/>
    <x v="4"/>
    <x v="3"/>
    <x v="3"/>
    <s v="2014/15"/>
    <n v="2926"/>
    <n v="5513"/>
    <n v="11735"/>
    <n v="1"/>
    <m/>
    <n v="74"/>
    <n v="0.29699999999999999"/>
    <n v="3.7600000000000001E-2"/>
  </r>
  <r>
    <x v="6"/>
    <s v="C-IV"/>
    <x v="4"/>
    <x v="3"/>
    <x v="3"/>
    <s v="2014/15"/>
    <n v="720"/>
    <n v="1710"/>
    <n v="8536"/>
    <n v="1"/>
    <m/>
    <n v="74"/>
    <n v="0.29699999999999999"/>
    <n v="3.7600000000000001E-2"/>
  </r>
  <r>
    <x v="7"/>
    <s v="CalWIN"/>
    <x v="4"/>
    <x v="3"/>
    <x v="3"/>
    <s v="2014/15"/>
    <n v="35317"/>
    <n v="71701"/>
    <n v="261692"/>
    <n v="0.96589999999999998"/>
    <m/>
    <n v="8"/>
    <n v="0.5"/>
    <n v="2.5000000000000001E-2"/>
  </r>
  <r>
    <x v="8"/>
    <s v="C-IV"/>
    <x v="4"/>
    <x v="3"/>
    <x v="3"/>
    <s v="2014/15"/>
    <n v="2482"/>
    <n v="5109"/>
    <n v="11306"/>
    <n v="1"/>
    <m/>
    <n v="74"/>
    <n v="0.29699999999999999"/>
    <n v="3.7600000000000001E-2"/>
  </r>
  <r>
    <x v="9"/>
    <s v="C-IV"/>
    <x v="4"/>
    <x v="3"/>
    <x v="3"/>
    <s v="2014/15"/>
    <n v="7387"/>
    <n v="13311"/>
    <n v="37358"/>
    <n v="0.99719999999999998"/>
    <m/>
    <n v="74"/>
    <n v="0.29699999999999999"/>
    <n v="3.7600000000000001E-2"/>
  </r>
  <r>
    <x v="10"/>
    <s v="CalWIN"/>
    <x v="4"/>
    <x v="3"/>
    <x v="3"/>
    <s v="2014/15"/>
    <n v="98200"/>
    <n v="228879"/>
    <n v="462781"/>
    <n v="0.9526"/>
    <m/>
    <n v="11"/>
    <n v="0.182"/>
    <n v="2.6599999999999999E-2"/>
  </r>
  <r>
    <x v="11"/>
    <s v="C-IV"/>
    <x v="4"/>
    <x v="3"/>
    <x v="3"/>
    <s v="2014/15"/>
    <n v="1503"/>
    <n v="3612"/>
    <n v="11635"/>
    <n v="1"/>
    <m/>
    <n v="74"/>
    <n v="0.29699999999999999"/>
    <n v="3.7600000000000001E-2"/>
  </r>
  <r>
    <x v="12"/>
    <s v="C-IV"/>
    <x v="4"/>
    <x v="3"/>
    <x v="3"/>
    <s v="2014/15"/>
    <n v="12022"/>
    <n v="20952"/>
    <n v="49769"/>
    <n v="0.99790000000000001"/>
    <m/>
    <n v="74"/>
    <n v="0.29699999999999999"/>
    <n v="3.7600000000000001E-2"/>
  </r>
  <r>
    <x v="13"/>
    <s v="C-IV"/>
    <x v="4"/>
    <x v="3"/>
    <x v="3"/>
    <s v="2014/15"/>
    <n v="16977"/>
    <n v="42572"/>
    <n v="90622"/>
    <n v="0.96409999999999996"/>
    <m/>
    <n v="74"/>
    <n v="0.29699999999999999"/>
    <n v="3.7600000000000001E-2"/>
  </r>
  <r>
    <x v="14"/>
    <s v="C-IV"/>
    <x v="4"/>
    <x v="3"/>
    <x v="3"/>
    <s v="2014/15"/>
    <n v="1040"/>
    <n v="2050"/>
    <n v="5376"/>
    <n v="1"/>
    <m/>
    <n v="74"/>
    <n v="0.29699999999999999"/>
    <n v="3.7600000000000001E-2"/>
  </r>
  <r>
    <x v="15"/>
    <s v="C-IV"/>
    <x v="4"/>
    <x v="3"/>
    <x v="3"/>
    <s v="2014/15"/>
    <n v="66771"/>
    <n v="159123"/>
    <n v="379605"/>
    <n v="0.99419999999999997"/>
    <m/>
    <n v="28"/>
    <n v="0.17899999999999999"/>
    <n v="8.0000000000000002E-3"/>
  </r>
  <r>
    <x v="16"/>
    <s v="C-IV"/>
    <x v="4"/>
    <x v="3"/>
    <x v="3"/>
    <s v="2014/15"/>
    <n v="10621"/>
    <n v="24789"/>
    <n v="55263"/>
    <n v="1"/>
    <m/>
    <n v="74"/>
    <n v="0.29699999999999999"/>
    <n v="3.7600000000000001E-2"/>
  </r>
  <r>
    <x v="17"/>
    <s v="C-IV"/>
    <x v="4"/>
    <x v="3"/>
    <x v="3"/>
    <s v="2014/15"/>
    <n v="6177"/>
    <n v="12038"/>
    <n v="29800"/>
    <n v="0.9667"/>
    <m/>
    <n v="74"/>
    <n v="0.29699999999999999"/>
    <n v="3.7600000000000001E-2"/>
  </r>
  <r>
    <x v="18"/>
    <s v="C-IV"/>
    <x v="4"/>
    <x v="3"/>
    <x v="3"/>
    <s v="2014/15"/>
    <n v="1569"/>
    <n v="3242"/>
    <n v="7490"/>
    <n v="0.93330000000000002"/>
    <m/>
    <n v="74"/>
    <n v="0.29699999999999999"/>
    <n v="3.7600000000000001E-2"/>
  </r>
  <r>
    <x v="19"/>
    <s v="LRS"/>
    <x v="4"/>
    <x v="3"/>
    <x v="3"/>
    <s v="2014/15"/>
    <n v="584304"/>
    <n v="1176878"/>
    <n v="3751791"/>
    <n v="0.97709999999999997"/>
    <m/>
    <n v="74"/>
    <n v="0.41899999999999998"/>
    <n v="4.6800000000000001E-2"/>
  </r>
  <r>
    <x v="20"/>
    <s v="C-IV"/>
    <x v="4"/>
    <x v="3"/>
    <x v="3"/>
    <s v="2014/15"/>
    <n v="12141"/>
    <n v="29983"/>
    <n v="69280"/>
    <n v="0.99209999999999998"/>
    <m/>
    <n v="74"/>
    <n v="0.29699999999999999"/>
    <n v="3.7600000000000001E-2"/>
  </r>
  <r>
    <x v="21"/>
    <s v="C-IV"/>
    <x v="4"/>
    <x v="3"/>
    <x v="3"/>
    <s v="2014/15"/>
    <n v="6501"/>
    <n v="10609"/>
    <n v="42973"/>
    <n v="0.97729999999999995"/>
    <m/>
    <n v="74"/>
    <n v="0.29699999999999999"/>
    <n v="3.7600000000000001E-2"/>
  </r>
  <r>
    <x v="22"/>
    <s v="C-IV"/>
    <x v="4"/>
    <x v="3"/>
    <x v="3"/>
    <s v="2014/15"/>
    <n v="1118"/>
    <n v="2133"/>
    <n v="4726"/>
    <n v="0.95240000000000002"/>
    <m/>
    <n v="74"/>
    <n v="0.29699999999999999"/>
    <n v="3.7600000000000001E-2"/>
  </r>
  <r>
    <x v="23"/>
    <s v="C-IV"/>
    <x v="4"/>
    <x v="3"/>
    <x v="3"/>
    <s v="2014/15"/>
    <n v="6944"/>
    <n v="12963"/>
    <n v="39271"/>
    <n v="1"/>
    <m/>
    <n v="74"/>
    <n v="0.29699999999999999"/>
    <n v="3.7600000000000001E-2"/>
  </r>
  <r>
    <x v="24"/>
    <s v="C-IV"/>
    <x v="4"/>
    <x v="3"/>
    <x v="3"/>
    <s v="2014/15"/>
    <n v="25259"/>
    <n v="58915"/>
    <n v="135425"/>
    <n v="0.99750000000000005"/>
    <m/>
    <n v="7"/>
    <n v="0.28599999999999998"/>
    <n v="1.38E-2"/>
  </r>
  <r>
    <x v="25"/>
    <s v="C-IV"/>
    <x v="4"/>
    <x v="3"/>
    <x v="3"/>
    <s v="2014/15"/>
    <n v="467"/>
    <n v="1011"/>
    <n v="3132"/>
    <n v="1"/>
    <m/>
    <n v="74"/>
    <n v="0.29699999999999999"/>
    <n v="3.7600000000000001E-2"/>
  </r>
  <r>
    <x v="26"/>
    <s v="C-IV"/>
    <x v="4"/>
    <x v="3"/>
    <x v="3"/>
    <s v="2014/15"/>
    <n v="525"/>
    <n v="854"/>
    <n v="3593"/>
    <n v="1"/>
    <m/>
    <n v="74"/>
    <n v="0.29699999999999999"/>
    <n v="3.7600000000000001E-2"/>
  </r>
  <r>
    <x v="27"/>
    <s v="C-IV"/>
    <x v="4"/>
    <x v="3"/>
    <x v="3"/>
    <s v="2014/15"/>
    <n v="23959"/>
    <n v="53794"/>
    <n v="170437"/>
    <n v="1"/>
    <m/>
    <n v="14"/>
    <n v="0.28599999999999998"/>
    <n v="6.0499999999999998E-2"/>
  </r>
  <r>
    <x v="28"/>
    <s v="C-IV"/>
    <x v="4"/>
    <x v="3"/>
    <x v="3"/>
    <s v="2014/15"/>
    <n v="3663"/>
    <n v="7576"/>
    <n v="31441"/>
    <n v="0.97389999999999999"/>
    <m/>
    <n v="74"/>
    <n v="0.29699999999999999"/>
    <n v="3.7600000000000001E-2"/>
  </r>
  <r>
    <x v="29"/>
    <s v="C-IV"/>
    <x v="4"/>
    <x v="3"/>
    <x v="3"/>
    <s v="2014/15"/>
    <n v="4244"/>
    <n v="7728"/>
    <n v="24006"/>
    <n v="0.96889999999999998"/>
    <m/>
    <n v="74"/>
    <n v="0.29699999999999999"/>
    <n v="3.7600000000000001E-2"/>
  </r>
  <r>
    <x v="30"/>
    <s v="CalWIN"/>
    <x v="4"/>
    <x v="3"/>
    <x v="3"/>
    <s v="2014/15"/>
    <n v="121571"/>
    <n v="255037"/>
    <n v="856972"/>
    <n v="0.98709999999999998"/>
    <m/>
    <n v="18"/>
    <n v="0.33300000000000002"/>
    <n v="3.5799999999999998E-2"/>
  </r>
  <r>
    <x v="31"/>
    <s v="CalWIN"/>
    <x v="4"/>
    <x v="3"/>
    <x v="3"/>
    <s v="2014/15"/>
    <n v="9306"/>
    <n v="18279"/>
    <n v="61911"/>
    <n v="0.97330000000000005"/>
    <m/>
    <n v="74"/>
    <n v="0.29699999999999999"/>
    <n v="3.7600000000000001E-2"/>
  </r>
  <r>
    <x v="32"/>
    <s v="C-IV"/>
    <x v="4"/>
    <x v="3"/>
    <x v="3"/>
    <s v="2014/15"/>
    <n v="1130"/>
    <n v="2023"/>
    <n v="5677"/>
    <n v="1"/>
    <m/>
    <n v="74"/>
    <n v="0.29699999999999999"/>
    <n v="3.7600000000000001E-2"/>
  </r>
  <r>
    <x v="33"/>
    <s v="C-IV"/>
    <x v="4"/>
    <x v="3"/>
    <x v="3"/>
    <s v="2014/15"/>
    <n v="127058"/>
    <n v="290676"/>
    <n v="794370"/>
    <n v="0.99850000000000005"/>
    <m/>
    <n v="61"/>
    <n v="0.16400000000000001"/>
    <n v="6.1699999999999998E-2"/>
  </r>
  <r>
    <x v="34"/>
    <s v="CalWIN"/>
    <x v="4"/>
    <x v="3"/>
    <x v="3"/>
    <s v="2014/15"/>
    <n v="104366"/>
    <n v="220122"/>
    <n v="530559"/>
    <n v="0.98929999999999996"/>
    <m/>
    <n v="16"/>
    <n v="0.625"/>
    <n v="1.1999999999999999E-3"/>
  </r>
  <r>
    <x v="35"/>
    <s v="C-IV"/>
    <x v="4"/>
    <x v="3"/>
    <x v="3"/>
    <s v="2014/15"/>
    <n v="2779"/>
    <n v="6227"/>
    <n v="17789"/>
    <n v="1"/>
    <m/>
    <n v="74"/>
    <n v="0.29699999999999999"/>
    <n v="3.7600000000000001E-2"/>
  </r>
  <r>
    <x v="36"/>
    <s v="C-IV"/>
    <x v="4"/>
    <x v="3"/>
    <x v="3"/>
    <s v="2014/15"/>
    <n v="178811"/>
    <n v="399048"/>
    <n v="844157"/>
    <n v="0.99970000000000003"/>
    <m/>
    <n v="72"/>
    <n v="8.3000000000000004E-2"/>
    <n v="4.4600000000000001E-2"/>
  </r>
  <r>
    <x v="37"/>
    <s v="CalWIN"/>
    <x v="4"/>
    <x v="3"/>
    <x v="3"/>
    <s v="2014/15"/>
    <n v="142260"/>
    <n v="290993"/>
    <n v="842355"/>
    <n v="0.97099999999999997"/>
    <m/>
    <n v="28"/>
    <n v="0.42899999999999999"/>
    <n v="1.2200000000000001E-2"/>
  </r>
  <r>
    <x v="38"/>
    <s v="CalWIN"/>
    <x v="4"/>
    <x v="3"/>
    <x v="3"/>
    <s v="2014/15"/>
    <n v="33793"/>
    <n v="51839"/>
    <n v="221190"/>
    <n v="0.98089999999999999"/>
    <m/>
    <n v="6"/>
    <n v="0.83299999999999996"/>
    <n v="6.8500000000000005E-2"/>
  </r>
  <r>
    <x v="39"/>
    <s v="C-IV"/>
    <x v="4"/>
    <x v="3"/>
    <x v="3"/>
    <s v="2014/15"/>
    <n v="53207"/>
    <n v="122293"/>
    <n v="288133"/>
    <n v="0.99560000000000004"/>
    <m/>
    <n v="21"/>
    <n v="9.5000000000000001E-2"/>
    <n v="2.23E-2"/>
  </r>
  <r>
    <x v="40"/>
    <s v="CalWIN"/>
    <x v="4"/>
    <x v="3"/>
    <x v="3"/>
    <s v="2014/15"/>
    <n v="10070"/>
    <n v="18689"/>
    <n v="60096"/>
    <n v="0.97140000000000004"/>
    <m/>
    <n v="74"/>
    <n v="0.29699999999999999"/>
    <n v="3.7600000000000001E-2"/>
  </r>
  <r>
    <x v="41"/>
    <s v="CalWIN"/>
    <x v="4"/>
    <x v="3"/>
    <x v="3"/>
    <s v="2014/15"/>
    <n v="16245"/>
    <n v="32034"/>
    <n v="150630"/>
    <n v="0.96809999999999996"/>
    <m/>
    <n v="74"/>
    <n v="0.29699999999999999"/>
    <n v="3.7600000000000001E-2"/>
  </r>
  <r>
    <x v="42"/>
    <s v="CalWIN"/>
    <x v="4"/>
    <x v="3"/>
    <x v="3"/>
    <s v="2014/15"/>
    <n v="17283"/>
    <n v="37584"/>
    <n v="132972"/>
    <n v="0.93820000000000003"/>
    <m/>
    <n v="74"/>
    <n v="0.29699999999999999"/>
    <n v="3.7600000000000001E-2"/>
  </r>
  <r>
    <x v="43"/>
    <s v="CalWIN"/>
    <x v="4"/>
    <x v="3"/>
    <x v="3"/>
    <s v="2014/15"/>
    <n v="55531"/>
    <n v="111660"/>
    <n v="430244"/>
    <n v="0.97540000000000004"/>
    <m/>
    <n v="8"/>
    <n v="0.5"/>
    <n v="1.7500000000000002E-2"/>
  </r>
  <r>
    <x v="44"/>
    <s v="CalWIN"/>
    <x v="4"/>
    <x v="3"/>
    <x v="3"/>
    <s v="2014/15"/>
    <n v="13861"/>
    <n v="26154"/>
    <n v="76204"/>
    <n v="0.98509999999999998"/>
    <m/>
    <n v="74"/>
    <n v="0.29699999999999999"/>
    <n v="3.7600000000000001E-2"/>
  </r>
  <r>
    <x v="45"/>
    <s v="C-IV"/>
    <x v="4"/>
    <x v="3"/>
    <x v="3"/>
    <s v="2014/15"/>
    <n v="13117"/>
    <n v="25256"/>
    <n v="64639"/>
    <n v="0.97670000000000001"/>
    <m/>
    <n v="74"/>
    <n v="0.29699999999999999"/>
    <n v="3.7600000000000001E-2"/>
  </r>
  <r>
    <x v="46"/>
    <s v="C-IV"/>
    <x v="4"/>
    <x v="3"/>
    <x v="3"/>
    <s v="2014/15"/>
    <n v="176"/>
    <n v="326"/>
    <n v="830"/>
    <n v="1"/>
    <m/>
    <n v="74"/>
    <n v="0.29699999999999999"/>
    <n v="3.7600000000000001E-2"/>
  </r>
  <r>
    <x v="47"/>
    <s v="C-IV"/>
    <x v="4"/>
    <x v="3"/>
    <x v="3"/>
    <s v="2014/15"/>
    <n v="3288"/>
    <n v="7109"/>
    <n v="16935"/>
    <n v="0.99099999999999999"/>
    <m/>
    <n v="74"/>
    <n v="0.29699999999999999"/>
    <n v="3.7600000000000001E-2"/>
  </r>
  <r>
    <x v="48"/>
    <s v="CalWIN"/>
    <x v="4"/>
    <x v="3"/>
    <x v="3"/>
    <s v="2014/15"/>
    <n v="22818"/>
    <n v="43974"/>
    <n v="117086"/>
    <n v="0.96230000000000004"/>
    <m/>
    <n v="2"/>
    <n v="0.5"/>
    <n v="2.2499999999999999E-2"/>
  </r>
  <r>
    <x v="49"/>
    <s v="CalWIN"/>
    <x v="4"/>
    <x v="3"/>
    <x v="3"/>
    <s v="2014/15"/>
    <n v="20228"/>
    <n v="36237"/>
    <n v="122823"/>
    <n v="0.94340000000000002"/>
    <m/>
    <n v="74"/>
    <n v="0.29699999999999999"/>
    <n v="3.7600000000000001E-2"/>
  </r>
  <r>
    <x v="50"/>
    <s v="C-IV"/>
    <x v="4"/>
    <x v="3"/>
    <x v="3"/>
    <s v="2014/15"/>
    <n v="43587"/>
    <n v="92989"/>
    <n v="228928"/>
    <n v="0.98150000000000004"/>
    <m/>
    <n v="14"/>
    <n v="0.14299999999999999"/>
    <n v="1.67E-2"/>
  </r>
  <r>
    <x v="51"/>
    <s v="C-IV"/>
    <x v="4"/>
    <x v="3"/>
    <x v="3"/>
    <s v="2014/15"/>
    <n v="5687"/>
    <n v="13207"/>
    <n v="40191"/>
    <n v="0.96279999999999999"/>
    <m/>
    <n v="74"/>
    <n v="0.29699999999999999"/>
    <n v="3.7600000000000001E-2"/>
  </r>
  <r>
    <x v="52"/>
    <s v="C-IV"/>
    <x v="4"/>
    <x v="3"/>
    <x v="3"/>
    <s v="2014/15"/>
    <n v="4780"/>
    <n v="10458"/>
    <n v="26943"/>
    <n v="0.98009999999999997"/>
    <m/>
    <n v="74"/>
    <n v="0.29699999999999999"/>
    <n v="3.7600000000000001E-2"/>
  </r>
  <r>
    <x v="53"/>
    <s v="C-IV"/>
    <x v="4"/>
    <x v="3"/>
    <x v="3"/>
    <s v="2014/15"/>
    <n v="1005"/>
    <n v="1813"/>
    <n v="4937"/>
    <n v="1"/>
    <m/>
    <n v="74"/>
    <n v="0.29699999999999999"/>
    <n v="3.7600000000000001E-2"/>
  </r>
  <r>
    <x v="54"/>
    <s v="CalWIN"/>
    <x v="4"/>
    <x v="3"/>
    <x v="3"/>
    <s v="2014/15"/>
    <n v="52745"/>
    <n v="124980"/>
    <n v="242550"/>
    <n v="0.99060000000000004"/>
    <m/>
    <n v="7"/>
    <n v="0.42899999999999999"/>
    <n v="3.6999999999999998E-2"/>
  </r>
  <r>
    <x v="55"/>
    <s v="C-IV"/>
    <x v="4"/>
    <x v="3"/>
    <x v="3"/>
    <s v="2014/15"/>
    <n v="3147"/>
    <n v="5576"/>
    <n v="14329"/>
    <n v="0.95279999999999998"/>
    <m/>
    <n v="74"/>
    <n v="0.29699999999999999"/>
    <n v="3.7600000000000001E-2"/>
  </r>
  <r>
    <x v="56"/>
    <s v="CalWIN"/>
    <x v="4"/>
    <x v="3"/>
    <x v="3"/>
    <s v="2014/15"/>
    <n v="37155"/>
    <n v="75585"/>
    <n v="224466"/>
    <n v="0.97509999999999997"/>
    <m/>
    <n v="9"/>
    <n v="0.44400000000000001"/>
    <n v="4.9299999999999997E-2"/>
  </r>
  <r>
    <x v="57"/>
    <s v="CalWIN"/>
    <x v="4"/>
    <x v="3"/>
    <x v="3"/>
    <s v="2014/15"/>
    <n v="10153"/>
    <n v="20602"/>
    <n v="55828"/>
    <n v="0.95520000000000005"/>
    <m/>
    <n v="74"/>
    <n v="0.29699999999999999"/>
    <n v="3.7600000000000001E-2"/>
  </r>
  <r>
    <x v="58"/>
    <s v="C-IV"/>
    <x v="4"/>
    <x v="3"/>
    <x v="3"/>
    <s v="2014/15"/>
    <n v="6205"/>
    <n v="13527"/>
    <n v="30513"/>
    <n v="1"/>
    <m/>
    <n v="74"/>
    <n v="0.29699999999999999"/>
    <n v="3.7600000000000001E-2"/>
  </r>
  <r>
    <x v="0"/>
    <s v="n/a"/>
    <x v="5"/>
    <x v="3"/>
    <x v="3"/>
    <s v="2014/15"/>
    <n v="2136207"/>
    <n v="4475536"/>
    <n v="12761623"/>
    <n v="0.97260000000000002"/>
    <m/>
    <n v="582"/>
    <n v="0.28399999999999997"/>
    <n v="4.6199999999999998E-2"/>
  </r>
  <r>
    <x v="1"/>
    <s v="CalWIN"/>
    <x v="5"/>
    <x v="3"/>
    <x v="3"/>
    <s v="2014/15"/>
    <n v="62196"/>
    <n v="121033"/>
    <n v="423922"/>
    <n v="0.79679999999999995"/>
    <m/>
    <n v="10"/>
    <n v="0.9"/>
    <n v="4.6100000000000002E-2"/>
  </r>
  <r>
    <x v="2"/>
    <s v="C-IV"/>
    <x v="5"/>
    <x v="3"/>
    <x v="3"/>
    <s v="2014/15"/>
    <n v="101"/>
    <n v="178"/>
    <n v="356"/>
    <n v="1"/>
    <m/>
    <n v="87"/>
    <n v="0.29899999999999999"/>
    <n v="2.87E-2"/>
  </r>
  <r>
    <x v="3"/>
    <s v="C-IV"/>
    <x v="5"/>
    <x v="3"/>
    <x v="3"/>
    <s v="2014/15"/>
    <n v="1831"/>
    <n v="3473"/>
    <n v="7927"/>
    <n v="0.9889"/>
    <m/>
    <n v="87"/>
    <n v="0.29899999999999999"/>
    <n v="2.87E-2"/>
  </r>
  <r>
    <x v="4"/>
    <s v="C-IV"/>
    <x v="5"/>
    <x v="3"/>
    <x v="3"/>
    <s v="2014/15"/>
    <n v="16678"/>
    <n v="32182"/>
    <n v="80853"/>
    <n v="0.91900000000000004"/>
    <m/>
    <n v="87"/>
    <n v="0.29899999999999999"/>
    <n v="2.87E-2"/>
  </r>
  <r>
    <x v="5"/>
    <s v="C-IV"/>
    <x v="5"/>
    <x v="3"/>
    <x v="3"/>
    <s v="2014/15"/>
    <n v="2909"/>
    <n v="5462"/>
    <n v="11702"/>
    <n v="1"/>
    <m/>
    <n v="87"/>
    <n v="0.29899999999999999"/>
    <n v="2.87E-2"/>
  </r>
  <r>
    <x v="6"/>
    <s v="C-IV"/>
    <x v="5"/>
    <x v="3"/>
    <x v="3"/>
    <s v="2014/15"/>
    <n v="686"/>
    <n v="1618"/>
    <n v="8551"/>
    <n v="1"/>
    <m/>
    <n v="87"/>
    <n v="0.29899999999999999"/>
    <n v="2.87E-2"/>
  </r>
  <r>
    <x v="7"/>
    <s v="CalWIN"/>
    <x v="5"/>
    <x v="3"/>
    <x v="3"/>
    <s v="2014/15"/>
    <n v="35631"/>
    <n v="71768"/>
    <n v="262026"/>
    <n v="0.95469999999999999"/>
    <m/>
    <n v="9"/>
    <n v="0.44400000000000001"/>
    <n v="2.2800000000000001E-2"/>
  </r>
  <r>
    <x v="8"/>
    <s v="C-IV"/>
    <x v="5"/>
    <x v="3"/>
    <x v="3"/>
    <s v="2014/15"/>
    <n v="2485"/>
    <n v="5124"/>
    <n v="11345"/>
    <n v="1"/>
    <m/>
    <n v="87"/>
    <n v="0.29899999999999999"/>
    <n v="2.87E-2"/>
  </r>
  <r>
    <x v="9"/>
    <s v="C-IV"/>
    <x v="5"/>
    <x v="3"/>
    <x v="3"/>
    <s v="2014/15"/>
    <n v="7398"/>
    <n v="13284"/>
    <n v="37259"/>
    <n v="1"/>
    <m/>
    <n v="87"/>
    <n v="0.29899999999999999"/>
    <n v="2.87E-2"/>
  </r>
  <r>
    <x v="10"/>
    <s v="CalWIN"/>
    <x v="5"/>
    <x v="3"/>
    <x v="3"/>
    <s v="2014/15"/>
    <n v="98149"/>
    <n v="228327"/>
    <n v="465332"/>
    <n v="0.94489999999999996"/>
    <m/>
    <n v="13"/>
    <n v="0.154"/>
    <n v="2.4500000000000001E-2"/>
  </r>
  <r>
    <x v="11"/>
    <s v="C-IV"/>
    <x v="5"/>
    <x v="3"/>
    <x v="3"/>
    <s v="2014/15"/>
    <n v="1519"/>
    <n v="3644"/>
    <n v="11690"/>
    <n v="1"/>
    <m/>
    <n v="87"/>
    <n v="0.29899999999999999"/>
    <n v="2.87E-2"/>
  </r>
  <r>
    <x v="12"/>
    <s v="C-IV"/>
    <x v="5"/>
    <x v="3"/>
    <x v="3"/>
    <s v="2014/15"/>
    <n v="12208"/>
    <n v="21206"/>
    <n v="49871"/>
    <n v="1"/>
    <m/>
    <n v="87"/>
    <n v="0.29899999999999999"/>
    <n v="2.87E-2"/>
  </r>
  <r>
    <x v="13"/>
    <s v="C-IV"/>
    <x v="5"/>
    <x v="3"/>
    <x v="3"/>
    <s v="2014/15"/>
    <n v="17134"/>
    <n v="42903"/>
    <n v="90600"/>
    <n v="0.97560000000000002"/>
    <m/>
    <n v="87"/>
    <n v="0.29899999999999999"/>
    <n v="2.87E-2"/>
  </r>
  <r>
    <x v="14"/>
    <s v="C-IV"/>
    <x v="5"/>
    <x v="3"/>
    <x v="3"/>
    <s v="2014/15"/>
    <n v="1046"/>
    <n v="2070"/>
    <n v="5426"/>
    <n v="1"/>
    <m/>
    <n v="87"/>
    <n v="0.29899999999999999"/>
    <n v="2.87E-2"/>
  </r>
  <r>
    <x v="15"/>
    <s v="C-IV"/>
    <x v="5"/>
    <x v="3"/>
    <x v="3"/>
    <s v="2014/15"/>
    <n v="67619"/>
    <n v="159735"/>
    <n v="379173"/>
    <n v="0.99580000000000002"/>
    <m/>
    <n v="37"/>
    <n v="0.16200000000000001"/>
    <n v="7.7999999999999996E-3"/>
  </r>
  <r>
    <x v="16"/>
    <s v="C-IV"/>
    <x v="5"/>
    <x v="3"/>
    <x v="3"/>
    <s v="2014/15"/>
    <n v="10726"/>
    <n v="24869"/>
    <n v="55023"/>
    <n v="0.99809999999999999"/>
    <m/>
    <n v="87"/>
    <n v="0.29899999999999999"/>
    <n v="2.87E-2"/>
  </r>
  <r>
    <x v="17"/>
    <s v="C-IV"/>
    <x v="5"/>
    <x v="3"/>
    <x v="3"/>
    <s v="2014/15"/>
    <n v="6194"/>
    <n v="12029"/>
    <n v="29810"/>
    <n v="0.9758"/>
    <m/>
    <n v="87"/>
    <n v="0.29899999999999999"/>
    <n v="2.87E-2"/>
  </r>
  <r>
    <x v="18"/>
    <s v="C-IV"/>
    <x v="5"/>
    <x v="3"/>
    <x v="3"/>
    <s v="2014/15"/>
    <n v="1570"/>
    <n v="3251"/>
    <n v="7505"/>
    <n v="0.94920000000000004"/>
    <m/>
    <n v="87"/>
    <n v="0.29899999999999999"/>
    <n v="2.87E-2"/>
  </r>
  <r>
    <x v="19"/>
    <s v="LRS"/>
    <x v="5"/>
    <x v="3"/>
    <x v="3"/>
    <s v="2014/15"/>
    <n v="586149"/>
    <n v="1178369"/>
    <n v="3779398"/>
    <n v="0.96879999999999999"/>
    <m/>
    <n v="87"/>
    <n v="0.42499999999999999"/>
    <n v="4.0500000000000001E-2"/>
  </r>
  <r>
    <x v="20"/>
    <s v="C-IV"/>
    <x v="5"/>
    <x v="3"/>
    <x v="3"/>
    <s v="2014/15"/>
    <n v="12172"/>
    <n v="29950"/>
    <n v="69008"/>
    <n v="0.99739999999999995"/>
    <m/>
    <n v="87"/>
    <n v="0.29899999999999999"/>
    <n v="2.87E-2"/>
  </r>
  <r>
    <x v="21"/>
    <s v="C-IV"/>
    <x v="5"/>
    <x v="3"/>
    <x v="3"/>
    <s v="2014/15"/>
    <n v="6504"/>
    <n v="10674"/>
    <n v="42825"/>
    <n v="0.97899999999999998"/>
    <m/>
    <n v="87"/>
    <n v="0.29899999999999999"/>
    <n v="2.87E-2"/>
  </r>
  <r>
    <x v="22"/>
    <s v="C-IV"/>
    <x v="5"/>
    <x v="3"/>
    <x v="3"/>
    <s v="2014/15"/>
    <n v="1128"/>
    <n v="2144"/>
    <n v="4689"/>
    <n v="1"/>
    <m/>
    <n v="87"/>
    <n v="0.29899999999999999"/>
    <n v="2.87E-2"/>
  </r>
  <r>
    <x v="23"/>
    <s v="C-IV"/>
    <x v="5"/>
    <x v="3"/>
    <x v="3"/>
    <s v="2014/15"/>
    <n v="7014"/>
    <n v="13115"/>
    <n v="39398"/>
    <n v="1"/>
    <m/>
    <n v="87"/>
    <n v="0.29899999999999999"/>
    <n v="2.87E-2"/>
  </r>
  <r>
    <x v="24"/>
    <s v="C-IV"/>
    <x v="5"/>
    <x v="3"/>
    <x v="3"/>
    <s v="2014/15"/>
    <n v="25407"/>
    <n v="59053"/>
    <n v="135403"/>
    <n v="0.99670000000000003"/>
    <m/>
    <n v="9"/>
    <n v="0.222"/>
    <n v="1.2E-2"/>
  </r>
  <r>
    <x v="25"/>
    <s v="C-IV"/>
    <x v="5"/>
    <x v="3"/>
    <x v="3"/>
    <s v="2014/15"/>
    <n v="461"/>
    <n v="985"/>
    <n v="3102"/>
    <n v="1"/>
    <m/>
    <n v="87"/>
    <n v="0.29899999999999999"/>
    <n v="2.87E-2"/>
  </r>
  <r>
    <x v="26"/>
    <s v="C-IV"/>
    <x v="5"/>
    <x v="3"/>
    <x v="3"/>
    <s v="2014/15"/>
    <n v="527"/>
    <n v="867"/>
    <n v="3579"/>
    <n v="1"/>
    <m/>
    <n v="87"/>
    <n v="0.29899999999999999"/>
    <n v="2.87E-2"/>
  </r>
  <r>
    <x v="27"/>
    <s v="C-IV"/>
    <x v="5"/>
    <x v="3"/>
    <x v="3"/>
    <s v="2014/15"/>
    <n v="23132"/>
    <n v="51671"/>
    <n v="170593"/>
    <n v="1"/>
    <m/>
    <n v="16"/>
    <n v="0.25"/>
    <n v="5.5199999999999999E-2"/>
  </r>
  <r>
    <x v="28"/>
    <s v="C-IV"/>
    <x v="5"/>
    <x v="3"/>
    <x v="3"/>
    <s v="2014/15"/>
    <n v="3660"/>
    <n v="7496"/>
    <n v="31327"/>
    <n v="1"/>
    <m/>
    <n v="87"/>
    <n v="0.29899999999999999"/>
    <n v="2.87E-2"/>
  </r>
  <r>
    <x v="29"/>
    <s v="C-IV"/>
    <x v="5"/>
    <x v="3"/>
    <x v="3"/>
    <s v="2014/15"/>
    <n v="4294"/>
    <n v="7803"/>
    <n v="24110"/>
    <n v="0.99560000000000004"/>
    <m/>
    <n v="87"/>
    <n v="0.29899999999999999"/>
    <n v="2.87E-2"/>
  </r>
  <r>
    <x v="30"/>
    <s v="CalWIN"/>
    <x v="5"/>
    <x v="3"/>
    <x v="3"/>
    <s v="2014/15"/>
    <n v="122853"/>
    <n v="256383"/>
    <n v="860197"/>
    <n v="0.9819"/>
    <m/>
    <n v="21"/>
    <n v="0.38100000000000001"/>
    <n v="3.9800000000000002E-2"/>
  </r>
  <r>
    <x v="31"/>
    <s v="CalWIN"/>
    <x v="5"/>
    <x v="3"/>
    <x v="3"/>
    <s v="2014/15"/>
    <n v="9376"/>
    <n v="18372"/>
    <n v="62077"/>
    <n v="0.96640000000000004"/>
    <m/>
    <n v="87"/>
    <n v="0.29899999999999999"/>
    <n v="2.87E-2"/>
  </r>
  <r>
    <x v="32"/>
    <s v="C-IV"/>
    <x v="5"/>
    <x v="3"/>
    <x v="3"/>
    <s v="2014/15"/>
    <n v="1108"/>
    <n v="2073"/>
    <n v="5684"/>
    <n v="1"/>
    <m/>
    <n v="87"/>
    <n v="0.29899999999999999"/>
    <n v="2.87E-2"/>
  </r>
  <r>
    <x v="33"/>
    <s v="C-IV"/>
    <x v="5"/>
    <x v="3"/>
    <x v="3"/>
    <s v="2014/15"/>
    <n v="128538"/>
    <n v="293280"/>
    <n v="792000"/>
    <n v="0.99850000000000005"/>
    <m/>
    <n v="74"/>
    <n v="0.14899999999999999"/>
    <n v="5.62E-2"/>
  </r>
  <r>
    <x v="34"/>
    <s v="CalWIN"/>
    <x v="5"/>
    <x v="3"/>
    <x v="3"/>
    <s v="2014/15"/>
    <n v="105099"/>
    <n v="220476"/>
    <n v="531563"/>
    <n v="0.98919999999999997"/>
    <m/>
    <n v="19"/>
    <n v="0.57899999999999996"/>
    <n v="2.8E-3"/>
  </r>
  <r>
    <x v="35"/>
    <s v="C-IV"/>
    <x v="5"/>
    <x v="3"/>
    <x v="3"/>
    <s v="2014/15"/>
    <n v="2760"/>
    <n v="6123"/>
    <n v="17711"/>
    <n v="1"/>
    <m/>
    <n v="87"/>
    <n v="0.29899999999999999"/>
    <n v="2.87E-2"/>
  </r>
  <r>
    <x v="36"/>
    <s v="C-IV"/>
    <x v="5"/>
    <x v="3"/>
    <x v="3"/>
    <s v="2014/15"/>
    <n v="180636"/>
    <n v="401562"/>
    <n v="843769"/>
    <n v="0.99990000000000001"/>
    <m/>
    <n v="85"/>
    <n v="8.2000000000000003E-2"/>
    <n v="3.7400000000000003E-2"/>
  </r>
  <r>
    <x v="37"/>
    <s v="CalWIN"/>
    <x v="5"/>
    <x v="3"/>
    <x v="3"/>
    <s v="2014/15"/>
    <n v="143702"/>
    <n v="292474"/>
    <n v="848389"/>
    <n v="0.96"/>
    <m/>
    <n v="33"/>
    <n v="0.45500000000000002"/>
    <n v="1.0200000000000001E-2"/>
  </r>
  <r>
    <x v="38"/>
    <s v="CalWIN"/>
    <x v="5"/>
    <x v="3"/>
    <x v="3"/>
    <s v="2014/15"/>
    <n v="34200"/>
    <n v="52121"/>
    <n v="221477"/>
    <n v="0.96689999999999998"/>
    <m/>
    <n v="7"/>
    <n v="0.71399999999999997"/>
    <n v="6.3E-2"/>
  </r>
  <r>
    <x v="39"/>
    <s v="C-IV"/>
    <x v="5"/>
    <x v="3"/>
    <x v="3"/>
    <s v="2014/15"/>
    <n v="53379"/>
    <n v="122269"/>
    <n v="288628"/>
    <n v="0.99460000000000004"/>
    <m/>
    <n v="26"/>
    <n v="7.6999999999999999E-2"/>
    <n v="2.2200000000000001E-2"/>
  </r>
  <r>
    <x v="40"/>
    <s v="CalWIN"/>
    <x v="5"/>
    <x v="3"/>
    <x v="3"/>
    <s v="2014/15"/>
    <n v="10060"/>
    <n v="18604"/>
    <n v="60208"/>
    <n v="0.99019999999999997"/>
    <m/>
    <n v="87"/>
    <n v="0.29899999999999999"/>
    <n v="2.87E-2"/>
  </r>
  <r>
    <x v="41"/>
    <s v="CalWIN"/>
    <x v="5"/>
    <x v="3"/>
    <x v="3"/>
    <s v="2014/15"/>
    <n v="16459"/>
    <n v="32186"/>
    <n v="151724"/>
    <n v="0.98040000000000005"/>
    <m/>
    <n v="87"/>
    <n v="0.29899999999999999"/>
    <n v="2.87E-2"/>
  </r>
  <r>
    <x v="42"/>
    <s v="CalWIN"/>
    <x v="5"/>
    <x v="3"/>
    <x v="3"/>
    <s v="2014/15"/>
    <n v="17095"/>
    <n v="36940"/>
    <n v="133792"/>
    <n v="0.96730000000000005"/>
    <m/>
    <n v="87"/>
    <n v="0.29899999999999999"/>
    <n v="2.87E-2"/>
  </r>
  <r>
    <x v="43"/>
    <s v="CalWIN"/>
    <x v="5"/>
    <x v="3"/>
    <x v="3"/>
    <s v="2014/15"/>
    <n v="55599"/>
    <n v="111394"/>
    <n v="432488"/>
    <n v="0.98140000000000005"/>
    <m/>
    <n v="10"/>
    <n v="0.5"/>
    <n v="2.0400000000000001E-2"/>
  </r>
  <r>
    <x v="44"/>
    <s v="CalWIN"/>
    <x v="5"/>
    <x v="3"/>
    <x v="3"/>
    <s v="2014/15"/>
    <n v="13896"/>
    <n v="25985"/>
    <n v="76749"/>
    <n v="0.94789999999999996"/>
    <m/>
    <n v="87"/>
    <n v="0.29899999999999999"/>
    <n v="2.87E-2"/>
  </r>
  <r>
    <x v="45"/>
    <s v="C-IV"/>
    <x v="5"/>
    <x v="3"/>
    <x v="3"/>
    <s v="2014/15"/>
    <n v="13070"/>
    <n v="25185"/>
    <n v="64671"/>
    <n v="0.95660000000000001"/>
    <m/>
    <n v="87"/>
    <n v="0.29899999999999999"/>
    <n v="2.87E-2"/>
  </r>
  <r>
    <x v="46"/>
    <s v="C-IV"/>
    <x v="5"/>
    <x v="3"/>
    <x v="3"/>
    <s v="2014/15"/>
    <n v="174"/>
    <n v="317"/>
    <n v="820"/>
    <n v="1"/>
    <m/>
    <n v="87"/>
    <n v="0.29899999999999999"/>
    <n v="2.87E-2"/>
  </r>
  <r>
    <x v="47"/>
    <s v="C-IV"/>
    <x v="5"/>
    <x v="3"/>
    <x v="3"/>
    <s v="2014/15"/>
    <n v="3283"/>
    <n v="7039"/>
    <n v="16932"/>
    <n v="0.99260000000000004"/>
    <m/>
    <n v="87"/>
    <n v="0.29899999999999999"/>
    <n v="2.87E-2"/>
  </r>
  <r>
    <x v="48"/>
    <s v="CalWIN"/>
    <x v="5"/>
    <x v="3"/>
    <x v="3"/>
    <s v="2014/15"/>
    <n v="23070"/>
    <n v="44061"/>
    <n v="117443"/>
    <n v="0.9667"/>
    <m/>
    <n v="3"/>
    <n v="0.66700000000000004"/>
    <n v="2.0199999999999999E-2"/>
  </r>
  <r>
    <x v="49"/>
    <s v="CalWIN"/>
    <x v="5"/>
    <x v="3"/>
    <x v="3"/>
    <s v="2014/15"/>
    <n v="20245"/>
    <n v="36302"/>
    <n v="122938"/>
    <n v="0.9546"/>
    <m/>
    <n v="87"/>
    <n v="0.29899999999999999"/>
    <n v="2.87E-2"/>
  </r>
  <r>
    <x v="50"/>
    <s v="C-IV"/>
    <x v="5"/>
    <x v="3"/>
    <x v="3"/>
    <s v="2014/15"/>
    <n v="43676"/>
    <n v="92933"/>
    <n v="228293"/>
    <n v="0.99209999999999998"/>
    <m/>
    <n v="18"/>
    <n v="0.111"/>
    <n v="1.4500000000000001E-2"/>
  </r>
  <r>
    <x v="51"/>
    <s v="C-IV"/>
    <x v="5"/>
    <x v="3"/>
    <x v="3"/>
    <s v="2014/15"/>
    <n v="5707"/>
    <n v="13246"/>
    <n v="40199"/>
    <n v="0.96479999999999999"/>
    <m/>
    <n v="87"/>
    <n v="0.29899999999999999"/>
    <n v="2.87E-2"/>
  </r>
  <r>
    <x v="52"/>
    <s v="C-IV"/>
    <x v="5"/>
    <x v="3"/>
    <x v="3"/>
    <s v="2014/15"/>
    <n v="4812"/>
    <n v="10504"/>
    <n v="26825"/>
    <n v="0.98"/>
    <m/>
    <n v="87"/>
    <n v="0.29899999999999999"/>
    <n v="2.87E-2"/>
  </r>
  <r>
    <x v="53"/>
    <s v="C-IV"/>
    <x v="5"/>
    <x v="3"/>
    <x v="3"/>
    <s v="2014/15"/>
    <n v="1006"/>
    <n v="1831"/>
    <n v="4950"/>
    <n v="0.98150000000000004"/>
    <m/>
    <n v="87"/>
    <n v="0.29899999999999999"/>
    <n v="2.87E-2"/>
  </r>
  <r>
    <x v="54"/>
    <s v="CalWIN"/>
    <x v="5"/>
    <x v="3"/>
    <x v="3"/>
    <s v="2014/15"/>
    <n v="52859"/>
    <n v="124359"/>
    <n v="243873"/>
    <n v="0.99419999999999997"/>
    <m/>
    <n v="8"/>
    <n v="0.375"/>
    <n v="3.4000000000000002E-2"/>
  </r>
  <r>
    <x v="55"/>
    <s v="C-IV"/>
    <x v="5"/>
    <x v="3"/>
    <x v="3"/>
    <s v="2014/15"/>
    <n v="3174"/>
    <n v="5596"/>
    <n v="14334"/>
    <n v="0.93130000000000002"/>
    <m/>
    <n v="87"/>
    <n v="0.29899999999999999"/>
    <n v="2.87E-2"/>
  </r>
  <r>
    <x v="56"/>
    <s v="CalWIN"/>
    <x v="5"/>
    <x v="3"/>
    <x v="3"/>
    <s v="2014/15"/>
    <n v="37335"/>
    <n v="75343"/>
    <n v="225365"/>
    <n v="0.97660000000000002"/>
    <m/>
    <n v="10"/>
    <n v="0.4"/>
    <n v="6.7000000000000004E-2"/>
  </r>
  <r>
    <x v="57"/>
    <s v="CalWIN"/>
    <x v="5"/>
    <x v="3"/>
    <x v="3"/>
    <s v="2014/15"/>
    <n v="10209"/>
    <n v="20645"/>
    <n v="56290"/>
    <n v="0.94640000000000002"/>
    <m/>
    <n v="87"/>
    <n v="0.29899999999999999"/>
    <n v="2.87E-2"/>
  </r>
  <r>
    <x v="58"/>
    <s v="C-IV"/>
    <x v="5"/>
    <x v="3"/>
    <x v="3"/>
    <s v="2014/15"/>
    <n v="6299"/>
    <n v="13650"/>
    <n v="30431"/>
    <n v="1"/>
    <m/>
    <n v="87"/>
    <n v="0.29899999999999999"/>
    <n v="2.87E-2"/>
  </r>
  <r>
    <x v="0"/>
    <s v="n/a"/>
    <x v="6"/>
    <x v="3"/>
    <x v="3"/>
    <s v="2015/16"/>
    <n v="2140719"/>
    <n v="4480570"/>
    <n v="12834234"/>
    <n v="0.96840000000000004"/>
    <m/>
    <n v="659"/>
    <n v="0.29699999999999999"/>
    <n v="4.3700000000000003E-2"/>
  </r>
  <r>
    <x v="1"/>
    <s v="CalWIN"/>
    <x v="6"/>
    <x v="3"/>
    <x v="3"/>
    <s v="2015/16"/>
    <n v="62663"/>
    <n v="121577"/>
    <n v="425013"/>
    <n v="0.78459999999999996"/>
    <m/>
    <n v="12"/>
    <n v="0.83299999999999996"/>
    <n v="4.1099999999999998E-2"/>
  </r>
  <r>
    <x v="2"/>
    <s v="C-IV"/>
    <x v="6"/>
    <x v="3"/>
    <x v="3"/>
    <s v="2015/16"/>
    <n v="101"/>
    <n v="171"/>
    <n v="361"/>
    <n v="1"/>
    <m/>
    <n v="100"/>
    <n v="0.28000000000000003"/>
    <n v="2.63E-2"/>
  </r>
  <r>
    <x v="3"/>
    <s v="C-IV"/>
    <x v="6"/>
    <x v="3"/>
    <x v="3"/>
    <s v="2015/16"/>
    <n v="1823"/>
    <n v="3445"/>
    <n v="7980"/>
    <n v="1"/>
    <m/>
    <n v="100"/>
    <n v="0.28000000000000003"/>
    <n v="2.63E-2"/>
  </r>
  <r>
    <x v="4"/>
    <s v="C-IV"/>
    <x v="6"/>
    <x v="3"/>
    <x v="3"/>
    <s v="2015/16"/>
    <n v="16729"/>
    <n v="32207"/>
    <n v="81470"/>
    <n v="0.92010000000000003"/>
    <m/>
    <n v="100"/>
    <n v="0.28000000000000003"/>
    <n v="2.63E-2"/>
  </r>
  <r>
    <x v="5"/>
    <s v="C-IV"/>
    <x v="6"/>
    <x v="3"/>
    <x v="3"/>
    <s v="2015/16"/>
    <n v="2924"/>
    <n v="5498"/>
    <n v="11710"/>
    <n v="1"/>
    <m/>
    <n v="100"/>
    <n v="0.28000000000000003"/>
    <n v="2.63E-2"/>
  </r>
  <r>
    <x v="6"/>
    <s v="C-IV"/>
    <x v="6"/>
    <x v="3"/>
    <x v="3"/>
    <s v="2015/16"/>
    <n v="661"/>
    <n v="1563"/>
    <n v="8600"/>
    <n v="1"/>
    <m/>
    <n v="100"/>
    <n v="0.28000000000000003"/>
    <n v="2.63E-2"/>
  </r>
  <r>
    <x v="7"/>
    <s v="CalWIN"/>
    <x v="6"/>
    <x v="3"/>
    <x v="3"/>
    <s v="2015/16"/>
    <n v="36075"/>
    <n v="72362"/>
    <n v="262413"/>
    <n v="0.9657"/>
    <m/>
    <n v="10"/>
    <n v="0.5"/>
    <n v="2.58E-2"/>
  </r>
  <r>
    <x v="8"/>
    <s v="C-IV"/>
    <x v="6"/>
    <x v="3"/>
    <x v="3"/>
    <s v="2015/16"/>
    <n v="2514"/>
    <n v="5205"/>
    <n v="11407"/>
    <n v="1"/>
    <m/>
    <n v="100"/>
    <n v="0.28000000000000003"/>
    <n v="2.63E-2"/>
  </r>
  <r>
    <x v="9"/>
    <s v="C-IV"/>
    <x v="6"/>
    <x v="3"/>
    <x v="3"/>
    <s v="2015/16"/>
    <n v="7405"/>
    <n v="13278"/>
    <n v="37403"/>
    <n v="1"/>
    <m/>
    <n v="100"/>
    <n v="0.28000000000000003"/>
    <n v="2.63E-2"/>
  </r>
  <r>
    <x v="10"/>
    <s v="CalWIN"/>
    <x v="6"/>
    <x v="3"/>
    <x v="3"/>
    <s v="2015/16"/>
    <n v="97947"/>
    <n v="227770"/>
    <n v="468553"/>
    <n v="0.94420000000000004"/>
    <m/>
    <n v="15"/>
    <n v="0.26700000000000002"/>
    <n v="2.7099999999999999E-2"/>
  </r>
  <r>
    <x v="11"/>
    <s v="C-IV"/>
    <x v="6"/>
    <x v="3"/>
    <x v="3"/>
    <s v="2015/16"/>
    <n v="1528"/>
    <n v="3645"/>
    <n v="11768"/>
    <n v="1"/>
    <m/>
    <n v="100"/>
    <n v="0.28000000000000003"/>
    <n v="2.63E-2"/>
  </r>
  <r>
    <x v="12"/>
    <s v="C-IV"/>
    <x v="6"/>
    <x v="3"/>
    <x v="3"/>
    <s v="2015/16"/>
    <n v="12084"/>
    <n v="21066"/>
    <n v="50161"/>
    <n v="1"/>
    <m/>
    <n v="100"/>
    <n v="0.28000000000000003"/>
    <n v="2.63E-2"/>
  </r>
  <r>
    <x v="13"/>
    <s v="C-IV"/>
    <x v="6"/>
    <x v="3"/>
    <x v="3"/>
    <s v="2015/16"/>
    <n v="17367"/>
    <n v="43485"/>
    <n v="91240"/>
    <n v="0.97629999999999995"/>
    <m/>
    <n v="100"/>
    <n v="0.28000000000000003"/>
    <n v="2.63E-2"/>
  </r>
  <r>
    <x v="14"/>
    <s v="C-IV"/>
    <x v="6"/>
    <x v="3"/>
    <x v="3"/>
    <s v="2015/16"/>
    <n v="1049"/>
    <n v="2076"/>
    <n v="5500"/>
    <n v="1"/>
    <m/>
    <n v="100"/>
    <n v="0.28000000000000003"/>
    <n v="2.63E-2"/>
  </r>
  <r>
    <x v="15"/>
    <s v="C-IV"/>
    <x v="6"/>
    <x v="3"/>
    <x v="3"/>
    <s v="2015/16"/>
    <n v="67912"/>
    <n v="160254"/>
    <n v="382279"/>
    <n v="0.99160000000000004"/>
    <m/>
    <n v="40"/>
    <n v="0.17499999999999999"/>
    <n v="6.7999999999999996E-3"/>
  </r>
  <r>
    <x v="16"/>
    <s v="C-IV"/>
    <x v="6"/>
    <x v="3"/>
    <x v="3"/>
    <s v="2015/16"/>
    <n v="10785"/>
    <n v="24942"/>
    <n v="55440"/>
    <n v="0.99809999999999999"/>
    <m/>
    <n v="100"/>
    <n v="0.28000000000000003"/>
    <n v="2.63E-2"/>
  </r>
  <r>
    <x v="17"/>
    <s v="C-IV"/>
    <x v="6"/>
    <x v="3"/>
    <x v="3"/>
    <s v="2015/16"/>
    <n v="6253"/>
    <n v="12127"/>
    <n v="30020"/>
    <n v="0.99019999999999997"/>
    <m/>
    <n v="100"/>
    <n v="0.28000000000000003"/>
    <n v="2.63E-2"/>
  </r>
  <r>
    <x v="18"/>
    <s v="C-IV"/>
    <x v="6"/>
    <x v="3"/>
    <x v="3"/>
    <s v="2015/16"/>
    <n v="1540"/>
    <n v="3205"/>
    <n v="7575"/>
    <n v="0.88519999999999999"/>
    <m/>
    <n v="100"/>
    <n v="0.28000000000000003"/>
    <n v="2.63E-2"/>
  </r>
  <r>
    <x v="19"/>
    <s v="LRS"/>
    <x v="6"/>
    <x v="3"/>
    <x v="3"/>
    <s v="2015/16"/>
    <n v="588075"/>
    <n v="1183107"/>
    <n v="3807563"/>
    <n v="0.95979999999999999"/>
    <m/>
    <n v="107"/>
    <n v="0.439"/>
    <n v="3.6200000000000003E-2"/>
  </r>
  <r>
    <x v="20"/>
    <s v="C-IV"/>
    <x v="6"/>
    <x v="3"/>
    <x v="3"/>
    <s v="2015/16"/>
    <n v="12063"/>
    <n v="29699"/>
    <n v="68833"/>
    <n v="0.98809999999999998"/>
    <m/>
    <n v="100"/>
    <n v="0.28000000000000003"/>
    <n v="2.63E-2"/>
  </r>
  <r>
    <x v="21"/>
    <s v="C-IV"/>
    <x v="6"/>
    <x v="3"/>
    <x v="3"/>
    <s v="2015/16"/>
    <n v="6511"/>
    <n v="10687"/>
    <n v="43077"/>
    <n v="0.99419999999999997"/>
    <m/>
    <n v="100"/>
    <n v="0.28000000000000003"/>
    <n v="2.63E-2"/>
  </r>
  <r>
    <x v="22"/>
    <s v="C-IV"/>
    <x v="6"/>
    <x v="3"/>
    <x v="3"/>
    <s v="2015/16"/>
    <n v="1122"/>
    <n v="2152"/>
    <n v="4705"/>
    <n v="1"/>
    <m/>
    <n v="100"/>
    <n v="0.28000000000000003"/>
    <n v="2.63E-2"/>
  </r>
  <r>
    <x v="23"/>
    <s v="C-IV"/>
    <x v="6"/>
    <x v="3"/>
    <x v="3"/>
    <s v="2015/16"/>
    <n v="7077"/>
    <n v="13204"/>
    <n v="39634"/>
    <n v="0.99509999999999998"/>
    <m/>
    <n v="100"/>
    <n v="0.28000000000000003"/>
    <n v="2.63E-2"/>
  </r>
  <r>
    <x v="24"/>
    <s v="C-IV"/>
    <x v="6"/>
    <x v="3"/>
    <x v="3"/>
    <s v="2015/16"/>
    <n v="25373"/>
    <n v="58778"/>
    <n v="136013"/>
    <n v="0.99770000000000003"/>
    <m/>
    <n v="10"/>
    <n v="0.2"/>
    <n v="1.44E-2"/>
  </r>
  <r>
    <x v="25"/>
    <s v="C-IV"/>
    <x v="6"/>
    <x v="3"/>
    <x v="3"/>
    <s v="2015/16"/>
    <n v="455"/>
    <n v="966"/>
    <n v="3103"/>
    <n v="1"/>
    <m/>
    <n v="100"/>
    <n v="0.28000000000000003"/>
    <n v="2.63E-2"/>
  </r>
  <r>
    <x v="26"/>
    <s v="C-IV"/>
    <x v="6"/>
    <x v="3"/>
    <x v="3"/>
    <s v="2015/16"/>
    <n v="520"/>
    <n v="856"/>
    <n v="3596"/>
    <n v="0.96150000000000002"/>
    <m/>
    <n v="100"/>
    <n v="0.28000000000000003"/>
    <n v="2.63E-2"/>
  </r>
  <r>
    <x v="27"/>
    <s v="C-IV"/>
    <x v="6"/>
    <x v="3"/>
    <x v="3"/>
    <s v="2015/16"/>
    <n v="22745"/>
    <n v="50601"/>
    <n v="171822"/>
    <n v="1"/>
    <m/>
    <n v="17"/>
    <n v="0.29399999999999998"/>
    <n v="5.3199999999999997E-2"/>
  </r>
  <r>
    <x v="28"/>
    <s v="C-IV"/>
    <x v="6"/>
    <x v="3"/>
    <x v="3"/>
    <s v="2015/16"/>
    <n v="3632"/>
    <n v="7444"/>
    <n v="31510"/>
    <n v="0.96989999999999998"/>
    <m/>
    <n v="100"/>
    <n v="0.28000000000000003"/>
    <n v="2.63E-2"/>
  </r>
  <r>
    <x v="29"/>
    <s v="C-IV"/>
    <x v="6"/>
    <x v="3"/>
    <x v="3"/>
    <s v="2015/16"/>
    <n v="4272"/>
    <n v="7776"/>
    <n v="24184"/>
    <n v="1"/>
    <m/>
    <n v="100"/>
    <n v="0.28000000000000003"/>
    <n v="2.63E-2"/>
  </r>
  <r>
    <x v="30"/>
    <s v="CalWIN"/>
    <x v="6"/>
    <x v="3"/>
    <x v="3"/>
    <s v="2015/16"/>
    <n v="123718"/>
    <n v="257750"/>
    <n v="864479"/>
    <n v="0.98670000000000002"/>
    <m/>
    <n v="24"/>
    <n v="0.45800000000000002"/>
    <n v="4.0399999999999998E-2"/>
  </r>
  <r>
    <x v="31"/>
    <s v="CalWIN"/>
    <x v="6"/>
    <x v="3"/>
    <x v="3"/>
    <s v="2015/16"/>
    <n v="9410"/>
    <n v="18190"/>
    <n v="62234"/>
    <n v="0.9466"/>
    <m/>
    <n v="100"/>
    <n v="0.28000000000000003"/>
    <n v="2.63E-2"/>
  </r>
  <r>
    <x v="32"/>
    <s v="C-IV"/>
    <x v="6"/>
    <x v="3"/>
    <x v="3"/>
    <s v="2015/16"/>
    <n v="1061"/>
    <n v="1993"/>
    <n v="5723"/>
    <n v="1"/>
    <m/>
    <n v="100"/>
    <n v="0.28000000000000003"/>
    <n v="2.63E-2"/>
  </r>
  <r>
    <x v="33"/>
    <s v="C-IV"/>
    <x v="6"/>
    <x v="3"/>
    <x v="3"/>
    <s v="2015/16"/>
    <n v="129532"/>
    <n v="295239"/>
    <n v="797759"/>
    <n v="0.99850000000000005"/>
    <m/>
    <n v="81"/>
    <n v="0.14799999999999999"/>
    <n v="5.6099999999999997E-2"/>
  </r>
  <r>
    <x v="34"/>
    <s v="CalWIN"/>
    <x v="6"/>
    <x v="3"/>
    <x v="3"/>
    <s v="2015/16"/>
    <n v="105023"/>
    <n v="219932"/>
    <n v="533138"/>
    <n v="0.98939999999999995"/>
    <m/>
    <n v="22"/>
    <n v="0.59099999999999997"/>
    <n v="2.5000000000000001E-3"/>
  </r>
  <r>
    <x v="35"/>
    <s v="C-IV"/>
    <x v="6"/>
    <x v="3"/>
    <x v="3"/>
    <s v="2015/16"/>
    <n v="2702"/>
    <n v="5988"/>
    <n v="17842"/>
    <n v="0.99080000000000001"/>
    <m/>
    <n v="100"/>
    <n v="0.28000000000000003"/>
    <n v="2.63E-2"/>
  </r>
  <r>
    <x v="36"/>
    <s v="C-IV"/>
    <x v="6"/>
    <x v="3"/>
    <x v="3"/>
    <s v="2015/16"/>
    <n v="181362"/>
    <n v="403228"/>
    <n v="845971"/>
    <n v="0.99950000000000006"/>
    <m/>
    <n v="92"/>
    <n v="9.8000000000000004E-2"/>
    <n v="3.39E-2"/>
  </r>
  <r>
    <x v="37"/>
    <s v="CalWIN"/>
    <x v="6"/>
    <x v="3"/>
    <x v="3"/>
    <s v="2015/16"/>
    <n v="143440"/>
    <n v="291188"/>
    <n v="851874"/>
    <n v="0.95150000000000001"/>
    <m/>
    <n v="39"/>
    <n v="0.46200000000000002"/>
    <n v="1.0800000000000001E-2"/>
  </r>
  <r>
    <x v="38"/>
    <s v="CalWIN"/>
    <x v="6"/>
    <x v="3"/>
    <x v="3"/>
    <s v="2015/16"/>
    <n v="34244"/>
    <n v="52180"/>
    <n v="222391"/>
    <n v="0.96679999999999999"/>
    <m/>
    <n v="8"/>
    <n v="0.75"/>
    <n v="7.5600000000000001E-2"/>
  </r>
  <r>
    <x v="39"/>
    <s v="C-IV"/>
    <x v="6"/>
    <x v="3"/>
    <x v="3"/>
    <s v="2015/16"/>
    <n v="53401"/>
    <n v="122077"/>
    <n v="290129"/>
    <n v="0.99199999999999999"/>
    <m/>
    <n v="28"/>
    <n v="7.0999999999999994E-2"/>
    <n v="2.5899999999999999E-2"/>
  </r>
  <r>
    <x v="40"/>
    <s v="CalWIN"/>
    <x v="6"/>
    <x v="3"/>
    <x v="3"/>
    <s v="2015/16"/>
    <n v="10090"/>
    <n v="18642"/>
    <n v="60449"/>
    <n v="0.96460000000000001"/>
    <m/>
    <n v="100"/>
    <n v="0.28000000000000003"/>
    <n v="2.63E-2"/>
  </r>
  <r>
    <x v="41"/>
    <s v="CalWIN"/>
    <x v="6"/>
    <x v="3"/>
    <x v="3"/>
    <s v="2015/16"/>
    <n v="16305"/>
    <n v="31752"/>
    <n v="152671"/>
    <n v="0.98799999999999999"/>
    <m/>
    <n v="100"/>
    <n v="0.28000000000000003"/>
    <n v="2.63E-2"/>
  </r>
  <r>
    <x v="42"/>
    <s v="CalWIN"/>
    <x v="6"/>
    <x v="3"/>
    <x v="3"/>
    <s v="2015/16"/>
    <n v="17002"/>
    <n v="36443"/>
    <n v="134769"/>
    <n v="0.96450000000000002"/>
    <m/>
    <n v="100"/>
    <n v="0.28000000000000003"/>
    <n v="2.63E-2"/>
  </r>
  <r>
    <x v="43"/>
    <s v="CalWIN"/>
    <x v="6"/>
    <x v="3"/>
    <x v="3"/>
    <s v="2015/16"/>
    <n v="55399"/>
    <n v="110974"/>
    <n v="434587"/>
    <n v="0.98"/>
    <m/>
    <n v="11"/>
    <n v="0.45500000000000002"/>
    <n v="1.7999999999999999E-2"/>
  </r>
  <r>
    <x v="44"/>
    <s v="CalWIN"/>
    <x v="6"/>
    <x v="3"/>
    <x v="3"/>
    <s v="2015/16"/>
    <n v="13892"/>
    <n v="25934"/>
    <n v="77000"/>
    <n v="0.97309999999999997"/>
    <m/>
    <n v="100"/>
    <n v="0.28000000000000003"/>
    <n v="2.63E-2"/>
  </r>
  <r>
    <x v="45"/>
    <s v="C-IV"/>
    <x v="6"/>
    <x v="3"/>
    <x v="3"/>
    <s v="2015/16"/>
    <n v="13115"/>
    <n v="25293"/>
    <n v="64849"/>
    <n v="0.96679999999999999"/>
    <m/>
    <n v="100"/>
    <n v="0.28000000000000003"/>
    <n v="2.63E-2"/>
  </r>
  <r>
    <x v="46"/>
    <s v="C-IV"/>
    <x v="6"/>
    <x v="3"/>
    <x v="3"/>
    <s v="2015/16"/>
    <n v="171"/>
    <n v="317"/>
    <n v="815"/>
    <n v="1"/>
    <m/>
    <n v="100"/>
    <n v="0.28000000000000003"/>
    <n v="2.63E-2"/>
  </r>
  <r>
    <x v="47"/>
    <s v="C-IV"/>
    <x v="6"/>
    <x v="3"/>
    <x v="3"/>
    <s v="2015/16"/>
    <n v="3250"/>
    <n v="6992"/>
    <n v="17030"/>
    <n v="0.98540000000000005"/>
    <m/>
    <n v="100"/>
    <n v="0.28000000000000003"/>
    <n v="2.63E-2"/>
  </r>
  <r>
    <x v="48"/>
    <s v="CalWIN"/>
    <x v="6"/>
    <x v="3"/>
    <x v="3"/>
    <s v="2015/16"/>
    <n v="23149"/>
    <n v="44119"/>
    <n v="118008"/>
    <n v="0.97519999999999996"/>
    <m/>
    <n v="4"/>
    <n v="0.75"/>
    <n v="2.07E-2"/>
  </r>
  <r>
    <x v="49"/>
    <s v="CalWIN"/>
    <x v="6"/>
    <x v="3"/>
    <x v="3"/>
    <s v="2015/16"/>
    <n v="20183"/>
    <n v="36183"/>
    <n v="123126"/>
    <n v="0.92500000000000004"/>
    <m/>
    <n v="100"/>
    <n v="0.28000000000000003"/>
    <n v="2.63E-2"/>
  </r>
  <r>
    <x v="50"/>
    <s v="C-IV"/>
    <x v="6"/>
    <x v="3"/>
    <x v="3"/>
    <s v="2015/16"/>
    <n v="43553"/>
    <n v="92572"/>
    <n v="230211"/>
    <n v="0.99170000000000003"/>
    <m/>
    <n v="20"/>
    <n v="0.1"/>
    <n v="1.54E-2"/>
  </r>
  <r>
    <x v="51"/>
    <s v="C-IV"/>
    <x v="6"/>
    <x v="3"/>
    <x v="3"/>
    <s v="2015/16"/>
    <n v="5712"/>
    <n v="13236"/>
    <n v="40564"/>
    <n v="0.97870000000000001"/>
    <m/>
    <n v="100"/>
    <n v="0.28000000000000003"/>
    <n v="2.63E-2"/>
  </r>
  <r>
    <x v="52"/>
    <s v="C-IV"/>
    <x v="6"/>
    <x v="3"/>
    <x v="3"/>
    <s v="2015/16"/>
    <n v="4816"/>
    <n v="10543"/>
    <n v="26942"/>
    <n v="0.95479999999999998"/>
    <m/>
    <n v="100"/>
    <n v="0.28000000000000003"/>
    <n v="2.63E-2"/>
  </r>
  <r>
    <x v="53"/>
    <s v="C-IV"/>
    <x v="6"/>
    <x v="3"/>
    <x v="3"/>
    <s v="2015/16"/>
    <n v="1035"/>
    <n v="1867"/>
    <n v="5023"/>
    <n v="0.98360000000000003"/>
    <m/>
    <n v="100"/>
    <n v="0.28000000000000003"/>
    <n v="2.63E-2"/>
  </r>
  <r>
    <x v="54"/>
    <s v="CalWIN"/>
    <x v="6"/>
    <x v="3"/>
    <x v="3"/>
    <s v="2015/16"/>
    <n v="52900"/>
    <n v="123955"/>
    <n v="245243"/>
    <n v="0.99099999999999999"/>
    <m/>
    <n v="9"/>
    <n v="0.33300000000000002"/>
    <n v="3.1899999999999998E-2"/>
  </r>
  <r>
    <x v="55"/>
    <s v="C-IV"/>
    <x v="6"/>
    <x v="3"/>
    <x v="3"/>
    <s v="2015/16"/>
    <n v="3156"/>
    <n v="5603"/>
    <n v="14409"/>
    <n v="0.87670000000000003"/>
    <m/>
    <n v="100"/>
    <n v="0.28000000000000003"/>
    <n v="2.63E-2"/>
  </r>
  <r>
    <x v="56"/>
    <s v="CalWIN"/>
    <x v="6"/>
    <x v="3"/>
    <x v="3"/>
    <s v="2015/16"/>
    <n v="37333"/>
    <n v="75003"/>
    <n v="226602"/>
    <n v="0.97829999999999995"/>
    <m/>
    <n v="10"/>
    <n v="0.4"/>
    <n v="6.8099999999999994E-2"/>
  </r>
  <r>
    <x v="57"/>
    <s v="CalWIN"/>
    <x v="6"/>
    <x v="3"/>
    <x v="3"/>
    <s v="2015/16"/>
    <n v="10254"/>
    <n v="20610"/>
    <n v="56786"/>
    <n v="0.9476"/>
    <m/>
    <n v="100"/>
    <n v="0.28000000000000003"/>
    <n v="2.63E-2"/>
  </r>
  <r>
    <x v="58"/>
    <s v="C-IV"/>
    <x v="6"/>
    <x v="3"/>
    <x v="3"/>
    <s v="2015/16"/>
    <n v="6306"/>
    <n v="13621"/>
    <n v="30677"/>
    <n v="1"/>
    <m/>
    <n v="100"/>
    <n v="0.28000000000000003"/>
    <n v="2.63E-2"/>
  </r>
  <r>
    <x v="0"/>
    <s v="n/a"/>
    <x v="7"/>
    <x v="3"/>
    <x v="3"/>
    <s v="2015/16"/>
    <n v="2144408"/>
    <n v="4489067"/>
    <n v="12961488"/>
    <n v="0.97089999999999999"/>
    <m/>
    <n v="776"/>
    <n v="0.317"/>
    <n v="4.4600000000000001E-2"/>
  </r>
  <r>
    <x v="1"/>
    <s v="CalWIN"/>
    <x v="7"/>
    <x v="3"/>
    <x v="3"/>
    <s v="2015/16"/>
    <n v="62557"/>
    <n v="121947"/>
    <n v="429357"/>
    <n v="0.88519999999999999"/>
    <m/>
    <n v="16"/>
    <n v="0.81299999999999994"/>
    <n v="3.56E-2"/>
  </r>
  <r>
    <x v="2"/>
    <s v="C-IV"/>
    <x v="7"/>
    <x v="3"/>
    <x v="3"/>
    <s v="2015/16"/>
    <n v="99"/>
    <n v="172"/>
    <n v="362"/>
    <n v="1"/>
    <m/>
    <n v="116"/>
    <n v="0.27600000000000002"/>
    <n v="2.3900000000000001E-2"/>
  </r>
  <r>
    <x v="3"/>
    <s v="C-IV"/>
    <x v="7"/>
    <x v="3"/>
    <x v="3"/>
    <s v="2015/16"/>
    <n v="1782"/>
    <n v="3390"/>
    <n v="8009"/>
    <n v="0.94440000000000002"/>
    <m/>
    <n v="116"/>
    <n v="0.27600000000000002"/>
    <n v="2.3900000000000001E-2"/>
  </r>
  <r>
    <x v="4"/>
    <s v="C-IV"/>
    <x v="7"/>
    <x v="3"/>
    <x v="3"/>
    <s v="2015/16"/>
    <n v="16634"/>
    <n v="32123"/>
    <n v="82056"/>
    <n v="0.875"/>
    <m/>
    <n v="116"/>
    <n v="0.27600000000000002"/>
    <n v="2.3900000000000001E-2"/>
  </r>
  <r>
    <x v="5"/>
    <s v="C-IV"/>
    <x v="7"/>
    <x v="3"/>
    <x v="3"/>
    <s v="2015/16"/>
    <n v="2913"/>
    <n v="5462"/>
    <n v="11759"/>
    <n v="1"/>
    <m/>
    <n v="116"/>
    <n v="0.27600000000000002"/>
    <n v="2.3900000000000001E-2"/>
  </r>
  <r>
    <x v="6"/>
    <s v="C-IV"/>
    <x v="7"/>
    <x v="3"/>
    <x v="3"/>
    <s v="2015/16"/>
    <n v="645"/>
    <n v="1506"/>
    <n v="8609"/>
    <n v="0.95650000000000002"/>
    <m/>
    <n v="116"/>
    <n v="0.27600000000000002"/>
    <n v="2.3900000000000001E-2"/>
  </r>
  <r>
    <x v="7"/>
    <s v="CalWIN"/>
    <x v="7"/>
    <x v="3"/>
    <x v="3"/>
    <s v="2015/16"/>
    <n v="35924"/>
    <n v="72366"/>
    <n v="264643"/>
    <n v="0.96850000000000003"/>
    <m/>
    <n v="13"/>
    <n v="0.46200000000000002"/>
    <n v="2.3400000000000001E-2"/>
  </r>
  <r>
    <x v="8"/>
    <s v="C-IV"/>
    <x v="7"/>
    <x v="3"/>
    <x v="3"/>
    <s v="2015/16"/>
    <n v="2521"/>
    <n v="5191"/>
    <n v="11526"/>
    <n v="0.9899"/>
    <m/>
    <n v="116"/>
    <n v="0.27600000000000002"/>
    <n v="2.3900000000000001E-2"/>
  </r>
  <r>
    <x v="9"/>
    <s v="C-IV"/>
    <x v="7"/>
    <x v="3"/>
    <x v="3"/>
    <s v="2015/16"/>
    <n v="7301"/>
    <n v="13117"/>
    <n v="37682"/>
    <n v="1"/>
    <m/>
    <n v="116"/>
    <n v="0.27600000000000002"/>
    <n v="2.3900000000000001E-2"/>
  </r>
  <r>
    <x v="10"/>
    <s v="CalWIN"/>
    <x v="7"/>
    <x v="3"/>
    <x v="3"/>
    <s v="2015/16"/>
    <n v="98413"/>
    <n v="228719"/>
    <n v="472610"/>
    <n v="0.95479999999999998"/>
    <m/>
    <n v="19"/>
    <n v="0.26300000000000001"/>
    <n v="2.5399999999999999E-2"/>
  </r>
  <r>
    <x v="11"/>
    <s v="C-IV"/>
    <x v="7"/>
    <x v="3"/>
    <x v="3"/>
    <s v="2015/16"/>
    <n v="1505"/>
    <n v="3553"/>
    <n v="11823"/>
    <n v="1"/>
    <m/>
    <n v="116"/>
    <n v="0.27600000000000002"/>
    <n v="2.3900000000000001E-2"/>
  </r>
  <r>
    <x v="12"/>
    <s v="C-IV"/>
    <x v="7"/>
    <x v="3"/>
    <x v="3"/>
    <s v="2015/16"/>
    <n v="12055"/>
    <n v="21035"/>
    <n v="50631"/>
    <n v="0.998"/>
    <m/>
    <n v="116"/>
    <n v="0.27600000000000002"/>
    <n v="2.3900000000000001E-2"/>
  </r>
  <r>
    <x v="13"/>
    <s v="C-IV"/>
    <x v="7"/>
    <x v="3"/>
    <x v="3"/>
    <s v="2015/16"/>
    <n v="17504"/>
    <n v="43873"/>
    <n v="92165"/>
    <n v="0.97019999999999995"/>
    <m/>
    <n v="116"/>
    <n v="0.27600000000000002"/>
    <n v="2.3900000000000001E-2"/>
  </r>
  <r>
    <x v="14"/>
    <s v="C-IV"/>
    <x v="7"/>
    <x v="3"/>
    <x v="3"/>
    <s v="2015/16"/>
    <n v="1048"/>
    <n v="2049"/>
    <n v="5568"/>
    <n v="1"/>
    <m/>
    <n v="116"/>
    <n v="0.27600000000000002"/>
    <n v="2.3900000000000001E-2"/>
  </r>
  <r>
    <x v="15"/>
    <s v="C-IV"/>
    <x v="7"/>
    <x v="3"/>
    <x v="3"/>
    <s v="2015/16"/>
    <n v="68560"/>
    <n v="161466"/>
    <n v="386562"/>
    <n v="0.99570000000000003"/>
    <m/>
    <n v="44"/>
    <n v="0.159"/>
    <n v="7.7999999999999996E-3"/>
  </r>
  <r>
    <x v="16"/>
    <s v="C-IV"/>
    <x v="7"/>
    <x v="3"/>
    <x v="3"/>
    <s v="2015/16"/>
    <n v="10805"/>
    <n v="24914"/>
    <n v="55951"/>
    <n v="0.99770000000000003"/>
    <m/>
    <n v="116"/>
    <n v="0.27600000000000002"/>
    <n v="2.3900000000000001E-2"/>
  </r>
  <r>
    <x v="17"/>
    <s v="C-IV"/>
    <x v="7"/>
    <x v="3"/>
    <x v="3"/>
    <s v="2015/16"/>
    <n v="6287"/>
    <n v="12211"/>
    <n v="30291"/>
    <n v="0.99229999999999996"/>
    <m/>
    <n v="116"/>
    <n v="0.27600000000000002"/>
    <n v="2.3900000000000001E-2"/>
  </r>
  <r>
    <x v="18"/>
    <s v="C-IV"/>
    <x v="7"/>
    <x v="3"/>
    <x v="3"/>
    <s v="2015/16"/>
    <n v="1553"/>
    <n v="3222"/>
    <n v="7702"/>
    <n v="0.77110000000000001"/>
    <m/>
    <n v="116"/>
    <n v="0.27600000000000002"/>
    <n v="2.3900000000000001E-2"/>
  </r>
  <r>
    <x v="19"/>
    <s v="LRS"/>
    <x v="7"/>
    <x v="3"/>
    <x v="3"/>
    <s v="2015/16"/>
    <n v="586748"/>
    <n v="1179266"/>
    <n v="3844329"/>
    <n v="0.95669999999999999"/>
    <m/>
    <n v="137"/>
    <n v="0.48199999999999998"/>
    <n v="3.8600000000000002E-2"/>
  </r>
  <r>
    <x v="20"/>
    <s v="C-IV"/>
    <x v="7"/>
    <x v="3"/>
    <x v="3"/>
    <s v="2015/16"/>
    <n v="12137"/>
    <n v="29875"/>
    <n v="69306"/>
    <n v="0.99570000000000003"/>
    <m/>
    <n v="116"/>
    <n v="0.27600000000000002"/>
    <n v="2.3900000000000001E-2"/>
  </r>
  <r>
    <x v="21"/>
    <s v="C-IV"/>
    <x v="7"/>
    <x v="3"/>
    <x v="3"/>
    <s v="2015/16"/>
    <n v="6477"/>
    <n v="10669"/>
    <n v="43350"/>
    <n v="0.98619999999999997"/>
    <m/>
    <n v="116"/>
    <n v="0.27600000000000002"/>
    <n v="2.3900000000000001E-2"/>
  </r>
  <r>
    <x v="22"/>
    <s v="C-IV"/>
    <x v="7"/>
    <x v="3"/>
    <x v="3"/>
    <s v="2015/16"/>
    <n v="1127"/>
    <n v="2153"/>
    <n v="4756"/>
    <n v="1"/>
    <m/>
    <n v="116"/>
    <n v="0.27600000000000002"/>
    <n v="2.3900000000000001E-2"/>
  </r>
  <r>
    <x v="23"/>
    <s v="C-IV"/>
    <x v="7"/>
    <x v="3"/>
    <x v="3"/>
    <s v="2015/16"/>
    <n v="7092"/>
    <n v="13257"/>
    <n v="40008"/>
    <n v="0.99229999999999996"/>
    <m/>
    <n v="116"/>
    <n v="0.27600000000000002"/>
    <n v="2.3900000000000001E-2"/>
  </r>
  <r>
    <x v="24"/>
    <s v="C-IV"/>
    <x v="7"/>
    <x v="3"/>
    <x v="3"/>
    <s v="2015/16"/>
    <n v="25338"/>
    <n v="58614"/>
    <n v="136832"/>
    <n v="0.99319999999999997"/>
    <m/>
    <n v="11"/>
    <n v="0.182"/>
    <n v="1.2999999999999999E-2"/>
  </r>
  <r>
    <x v="25"/>
    <s v="C-IV"/>
    <x v="7"/>
    <x v="3"/>
    <x v="3"/>
    <s v="2015/16"/>
    <n v="447"/>
    <n v="958"/>
    <n v="3105"/>
    <n v="1"/>
    <m/>
    <n v="116"/>
    <n v="0.27600000000000002"/>
    <n v="2.3900000000000001E-2"/>
  </r>
  <r>
    <x v="26"/>
    <s v="C-IV"/>
    <x v="7"/>
    <x v="3"/>
    <x v="3"/>
    <s v="2015/16"/>
    <n v="496"/>
    <n v="820"/>
    <n v="3619"/>
    <n v="1"/>
    <m/>
    <n v="116"/>
    <n v="0.27600000000000002"/>
    <n v="2.3900000000000001E-2"/>
  </r>
  <r>
    <x v="27"/>
    <s v="C-IV"/>
    <x v="7"/>
    <x v="3"/>
    <x v="3"/>
    <s v="2015/16"/>
    <n v="22336"/>
    <n v="49542"/>
    <n v="173262"/>
    <n v="1"/>
    <m/>
    <n v="18"/>
    <n v="0.27800000000000002"/>
    <n v="5.4699999999999999E-2"/>
  </r>
  <r>
    <x v="28"/>
    <s v="C-IV"/>
    <x v="7"/>
    <x v="3"/>
    <x v="3"/>
    <s v="2015/16"/>
    <n v="3600"/>
    <n v="7378"/>
    <n v="31748"/>
    <n v="0.98709999999999998"/>
    <m/>
    <n v="116"/>
    <n v="0.27600000000000002"/>
    <n v="2.3900000000000001E-2"/>
  </r>
  <r>
    <x v="29"/>
    <s v="C-IV"/>
    <x v="7"/>
    <x v="3"/>
    <x v="3"/>
    <s v="2015/16"/>
    <n v="4273"/>
    <n v="7752"/>
    <n v="24342"/>
    <n v="0.99019999999999997"/>
    <m/>
    <n v="116"/>
    <n v="0.27600000000000002"/>
    <n v="2.3900000000000001E-2"/>
  </r>
  <r>
    <x v="30"/>
    <s v="CalWIN"/>
    <x v="7"/>
    <x v="3"/>
    <x v="3"/>
    <s v="2015/16"/>
    <n v="124097"/>
    <n v="258800"/>
    <n v="874721"/>
    <n v="0.9829"/>
    <m/>
    <n v="30"/>
    <n v="0.4"/>
    <n v="3.8300000000000001E-2"/>
  </r>
  <r>
    <x v="31"/>
    <s v="CalWIN"/>
    <x v="7"/>
    <x v="3"/>
    <x v="3"/>
    <s v="2015/16"/>
    <n v="9381"/>
    <n v="18156"/>
    <n v="62786"/>
    <n v="0.96379999999999999"/>
    <m/>
    <n v="116"/>
    <n v="0.27600000000000002"/>
    <n v="2.3900000000000001E-2"/>
  </r>
  <r>
    <x v="32"/>
    <s v="C-IV"/>
    <x v="7"/>
    <x v="3"/>
    <x v="3"/>
    <s v="2015/16"/>
    <n v="1063"/>
    <n v="2017"/>
    <n v="5760"/>
    <n v="1"/>
    <m/>
    <n v="116"/>
    <n v="0.27600000000000002"/>
    <n v="2.3900000000000001E-2"/>
  </r>
  <r>
    <x v="33"/>
    <s v="C-IV"/>
    <x v="7"/>
    <x v="3"/>
    <x v="3"/>
    <s v="2015/16"/>
    <n v="130923"/>
    <n v="297717"/>
    <n v="806351"/>
    <n v="0.99809999999999999"/>
    <m/>
    <n v="85"/>
    <n v="0.17599999999999999"/>
    <n v="5.7599999999999998E-2"/>
  </r>
  <r>
    <x v="34"/>
    <s v="CalWIN"/>
    <x v="7"/>
    <x v="3"/>
    <x v="3"/>
    <s v="2015/16"/>
    <n v="105471"/>
    <n v="221342"/>
    <n v="538226"/>
    <n v="0.97809999999999997"/>
    <m/>
    <n v="29"/>
    <n v="0.55200000000000005"/>
    <n v="2.2000000000000001E-3"/>
  </r>
  <r>
    <x v="35"/>
    <s v="C-IV"/>
    <x v="7"/>
    <x v="3"/>
    <x v="3"/>
    <s v="2015/16"/>
    <n v="2700"/>
    <n v="5982"/>
    <n v="18027"/>
    <n v="1"/>
    <m/>
    <n v="116"/>
    <n v="0.27600000000000002"/>
    <n v="2.3900000000000001E-2"/>
  </r>
  <r>
    <x v="36"/>
    <s v="C-IV"/>
    <x v="7"/>
    <x v="3"/>
    <x v="3"/>
    <s v="2015/16"/>
    <n v="182115"/>
    <n v="404596"/>
    <n v="855222"/>
    <n v="0.99980000000000002"/>
    <m/>
    <n v="99"/>
    <n v="0.111"/>
    <n v="3.1199999999999999E-2"/>
  </r>
  <r>
    <x v="37"/>
    <s v="CalWIN"/>
    <x v="7"/>
    <x v="3"/>
    <x v="3"/>
    <s v="2015/16"/>
    <n v="143930"/>
    <n v="292683"/>
    <n v="862670"/>
    <n v="0.96550000000000002"/>
    <m/>
    <n v="50"/>
    <n v="0.42"/>
    <n v="1.09E-2"/>
  </r>
  <r>
    <x v="38"/>
    <s v="CalWIN"/>
    <x v="7"/>
    <x v="3"/>
    <x v="3"/>
    <s v="2015/16"/>
    <n v="34358"/>
    <n v="52477"/>
    <n v="224429"/>
    <n v="0.97540000000000004"/>
    <m/>
    <n v="10"/>
    <n v="0.8"/>
    <n v="7.6399999999999996E-2"/>
  </r>
  <r>
    <x v="39"/>
    <s v="C-IV"/>
    <x v="7"/>
    <x v="3"/>
    <x v="3"/>
    <s v="2015/16"/>
    <n v="53544"/>
    <n v="122090"/>
    <n v="292843"/>
    <n v="0.98950000000000005"/>
    <m/>
    <n v="31"/>
    <n v="0.129"/>
    <n v="2.76E-2"/>
  </r>
  <r>
    <x v="40"/>
    <s v="CalWIN"/>
    <x v="7"/>
    <x v="3"/>
    <x v="3"/>
    <s v="2015/16"/>
    <n v="10019"/>
    <n v="18549"/>
    <n v="60795"/>
    <n v="0.97170000000000001"/>
    <m/>
    <n v="116"/>
    <n v="0.27600000000000002"/>
    <n v="2.3900000000000001E-2"/>
  </r>
  <r>
    <x v="41"/>
    <s v="CalWIN"/>
    <x v="7"/>
    <x v="3"/>
    <x v="3"/>
    <s v="2015/16"/>
    <n v="16351"/>
    <n v="31960"/>
    <n v="154015"/>
    <n v="0.96360000000000001"/>
    <m/>
    <n v="116"/>
    <n v="0.27600000000000002"/>
    <n v="2.3900000000000001E-2"/>
  </r>
  <r>
    <x v="42"/>
    <s v="CalWIN"/>
    <x v="7"/>
    <x v="3"/>
    <x v="3"/>
    <s v="2015/16"/>
    <n v="17045"/>
    <n v="36342"/>
    <n v="136237"/>
    <n v="0.96879999999999999"/>
    <m/>
    <n v="116"/>
    <n v="0.27600000000000002"/>
    <n v="2.3900000000000001E-2"/>
  </r>
  <r>
    <x v="43"/>
    <s v="CalWIN"/>
    <x v="7"/>
    <x v="3"/>
    <x v="3"/>
    <s v="2015/16"/>
    <n v="55319"/>
    <n v="110835"/>
    <n v="438573"/>
    <n v="0.97899999999999998"/>
    <m/>
    <n v="16"/>
    <n v="0.5"/>
    <n v="1.8599999999999998E-2"/>
  </r>
  <r>
    <x v="44"/>
    <s v="CalWIN"/>
    <x v="7"/>
    <x v="3"/>
    <x v="3"/>
    <s v="2015/16"/>
    <n v="13893"/>
    <n v="25832"/>
    <n v="77626"/>
    <n v="0.9587"/>
    <m/>
    <n v="116"/>
    <n v="0.27600000000000002"/>
    <n v="2.3900000000000001E-2"/>
  </r>
  <r>
    <x v="45"/>
    <s v="C-IV"/>
    <x v="7"/>
    <x v="3"/>
    <x v="3"/>
    <s v="2015/16"/>
    <n v="13122"/>
    <n v="25356"/>
    <n v="64872"/>
    <n v="0.96899999999999997"/>
    <m/>
    <n v="116"/>
    <n v="0.27600000000000002"/>
    <n v="2.3900000000000001E-2"/>
  </r>
  <r>
    <x v="46"/>
    <s v="C-IV"/>
    <x v="7"/>
    <x v="3"/>
    <x v="3"/>
    <s v="2015/16"/>
    <n v="162"/>
    <n v="297"/>
    <n v="810"/>
    <n v="1"/>
    <m/>
    <n v="116"/>
    <n v="0.27600000000000002"/>
    <n v="2.3900000000000001E-2"/>
  </r>
  <r>
    <x v="47"/>
    <s v="C-IV"/>
    <x v="7"/>
    <x v="3"/>
    <x v="3"/>
    <s v="2015/16"/>
    <n v="3277"/>
    <n v="7018"/>
    <n v="17201"/>
    <n v="0.98550000000000004"/>
    <m/>
    <n v="116"/>
    <n v="0.27600000000000002"/>
    <n v="2.3900000000000001E-2"/>
  </r>
  <r>
    <x v="48"/>
    <s v="CalWIN"/>
    <x v="7"/>
    <x v="3"/>
    <x v="3"/>
    <s v="2015/16"/>
    <n v="23396"/>
    <n v="44475"/>
    <n v="119420"/>
    <n v="0.96940000000000004"/>
    <m/>
    <n v="5"/>
    <n v="0.8"/>
    <n v="1.8200000000000001E-2"/>
  </r>
  <r>
    <x v="49"/>
    <s v="CalWIN"/>
    <x v="7"/>
    <x v="3"/>
    <x v="3"/>
    <s v="2015/16"/>
    <n v="20080"/>
    <n v="36122"/>
    <n v="124099"/>
    <n v="0.9355"/>
    <m/>
    <n v="116"/>
    <n v="0.27600000000000002"/>
    <n v="2.3900000000000001E-2"/>
  </r>
  <r>
    <x v="50"/>
    <s v="C-IV"/>
    <x v="7"/>
    <x v="3"/>
    <x v="3"/>
    <s v="2015/16"/>
    <n v="43765"/>
    <n v="93228"/>
    <n v="232570"/>
    <n v="0.99309999999999998"/>
    <m/>
    <n v="22"/>
    <n v="9.0999999999999998E-2"/>
    <n v="1.55E-2"/>
  </r>
  <r>
    <x v="51"/>
    <s v="C-IV"/>
    <x v="7"/>
    <x v="3"/>
    <x v="3"/>
    <s v="2015/16"/>
    <n v="5697"/>
    <n v="13149"/>
    <n v="40642"/>
    <n v="0.99009999999999998"/>
    <m/>
    <n v="116"/>
    <n v="0.27600000000000002"/>
    <n v="2.3900000000000001E-2"/>
  </r>
  <r>
    <x v="52"/>
    <s v="C-IV"/>
    <x v="7"/>
    <x v="3"/>
    <x v="3"/>
    <s v="2015/16"/>
    <n v="4853"/>
    <n v="10675"/>
    <n v="27074"/>
    <n v="0.96230000000000004"/>
    <m/>
    <n v="116"/>
    <n v="0.27600000000000002"/>
    <n v="2.3900000000000001E-2"/>
  </r>
  <r>
    <x v="53"/>
    <s v="C-IV"/>
    <x v="7"/>
    <x v="3"/>
    <x v="3"/>
    <s v="2015/16"/>
    <n v="1043"/>
    <n v="1890"/>
    <n v="5044"/>
    <n v="1"/>
    <m/>
    <n v="116"/>
    <n v="0.27600000000000002"/>
    <n v="2.3900000000000001E-2"/>
  </r>
  <r>
    <x v="54"/>
    <s v="CalWIN"/>
    <x v="7"/>
    <x v="3"/>
    <x v="3"/>
    <s v="2015/16"/>
    <n v="53294"/>
    <n v="124868"/>
    <n v="247715"/>
    <n v="0.9829"/>
    <m/>
    <n v="12"/>
    <n v="0.33300000000000002"/>
    <n v="2.93E-2"/>
  </r>
  <r>
    <x v="55"/>
    <s v="C-IV"/>
    <x v="7"/>
    <x v="3"/>
    <x v="3"/>
    <s v="2015/16"/>
    <n v="3162"/>
    <n v="5635"/>
    <n v="14525"/>
    <n v="0.96399999999999997"/>
    <m/>
    <n v="116"/>
    <n v="0.27600000000000002"/>
    <n v="2.3900000000000001E-2"/>
  </r>
  <r>
    <x v="56"/>
    <s v="CalWIN"/>
    <x v="7"/>
    <x v="3"/>
    <x v="3"/>
    <s v="2015/16"/>
    <n v="37409"/>
    <n v="75621"/>
    <n v="228883"/>
    <n v="0.97009999999999996"/>
    <m/>
    <n v="13"/>
    <n v="0.38500000000000001"/>
    <n v="6.2899999999999998E-2"/>
  </r>
  <r>
    <x v="57"/>
    <s v="CalWIN"/>
    <x v="7"/>
    <x v="3"/>
    <x v="3"/>
    <s v="2015/16"/>
    <n v="10413"/>
    <n v="20971"/>
    <n v="57394"/>
    <n v="0.92630000000000001"/>
    <m/>
    <n v="116"/>
    <n v="0.27600000000000002"/>
    <n v="2.3900000000000001E-2"/>
  </r>
  <r>
    <x v="58"/>
    <s v="C-IV"/>
    <x v="7"/>
    <x v="3"/>
    <x v="3"/>
    <s v="2015/16"/>
    <n v="6349"/>
    <n v="13784"/>
    <n v="30995"/>
    <n v="1"/>
    <m/>
    <n v="116"/>
    <n v="0.27600000000000002"/>
    <n v="2.3900000000000001E-2"/>
  </r>
  <r>
    <x v="0"/>
    <s v="n/a"/>
    <x v="8"/>
    <x v="3"/>
    <x v="3"/>
    <s v="2015/16"/>
    <n v="2147893"/>
    <n v="4488728"/>
    <n v="13054801"/>
    <n v="0.96709999999999996"/>
    <m/>
    <n v="876"/>
    <n v="0.32500000000000001"/>
    <n v="4.5499999999999999E-2"/>
  </r>
  <r>
    <x v="1"/>
    <s v="CalWIN"/>
    <x v="8"/>
    <x v="3"/>
    <x v="3"/>
    <s v="2015/16"/>
    <n v="62511"/>
    <n v="121514"/>
    <n v="432134"/>
    <n v="0.85629999999999995"/>
    <m/>
    <n v="20"/>
    <n v="0.7"/>
    <n v="3.3399999999999999E-2"/>
  </r>
  <r>
    <x v="2"/>
    <s v="C-IV"/>
    <x v="8"/>
    <x v="3"/>
    <x v="3"/>
    <s v="2015/16"/>
    <n v="98"/>
    <n v="166"/>
    <n v="360"/>
    <n v="1"/>
    <m/>
    <n v="130"/>
    <n v="0.254"/>
    <n v="2.3599999999999999E-2"/>
  </r>
  <r>
    <x v="3"/>
    <s v="C-IV"/>
    <x v="8"/>
    <x v="3"/>
    <x v="3"/>
    <s v="2015/16"/>
    <n v="1775"/>
    <n v="3408"/>
    <n v="8030"/>
    <n v="0.97470000000000001"/>
    <m/>
    <n v="130"/>
    <n v="0.254"/>
    <n v="2.3599999999999999E-2"/>
  </r>
  <r>
    <x v="4"/>
    <s v="C-IV"/>
    <x v="8"/>
    <x v="3"/>
    <x v="3"/>
    <s v="2015/16"/>
    <n v="16656"/>
    <n v="32212"/>
    <n v="82652"/>
    <n v="0.88400000000000001"/>
    <m/>
    <n v="130"/>
    <n v="0.254"/>
    <n v="2.3599999999999999E-2"/>
  </r>
  <r>
    <x v="5"/>
    <s v="C-IV"/>
    <x v="8"/>
    <x v="3"/>
    <x v="3"/>
    <s v="2015/16"/>
    <n v="2895"/>
    <n v="5427"/>
    <n v="11862"/>
    <n v="0.99099999999999999"/>
    <m/>
    <n v="130"/>
    <n v="0.254"/>
    <n v="2.3599999999999999E-2"/>
  </r>
  <r>
    <x v="6"/>
    <s v="C-IV"/>
    <x v="8"/>
    <x v="3"/>
    <x v="3"/>
    <s v="2015/16"/>
    <n v="624"/>
    <n v="1427"/>
    <n v="8664"/>
    <n v="0.91300000000000003"/>
    <m/>
    <n v="130"/>
    <n v="0.254"/>
    <n v="2.3599999999999999E-2"/>
  </r>
  <r>
    <x v="7"/>
    <s v="CalWIN"/>
    <x v="8"/>
    <x v="3"/>
    <x v="3"/>
    <s v="2015/16"/>
    <n v="35800"/>
    <n v="71994"/>
    <n v="266898"/>
    <n v="0.96619999999999995"/>
    <m/>
    <n v="16"/>
    <n v="0.56299999999999994"/>
    <n v="2.0899999999999998E-2"/>
  </r>
  <r>
    <x v="8"/>
    <s v="C-IV"/>
    <x v="8"/>
    <x v="3"/>
    <x v="3"/>
    <s v="2015/16"/>
    <n v="2552"/>
    <n v="5276"/>
    <n v="11693"/>
    <n v="1"/>
    <m/>
    <n v="130"/>
    <n v="0.254"/>
    <n v="2.3599999999999999E-2"/>
  </r>
  <r>
    <x v="9"/>
    <s v="C-IV"/>
    <x v="8"/>
    <x v="3"/>
    <x v="3"/>
    <s v="2015/16"/>
    <n v="7263"/>
    <n v="13017"/>
    <n v="38011"/>
    <n v="1"/>
    <m/>
    <n v="130"/>
    <n v="0.254"/>
    <n v="2.3599999999999999E-2"/>
  </r>
  <r>
    <x v="10"/>
    <s v="CalWIN"/>
    <x v="8"/>
    <x v="3"/>
    <x v="3"/>
    <s v="2015/16"/>
    <n v="98333"/>
    <n v="228204"/>
    <n v="474922"/>
    <n v="0.93110000000000004"/>
    <m/>
    <n v="24"/>
    <n v="0.33300000000000002"/>
    <n v="2.7099999999999999E-2"/>
  </r>
  <r>
    <x v="11"/>
    <s v="C-IV"/>
    <x v="8"/>
    <x v="3"/>
    <x v="3"/>
    <s v="2015/16"/>
    <n v="1515"/>
    <n v="3571"/>
    <n v="11830"/>
    <n v="1"/>
    <m/>
    <n v="130"/>
    <n v="0.254"/>
    <n v="2.3599999999999999E-2"/>
  </r>
  <r>
    <x v="12"/>
    <s v="C-IV"/>
    <x v="8"/>
    <x v="3"/>
    <x v="3"/>
    <s v="2015/16"/>
    <n v="12159"/>
    <n v="21181"/>
    <n v="51255"/>
    <n v="0.99029999999999996"/>
    <m/>
    <n v="130"/>
    <n v="0.254"/>
    <n v="2.3599999999999999E-2"/>
  </r>
  <r>
    <x v="13"/>
    <s v="C-IV"/>
    <x v="8"/>
    <x v="3"/>
    <x v="3"/>
    <s v="2015/16"/>
    <n v="17683"/>
    <n v="44217"/>
    <n v="92986"/>
    <n v="0.96630000000000005"/>
    <m/>
    <n v="130"/>
    <n v="0.254"/>
    <n v="2.3599999999999999E-2"/>
  </r>
  <r>
    <x v="14"/>
    <s v="C-IV"/>
    <x v="8"/>
    <x v="3"/>
    <x v="3"/>
    <s v="2015/16"/>
    <n v="1055"/>
    <n v="2065"/>
    <n v="5613"/>
    <n v="1"/>
    <m/>
    <n v="130"/>
    <n v="0.254"/>
    <n v="2.3599999999999999E-2"/>
  </r>
  <r>
    <x v="15"/>
    <s v="C-IV"/>
    <x v="8"/>
    <x v="3"/>
    <x v="3"/>
    <s v="2015/16"/>
    <n v="69012"/>
    <n v="161775"/>
    <n v="390496"/>
    <n v="0.997"/>
    <m/>
    <n v="48"/>
    <n v="0.20799999999999999"/>
    <n v="8.2000000000000007E-3"/>
  </r>
  <r>
    <x v="16"/>
    <s v="C-IV"/>
    <x v="8"/>
    <x v="3"/>
    <x v="3"/>
    <s v="2015/16"/>
    <n v="10754"/>
    <n v="24794"/>
    <n v="56167"/>
    <n v="1"/>
    <m/>
    <n v="130"/>
    <n v="0.254"/>
    <n v="2.3599999999999999E-2"/>
  </r>
  <r>
    <x v="17"/>
    <s v="C-IV"/>
    <x v="8"/>
    <x v="3"/>
    <x v="3"/>
    <s v="2015/16"/>
    <n v="6487"/>
    <n v="12494"/>
    <n v="30528"/>
    <n v="0.99299999999999999"/>
    <m/>
    <n v="130"/>
    <n v="0.254"/>
    <n v="2.3599999999999999E-2"/>
  </r>
  <r>
    <x v="18"/>
    <s v="C-IV"/>
    <x v="8"/>
    <x v="3"/>
    <x v="3"/>
    <s v="2015/16"/>
    <n v="1542"/>
    <n v="3187"/>
    <n v="7749"/>
    <n v="0.86570000000000003"/>
    <m/>
    <n v="130"/>
    <n v="0.254"/>
    <n v="2.3599999999999999E-2"/>
  </r>
  <r>
    <x v="19"/>
    <s v="LRS"/>
    <x v="8"/>
    <x v="3"/>
    <x v="3"/>
    <s v="2015/16"/>
    <n v="587889"/>
    <n v="1180032"/>
    <n v="3870846"/>
    <n v="0.95730000000000004"/>
    <m/>
    <n v="151"/>
    <n v="0.51"/>
    <n v="3.7400000000000003E-2"/>
  </r>
  <r>
    <x v="20"/>
    <s v="C-IV"/>
    <x v="8"/>
    <x v="3"/>
    <x v="3"/>
    <s v="2015/16"/>
    <n v="12103"/>
    <n v="29748"/>
    <n v="69787"/>
    <n v="0.99519999999999997"/>
    <m/>
    <n v="130"/>
    <n v="0.254"/>
    <n v="2.3599999999999999E-2"/>
  </r>
  <r>
    <x v="21"/>
    <s v="C-IV"/>
    <x v="8"/>
    <x v="3"/>
    <x v="3"/>
    <s v="2015/16"/>
    <n v="6466"/>
    <n v="10645"/>
    <n v="43654"/>
    <n v="0.99650000000000005"/>
    <m/>
    <n v="130"/>
    <n v="0.254"/>
    <n v="2.3599999999999999E-2"/>
  </r>
  <r>
    <x v="22"/>
    <s v="C-IV"/>
    <x v="8"/>
    <x v="3"/>
    <x v="3"/>
    <s v="2015/16"/>
    <n v="1109"/>
    <n v="2094"/>
    <n v="4796"/>
    <n v="1"/>
    <m/>
    <n v="130"/>
    <n v="0.254"/>
    <n v="2.3599999999999999E-2"/>
  </r>
  <r>
    <x v="23"/>
    <s v="C-IV"/>
    <x v="8"/>
    <x v="3"/>
    <x v="3"/>
    <s v="2015/16"/>
    <n v="7125"/>
    <n v="13391"/>
    <n v="40269"/>
    <n v="1"/>
    <m/>
    <n v="130"/>
    <n v="0.254"/>
    <n v="2.3599999999999999E-2"/>
  </r>
  <r>
    <x v="24"/>
    <s v="C-IV"/>
    <x v="8"/>
    <x v="3"/>
    <x v="3"/>
    <s v="2015/16"/>
    <n v="25244"/>
    <n v="58213"/>
    <n v="137383"/>
    <n v="0.99880000000000002"/>
    <m/>
    <n v="12"/>
    <n v="0.16700000000000001"/>
    <n v="1.26E-2"/>
  </r>
  <r>
    <x v="25"/>
    <s v="C-IV"/>
    <x v="8"/>
    <x v="3"/>
    <x v="3"/>
    <s v="2015/16"/>
    <n v="448"/>
    <n v="977"/>
    <n v="3106"/>
    <n v="0.92310000000000003"/>
    <m/>
    <n v="130"/>
    <n v="0.254"/>
    <n v="2.3599999999999999E-2"/>
  </r>
  <r>
    <x v="26"/>
    <s v="C-IV"/>
    <x v="8"/>
    <x v="3"/>
    <x v="3"/>
    <s v="2015/16"/>
    <n v="472"/>
    <n v="792"/>
    <n v="3674"/>
    <n v="1"/>
    <m/>
    <n v="130"/>
    <n v="0.254"/>
    <n v="2.3599999999999999E-2"/>
  </r>
  <r>
    <x v="27"/>
    <s v="C-IV"/>
    <x v="8"/>
    <x v="3"/>
    <x v="3"/>
    <s v="2015/16"/>
    <n v="22095"/>
    <n v="48884"/>
    <n v="174319"/>
    <n v="1"/>
    <m/>
    <n v="20"/>
    <n v="0.25"/>
    <n v="6.1800000000000001E-2"/>
  </r>
  <r>
    <x v="28"/>
    <s v="C-IV"/>
    <x v="8"/>
    <x v="3"/>
    <x v="3"/>
    <s v="2015/16"/>
    <n v="3637"/>
    <n v="7493"/>
    <n v="31963"/>
    <n v="0.93079999999999996"/>
    <m/>
    <n v="130"/>
    <n v="0.254"/>
    <n v="2.3599999999999999E-2"/>
  </r>
  <r>
    <x v="29"/>
    <s v="C-IV"/>
    <x v="8"/>
    <x v="3"/>
    <x v="3"/>
    <s v="2015/16"/>
    <n v="4304"/>
    <n v="7801"/>
    <n v="24519"/>
    <n v="0.99550000000000005"/>
    <m/>
    <n v="130"/>
    <n v="0.254"/>
    <n v="2.3599999999999999E-2"/>
  </r>
  <r>
    <x v="30"/>
    <s v="CalWIN"/>
    <x v="8"/>
    <x v="3"/>
    <x v="3"/>
    <s v="2015/16"/>
    <n v="124457"/>
    <n v="259162"/>
    <n v="882370"/>
    <n v="0.98399999999999999"/>
    <m/>
    <n v="36"/>
    <n v="0.44400000000000001"/>
    <n v="3.6999999999999998E-2"/>
  </r>
  <r>
    <x v="31"/>
    <s v="CalWIN"/>
    <x v="8"/>
    <x v="3"/>
    <x v="3"/>
    <s v="2015/16"/>
    <n v="9483"/>
    <n v="18205"/>
    <n v="63152"/>
    <n v="0.97399999999999998"/>
    <m/>
    <n v="130"/>
    <n v="0.254"/>
    <n v="2.3599999999999999E-2"/>
  </r>
  <r>
    <x v="32"/>
    <s v="C-IV"/>
    <x v="8"/>
    <x v="3"/>
    <x v="3"/>
    <s v="2015/16"/>
    <n v="1079"/>
    <n v="2027"/>
    <n v="5859"/>
    <n v="0.98650000000000004"/>
    <m/>
    <n v="130"/>
    <n v="0.254"/>
    <n v="2.3599999999999999E-2"/>
  </r>
  <r>
    <x v="33"/>
    <s v="C-IV"/>
    <x v="8"/>
    <x v="3"/>
    <x v="3"/>
    <s v="2015/16"/>
    <n v="131862"/>
    <n v="299627"/>
    <n v="813728"/>
    <n v="0.99399999999999999"/>
    <m/>
    <n v="92"/>
    <n v="0.19600000000000001"/>
    <n v="5.5800000000000002E-2"/>
  </r>
  <r>
    <x v="34"/>
    <s v="CalWIN"/>
    <x v="8"/>
    <x v="3"/>
    <x v="3"/>
    <s v="2015/16"/>
    <n v="105233"/>
    <n v="220624"/>
    <n v="541246"/>
    <n v="0.9839"/>
    <m/>
    <n v="36"/>
    <n v="0.5"/>
    <n v="4.3E-3"/>
  </r>
  <r>
    <x v="35"/>
    <s v="C-IV"/>
    <x v="8"/>
    <x v="3"/>
    <x v="3"/>
    <s v="2015/16"/>
    <n v="2710"/>
    <n v="6015"/>
    <n v="18101"/>
    <n v="1"/>
    <m/>
    <n v="130"/>
    <n v="0.254"/>
    <n v="2.3599999999999999E-2"/>
  </r>
  <r>
    <x v="36"/>
    <s v="C-IV"/>
    <x v="8"/>
    <x v="3"/>
    <x v="3"/>
    <s v="2015/16"/>
    <n v="182950"/>
    <n v="405772"/>
    <n v="862349"/>
    <n v="0.99960000000000004"/>
    <m/>
    <n v="105"/>
    <n v="0.13300000000000001"/>
    <n v="3.09E-2"/>
  </r>
  <r>
    <x v="37"/>
    <s v="CalWIN"/>
    <x v="8"/>
    <x v="3"/>
    <x v="3"/>
    <s v="2015/16"/>
    <n v="144010"/>
    <n v="292234"/>
    <n v="870409"/>
    <n v="0.9476"/>
    <m/>
    <n v="61"/>
    <n v="0.39300000000000002"/>
    <n v="1.2999999999999999E-2"/>
  </r>
  <r>
    <x v="38"/>
    <s v="CalWIN"/>
    <x v="8"/>
    <x v="3"/>
    <x v="3"/>
    <s v="2015/16"/>
    <n v="34311"/>
    <n v="52489"/>
    <n v="225932"/>
    <n v="0.97640000000000005"/>
    <m/>
    <n v="12"/>
    <n v="0.66700000000000004"/>
    <n v="6.7599999999999993E-2"/>
  </r>
  <r>
    <x v="39"/>
    <s v="C-IV"/>
    <x v="8"/>
    <x v="3"/>
    <x v="3"/>
    <s v="2015/16"/>
    <n v="53351"/>
    <n v="121533"/>
    <n v="294583"/>
    <n v="0.98380000000000001"/>
    <m/>
    <n v="34"/>
    <n v="0.14699999999999999"/>
    <n v="3.1199999999999999E-2"/>
  </r>
  <r>
    <x v="40"/>
    <s v="CalWIN"/>
    <x v="8"/>
    <x v="3"/>
    <x v="3"/>
    <s v="2015/16"/>
    <n v="10077"/>
    <n v="18636"/>
    <n v="60965"/>
    <n v="0.95909999999999995"/>
    <m/>
    <n v="130"/>
    <n v="0.254"/>
    <n v="2.3599999999999999E-2"/>
  </r>
  <r>
    <x v="41"/>
    <s v="CalWIN"/>
    <x v="8"/>
    <x v="3"/>
    <x v="3"/>
    <s v="2015/16"/>
    <n v="16276"/>
    <n v="31755"/>
    <n v="155107"/>
    <n v="0.9718"/>
    <m/>
    <n v="130"/>
    <n v="0.254"/>
    <n v="2.3599999999999999E-2"/>
  </r>
  <r>
    <x v="42"/>
    <s v="CalWIN"/>
    <x v="8"/>
    <x v="3"/>
    <x v="3"/>
    <s v="2015/16"/>
    <n v="17208"/>
    <n v="36422"/>
    <n v="137316"/>
    <n v="0.93759999999999999"/>
    <m/>
    <n v="130"/>
    <n v="0.254"/>
    <n v="2.3599999999999999E-2"/>
  </r>
  <r>
    <x v="43"/>
    <s v="CalWIN"/>
    <x v="8"/>
    <x v="3"/>
    <x v="3"/>
    <s v="2015/16"/>
    <n v="55319"/>
    <n v="109813"/>
    <n v="440645"/>
    <n v="0.97309999999999997"/>
    <m/>
    <n v="19"/>
    <n v="0.42099999999999999"/>
    <n v="2.7300000000000001E-2"/>
  </r>
  <r>
    <x v="44"/>
    <s v="CalWIN"/>
    <x v="8"/>
    <x v="3"/>
    <x v="3"/>
    <s v="2015/16"/>
    <n v="13867"/>
    <n v="25698"/>
    <n v="78070"/>
    <n v="0.96860000000000002"/>
    <m/>
    <n v="130"/>
    <n v="0.254"/>
    <n v="2.3599999999999999E-2"/>
  </r>
  <r>
    <x v="45"/>
    <s v="C-IV"/>
    <x v="8"/>
    <x v="3"/>
    <x v="3"/>
    <s v="2015/16"/>
    <n v="13035"/>
    <n v="25135"/>
    <n v="65071"/>
    <n v="0.97089999999999999"/>
    <m/>
    <n v="130"/>
    <n v="0.254"/>
    <n v="2.3599999999999999E-2"/>
  </r>
  <r>
    <x v="46"/>
    <s v="C-IV"/>
    <x v="8"/>
    <x v="3"/>
    <x v="3"/>
    <s v="2015/16"/>
    <n v="164"/>
    <n v="297"/>
    <n v="819"/>
    <n v="1"/>
    <m/>
    <n v="130"/>
    <n v="0.254"/>
    <n v="2.3599999999999999E-2"/>
  </r>
  <r>
    <x v="47"/>
    <s v="C-IV"/>
    <x v="8"/>
    <x v="3"/>
    <x v="3"/>
    <s v="2015/16"/>
    <n v="3267"/>
    <n v="6982"/>
    <n v="17445"/>
    <n v="1"/>
    <m/>
    <n v="130"/>
    <n v="0.254"/>
    <n v="2.3599999999999999E-2"/>
  </r>
  <r>
    <x v="48"/>
    <s v="CalWIN"/>
    <x v="8"/>
    <x v="3"/>
    <x v="3"/>
    <s v="2015/16"/>
    <n v="23332"/>
    <n v="44434"/>
    <n v="120289"/>
    <n v="0.96650000000000003"/>
    <m/>
    <n v="6"/>
    <n v="0.66700000000000004"/>
    <n v="2.1000000000000001E-2"/>
  </r>
  <r>
    <x v="49"/>
    <s v="CalWIN"/>
    <x v="8"/>
    <x v="3"/>
    <x v="3"/>
    <s v="2015/16"/>
    <n v="20051"/>
    <n v="35934"/>
    <n v="125255"/>
    <n v="0.91849999999999998"/>
    <m/>
    <n v="130"/>
    <n v="0.254"/>
    <n v="2.3599999999999999E-2"/>
  </r>
  <r>
    <x v="50"/>
    <s v="C-IV"/>
    <x v="8"/>
    <x v="3"/>
    <x v="3"/>
    <s v="2015/16"/>
    <n v="43461"/>
    <n v="92311"/>
    <n v="234296"/>
    <n v="0.99580000000000002"/>
    <m/>
    <n v="24"/>
    <n v="8.3000000000000004E-2"/>
    <n v="1.7299999999999999E-2"/>
  </r>
  <r>
    <x v="51"/>
    <s v="C-IV"/>
    <x v="8"/>
    <x v="3"/>
    <x v="3"/>
    <s v="2015/16"/>
    <n v="5732"/>
    <n v="13196"/>
    <n v="40813"/>
    <n v="0.96640000000000004"/>
    <m/>
    <n v="130"/>
    <n v="0.254"/>
    <n v="2.3599999999999999E-2"/>
  </r>
  <r>
    <x v="52"/>
    <s v="C-IV"/>
    <x v="8"/>
    <x v="3"/>
    <x v="3"/>
    <s v="2015/16"/>
    <n v="4840"/>
    <n v="10610"/>
    <n v="27163"/>
    <n v="0.97330000000000005"/>
    <m/>
    <n v="130"/>
    <n v="0.254"/>
    <n v="2.3599999999999999E-2"/>
  </r>
  <r>
    <x v="53"/>
    <s v="C-IV"/>
    <x v="8"/>
    <x v="3"/>
    <x v="3"/>
    <s v="2015/16"/>
    <n v="1027"/>
    <n v="1848"/>
    <n v="5060"/>
    <n v="1"/>
    <m/>
    <n v="130"/>
    <n v="0.254"/>
    <n v="2.3599999999999999E-2"/>
  </r>
  <r>
    <x v="54"/>
    <s v="CalWIN"/>
    <x v="8"/>
    <x v="3"/>
    <x v="3"/>
    <s v="2015/16"/>
    <n v="53353"/>
    <n v="125197"/>
    <n v="248741"/>
    <n v="0.98080000000000001"/>
    <m/>
    <n v="15"/>
    <n v="0.33300000000000002"/>
    <n v="3.39E-2"/>
  </r>
  <r>
    <x v="55"/>
    <s v="C-IV"/>
    <x v="8"/>
    <x v="3"/>
    <x v="3"/>
    <s v="2015/16"/>
    <n v="3199"/>
    <n v="5734"/>
    <n v="14648"/>
    <n v="0.98819999999999997"/>
    <m/>
    <n v="130"/>
    <n v="0.254"/>
    <n v="2.3599999999999999E-2"/>
  </r>
  <r>
    <x v="56"/>
    <s v="CalWIN"/>
    <x v="8"/>
    <x v="3"/>
    <x v="3"/>
    <s v="2015/16"/>
    <n v="37748"/>
    <n v="76256"/>
    <n v="230176"/>
    <n v="0.7077"/>
    <m/>
    <n v="15"/>
    <n v="0.33300000000000002"/>
    <n v="5.9400000000000001E-2"/>
  </r>
  <r>
    <x v="57"/>
    <s v="CalWIN"/>
    <x v="8"/>
    <x v="3"/>
    <x v="3"/>
    <s v="2015/16"/>
    <n v="10522"/>
    <n v="20991"/>
    <n v="57657"/>
    <n v="0.93220000000000003"/>
    <m/>
    <n v="130"/>
    <n v="0.254"/>
    <n v="2.3599999999999999E-2"/>
  </r>
  <r>
    <x v="58"/>
    <s v="C-IV"/>
    <x v="8"/>
    <x v="3"/>
    <x v="3"/>
    <s v="2015/16"/>
    <n v="6363"/>
    <n v="13792"/>
    <n v="31370"/>
    <n v="0.99629999999999996"/>
    <m/>
    <n v="130"/>
    <n v="0.254"/>
    <n v="2.3599999999999999E-2"/>
  </r>
  <r>
    <x v="0"/>
    <s v="n/a"/>
    <x v="9"/>
    <x v="3"/>
    <x v="4"/>
    <s v="2015/16"/>
    <n v="2148157"/>
    <n v="4488298"/>
    <n v="13134343"/>
    <n v="0.97019999999999995"/>
    <m/>
    <n v="67"/>
    <n v="0.28399999999999997"/>
    <n v="4.9399999999999999E-2"/>
  </r>
  <r>
    <x v="1"/>
    <s v="CalWIN"/>
    <x v="9"/>
    <x v="3"/>
    <x v="4"/>
    <s v="2015/16"/>
    <n v="62653"/>
    <n v="121539"/>
    <n v="434830"/>
    <n v="0.85609999999999997"/>
    <m/>
    <n v="3"/>
    <n v="0.66700000000000004"/>
    <n v="0"/>
  </r>
  <r>
    <x v="2"/>
    <s v="C-IV"/>
    <x v="9"/>
    <x v="3"/>
    <x v="4"/>
    <s v="2015/16"/>
    <n v="98"/>
    <n v="164"/>
    <n v="362"/>
    <n v="1"/>
    <m/>
    <n v="12"/>
    <n v="0.16700000000000001"/>
    <n v="0"/>
  </r>
  <r>
    <x v="3"/>
    <s v="C-IV"/>
    <x v="9"/>
    <x v="3"/>
    <x v="4"/>
    <s v="2015/16"/>
    <n v="1780"/>
    <n v="3440"/>
    <n v="8057"/>
    <n v="0.97650000000000003"/>
    <m/>
    <n v="12"/>
    <n v="0.16700000000000001"/>
    <n v="0"/>
  </r>
  <r>
    <x v="4"/>
    <s v="C-IV"/>
    <x v="9"/>
    <x v="3"/>
    <x v="4"/>
    <s v="2015/16"/>
    <n v="16800"/>
    <n v="32287"/>
    <n v="82815"/>
    <n v="0.81979999999999997"/>
    <m/>
    <n v="12"/>
    <n v="0.16700000000000001"/>
    <n v="0"/>
  </r>
  <r>
    <x v="5"/>
    <s v="C-IV"/>
    <x v="9"/>
    <x v="3"/>
    <x v="4"/>
    <s v="2015/16"/>
    <n v="2909"/>
    <n v="5406"/>
    <n v="11905"/>
    <n v="1"/>
    <m/>
    <n v="12"/>
    <n v="0.16700000000000001"/>
    <n v="0"/>
  </r>
  <r>
    <x v="6"/>
    <s v="C-IV"/>
    <x v="9"/>
    <x v="3"/>
    <x v="4"/>
    <s v="2015/16"/>
    <n v="589"/>
    <n v="1319"/>
    <n v="8723"/>
    <n v="1"/>
    <m/>
    <n v="12"/>
    <n v="0.16700000000000001"/>
    <n v="0"/>
  </r>
  <r>
    <x v="7"/>
    <s v="CalWIN"/>
    <x v="9"/>
    <x v="3"/>
    <x v="4"/>
    <s v="2015/16"/>
    <n v="35848"/>
    <n v="71977"/>
    <n v="268970"/>
    <n v="0.95430000000000004"/>
    <m/>
    <n v="1"/>
    <n v="1"/>
    <n v="2.0799999999999999E-2"/>
  </r>
  <r>
    <x v="8"/>
    <s v="C-IV"/>
    <x v="9"/>
    <x v="3"/>
    <x v="4"/>
    <s v="2015/16"/>
    <n v="2573"/>
    <n v="5281"/>
    <n v="11724"/>
    <n v="1"/>
    <m/>
    <n v="12"/>
    <n v="0.16700000000000001"/>
    <n v="0"/>
  </r>
  <r>
    <x v="9"/>
    <s v="C-IV"/>
    <x v="9"/>
    <x v="3"/>
    <x v="4"/>
    <s v="2015/16"/>
    <n v="7287"/>
    <n v="13063"/>
    <n v="38204"/>
    <n v="0.99729999999999996"/>
    <m/>
    <n v="12"/>
    <n v="0.16700000000000001"/>
    <n v="0"/>
  </r>
  <r>
    <x v="10"/>
    <s v="CalWIN"/>
    <x v="9"/>
    <x v="3"/>
    <x v="4"/>
    <s v="2015/16"/>
    <n v="97917"/>
    <n v="227643"/>
    <n v="478594"/>
    <n v="0.93500000000000005"/>
    <m/>
    <n v="3"/>
    <n v="0.66700000000000004"/>
    <n v="4.6399999999999997E-2"/>
  </r>
  <r>
    <x v="11"/>
    <s v="C-IV"/>
    <x v="9"/>
    <x v="3"/>
    <x v="4"/>
    <s v="2015/16"/>
    <n v="1504"/>
    <n v="3551"/>
    <n v="11845"/>
    <n v="1"/>
    <m/>
    <n v="12"/>
    <n v="0.16700000000000001"/>
    <n v="0"/>
  </r>
  <r>
    <x v="12"/>
    <s v="C-IV"/>
    <x v="9"/>
    <x v="3"/>
    <x v="4"/>
    <s v="2015/16"/>
    <n v="12380"/>
    <n v="21435"/>
    <n v="51896"/>
    <n v="0.99860000000000004"/>
    <m/>
    <n v="12"/>
    <n v="0.16700000000000001"/>
    <n v="0"/>
  </r>
  <r>
    <x v="13"/>
    <s v="C-IV"/>
    <x v="9"/>
    <x v="3"/>
    <x v="4"/>
    <s v="2015/16"/>
    <n v="17814"/>
    <n v="44547"/>
    <n v="92777"/>
    <n v="0.97619999999999996"/>
    <m/>
    <n v="12"/>
    <n v="0.16700000000000001"/>
    <n v="0"/>
  </r>
  <r>
    <x v="14"/>
    <s v="C-IV"/>
    <x v="9"/>
    <x v="3"/>
    <x v="4"/>
    <s v="2015/16"/>
    <n v="1080"/>
    <n v="2138"/>
    <n v="5635"/>
    <n v="1"/>
    <m/>
    <n v="12"/>
    <n v="0.16700000000000001"/>
    <n v="0"/>
  </r>
  <r>
    <x v="15"/>
    <s v="C-IV"/>
    <x v="9"/>
    <x v="3"/>
    <x v="4"/>
    <s v="2015/16"/>
    <n v="69411"/>
    <n v="161315"/>
    <n v="392161"/>
    <n v="0.99619999999999997"/>
    <m/>
    <n v="2"/>
    <n v="0.5"/>
    <n v="0"/>
  </r>
  <r>
    <x v="16"/>
    <s v="C-IV"/>
    <x v="9"/>
    <x v="3"/>
    <x v="4"/>
    <s v="2015/16"/>
    <n v="10733"/>
    <n v="24665"/>
    <n v="56104"/>
    <n v="1"/>
    <m/>
    <n v="12"/>
    <n v="0.16700000000000001"/>
    <n v="0"/>
  </r>
  <r>
    <x v="17"/>
    <s v="C-IV"/>
    <x v="9"/>
    <x v="3"/>
    <x v="4"/>
    <s v="2015/16"/>
    <n v="7319"/>
    <n v="14694"/>
    <n v="30612"/>
    <n v="0.9889"/>
    <m/>
    <n v="12"/>
    <n v="0.16700000000000001"/>
    <n v="0"/>
  </r>
  <r>
    <x v="18"/>
    <s v="C-IV"/>
    <x v="9"/>
    <x v="3"/>
    <x v="4"/>
    <s v="2015/16"/>
    <n v="1520"/>
    <n v="3144"/>
    <n v="7812"/>
    <n v="0.77049999999999996"/>
    <m/>
    <n v="12"/>
    <n v="0.16700000000000001"/>
    <n v="0"/>
  </r>
  <r>
    <x v="19"/>
    <s v="LRS"/>
    <x v="9"/>
    <x v="3"/>
    <x v="4"/>
    <s v="2015/16"/>
    <n v="584840"/>
    <n v="1176870"/>
    <n v="3904313"/>
    <n v="0.96519999999999995"/>
    <m/>
    <n v="10"/>
    <n v="0.5"/>
    <n v="2.1999999999999999E-2"/>
  </r>
  <r>
    <x v="20"/>
    <s v="C-IV"/>
    <x v="9"/>
    <x v="3"/>
    <x v="4"/>
    <s v="2015/16"/>
    <n v="12081"/>
    <n v="29653"/>
    <n v="69686"/>
    <n v="1"/>
    <m/>
    <n v="12"/>
    <n v="0.16700000000000001"/>
    <n v="0"/>
  </r>
  <r>
    <x v="21"/>
    <s v="C-IV"/>
    <x v="9"/>
    <x v="3"/>
    <x v="4"/>
    <s v="2015/16"/>
    <n v="6508"/>
    <n v="10717"/>
    <n v="43873"/>
    <n v="1"/>
    <m/>
    <n v="12"/>
    <n v="0.16700000000000001"/>
    <n v="0"/>
  </r>
  <r>
    <x v="22"/>
    <s v="C-IV"/>
    <x v="9"/>
    <x v="3"/>
    <x v="4"/>
    <s v="2015/16"/>
    <n v="1103"/>
    <n v="2075"/>
    <n v="4771"/>
    <n v="0.97619999999999996"/>
    <m/>
    <n v="12"/>
    <n v="0.16700000000000001"/>
    <n v="0"/>
  </r>
  <r>
    <x v="23"/>
    <s v="C-IV"/>
    <x v="9"/>
    <x v="3"/>
    <x v="4"/>
    <s v="2015/16"/>
    <n v="7127"/>
    <n v="13395"/>
    <n v="40460"/>
    <n v="0.99070000000000003"/>
    <m/>
    <n v="12"/>
    <n v="0.16700000000000001"/>
    <n v="0"/>
  </r>
  <r>
    <x v="24"/>
    <s v="C-IV"/>
    <x v="9"/>
    <x v="3"/>
    <x v="4"/>
    <s v="2015/16"/>
    <n v="25121"/>
    <n v="57934"/>
    <n v="137647"/>
    <n v="0.99629999999999996"/>
    <m/>
    <n v="1"/>
    <n v="0"/>
    <n v="0"/>
  </r>
  <r>
    <x v="25"/>
    <s v="C-IV"/>
    <x v="9"/>
    <x v="3"/>
    <x v="4"/>
    <s v="2015/16"/>
    <n v="445"/>
    <n v="972"/>
    <n v="3119"/>
    <n v="0.92310000000000003"/>
    <m/>
    <n v="12"/>
    <n v="0.16700000000000001"/>
    <n v="0"/>
  </r>
  <r>
    <x v="26"/>
    <s v="C-IV"/>
    <x v="9"/>
    <x v="3"/>
    <x v="4"/>
    <s v="2015/16"/>
    <n v="456"/>
    <n v="768"/>
    <n v="3659"/>
    <n v="1"/>
    <m/>
    <n v="12"/>
    <n v="0.16700000000000001"/>
    <n v="0"/>
  </r>
  <r>
    <x v="27"/>
    <s v="C-IV"/>
    <x v="9"/>
    <x v="3"/>
    <x v="4"/>
    <s v="2015/16"/>
    <n v="21738"/>
    <n v="48021"/>
    <n v="174535"/>
    <n v="1"/>
    <m/>
    <n v="1"/>
    <n v="0"/>
    <n v="0.14080000000000001"/>
  </r>
  <r>
    <x v="28"/>
    <s v="C-IV"/>
    <x v="9"/>
    <x v="3"/>
    <x v="4"/>
    <s v="2015/16"/>
    <n v="3600"/>
    <n v="7414"/>
    <n v="31837"/>
    <n v="0.97160000000000002"/>
    <m/>
    <n v="12"/>
    <n v="0.16700000000000001"/>
    <n v="0"/>
  </r>
  <r>
    <x v="29"/>
    <s v="C-IV"/>
    <x v="9"/>
    <x v="3"/>
    <x v="4"/>
    <s v="2015/16"/>
    <n v="4334"/>
    <n v="7833"/>
    <n v="24631"/>
    <n v="1"/>
    <m/>
    <n v="12"/>
    <n v="0.16700000000000001"/>
    <n v="0"/>
  </r>
  <r>
    <x v="30"/>
    <s v="CalWIN"/>
    <x v="9"/>
    <x v="3"/>
    <x v="4"/>
    <s v="2015/16"/>
    <n v="125010"/>
    <n v="260178"/>
    <n v="889602"/>
    <n v="0.98719999999999997"/>
    <m/>
    <n v="5"/>
    <n v="0.4"/>
    <n v="2.5899999999999999E-2"/>
  </r>
  <r>
    <x v="31"/>
    <s v="CalWIN"/>
    <x v="9"/>
    <x v="3"/>
    <x v="4"/>
    <s v="2015/16"/>
    <n v="9366"/>
    <n v="18090"/>
    <n v="63581"/>
    <n v="0.96699999999999997"/>
    <m/>
    <n v="12"/>
    <n v="0.16700000000000001"/>
    <n v="0"/>
  </r>
  <r>
    <x v="32"/>
    <s v="C-IV"/>
    <x v="9"/>
    <x v="3"/>
    <x v="4"/>
    <s v="2015/16"/>
    <n v="1078"/>
    <n v="2010"/>
    <n v="5864"/>
    <n v="0.97670000000000001"/>
    <m/>
    <n v="12"/>
    <n v="0.16700000000000001"/>
    <n v="0"/>
  </r>
  <r>
    <x v="33"/>
    <s v="C-IV"/>
    <x v="9"/>
    <x v="3"/>
    <x v="4"/>
    <s v="2015/16"/>
    <n v="132172"/>
    <n v="299730"/>
    <n v="812475"/>
    <n v="0.99480000000000002"/>
    <m/>
    <n v="5"/>
    <n v="0.2"/>
    <n v="6.2E-2"/>
  </r>
  <r>
    <x v="34"/>
    <s v="CalWIN"/>
    <x v="9"/>
    <x v="3"/>
    <x v="4"/>
    <s v="2015/16"/>
    <n v="105259"/>
    <n v="220373"/>
    <n v="544532"/>
    <n v="0.98160000000000003"/>
    <m/>
    <n v="4"/>
    <n v="0"/>
    <n v="6.3600000000000004E-2"/>
  </r>
  <r>
    <x v="35"/>
    <s v="C-IV"/>
    <x v="9"/>
    <x v="3"/>
    <x v="4"/>
    <s v="2015/16"/>
    <n v="2681"/>
    <n v="5936"/>
    <n v="18057"/>
    <n v="1"/>
    <m/>
    <n v="12"/>
    <n v="0.16700000000000001"/>
    <n v="0"/>
  </r>
  <r>
    <x v="36"/>
    <s v="C-IV"/>
    <x v="9"/>
    <x v="3"/>
    <x v="4"/>
    <s v="2015/16"/>
    <n v="183260"/>
    <n v="405834"/>
    <n v="861154"/>
    <n v="0.99950000000000006"/>
    <m/>
    <n v="4"/>
    <n v="0"/>
    <n v="2.1499999999999998E-2"/>
  </r>
  <r>
    <x v="37"/>
    <s v="CalWIN"/>
    <x v="9"/>
    <x v="3"/>
    <x v="4"/>
    <s v="2015/16"/>
    <n v="144574"/>
    <n v="293435"/>
    <n v="879465"/>
    <n v="0.95930000000000004"/>
    <m/>
    <n v="6"/>
    <n v="0.16700000000000001"/>
    <n v="5.0000000000000001E-3"/>
  </r>
  <r>
    <x v="38"/>
    <s v="CalWIN"/>
    <x v="9"/>
    <x v="3"/>
    <x v="4"/>
    <s v="2015/16"/>
    <n v="34461"/>
    <n v="52684"/>
    <n v="228389"/>
    <n v="0.95409999999999995"/>
    <m/>
    <n v="1"/>
    <n v="1"/>
    <n v="3.7400000000000003E-2"/>
  </r>
  <r>
    <x v="39"/>
    <s v="C-IV"/>
    <x v="9"/>
    <x v="3"/>
    <x v="4"/>
    <s v="2015/16"/>
    <n v="53309"/>
    <n v="121228"/>
    <n v="294682"/>
    <n v="0.99360000000000004"/>
    <m/>
    <n v="2"/>
    <n v="0"/>
    <n v="5.2299999999999999E-2"/>
  </r>
  <r>
    <x v="40"/>
    <s v="CalWIN"/>
    <x v="9"/>
    <x v="3"/>
    <x v="4"/>
    <s v="2015/16"/>
    <n v="10103"/>
    <n v="18677"/>
    <n v="61445"/>
    <n v="0.95679999999999998"/>
    <m/>
    <n v="12"/>
    <n v="0.16700000000000001"/>
    <n v="0"/>
  </r>
  <r>
    <x v="41"/>
    <s v="CalWIN"/>
    <x v="9"/>
    <x v="3"/>
    <x v="4"/>
    <s v="2015/16"/>
    <n v="16116"/>
    <n v="31527"/>
    <n v="155473"/>
    <n v="0.96530000000000005"/>
    <m/>
    <n v="12"/>
    <n v="0.16700000000000001"/>
    <n v="0"/>
  </r>
  <r>
    <x v="42"/>
    <s v="CalWIN"/>
    <x v="9"/>
    <x v="3"/>
    <x v="4"/>
    <s v="2015/16"/>
    <n v="17512"/>
    <n v="36809"/>
    <n v="138970"/>
    <n v="0.95779999999999998"/>
    <m/>
    <n v="12"/>
    <n v="0.16700000000000001"/>
    <n v="0"/>
  </r>
  <r>
    <x v="43"/>
    <s v="CalWIN"/>
    <x v="9"/>
    <x v="3"/>
    <x v="4"/>
    <s v="2015/16"/>
    <n v="55144"/>
    <n v="109453"/>
    <n v="443244"/>
    <n v="0.98209999999999997"/>
    <m/>
    <n v="2"/>
    <n v="0.5"/>
    <n v="5.2900000000000003E-2"/>
  </r>
  <r>
    <x v="44"/>
    <s v="CalWIN"/>
    <x v="9"/>
    <x v="3"/>
    <x v="4"/>
    <s v="2015/16"/>
    <n v="14042"/>
    <n v="25930"/>
    <n v="78516"/>
    <n v="0.95940000000000003"/>
    <m/>
    <n v="12"/>
    <n v="0.16700000000000001"/>
    <n v="0"/>
  </r>
  <r>
    <x v="45"/>
    <s v="C-IV"/>
    <x v="9"/>
    <x v="3"/>
    <x v="4"/>
    <s v="2015/16"/>
    <n v="13124"/>
    <n v="25247"/>
    <n v="65050"/>
    <n v="0.98"/>
    <m/>
    <n v="12"/>
    <n v="0.16700000000000001"/>
    <n v="0"/>
  </r>
  <r>
    <x v="46"/>
    <s v="C-IV"/>
    <x v="9"/>
    <x v="3"/>
    <x v="4"/>
    <s v="2015/16"/>
    <n v="168"/>
    <n v="307"/>
    <n v="826"/>
    <n v="1"/>
    <m/>
    <n v="12"/>
    <n v="0.16700000000000001"/>
    <n v="0"/>
  </r>
  <r>
    <x v="47"/>
    <s v="C-IV"/>
    <x v="9"/>
    <x v="3"/>
    <x v="4"/>
    <s v="2015/16"/>
    <n v="3304"/>
    <n v="7026"/>
    <n v="17607"/>
    <n v="1"/>
    <m/>
    <n v="12"/>
    <n v="0.16700000000000001"/>
    <n v="0"/>
  </r>
  <r>
    <x v="48"/>
    <s v="CalWIN"/>
    <x v="9"/>
    <x v="3"/>
    <x v="4"/>
    <s v="2015/16"/>
    <n v="23249"/>
    <n v="44388"/>
    <n v="121001"/>
    <n v="0.95840000000000003"/>
    <m/>
    <n v="1"/>
    <n v="0"/>
    <n v="0"/>
  </r>
  <r>
    <x v="49"/>
    <s v="CalWIN"/>
    <x v="9"/>
    <x v="3"/>
    <x v="4"/>
    <s v="2015/16"/>
    <n v="20022"/>
    <n v="35691"/>
    <n v="126071"/>
    <n v="0.89049999999999996"/>
    <m/>
    <n v="12"/>
    <n v="0.16700000000000001"/>
    <n v="0"/>
  </r>
  <r>
    <x v="50"/>
    <s v="C-IV"/>
    <x v="9"/>
    <x v="3"/>
    <x v="4"/>
    <s v="2015/16"/>
    <n v="43474"/>
    <n v="92379"/>
    <n v="235730"/>
    <n v="0.99050000000000005"/>
    <m/>
    <n v="1"/>
    <n v="0"/>
    <n v="3.4000000000000002E-2"/>
  </r>
  <r>
    <x v="51"/>
    <s v="C-IV"/>
    <x v="9"/>
    <x v="3"/>
    <x v="4"/>
    <s v="2015/16"/>
    <n v="5739"/>
    <n v="13230"/>
    <n v="40943"/>
    <n v="0.99050000000000005"/>
    <m/>
    <n v="12"/>
    <n v="0.16700000000000001"/>
    <n v="0"/>
  </r>
  <r>
    <x v="52"/>
    <s v="C-IV"/>
    <x v="9"/>
    <x v="3"/>
    <x v="4"/>
    <s v="2015/16"/>
    <n v="4815"/>
    <n v="10600"/>
    <n v="27241"/>
    <n v="0.97519999999999996"/>
    <m/>
    <n v="12"/>
    <n v="0.16700000000000001"/>
    <n v="0"/>
  </r>
  <r>
    <x v="53"/>
    <s v="C-IV"/>
    <x v="9"/>
    <x v="3"/>
    <x v="4"/>
    <s v="2015/16"/>
    <n v="1052"/>
    <n v="1862"/>
    <n v="5048"/>
    <n v="0.92449999999999999"/>
    <m/>
    <n v="12"/>
    <n v="0.16700000000000001"/>
    <n v="0"/>
  </r>
  <r>
    <x v="54"/>
    <s v="CalWIN"/>
    <x v="9"/>
    <x v="3"/>
    <x v="4"/>
    <s v="2015/16"/>
    <n v="53356"/>
    <n v="125031"/>
    <n v="251252"/>
    <n v="0.98209999999999997"/>
    <m/>
    <n v="2"/>
    <n v="0"/>
    <n v="0"/>
  </r>
  <r>
    <x v="55"/>
    <s v="C-IV"/>
    <x v="9"/>
    <x v="3"/>
    <x v="4"/>
    <s v="2015/16"/>
    <n v="3179"/>
    <n v="5707"/>
    <n v="14711"/>
    <n v="0.97119999999999995"/>
    <m/>
    <n v="12"/>
    <n v="0.16700000000000001"/>
    <n v="0"/>
  </r>
  <r>
    <x v="56"/>
    <s v="CalWIN"/>
    <x v="9"/>
    <x v="3"/>
    <x v="4"/>
    <s v="2015/16"/>
    <n v="37981"/>
    <n v="76720"/>
    <n v="232357"/>
    <n v="0.98609999999999998"/>
    <m/>
    <n v="1"/>
    <n v="0"/>
    <n v="0.1244"/>
  </r>
  <r>
    <x v="57"/>
    <s v="CalWIN"/>
    <x v="9"/>
    <x v="3"/>
    <x v="4"/>
    <s v="2015/16"/>
    <n v="10634"/>
    <n v="21088"/>
    <n v="57979"/>
    <n v="0.94920000000000004"/>
    <m/>
    <n v="12"/>
    <n v="0.16700000000000001"/>
    <n v="0"/>
  </r>
  <r>
    <x v="58"/>
    <s v="C-IV"/>
    <x v="9"/>
    <x v="3"/>
    <x v="4"/>
    <s v="2015/16"/>
    <n v="6405"/>
    <n v="13868"/>
    <n v="31521"/>
    <n v="1"/>
    <m/>
    <n v="12"/>
    <n v="0.16700000000000001"/>
    <n v="0"/>
  </r>
  <r>
    <x v="0"/>
    <s v="n/a"/>
    <x v="10"/>
    <x v="3"/>
    <x v="4"/>
    <s v="2015/16"/>
    <n v="2144145"/>
    <n v="4470592"/>
    <n v="13229335"/>
    <n v="0.97189999999999999"/>
    <m/>
    <n v="128"/>
    <n v="0.313"/>
    <n v="5.1900000000000002E-2"/>
  </r>
  <r>
    <x v="1"/>
    <s v="CalWIN"/>
    <x v="10"/>
    <x v="3"/>
    <x v="4"/>
    <s v="2015/16"/>
    <n v="62107"/>
    <n v="121060"/>
    <n v="439836"/>
    <n v="0.89639999999999997"/>
    <m/>
    <n v="5"/>
    <n v="0.4"/>
    <n v="0"/>
  </r>
  <r>
    <x v="2"/>
    <s v="C-IV"/>
    <x v="10"/>
    <x v="3"/>
    <x v="4"/>
    <s v="2015/16"/>
    <n v="100"/>
    <n v="167"/>
    <n v="359"/>
    <n v="1"/>
    <m/>
    <n v="21"/>
    <n v="0.19"/>
    <n v="1.52E-2"/>
  </r>
  <r>
    <x v="3"/>
    <s v="C-IV"/>
    <x v="10"/>
    <x v="3"/>
    <x v="4"/>
    <s v="2015/16"/>
    <n v="1754"/>
    <n v="3342"/>
    <n v="8109"/>
    <n v="0.98780000000000001"/>
    <m/>
    <n v="21"/>
    <n v="0.19"/>
    <n v="1.52E-2"/>
  </r>
  <r>
    <x v="4"/>
    <s v="C-IV"/>
    <x v="10"/>
    <x v="3"/>
    <x v="4"/>
    <s v="2015/16"/>
    <n v="16888"/>
    <n v="32252"/>
    <n v="82811"/>
    <n v="0.85609999999999997"/>
    <m/>
    <n v="21"/>
    <n v="0.19"/>
    <n v="1.52E-2"/>
  </r>
  <r>
    <x v="5"/>
    <s v="C-IV"/>
    <x v="10"/>
    <x v="3"/>
    <x v="4"/>
    <s v="2015/16"/>
    <n v="2850"/>
    <n v="5291"/>
    <n v="11915"/>
    <n v="0.99119999999999997"/>
    <m/>
    <n v="21"/>
    <n v="0.19"/>
    <n v="1.52E-2"/>
  </r>
  <r>
    <x v="6"/>
    <s v="C-IV"/>
    <x v="10"/>
    <x v="3"/>
    <x v="4"/>
    <s v="2015/16"/>
    <n v="591"/>
    <n v="1327"/>
    <n v="8786"/>
    <n v="1"/>
    <m/>
    <n v="21"/>
    <n v="0.19"/>
    <n v="1.52E-2"/>
  </r>
  <r>
    <x v="7"/>
    <s v="CalWIN"/>
    <x v="10"/>
    <x v="3"/>
    <x v="4"/>
    <s v="2015/16"/>
    <n v="35723"/>
    <n v="71729"/>
    <n v="272103"/>
    <n v="0.9466"/>
    <m/>
    <n v="2"/>
    <n v="0.5"/>
    <n v="4.8899999999999999E-2"/>
  </r>
  <r>
    <x v="8"/>
    <s v="C-IV"/>
    <x v="10"/>
    <x v="3"/>
    <x v="4"/>
    <s v="2015/16"/>
    <n v="2581"/>
    <n v="5269"/>
    <n v="11732"/>
    <n v="1"/>
    <m/>
    <n v="21"/>
    <n v="0.19"/>
    <n v="1.52E-2"/>
  </r>
  <r>
    <x v="9"/>
    <s v="C-IV"/>
    <x v="10"/>
    <x v="3"/>
    <x v="4"/>
    <s v="2015/16"/>
    <n v="7177"/>
    <n v="12846"/>
    <n v="38057"/>
    <n v="0.99680000000000002"/>
    <m/>
    <n v="21"/>
    <n v="0.19"/>
    <n v="1.52E-2"/>
  </r>
  <r>
    <x v="10"/>
    <s v="CalWIN"/>
    <x v="10"/>
    <x v="3"/>
    <x v="4"/>
    <s v="2015/16"/>
    <n v="98096"/>
    <n v="227596"/>
    <n v="484650"/>
    <n v="0.95730000000000004"/>
    <m/>
    <n v="6"/>
    <n v="0.66700000000000004"/>
    <n v="3.8600000000000002E-2"/>
  </r>
  <r>
    <x v="11"/>
    <s v="C-IV"/>
    <x v="10"/>
    <x v="3"/>
    <x v="4"/>
    <s v="2015/16"/>
    <n v="1486"/>
    <n v="3469"/>
    <n v="11887"/>
    <n v="1"/>
    <m/>
    <n v="21"/>
    <n v="0.19"/>
    <n v="1.52E-2"/>
  </r>
  <r>
    <x v="12"/>
    <s v="C-IV"/>
    <x v="10"/>
    <x v="3"/>
    <x v="4"/>
    <s v="2015/16"/>
    <n v="12326"/>
    <n v="21260"/>
    <n v="52240"/>
    <n v="0.99380000000000002"/>
    <m/>
    <n v="21"/>
    <n v="0.19"/>
    <n v="1.52E-2"/>
  </r>
  <r>
    <x v="13"/>
    <s v="C-IV"/>
    <x v="10"/>
    <x v="3"/>
    <x v="4"/>
    <s v="2015/16"/>
    <n v="17749"/>
    <n v="44232"/>
    <n v="92849"/>
    <n v="0.95379999999999998"/>
    <m/>
    <n v="21"/>
    <n v="0.19"/>
    <n v="1.52E-2"/>
  </r>
  <r>
    <x v="14"/>
    <s v="C-IV"/>
    <x v="10"/>
    <x v="3"/>
    <x v="4"/>
    <s v="2015/16"/>
    <n v="1068"/>
    <n v="2098"/>
    <n v="5602"/>
    <n v="1"/>
    <m/>
    <n v="21"/>
    <n v="0.19"/>
    <n v="1.52E-2"/>
  </r>
  <r>
    <x v="15"/>
    <s v="C-IV"/>
    <x v="10"/>
    <x v="3"/>
    <x v="4"/>
    <s v="2015/16"/>
    <n v="72549"/>
    <n v="166008"/>
    <n v="393339"/>
    <n v="0.99690000000000001"/>
    <m/>
    <n v="5"/>
    <n v="0.2"/>
    <n v="0"/>
  </r>
  <r>
    <x v="16"/>
    <s v="C-IV"/>
    <x v="10"/>
    <x v="3"/>
    <x v="4"/>
    <s v="2015/16"/>
    <n v="10754"/>
    <n v="24722"/>
    <n v="56034"/>
    <n v="0.99619999999999997"/>
    <m/>
    <n v="21"/>
    <n v="0.19"/>
    <n v="1.52E-2"/>
  </r>
  <r>
    <x v="17"/>
    <s v="C-IV"/>
    <x v="10"/>
    <x v="3"/>
    <x v="4"/>
    <s v="2015/16"/>
    <n v="6576"/>
    <n v="12587"/>
    <n v="30743"/>
    <n v="0.9667"/>
    <m/>
    <n v="21"/>
    <n v="0.19"/>
    <n v="1.52E-2"/>
  </r>
  <r>
    <x v="18"/>
    <s v="C-IV"/>
    <x v="10"/>
    <x v="3"/>
    <x v="4"/>
    <s v="2015/16"/>
    <n v="1530"/>
    <n v="3144"/>
    <n v="7848"/>
    <n v="0.81079999999999997"/>
    <m/>
    <n v="21"/>
    <n v="0.19"/>
    <n v="1.52E-2"/>
  </r>
  <r>
    <x v="19"/>
    <s v="LRS"/>
    <x v="10"/>
    <x v="3"/>
    <x v="4"/>
    <s v="2015/16"/>
    <n v="582753"/>
    <n v="1166435"/>
    <n v="3935786"/>
    <n v="0.96289999999999998"/>
    <m/>
    <n v="21"/>
    <n v="0.42899999999999999"/>
    <n v="3.5400000000000001E-2"/>
  </r>
  <r>
    <x v="20"/>
    <s v="C-IV"/>
    <x v="10"/>
    <x v="3"/>
    <x v="4"/>
    <s v="2015/16"/>
    <n v="12146"/>
    <n v="29745"/>
    <n v="69495"/>
    <n v="0.99809999999999999"/>
    <m/>
    <n v="21"/>
    <n v="0.19"/>
    <n v="1.52E-2"/>
  </r>
  <r>
    <x v="21"/>
    <s v="C-IV"/>
    <x v="10"/>
    <x v="3"/>
    <x v="4"/>
    <s v="2015/16"/>
    <n v="6435"/>
    <n v="10597"/>
    <n v="43921"/>
    <n v="0.99209999999999998"/>
    <m/>
    <n v="21"/>
    <n v="0.19"/>
    <n v="1.52E-2"/>
  </r>
  <r>
    <x v="22"/>
    <s v="C-IV"/>
    <x v="10"/>
    <x v="3"/>
    <x v="4"/>
    <s v="2015/16"/>
    <n v="1102"/>
    <n v="2064"/>
    <n v="4775"/>
    <n v="0.96879999999999999"/>
    <m/>
    <n v="21"/>
    <n v="0.19"/>
    <n v="1.52E-2"/>
  </r>
  <r>
    <x v="23"/>
    <s v="C-IV"/>
    <x v="10"/>
    <x v="3"/>
    <x v="4"/>
    <s v="2015/16"/>
    <n v="7076"/>
    <n v="13323"/>
    <n v="40517"/>
    <n v="1"/>
    <m/>
    <n v="21"/>
    <n v="0.19"/>
    <n v="1.52E-2"/>
  </r>
  <r>
    <x v="24"/>
    <s v="C-IV"/>
    <x v="10"/>
    <x v="3"/>
    <x v="4"/>
    <s v="2015/16"/>
    <n v="25017"/>
    <n v="57814"/>
    <n v="138325"/>
    <n v="1"/>
    <m/>
    <n v="1"/>
    <n v="0"/>
    <n v="9.7000000000000003E-3"/>
  </r>
  <r>
    <x v="25"/>
    <s v="C-IV"/>
    <x v="10"/>
    <x v="3"/>
    <x v="4"/>
    <s v="2015/16"/>
    <n v="458"/>
    <n v="998"/>
    <n v="3111"/>
    <n v="1"/>
    <m/>
    <n v="21"/>
    <n v="0.19"/>
    <n v="1.52E-2"/>
  </r>
  <r>
    <x v="26"/>
    <s v="C-IV"/>
    <x v="10"/>
    <x v="3"/>
    <x v="4"/>
    <s v="2015/16"/>
    <n v="444"/>
    <n v="775"/>
    <n v="3653"/>
    <n v="1"/>
    <m/>
    <n v="21"/>
    <n v="0.19"/>
    <n v="1.52E-2"/>
  </r>
  <r>
    <x v="27"/>
    <s v="C-IV"/>
    <x v="10"/>
    <x v="3"/>
    <x v="4"/>
    <s v="2015/16"/>
    <n v="21882"/>
    <n v="48437"/>
    <n v="175534"/>
    <n v="0.99870000000000003"/>
    <m/>
    <n v="2"/>
    <n v="0"/>
    <n v="9.1499999999999998E-2"/>
  </r>
  <r>
    <x v="28"/>
    <s v="C-IV"/>
    <x v="10"/>
    <x v="3"/>
    <x v="4"/>
    <s v="2015/16"/>
    <n v="3645"/>
    <n v="7512"/>
    <n v="31832"/>
    <n v="0.94379999999999997"/>
    <m/>
    <n v="21"/>
    <n v="0.19"/>
    <n v="1.52E-2"/>
  </r>
  <r>
    <x v="29"/>
    <s v="C-IV"/>
    <x v="10"/>
    <x v="3"/>
    <x v="4"/>
    <s v="2015/16"/>
    <n v="4277"/>
    <n v="7728"/>
    <n v="24712"/>
    <n v="1"/>
    <m/>
    <n v="21"/>
    <n v="0.19"/>
    <n v="1.52E-2"/>
  </r>
  <r>
    <x v="30"/>
    <s v="CalWIN"/>
    <x v="10"/>
    <x v="3"/>
    <x v="4"/>
    <s v="2015/16"/>
    <n v="124784"/>
    <n v="260268"/>
    <n v="898965"/>
    <n v="0.98629999999999995"/>
    <m/>
    <n v="10"/>
    <n v="0.5"/>
    <n v="2.9600000000000001E-2"/>
  </r>
  <r>
    <x v="31"/>
    <s v="CalWIN"/>
    <x v="10"/>
    <x v="3"/>
    <x v="4"/>
    <s v="2015/16"/>
    <n v="9321"/>
    <n v="17990"/>
    <n v="64216"/>
    <n v="0.94610000000000005"/>
    <m/>
    <n v="21"/>
    <n v="0.19"/>
    <n v="1.52E-2"/>
  </r>
  <r>
    <x v="32"/>
    <s v="C-IV"/>
    <x v="10"/>
    <x v="3"/>
    <x v="4"/>
    <s v="2015/16"/>
    <n v="1116"/>
    <n v="2070"/>
    <n v="5906"/>
    <n v="1"/>
    <m/>
    <n v="21"/>
    <n v="0.19"/>
    <n v="1.52E-2"/>
  </r>
  <r>
    <x v="33"/>
    <s v="C-IV"/>
    <x v="10"/>
    <x v="3"/>
    <x v="4"/>
    <s v="2015/16"/>
    <n v="131692"/>
    <n v="297486"/>
    <n v="814888"/>
    <n v="0.99490000000000001"/>
    <m/>
    <n v="10"/>
    <n v="0.3"/>
    <n v="6.0900000000000003E-2"/>
  </r>
  <r>
    <x v="34"/>
    <s v="CalWIN"/>
    <x v="10"/>
    <x v="3"/>
    <x v="4"/>
    <s v="2015/16"/>
    <n v="104809"/>
    <n v="219954"/>
    <n v="550835"/>
    <n v="0.98519999999999996"/>
    <m/>
    <n v="8"/>
    <n v="0.125"/>
    <n v="2.6800000000000001E-2"/>
  </r>
  <r>
    <x v="35"/>
    <s v="C-IV"/>
    <x v="10"/>
    <x v="3"/>
    <x v="4"/>
    <s v="2015/16"/>
    <n v="2639"/>
    <n v="5892"/>
    <n v="18216"/>
    <n v="1"/>
    <m/>
    <n v="21"/>
    <n v="0.19"/>
    <n v="1.52E-2"/>
  </r>
  <r>
    <x v="36"/>
    <s v="C-IV"/>
    <x v="10"/>
    <x v="3"/>
    <x v="4"/>
    <s v="2015/16"/>
    <n v="182434"/>
    <n v="403091"/>
    <n v="860968"/>
    <n v="0.99909999999999999"/>
    <m/>
    <n v="6"/>
    <n v="0"/>
    <n v="1.2E-2"/>
  </r>
  <r>
    <x v="37"/>
    <s v="CalWIN"/>
    <x v="10"/>
    <x v="3"/>
    <x v="4"/>
    <s v="2015/16"/>
    <n v="144356"/>
    <n v="293810"/>
    <n v="891042"/>
    <n v="0.95579999999999998"/>
    <m/>
    <n v="13"/>
    <n v="0.38500000000000001"/>
    <n v="2.8999999999999998E-3"/>
  </r>
  <r>
    <x v="38"/>
    <s v="CalWIN"/>
    <x v="10"/>
    <x v="3"/>
    <x v="4"/>
    <s v="2015/16"/>
    <n v="34501"/>
    <n v="52906"/>
    <n v="229096"/>
    <n v="0.96909999999999996"/>
    <m/>
    <n v="2"/>
    <n v="1"/>
    <n v="1.61E-2"/>
  </r>
  <r>
    <x v="39"/>
    <s v="C-IV"/>
    <x v="10"/>
    <x v="3"/>
    <x v="4"/>
    <s v="2015/16"/>
    <n v="52970"/>
    <n v="120132"/>
    <n v="294534"/>
    <n v="0.98270000000000002"/>
    <m/>
    <n v="3"/>
    <n v="0"/>
    <n v="3.6499999999999998E-2"/>
  </r>
  <r>
    <x v="40"/>
    <s v="CalWIN"/>
    <x v="10"/>
    <x v="3"/>
    <x v="4"/>
    <s v="2015/16"/>
    <n v="10132"/>
    <n v="18711"/>
    <n v="61690"/>
    <n v="0.96089999999999998"/>
    <m/>
    <n v="21"/>
    <n v="0.19"/>
    <n v="1.52E-2"/>
  </r>
  <r>
    <x v="41"/>
    <s v="CalWIN"/>
    <x v="10"/>
    <x v="3"/>
    <x v="4"/>
    <s v="2015/16"/>
    <n v="16066"/>
    <n v="31425"/>
    <n v="156338"/>
    <n v="0.95879999999999999"/>
    <m/>
    <n v="21"/>
    <n v="0.19"/>
    <n v="1.52E-2"/>
  </r>
  <r>
    <x v="42"/>
    <s v="CalWIN"/>
    <x v="10"/>
    <x v="3"/>
    <x v="4"/>
    <s v="2015/16"/>
    <n v="17766"/>
    <n v="37437"/>
    <n v="140175"/>
    <n v="0.9597"/>
    <m/>
    <n v="21"/>
    <n v="0.19"/>
    <n v="1.52E-2"/>
  </r>
  <r>
    <x v="43"/>
    <s v="CalWIN"/>
    <x v="10"/>
    <x v="3"/>
    <x v="4"/>
    <s v="2015/16"/>
    <n v="54674"/>
    <n v="108498"/>
    <n v="447431"/>
    <n v="0.98799999999999999"/>
    <m/>
    <n v="4"/>
    <n v="0.25"/>
    <n v="7.3499999999999996E-2"/>
  </r>
  <r>
    <x v="44"/>
    <s v="CalWIN"/>
    <x v="10"/>
    <x v="3"/>
    <x v="4"/>
    <s v="2015/16"/>
    <n v="14234"/>
    <n v="26332"/>
    <n v="79441"/>
    <n v="0.96260000000000001"/>
    <m/>
    <n v="21"/>
    <n v="0.19"/>
    <n v="1.52E-2"/>
  </r>
  <r>
    <x v="45"/>
    <s v="C-IV"/>
    <x v="10"/>
    <x v="3"/>
    <x v="4"/>
    <s v="2015/16"/>
    <n v="12882"/>
    <n v="24741"/>
    <n v="65046"/>
    <n v="0.98029999999999995"/>
    <m/>
    <n v="21"/>
    <n v="0.19"/>
    <n v="1.52E-2"/>
  </r>
  <r>
    <x v="46"/>
    <s v="C-IV"/>
    <x v="10"/>
    <x v="3"/>
    <x v="4"/>
    <s v="2015/16"/>
    <n v="165"/>
    <n v="296"/>
    <n v="805"/>
    <n v="1"/>
    <m/>
    <n v="21"/>
    <n v="0.19"/>
    <n v="1.52E-2"/>
  </r>
  <r>
    <x v="47"/>
    <s v="C-IV"/>
    <x v="10"/>
    <x v="3"/>
    <x v="4"/>
    <s v="2015/16"/>
    <n v="3313"/>
    <n v="7079"/>
    <n v="17660"/>
    <n v="1"/>
    <m/>
    <n v="21"/>
    <n v="0.19"/>
    <n v="1.52E-2"/>
  </r>
  <r>
    <x v="48"/>
    <s v="CalWIN"/>
    <x v="10"/>
    <x v="3"/>
    <x v="4"/>
    <s v="2015/16"/>
    <n v="23107"/>
    <n v="44056"/>
    <n v="122557"/>
    <n v="0.94940000000000002"/>
    <m/>
    <n v="2"/>
    <n v="0.5"/>
    <n v="3.5000000000000001E-3"/>
  </r>
  <r>
    <x v="49"/>
    <s v="CalWIN"/>
    <x v="10"/>
    <x v="3"/>
    <x v="4"/>
    <s v="2015/16"/>
    <n v="19983"/>
    <n v="35769"/>
    <n v="126966"/>
    <n v="0.89649999999999996"/>
    <m/>
    <n v="21"/>
    <n v="0.19"/>
    <n v="1.52E-2"/>
  </r>
  <r>
    <x v="50"/>
    <s v="C-IV"/>
    <x v="10"/>
    <x v="3"/>
    <x v="4"/>
    <s v="2015/16"/>
    <n v="42972"/>
    <n v="91041"/>
    <n v="236698"/>
    <n v="0.99390000000000001"/>
    <m/>
    <n v="2"/>
    <n v="0"/>
    <n v="1.7399999999999999E-2"/>
  </r>
  <r>
    <x v="51"/>
    <s v="C-IV"/>
    <x v="10"/>
    <x v="3"/>
    <x v="4"/>
    <s v="2015/16"/>
    <n v="5734"/>
    <n v="13200"/>
    <n v="40987"/>
    <n v="0.97689999999999999"/>
    <m/>
    <n v="21"/>
    <n v="0.19"/>
    <n v="1.52E-2"/>
  </r>
  <r>
    <x v="52"/>
    <s v="C-IV"/>
    <x v="10"/>
    <x v="3"/>
    <x v="4"/>
    <s v="2015/16"/>
    <n v="4721"/>
    <n v="10279"/>
    <n v="27166"/>
    <n v="0.97109999999999996"/>
    <m/>
    <n v="21"/>
    <n v="0.19"/>
    <n v="1.52E-2"/>
  </r>
  <r>
    <x v="53"/>
    <s v="C-IV"/>
    <x v="10"/>
    <x v="3"/>
    <x v="4"/>
    <s v="2015/16"/>
    <n v="1050"/>
    <n v="1842"/>
    <n v="4935"/>
    <n v="0.95120000000000005"/>
    <m/>
    <n v="21"/>
    <n v="0.19"/>
    <n v="1.52E-2"/>
  </r>
  <r>
    <x v="54"/>
    <s v="CalWIN"/>
    <x v="10"/>
    <x v="3"/>
    <x v="4"/>
    <s v="2015/16"/>
    <n v="53176"/>
    <n v="124646"/>
    <n v="252270"/>
    <n v="0.99139999999999995"/>
    <m/>
    <n v="3"/>
    <n v="0"/>
    <n v="0"/>
  </r>
  <r>
    <x v="55"/>
    <s v="C-IV"/>
    <x v="10"/>
    <x v="3"/>
    <x v="4"/>
    <s v="2015/16"/>
    <n v="3187"/>
    <n v="5682"/>
    <n v="14508"/>
    <n v="0.98470000000000002"/>
    <m/>
    <n v="21"/>
    <n v="0.19"/>
    <n v="1.52E-2"/>
  </r>
  <r>
    <x v="56"/>
    <s v="CalWIN"/>
    <x v="10"/>
    <x v="3"/>
    <x v="4"/>
    <s v="2015/16"/>
    <n v="38112"/>
    <n v="77115"/>
    <n v="235062"/>
    <n v="0.97989999999999999"/>
    <m/>
    <n v="2"/>
    <n v="0.5"/>
    <n v="7.3899999999999993E-2"/>
  </r>
  <r>
    <x v="57"/>
    <s v="CalWIN"/>
    <x v="10"/>
    <x v="3"/>
    <x v="4"/>
    <s v="2015/16"/>
    <n v="10752"/>
    <n v="21263"/>
    <n v="58848"/>
    <n v="0.9677"/>
    <m/>
    <n v="21"/>
    <n v="0.19"/>
    <n v="1.52E-2"/>
  </r>
  <r>
    <x v="58"/>
    <s v="C-IV"/>
    <x v="10"/>
    <x v="3"/>
    <x v="4"/>
    <s v="2015/16"/>
    <n v="6357"/>
    <n v="13754"/>
    <n v="31525"/>
    <n v="1"/>
    <m/>
    <n v="21"/>
    <n v="0.19"/>
    <n v="1.52E-2"/>
  </r>
  <r>
    <x v="0"/>
    <s v="n/a"/>
    <x v="11"/>
    <x v="3"/>
    <x v="4"/>
    <s v="2015/16"/>
    <n v="2143114"/>
    <n v="4464072"/>
    <n v="13390504"/>
    <n v="0.97019999999999995"/>
    <m/>
    <n v="193"/>
    <n v="0.34699999999999998"/>
    <n v="4.9200000000000001E-2"/>
  </r>
  <r>
    <x v="1"/>
    <s v="CalWIN"/>
    <x v="11"/>
    <x v="3"/>
    <x v="4"/>
    <s v="2015/16"/>
    <n v="61842"/>
    <n v="119862"/>
    <n v="443416"/>
    <n v="0.88539999999999996"/>
    <m/>
    <n v="7"/>
    <n v="0.28599999999999998"/>
    <n v="6.7500000000000004E-2"/>
  </r>
  <r>
    <x v="2"/>
    <s v="C-IV"/>
    <x v="11"/>
    <x v="3"/>
    <x v="4"/>
    <s v="2015/16"/>
    <n v="98"/>
    <n v="160"/>
    <n v="354"/>
    <n v="1"/>
    <m/>
    <n v="32"/>
    <n v="0.219"/>
    <n v="4.7699999999999999E-2"/>
  </r>
  <r>
    <x v="3"/>
    <s v="C-IV"/>
    <x v="11"/>
    <x v="3"/>
    <x v="4"/>
    <s v="2015/16"/>
    <n v="1774"/>
    <n v="3373"/>
    <n v="8184"/>
    <n v="0.9677"/>
    <m/>
    <n v="32"/>
    <n v="0.219"/>
    <n v="4.7699999999999999E-2"/>
  </r>
  <r>
    <x v="4"/>
    <s v="C-IV"/>
    <x v="11"/>
    <x v="3"/>
    <x v="4"/>
    <s v="2015/16"/>
    <n v="16969"/>
    <n v="32303"/>
    <n v="83262"/>
    <n v="0.90280000000000005"/>
    <m/>
    <n v="32"/>
    <n v="0.219"/>
    <n v="4.7699999999999999E-2"/>
  </r>
  <r>
    <x v="5"/>
    <s v="C-IV"/>
    <x v="11"/>
    <x v="3"/>
    <x v="4"/>
    <s v="2015/16"/>
    <n v="2830"/>
    <n v="5246"/>
    <n v="11968"/>
    <n v="0.97389999999999999"/>
    <m/>
    <n v="32"/>
    <n v="0.219"/>
    <n v="4.7699999999999999E-2"/>
  </r>
  <r>
    <x v="6"/>
    <s v="C-IV"/>
    <x v="11"/>
    <x v="3"/>
    <x v="4"/>
    <s v="2015/16"/>
    <n v="599"/>
    <n v="1348"/>
    <n v="8797"/>
    <n v="1"/>
    <m/>
    <n v="32"/>
    <n v="0.219"/>
    <n v="4.7699999999999999E-2"/>
  </r>
  <r>
    <x v="7"/>
    <s v="CalWIN"/>
    <x v="11"/>
    <x v="3"/>
    <x v="4"/>
    <s v="2015/16"/>
    <n v="35697"/>
    <n v="71547"/>
    <n v="275138"/>
    <n v="0.94489999999999996"/>
    <m/>
    <n v="4"/>
    <n v="0.5"/>
    <n v="4.5499999999999999E-2"/>
  </r>
  <r>
    <x v="8"/>
    <s v="C-IV"/>
    <x v="11"/>
    <x v="3"/>
    <x v="4"/>
    <s v="2015/16"/>
    <n v="2600"/>
    <n v="5315"/>
    <n v="11809"/>
    <n v="0.98099999999999998"/>
    <m/>
    <n v="32"/>
    <n v="0.219"/>
    <n v="4.7699999999999999E-2"/>
  </r>
  <r>
    <x v="9"/>
    <s v="C-IV"/>
    <x v="11"/>
    <x v="3"/>
    <x v="4"/>
    <s v="2015/16"/>
    <n v="7256"/>
    <n v="12992"/>
    <n v="38346"/>
    <n v="0.99729999999999996"/>
    <m/>
    <n v="32"/>
    <n v="0.219"/>
    <n v="4.7699999999999999E-2"/>
  </r>
  <r>
    <x v="10"/>
    <s v="CalWIN"/>
    <x v="11"/>
    <x v="3"/>
    <x v="4"/>
    <s v="2015/16"/>
    <n v="98138"/>
    <n v="227443"/>
    <n v="488268"/>
    <n v="0.92959999999999998"/>
    <m/>
    <n v="10"/>
    <n v="0.4"/>
    <n v="3.4700000000000002E-2"/>
  </r>
  <r>
    <x v="11"/>
    <s v="C-IV"/>
    <x v="11"/>
    <x v="3"/>
    <x v="4"/>
    <s v="2015/16"/>
    <n v="1507"/>
    <n v="3560"/>
    <n v="11938"/>
    <n v="1"/>
    <m/>
    <n v="32"/>
    <n v="0.219"/>
    <n v="4.7699999999999999E-2"/>
  </r>
  <r>
    <x v="12"/>
    <s v="C-IV"/>
    <x v="11"/>
    <x v="3"/>
    <x v="4"/>
    <s v="2015/16"/>
    <n v="12473"/>
    <n v="21404"/>
    <n v="52571"/>
    <n v="0.99129999999999996"/>
    <m/>
    <n v="32"/>
    <n v="0.219"/>
    <n v="4.7699999999999999E-2"/>
  </r>
  <r>
    <x v="13"/>
    <s v="C-IV"/>
    <x v="11"/>
    <x v="3"/>
    <x v="4"/>
    <s v="2015/16"/>
    <n v="17690"/>
    <n v="43941"/>
    <n v="92568"/>
    <n v="0.98019999999999996"/>
    <m/>
    <n v="32"/>
    <n v="0.219"/>
    <n v="4.7699999999999999E-2"/>
  </r>
  <r>
    <x v="14"/>
    <s v="C-IV"/>
    <x v="11"/>
    <x v="3"/>
    <x v="4"/>
    <s v="2015/16"/>
    <n v="1090"/>
    <n v="2116"/>
    <n v="5576"/>
    <n v="1"/>
    <m/>
    <n v="32"/>
    <n v="0.219"/>
    <n v="4.7699999999999999E-2"/>
  </r>
  <r>
    <x v="15"/>
    <s v="C-IV"/>
    <x v="11"/>
    <x v="3"/>
    <x v="4"/>
    <s v="2015/16"/>
    <n v="69881"/>
    <n v="162931"/>
    <n v="394571"/>
    <n v="0.99690000000000001"/>
    <m/>
    <n v="8"/>
    <n v="0.375"/>
    <n v="0"/>
  </r>
  <r>
    <x v="16"/>
    <s v="C-IV"/>
    <x v="11"/>
    <x v="3"/>
    <x v="4"/>
    <s v="2015/16"/>
    <n v="10832"/>
    <n v="24883"/>
    <n v="56141"/>
    <n v="0.99629999999999996"/>
    <m/>
    <n v="32"/>
    <n v="0.219"/>
    <n v="4.7699999999999999E-2"/>
  </r>
  <r>
    <x v="17"/>
    <s v="C-IV"/>
    <x v="11"/>
    <x v="3"/>
    <x v="4"/>
    <s v="2015/16"/>
    <n v="6603"/>
    <n v="12620"/>
    <n v="30837"/>
    <n v="0.96579999999999999"/>
    <m/>
    <n v="32"/>
    <n v="0.219"/>
    <n v="4.7699999999999999E-2"/>
  </r>
  <r>
    <x v="18"/>
    <s v="C-IV"/>
    <x v="11"/>
    <x v="3"/>
    <x v="4"/>
    <s v="2015/16"/>
    <n v="1550"/>
    <n v="3163"/>
    <n v="7823"/>
    <n v="0.82669999999999999"/>
    <m/>
    <n v="32"/>
    <n v="0.219"/>
    <n v="4.7699999999999999E-2"/>
  </r>
  <r>
    <x v="19"/>
    <s v="LRS"/>
    <x v="11"/>
    <x v="3"/>
    <x v="4"/>
    <s v="2015/16"/>
    <n v="581822"/>
    <n v="1162749"/>
    <n v="4043470"/>
    <n v="0.96189999999999998"/>
    <m/>
    <n v="33"/>
    <n v="0.57599999999999996"/>
    <n v="2.4500000000000001E-2"/>
  </r>
  <r>
    <x v="20"/>
    <s v="C-IV"/>
    <x v="11"/>
    <x v="3"/>
    <x v="4"/>
    <s v="2015/16"/>
    <n v="12273"/>
    <n v="29988"/>
    <n v="69648"/>
    <n v="0.99809999999999999"/>
    <m/>
    <n v="32"/>
    <n v="0.219"/>
    <n v="4.7699999999999999E-2"/>
  </r>
  <r>
    <x v="21"/>
    <s v="C-IV"/>
    <x v="11"/>
    <x v="3"/>
    <x v="4"/>
    <s v="2015/16"/>
    <n v="6410"/>
    <n v="10552"/>
    <n v="44112"/>
    <n v="0.98599999999999999"/>
    <m/>
    <n v="32"/>
    <n v="0.219"/>
    <n v="4.7699999999999999E-2"/>
  </r>
  <r>
    <x v="22"/>
    <s v="C-IV"/>
    <x v="11"/>
    <x v="3"/>
    <x v="4"/>
    <s v="2015/16"/>
    <n v="1113"/>
    <n v="2089"/>
    <n v="4845"/>
    <n v="0.96079999999999999"/>
    <m/>
    <n v="32"/>
    <n v="0.219"/>
    <n v="4.7699999999999999E-2"/>
  </r>
  <r>
    <x v="23"/>
    <s v="C-IV"/>
    <x v="11"/>
    <x v="3"/>
    <x v="4"/>
    <s v="2015/16"/>
    <n v="7044"/>
    <n v="13249"/>
    <n v="40783"/>
    <n v="0.99419999999999997"/>
    <m/>
    <n v="32"/>
    <n v="0.219"/>
    <n v="4.7699999999999999E-2"/>
  </r>
  <r>
    <x v="24"/>
    <s v="C-IV"/>
    <x v="11"/>
    <x v="3"/>
    <x v="4"/>
    <s v="2015/16"/>
    <n v="25053"/>
    <n v="57942"/>
    <n v="138616"/>
    <n v="0.99680000000000002"/>
    <m/>
    <n v="1"/>
    <n v="0"/>
    <n v="8.9999999999999993E-3"/>
  </r>
  <r>
    <x v="25"/>
    <s v="C-IV"/>
    <x v="11"/>
    <x v="3"/>
    <x v="4"/>
    <s v="2015/16"/>
    <n v="473"/>
    <n v="1026"/>
    <n v="3122"/>
    <n v="1"/>
    <m/>
    <n v="32"/>
    <n v="0.219"/>
    <n v="4.7699999999999999E-2"/>
  </r>
  <r>
    <x v="26"/>
    <s v="C-IV"/>
    <x v="11"/>
    <x v="3"/>
    <x v="4"/>
    <s v="2015/16"/>
    <n v="458"/>
    <n v="825"/>
    <n v="3670"/>
    <n v="0.97560000000000002"/>
    <m/>
    <n v="32"/>
    <n v="0.219"/>
    <n v="4.7699999999999999E-2"/>
  </r>
  <r>
    <x v="27"/>
    <s v="C-IV"/>
    <x v="11"/>
    <x v="3"/>
    <x v="4"/>
    <s v="2015/16"/>
    <n v="23559"/>
    <n v="52629"/>
    <n v="176617"/>
    <n v="1"/>
    <m/>
    <n v="2"/>
    <n v="0"/>
    <n v="6.8900000000000003E-2"/>
  </r>
  <r>
    <x v="28"/>
    <s v="C-IV"/>
    <x v="11"/>
    <x v="3"/>
    <x v="4"/>
    <s v="2015/16"/>
    <n v="3627"/>
    <n v="7528"/>
    <n v="32058"/>
    <n v="0.98440000000000005"/>
    <m/>
    <n v="32"/>
    <n v="0.219"/>
    <n v="4.7699999999999999E-2"/>
  </r>
  <r>
    <x v="29"/>
    <s v="C-IV"/>
    <x v="11"/>
    <x v="3"/>
    <x v="4"/>
    <s v="2015/16"/>
    <n v="4278"/>
    <n v="7674"/>
    <n v="24975"/>
    <n v="1"/>
    <m/>
    <n v="32"/>
    <n v="0.219"/>
    <n v="4.7699999999999999E-2"/>
  </r>
  <r>
    <x v="30"/>
    <s v="CalWIN"/>
    <x v="11"/>
    <x v="3"/>
    <x v="4"/>
    <s v="2015/16"/>
    <n v="124613"/>
    <n v="259391"/>
    <n v="906253"/>
    <n v="0.98729999999999996"/>
    <m/>
    <n v="14"/>
    <n v="0.42899999999999999"/>
    <n v="2.1999999999999999E-2"/>
  </r>
  <r>
    <x v="31"/>
    <s v="CalWIN"/>
    <x v="11"/>
    <x v="3"/>
    <x v="4"/>
    <s v="2015/16"/>
    <n v="9416"/>
    <n v="18108"/>
    <n v="64907"/>
    <n v="0.94599999999999995"/>
    <m/>
    <n v="32"/>
    <n v="0.219"/>
    <n v="4.7699999999999999E-2"/>
  </r>
  <r>
    <x v="32"/>
    <s v="C-IV"/>
    <x v="11"/>
    <x v="3"/>
    <x v="4"/>
    <s v="2015/16"/>
    <n v="1142"/>
    <n v="2134"/>
    <n v="5988"/>
    <n v="1"/>
    <m/>
    <n v="32"/>
    <n v="0.219"/>
    <n v="4.7699999999999999E-2"/>
  </r>
  <r>
    <x v="33"/>
    <s v="C-IV"/>
    <x v="11"/>
    <x v="3"/>
    <x v="4"/>
    <s v="2015/16"/>
    <n v="131488"/>
    <n v="296686"/>
    <n v="816430"/>
    <n v="0.99339999999999995"/>
    <m/>
    <n v="15"/>
    <n v="0.33300000000000002"/>
    <n v="4.3700000000000003E-2"/>
  </r>
  <r>
    <x v="34"/>
    <s v="CalWIN"/>
    <x v="11"/>
    <x v="3"/>
    <x v="4"/>
    <s v="2015/16"/>
    <n v="104929"/>
    <n v="219638"/>
    <n v="555392"/>
    <n v="0.98509999999999998"/>
    <m/>
    <n v="12"/>
    <n v="0.33300000000000002"/>
    <n v="4.48E-2"/>
  </r>
  <r>
    <x v="35"/>
    <s v="C-IV"/>
    <x v="11"/>
    <x v="3"/>
    <x v="4"/>
    <s v="2015/16"/>
    <n v="2662"/>
    <n v="5937"/>
    <n v="18244"/>
    <n v="1"/>
    <m/>
    <n v="32"/>
    <n v="0.219"/>
    <n v="4.7699999999999999E-2"/>
  </r>
  <r>
    <x v="36"/>
    <s v="C-IV"/>
    <x v="11"/>
    <x v="3"/>
    <x v="4"/>
    <s v="2015/16"/>
    <n v="181399"/>
    <n v="399982"/>
    <n v="860549"/>
    <n v="0.99960000000000004"/>
    <m/>
    <n v="11"/>
    <n v="0.27300000000000002"/>
    <n v="1.7299999999999999E-2"/>
  </r>
  <r>
    <x v="37"/>
    <s v="CalWIN"/>
    <x v="11"/>
    <x v="3"/>
    <x v="4"/>
    <s v="2015/16"/>
    <n v="144640"/>
    <n v="294157"/>
    <n v="898862"/>
    <n v="0.95889999999999997"/>
    <m/>
    <n v="17"/>
    <n v="0.35299999999999998"/>
    <n v="8.5000000000000006E-3"/>
  </r>
  <r>
    <x v="38"/>
    <s v="CalWIN"/>
    <x v="11"/>
    <x v="3"/>
    <x v="4"/>
    <s v="2015/16"/>
    <n v="34834"/>
    <n v="53245"/>
    <n v="229952"/>
    <n v="0.96850000000000003"/>
    <m/>
    <n v="3"/>
    <n v="0.66700000000000004"/>
    <n v="2.6499999999999999E-2"/>
  </r>
  <r>
    <x v="39"/>
    <s v="C-IV"/>
    <x v="11"/>
    <x v="3"/>
    <x v="4"/>
    <s v="2015/16"/>
    <n v="52961"/>
    <n v="119961"/>
    <n v="295530"/>
    <n v="0.99199999999999999"/>
    <m/>
    <n v="5"/>
    <n v="0.2"/>
    <n v="2.7099999999999999E-2"/>
  </r>
  <r>
    <x v="40"/>
    <s v="CalWIN"/>
    <x v="11"/>
    <x v="3"/>
    <x v="4"/>
    <s v="2015/16"/>
    <n v="10151"/>
    <n v="18733"/>
    <n v="62054"/>
    <n v="0.96120000000000005"/>
    <m/>
    <n v="32"/>
    <n v="0.219"/>
    <n v="4.7699999999999999E-2"/>
  </r>
  <r>
    <x v="41"/>
    <s v="CalWIN"/>
    <x v="11"/>
    <x v="3"/>
    <x v="4"/>
    <s v="2015/16"/>
    <n v="16090"/>
    <n v="31384"/>
    <n v="157494"/>
    <n v="0.97529999999999994"/>
    <m/>
    <n v="32"/>
    <n v="0.219"/>
    <n v="4.7699999999999999E-2"/>
  </r>
  <r>
    <x v="42"/>
    <s v="CalWIN"/>
    <x v="11"/>
    <x v="3"/>
    <x v="4"/>
    <s v="2015/16"/>
    <n v="18567"/>
    <n v="38937"/>
    <n v="141666"/>
    <n v="0.92379999999999995"/>
    <m/>
    <n v="32"/>
    <n v="0.219"/>
    <n v="4.7699999999999999E-2"/>
  </r>
  <r>
    <x v="43"/>
    <s v="CalWIN"/>
    <x v="11"/>
    <x v="3"/>
    <x v="4"/>
    <s v="2015/16"/>
    <n v="54533"/>
    <n v="107724"/>
    <n v="450479"/>
    <n v="0.98180000000000001"/>
    <m/>
    <n v="6"/>
    <n v="0.16700000000000001"/>
    <n v="4.5999999999999999E-2"/>
  </r>
  <r>
    <x v="44"/>
    <s v="CalWIN"/>
    <x v="11"/>
    <x v="3"/>
    <x v="4"/>
    <s v="2015/16"/>
    <n v="14504"/>
    <n v="26813"/>
    <n v="80266"/>
    <n v="0.95679999999999998"/>
    <m/>
    <n v="32"/>
    <n v="0.219"/>
    <n v="4.7699999999999999E-2"/>
  </r>
  <r>
    <x v="45"/>
    <s v="C-IV"/>
    <x v="11"/>
    <x v="3"/>
    <x v="4"/>
    <s v="2015/16"/>
    <n v="12936"/>
    <n v="24800"/>
    <n v="65421"/>
    <n v="0.96309999999999996"/>
    <m/>
    <n v="32"/>
    <n v="0.219"/>
    <n v="4.7699999999999999E-2"/>
  </r>
  <r>
    <x v="46"/>
    <s v="C-IV"/>
    <x v="11"/>
    <x v="3"/>
    <x v="4"/>
    <s v="2015/16"/>
    <n v="159"/>
    <n v="293"/>
    <n v="812"/>
    <n v="1"/>
    <m/>
    <n v="32"/>
    <n v="0.219"/>
    <n v="4.7699999999999999E-2"/>
  </r>
  <r>
    <x v="47"/>
    <s v="C-IV"/>
    <x v="11"/>
    <x v="3"/>
    <x v="4"/>
    <s v="2015/16"/>
    <n v="3334"/>
    <n v="7132"/>
    <n v="17803"/>
    <n v="0.99280000000000002"/>
    <m/>
    <n v="32"/>
    <n v="0.219"/>
    <n v="4.7699999999999999E-2"/>
  </r>
  <r>
    <x v="48"/>
    <s v="CalWIN"/>
    <x v="11"/>
    <x v="3"/>
    <x v="4"/>
    <s v="2015/16"/>
    <n v="23082"/>
    <n v="43923"/>
    <n v="123689"/>
    <n v="0.95740000000000003"/>
    <m/>
    <n v="3"/>
    <n v="0.33300000000000002"/>
    <n v="2.3400000000000001E-2"/>
  </r>
  <r>
    <x v="49"/>
    <s v="CalWIN"/>
    <x v="11"/>
    <x v="3"/>
    <x v="4"/>
    <s v="2015/16"/>
    <n v="19861"/>
    <n v="35526"/>
    <n v="127718"/>
    <n v="0.89570000000000005"/>
    <m/>
    <n v="32"/>
    <n v="0.219"/>
    <n v="4.7699999999999999E-2"/>
  </r>
  <r>
    <x v="50"/>
    <s v="C-IV"/>
    <x v="11"/>
    <x v="3"/>
    <x v="4"/>
    <s v="2015/16"/>
    <n v="42956"/>
    <n v="90856"/>
    <n v="237115"/>
    <n v="0.99450000000000005"/>
    <m/>
    <n v="2"/>
    <n v="0"/>
    <n v="1.06E-2"/>
  </r>
  <r>
    <x v="51"/>
    <s v="C-IV"/>
    <x v="11"/>
    <x v="3"/>
    <x v="4"/>
    <s v="2015/16"/>
    <n v="5772"/>
    <n v="13288"/>
    <n v="41170"/>
    <n v="0.98670000000000002"/>
    <m/>
    <n v="32"/>
    <n v="0.219"/>
    <n v="4.7699999999999999E-2"/>
  </r>
  <r>
    <x v="52"/>
    <s v="C-IV"/>
    <x v="11"/>
    <x v="3"/>
    <x v="4"/>
    <s v="2015/16"/>
    <n v="4706"/>
    <n v="10236"/>
    <n v="27240"/>
    <n v="1"/>
    <m/>
    <n v="32"/>
    <n v="0.219"/>
    <n v="4.7699999999999999E-2"/>
  </r>
  <r>
    <x v="53"/>
    <s v="C-IV"/>
    <x v="11"/>
    <x v="3"/>
    <x v="4"/>
    <s v="2015/16"/>
    <n v="1047"/>
    <n v="1839"/>
    <n v="4932"/>
    <n v="1"/>
    <m/>
    <n v="32"/>
    <n v="0.219"/>
    <n v="4.7699999999999999E-2"/>
  </r>
  <r>
    <x v="54"/>
    <s v="CalWIN"/>
    <x v="11"/>
    <x v="3"/>
    <x v="4"/>
    <s v="2015/16"/>
    <n v="53333"/>
    <n v="125125"/>
    <n v="253930"/>
    <n v="0.97589999999999999"/>
    <m/>
    <n v="5"/>
    <n v="0"/>
    <n v="1.4500000000000001E-2"/>
  </r>
  <r>
    <x v="55"/>
    <s v="C-IV"/>
    <x v="11"/>
    <x v="3"/>
    <x v="4"/>
    <s v="2015/16"/>
    <n v="3210"/>
    <n v="5678"/>
    <n v="14554"/>
    <n v="0.97960000000000003"/>
    <m/>
    <n v="32"/>
    <n v="0.219"/>
    <n v="4.7699999999999999E-2"/>
  </r>
  <r>
    <x v="56"/>
    <s v="CalWIN"/>
    <x v="11"/>
    <x v="3"/>
    <x v="4"/>
    <s v="2015/16"/>
    <n v="38110"/>
    <n v="77053"/>
    <n v="237655"/>
    <n v="0.98089999999999999"/>
    <m/>
    <n v="3"/>
    <n v="0.33300000000000002"/>
    <n v="5.4699999999999999E-2"/>
  </r>
  <r>
    <x v="57"/>
    <s v="CalWIN"/>
    <x v="11"/>
    <x v="3"/>
    <x v="4"/>
    <s v="2015/16"/>
    <n v="10796"/>
    <n v="21378"/>
    <n v="59112"/>
    <n v="0.94599999999999995"/>
    <m/>
    <n v="32"/>
    <n v="0.219"/>
    <n v="4.7699999999999999E-2"/>
  </r>
  <r>
    <x v="58"/>
    <s v="C-IV"/>
    <x v="11"/>
    <x v="3"/>
    <x v="4"/>
    <s v="2015/16"/>
    <n v="6344"/>
    <n v="13657"/>
    <n v="31804"/>
    <n v="1"/>
    <m/>
    <n v="32"/>
    <n v="0.219"/>
    <n v="4.7699999999999999E-2"/>
  </r>
  <r>
    <x v="0"/>
    <s v="n/a"/>
    <x v="0"/>
    <x v="4"/>
    <x v="4"/>
    <s v="2015/16"/>
    <n v="2128592"/>
    <n v="4431693"/>
    <n v="13572223"/>
    <n v="0.97470000000000001"/>
    <m/>
    <n v="256"/>
    <n v="0.35499999999999998"/>
    <n v="5.0999999999999997E-2"/>
  </r>
  <r>
    <x v="1"/>
    <s v="CalWIN"/>
    <x v="0"/>
    <x v="4"/>
    <x v="4"/>
    <s v="2015/16"/>
    <n v="61221"/>
    <n v="118228"/>
    <n v="445079"/>
    <n v="0.92110000000000003"/>
    <m/>
    <n v="9"/>
    <n v="0.44400000000000001"/>
    <n v="5.0999999999999997E-2"/>
  </r>
  <r>
    <x v="2"/>
    <s v="C-IV"/>
    <x v="0"/>
    <x v="4"/>
    <x v="4"/>
    <s v="2015/16"/>
    <n v="99"/>
    <n v="158"/>
    <n v="358"/>
    <n v="1"/>
    <m/>
    <n v="43"/>
    <n v="0.20899999999999999"/>
    <n v="4.3299999999999998E-2"/>
  </r>
  <r>
    <x v="3"/>
    <s v="C-IV"/>
    <x v="0"/>
    <x v="4"/>
    <x v="4"/>
    <s v="2015/16"/>
    <n v="1782"/>
    <n v="3384"/>
    <n v="8320"/>
    <n v="0.95830000000000004"/>
    <m/>
    <n v="43"/>
    <n v="0.20899999999999999"/>
    <n v="4.3299999999999998E-2"/>
  </r>
  <r>
    <x v="4"/>
    <s v="C-IV"/>
    <x v="0"/>
    <x v="4"/>
    <x v="4"/>
    <s v="2015/16"/>
    <n v="16890"/>
    <n v="32167"/>
    <n v="84393"/>
    <n v="0.91279999999999994"/>
    <m/>
    <n v="43"/>
    <n v="0.20899999999999999"/>
    <n v="4.3299999999999998E-2"/>
  </r>
  <r>
    <x v="5"/>
    <s v="C-IV"/>
    <x v="0"/>
    <x v="4"/>
    <x v="4"/>
    <s v="2015/16"/>
    <n v="2822"/>
    <n v="5246"/>
    <n v="12218"/>
    <n v="0.99119999999999997"/>
    <m/>
    <n v="43"/>
    <n v="0.20899999999999999"/>
    <n v="4.3299999999999998E-2"/>
  </r>
  <r>
    <x v="6"/>
    <s v="C-IV"/>
    <x v="0"/>
    <x v="4"/>
    <x v="4"/>
    <s v="2015/16"/>
    <n v="590"/>
    <n v="1325"/>
    <n v="8969"/>
    <n v="0.9143"/>
    <m/>
    <n v="43"/>
    <n v="0.20899999999999999"/>
    <n v="4.3299999999999998E-2"/>
  </r>
  <r>
    <x v="7"/>
    <s v="CalWIN"/>
    <x v="0"/>
    <x v="4"/>
    <x v="4"/>
    <s v="2015/16"/>
    <n v="35187"/>
    <n v="70493"/>
    <n v="277249"/>
    <n v="0.95799999999999996"/>
    <m/>
    <n v="5"/>
    <n v="0.4"/>
    <n v="3.8399999999999997E-2"/>
  </r>
  <r>
    <x v="8"/>
    <s v="C-IV"/>
    <x v="0"/>
    <x v="4"/>
    <x v="4"/>
    <s v="2015/16"/>
    <n v="2623"/>
    <n v="5361"/>
    <n v="11977"/>
    <n v="0.9909"/>
    <m/>
    <n v="43"/>
    <n v="0.20899999999999999"/>
    <n v="4.3299999999999998E-2"/>
  </r>
  <r>
    <x v="9"/>
    <s v="C-IV"/>
    <x v="0"/>
    <x v="4"/>
    <x v="4"/>
    <s v="2015/16"/>
    <n v="7223"/>
    <n v="12975"/>
    <n v="39132"/>
    <n v="1"/>
    <m/>
    <n v="43"/>
    <n v="0.20899999999999999"/>
    <n v="4.3299999999999998E-2"/>
  </r>
  <r>
    <x v="10"/>
    <s v="CalWIN"/>
    <x v="0"/>
    <x v="4"/>
    <x v="4"/>
    <s v="2015/16"/>
    <n v="97797"/>
    <n v="226870"/>
    <n v="491192"/>
    <n v="0.95909999999999995"/>
    <m/>
    <n v="14"/>
    <n v="0.28599999999999998"/>
    <n v="2.8500000000000001E-2"/>
  </r>
  <r>
    <x v="11"/>
    <s v="C-IV"/>
    <x v="0"/>
    <x v="4"/>
    <x v="4"/>
    <s v="2015/16"/>
    <n v="1528"/>
    <n v="3581"/>
    <n v="12213"/>
    <n v="0.98850000000000005"/>
    <m/>
    <n v="43"/>
    <n v="0.20899999999999999"/>
    <n v="4.3299999999999998E-2"/>
  </r>
  <r>
    <x v="12"/>
    <s v="C-IV"/>
    <x v="0"/>
    <x v="4"/>
    <x v="4"/>
    <s v="2015/16"/>
    <n v="12438"/>
    <n v="21226"/>
    <n v="53649"/>
    <n v="0.99639999999999995"/>
    <m/>
    <n v="43"/>
    <n v="0.20899999999999999"/>
    <n v="4.3299999999999998E-2"/>
  </r>
  <r>
    <x v="13"/>
    <s v="C-IV"/>
    <x v="0"/>
    <x v="4"/>
    <x v="4"/>
    <s v="2015/16"/>
    <n v="17551"/>
    <n v="43457"/>
    <n v="94006"/>
    <n v="0.97909999999999997"/>
    <m/>
    <n v="43"/>
    <n v="0.20899999999999999"/>
    <n v="4.3299999999999998E-2"/>
  </r>
  <r>
    <x v="14"/>
    <s v="C-IV"/>
    <x v="0"/>
    <x v="4"/>
    <x v="4"/>
    <s v="2015/16"/>
    <n v="1083"/>
    <n v="2104"/>
    <n v="5613"/>
    <n v="1"/>
    <m/>
    <n v="43"/>
    <n v="0.20899999999999999"/>
    <n v="4.3299999999999998E-2"/>
  </r>
  <r>
    <x v="15"/>
    <s v="C-IV"/>
    <x v="0"/>
    <x v="4"/>
    <x v="4"/>
    <s v="2015/16"/>
    <n v="70072"/>
    <n v="163371"/>
    <n v="399772"/>
    <n v="0.99460000000000004"/>
    <m/>
    <n v="9"/>
    <n v="0.33300000000000002"/>
    <n v="0"/>
  </r>
  <r>
    <x v="16"/>
    <s v="C-IV"/>
    <x v="0"/>
    <x v="4"/>
    <x v="4"/>
    <s v="2015/16"/>
    <n v="10950"/>
    <n v="25133"/>
    <n v="57027"/>
    <n v="0.99690000000000001"/>
    <m/>
    <n v="43"/>
    <n v="0.20899999999999999"/>
    <n v="4.3299999999999998E-2"/>
  </r>
  <r>
    <x v="17"/>
    <s v="C-IV"/>
    <x v="0"/>
    <x v="4"/>
    <x v="4"/>
    <s v="2015/16"/>
    <n v="6604"/>
    <n v="12618"/>
    <n v="31363"/>
    <n v="0.97099999999999997"/>
    <m/>
    <n v="43"/>
    <n v="0.20899999999999999"/>
    <n v="4.3299999999999998E-2"/>
  </r>
  <r>
    <x v="18"/>
    <s v="C-IV"/>
    <x v="0"/>
    <x v="4"/>
    <x v="4"/>
    <s v="2015/16"/>
    <n v="1538"/>
    <n v="3164"/>
    <n v="7834"/>
    <n v="0.83099999999999996"/>
    <m/>
    <n v="43"/>
    <n v="0.20899999999999999"/>
    <n v="4.3299999999999998E-2"/>
  </r>
  <r>
    <x v="19"/>
    <s v="LRS"/>
    <x v="0"/>
    <x v="4"/>
    <x v="4"/>
    <s v="2015/16"/>
    <n v="574799"/>
    <n v="1148302"/>
    <n v="4125534"/>
    <n v="0.96819999999999995"/>
    <m/>
    <n v="42"/>
    <n v="0.64300000000000002"/>
    <n v="4.1099999999999998E-2"/>
  </r>
  <r>
    <x v="20"/>
    <s v="C-IV"/>
    <x v="0"/>
    <x v="4"/>
    <x v="4"/>
    <s v="2015/16"/>
    <n v="12348"/>
    <n v="30164"/>
    <n v="70455"/>
    <n v="0.99790000000000001"/>
    <m/>
    <n v="43"/>
    <n v="0.20899999999999999"/>
    <n v="4.3299999999999998E-2"/>
  </r>
  <r>
    <x v="21"/>
    <s v="C-IV"/>
    <x v="0"/>
    <x v="4"/>
    <x v="4"/>
    <s v="2015/16"/>
    <n v="6309"/>
    <n v="10420"/>
    <n v="44996"/>
    <n v="0.99260000000000004"/>
    <m/>
    <n v="43"/>
    <n v="0.20899999999999999"/>
    <n v="4.3299999999999998E-2"/>
  </r>
  <r>
    <x v="22"/>
    <s v="C-IV"/>
    <x v="0"/>
    <x v="4"/>
    <x v="4"/>
    <s v="2015/16"/>
    <n v="1127"/>
    <n v="2098"/>
    <n v="4879"/>
    <n v="0.97919999999999996"/>
    <m/>
    <n v="43"/>
    <n v="0.20899999999999999"/>
    <n v="4.3299999999999998E-2"/>
  </r>
  <r>
    <x v="23"/>
    <s v="C-IV"/>
    <x v="0"/>
    <x v="4"/>
    <x v="4"/>
    <s v="2015/16"/>
    <n v="6949"/>
    <n v="13099"/>
    <n v="41540"/>
    <n v="0.99729999999999996"/>
    <m/>
    <n v="43"/>
    <n v="0.20899999999999999"/>
    <n v="4.3299999999999998E-2"/>
  </r>
  <r>
    <x v="24"/>
    <s v="C-IV"/>
    <x v="0"/>
    <x v="4"/>
    <x v="4"/>
    <s v="2015/16"/>
    <n v="25089"/>
    <n v="58122"/>
    <n v="139988"/>
    <n v="0.99550000000000005"/>
    <m/>
    <n v="2"/>
    <n v="0"/>
    <n v="1.9900000000000001E-2"/>
  </r>
  <r>
    <x v="25"/>
    <s v="C-IV"/>
    <x v="0"/>
    <x v="4"/>
    <x v="4"/>
    <s v="2015/16"/>
    <n v="492"/>
    <n v="1061"/>
    <n v="3127"/>
    <n v="0.94589999999999996"/>
    <m/>
    <n v="43"/>
    <n v="0.20899999999999999"/>
    <n v="4.3299999999999998E-2"/>
  </r>
  <r>
    <x v="26"/>
    <s v="C-IV"/>
    <x v="0"/>
    <x v="4"/>
    <x v="4"/>
    <s v="2015/16"/>
    <n v="448"/>
    <n v="797"/>
    <n v="3750"/>
    <n v="1"/>
    <m/>
    <n v="43"/>
    <n v="0.20899999999999999"/>
    <n v="4.3299999999999998E-2"/>
  </r>
  <r>
    <x v="27"/>
    <s v="C-IV"/>
    <x v="0"/>
    <x v="4"/>
    <x v="4"/>
    <s v="2015/16"/>
    <n v="24305"/>
    <n v="54487"/>
    <n v="179438"/>
    <n v="0.99829999999999997"/>
    <m/>
    <n v="3"/>
    <n v="0"/>
    <n v="5.2699999999999997E-2"/>
  </r>
  <r>
    <x v="28"/>
    <s v="C-IV"/>
    <x v="0"/>
    <x v="4"/>
    <x v="4"/>
    <s v="2015/16"/>
    <n v="3633"/>
    <n v="7533"/>
    <n v="32744"/>
    <n v="0.97040000000000004"/>
    <m/>
    <n v="43"/>
    <n v="0.20899999999999999"/>
    <n v="4.3299999999999998E-2"/>
  </r>
  <r>
    <x v="29"/>
    <s v="C-IV"/>
    <x v="0"/>
    <x v="4"/>
    <x v="4"/>
    <s v="2015/16"/>
    <n v="4308"/>
    <n v="7694"/>
    <n v="25667"/>
    <n v="1"/>
    <m/>
    <n v="43"/>
    <n v="0.20899999999999999"/>
    <n v="4.3299999999999998E-2"/>
  </r>
  <r>
    <x v="30"/>
    <s v="CalWIN"/>
    <x v="0"/>
    <x v="4"/>
    <x v="4"/>
    <s v="2015/16"/>
    <n v="124047"/>
    <n v="257551"/>
    <n v="911108"/>
    <n v="0.97929999999999995"/>
    <m/>
    <n v="18"/>
    <n v="0.44400000000000001"/>
    <n v="2.3599999999999999E-2"/>
  </r>
  <r>
    <x v="31"/>
    <s v="CalWIN"/>
    <x v="0"/>
    <x v="4"/>
    <x v="4"/>
    <s v="2015/16"/>
    <n v="9365"/>
    <n v="17969"/>
    <n v="65551"/>
    <n v="0.98099999999999998"/>
    <m/>
    <n v="43"/>
    <n v="0.20899999999999999"/>
    <n v="4.3299999999999998E-2"/>
  </r>
  <r>
    <x v="32"/>
    <s v="C-IV"/>
    <x v="0"/>
    <x v="4"/>
    <x v="4"/>
    <s v="2015/16"/>
    <n v="1186"/>
    <n v="2208"/>
    <n v="6146"/>
    <n v="1"/>
    <m/>
    <n v="43"/>
    <n v="0.20899999999999999"/>
    <n v="4.3299999999999998E-2"/>
  </r>
  <r>
    <x v="33"/>
    <s v="C-IV"/>
    <x v="0"/>
    <x v="4"/>
    <x v="4"/>
    <s v="2015/16"/>
    <n v="130276"/>
    <n v="293265"/>
    <n v="829501"/>
    <n v="0.99670000000000003"/>
    <m/>
    <n v="19"/>
    <n v="0.26300000000000001"/>
    <n v="3.9800000000000002E-2"/>
  </r>
  <r>
    <x v="34"/>
    <s v="CalWIN"/>
    <x v="0"/>
    <x v="4"/>
    <x v="4"/>
    <s v="2015/16"/>
    <n v="104430"/>
    <n v="218604"/>
    <n v="558490"/>
    <n v="0.99170000000000003"/>
    <m/>
    <n v="16"/>
    <n v="0.438"/>
    <n v="3.8399999999999997E-2"/>
  </r>
  <r>
    <x v="35"/>
    <s v="C-IV"/>
    <x v="0"/>
    <x v="4"/>
    <x v="4"/>
    <s v="2015/16"/>
    <n v="2679"/>
    <n v="5967"/>
    <n v="18556"/>
    <n v="1"/>
    <m/>
    <n v="43"/>
    <n v="0.20899999999999999"/>
    <n v="4.3299999999999998E-2"/>
  </r>
  <r>
    <x v="36"/>
    <s v="C-IV"/>
    <x v="0"/>
    <x v="4"/>
    <x v="4"/>
    <s v="2015/16"/>
    <n v="180293"/>
    <n v="396730"/>
    <n v="874448"/>
    <n v="0.99929999999999997"/>
    <m/>
    <n v="16"/>
    <n v="0.188"/>
    <n v="1.2999999999999999E-2"/>
  </r>
  <r>
    <x v="37"/>
    <s v="CalWIN"/>
    <x v="0"/>
    <x v="4"/>
    <x v="4"/>
    <s v="2015/16"/>
    <n v="143026"/>
    <n v="291088"/>
    <n v="909054"/>
    <n v="0.96109999999999995"/>
    <m/>
    <n v="23"/>
    <n v="0.435"/>
    <n v="2.23E-2"/>
  </r>
  <r>
    <x v="38"/>
    <s v="CalWIN"/>
    <x v="0"/>
    <x v="4"/>
    <x v="4"/>
    <s v="2015/16"/>
    <n v="34521"/>
    <n v="52672"/>
    <n v="230217"/>
    <n v="0.97299999999999998"/>
    <m/>
    <n v="4"/>
    <n v="0.75"/>
    <n v="5.04E-2"/>
  </r>
  <r>
    <x v="39"/>
    <s v="C-IV"/>
    <x v="0"/>
    <x v="4"/>
    <x v="4"/>
    <s v="2015/16"/>
    <n v="52666"/>
    <n v="119261"/>
    <n v="299994"/>
    <n v="0.99660000000000004"/>
    <m/>
    <n v="7"/>
    <n v="0.14299999999999999"/>
    <n v="1.9900000000000001E-2"/>
  </r>
  <r>
    <x v="40"/>
    <s v="CalWIN"/>
    <x v="0"/>
    <x v="4"/>
    <x v="4"/>
    <s v="2015/16"/>
    <n v="10120"/>
    <n v="18697"/>
    <n v="62685"/>
    <n v="0.95530000000000004"/>
    <m/>
    <n v="43"/>
    <n v="0.20899999999999999"/>
    <n v="4.3299999999999998E-2"/>
  </r>
  <r>
    <x v="41"/>
    <s v="CalWIN"/>
    <x v="0"/>
    <x v="4"/>
    <x v="4"/>
    <s v="2015/16"/>
    <n v="15825"/>
    <n v="30873"/>
    <n v="158830"/>
    <n v="0.97150000000000003"/>
    <m/>
    <n v="43"/>
    <n v="0.20899999999999999"/>
    <n v="4.3299999999999998E-2"/>
  </r>
  <r>
    <x v="42"/>
    <s v="CalWIN"/>
    <x v="0"/>
    <x v="4"/>
    <x v="4"/>
    <s v="2015/16"/>
    <n v="18844"/>
    <n v="39696"/>
    <n v="143652"/>
    <n v="0.89500000000000002"/>
    <m/>
    <n v="43"/>
    <n v="0.20899999999999999"/>
    <n v="4.3299999999999998E-2"/>
  </r>
  <r>
    <x v="43"/>
    <s v="CalWIN"/>
    <x v="0"/>
    <x v="4"/>
    <x v="4"/>
    <s v="2015/16"/>
    <n v="54101"/>
    <n v="106496"/>
    <n v="452518"/>
    <n v="0.98340000000000005"/>
    <m/>
    <n v="8"/>
    <n v="0.125"/>
    <n v="4.65E-2"/>
  </r>
  <r>
    <x v="44"/>
    <s v="CalWIN"/>
    <x v="0"/>
    <x v="4"/>
    <x v="4"/>
    <s v="2015/16"/>
    <n v="14823"/>
    <n v="27374"/>
    <n v="81254"/>
    <n v="0.9617"/>
    <m/>
    <n v="43"/>
    <n v="0.20899999999999999"/>
    <n v="4.3299999999999998E-2"/>
  </r>
  <r>
    <x v="45"/>
    <s v="C-IV"/>
    <x v="0"/>
    <x v="4"/>
    <x v="4"/>
    <s v="2015/16"/>
    <n v="12916"/>
    <n v="24753"/>
    <n v="66112"/>
    <n v="0.98129999999999995"/>
    <m/>
    <n v="43"/>
    <n v="0.20899999999999999"/>
    <n v="4.3299999999999998E-2"/>
  </r>
  <r>
    <x v="46"/>
    <s v="C-IV"/>
    <x v="0"/>
    <x v="4"/>
    <x v="4"/>
    <s v="2015/16"/>
    <n v="164"/>
    <n v="297"/>
    <n v="821"/>
    <n v="1"/>
    <m/>
    <n v="43"/>
    <n v="0.20899999999999999"/>
    <n v="4.3299999999999998E-2"/>
  </r>
  <r>
    <x v="47"/>
    <s v="C-IV"/>
    <x v="0"/>
    <x v="4"/>
    <x v="4"/>
    <s v="2015/16"/>
    <n v="3332"/>
    <n v="7116"/>
    <n v="17964"/>
    <n v="0.99209999999999998"/>
    <m/>
    <n v="43"/>
    <n v="0.20899999999999999"/>
    <n v="4.3299999999999998E-2"/>
  </r>
  <r>
    <x v="48"/>
    <s v="CalWIN"/>
    <x v="0"/>
    <x v="4"/>
    <x v="4"/>
    <s v="2015/16"/>
    <n v="22861"/>
    <n v="43644"/>
    <n v="125040"/>
    <n v="0.94840000000000002"/>
    <m/>
    <n v="4"/>
    <n v="0.25"/>
    <n v="2.2599999999999999E-2"/>
  </r>
  <r>
    <x v="49"/>
    <s v="CalWIN"/>
    <x v="0"/>
    <x v="4"/>
    <x v="4"/>
    <s v="2015/16"/>
    <n v="19602"/>
    <n v="35037"/>
    <n v="129148"/>
    <n v="0.89249999999999996"/>
    <m/>
    <n v="43"/>
    <n v="0.20899999999999999"/>
    <n v="4.3299999999999998E-2"/>
  </r>
  <r>
    <x v="50"/>
    <s v="C-IV"/>
    <x v="0"/>
    <x v="4"/>
    <x v="4"/>
    <s v="2015/16"/>
    <n v="42639"/>
    <n v="90153"/>
    <n v="240322"/>
    <n v="0.99780000000000002"/>
    <m/>
    <n v="3"/>
    <n v="0.33300000000000002"/>
    <n v="1.47E-2"/>
  </r>
  <r>
    <x v="51"/>
    <s v="C-IV"/>
    <x v="0"/>
    <x v="4"/>
    <x v="4"/>
    <s v="2015/16"/>
    <n v="5742"/>
    <n v="13253"/>
    <n v="41808"/>
    <n v="0.97560000000000002"/>
    <m/>
    <n v="43"/>
    <n v="0.20899999999999999"/>
    <n v="4.3299999999999998E-2"/>
  </r>
  <r>
    <x v="52"/>
    <s v="C-IV"/>
    <x v="0"/>
    <x v="4"/>
    <x v="4"/>
    <s v="2015/16"/>
    <n v="4664"/>
    <n v="10136"/>
    <n v="27551"/>
    <n v="0.95240000000000002"/>
    <m/>
    <n v="43"/>
    <n v="0.20899999999999999"/>
    <n v="4.3299999999999998E-2"/>
  </r>
  <r>
    <x v="53"/>
    <s v="C-IV"/>
    <x v="0"/>
    <x v="4"/>
    <x v="4"/>
    <s v="2015/16"/>
    <n v="1025"/>
    <n v="1796"/>
    <n v="4959"/>
    <n v="0.93620000000000003"/>
    <m/>
    <n v="43"/>
    <n v="0.20899999999999999"/>
    <n v="4.3299999999999998E-2"/>
  </r>
  <r>
    <x v="54"/>
    <s v="CalWIN"/>
    <x v="0"/>
    <x v="4"/>
    <x v="4"/>
    <s v="2015/16"/>
    <n v="53587"/>
    <n v="125618"/>
    <n v="256604"/>
    <n v="0.96630000000000005"/>
    <m/>
    <n v="6"/>
    <n v="0"/>
    <n v="2.7099999999999999E-2"/>
  </r>
  <r>
    <x v="55"/>
    <s v="C-IV"/>
    <x v="0"/>
    <x v="4"/>
    <x v="4"/>
    <s v="2015/16"/>
    <n v="3196"/>
    <n v="5609"/>
    <n v="14825"/>
    <n v="0.99350000000000005"/>
    <m/>
    <n v="43"/>
    <n v="0.20899999999999999"/>
    <n v="4.3299999999999998E-2"/>
  </r>
  <r>
    <x v="56"/>
    <s v="CalWIN"/>
    <x v="0"/>
    <x v="4"/>
    <x v="4"/>
    <s v="2015/16"/>
    <n v="37735"/>
    <n v="76144"/>
    <n v="240572"/>
    <n v="0.97570000000000001"/>
    <m/>
    <n v="5"/>
    <n v="0.4"/>
    <n v="6.25E-2"/>
  </r>
  <r>
    <x v="57"/>
    <s v="CalWIN"/>
    <x v="0"/>
    <x v="4"/>
    <x v="4"/>
    <s v="2015/16"/>
    <n v="10795"/>
    <n v="21479"/>
    <n v="59784"/>
    <n v="0.9365"/>
    <m/>
    <n v="43"/>
    <n v="0.20899999999999999"/>
    <n v="4.3299999999999998E-2"/>
  </r>
  <r>
    <x v="58"/>
    <s v="C-IV"/>
    <x v="0"/>
    <x v="4"/>
    <x v="4"/>
    <s v="2015/16"/>
    <n v="6327"/>
    <n v="13569"/>
    <n v="32227"/>
    <n v="1"/>
    <m/>
    <n v="43"/>
    <n v="0.20899999999999999"/>
    <n v="4.3299999999999998E-2"/>
  </r>
  <r>
    <x v="0"/>
    <s v="n/a"/>
    <x v="1"/>
    <x v="4"/>
    <x v="4"/>
    <s v="2015/16"/>
    <n v="2119664"/>
    <n v="4412595"/>
    <n v="13603262"/>
    <n v="0.97370000000000001"/>
    <m/>
    <n v="317"/>
    <n v="0.36899999999999999"/>
    <n v="5.0200000000000002E-2"/>
  </r>
  <r>
    <x v="1"/>
    <s v="CalWIN"/>
    <x v="1"/>
    <x v="4"/>
    <x v="4"/>
    <s v="2015/16"/>
    <n v="61056"/>
    <n v="117663"/>
    <n v="443017"/>
    <n v="0.94769999999999999"/>
    <m/>
    <n v="11"/>
    <n v="0.45500000000000002"/>
    <n v="5.5800000000000002E-2"/>
  </r>
  <r>
    <x v="2"/>
    <s v="C-IV"/>
    <x v="1"/>
    <x v="4"/>
    <x v="4"/>
    <s v="2015/16"/>
    <n v="97"/>
    <n v="162"/>
    <n v="357"/>
    <n v="1"/>
    <m/>
    <n v="48"/>
    <n v="0.20799999999999999"/>
    <n v="5.3999999999999999E-2"/>
  </r>
  <r>
    <x v="3"/>
    <s v="C-IV"/>
    <x v="1"/>
    <x v="4"/>
    <x v="4"/>
    <s v="2015/16"/>
    <n v="1697"/>
    <n v="3393"/>
    <n v="8330"/>
    <n v="0.95399999999999996"/>
    <m/>
    <n v="48"/>
    <n v="0.20799999999999999"/>
    <n v="5.3999999999999999E-2"/>
  </r>
  <r>
    <x v="4"/>
    <s v="C-IV"/>
    <x v="1"/>
    <x v="4"/>
    <x v="4"/>
    <s v="2015/16"/>
    <n v="16925"/>
    <n v="32106"/>
    <n v="84165"/>
    <n v="0.93710000000000004"/>
    <m/>
    <n v="48"/>
    <n v="0.20799999999999999"/>
    <n v="5.3999999999999999E-2"/>
  </r>
  <r>
    <x v="5"/>
    <s v="C-IV"/>
    <x v="1"/>
    <x v="4"/>
    <x v="4"/>
    <s v="2015/16"/>
    <n v="2801"/>
    <n v="5207"/>
    <n v="12218"/>
    <n v="0.96689999999999998"/>
    <m/>
    <n v="48"/>
    <n v="0.20799999999999999"/>
    <n v="5.3999999999999999E-2"/>
  </r>
  <r>
    <x v="6"/>
    <s v="C-IV"/>
    <x v="1"/>
    <x v="4"/>
    <x v="4"/>
    <s v="2015/16"/>
    <n v="602"/>
    <n v="1375"/>
    <n v="9006"/>
    <n v="0.81820000000000004"/>
    <m/>
    <n v="48"/>
    <n v="0.20799999999999999"/>
    <n v="5.3999999999999999E-2"/>
  </r>
  <r>
    <x v="7"/>
    <s v="CalWIN"/>
    <x v="1"/>
    <x v="4"/>
    <x v="4"/>
    <s v="2015/16"/>
    <n v="35073"/>
    <n v="69942"/>
    <n v="277083"/>
    <n v="0.96379999999999999"/>
    <m/>
    <n v="7"/>
    <n v="0.42899999999999999"/>
    <n v="4.48E-2"/>
  </r>
  <r>
    <x v="8"/>
    <s v="C-IV"/>
    <x v="1"/>
    <x v="4"/>
    <x v="4"/>
    <s v="2015/16"/>
    <n v="2633"/>
    <n v="5389"/>
    <n v="12018"/>
    <n v="0.99039999999999995"/>
    <m/>
    <n v="48"/>
    <n v="0.20799999999999999"/>
    <n v="5.3999999999999999E-2"/>
  </r>
  <r>
    <x v="9"/>
    <s v="C-IV"/>
    <x v="1"/>
    <x v="4"/>
    <x v="4"/>
    <s v="2015/16"/>
    <n v="7226"/>
    <n v="12916"/>
    <n v="39178"/>
    <n v="0.99470000000000003"/>
    <m/>
    <n v="48"/>
    <n v="0.20799999999999999"/>
    <n v="5.3999999999999999E-2"/>
  </r>
  <r>
    <x v="10"/>
    <s v="CalWIN"/>
    <x v="1"/>
    <x v="4"/>
    <x v="4"/>
    <s v="2015/16"/>
    <n v="97764"/>
    <n v="226482"/>
    <n v="491244"/>
    <n v="0.93369999999999997"/>
    <m/>
    <n v="18"/>
    <n v="0.222"/>
    <n v="2.5100000000000001E-2"/>
  </r>
  <r>
    <x v="11"/>
    <s v="C-IV"/>
    <x v="1"/>
    <x v="4"/>
    <x v="4"/>
    <s v="2015/16"/>
    <n v="1543"/>
    <n v="3624"/>
    <n v="12178"/>
    <n v="1"/>
    <m/>
    <n v="48"/>
    <n v="0.20799999999999999"/>
    <n v="5.3999999999999999E-2"/>
  </r>
  <r>
    <x v="12"/>
    <s v="C-IV"/>
    <x v="1"/>
    <x v="4"/>
    <x v="4"/>
    <s v="2015/16"/>
    <n v="12544"/>
    <n v="21360"/>
    <n v="53760"/>
    <n v="0.99819999999999998"/>
    <m/>
    <n v="48"/>
    <n v="0.20799999999999999"/>
    <n v="5.3999999999999999E-2"/>
  </r>
  <r>
    <x v="13"/>
    <s v="C-IV"/>
    <x v="1"/>
    <x v="4"/>
    <x v="4"/>
    <s v="2015/16"/>
    <n v="17409"/>
    <n v="42936"/>
    <n v="94108"/>
    <n v="0.98929999999999996"/>
    <m/>
    <n v="48"/>
    <n v="0.20799999999999999"/>
    <n v="5.3999999999999999E-2"/>
  </r>
  <r>
    <x v="14"/>
    <s v="C-IV"/>
    <x v="1"/>
    <x v="4"/>
    <x v="4"/>
    <s v="2015/16"/>
    <n v="1084"/>
    <n v="2120"/>
    <n v="5612"/>
    <n v="1"/>
    <m/>
    <n v="48"/>
    <n v="0.20799999999999999"/>
    <n v="5.3999999999999999E-2"/>
  </r>
  <r>
    <x v="15"/>
    <s v="C-IV"/>
    <x v="1"/>
    <x v="4"/>
    <x v="4"/>
    <s v="2015/16"/>
    <n v="70717"/>
    <n v="164854"/>
    <n v="403074"/>
    <n v="0.99739999999999995"/>
    <m/>
    <n v="12"/>
    <n v="0.25"/>
    <n v="2.8999999999999998E-3"/>
  </r>
  <r>
    <x v="16"/>
    <s v="C-IV"/>
    <x v="1"/>
    <x v="4"/>
    <x v="4"/>
    <s v="2015/16"/>
    <n v="10999"/>
    <n v="25236"/>
    <n v="57243"/>
    <n v="1"/>
    <m/>
    <n v="48"/>
    <n v="0.20799999999999999"/>
    <n v="5.3999999999999999E-2"/>
  </r>
  <r>
    <x v="17"/>
    <s v="C-IV"/>
    <x v="1"/>
    <x v="4"/>
    <x v="4"/>
    <s v="2015/16"/>
    <n v="6671"/>
    <n v="12684"/>
    <n v="31499"/>
    <n v="0.97729999999999995"/>
    <m/>
    <n v="48"/>
    <n v="0.20799999999999999"/>
    <n v="5.3999999999999999E-2"/>
  </r>
  <r>
    <x v="18"/>
    <s v="C-IV"/>
    <x v="1"/>
    <x v="4"/>
    <x v="4"/>
    <s v="2015/16"/>
    <n v="1562"/>
    <n v="3182"/>
    <n v="7834"/>
    <n v="0.88170000000000004"/>
    <m/>
    <n v="48"/>
    <n v="0.20799999999999999"/>
    <n v="5.3999999999999999E-2"/>
  </r>
  <r>
    <x v="19"/>
    <s v="LRS"/>
    <x v="1"/>
    <x v="4"/>
    <x v="4"/>
    <s v="2015/16"/>
    <n v="567378"/>
    <n v="1138126"/>
    <n v="4148161"/>
    <n v="0.96619999999999995"/>
    <m/>
    <n v="52"/>
    <n v="0.71199999999999997"/>
    <n v="4.6899999999999997E-2"/>
  </r>
  <r>
    <x v="20"/>
    <s v="C-IV"/>
    <x v="1"/>
    <x v="4"/>
    <x v="4"/>
    <s v="2015/16"/>
    <n v="12337"/>
    <n v="30085"/>
    <n v="70334"/>
    <n v="1"/>
    <m/>
    <n v="48"/>
    <n v="0.20799999999999999"/>
    <n v="5.3999999999999999E-2"/>
  </r>
  <r>
    <x v="21"/>
    <s v="C-IV"/>
    <x v="1"/>
    <x v="4"/>
    <x v="4"/>
    <s v="2015/16"/>
    <n v="6293"/>
    <n v="10397"/>
    <n v="45116"/>
    <n v="0.99039999999999995"/>
    <m/>
    <n v="48"/>
    <n v="0.20799999999999999"/>
    <n v="5.3999999999999999E-2"/>
  </r>
  <r>
    <x v="22"/>
    <s v="C-IV"/>
    <x v="1"/>
    <x v="4"/>
    <x v="4"/>
    <s v="2015/16"/>
    <n v="1123"/>
    <n v="2099"/>
    <n v="4860"/>
    <n v="0.93479999999999996"/>
    <m/>
    <n v="48"/>
    <n v="0.20799999999999999"/>
    <n v="5.3999999999999999E-2"/>
  </r>
  <r>
    <x v="23"/>
    <s v="C-IV"/>
    <x v="1"/>
    <x v="4"/>
    <x v="4"/>
    <s v="2015/16"/>
    <n v="6874"/>
    <n v="12975"/>
    <n v="41690"/>
    <n v="1"/>
    <m/>
    <n v="48"/>
    <n v="0.20799999999999999"/>
    <n v="5.3999999999999999E-2"/>
  </r>
  <r>
    <x v="24"/>
    <s v="C-IV"/>
    <x v="1"/>
    <x v="4"/>
    <x v="4"/>
    <s v="2015/16"/>
    <n v="25063"/>
    <n v="58061"/>
    <n v="140361"/>
    <n v="0.99609999999999999"/>
    <m/>
    <n v="3"/>
    <n v="0"/>
    <n v="3.5499999999999997E-2"/>
  </r>
  <r>
    <x v="25"/>
    <s v="C-IV"/>
    <x v="1"/>
    <x v="4"/>
    <x v="4"/>
    <s v="2015/16"/>
    <n v="494"/>
    <n v="1073"/>
    <n v="3097"/>
    <n v="0.97060000000000002"/>
    <m/>
    <n v="48"/>
    <n v="0.20799999999999999"/>
    <n v="5.3999999999999999E-2"/>
  </r>
  <r>
    <x v="26"/>
    <s v="C-IV"/>
    <x v="1"/>
    <x v="4"/>
    <x v="4"/>
    <s v="2015/16"/>
    <n v="450"/>
    <n v="802"/>
    <n v="3755"/>
    <n v="1"/>
    <m/>
    <n v="48"/>
    <n v="0.20799999999999999"/>
    <n v="5.3999999999999999E-2"/>
  </r>
  <r>
    <x v="27"/>
    <s v="C-IV"/>
    <x v="1"/>
    <x v="4"/>
    <x v="4"/>
    <s v="2015/16"/>
    <n v="24755"/>
    <n v="55614"/>
    <n v="180888"/>
    <n v="0.99919999999999998"/>
    <m/>
    <n v="4"/>
    <n v="0"/>
    <n v="5.2200000000000003E-2"/>
  </r>
  <r>
    <x v="28"/>
    <s v="C-IV"/>
    <x v="1"/>
    <x v="4"/>
    <x v="4"/>
    <s v="2015/16"/>
    <n v="3637"/>
    <n v="7478"/>
    <n v="32763"/>
    <n v="0.98709999999999998"/>
    <m/>
    <n v="48"/>
    <n v="0.20799999999999999"/>
    <n v="5.3999999999999999E-2"/>
  </r>
  <r>
    <x v="29"/>
    <s v="C-IV"/>
    <x v="1"/>
    <x v="4"/>
    <x v="4"/>
    <s v="2015/16"/>
    <n v="4325"/>
    <n v="7744"/>
    <n v="25642"/>
    <n v="1"/>
    <m/>
    <n v="48"/>
    <n v="0.20799999999999999"/>
    <n v="5.3999999999999999E-2"/>
  </r>
  <r>
    <x v="30"/>
    <s v="CalWIN"/>
    <x v="1"/>
    <x v="4"/>
    <x v="4"/>
    <s v="2015/16"/>
    <n v="123663"/>
    <n v="256008"/>
    <n v="910010"/>
    <n v="0.98219999999999996"/>
    <m/>
    <n v="23"/>
    <n v="0.435"/>
    <n v="3.0099999999999998E-2"/>
  </r>
  <r>
    <x v="31"/>
    <s v="CalWIN"/>
    <x v="1"/>
    <x v="4"/>
    <x v="4"/>
    <s v="2015/16"/>
    <n v="9265"/>
    <n v="17900"/>
    <n v="65033"/>
    <n v="0.97240000000000004"/>
    <m/>
    <n v="48"/>
    <n v="0.20799999999999999"/>
    <n v="5.3999999999999999E-2"/>
  </r>
  <r>
    <x v="32"/>
    <s v="C-IV"/>
    <x v="1"/>
    <x v="4"/>
    <x v="4"/>
    <s v="2015/16"/>
    <n v="1206"/>
    <n v="2264"/>
    <n v="6205"/>
    <n v="1"/>
    <m/>
    <n v="48"/>
    <n v="0.20799999999999999"/>
    <n v="5.3999999999999999E-2"/>
  </r>
  <r>
    <x v="33"/>
    <s v="C-IV"/>
    <x v="1"/>
    <x v="4"/>
    <x v="4"/>
    <s v="2015/16"/>
    <n v="129440"/>
    <n v="290613"/>
    <n v="832411"/>
    <n v="0.996"/>
    <m/>
    <n v="24"/>
    <n v="0.29199999999999998"/>
    <n v="3.6999999999999998E-2"/>
  </r>
  <r>
    <x v="34"/>
    <s v="CalWIN"/>
    <x v="1"/>
    <x v="4"/>
    <x v="4"/>
    <s v="2015/16"/>
    <n v="104048"/>
    <n v="217132"/>
    <n v="559244"/>
    <n v="0.99029999999999996"/>
    <m/>
    <n v="20"/>
    <n v="0.4"/>
    <n v="3.3399999999999999E-2"/>
  </r>
  <r>
    <x v="35"/>
    <s v="C-IV"/>
    <x v="1"/>
    <x v="4"/>
    <x v="4"/>
    <s v="2015/16"/>
    <n v="2697"/>
    <n v="5996"/>
    <n v="18687"/>
    <n v="1"/>
    <m/>
    <n v="48"/>
    <n v="0.20799999999999999"/>
    <n v="5.3999999999999999E-2"/>
  </r>
  <r>
    <x v="36"/>
    <s v="C-IV"/>
    <x v="1"/>
    <x v="4"/>
    <x v="4"/>
    <s v="2015/16"/>
    <n v="179978"/>
    <n v="395523"/>
    <n v="878241"/>
    <n v="0.99950000000000006"/>
    <m/>
    <n v="19"/>
    <n v="0.21099999999999999"/>
    <n v="2.12E-2"/>
  </r>
  <r>
    <x v="37"/>
    <s v="CalWIN"/>
    <x v="1"/>
    <x v="4"/>
    <x v="4"/>
    <s v="2015/16"/>
    <n v="142797"/>
    <n v="289206"/>
    <n v="908130"/>
    <n v="0.94710000000000005"/>
    <m/>
    <n v="28"/>
    <n v="0.42899999999999999"/>
    <n v="1.8800000000000001E-2"/>
  </r>
  <r>
    <x v="38"/>
    <s v="CalWIN"/>
    <x v="1"/>
    <x v="4"/>
    <x v="4"/>
    <s v="2015/16"/>
    <n v="34717"/>
    <n v="52762"/>
    <n v="228277"/>
    <n v="0.97260000000000002"/>
    <m/>
    <n v="6"/>
    <n v="0.66700000000000004"/>
    <n v="4.5499999999999999E-2"/>
  </r>
  <r>
    <x v="39"/>
    <s v="C-IV"/>
    <x v="1"/>
    <x v="4"/>
    <x v="4"/>
    <s v="2015/16"/>
    <n v="52536"/>
    <n v="118821"/>
    <n v="299647"/>
    <n v="0.99339999999999995"/>
    <m/>
    <n v="8"/>
    <n v="0.125"/>
    <n v="2.0400000000000001E-2"/>
  </r>
  <r>
    <x v="40"/>
    <s v="CalWIN"/>
    <x v="1"/>
    <x v="4"/>
    <x v="4"/>
    <s v="2015/16"/>
    <n v="10115"/>
    <n v="18605"/>
    <n v="62522"/>
    <n v="0.96650000000000003"/>
    <m/>
    <n v="48"/>
    <n v="0.20799999999999999"/>
    <n v="5.3999999999999999E-2"/>
  </r>
  <r>
    <x v="41"/>
    <s v="CalWIN"/>
    <x v="1"/>
    <x v="4"/>
    <x v="4"/>
    <s v="2015/16"/>
    <n v="15598"/>
    <n v="30378"/>
    <n v="158843"/>
    <n v="0.96860000000000002"/>
    <m/>
    <n v="48"/>
    <n v="0.20799999999999999"/>
    <n v="5.3999999999999999E-2"/>
  </r>
  <r>
    <x v="42"/>
    <s v="CalWIN"/>
    <x v="1"/>
    <x v="4"/>
    <x v="4"/>
    <s v="2015/16"/>
    <n v="19143"/>
    <n v="40326"/>
    <n v="144208"/>
    <n v="0.95250000000000001"/>
    <m/>
    <n v="48"/>
    <n v="0.20799999999999999"/>
    <n v="5.3999999999999999E-2"/>
  </r>
  <r>
    <x v="43"/>
    <s v="CalWIN"/>
    <x v="1"/>
    <x v="4"/>
    <x v="4"/>
    <s v="2015/16"/>
    <n v="53922"/>
    <n v="106603"/>
    <n v="452010"/>
    <n v="0.97829999999999995"/>
    <m/>
    <n v="10"/>
    <n v="0.3"/>
    <n v="4.2799999999999998E-2"/>
  </r>
  <r>
    <x v="44"/>
    <s v="CalWIN"/>
    <x v="1"/>
    <x v="4"/>
    <x v="4"/>
    <s v="2015/16"/>
    <n v="14946"/>
    <n v="27563"/>
    <n v="81186"/>
    <n v="0.97089999999999999"/>
    <m/>
    <n v="48"/>
    <n v="0.20799999999999999"/>
    <n v="5.3999999999999999E-2"/>
  </r>
  <r>
    <x v="45"/>
    <s v="C-IV"/>
    <x v="1"/>
    <x v="4"/>
    <x v="4"/>
    <s v="2015/16"/>
    <n v="12929"/>
    <n v="24679"/>
    <n v="66010"/>
    <n v="0.98650000000000004"/>
    <m/>
    <n v="48"/>
    <n v="0.20799999999999999"/>
    <n v="5.3999999999999999E-2"/>
  </r>
  <r>
    <x v="46"/>
    <s v="C-IV"/>
    <x v="1"/>
    <x v="4"/>
    <x v="4"/>
    <s v="2015/16"/>
    <n v="166"/>
    <n v="295"/>
    <n v="808"/>
    <n v="1"/>
    <m/>
    <n v="48"/>
    <n v="0.20799999999999999"/>
    <n v="5.3999999999999999E-2"/>
  </r>
  <r>
    <x v="47"/>
    <s v="C-IV"/>
    <x v="1"/>
    <x v="4"/>
    <x v="4"/>
    <s v="2015/16"/>
    <n v="3347"/>
    <n v="7104"/>
    <n v="18086"/>
    <n v="1"/>
    <m/>
    <n v="48"/>
    <n v="0.20799999999999999"/>
    <n v="5.3999999999999999E-2"/>
  </r>
  <r>
    <x v="48"/>
    <s v="CalWIN"/>
    <x v="1"/>
    <x v="4"/>
    <x v="4"/>
    <s v="2015/16"/>
    <n v="22783"/>
    <n v="43283"/>
    <n v="124814"/>
    <n v="0.95650000000000002"/>
    <m/>
    <n v="5"/>
    <n v="0.2"/>
    <n v="1.8100000000000002E-2"/>
  </r>
  <r>
    <x v="49"/>
    <s v="CalWIN"/>
    <x v="1"/>
    <x v="4"/>
    <x v="4"/>
    <s v="2015/16"/>
    <n v="19477"/>
    <n v="34744"/>
    <n v="128944"/>
    <n v="0.87"/>
    <m/>
    <n v="48"/>
    <n v="0.20799999999999999"/>
    <n v="5.3999999999999999E-2"/>
  </r>
  <r>
    <x v="50"/>
    <s v="C-IV"/>
    <x v="1"/>
    <x v="4"/>
    <x v="4"/>
    <s v="2015/16"/>
    <n v="42632"/>
    <n v="89906"/>
    <n v="241702"/>
    <n v="0.99409999999999998"/>
    <m/>
    <n v="4"/>
    <n v="0.25"/>
    <n v="1.9900000000000001E-2"/>
  </r>
  <r>
    <x v="51"/>
    <s v="C-IV"/>
    <x v="1"/>
    <x v="4"/>
    <x v="4"/>
    <s v="2015/16"/>
    <n v="5835"/>
    <n v="13426"/>
    <n v="41956"/>
    <n v="0.95620000000000005"/>
    <m/>
    <n v="48"/>
    <n v="0.20799999999999999"/>
    <n v="5.3999999999999999E-2"/>
  </r>
  <r>
    <x v="52"/>
    <s v="C-IV"/>
    <x v="1"/>
    <x v="4"/>
    <x v="4"/>
    <s v="2015/16"/>
    <n v="4667"/>
    <n v="10185"/>
    <n v="27658"/>
    <n v="0.89180000000000004"/>
    <m/>
    <n v="48"/>
    <n v="0.20799999999999999"/>
    <n v="5.3999999999999999E-2"/>
  </r>
  <r>
    <x v="53"/>
    <s v="C-IV"/>
    <x v="1"/>
    <x v="4"/>
    <x v="4"/>
    <s v="2015/16"/>
    <n v="1039"/>
    <n v="1818"/>
    <n v="4962"/>
    <n v="0.90410000000000001"/>
    <m/>
    <n v="48"/>
    <n v="0.20799999999999999"/>
    <n v="5.3999999999999999E-2"/>
  </r>
  <r>
    <x v="54"/>
    <s v="CalWIN"/>
    <x v="1"/>
    <x v="4"/>
    <x v="4"/>
    <s v="2015/16"/>
    <n v="53404"/>
    <n v="125621"/>
    <n v="257082"/>
    <n v="0.97960000000000003"/>
    <m/>
    <n v="8"/>
    <n v="0.125"/>
    <n v="2.5899999999999999E-2"/>
  </r>
  <r>
    <x v="55"/>
    <s v="C-IV"/>
    <x v="1"/>
    <x v="4"/>
    <x v="4"/>
    <s v="2015/16"/>
    <n v="3175"/>
    <n v="5533"/>
    <n v="14840"/>
    <n v="0.98529999999999995"/>
    <m/>
    <n v="48"/>
    <n v="0.20799999999999999"/>
    <n v="5.3999999999999999E-2"/>
  </r>
  <r>
    <x v="56"/>
    <s v="CalWIN"/>
    <x v="1"/>
    <x v="4"/>
    <x v="4"/>
    <s v="2015/16"/>
    <n v="37799"/>
    <n v="76119"/>
    <n v="240868"/>
    <n v="0.97740000000000005"/>
    <m/>
    <n v="7"/>
    <n v="0.42899999999999999"/>
    <n v="5.4100000000000002E-2"/>
  </r>
  <r>
    <x v="57"/>
    <s v="CalWIN"/>
    <x v="1"/>
    <x v="4"/>
    <x v="4"/>
    <s v="2015/16"/>
    <n v="10864"/>
    <n v="21445"/>
    <n v="59896"/>
    <n v="0.96440000000000003"/>
    <m/>
    <n v="48"/>
    <n v="0.20799999999999999"/>
    <n v="5.3999999999999999E-2"/>
  </r>
  <r>
    <x v="58"/>
    <s v="C-IV"/>
    <x v="1"/>
    <x v="4"/>
    <x v="4"/>
    <s v="2015/16"/>
    <n v="6344"/>
    <n v="13652"/>
    <n v="32391"/>
    <n v="1"/>
    <m/>
    <n v="48"/>
    <n v="0.20799999999999999"/>
    <n v="5.3999999999999999E-2"/>
  </r>
  <r>
    <x v="0"/>
    <s v="n/a"/>
    <x v="2"/>
    <x v="4"/>
    <x v="4"/>
    <s v="2015/16"/>
    <n v="2133037"/>
    <n v="4415861"/>
    <n v="13651668"/>
    <n v="0.97299999999999998"/>
    <m/>
    <n v="383"/>
    <n v="0.36299999999999999"/>
    <n v="5.2499999999999998E-2"/>
  </r>
  <r>
    <x v="1"/>
    <s v="CalWIN"/>
    <x v="2"/>
    <x v="4"/>
    <x v="4"/>
    <s v="2015/16"/>
    <n v="61189"/>
    <n v="117557"/>
    <n v="445655"/>
    <n v="0.96779999999999999"/>
    <m/>
    <n v="13"/>
    <n v="0.46200000000000002"/>
    <n v="5.8799999999999998E-2"/>
  </r>
  <r>
    <x v="2"/>
    <s v="C-IV"/>
    <x v="2"/>
    <x v="4"/>
    <x v="4"/>
    <s v="2015/16"/>
    <n v="97"/>
    <n v="161"/>
    <n v="358"/>
    <n v="1"/>
    <m/>
    <n v="56"/>
    <n v="0.19600000000000001"/>
    <n v="5.74E-2"/>
  </r>
  <r>
    <x v="3"/>
    <s v="C-IV"/>
    <x v="2"/>
    <x v="4"/>
    <x v="4"/>
    <s v="2015/16"/>
    <n v="1830"/>
    <n v="3458"/>
    <n v="8305"/>
    <n v="0.95"/>
    <m/>
    <n v="56"/>
    <n v="0.19600000000000001"/>
    <n v="5.74E-2"/>
  </r>
  <r>
    <x v="4"/>
    <s v="C-IV"/>
    <x v="2"/>
    <x v="4"/>
    <x v="4"/>
    <s v="2015/16"/>
    <n v="17109"/>
    <n v="32341"/>
    <n v="83572"/>
    <n v="0.88900000000000001"/>
    <m/>
    <n v="56"/>
    <n v="0.19600000000000001"/>
    <n v="5.74E-2"/>
  </r>
  <r>
    <x v="5"/>
    <s v="C-IV"/>
    <x v="2"/>
    <x v="4"/>
    <x v="4"/>
    <s v="2015/16"/>
    <n v="2791"/>
    <n v="5145"/>
    <n v="12249"/>
    <n v="0.98019999999999996"/>
    <m/>
    <n v="56"/>
    <n v="0.19600000000000001"/>
    <n v="5.74E-2"/>
  </r>
  <r>
    <x v="6"/>
    <s v="C-IV"/>
    <x v="2"/>
    <x v="4"/>
    <x v="4"/>
    <s v="2015/16"/>
    <n v="602"/>
    <n v="1375"/>
    <n v="8998"/>
    <n v="0.7742"/>
    <m/>
    <n v="56"/>
    <n v="0.19600000000000001"/>
    <n v="5.74E-2"/>
  </r>
  <r>
    <x v="7"/>
    <s v="CalWIN"/>
    <x v="2"/>
    <x v="4"/>
    <x v="4"/>
    <s v="2015/16"/>
    <n v="35021"/>
    <n v="69951"/>
    <n v="276808"/>
    <n v="0.95140000000000002"/>
    <m/>
    <n v="9"/>
    <n v="0.44400000000000001"/>
    <n v="3.6999999999999998E-2"/>
  </r>
  <r>
    <x v="8"/>
    <s v="C-IV"/>
    <x v="2"/>
    <x v="4"/>
    <x v="4"/>
    <s v="2015/16"/>
    <n v="2655"/>
    <n v="5399"/>
    <n v="12100"/>
    <n v="0.98850000000000005"/>
    <m/>
    <n v="56"/>
    <n v="0.19600000000000001"/>
    <n v="5.74E-2"/>
  </r>
  <r>
    <x v="9"/>
    <s v="C-IV"/>
    <x v="2"/>
    <x v="4"/>
    <x v="4"/>
    <s v="2015/16"/>
    <n v="7250"/>
    <n v="12948"/>
    <n v="39148"/>
    <n v="0.99180000000000001"/>
    <m/>
    <n v="56"/>
    <n v="0.19600000000000001"/>
    <n v="5.74E-2"/>
  </r>
  <r>
    <x v="10"/>
    <s v="CalWIN"/>
    <x v="2"/>
    <x v="4"/>
    <x v="4"/>
    <s v="2015/16"/>
    <n v="97745"/>
    <n v="226097"/>
    <n v="492096"/>
    <n v="0.93940000000000001"/>
    <m/>
    <n v="22"/>
    <n v="0.27300000000000002"/>
    <n v="2.6800000000000001E-2"/>
  </r>
  <r>
    <x v="11"/>
    <s v="C-IV"/>
    <x v="2"/>
    <x v="4"/>
    <x v="4"/>
    <s v="2015/16"/>
    <n v="1555"/>
    <n v="3640"/>
    <n v="12278"/>
    <n v="1"/>
    <m/>
    <n v="56"/>
    <n v="0.19600000000000001"/>
    <n v="5.74E-2"/>
  </r>
  <r>
    <x v="12"/>
    <s v="C-IV"/>
    <x v="2"/>
    <x v="4"/>
    <x v="4"/>
    <s v="2015/16"/>
    <n v="12600"/>
    <n v="21420"/>
    <n v="54143"/>
    <n v="0.99660000000000004"/>
    <m/>
    <n v="56"/>
    <n v="0.19600000000000001"/>
    <n v="5.74E-2"/>
  </r>
  <r>
    <x v="13"/>
    <s v="C-IV"/>
    <x v="2"/>
    <x v="4"/>
    <x v="4"/>
    <s v="2015/16"/>
    <n v="17328"/>
    <n v="42539"/>
    <n v="93702"/>
    <n v="0.97740000000000005"/>
    <m/>
    <n v="56"/>
    <n v="0.19600000000000001"/>
    <n v="5.74E-2"/>
  </r>
  <r>
    <x v="14"/>
    <s v="C-IV"/>
    <x v="2"/>
    <x v="4"/>
    <x v="4"/>
    <s v="2015/16"/>
    <n v="1070"/>
    <n v="2088"/>
    <n v="5630"/>
    <n v="1"/>
    <m/>
    <n v="56"/>
    <n v="0.19600000000000001"/>
    <n v="5.74E-2"/>
  </r>
  <r>
    <x v="15"/>
    <s v="C-IV"/>
    <x v="2"/>
    <x v="4"/>
    <x v="4"/>
    <s v="2015/16"/>
    <n v="71257"/>
    <n v="165897"/>
    <n v="405408"/>
    <n v="0.99570000000000003"/>
    <m/>
    <n v="15"/>
    <n v="0.2"/>
    <n v="8.6999999999999994E-3"/>
  </r>
  <r>
    <x v="16"/>
    <s v="C-IV"/>
    <x v="2"/>
    <x v="4"/>
    <x v="4"/>
    <s v="2015/16"/>
    <n v="11035"/>
    <n v="25270"/>
    <n v="57472"/>
    <n v="0.99539999999999995"/>
    <m/>
    <n v="56"/>
    <n v="0.19600000000000001"/>
    <n v="5.74E-2"/>
  </r>
  <r>
    <x v="17"/>
    <s v="C-IV"/>
    <x v="2"/>
    <x v="4"/>
    <x v="4"/>
    <s v="2015/16"/>
    <n v="6654"/>
    <n v="12595"/>
    <n v="31685"/>
    <n v="0.9496"/>
    <m/>
    <n v="56"/>
    <n v="0.19600000000000001"/>
    <n v="5.74E-2"/>
  </r>
  <r>
    <x v="18"/>
    <s v="C-IV"/>
    <x v="2"/>
    <x v="4"/>
    <x v="4"/>
    <s v="2015/16"/>
    <n v="1553"/>
    <n v="3155"/>
    <n v="7843"/>
    <n v="0.90480000000000005"/>
    <m/>
    <n v="56"/>
    <n v="0.19600000000000001"/>
    <n v="5.74E-2"/>
  </r>
  <r>
    <x v="19"/>
    <s v="LRS"/>
    <x v="2"/>
    <x v="4"/>
    <x v="4"/>
    <s v="2015/16"/>
    <n v="578274"/>
    <n v="1145274"/>
    <n v="4175112"/>
    <n v="0.96309999999999996"/>
    <m/>
    <n v="65"/>
    <n v="0.67700000000000005"/>
    <n v="4.7100000000000003E-2"/>
  </r>
  <r>
    <x v="20"/>
    <s v="C-IV"/>
    <x v="2"/>
    <x v="4"/>
    <x v="4"/>
    <s v="2015/16"/>
    <n v="12366"/>
    <n v="30086"/>
    <n v="70371"/>
    <n v="0.99239999999999995"/>
    <m/>
    <n v="56"/>
    <n v="0.19600000000000001"/>
    <n v="5.74E-2"/>
  </r>
  <r>
    <x v="21"/>
    <s v="C-IV"/>
    <x v="2"/>
    <x v="4"/>
    <x v="4"/>
    <s v="2015/16"/>
    <n v="6290"/>
    <n v="10396"/>
    <n v="45299"/>
    <n v="0.99170000000000003"/>
    <m/>
    <n v="56"/>
    <n v="0.19600000000000001"/>
    <n v="5.74E-2"/>
  </r>
  <r>
    <x v="22"/>
    <s v="C-IV"/>
    <x v="2"/>
    <x v="4"/>
    <x v="4"/>
    <s v="2015/16"/>
    <n v="1135"/>
    <n v="2107"/>
    <n v="4842"/>
    <n v="1"/>
    <m/>
    <n v="56"/>
    <n v="0.19600000000000001"/>
    <n v="5.74E-2"/>
  </r>
  <r>
    <x v="23"/>
    <s v="C-IV"/>
    <x v="2"/>
    <x v="4"/>
    <x v="4"/>
    <s v="2015/16"/>
    <n v="6833"/>
    <n v="12795"/>
    <n v="41834"/>
    <n v="0.98450000000000004"/>
    <m/>
    <n v="56"/>
    <n v="0.19600000000000001"/>
    <n v="5.74E-2"/>
  </r>
  <r>
    <x v="24"/>
    <s v="C-IV"/>
    <x v="2"/>
    <x v="4"/>
    <x v="4"/>
    <s v="2015/16"/>
    <n v="25108"/>
    <n v="58084"/>
    <n v="140291"/>
    <n v="0.99639999999999995"/>
    <m/>
    <n v="4"/>
    <n v="0"/>
    <n v="3.5200000000000002E-2"/>
  </r>
  <r>
    <x v="25"/>
    <s v="C-IV"/>
    <x v="2"/>
    <x v="4"/>
    <x v="4"/>
    <s v="2015/16"/>
    <n v="499"/>
    <n v="1063"/>
    <n v="3092"/>
    <n v="1"/>
    <m/>
    <n v="56"/>
    <n v="0.19600000000000001"/>
    <n v="5.74E-2"/>
  </r>
  <r>
    <x v="26"/>
    <s v="C-IV"/>
    <x v="2"/>
    <x v="4"/>
    <x v="4"/>
    <s v="2015/16"/>
    <n v="445"/>
    <n v="787"/>
    <n v="3785"/>
    <n v="1"/>
    <m/>
    <n v="56"/>
    <n v="0.19600000000000001"/>
    <n v="5.74E-2"/>
  </r>
  <r>
    <x v="27"/>
    <s v="C-IV"/>
    <x v="2"/>
    <x v="4"/>
    <x v="4"/>
    <s v="2015/16"/>
    <n v="25024"/>
    <n v="56085"/>
    <n v="181969"/>
    <n v="1"/>
    <m/>
    <n v="5"/>
    <n v="0"/>
    <n v="4.4299999999999999E-2"/>
  </r>
  <r>
    <x v="28"/>
    <s v="C-IV"/>
    <x v="2"/>
    <x v="4"/>
    <x v="4"/>
    <s v="2015/16"/>
    <n v="3653"/>
    <n v="7541"/>
    <n v="32896"/>
    <n v="0.97850000000000004"/>
    <m/>
    <n v="56"/>
    <n v="0.19600000000000001"/>
    <n v="5.74E-2"/>
  </r>
  <r>
    <x v="29"/>
    <s v="C-IV"/>
    <x v="2"/>
    <x v="4"/>
    <x v="4"/>
    <s v="2015/16"/>
    <n v="4345"/>
    <n v="7788"/>
    <n v="25754"/>
    <n v="0.99060000000000004"/>
    <m/>
    <n v="56"/>
    <n v="0.19600000000000001"/>
    <n v="5.74E-2"/>
  </r>
  <r>
    <x v="30"/>
    <s v="CalWIN"/>
    <x v="2"/>
    <x v="4"/>
    <x v="4"/>
    <s v="2015/16"/>
    <n v="123990"/>
    <n v="255642"/>
    <n v="917220"/>
    <n v="0.98580000000000001"/>
    <m/>
    <n v="28"/>
    <n v="0.39300000000000002"/>
    <n v="4.87E-2"/>
  </r>
  <r>
    <x v="31"/>
    <s v="CalWIN"/>
    <x v="2"/>
    <x v="4"/>
    <x v="4"/>
    <s v="2015/16"/>
    <n v="9357"/>
    <n v="18012"/>
    <n v="65018"/>
    <n v="0.98099999999999998"/>
    <m/>
    <n v="56"/>
    <n v="0.19600000000000001"/>
    <n v="5.74E-2"/>
  </r>
  <r>
    <x v="32"/>
    <s v="C-IV"/>
    <x v="2"/>
    <x v="4"/>
    <x v="4"/>
    <s v="2015/16"/>
    <n v="1223"/>
    <n v="2269"/>
    <n v="6196"/>
    <n v="1"/>
    <m/>
    <n v="56"/>
    <n v="0.19600000000000001"/>
    <n v="5.74E-2"/>
  </r>
  <r>
    <x v="33"/>
    <s v="C-IV"/>
    <x v="2"/>
    <x v="4"/>
    <x v="4"/>
    <s v="2015/16"/>
    <n v="129645"/>
    <n v="290024"/>
    <n v="835262"/>
    <n v="0.99660000000000004"/>
    <m/>
    <n v="28"/>
    <n v="0.25"/>
    <n v="3.9100000000000003E-2"/>
  </r>
  <r>
    <x v="34"/>
    <s v="CalWIN"/>
    <x v="2"/>
    <x v="4"/>
    <x v="4"/>
    <s v="2015/16"/>
    <n v="103841"/>
    <n v="216589"/>
    <n v="561737"/>
    <n v="0.98599999999999999"/>
    <m/>
    <n v="24"/>
    <n v="0.41699999999999998"/>
    <n v="2.64E-2"/>
  </r>
  <r>
    <x v="35"/>
    <s v="C-IV"/>
    <x v="2"/>
    <x v="4"/>
    <x v="4"/>
    <s v="2015/16"/>
    <n v="2702"/>
    <n v="6003"/>
    <n v="18703"/>
    <n v="1"/>
    <m/>
    <n v="56"/>
    <n v="0.19600000000000001"/>
    <n v="5.74E-2"/>
  </r>
  <r>
    <x v="36"/>
    <s v="C-IV"/>
    <x v="2"/>
    <x v="4"/>
    <x v="4"/>
    <s v="2015/16"/>
    <n v="179815"/>
    <n v="393948"/>
    <n v="874944"/>
    <n v="0.99860000000000004"/>
    <m/>
    <n v="25"/>
    <n v="0.28000000000000003"/>
    <n v="1.8800000000000001E-2"/>
  </r>
  <r>
    <x v="37"/>
    <s v="CalWIN"/>
    <x v="2"/>
    <x v="4"/>
    <x v="4"/>
    <s v="2015/16"/>
    <n v="143153"/>
    <n v="288774"/>
    <n v="910767"/>
    <n v="0.95030000000000003"/>
    <m/>
    <n v="33"/>
    <n v="0.39400000000000002"/>
    <n v="1.7999999999999999E-2"/>
  </r>
  <r>
    <x v="38"/>
    <s v="CalWIN"/>
    <x v="2"/>
    <x v="4"/>
    <x v="4"/>
    <s v="2015/16"/>
    <n v="34926"/>
    <n v="52808"/>
    <n v="228436"/>
    <n v="0.97070000000000001"/>
    <m/>
    <n v="7"/>
    <n v="0.71399999999999997"/>
    <n v="5.6300000000000003E-2"/>
  </r>
  <r>
    <x v="39"/>
    <s v="C-IV"/>
    <x v="2"/>
    <x v="4"/>
    <x v="4"/>
    <s v="2015/16"/>
    <n v="52536"/>
    <n v="118596"/>
    <n v="299048"/>
    <n v="0.99350000000000005"/>
    <m/>
    <n v="9"/>
    <n v="0.222"/>
    <n v="2.76E-2"/>
  </r>
  <r>
    <x v="40"/>
    <s v="CalWIN"/>
    <x v="2"/>
    <x v="4"/>
    <x v="4"/>
    <s v="2015/16"/>
    <n v="10155"/>
    <n v="18634"/>
    <n v="62430"/>
    <n v="0.95069999999999999"/>
    <m/>
    <n v="56"/>
    <n v="0.19600000000000001"/>
    <n v="5.74E-2"/>
  </r>
  <r>
    <x v="41"/>
    <s v="CalWIN"/>
    <x v="2"/>
    <x v="4"/>
    <x v="4"/>
    <s v="2015/16"/>
    <n v="15529"/>
    <n v="30087"/>
    <n v="158570"/>
    <n v="0.96020000000000005"/>
    <m/>
    <n v="56"/>
    <n v="0.19600000000000001"/>
    <n v="5.74E-2"/>
  </r>
  <r>
    <x v="42"/>
    <s v="CalWIN"/>
    <x v="2"/>
    <x v="4"/>
    <x v="4"/>
    <s v="2015/16"/>
    <n v="19222"/>
    <n v="40347"/>
    <n v="145167"/>
    <n v="0.96840000000000004"/>
    <m/>
    <n v="56"/>
    <n v="0.19600000000000001"/>
    <n v="5.74E-2"/>
  </r>
  <r>
    <x v="43"/>
    <s v="CalWIN"/>
    <x v="2"/>
    <x v="4"/>
    <x v="4"/>
    <s v="2015/16"/>
    <n v="53841"/>
    <n v="106111"/>
    <n v="454026"/>
    <n v="0.9859"/>
    <m/>
    <n v="12"/>
    <n v="0.33300000000000002"/>
    <n v="4.1500000000000002E-2"/>
  </r>
  <r>
    <x v="44"/>
    <s v="CalWIN"/>
    <x v="2"/>
    <x v="4"/>
    <x v="4"/>
    <s v="2015/16"/>
    <n v="15086"/>
    <n v="27739"/>
    <n v="80599"/>
    <n v="0.96909999999999996"/>
    <m/>
    <n v="56"/>
    <n v="0.19600000000000001"/>
    <n v="5.74E-2"/>
  </r>
  <r>
    <x v="45"/>
    <s v="C-IV"/>
    <x v="2"/>
    <x v="4"/>
    <x v="4"/>
    <s v="2015/16"/>
    <n v="12990"/>
    <n v="24651"/>
    <n v="66087"/>
    <n v="0.98580000000000001"/>
    <m/>
    <n v="56"/>
    <n v="0.19600000000000001"/>
    <n v="5.74E-2"/>
  </r>
  <r>
    <x v="46"/>
    <s v="C-IV"/>
    <x v="2"/>
    <x v="4"/>
    <x v="4"/>
    <s v="2015/16"/>
    <n v="156"/>
    <n v="279"/>
    <n v="816"/>
    <n v="1"/>
    <m/>
    <n v="56"/>
    <n v="0.19600000000000001"/>
    <n v="5.74E-2"/>
  </r>
  <r>
    <x v="47"/>
    <s v="C-IV"/>
    <x v="2"/>
    <x v="4"/>
    <x v="4"/>
    <s v="2015/16"/>
    <n v="3326"/>
    <n v="7055"/>
    <n v="18154"/>
    <n v="0.98909999999999998"/>
    <m/>
    <n v="56"/>
    <n v="0.19600000000000001"/>
    <n v="5.74E-2"/>
  </r>
  <r>
    <x v="48"/>
    <s v="CalWIN"/>
    <x v="2"/>
    <x v="4"/>
    <x v="4"/>
    <s v="2015/16"/>
    <n v="22818"/>
    <n v="43229"/>
    <n v="124530"/>
    <n v="0.96870000000000001"/>
    <m/>
    <n v="6"/>
    <n v="0.16700000000000001"/>
    <n v="2.1399999999999999E-2"/>
  </r>
  <r>
    <x v="49"/>
    <s v="CalWIN"/>
    <x v="2"/>
    <x v="4"/>
    <x v="4"/>
    <s v="2015/16"/>
    <n v="19468"/>
    <n v="34541"/>
    <n v="128774"/>
    <n v="0.81479999999999997"/>
    <m/>
    <n v="56"/>
    <n v="0.19600000000000001"/>
    <n v="5.74E-2"/>
  </r>
  <r>
    <x v="50"/>
    <s v="C-IV"/>
    <x v="2"/>
    <x v="4"/>
    <x v="4"/>
    <s v="2015/16"/>
    <n v="42586"/>
    <n v="89738"/>
    <n v="241313"/>
    <n v="0.99160000000000004"/>
    <m/>
    <n v="4"/>
    <n v="0.25"/>
    <n v="2.75E-2"/>
  </r>
  <r>
    <x v="51"/>
    <s v="C-IV"/>
    <x v="2"/>
    <x v="4"/>
    <x v="4"/>
    <s v="2015/16"/>
    <n v="5861"/>
    <n v="13457"/>
    <n v="42277"/>
    <n v="0.96079999999999999"/>
    <m/>
    <n v="56"/>
    <n v="0.19600000000000001"/>
    <n v="5.74E-2"/>
  </r>
  <r>
    <x v="52"/>
    <s v="C-IV"/>
    <x v="2"/>
    <x v="4"/>
    <x v="4"/>
    <s v="2015/16"/>
    <n v="4706"/>
    <n v="10221"/>
    <n v="27765"/>
    <n v="0.91180000000000005"/>
    <m/>
    <n v="56"/>
    <n v="0.19600000000000001"/>
    <n v="5.74E-2"/>
  </r>
  <r>
    <x v="53"/>
    <s v="C-IV"/>
    <x v="2"/>
    <x v="4"/>
    <x v="4"/>
    <s v="2015/16"/>
    <n v="1003"/>
    <n v="1753"/>
    <n v="4969"/>
    <n v="0.93020000000000003"/>
    <m/>
    <n v="56"/>
    <n v="0.19600000000000001"/>
    <n v="5.74E-2"/>
  </r>
  <r>
    <x v="54"/>
    <s v="CalWIN"/>
    <x v="2"/>
    <x v="4"/>
    <x v="4"/>
    <s v="2015/16"/>
    <n v="53554"/>
    <n v="125686"/>
    <n v="258164"/>
    <n v="0.97770000000000001"/>
    <m/>
    <n v="9"/>
    <n v="0.111"/>
    <n v="2.29E-2"/>
  </r>
  <r>
    <x v="55"/>
    <s v="C-IV"/>
    <x v="2"/>
    <x v="4"/>
    <x v="4"/>
    <s v="2015/16"/>
    <n v="3215"/>
    <n v="5596"/>
    <n v="14788"/>
    <n v="0.98770000000000002"/>
    <m/>
    <n v="56"/>
    <n v="0.19600000000000001"/>
    <n v="5.74E-2"/>
  </r>
  <r>
    <x v="56"/>
    <s v="CalWIN"/>
    <x v="2"/>
    <x v="4"/>
    <x v="4"/>
    <s v="2015/16"/>
    <n v="37805"/>
    <n v="75936"/>
    <n v="240954"/>
    <n v="0.98929999999999996"/>
    <m/>
    <n v="9"/>
    <n v="0.33300000000000002"/>
    <n v="4.8000000000000001E-2"/>
  </r>
  <r>
    <x v="57"/>
    <s v="CalWIN"/>
    <x v="2"/>
    <x v="4"/>
    <x v="4"/>
    <s v="2015/16"/>
    <n v="10889"/>
    <n v="21491"/>
    <n v="59821"/>
    <n v="0.98499999999999999"/>
    <m/>
    <n v="56"/>
    <n v="0.19600000000000001"/>
    <n v="5.74E-2"/>
  </r>
  <r>
    <x v="58"/>
    <s v="C-IV"/>
    <x v="2"/>
    <x v="4"/>
    <x v="4"/>
    <s v="2015/16"/>
    <n v="6326"/>
    <n v="13603"/>
    <n v="32438"/>
    <n v="1"/>
    <m/>
    <n v="56"/>
    <n v="0.19600000000000001"/>
    <n v="5.74E-2"/>
  </r>
  <r>
    <x v="0"/>
    <s v="n/a"/>
    <x v="3"/>
    <x v="4"/>
    <x v="4"/>
    <s v="2015/16"/>
    <n v="2109228"/>
    <n v="4368561"/>
    <n v="13612581"/>
    <n v="0.97440000000000004"/>
    <m/>
    <n v="447"/>
    <n v="0.376"/>
    <n v="5.2299999999999999E-2"/>
  </r>
  <r>
    <x v="1"/>
    <s v="CalWIN"/>
    <x v="3"/>
    <x v="4"/>
    <x v="4"/>
    <s v="2015/16"/>
    <n v="61011"/>
    <n v="117298"/>
    <n v="440616"/>
    <n v="0.95960000000000001"/>
    <m/>
    <n v="15"/>
    <n v="0.4"/>
    <n v="5.0999999999999997E-2"/>
  </r>
  <r>
    <x v="2"/>
    <s v="C-IV"/>
    <x v="3"/>
    <x v="4"/>
    <x v="4"/>
    <s v="2015/16"/>
    <n v="92"/>
    <n v="155"/>
    <n v="362"/>
    <n v="1"/>
    <m/>
    <n v="67"/>
    <n v="0.23899999999999999"/>
    <n v="5.3800000000000001E-2"/>
  </r>
  <r>
    <x v="3"/>
    <s v="C-IV"/>
    <x v="3"/>
    <x v="4"/>
    <x v="4"/>
    <s v="2015/16"/>
    <n v="1808"/>
    <n v="3415"/>
    <n v="8287"/>
    <n v="0.98860000000000003"/>
    <m/>
    <n v="67"/>
    <n v="0.23899999999999999"/>
    <n v="5.3800000000000001E-2"/>
  </r>
  <r>
    <x v="4"/>
    <s v="C-IV"/>
    <x v="3"/>
    <x v="4"/>
    <x v="4"/>
    <s v="2015/16"/>
    <n v="17087"/>
    <n v="32218"/>
    <n v="83549"/>
    <n v="0.91169999999999995"/>
    <m/>
    <n v="67"/>
    <n v="0.23899999999999999"/>
    <n v="5.3800000000000001E-2"/>
  </r>
  <r>
    <x v="5"/>
    <s v="C-IV"/>
    <x v="3"/>
    <x v="4"/>
    <x v="4"/>
    <s v="2015/16"/>
    <n v="2780"/>
    <n v="5156"/>
    <n v="12243"/>
    <n v="0.99150000000000005"/>
    <m/>
    <n v="67"/>
    <n v="0.23899999999999999"/>
    <n v="5.3800000000000001E-2"/>
  </r>
  <r>
    <x v="6"/>
    <s v="C-IV"/>
    <x v="3"/>
    <x v="4"/>
    <x v="4"/>
    <s v="2015/16"/>
    <n v="633"/>
    <n v="1434"/>
    <n v="9074"/>
    <n v="0.83330000000000004"/>
    <m/>
    <n v="67"/>
    <n v="0.23899999999999999"/>
    <n v="5.3800000000000001E-2"/>
  </r>
  <r>
    <x v="7"/>
    <s v="CalWIN"/>
    <x v="3"/>
    <x v="4"/>
    <x v="4"/>
    <s v="2015/16"/>
    <n v="34941"/>
    <n v="69736"/>
    <n v="277492"/>
    <n v="0.96479999999999999"/>
    <m/>
    <n v="10"/>
    <n v="0.4"/>
    <n v="3.6299999999999999E-2"/>
  </r>
  <r>
    <x v="8"/>
    <s v="C-IV"/>
    <x v="3"/>
    <x v="4"/>
    <x v="4"/>
    <s v="2015/16"/>
    <n v="2640"/>
    <n v="5369"/>
    <n v="12052"/>
    <n v="0.98860000000000003"/>
    <m/>
    <n v="67"/>
    <n v="0.23899999999999999"/>
    <n v="5.3800000000000001E-2"/>
  </r>
  <r>
    <x v="9"/>
    <s v="C-IV"/>
    <x v="3"/>
    <x v="4"/>
    <x v="4"/>
    <s v="2015/16"/>
    <n v="7232"/>
    <n v="12850"/>
    <n v="38811"/>
    <n v="0.98519999999999996"/>
    <m/>
    <n v="67"/>
    <n v="0.23899999999999999"/>
    <n v="5.3800000000000001E-2"/>
  </r>
  <r>
    <x v="10"/>
    <s v="CalWIN"/>
    <x v="3"/>
    <x v="4"/>
    <x v="4"/>
    <s v="2015/16"/>
    <n v="97266"/>
    <n v="224870"/>
    <n v="491673"/>
    <n v="0.94940000000000002"/>
    <m/>
    <n v="25"/>
    <n v="0.28000000000000003"/>
    <n v="2.4500000000000001E-2"/>
  </r>
  <r>
    <x v="11"/>
    <s v="C-IV"/>
    <x v="3"/>
    <x v="4"/>
    <x v="4"/>
    <s v="2015/16"/>
    <n v="1568"/>
    <n v="3655"/>
    <n v="12218"/>
    <n v="1"/>
    <m/>
    <n v="67"/>
    <n v="0.23899999999999999"/>
    <n v="5.3800000000000001E-2"/>
  </r>
  <r>
    <x v="12"/>
    <s v="C-IV"/>
    <x v="3"/>
    <x v="4"/>
    <x v="4"/>
    <s v="2015/16"/>
    <n v="12582"/>
    <n v="21361"/>
    <n v="54385"/>
    <n v="0.98760000000000003"/>
    <m/>
    <n v="67"/>
    <n v="0.23899999999999999"/>
    <n v="5.3800000000000001E-2"/>
  </r>
  <r>
    <x v="13"/>
    <s v="C-IV"/>
    <x v="3"/>
    <x v="4"/>
    <x v="4"/>
    <s v="2015/16"/>
    <n v="17297"/>
    <n v="42432"/>
    <n v="93554"/>
    <n v="0.97019999999999995"/>
    <m/>
    <n v="67"/>
    <n v="0.23899999999999999"/>
    <n v="5.3800000000000001E-2"/>
  </r>
  <r>
    <x v="14"/>
    <s v="C-IV"/>
    <x v="3"/>
    <x v="4"/>
    <x v="4"/>
    <s v="2015/16"/>
    <n v="1063"/>
    <n v="2089"/>
    <n v="5598"/>
    <n v="0.98080000000000001"/>
    <m/>
    <n v="67"/>
    <n v="0.23899999999999999"/>
    <n v="5.3800000000000001E-2"/>
  </r>
  <r>
    <x v="15"/>
    <s v="C-IV"/>
    <x v="3"/>
    <x v="4"/>
    <x v="4"/>
    <s v="2015/16"/>
    <n v="71050"/>
    <n v="165582"/>
    <n v="406855"/>
    <n v="0.98560000000000003"/>
    <m/>
    <n v="17"/>
    <n v="0.17599999999999999"/>
    <n v="1.54E-2"/>
  </r>
  <r>
    <x v="16"/>
    <s v="C-IV"/>
    <x v="3"/>
    <x v="4"/>
    <x v="4"/>
    <s v="2015/16"/>
    <n v="10868"/>
    <n v="24891"/>
    <n v="57169"/>
    <n v="0.98919999999999997"/>
    <m/>
    <n v="67"/>
    <n v="0.23899999999999999"/>
    <n v="5.3800000000000001E-2"/>
  </r>
  <r>
    <x v="17"/>
    <s v="C-IV"/>
    <x v="3"/>
    <x v="4"/>
    <x v="4"/>
    <s v="2015/16"/>
    <n v="6694"/>
    <n v="12649"/>
    <n v="31714"/>
    <n v="0.95289999999999997"/>
    <m/>
    <n v="67"/>
    <n v="0.23899999999999999"/>
    <n v="5.3800000000000001E-2"/>
  </r>
  <r>
    <x v="18"/>
    <s v="C-IV"/>
    <x v="3"/>
    <x v="4"/>
    <x v="4"/>
    <s v="2015/16"/>
    <n v="1553"/>
    <n v="3154"/>
    <n v="7868"/>
    <n v="0.9385"/>
    <m/>
    <n v="67"/>
    <n v="0.23899999999999999"/>
    <n v="5.3800000000000001E-2"/>
  </r>
  <r>
    <x v="19"/>
    <s v="LRS"/>
    <x v="3"/>
    <x v="4"/>
    <x v="4"/>
    <s v="2015/16"/>
    <n v="561319"/>
    <n v="1114522"/>
    <n v="4171511"/>
    <n v="0.96440000000000003"/>
    <m/>
    <n v="81"/>
    <n v="0.67900000000000005"/>
    <n v="5.4199999999999998E-2"/>
  </r>
  <r>
    <x v="20"/>
    <s v="C-IV"/>
    <x v="3"/>
    <x v="4"/>
    <x v="4"/>
    <s v="2015/16"/>
    <n v="12187"/>
    <n v="29647"/>
    <n v="69986"/>
    <n v="0.98580000000000001"/>
    <m/>
    <n v="67"/>
    <n v="0.23899999999999999"/>
    <n v="5.3800000000000001E-2"/>
  </r>
  <r>
    <x v="21"/>
    <s v="C-IV"/>
    <x v="3"/>
    <x v="4"/>
    <x v="4"/>
    <s v="2015/16"/>
    <n v="6252"/>
    <n v="10351"/>
    <n v="45262"/>
    <n v="0.98560000000000003"/>
    <m/>
    <n v="67"/>
    <n v="0.23899999999999999"/>
    <n v="5.3800000000000001E-2"/>
  </r>
  <r>
    <x v="22"/>
    <s v="C-IV"/>
    <x v="3"/>
    <x v="4"/>
    <x v="4"/>
    <s v="2015/16"/>
    <n v="1141"/>
    <n v="2101"/>
    <n v="4835"/>
    <n v="0.97499999999999998"/>
    <m/>
    <n v="67"/>
    <n v="0.23899999999999999"/>
    <n v="5.3800000000000001E-2"/>
  </r>
  <r>
    <x v="23"/>
    <s v="C-IV"/>
    <x v="3"/>
    <x v="4"/>
    <x v="4"/>
    <s v="2015/16"/>
    <n v="6816"/>
    <n v="12720"/>
    <n v="41816"/>
    <n v="0.92989999999999995"/>
    <m/>
    <n v="67"/>
    <n v="0.23899999999999999"/>
    <n v="5.3800000000000001E-2"/>
  </r>
  <r>
    <x v="24"/>
    <s v="C-IV"/>
    <x v="3"/>
    <x v="4"/>
    <x v="4"/>
    <s v="2015/16"/>
    <n v="24988"/>
    <n v="57715"/>
    <n v="140231"/>
    <n v="0.98560000000000003"/>
    <m/>
    <n v="5"/>
    <n v="0.2"/>
    <n v="3.0099999999999998E-2"/>
  </r>
  <r>
    <x v="25"/>
    <s v="C-IV"/>
    <x v="3"/>
    <x v="4"/>
    <x v="4"/>
    <s v="2015/16"/>
    <n v="494"/>
    <n v="1050"/>
    <n v="3122"/>
    <n v="1"/>
    <m/>
    <n v="67"/>
    <n v="0.23899999999999999"/>
    <n v="5.3800000000000001E-2"/>
  </r>
  <r>
    <x v="26"/>
    <s v="C-IV"/>
    <x v="3"/>
    <x v="4"/>
    <x v="4"/>
    <s v="2015/16"/>
    <n v="439"/>
    <n v="790"/>
    <n v="3750"/>
    <n v="0.9667"/>
    <m/>
    <n v="67"/>
    <n v="0.23899999999999999"/>
    <n v="5.3800000000000001E-2"/>
  </r>
  <r>
    <x v="27"/>
    <s v="C-IV"/>
    <x v="3"/>
    <x v="4"/>
    <x v="4"/>
    <s v="2015/16"/>
    <n v="24809"/>
    <n v="55488"/>
    <n v="182294"/>
    <n v="0.99790000000000001"/>
    <m/>
    <n v="6"/>
    <n v="0"/>
    <n v="4.9799999999999997E-2"/>
  </r>
  <r>
    <x v="28"/>
    <s v="C-IV"/>
    <x v="3"/>
    <x v="4"/>
    <x v="4"/>
    <s v="2015/16"/>
    <n v="3665"/>
    <n v="7533"/>
    <n v="32863"/>
    <n v="0.9869"/>
    <m/>
    <n v="67"/>
    <n v="0.23899999999999999"/>
    <n v="5.3800000000000001E-2"/>
  </r>
  <r>
    <x v="29"/>
    <s v="C-IV"/>
    <x v="3"/>
    <x v="4"/>
    <x v="4"/>
    <s v="2015/16"/>
    <n v="4354"/>
    <n v="7768"/>
    <n v="25852"/>
    <n v="0.93810000000000004"/>
    <m/>
    <n v="67"/>
    <n v="0.23899999999999999"/>
    <n v="5.3800000000000001E-2"/>
  </r>
  <r>
    <x v="30"/>
    <s v="CalWIN"/>
    <x v="3"/>
    <x v="4"/>
    <x v="4"/>
    <s v="2015/16"/>
    <n v="123438"/>
    <n v="254598"/>
    <n v="910182"/>
    <n v="0.98670000000000002"/>
    <m/>
    <n v="32"/>
    <n v="0.40600000000000003"/>
    <n v="5.5599999999999997E-2"/>
  </r>
  <r>
    <x v="31"/>
    <s v="CalWIN"/>
    <x v="3"/>
    <x v="4"/>
    <x v="4"/>
    <s v="2015/16"/>
    <n v="9281"/>
    <n v="17795"/>
    <n v="64247"/>
    <n v="0.97640000000000005"/>
    <m/>
    <n v="67"/>
    <n v="0.23899999999999999"/>
    <n v="5.3800000000000001E-2"/>
  </r>
  <r>
    <x v="32"/>
    <s v="C-IV"/>
    <x v="3"/>
    <x v="4"/>
    <x v="4"/>
    <s v="2015/16"/>
    <n v="1205"/>
    <n v="2239"/>
    <n v="6204"/>
    <n v="1"/>
    <m/>
    <n v="67"/>
    <n v="0.23899999999999999"/>
    <n v="5.3800000000000001E-2"/>
  </r>
  <r>
    <x v="33"/>
    <s v="C-IV"/>
    <x v="3"/>
    <x v="4"/>
    <x v="4"/>
    <s v="2015/16"/>
    <n v="128893"/>
    <n v="287669"/>
    <n v="835251"/>
    <n v="0.99419999999999997"/>
    <m/>
    <n v="30"/>
    <n v="0.23300000000000001"/>
    <n v="3.9199999999999999E-2"/>
  </r>
  <r>
    <x v="34"/>
    <s v="CalWIN"/>
    <x v="3"/>
    <x v="4"/>
    <x v="4"/>
    <s v="2015/16"/>
    <n v="103428"/>
    <n v="215894"/>
    <n v="557933"/>
    <n v="0.99260000000000004"/>
    <m/>
    <n v="28"/>
    <n v="0.42899999999999999"/>
    <n v="3.1899999999999998E-2"/>
  </r>
  <r>
    <x v="35"/>
    <s v="C-IV"/>
    <x v="3"/>
    <x v="4"/>
    <x v="4"/>
    <s v="2015/16"/>
    <n v="2650"/>
    <n v="5850"/>
    <n v="18753"/>
    <n v="0.9667"/>
    <m/>
    <n v="67"/>
    <n v="0.23899999999999999"/>
    <n v="5.3800000000000001E-2"/>
  </r>
  <r>
    <x v="36"/>
    <s v="C-IV"/>
    <x v="3"/>
    <x v="4"/>
    <x v="4"/>
    <s v="2015/16"/>
    <n v="179119"/>
    <n v="392070"/>
    <n v="870355"/>
    <n v="0.99470000000000003"/>
    <m/>
    <n v="29"/>
    <n v="0.31"/>
    <n v="1.66E-2"/>
  </r>
  <r>
    <x v="37"/>
    <s v="CalWIN"/>
    <x v="3"/>
    <x v="4"/>
    <x v="4"/>
    <s v="2015/16"/>
    <n v="142577"/>
    <n v="287392"/>
    <n v="901829"/>
    <n v="0.95579999999999998"/>
    <m/>
    <n v="38"/>
    <n v="0.42099999999999999"/>
    <n v="2.3900000000000001E-2"/>
  </r>
  <r>
    <x v="38"/>
    <s v="CalWIN"/>
    <x v="3"/>
    <x v="4"/>
    <x v="4"/>
    <s v="2015/16"/>
    <n v="34825"/>
    <n v="52749"/>
    <n v="225648"/>
    <n v="0.98219999999999996"/>
    <m/>
    <n v="8"/>
    <n v="0.75"/>
    <n v="5.3999999999999999E-2"/>
  </r>
  <r>
    <x v="39"/>
    <s v="C-IV"/>
    <x v="3"/>
    <x v="4"/>
    <x v="4"/>
    <s v="2015/16"/>
    <n v="52332"/>
    <n v="118036"/>
    <n v="298657"/>
    <n v="0.98409999999999997"/>
    <m/>
    <n v="10"/>
    <n v="0.2"/>
    <n v="3.04E-2"/>
  </r>
  <r>
    <x v="40"/>
    <s v="CalWIN"/>
    <x v="3"/>
    <x v="4"/>
    <x v="4"/>
    <s v="2015/16"/>
    <n v="10120"/>
    <n v="18513"/>
    <n v="62445"/>
    <n v="0.97489999999999999"/>
    <m/>
    <n v="67"/>
    <n v="0.23899999999999999"/>
    <n v="5.3800000000000001E-2"/>
  </r>
  <r>
    <x v="41"/>
    <s v="CalWIN"/>
    <x v="3"/>
    <x v="4"/>
    <x v="4"/>
    <s v="2015/16"/>
    <n v="15493"/>
    <n v="30014"/>
    <n v="158550"/>
    <n v="0.98129999999999995"/>
    <m/>
    <n v="67"/>
    <n v="0.23899999999999999"/>
    <n v="5.3800000000000001E-2"/>
  </r>
  <r>
    <x v="42"/>
    <s v="CalWIN"/>
    <x v="3"/>
    <x v="4"/>
    <x v="4"/>
    <s v="2015/16"/>
    <n v="19139"/>
    <n v="40218"/>
    <n v="145102"/>
    <n v="0.98780000000000001"/>
    <m/>
    <n v="67"/>
    <n v="0.23899999999999999"/>
    <n v="5.3800000000000001E-2"/>
  </r>
  <r>
    <x v="43"/>
    <s v="CalWIN"/>
    <x v="3"/>
    <x v="4"/>
    <x v="4"/>
    <s v="2015/16"/>
    <n v="53574"/>
    <n v="105301"/>
    <n v="449232"/>
    <n v="0.98640000000000005"/>
    <m/>
    <n v="14"/>
    <n v="0.28599999999999998"/>
    <n v="4.9000000000000002E-2"/>
  </r>
  <r>
    <x v="44"/>
    <s v="CalWIN"/>
    <x v="3"/>
    <x v="4"/>
    <x v="4"/>
    <s v="2015/16"/>
    <n v="15058"/>
    <n v="27613"/>
    <n v="80679"/>
    <n v="0.95679999999999998"/>
    <m/>
    <n v="67"/>
    <n v="0.23899999999999999"/>
    <n v="5.3800000000000001E-2"/>
  </r>
  <r>
    <x v="45"/>
    <s v="C-IV"/>
    <x v="3"/>
    <x v="4"/>
    <x v="4"/>
    <s v="2015/16"/>
    <n v="12982"/>
    <n v="24569"/>
    <n v="66061"/>
    <n v="0.96960000000000002"/>
    <m/>
    <n v="67"/>
    <n v="0.23899999999999999"/>
    <n v="5.3800000000000001E-2"/>
  </r>
  <r>
    <x v="46"/>
    <s v="C-IV"/>
    <x v="3"/>
    <x v="4"/>
    <x v="4"/>
    <s v="2015/16"/>
    <n v="158"/>
    <n v="271"/>
    <n v="811"/>
    <n v="1"/>
    <m/>
    <n v="67"/>
    <n v="0.23899999999999999"/>
    <n v="5.3800000000000001E-2"/>
  </r>
  <r>
    <x v="47"/>
    <s v="C-IV"/>
    <x v="3"/>
    <x v="4"/>
    <x v="4"/>
    <s v="2015/16"/>
    <n v="3290"/>
    <n v="6942"/>
    <n v="18296"/>
    <n v="0.92659999999999998"/>
    <m/>
    <n v="67"/>
    <n v="0.23899999999999999"/>
    <n v="5.3800000000000001E-2"/>
  </r>
  <r>
    <x v="48"/>
    <s v="CalWIN"/>
    <x v="3"/>
    <x v="4"/>
    <x v="4"/>
    <s v="2015/16"/>
    <n v="22656"/>
    <n v="42828"/>
    <n v="125170"/>
    <n v="0.98770000000000002"/>
    <m/>
    <n v="7"/>
    <n v="0.14299999999999999"/>
    <n v="2.07E-2"/>
  </r>
  <r>
    <x v="49"/>
    <s v="CalWIN"/>
    <x v="3"/>
    <x v="4"/>
    <x v="4"/>
    <s v="2015/16"/>
    <n v="19386"/>
    <n v="34425"/>
    <n v="128714"/>
    <n v="0.86219999999999997"/>
    <m/>
    <n v="67"/>
    <n v="0.23899999999999999"/>
    <n v="5.3800000000000001E-2"/>
  </r>
  <r>
    <x v="50"/>
    <s v="C-IV"/>
    <x v="3"/>
    <x v="4"/>
    <x v="4"/>
    <s v="2015/16"/>
    <n v="42367"/>
    <n v="89096"/>
    <n v="241922"/>
    <n v="0.98980000000000001"/>
    <m/>
    <n v="5"/>
    <n v="0.2"/>
    <n v="2.53E-2"/>
  </r>
  <r>
    <x v="51"/>
    <s v="C-IV"/>
    <x v="3"/>
    <x v="4"/>
    <x v="4"/>
    <s v="2015/16"/>
    <n v="5876"/>
    <n v="13467"/>
    <n v="42605"/>
    <n v="0.95809999999999995"/>
    <m/>
    <n v="67"/>
    <n v="0.23899999999999999"/>
    <n v="5.3800000000000001E-2"/>
  </r>
  <r>
    <x v="52"/>
    <s v="C-IV"/>
    <x v="3"/>
    <x v="4"/>
    <x v="4"/>
    <s v="2015/16"/>
    <n v="4683"/>
    <n v="10196"/>
    <n v="27645"/>
    <n v="0.97729999999999995"/>
    <m/>
    <n v="67"/>
    <n v="0.23899999999999999"/>
    <n v="5.3800000000000001E-2"/>
  </r>
  <r>
    <x v="53"/>
    <s v="C-IV"/>
    <x v="3"/>
    <x v="4"/>
    <x v="4"/>
    <s v="2015/16"/>
    <n v="1007"/>
    <n v="1757"/>
    <n v="4985"/>
    <n v="0.98309999999999997"/>
    <m/>
    <n v="67"/>
    <n v="0.23899999999999999"/>
    <n v="5.3800000000000001E-2"/>
  </r>
  <r>
    <x v="54"/>
    <s v="CalWIN"/>
    <x v="3"/>
    <x v="4"/>
    <x v="4"/>
    <s v="2015/16"/>
    <n v="53192"/>
    <n v="125132"/>
    <n v="258154"/>
    <n v="0.99070000000000003"/>
    <m/>
    <n v="10"/>
    <n v="0.1"/>
    <n v="2.6800000000000001E-2"/>
  </r>
  <r>
    <x v="55"/>
    <s v="C-IV"/>
    <x v="3"/>
    <x v="4"/>
    <x v="4"/>
    <s v="2015/16"/>
    <n v="3159"/>
    <n v="5493"/>
    <n v="14695"/>
    <n v="0.98399999999999999"/>
    <m/>
    <n v="67"/>
    <n v="0.23899999999999999"/>
    <n v="5.3800000000000001E-2"/>
  </r>
  <r>
    <x v="56"/>
    <s v="CalWIN"/>
    <x v="3"/>
    <x v="4"/>
    <x v="4"/>
    <s v="2015/16"/>
    <n v="37607"/>
    <n v="75635"/>
    <n v="241170"/>
    <n v="0.9869"/>
    <m/>
    <n v="10"/>
    <n v="0.4"/>
    <n v="5.7500000000000002E-2"/>
  </r>
  <r>
    <x v="57"/>
    <s v="CalWIN"/>
    <x v="3"/>
    <x v="4"/>
    <x v="4"/>
    <s v="2015/16"/>
    <n v="10832"/>
    <n v="21293"/>
    <n v="59772"/>
    <n v="0.97"/>
    <m/>
    <n v="67"/>
    <n v="0.23899999999999999"/>
    <n v="5.3800000000000001E-2"/>
  </r>
  <r>
    <x v="58"/>
    <s v="C-IV"/>
    <x v="3"/>
    <x v="4"/>
    <x v="4"/>
    <s v="2015/16"/>
    <n v="6272"/>
    <n v="13507"/>
    <n v="32472"/>
    <n v="0.99560000000000004"/>
    <m/>
    <n v="67"/>
    <n v="0.23899999999999999"/>
    <n v="5.3800000000000001E-2"/>
  </r>
  <r>
    <x v="0"/>
    <s v="n/a"/>
    <x v="4"/>
    <x v="4"/>
    <x v="4"/>
    <s v="2015/16"/>
    <n v="2106078"/>
    <n v="4350990"/>
    <n v="13634739"/>
    <n v="0.97470000000000001"/>
    <m/>
    <n v="512"/>
    <n v="0.36499999999999999"/>
    <n v="5.8200000000000002E-2"/>
  </r>
  <r>
    <x v="1"/>
    <s v="CalWIN"/>
    <x v="4"/>
    <x v="4"/>
    <x v="4"/>
    <s v="2015/16"/>
    <n v="61172"/>
    <n v="117227"/>
    <n v="438385"/>
    <n v="0.96789999999999998"/>
    <m/>
    <n v="17"/>
    <n v="0.41199999999999998"/>
    <n v="6.3299999999999995E-2"/>
  </r>
  <r>
    <x v="2"/>
    <s v="C-IV"/>
    <x v="4"/>
    <x v="4"/>
    <x v="4"/>
    <s v="2015/16"/>
    <n v="87"/>
    <n v="142"/>
    <n v="350"/>
    <n v="1"/>
    <m/>
    <n v="79"/>
    <n v="0.253"/>
    <n v="5.1999999999999998E-2"/>
  </r>
  <r>
    <x v="3"/>
    <s v="C-IV"/>
    <x v="4"/>
    <x v="4"/>
    <x v="4"/>
    <s v="2015/16"/>
    <n v="1780"/>
    <n v="3380"/>
    <n v="8287"/>
    <n v="0.98839999999999995"/>
    <m/>
    <n v="79"/>
    <n v="0.253"/>
    <n v="5.1999999999999998E-2"/>
  </r>
  <r>
    <x v="4"/>
    <s v="C-IV"/>
    <x v="4"/>
    <x v="4"/>
    <x v="4"/>
    <s v="2015/16"/>
    <n v="17206"/>
    <n v="32422"/>
    <n v="83464"/>
    <n v="0.95220000000000005"/>
    <m/>
    <n v="79"/>
    <n v="0.253"/>
    <n v="5.1999999999999998E-2"/>
  </r>
  <r>
    <x v="5"/>
    <s v="C-IV"/>
    <x v="4"/>
    <x v="4"/>
    <x v="4"/>
    <s v="2015/16"/>
    <n v="2776"/>
    <n v="5146"/>
    <n v="12231"/>
    <n v="0.97389999999999999"/>
    <m/>
    <n v="79"/>
    <n v="0.253"/>
    <n v="5.1999999999999998E-2"/>
  </r>
  <r>
    <x v="6"/>
    <s v="C-IV"/>
    <x v="4"/>
    <x v="4"/>
    <x v="4"/>
    <s v="2015/16"/>
    <n v="635"/>
    <n v="1444"/>
    <n v="9118"/>
    <n v="0.94120000000000004"/>
    <m/>
    <n v="79"/>
    <n v="0.253"/>
    <n v="5.1999999999999998E-2"/>
  </r>
  <r>
    <x v="7"/>
    <s v="CalWIN"/>
    <x v="4"/>
    <x v="4"/>
    <x v="4"/>
    <s v="2015/16"/>
    <n v="34751"/>
    <n v="69045"/>
    <n v="276566"/>
    <n v="0.9627"/>
    <m/>
    <n v="11"/>
    <n v="0.45500000000000002"/>
    <n v="3.3099999999999997E-2"/>
  </r>
  <r>
    <x v="8"/>
    <s v="C-IV"/>
    <x v="4"/>
    <x v="4"/>
    <x v="4"/>
    <s v="2015/16"/>
    <n v="2649"/>
    <n v="5380"/>
    <n v="12014"/>
    <n v="0.98719999999999997"/>
    <m/>
    <n v="79"/>
    <n v="0.253"/>
    <n v="5.1999999999999998E-2"/>
  </r>
  <r>
    <x v="9"/>
    <s v="C-IV"/>
    <x v="4"/>
    <x v="4"/>
    <x v="4"/>
    <s v="2015/16"/>
    <n v="7256"/>
    <n v="12861"/>
    <n v="38616"/>
    <n v="0.97470000000000001"/>
    <m/>
    <n v="79"/>
    <n v="0.253"/>
    <n v="5.1999999999999998E-2"/>
  </r>
  <r>
    <x v="10"/>
    <s v="CalWIN"/>
    <x v="4"/>
    <x v="4"/>
    <x v="4"/>
    <s v="2015/16"/>
    <n v="96606"/>
    <n v="223724"/>
    <n v="491419"/>
    <n v="0.96489999999999998"/>
    <m/>
    <n v="29"/>
    <n v="0.24099999999999999"/>
    <n v="2.3E-2"/>
  </r>
  <r>
    <x v="11"/>
    <s v="C-IV"/>
    <x v="4"/>
    <x v="4"/>
    <x v="4"/>
    <s v="2015/16"/>
    <n v="1579"/>
    <n v="3658"/>
    <n v="12188"/>
    <n v="1"/>
    <m/>
    <n v="79"/>
    <n v="0.253"/>
    <n v="5.1999999999999998E-2"/>
  </r>
  <r>
    <x v="12"/>
    <s v="C-IV"/>
    <x v="4"/>
    <x v="4"/>
    <x v="4"/>
    <s v="2015/16"/>
    <n v="12683"/>
    <n v="21509"/>
    <n v="54468"/>
    <n v="0.9819"/>
    <m/>
    <n v="79"/>
    <n v="0.253"/>
    <n v="5.1999999999999998E-2"/>
  </r>
  <r>
    <x v="13"/>
    <s v="C-IV"/>
    <x v="4"/>
    <x v="4"/>
    <x v="4"/>
    <s v="2015/16"/>
    <n v="17343"/>
    <n v="42478"/>
    <n v="93743"/>
    <n v="0.98629999999999995"/>
    <m/>
    <n v="79"/>
    <n v="0.253"/>
    <n v="5.1999999999999998E-2"/>
  </r>
  <r>
    <x v="14"/>
    <s v="C-IV"/>
    <x v="4"/>
    <x v="4"/>
    <x v="4"/>
    <s v="2015/16"/>
    <n v="1064"/>
    <n v="2097"/>
    <n v="5630"/>
    <n v="1"/>
    <m/>
    <n v="79"/>
    <n v="0.253"/>
    <n v="5.1999999999999998E-2"/>
  </r>
  <r>
    <x v="15"/>
    <s v="C-IV"/>
    <x v="4"/>
    <x v="4"/>
    <x v="4"/>
    <s v="2015/16"/>
    <n v="71190"/>
    <n v="165487"/>
    <n v="408101"/>
    <n v="0.98560000000000003"/>
    <m/>
    <n v="19"/>
    <n v="0.158"/>
    <n v="1.4500000000000001E-2"/>
  </r>
  <r>
    <x v="16"/>
    <s v="C-IV"/>
    <x v="4"/>
    <x v="4"/>
    <x v="4"/>
    <s v="2015/16"/>
    <n v="10833"/>
    <n v="24632"/>
    <n v="57042"/>
    <n v="0.98760000000000003"/>
    <m/>
    <n v="79"/>
    <n v="0.253"/>
    <n v="5.1999999999999998E-2"/>
  </r>
  <r>
    <x v="17"/>
    <s v="C-IV"/>
    <x v="4"/>
    <x v="4"/>
    <x v="4"/>
    <s v="2015/16"/>
    <n v="6679"/>
    <n v="12577"/>
    <n v="31555"/>
    <n v="0.96889999999999998"/>
    <m/>
    <n v="79"/>
    <n v="0.253"/>
    <n v="5.1999999999999998E-2"/>
  </r>
  <r>
    <x v="18"/>
    <s v="C-IV"/>
    <x v="4"/>
    <x v="4"/>
    <x v="4"/>
    <s v="2015/16"/>
    <n v="1554"/>
    <n v="3160"/>
    <n v="7783"/>
    <n v="0.92410000000000003"/>
    <m/>
    <n v="79"/>
    <n v="0.253"/>
    <n v="5.1999999999999998E-2"/>
  </r>
  <r>
    <x v="19"/>
    <s v="LRS"/>
    <x v="4"/>
    <x v="4"/>
    <x v="4"/>
    <s v="2015/16"/>
    <n v="558995"/>
    <n v="1108319"/>
    <n v="4193802"/>
    <n v="0.96209999999999996"/>
    <m/>
    <n v="95"/>
    <n v="0.65300000000000002"/>
    <n v="6.13E-2"/>
  </r>
  <r>
    <x v="20"/>
    <s v="C-IV"/>
    <x v="4"/>
    <x v="4"/>
    <x v="4"/>
    <s v="2015/16"/>
    <n v="12095"/>
    <n v="29458"/>
    <n v="69911"/>
    <n v="0.9899"/>
    <m/>
    <n v="79"/>
    <n v="0.253"/>
    <n v="5.1999999999999998E-2"/>
  </r>
  <r>
    <x v="21"/>
    <s v="C-IV"/>
    <x v="4"/>
    <x v="4"/>
    <x v="4"/>
    <s v="2015/16"/>
    <n v="6300"/>
    <n v="10403"/>
    <n v="45246"/>
    <n v="0.97199999999999998"/>
    <m/>
    <n v="79"/>
    <n v="0.253"/>
    <n v="5.1999999999999998E-2"/>
  </r>
  <r>
    <x v="22"/>
    <s v="C-IV"/>
    <x v="4"/>
    <x v="4"/>
    <x v="4"/>
    <s v="2015/16"/>
    <n v="1126"/>
    <n v="2075"/>
    <n v="4852"/>
    <n v="1"/>
    <m/>
    <n v="79"/>
    <n v="0.253"/>
    <n v="5.1999999999999998E-2"/>
  </r>
  <r>
    <x v="23"/>
    <s v="C-IV"/>
    <x v="4"/>
    <x v="4"/>
    <x v="4"/>
    <s v="2015/16"/>
    <n v="6771"/>
    <n v="12626"/>
    <n v="41922"/>
    <n v="0.97230000000000005"/>
    <m/>
    <n v="79"/>
    <n v="0.253"/>
    <n v="5.1999999999999998E-2"/>
  </r>
  <r>
    <x v="24"/>
    <s v="C-IV"/>
    <x v="4"/>
    <x v="4"/>
    <x v="4"/>
    <s v="2015/16"/>
    <n v="24791"/>
    <n v="57318"/>
    <n v="140138"/>
    <n v="0.96340000000000003"/>
    <m/>
    <n v="6"/>
    <n v="0.33300000000000002"/>
    <n v="2.6499999999999999E-2"/>
  </r>
  <r>
    <x v="25"/>
    <s v="C-IV"/>
    <x v="4"/>
    <x v="4"/>
    <x v="4"/>
    <s v="2015/16"/>
    <n v="512"/>
    <n v="1088"/>
    <n v="3143"/>
    <n v="0.9677"/>
    <m/>
    <n v="79"/>
    <n v="0.253"/>
    <n v="5.1999999999999998E-2"/>
  </r>
  <r>
    <x v="26"/>
    <s v="C-IV"/>
    <x v="4"/>
    <x v="4"/>
    <x v="4"/>
    <s v="2015/16"/>
    <n v="448"/>
    <n v="795"/>
    <n v="3745"/>
    <n v="1"/>
    <m/>
    <n v="79"/>
    <n v="0.253"/>
    <n v="5.1999999999999998E-2"/>
  </r>
  <r>
    <x v="27"/>
    <s v="C-IV"/>
    <x v="4"/>
    <x v="4"/>
    <x v="4"/>
    <s v="2015/16"/>
    <n v="23928"/>
    <n v="53258"/>
    <n v="182338"/>
    <n v="0.99419999999999997"/>
    <m/>
    <n v="7"/>
    <n v="0"/>
    <n v="4.7800000000000002E-2"/>
  </r>
  <r>
    <x v="28"/>
    <s v="C-IV"/>
    <x v="4"/>
    <x v="4"/>
    <x v="4"/>
    <s v="2015/16"/>
    <n v="3648"/>
    <n v="7479"/>
    <n v="32790"/>
    <n v="0.99170000000000003"/>
    <m/>
    <n v="79"/>
    <n v="0.253"/>
    <n v="5.1999999999999998E-2"/>
  </r>
  <r>
    <x v="29"/>
    <s v="C-IV"/>
    <x v="4"/>
    <x v="4"/>
    <x v="4"/>
    <s v="2015/16"/>
    <n v="4393"/>
    <n v="7801"/>
    <n v="25853"/>
    <n v="0.93330000000000002"/>
    <m/>
    <n v="79"/>
    <n v="0.253"/>
    <n v="5.1999999999999998E-2"/>
  </r>
  <r>
    <x v="30"/>
    <s v="CalWIN"/>
    <x v="4"/>
    <x v="4"/>
    <x v="4"/>
    <s v="2015/16"/>
    <n v="123829"/>
    <n v="254320"/>
    <n v="908737"/>
    <n v="0.98329999999999995"/>
    <m/>
    <n v="36"/>
    <n v="0.38900000000000001"/>
    <n v="5.7200000000000001E-2"/>
  </r>
  <r>
    <x v="31"/>
    <s v="CalWIN"/>
    <x v="4"/>
    <x v="4"/>
    <x v="4"/>
    <s v="2015/16"/>
    <n v="9370"/>
    <n v="17689"/>
    <n v="64146"/>
    <n v="0.97789999999999999"/>
    <m/>
    <n v="79"/>
    <n v="0.253"/>
    <n v="5.1999999999999998E-2"/>
  </r>
  <r>
    <x v="32"/>
    <s v="C-IV"/>
    <x v="4"/>
    <x v="4"/>
    <x v="4"/>
    <s v="2015/16"/>
    <n v="1170"/>
    <n v="2165"/>
    <n v="6217"/>
    <n v="1"/>
    <m/>
    <n v="79"/>
    <n v="0.253"/>
    <n v="5.1999999999999998E-2"/>
  </r>
  <r>
    <x v="33"/>
    <s v="C-IV"/>
    <x v="4"/>
    <x v="4"/>
    <x v="4"/>
    <s v="2015/16"/>
    <n v="128980"/>
    <n v="286994"/>
    <n v="838343"/>
    <n v="0.996"/>
    <m/>
    <n v="33"/>
    <n v="0.21199999999999999"/>
    <n v="0.04"/>
  </r>
  <r>
    <x v="34"/>
    <s v="CalWIN"/>
    <x v="4"/>
    <x v="4"/>
    <x v="4"/>
    <s v="2015/16"/>
    <n v="103205"/>
    <n v="215024"/>
    <n v="558803"/>
    <n v="0.9909"/>
    <m/>
    <n v="32"/>
    <n v="0.438"/>
    <n v="3.6799999999999999E-2"/>
  </r>
  <r>
    <x v="35"/>
    <s v="C-IV"/>
    <x v="4"/>
    <x v="4"/>
    <x v="4"/>
    <s v="2015/16"/>
    <n v="2631"/>
    <n v="5771"/>
    <n v="18868"/>
    <n v="0.91920000000000002"/>
    <m/>
    <n v="79"/>
    <n v="0.253"/>
    <n v="5.1999999999999998E-2"/>
  </r>
  <r>
    <x v="36"/>
    <s v="C-IV"/>
    <x v="4"/>
    <x v="4"/>
    <x v="4"/>
    <s v="2015/16"/>
    <n v="179412"/>
    <n v="392057"/>
    <n v="871071"/>
    <n v="0.99590000000000001"/>
    <m/>
    <n v="33"/>
    <n v="0.27300000000000002"/>
    <n v="1.78E-2"/>
  </r>
  <r>
    <x v="37"/>
    <s v="CalWIN"/>
    <x v="4"/>
    <x v="4"/>
    <x v="4"/>
    <s v="2015/16"/>
    <n v="143206"/>
    <n v="287527"/>
    <n v="903813"/>
    <n v="0.9627"/>
    <m/>
    <n v="45"/>
    <n v="0.4"/>
    <n v="2.75E-2"/>
  </r>
  <r>
    <x v="38"/>
    <s v="CalWIN"/>
    <x v="4"/>
    <x v="4"/>
    <x v="4"/>
    <s v="2015/16"/>
    <n v="35098"/>
    <n v="52974"/>
    <n v="225053"/>
    <n v="0.97160000000000002"/>
    <m/>
    <n v="9"/>
    <n v="0.66700000000000004"/>
    <n v="5.7299999999999997E-2"/>
  </r>
  <r>
    <x v="39"/>
    <s v="C-IV"/>
    <x v="4"/>
    <x v="4"/>
    <x v="4"/>
    <s v="2015/16"/>
    <n v="52280"/>
    <n v="117622"/>
    <n v="298350"/>
    <n v="0.98229999999999995"/>
    <m/>
    <n v="10"/>
    <n v="0.2"/>
    <n v="3.0200000000000001E-2"/>
  </r>
  <r>
    <x v="40"/>
    <s v="CalWIN"/>
    <x v="4"/>
    <x v="4"/>
    <x v="4"/>
    <s v="2015/16"/>
    <n v="10126"/>
    <n v="18383"/>
    <n v="62215"/>
    <n v="0.96879999999999999"/>
    <m/>
    <n v="79"/>
    <n v="0.253"/>
    <n v="5.1999999999999998E-2"/>
  </r>
  <r>
    <x v="41"/>
    <s v="CalWIN"/>
    <x v="4"/>
    <x v="4"/>
    <x v="4"/>
    <s v="2015/16"/>
    <n v="15418"/>
    <n v="29838"/>
    <n v="157737"/>
    <n v="0.96050000000000002"/>
    <m/>
    <n v="79"/>
    <n v="0.253"/>
    <n v="5.1999999999999998E-2"/>
  </r>
  <r>
    <x v="42"/>
    <s v="CalWIN"/>
    <x v="4"/>
    <x v="4"/>
    <x v="4"/>
    <s v="2015/16"/>
    <n v="18910"/>
    <n v="39387"/>
    <n v="145324"/>
    <n v="0.97089999999999999"/>
    <m/>
    <n v="79"/>
    <n v="0.253"/>
    <n v="5.1999999999999998E-2"/>
  </r>
  <r>
    <x v="43"/>
    <s v="CalWIN"/>
    <x v="4"/>
    <x v="4"/>
    <x v="4"/>
    <s v="2015/16"/>
    <n v="53549"/>
    <n v="105027"/>
    <n v="449642"/>
    <n v="0.99399999999999999"/>
    <m/>
    <n v="16"/>
    <n v="0.25"/>
    <n v="4.4299999999999999E-2"/>
  </r>
  <r>
    <x v="44"/>
    <s v="CalWIN"/>
    <x v="4"/>
    <x v="4"/>
    <x v="4"/>
    <s v="2015/16"/>
    <n v="14929"/>
    <n v="27325"/>
    <n v="80537"/>
    <n v="0.95279999999999998"/>
    <m/>
    <n v="79"/>
    <n v="0.253"/>
    <n v="5.1999999999999998E-2"/>
  </r>
  <r>
    <x v="45"/>
    <s v="C-IV"/>
    <x v="4"/>
    <x v="4"/>
    <x v="4"/>
    <s v="2015/16"/>
    <n v="13015"/>
    <n v="24486"/>
    <n v="66000"/>
    <n v="0.96250000000000002"/>
    <m/>
    <n v="79"/>
    <n v="0.253"/>
    <n v="5.1999999999999998E-2"/>
  </r>
  <r>
    <x v="46"/>
    <s v="C-IV"/>
    <x v="4"/>
    <x v="4"/>
    <x v="4"/>
    <s v="2015/16"/>
    <n v="159"/>
    <n v="270"/>
    <n v="805"/>
    <n v="1"/>
    <m/>
    <n v="79"/>
    <n v="0.253"/>
    <n v="5.1999999999999998E-2"/>
  </r>
  <r>
    <x v="47"/>
    <s v="C-IV"/>
    <x v="4"/>
    <x v="4"/>
    <x v="4"/>
    <s v="2015/16"/>
    <n v="3227"/>
    <n v="6775"/>
    <n v="18339"/>
    <n v="0.91110000000000002"/>
    <m/>
    <n v="79"/>
    <n v="0.253"/>
    <n v="5.1999999999999998E-2"/>
  </r>
  <r>
    <x v="48"/>
    <s v="CalWIN"/>
    <x v="4"/>
    <x v="4"/>
    <x v="4"/>
    <s v="2015/16"/>
    <n v="22742"/>
    <n v="42755"/>
    <n v="124820"/>
    <n v="0.96879999999999999"/>
    <m/>
    <n v="7"/>
    <n v="0.14299999999999999"/>
    <n v="1.95E-2"/>
  </r>
  <r>
    <x v="49"/>
    <s v="CalWIN"/>
    <x v="4"/>
    <x v="4"/>
    <x v="4"/>
    <s v="2015/16"/>
    <n v="19340"/>
    <n v="34281"/>
    <n v="128390"/>
    <n v="0.90300000000000002"/>
    <m/>
    <n v="79"/>
    <n v="0.253"/>
    <n v="5.1999999999999998E-2"/>
  </r>
  <r>
    <x v="50"/>
    <s v="C-IV"/>
    <x v="4"/>
    <x v="4"/>
    <x v="4"/>
    <s v="2015/16"/>
    <n v="42356"/>
    <n v="88836"/>
    <n v="242569"/>
    <n v="0.98240000000000005"/>
    <m/>
    <n v="5"/>
    <n v="0.2"/>
    <n v="2.58E-2"/>
  </r>
  <r>
    <x v="51"/>
    <s v="C-IV"/>
    <x v="4"/>
    <x v="4"/>
    <x v="4"/>
    <s v="2015/16"/>
    <n v="5878"/>
    <n v="13455"/>
    <n v="42313"/>
    <n v="0.98"/>
    <m/>
    <n v="79"/>
    <n v="0.253"/>
    <n v="5.1999999999999998E-2"/>
  </r>
  <r>
    <x v="52"/>
    <s v="C-IV"/>
    <x v="4"/>
    <x v="4"/>
    <x v="4"/>
    <s v="2015/16"/>
    <n v="4666"/>
    <n v="10176"/>
    <n v="27615"/>
    <n v="0.94689999999999996"/>
    <m/>
    <n v="79"/>
    <n v="0.253"/>
    <n v="5.1999999999999998E-2"/>
  </r>
  <r>
    <x v="53"/>
    <s v="C-IV"/>
    <x v="4"/>
    <x v="4"/>
    <x v="4"/>
    <s v="2015/16"/>
    <n v="1004"/>
    <n v="1756"/>
    <n v="4890"/>
    <n v="0.9778"/>
    <m/>
    <n v="79"/>
    <n v="0.253"/>
    <n v="5.1999999999999998E-2"/>
  </r>
  <r>
    <x v="54"/>
    <s v="CalWIN"/>
    <x v="4"/>
    <x v="4"/>
    <x v="4"/>
    <s v="2015/16"/>
    <n v="52800"/>
    <n v="123625"/>
    <n v="258044"/>
    <n v="0.997"/>
    <m/>
    <n v="12"/>
    <n v="8.3000000000000004E-2"/>
    <n v="4.1200000000000001E-2"/>
  </r>
  <r>
    <x v="55"/>
    <s v="C-IV"/>
    <x v="4"/>
    <x v="4"/>
    <x v="4"/>
    <s v="2015/16"/>
    <n v="3178"/>
    <n v="5458"/>
    <n v="14475"/>
    <n v="0.98609999999999998"/>
    <m/>
    <n v="79"/>
    <n v="0.253"/>
    <n v="5.1999999999999998E-2"/>
  </r>
  <r>
    <x v="56"/>
    <s v="CalWIN"/>
    <x v="4"/>
    <x v="4"/>
    <x v="4"/>
    <s v="2015/16"/>
    <n v="37622"/>
    <n v="75291"/>
    <n v="240973"/>
    <n v="0.98829999999999996"/>
    <m/>
    <n v="11"/>
    <n v="0.36399999999999999"/>
    <n v="6.0999999999999999E-2"/>
  </r>
  <r>
    <x v="57"/>
    <s v="CalWIN"/>
    <x v="4"/>
    <x v="4"/>
    <x v="4"/>
    <s v="2015/16"/>
    <n v="10856"/>
    <n v="21205"/>
    <n v="59444"/>
    <n v="0.97130000000000005"/>
    <m/>
    <n v="79"/>
    <n v="0.253"/>
    <n v="5.1999999999999998E-2"/>
  </r>
  <r>
    <x v="58"/>
    <s v="C-IV"/>
    <x v="4"/>
    <x v="4"/>
    <x v="4"/>
    <s v="2015/16"/>
    <n v="6272"/>
    <n v="13529"/>
    <n v="32506"/>
    <n v="0.99590000000000001"/>
    <m/>
    <n v="79"/>
    <n v="0.253"/>
    <n v="5.1999999999999998E-2"/>
  </r>
  <r>
    <x v="0"/>
    <s v="n/a"/>
    <x v="5"/>
    <x v="4"/>
    <x v="4"/>
    <s v="2015/16"/>
    <n v="2098623"/>
    <n v="4335244"/>
    <n v="13626462"/>
    <n v="0.97319999999999995"/>
    <m/>
    <n v="589"/>
    <n v="0.372"/>
    <n v="6.1800000000000001E-2"/>
  </r>
  <r>
    <x v="1"/>
    <s v="CalWIN"/>
    <x v="5"/>
    <x v="4"/>
    <x v="4"/>
    <s v="2015/16"/>
    <n v="61033"/>
    <n v="116621"/>
    <n v="437273"/>
    <n v="0.97829999999999995"/>
    <m/>
    <n v="19"/>
    <n v="0.42099999999999999"/>
    <n v="6.08E-2"/>
  </r>
  <r>
    <x v="2"/>
    <s v="C-IV"/>
    <x v="5"/>
    <x v="4"/>
    <x v="4"/>
    <s v="2015/16"/>
    <n v="91"/>
    <n v="147"/>
    <n v="347"/>
    <n v="1"/>
    <m/>
    <n v="89"/>
    <n v="0.25800000000000001"/>
    <n v="5.7299999999999997E-2"/>
  </r>
  <r>
    <x v="3"/>
    <s v="C-IV"/>
    <x v="5"/>
    <x v="4"/>
    <x v="4"/>
    <s v="2015/16"/>
    <n v="1784"/>
    <n v="3372"/>
    <n v="8310"/>
    <n v="0.98839999999999995"/>
    <m/>
    <n v="89"/>
    <n v="0.25800000000000001"/>
    <n v="5.7299999999999997E-2"/>
  </r>
  <r>
    <x v="4"/>
    <s v="C-IV"/>
    <x v="5"/>
    <x v="4"/>
    <x v="4"/>
    <s v="2015/16"/>
    <n v="17112"/>
    <n v="32351"/>
    <n v="83190"/>
    <n v="0.95399999999999996"/>
    <m/>
    <n v="89"/>
    <n v="0.25800000000000001"/>
    <n v="5.7299999999999997E-2"/>
  </r>
  <r>
    <x v="5"/>
    <s v="C-IV"/>
    <x v="5"/>
    <x v="4"/>
    <x v="4"/>
    <s v="2015/16"/>
    <n v="2809"/>
    <n v="5194"/>
    <n v="12233"/>
    <n v="0.97760000000000002"/>
    <m/>
    <n v="89"/>
    <n v="0.25800000000000001"/>
    <n v="5.7299999999999997E-2"/>
  </r>
  <r>
    <x v="6"/>
    <s v="C-IV"/>
    <x v="5"/>
    <x v="4"/>
    <x v="4"/>
    <s v="2015/16"/>
    <n v="638"/>
    <n v="1441"/>
    <n v="9145"/>
    <n v="0.86670000000000003"/>
    <m/>
    <n v="89"/>
    <n v="0.25800000000000001"/>
    <n v="5.7299999999999997E-2"/>
  </r>
  <r>
    <x v="7"/>
    <s v="CalWIN"/>
    <x v="5"/>
    <x v="4"/>
    <x v="4"/>
    <s v="2015/16"/>
    <n v="34403"/>
    <n v="68288"/>
    <n v="276619"/>
    <n v="0.96209999999999996"/>
    <m/>
    <n v="13"/>
    <n v="0.46200000000000002"/>
    <n v="3.73E-2"/>
  </r>
  <r>
    <x v="8"/>
    <s v="C-IV"/>
    <x v="5"/>
    <x v="4"/>
    <x v="4"/>
    <s v="2015/16"/>
    <n v="2639"/>
    <n v="5380"/>
    <n v="11959"/>
    <n v="0.99050000000000005"/>
    <m/>
    <n v="89"/>
    <n v="0.25800000000000001"/>
    <n v="5.7299999999999997E-2"/>
  </r>
  <r>
    <x v="9"/>
    <s v="C-IV"/>
    <x v="5"/>
    <x v="4"/>
    <x v="4"/>
    <s v="2015/16"/>
    <n v="7262"/>
    <n v="12919"/>
    <n v="38494"/>
    <n v="0.9839"/>
    <m/>
    <n v="89"/>
    <n v="0.25800000000000001"/>
    <n v="5.7299999999999997E-2"/>
  </r>
  <r>
    <x v="10"/>
    <s v="CalWIN"/>
    <x v="5"/>
    <x v="4"/>
    <x v="4"/>
    <s v="2015/16"/>
    <n v="95699"/>
    <n v="221330"/>
    <n v="491658"/>
    <n v="0.96299999999999997"/>
    <m/>
    <n v="33"/>
    <n v="0.27300000000000002"/>
    <n v="2.2100000000000002E-2"/>
  </r>
  <r>
    <x v="11"/>
    <s v="C-IV"/>
    <x v="5"/>
    <x v="4"/>
    <x v="4"/>
    <s v="2015/16"/>
    <n v="1588"/>
    <n v="3695"/>
    <n v="12238"/>
    <n v="1"/>
    <m/>
    <n v="89"/>
    <n v="0.25800000000000001"/>
    <n v="5.7299999999999997E-2"/>
  </r>
  <r>
    <x v="12"/>
    <s v="C-IV"/>
    <x v="5"/>
    <x v="4"/>
    <x v="4"/>
    <s v="2015/16"/>
    <n v="12588"/>
    <n v="21372"/>
    <n v="54617"/>
    <n v="0.99099999999999999"/>
    <m/>
    <n v="89"/>
    <n v="0.25800000000000001"/>
    <n v="5.7299999999999997E-2"/>
  </r>
  <r>
    <x v="13"/>
    <s v="C-IV"/>
    <x v="5"/>
    <x v="4"/>
    <x v="4"/>
    <s v="2015/16"/>
    <n v="17435"/>
    <n v="42598"/>
    <n v="93586"/>
    <n v="0.97970000000000002"/>
    <m/>
    <n v="89"/>
    <n v="0.25800000000000001"/>
    <n v="5.7299999999999997E-2"/>
  </r>
  <r>
    <x v="14"/>
    <s v="C-IV"/>
    <x v="5"/>
    <x v="4"/>
    <x v="4"/>
    <s v="2015/16"/>
    <n v="1070"/>
    <n v="2070"/>
    <n v="5665"/>
    <n v="0.98509999999999998"/>
    <m/>
    <n v="89"/>
    <n v="0.25800000000000001"/>
    <n v="5.7299999999999997E-2"/>
  </r>
  <r>
    <x v="15"/>
    <s v="C-IV"/>
    <x v="5"/>
    <x v="4"/>
    <x v="4"/>
    <s v="2015/16"/>
    <n v="71019"/>
    <n v="165185"/>
    <n v="408095"/>
    <n v="0.98870000000000002"/>
    <m/>
    <n v="21"/>
    <n v="0.14299999999999999"/>
    <n v="1.2999999999999999E-2"/>
  </r>
  <r>
    <x v="16"/>
    <s v="C-IV"/>
    <x v="5"/>
    <x v="4"/>
    <x v="4"/>
    <s v="2015/16"/>
    <n v="10837"/>
    <n v="24646"/>
    <n v="57103"/>
    <n v="0.99070000000000003"/>
    <m/>
    <n v="89"/>
    <n v="0.25800000000000001"/>
    <n v="5.7299999999999997E-2"/>
  </r>
  <r>
    <x v="17"/>
    <s v="C-IV"/>
    <x v="5"/>
    <x v="4"/>
    <x v="4"/>
    <s v="2015/16"/>
    <n v="6643"/>
    <n v="12472"/>
    <n v="31605"/>
    <n v="0.95960000000000001"/>
    <m/>
    <n v="89"/>
    <n v="0.25800000000000001"/>
    <n v="5.7299999999999997E-2"/>
  </r>
  <r>
    <x v="18"/>
    <s v="C-IV"/>
    <x v="5"/>
    <x v="4"/>
    <x v="4"/>
    <s v="2015/16"/>
    <n v="1572"/>
    <n v="3143"/>
    <n v="7786"/>
    <n v="0.88749999999999996"/>
    <m/>
    <n v="89"/>
    <n v="0.25800000000000001"/>
    <n v="5.7299999999999997E-2"/>
  </r>
  <r>
    <x v="19"/>
    <s v="LRS"/>
    <x v="5"/>
    <x v="4"/>
    <x v="4"/>
    <s v="2015/16"/>
    <n v="556786"/>
    <n v="1107299"/>
    <n v="4185486"/>
    <n v="0.9556"/>
    <m/>
    <n v="116"/>
    <n v="0.63800000000000001"/>
    <n v="7.2900000000000006E-2"/>
  </r>
  <r>
    <x v="20"/>
    <s v="C-IV"/>
    <x v="5"/>
    <x v="4"/>
    <x v="4"/>
    <s v="2015/16"/>
    <n v="11967"/>
    <n v="29182"/>
    <n v="70075"/>
    <n v="0.99770000000000003"/>
    <m/>
    <n v="89"/>
    <n v="0.25800000000000001"/>
    <n v="5.7299999999999997E-2"/>
  </r>
  <r>
    <x v="21"/>
    <s v="C-IV"/>
    <x v="5"/>
    <x v="4"/>
    <x v="4"/>
    <s v="2015/16"/>
    <n v="6297"/>
    <n v="10380"/>
    <n v="45145"/>
    <n v="0.98819999999999997"/>
    <m/>
    <n v="89"/>
    <n v="0.25800000000000001"/>
    <n v="5.7299999999999997E-2"/>
  </r>
  <r>
    <x v="22"/>
    <s v="C-IV"/>
    <x v="5"/>
    <x v="4"/>
    <x v="4"/>
    <s v="2015/16"/>
    <n v="1111"/>
    <n v="2035"/>
    <n v="4866"/>
    <n v="0.97370000000000001"/>
    <m/>
    <n v="89"/>
    <n v="0.25800000000000001"/>
    <n v="5.7299999999999997E-2"/>
  </r>
  <r>
    <x v="23"/>
    <s v="C-IV"/>
    <x v="5"/>
    <x v="4"/>
    <x v="4"/>
    <s v="2015/16"/>
    <n v="6795"/>
    <n v="12678"/>
    <n v="41903"/>
    <n v="0.94679999999999997"/>
    <m/>
    <n v="89"/>
    <n v="0.25800000000000001"/>
    <n v="5.7299999999999997E-2"/>
  </r>
  <r>
    <x v="24"/>
    <s v="C-IV"/>
    <x v="5"/>
    <x v="4"/>
    <x v="4"/>
    <s v="2015/16"/>
    <n v="24802"/>
    <n v="57187"/>
    <n v="140130"/>
    <n v="0.95420000000000005"/>
    <m/>
    <n v="7"/>
    <n v="0.28599999999999998"/>
    <n v="2.58E-2"/>
  </r>
  <r>
    <x v="25"/>
    <s v="C-IV"/>
    <x v="5"/>
    <x v="4"/>
    <x v="4"/>
    <s v="2015/16"/>
    <n v="521"/>
    <n v="1095"/>
    <n v="3138"/>
    <n v="0.96550000000000002"/>
    <m/>
    <n v="89"/>
    <n v="0.25800000000000001"/>
    <n v="5.7299999999999997E-2"/>
  </r>
  <r>
    <x v="26"/>
    <s v="C-IV"/>
    <x v="5"/>
    <x v="4"/>
    <x v="4"/>
    <s v="2015/16"/>
    <n v="445"/>
    <n v="790"/>
    <n v="3739"/>
    <n v="1"/>
    <m/>
    <n v="89"/>
    <n v="0.25800000000000001"/>
    <n v="5.7299999999999997E-2"/>
  </r>
  <r>
    <x v="27"/>
    <s v="C-IV"/>
    <x v="5"/>
    <x v="4"/>
    <x v="4"/>
    <s v="2015/16"/>
    <n v="22628"/>
    <n v="49954"/>
    <n v="182448"/>
    <n v="0.99490000000000001"/>
    <m/>
    <n v="9"/>
    <n v="0.111"/>
    <n v="4.6699999999999998E-2"/>
  </r>
  <r>
    <x v="28"/>
    <s v="C-IV"/>
    <x v="5"/>
    <x v="4"/>
    <x v="4"/>
    <s v="2015/16"/>
    <n v="3603"/>
    <n v="7360"/>
    <n v="32750"/>
    <n v="0.98729999999999996"/>
    <m/>
    <n v="89"/>
    <n v="0.25800000000000001"/>
    <n v="5.7299999999999997E-2"/>
  </r>
  <r>
    <x v="29"/>
    <s v="C-IV"/>
    <x v="5"/>
    <x v="4"/>
    <x v="4"/>
    <s v="2015/16"/>
    <n v="4396"/>
    <n v="7760"/>
    <n v="25749"/>
    <n v="0.95020000000000004"/>
    <m/>
    <n v="89"/>
    <n v="0.25800000000000001"/>
    <n v="5.7299999999999997E-2"/>
  </r>
  <r>
    <x v="30"/>
    <s v="CalWIN"/>
    <x v="5"/>
    <x v="4"/>
    <x v="4"/>
    <s v="2015/16"/>
    <n v="123971"/>
    <n v="253688"/>
    <n v="910682"/>
    <n v="0.98619999999999997"/>
    <m/>
    <n v="41"/>
    <n v="0.39"/>
    <n v="4.6399999999999997E-2"/>
  </r>
  <r>
    <x v="31"/>
    <s v="CalWIN"/>
    <x v="5"/>
    <x v="4"/>
    <x v="4"/>
    <s v="2015/16"/>
    <n v="9442"/>
    <n v="17854"/>
    <n v="63992"/>
    <n v="0.9728"/>
    <m/>
    <n v="89"/>
    <n v="0.25800000000000001"/>
    <n v="5.7299999999999997E-2"/>
  </r>
  <r>
    <x v="32"/>
    <s v="C-IV"/>
    <x v="5"/>
    <x v="4"/>
    <x v="4"/>
    <s v="2015/16"/>
    <n v="1141"/>
    <n v="2101"/>
    <n v="6206"/>
    <n v="0.93440000000000001"/>
    <m/>
    <n v="89"/>
    <n v="0.25800000000000001"/>
    <n v="5.7299999999999997E-2"/>
  </r>
  <r>
    <x v="33"/>
    <s v="C-IV"/>
    <x v="5"/>
    <x v="4"/>
    <x v="4"/>
    <s v="2015/16"/>
    <n v="129100"/>
    <n v="287238"/>
    <n v="840186"/>
    <n v="0.99590000000000001"/>
    <m/>
    <n v="37"/>
    <n v="0.189"/>
    <n v="3.6700000000000003E-2"/>
  </r>
  <r>
    <x v="34"/>
    <s v="CalWIN"/>
    <x v="5"/>
    <x v="4"/>
    <x v="4"/>
    <s v="2015/16"/>
    <n v="102866"/>
    <n v="214284"/>
    <n v="558284"/>
    <n v="0.99180000000000001"/>
    <m/>
    <n v="36"/>
    <n v="0.47199999999999998"/>
    <n v="3.7699999999999997E-2"/>
  </r>
  <r>
    <x v="35"/>
    <s v="C-IV"/>
    <x v="5"/>
    <x v="4"/>
    <x v="4"/>
    <s v="2015/16"/>
    <n v="2584"/>
    <n v="5676"/>
    <n v="18865"/>
    <n v="0.89800000000000002"/>
    <m/>
    <n v="89"/>
    <n v="0.25800000000000001"/>
    <n v="5.7299999999999997E-2"/>
  </r>
  <r>
    <x v="36"/>
    <s v="C-IV"/>
    <x v="5"/>
    <x v="4"/>
    <x v="4"/>
    <s v="2015/16"/>
    <n v="179768"/>
    <n v="392572"/>
    <n v="871997"/>
    <n v="0.99180000000000001"/>
    <m/>
    <n v="38"/>
    <n v="0.28899999999999998"/>
    <n v="2.24E-2"/>
  </r>
  <r>
    <x v="37"/>
    <s v="CalWIN"/>
    <x v="5"/>
    <x v="4"/>
    <x v="4"/>
    <s v="2015/16"/>
    <n v="143140"/>
    <n v="287279"/>
    <n v="904032"/>
    <n v="0.96709999999999996"/>
    <m/>
    <n v="51"/>
    <n v="0.373"/>
    <n v="3.27E-2"/>
  </r>
  <r>
    <x v="38"/>
    <s v="CalWIN"/>
    <x v="5"/>
    <x v="4"/>
    <x v="4"/>
    <s v="2015/16"/>
    <n v="34946"/>
    <n v="52840"/>
    <n v="224901"/>
    <n v="0.98450000000000004"/>
    <m/>
    <n v="11"/>
    <n v="0.54500000000000004"/>
    <n v="6.0299999999999999E-2"/>
  </r>
  <r>
    <x v="39"/>
    <s v="C-IV"/>
    <x v="5"/>
    <x v="4"/>
    <x v="4"/>
    <s v="2015/16"/>
    <n v="52275"/>
    <n v="117315"/>
    <n v="299139"/>
    <n v="0.9798"/>
    <m/>
    <n v="11"/>
    <n v="0.27300000000000002"/>
    <n v="2.7900000000000001E-2"/>
  </r>
  <r>
    <x v="40"/>
    <s v="CalWIN"/>
    <x v="5"/>
    <x v="4"/>
    <x v="4"/>
    <s v="2015/16"/>
    <n v="10039"/>
    <n v="18266"/>
    <n v="62090"/>
    <n v="0.97870000000000001"/>
    <m/>
    <n v="89"/>
    <n v="0.25800000000000001"/>
    <n v="5.7299999999999997E-2"/>
  </r>
  <r>
    <x v="41"/>
    <s v="CalWIN"/>
    <x v="5"/>
    <x v="4"/>
    <x v="4"/>
    <s v="2015/16"/>
    <n v="15309"/>
    <n v="29694"/>
    <n v="156786"/>
    <n v="0.9617"/>
    <m/>
    <n v="89"/>
    <n v="0.25800000000000001"/>
    <n v="5.7299999999999997E-2"/>
  </r>
  <r>
    <x v="42"/>
    <s v="CalWIN"/>
    <x v="5"/>
    <x v="4"/>
    <x v="4"/>
    <s v="2015/16"/>
    <n v="18559"/>
    <n v="38544"/>
    <n v="145574"/>
    <n v="0.9768"/>
    <m/>
    <n v="89"/>
    <n v="0.25800000000000001"/>
    <n v="5.7299999999999997E-2"/>
  </r>
  <r>
    <x v="43"/>
    <s v="CalWIN"/>
    <x v="5"/>
    <x v="4"/>
    <x v="4"/>
    <s v="2015/16"/>
    <n v="53268"/>
    <n v="104414"/>
    <n v="448668"/>
    <n v="0.98780000000000001"/>
    <m/>
    <n v="18"/>
    <n v="0.27800000000000002"/>
    <n v="4.6699999999999998E-2"/>
  </r>
  <r>
    <x v="44"/>
    <s v="CalWIN"/>
    <x v="5"/>
    <x v="4"/>
    <x v="4"/>
    <s v="2015/16"/>
    <n v="14825"/>
    <n v="27046"/>
    <n v="80193"/>
    <n v="0.96879999999999999"/>
    <m/>
    <n v="89"/>
    <n v="0.25800000000000001"/>
    <n v="5.7299999999999997E-2"/>
  </r>
  <r>
    <x v="45"/>
    <s v="C-IV"/>
    <x v="5"/>
    <x v="4"/>
    <x v="4"/>
    <s v="2015/16"/>
    <n v="13015"/>
    <n v="24440"/>
    <n v="65677"/>
    <n v="0.94140000000000001"/>
    <m/>
    <n v="89"/>
    <n v="0.25800000000000001"/>
    <n v="5.7299999999999997E-2"/>
  </r>
  <r>
    <x v="46"/>
    <s v="C-IV"/>
    <x v="5"/>
    <x v="4"/>
    <x v="4"/>
    <s v="2015/16"/>
    <n v="160"/>
    <n v="270"/>
    <n v="803"/>
    <n v="1"/>
    <m/>
    <n v="89"/>
    <n v="0.25800000000000001"/>
    <n v="5.7299999999999997E-2"/>
  </r>
  <r>
    <x v="47"/>
    <s v="C-IV"/>
    <x v="5"/>
    <x v="4"/>
    <x v="4"/>
    <s v="2015/16"/>
    <n v="3209"/>
    <n v="6757"/>
    <n v="18359"/>
    <n v="0.9274"/>
    <m/>
    <n v="89"/>
    <n v="0.25800000000000001"/>
    <n v="5.7299999999999997E-2"/>
  </r>
  <r>
    <x v="48"/>
    <s v="CalWIN"/>
    <x v="5"/>
    <x v="4"/>
    <x v="4"/>
    <s v="2015/16"/>
    <n v="22598"/>
    <n v="42564"/>
    <n v="124595"/>
    <n v="0.95740000000000003"/>
    <m/>
    <n v="8"/>
    <n v="0.25"/>
    <n v="1.7100000000000001E-2"/>
  </r>
  <r>
    <x v="49"/>
    <s v="CalWIN"/>
    <x v="5"/>
    <x v="4"/>
    <x v="4"/>
    <s v="2015/16"/>
    <n v="19321"/>
    <n v="34206"/>
    <n v="128228"/>
    <n v="0.92559999999999998"/>
    <m/>
    <n v="89"/>
    <n v="0.25800000000000001"/>
    <n v="5.7299999999999997E-2"/>
  </r>
  <r>
    <x v="50"/>
    <s v="C-IV"/>
    <x v="5"/>
    <x v="4"/>
    <x v="4"/>
    <s v="2015/16"/>
    <n v="42167"/>
    <n v="88324"/>
    <n v="242472"/>
    <n v="0.96109999999999995"/>
    <m/>
    <n v="5"/>
    <n v="0.2"/>
    <n v="2.6800000000000001E-2"/>
  </r>
  <r>
    <x v="51"/>
    <s v="C-IV"/>
    <x v="5"/>
    <x v="4"/>
    <x v="4"/>
    <s v="2015/16"/>
    <n v="5805"/>
    <n v="13286"/>
    <n v="42376"/>
    <n v="0.97209999999999996"/>
    <m/>
    <n v="89"/>
    <n v="0.25800000000000001"/>
    <n v="5.7299999999999997E-2"/>
  </r>
  <r>
    <x v="52"/>
    <s v="C-IV"/>
    <x v="5"/>
    <x v="4"/>
    <x v="4"/>
    <s v="2015/16"/>
    <n v="4610"/>
    <n v="10050"/>
    <n v="27535"/>
    <n v="0.95689999999999997"/>
    <m/>
    <n v="89"/>
    <n v="0.25800000000000001"/>
    <n v="5.7299999999999997E-2"/>
  </r>
  <r>
    <x v="53"/>
    <s v="C-IV"/>
    <x v="5"/>
    <x v="4"/>
    <x v="4"/>
    <s v="2015/16"/>
    <n v="994"/>
    <n v="1753"/>
    <n v="4920"/>
    <n v="0.95240000000000002"/>
    <m/>
    <n v="89"/>
    <n v="0.25800000000000001"/>
    <n v="5.7299999999999997E-2"/>
  </r>
  <r>
    <x v="54"/>
    <s v="CalWIN"/>
    <x v="5"/>
    <x v="4"/>
    <x v="4"/>
    <s v="2015/16"/>
    <n v="52273"/>
    <n v="121931"/>
    <n v="257797"/>
    <n v="0.99529999999999996"/>
    <m/>
    <n v="14"/>
    <n v="7.0999999999999994E-2"/>
    <n v="4.9399999999999999E-2"/>
  </r>
  <r>
    <x v="55"/>
    <s v="C-IV"/>
    <x v="5"/>
    <x v="4"/>
    <x v="4"/>
    <s v="2015/16"/>
    <n v="3147"/>
    <n v="5439"/>
    <n v="14468"/>
    <n v="0.94489999999999996"/>
    <m/>
    <n v="89"/>
    <n v="0.25800000000000001"/>
    <n v="5.7299999999999997E-2"/>
  </r>
  <r>
    <x v="56"/>
    <s v="CalWIN"/>
    <x v="5"/>
    <x v="4"/>
    <x v="4"/>
    <s v="2015/16"/>
    <n v="37554"/>
    <n v="75143"/>
    <n v="240766"/>
    <n v="0.98880000000000001"/>
    <m/>
    <n v="12"/>
    <n v="0.41699999999999998"/>
    <n v="7.3300000000000004E-2"/>
  </r>
  <r>
    <x v="57"/>
    <s v="CalWIN"/>
    <x v="5"/>
    <x v="4"/>
    <x v="4"/>
    <s v="2015/16"/>
    <n v="10809"/>
    <n v="21071"/>
    <n v="59308"/>
    <n v="0.97240000000000004"/>
    <m/>
    <n v="89"/>
    <n v="0.25800000000000001"/>
    <n v="5.7299999999999997E-2"/>
  </r>
  <r>
    <x v="58"/>
    <s v="C-IV"/>
    <x v="5"/>
    <x v="4"/>
    <x v="4"/>
    <s v="2015/16"/>
    <n v="6155"/>
    <n v="13255"/>
    <n v="32211"/>
    <n v="0.99139999999999995"/>
    <m/>
    <n v="89"/>
    <n v="0.25800000000000001"/>
    <n v="5.7299999999999997E-2"/>
  </r>
  <r>
    <x v="0"/>
    <s v="n/a"/>
    <x v="6"/>
    <x v="4"/>
    <x v="4"/>
    <s v="2016/17"/>
    <n v="2082083"/>
    <n v="4304439"/>
    <n v="13518472"/>
    <n v="0.97399999999999998"/>
    <n v="0.90710000000000002"/>
    <n v="670"/>
    <n v="0.36399999999999999"/>
    <n v="7.0800000000000002E-2"/>
  </r>
  <r>
    <x v="1"/>
    <s v="CalWIN"/>
    <x v="6"/>
    <x v="4"/>
    <x v="4"/>
    <s v="2016/17"/>
    <n v="60323"/>
    <n v="115631"/>
    <n v="435927"/>
    <n v="0.98850000000000005"/>
    <n v="0.95860000000000001"/>
    <n v="22"/>
    <n v="0.40899999999999997"/>
    <n v="7.0499999999999993E-2"/>
  </r>
  <r>
    <x v="2"/>
    <s v="C-IV"/>
    <x v="6"/>
    <x v="4"/>
    <x v="4"/>
    <s v="2016/17"/>
    <n v="93"/>
    <n v="154"/>
    <n v="353"/>
    <n v="1"/>
    <n v="1"/>
    <n v="99"/>
    <n v="0.313"/>
    <n v="5.8400000000000001E-2"/>
  </r>
  <r>
    <x v="3"/>
    <s v="C-IV"/>
    <x v="6"/>
    <x v="4"/>
    <x v="4"/>
    <s v="2016/17"/>
    <n v="1765"/>
    <n v="3324"/>
    <n v="8340"/>
    <n v="1"/>
    <n v="0"/>
    <n v="99"/>
    <n v="0.313"/>
    <n v="5.8400000000000001E-2"/>
  </r>
  <r>
    <x v="4"/>
    <s v="C-IV"/>
    <x v="6"/>
    <x v="4"/>
    <x v="4"/>
    <s v="2016/17"/>
    <n v="16974"/>
    <n v="32165"/>
    <n v="83109"/>
    <n v="0.93440000000000001"/>
    <n v="0.93899999999999995"/>
    <n v="99"/>
    <n v="0.313"/>
    <n v="5.8400000000000001E-2"/>
  </r>
  <r>
    <x v="5"/>
    <s v="C-IV"/>
    <x v="6"/>
    <x v="4"/>
    <x v="4"/>
    <s v="2016/17"/>
    <n v="2784"/>
    <n v="5147"/>
    <n v="12193"/>
    <n v="0.98570000000000002"/>
    <n v="0.88660000000000005"/>
    <n v="99"/>
    <n v="0.313"/>
    <n v="5.8400000000000001E-2"/>
  </r>
  <r>
    <x v="6"/>
    <s v="C-IV"/>
    <x v="6"/>
    <x v="4"/>
    <x v="4"/>
    <s v="2016/17"/>
    <n v="629"/>
    <n v="1410"/>
    <n v="9164"/>
    <n v="0.88460000000000005"/>
    <n v="0.89470000000000005"/>
    <n v="99"/>
    <n v="0.313"/>
    <n v="5.8400000000000001E-2"/>
  </r>
  <r>
    <x v="7"/>
    <s v="CalWIN"/>
    <x v="6"/>
    <x v="4"/>
    <x v="4"/>
    <s v="2016/17"/>
    <n v="33984"/>
    <n v="67647"/>
    <n v="276288"/>
    <n v="0.96919999999999995"/>
    <n v="0.97850000000000004"/>
    <n v="15"/>
    <n v="0.46700000000000003"/>
    <n v="4.4600000000000001E-2"/>
  </r>
  <r>
    <x v="8"/>
    <s v="C-IV"/>
    <x v="6"/>
    <x v="4"/>
    <x v="4"/>
    <s v="2016/17"/>
    <n v="2608"/>
    <n v="5300"/>
    <n v="11961"/>
    <s v="n/a"/>
    <s v="n/a"/>
    <n v="99"/>
    <n v="0.313"/>
    <n v="5.8400000000000001E-2"/>
  </r>
  <r>
    <x v="9"/>
    <s v="C-IV"/>
    <x v="6"/>
    <x v="4"/>
    <x v="4"/>
    <s v="2016/17"/>
    <n v="7255"/>
    <n v="12890"/>
    <n v="38263"/>
    <n v="0.97099999999999997"/>
    <n v="0.98819999999999997"/>
    <n v="99"/>
    <n v="0.313"/>
    <n v="5.8400000000000001E-2"/>
  </r>
  <r>
    <x v="10"/>
    <s v="CalWIN"/>
    <x v="6"/>
    <x v="4"/>
    <x v="4"/>
    <s v="2016/17"/>
    <n v="94500"/>
    <n v="218671"/>
    <n v="491844"/>
    <n v="0.9546"/>
    <n v="0.9577"/>
    <n v="38"/>
    <n v="0.34200000000000003"/>
    <n v="2.7199999999999998E-2"/>
  </r>
  <r>
    <x v="11"/>
    <s v="C-IV"/>
    <x v="6"/>
    <x v="4"/>
    <x v="4"/>
    <s v="2016/17"/>
    <n v="1585"/>
    <n v="3699"/>
    <n v="12219"/>
    <n v="1"/>
    <n v="1"/>
    <n v="99"/>
    <n v="0.313"/>
    <n v="5.8400000000000001E-2"/>
  </r>
  <r>
    <x v="12"/>
    <s v="C-IV"/>
    <x v="6"/>
    <x v="4"/>
    <x v="4"/>
    <s v="2016/17"/>
    <n v="12456"/>
    <n v="21148"/>
    <n v="54719"/>
    <n v="0.99609999999999999"/>
    <n v="0.96230000000000004"/>
    <n v="99"/>
    <n v="0.313"/>
    <n v="5.8400000000000001E-2"/>
  </r>
  <r>
    <x v="13"/>
    <s v="C-IV"/>
    <x v="6"/>
    <x v="4"/>
    <x v="4"/>
    <s v="2016/17"/>
    <n v="17431"/>
    <n v="42490"/>
    <n v="93839"/>
    <n v="0.98"/>
    <n v="0.9113"/>
    <n v="99"/>
    <n v="0.313"/>
    <n v="5.8400000000000001E-2"/>
  </r>
  <r>
    <x v="14"/>
    <s v="C-IV"/>
    <x v="6"/>
    <x v="4"/>
    <x v="4"/>
    <s v="2016/17"/>
    <n v="1069"/>
    <n v="2072"/>
    <n v="5671"/>
    <n v="1"/>
    <n v="0.90910000000000002"/>
    <n v="99"/>
    <n v="0.313"/>
    <n v="5.8400000000000001E-2"/>
  </r>
  <r>
    <x v="15"/>
    <s v="C-IV"/>
    <x v="6"/>
    <x v="4"/>
    <x v="4"/>
    <s v="2016/17"/>
    <n v="70466"/>
    <n v="163720"/>
    <n v="408256"/>
    <n v="0.98"/>
    <n v="0.92620000000000002"/>
    <n v="23"/>
    <n v="0.13"/>
    <n v="1.37E-2"/>
  </r>
  <r>
    <x v="16"/>
    <s v="C-IV"/>
    <x v="6"/>
    <x v="4"/>
    <x v="4"/>
    <s v="2016/17"/>
    <n v="10726"/>
    <n v="24414"/>
    <n v="57142"/>
    <n v="0.98640000000000005"/>
    <n v="0.9456"/>
    <n v="99"/>
    <n v="0.313"/>
    <n v="5.8400000000000001E-2"/>
  </r>
  <r>
    <x v="17"/>
    <s v="C-IV"/>
    <x v="6"/>
    <x v="4"/>
    <x v="4"/>
    <s v="2016/17"/>
    <n v="6618"/>
    <n v="12378"/>
    <n v="31662"/>
    <n v="0.95899999999999996"/>
    <n v="0.94259999999999999"/>
    <n v="99"/>
    <n v="0.313"/>
    <n v="5.8400000000000001E-2"/>
  </r>
  <r>
    <x v="18"/>
    <s v="C-IV"/>
    <x v="6"/>
    <x v="4"/>
    <x v="4"/>
    <s v="2016/17"/>
    <n v="1569"/>
    <n v="3147"/>
    <n v="7776"/>
    <n v="0.90139999999999998"/>
    <n v="0.74509999999999998"/>
    <n v="99"/>
    <n v="0.313"/>
    <n v="5.8400000000000001E-2"/>
  </r>
  <r>
    <x v="19"/>
    <s v="LRS"/>
    <x v="6"/>
    <x v="4"/>
    <x v="4"/>
    <s v="2016/17"/>
    <n v="551477"/>
    <n v="1099674"/>
    <n v="4083377"/>
    <n v="0.95320000000000005"/>
    <n v="0.82469999999999999"/>
    <n v="139"/>
    <n v="0.59"/>
    <n v="7.4899999999999994E-2"/>
  </r>
  <r>
    <x v="20"/>
    <s v="C-IV"/>
    <x v="6"/>
    <x v="4"/>
    <x v="4"/>
    <s v="2016/17"/>
    <n v="11896"/>
    <n v="28999"/>
    <n v="69982"/>
    <n v="0.99139999999999995"/>
    <n v="0.97089999999999999"/>
    <n v="99"/>
    <n v="0.313"/>
    <n v="5.8400000000000001E-2"/>
  </r>
  <r>
    <x v="21"/>
    <s v="C-IV"/>
    <x v="6"/>
    <x v="4"/>
    <x v="4"/>
    <s v="2016/17"/>
    <n v="6227"/>
    <n v="10235"/>
    <n v="45147"/>
    <n v="0.95220000000000005"/>
    <n v="0.89129999999999998"/>
    <n v="99"/>
    <n v="0.313"/>
    <n v="5.8400000000000001E-2"/>
  </r>
  <r>
    <x v="22"/>
    <s v="C-IV"/>
    <x v="6"/>
    <x v="4"/>
    <x v="4"/>
    <s v="2016/17"/>
    <n v="1084"/>
    <n v="1997"/>
    <n v="4844"/>
    <n v="1"/>
    <n v="0.94120000000000004"/>
    <n v="99"/>
    <n v="0.313"/>
    <n v="5.8400000000000001E-2"/>
  </r>
  <r>
    <x v="23"/>
    <s v="C-IV"/>
    <x v="6"/>
    <x v="4"/>
    <x v="4"/>
    <s v="2016/17"/>
    <n v="6663"/>
    <n v="12443"/>
    <n v="41770"/>
    <n v="0.94059999999999999"/>
    <n v="0.9909"/>
    <n v="99"/>
    <n v="0.313"/>
    <n v="5.8400000000000001E-2"/>
  </r>
  <r>
    <x v="24"/>
    <s v="C-IV"/>
    <x v="6"/>
    <x v="4"/>
    <x v="4"/>
    <s v="2016/17"/>
    <n v="24440"/>
    <n v="56347"/>
    <n v="139859"/>
    <n v="0.97150000000000003"/>
    <n v="0.96679999999999999"/>
    <n v="7"/>
    <n v="0.28599999999999998"/>
    <n v="2.3199999999999998E-2"/>
  </r>
  <r>
    <x v="25"/>
    <s v="C-IV"/>
    <x v="6"/>
    <x v="4"/>
    <x v="4"/>
    <s v="2016/17"/>
    <n v="520"/>
    <n v="1088"/>
    <n v="3166"/>
    <n v="1"/>
    <n v="0.94440000000000002"/>
    <n v="99"/>
    <n v="0.313"/>
    <n v="5.8400000000000001E-2"/>
  </r>
  <r>
    <x v="26"/>
    <s v="C-IV"/>
    <x v="6"/>
    <x v="4"/>
    <x v="4"/>
    <s v="2016/17"/>
    <n v="448"/>
    <n v="784"/>
    <n v="3749"/>
    <n v="0.95"/>
    <n v="0.92310000000000003"/>
    <n v="99"/>
    <n v="0.313"/>
    <n v="5.8400000000000001E-2"/>
  </r>
  <r>
    <x v="27"/>
    <s v="C-IV"/>
    <x v="6"/>
    <x v="4"/>
    <x v="4"/>
    <s v="2016/17"/>
    <n v="21783"/>
    <n v="47811"/>
    <n v="182600"/>
    <n v="0.99119999999999997"/>
    <n v="0.94750000000000001"/>
    <n v="10"/>
    <n v="0.1"/>
    <n v="4.1399999999999999E-2"/>
  </r>
  <r>
    <x v="28"/>
    <s v="C-IV"/>
    <x v="6"/>
    <x v="4"/>
    <x v="4"/>
    <s v="2016/17"/>
    <n v="3532"/>
    <n v="7246"/>
    <n v="32656"/>
    <n v="0.96689999999999998"/>
    <n v="0.90410000000000001"/>
    <n v="99"/>
    <n v="0.313"/>
    <n v="5.8400000000000001E-2"/>
  </r>
  <r>
    <x v="29"/>
    <s v="C-IV"/>
    <x v="6"/>
    <x v="4"/>
    <x v="4"/>
    <s v="2016/17"/>
    <n v="4373"/>
    <n v="7684"/>
    <n v="25773"/>
    <s v="n/a"/>
    <s v="n/a"/>
    <n v="99"/>
    <n v="0.313"/>
    <n v="5.8400000000000001E-2"/>
  </r>
  <r>
    <x v="30"/>
    <s v="CalWIN"/>
    <x v="6"/>
    <x v="4"/>
    <x v="4"/>
    <s v="2016/17"/>
    <n v="123573"/>
    <n v="252962"/>
    <n v="908780"/>
    <n v="0.9879"/>
    <n v="1"/>
    <n v="46"/>
    <n v="0.41299999999999998"/>
    <n v="4.7500000000000001E-2"/>
  </r>
  <r>
    <x v="31"/>
    <s v="CalWIN"/>
    <x v="6"/>
    <x v="4"/>
    <x v="4"/>
    <s v="2016/17"/>
    <n v="9397"/>
    <n v="17692"/>
    <n v="63813"/>
    <s v="n/a"/>
    <s v="n/a"/>
    <n v="99"/>
    <n v="0.313"/>
    <n v="5.8400000000000001E-2"/>
  </r>
  <r>
    <x v="32"/>
    <s v="C-IV"/>
    <x v="6"/>
    <x v="4"/>
    <x v="4"/>
    <s v="2016/17"/>
    <n v="1101"/>
    <n v="2025"/>
    <n v="6243"/>
    <n v="1"/>
    <n v="0.94440000000000002"/>
    <n v="99"/>
    <n v="0.313"/>
    <n v="5.8400000000000001E-2"/>
  </r>
  <r>
    <x v="33"/>
    <s v="C-IV"/>
    <x v="6"/>
    <x v="4"/>
    <x v="4"/>
    <s v="2016/17"/>
    <n v="128747"/>
    <n v="286427"/>
    <n v="841372"/>
    <n v="0.99409999999999998"/>
    <n v="0.93369999999999997"/>
    <n v="40"/>
    <n v="0.17499999999999999"/>
    <n v="3.5200000000000002E-2"/>
  </r>
  <r>
    <x v="34"/>
    <s v="CalWIN"/>
    <x v="6"/>
    <x v="4"/>
    <x v="4"/>
    <s v="2016/17"/>
    <n v="102234"/>
    <n v="213173"/>
    <n v="556837"/>
    <n v="0.98970000000000002"/>
    <n v="0.99150000000000005"/>
    <n v="41"/>
    <n v="0.41499999999999998"/>
    <n v="3.9899999999999998E-2"/>
  </r>
  <r>
    <x v="35"/>
    <s v="C-IV"/>
    <x v="6"/>
    <x v="4"/>
    <x v="4"/>
    <s v="2016/17"/>
    <n v="2514"/>
    <n v="5527"/>
    <n v="18961"/>
    <n v="0.98909999999999998"/>
    <n v="0.93940000000000001"/>
    <n v="99"/>
    <n v="0.313"/>
    <n v="5.8400000000000001E-2"/>
  </r>
  <r>
    <x v="36"/>
    <s v="C-IV"/>
    <x v="6"/>
    <x v="4"/>
    <x v="4"/>
    <s v="2016/17"/>
    <n v="179421"/>
    <n v="391714"/>
    <n v="874093"/>
    <n v="0.99450000000000005"/>
    <n v="0.95569999999999999"/>
    <n v="42"/>
    <n v="0.26200000000000001"/>
    <n v="2.53E-2"/>
  </r>
  <r>
    <x v="37"/>
    <s v="CalWIN"/>
    <x v="6"/>
    <x v="4"/>
    <x v="4"/>
    <s v="2016/17"/>
    <n v="142524"/>
    <n v="286685"/>
    <n v="902854"/>
    <n v="0.98499999999999999"/>
    <n v="0.99050000000000005"/>
    <n v="58"/>
    <n v="0.32800000000000001"/>
    <n v="2.9499999999999998E-2"/>
  </r>
  <r>
    <x v="38"/>
    <s v="CalWIN"/>
    <x v="6"/>
    <x v="4"/>
    <x v="4"/>
    <s v="2016/17"/>
    <n v="35193"/>
    <n v="53215"/>
    <n v="224172"/>
    <s v="n/a"/>
    <s v="n/a"/>
    <n v="12"/>
    <n v="0.5"/>
    <n v="6.5799999999999997E-2"/>
  </r>
  <r>
    <x v="39"/>
    <s v="C-IV"/>
    <x v="6"/>
    <x v="4"/>
    <x v="4"/>
    <s v="2016/17"/>
    <n v="51610"/>
    <n v="115760"/>
    <n v="299474"/>
    <n v="0.96750000000000003"/>
    <n v="0.84819999999999995"/>
    <n v="13"/>
    <n v="0.23100000000000001"/>
    <n v="3.4599999999999999E-2"/>
  </r>
  <r>
    <x v="40"/>
    <s v="CalWIN"/>
    <x v="6"/>
    <x v="4"/>
    <x v="4"/>
    <s v="2016/17"/>
    <n v="9962"/>
    <n v="18104"/>
    <n v="62125"/>
    <s v="n/a"/>
    <s v="n/a"/>
    <n v="99"/>
    <n v="0.313"/>
    <n v="5.8400000000000001E-2"/>
  </r>
  <r>
    <x v="41"/>
    <s v="CalWIN"/>
    <x v="6"/>
    <x v="4"/>
    <x v="4"/>
    <s v="2016/17"/>
    <n v="15096"/>
    <n v="29256"/>
    <n v="155972"/>
    <n v="0.95189999999999997"/>
    <n v="0.90269999999999995"/>
    <n v="99"/>
    <n v="0.313"/>
    <n v="5.8400000000000001E-2"/>
  </r>
  <r>
    <x v="42"/>
    <s v="CalWIN"/>
    <x v="6"/>
    <x v="4"/>
    <x v="4"/>
    <s v="2016/17"/>
    <n v="18325"/>
    <n v="37874"/>
    <n v="145865"/>
    <n v="0.96660000000000001"/>
    <n v="0.88400000000000001"/>
    <n v="99"/>
    <n v="0.313"/>
    <n v="5.8400000000000001E-2"/>
  </r>
  <r>
    <x v="43"/>
    <s v="CalWIN"/>
    <x v="6"/>
    <x v="4"/>
    <x v="4"/>
    <s v="2016/17"/>
    <n v="52747"/>
    <n v="103430"/>
    <n v="447628"/>
    <n v="0.98270000000000002"/>
    <n v="0.98760000000000003"/>
    <n v="21"/>
    <n v="0.23799999999999999"/>
    <n v="4.9200000000000001E-2"/>
  </r>
  <r>
    <x v="44"/>
    <s v="CalWIN"/>
    <x v="6"/>
    <x v="4"/>
    <x v="4"/>
    <s v="2016/17"/>
    <n v="14500"/>
    <n v="26340"/>
    <n v="79964"/>
    <n v="0.96589999999999998"/>
    <n v="0.98319999999999996"/>
    <n v="99"/>
    <n v="0.313"/>
    <n v="5.8400000000000001E-2"/>
  </r>
  <r>
    <x v="45"/>
    <s v="C-IV"/>
    <x v="6"/>
    <x v="4"/>
    <x v="4"/>
    <s v="2016/17"/>
    <n v="12960"/>
    <n v="24222"/>
    <n v="65077"/>
    <n v="0.90690000000000004"/>
    <n v="0.95899999999999996"/>
    <n v="99"/>
    <n v="0.313"/>
    <n v="5.8400000000000001E-2"/>
  </r>
  <r>
    <x v="46"/>
    <s v="C-IV"/>
    <x v="6"/>
    <x v="4"/>
    <x v="4"/>
    <s v="2016/17"/>
    <n v="157"/>
    <n v="265"/>
    <n v="815"/>
    <n v="1"/>
    <n v="1"/>
    <n v="99"/>
    <n v="0.313"/>
    <n v="5.8400000000000001E-2"/>
  </r>
  <r>
    <x v="47"/>
    <s v="C-IV"/>
    <x v="6"/>
    <x v="4"/>
    <x v="4"/>
    <s v="2016/17"/>
    <n v="3172"/>
    <n v="6702"/>
    <n v="18442"/>
    <n v="0.92169999999999996"/>
    <n v="0.8831"/>
    <n v="99"/>
    <n v="0.313"/>
    <n v="5.8400000000000001E-2"/>
  </r>
  <r>
    <x v="48"/>
    <s v="CalWIN"/>
    <x v="6"/>
    <x v="4"/>
    <x v="4"/>
    <s v="2016/17"/>
    <n v="22415"/>
    <n v="42303"/>
    <n v="124167"/>
    <n v="0.97140000000000004"/>
    <n v="0.96379999999999999"/>
    <n v="9"/>
    <n v="0.222"/>
    <n v="1.5299999999999999E-2"/>
  </r>
  <r>
    <x v="49"/>
    <s v="CalWIN"/>
    <x v="6"/>
    <x v="4"/>
    <x v="4"/>
    <s v="2016/17"/>
    <n v="19088"/>
    <n v="33804"/>
    <n v="128097"/>
    <n v="0.94769999999999999"/>
    <n v="0.49630000000000002"/>
    <n v="99"/>
    <n v="0.313"/>
    <n v="5.8400000000000001E-2"/>
  </r>
  <r>
    <x v="50"/>
    <s v="C-IV"/>
    <x v="6"/>
    <x v="4"/>
    <x v="4"/>
    <s v="2016/17"/>
    <n v="41897"/>
    <n v="87686"/>
    <n v="242880"/>
    <n v="0.97599999999999998"/>
    <n v="0.90059999999999996"/>
    <n v="6"/>
    <n v="0.16700000000000001"/>
    <n v="2.92E-2"/>
  </r>
  <r>
    <x v="51"/>
    <s v="C-IV"/>
    <x v="6"/>
    <x v="4"/>
    <x v="4"/>
    <s v="2016/17"/>
    <n v="5725"/>
    <n v="13127"/>
    <n v="42201"/>
    <n v="0.99039999999999995"/>
    <n v="0.86229999999999996"/>
    <n v="99"/>
    <n v="0.313"/>
    <n v="5.8400000000000001E-2"/>
  </r>
  <r>
    <x v="52"/>
    <s v="C-IV"/>
    <x v="6"/>
    <x v="4"/>
    <x v="4"/>
    <s v="2016/17"/>
    <n v="4572"/>
    <n v="9981"/>
    <n v="27543"/>
    <n v="0.97560000000000002"/>
    <n v="0.95709999999999995"/>
    <n v="99"/>
    <n v="0.313"/>
    <n v="5.8400000000000001E-2"/>
  </r>
  <r>
    <x v="53"/>
    <s v="C-IV"/>
    <x v="6"/>
    <x v="4"/>
    <x v="4"/>
    <s v="2016/17"/>
    <n v="974"/>
    <n v="1708"/>
    <n v="4948"/>
    <n v="0.97140000000000004"/>
    <n v="0.5161"/>
    <n v="99"/>
    <n v="0.313"/>
    <n v="5.8400000000000001E-2"/>
  </r>
  <r>
    <x v="54"/>
    <s v="CalWIN"/>
    <x v="6"/>
    <x v="4"/>
    <x v="4"/>
    <s v="2016/17"/>
    <n v="51880"/>
    <n v="120959"/>
    <n v="258072"/>
    <n v="0.99029999999999996"/>
    <n v="0.92859999999999998"/>
    <n v="16"/>
    <n v="6.3E-2"/>
    <n v="5.0900000000000001E-2"/>
  </r>
  <r>
    <x v="55"/>
    <s v="C-IV"/>
    <x v="6"/>
    <x v="4"/>
    <x v="4"/>
    <s v="2016/17"/>
    <n v="3128"/>
    <n v="5414"/>
    <n v="14437"/>
    <n v="0.99239999999999995"/>
    <n v="0.9859"/>
    <n v="99"/>
    <n v="0.313"/>
    <n v="5.8400000000000001E-2"/>
  </r>
  <r>
    <x v="56"/>
    <s v="CalWIN"/>
    <x v="6"/>
    <x v="4"/>
    <x v="4"/>
    <s v="2016/17"/>
    <n v="37090"/>
    <n v="74297"/>
    <n v="240363"/>
    <s v="n/a"/>
    <s v="n/a"/>
    <n v="13"/>
    <n v="0.38500000000000001"/>
    <n v="8.2799999999999999E-2"/>
  </r>
  <r>
    <x v="57"/>
    <s v="CalWIN"/>
    <x v="6"/>
    <x v="4"/>
    <x v="4"/>
    <s v="2016/17"/>
    <n v="10662"/>
    <n v="20820"/>
    <n v="59243"/>
    <n v="0.96120000000000005"/>
    <n v="0.94069999999999998"/>
    <n v="99"/>
    <n v="0.313"/>
    <n v="5.8400000000000001E-2"/>
  </r>
  <r>
    <x v="58"/>
    <s v="C-IV"/>
    <x v="6"/>
    <x v="4"/>
    <x v="4"/>
    <s v="2016/17"/>
    <n v="6141"/>
    <n v="13252"/>
    <n v="32385"/>
    <n v="0.99180000000000001"/>
    <n v="0.96519999999999995"/>
    <n v="99"/>
    <n v="0.313"/>
    <n v="5.8400000000000001E-2"/>
  </r>
  <r>
    <x v="0"/>
    <s v="n/a"/>
    <x v="7"/>
    <x v="4"/>
    <x v="4"/>
    <s v="2016/17"/>
    <n v="2089008"/>
    <n v="4314186"/>
    <n v="13502407"/>
    <n v="0.97360000000000002"/>
    <n v="0.90859999999999996"/>
    <n v="760"/>
    <n v="0.36399999999999999"/>
    <n v="7.4899999999999994E-2"/>
  </r>
  <r>
    <x v="1"/>
    <s v="CalWIN"/>
    <x v="7"/>
    <x v="4"/>
    <x v="4"/>
    <s v="2016/17"/>
    <n v="60357"/>
    <n v="115341"/>
    <n v="435616"/>
    <n v="0.99150000000000005"/>
    <n v="0.95820000000000005"/>
    <n v="24"/>
    <n v="0.41699999999999998"/>
    <n v="7.6499999999999999E-2"/>
  </r>
  <r>
    <x v="2"/>
    <s v="C-IV"/>
    <x v="7"/>
    <x v="4"/>
    <x v="4"/>
    <s v="2016/17"/>
    <n v="89"/>
    <n v="143"/>
    <n v="346"/>
    <n v="1"/>
    <n v="0"/>
    <n v="107"/>
    <n v="0.308"/>
    <n v="8.43E-2"/>
  </r>
  <r>
    <x v="3"/>
    <s v="C-IV"/>
    <x v="7"/>
    <x v="4"/>
    <x v="4"/>
    <s v="2016/17"/>
    <n v="1750"/>
    <n v="3296"/>
    <n v="8325"/>
    <n v="0.98629999999999995"/>
    <n v="0"/>
    <n v="107"/>
    <n v="0.308"/>
    <n v="8.43E-2"/>
  </r>
  <r>
    <x v="4"/>
    <s v="C-IV"/>
    <x v="7"/>
    <x v="4"/>
    <x v="4"/>
    <s v="2016/17"/>
    <n v="16981"/>
    <n v="32126"/>
    <n v="82925"/>
    <n v="0.90259999999999996"/>
    <n v="0.9375"/>
    <n v="107"/>
    <n v="0.308"/>
    <n v="8.43E-2"/>
  </r>
  <r>
    <x v="5"/>
    <s v="C-IV"/>
    <x v="7"/>
    <x v="4"/>
    <x v="4"/>
    <s v="2016/17"/>
    <n v="2821"/>
    <n v="5219"/>
    <n v="12226"/>
    <n v="0.98060000000000003"/>
    <n v="0.89910000000000001"/>
    <n v="107"/>
    <n v="0.308"/>
    <n v="8.43E-2"/>
  </r>
  <r>
    <x v="6"/>
    <s v="C-IV"/>
    <x v="7"/>
    <x v="4"/>
    <x v="4"/>
    <s v="2016/17"/>
    <n v="647"/>
    <n v="1456"/>
    <n v="9223"/>
    <n v="0.8286"/>
    <n v="0.95450000000000002"/>
    <n v="107"/>
    <n v="0.308"/>
    <n v="8.43E-2"/>
  </r>
  <r>
    <x v="7"/>
    <s v="CalWIN"/>
    <x v="7"/>
    <x v="4"/>
    <x v="4"/>
    <s v="2016/17"/>
    <n v="33911"/>
    <n v="67128"/>
    <n v="275661"/>
    <n v="0.96970000000000001"/>
    <n v="0.98219999999999996"/>
    <n v="17"/>
    <n v="0.47099999999999997"/>
    <n v="3.8800000000000001E-2"/>
  </r>
  <r>
    <x v="8"/>
    <s v="C-IV"/>
    <x v="7"/>
    <x v="4"/>
    <x v="4"/>
    <s v="2016/17"/>
    <n v="2592"/>
    <n v="5284"/>
    <n v="11990"/>
    <n v="0.98939999999999995"/>
    <n v="0.95520000000000005"/>
    <n v="107"/>
    <n v="0.308"/>
    <n v="8.43E-2"/>
  </r>
  <r>
    <x v="9"/>
    <s v="C-IV"/>
    <x v="7"/>
    <x v="4"/>
    <x v="4"/>
    <s v="2016/17"/>
    <n v="7201"/>
    <n v="12835"/>
    <n v="38440"/>
    <n v="0.97419999999999995"/>
    <n v="0.98089999999999999"/>
    <n v="107"/>
    <n v="0.308"/>
    <n v="8.43E-2"/>
  </r>
  <r>
    <x v="10"/>
    <s v="CalWIN"/>
    <x v="7"/>
    <x v="4"/>
    <x v="4"/>
    <s v="2016/17"/>
    <n v="94011"/>
    <n v="217944"/>
    <n v="492844"/>
    <n v="0.95709999999999995"/>
    <n v="0.96360000000000001"/>
    <n v="43"/>
    <n v="0.34899999999999998"/>
    <n v="2.6800000000000001E-2"/>
  </r>
  <r>
    <x v="11"/>
    <s v="C-IV"/>
    <x v="7"/>
    <x v="4"/>
    <x v="4"/>
    <s v="2016/17"/>
    <n v="1563"/>
    <n v="3632"/>
    <n v="12278"/>
    <n v="0.98480000000000001"/>
    <n v="0.85370000000000001"/>
    <n v="107"/>
    <n v="0.308"/>
    <n v="8.43E-2"/>
  </r>
  <r>
    <x v="12"/>
    <s v="C-IV"/>
    <x v="7"/>
    <x v="4"/>
    <x v="4"/>
    <s v="2016/17"/>
    <n v="12507"/>
    <n v="21226"/>
    <n v="54759"/>
    <n v="0.99529999999999996"/>
    <n v="0.95940000000000003"/>
    <n v="107"/>
    <n v="0.308"/>
    <n v="8.43E-2"/>
  </r>
  <r>
    <x v="13"/>
    <s v="C-IV"/>
    <x v="7"/>
    <x v="4"/>
    <x v="4"/>
    <s v="2016/17"/>
    <n v="17632"/>
    <n v="42922"/>
    <n v="94143"/>
    <n v="0.97019999999999995"/>
    <n v="0.91610000000000003"/>
    <n v="107"/>
    <n v="0.308"/>
    <n v="8.43E-2"/>
  </r>
  <r>
    <x v="14"/>
    <s v="C-IV"/>
    <x v="7"/>
    <x v="4"/>
    <x v="4"/>
    <s v="2016/17"/>
    <n v="1064"/>
    <n v="2054"/>
    <n v="5693"/>
    <n v="1"/>
    <n v="1"/>
    <n v="107"/>
    <n v="0.308"/>
    <n v="8.43E-2"/>
  </r>
  <r>
    <x v="15"/>
    <s v="C-IV"/>
    <x v="7"/>
    <x v="4"/>
    <x v="4"/>
    <s v="2016/17"/>
    <n v="70997"/>
    <n v="164367"/>
    <n v="409637"/>
    <n v="0.98580000000000001"/>
    <n v="0.93110000000000004"/>
    <n v="25"/>
    <n v="0.2"/>
    <n v="1.3599999999999999E-2"/>
  </r>
  <r>
    <x v="16"/>
    <s v="C-IV"/>
    <x v="7"/>
    <x v="4"/>
    <x v="4"/>
    <s v="2016/17"/>
    <n v="10804"/>
    <n v="24494"/>
    <n v="57218"/>
    <n v="0.99539999999999995"/>
    <n v="0.93979999999999997"/>
    <n v="107"/>
    <n v="0.308"/>
    <n v="8.43E-2"/>
  </r>
  <r>
    <x v="17"/>
    <s v="C-IV"/>
    <x v="7"/>
    <x v="4"/>
    <x v="4"/>
    <s v="2016/17"/>
    <n v="6595"/>
    <n v="12382"/>
    <n v="31801"/>
    <n v="0.96030000000000004"/>
    <n v="0.85370000000000001"/>
    <n v="107"/>
    <n v="0.308"/>
    <n v="8.43E-2"/>
  </r>
  <r>
    <x v="18"/>
    <s v="C-IV"/>
    <x v="7"/>
    <x v="4"/>
    <x v="4"/>
    <s v="2016/17"/>
    <n v="1568"/>
    <n v="3120"/>
    <n v="7794"/>
    <n v="0.87339999999999995"/>
    <n v="0.71189999999999998"/>
    <n v="107"/>
    <n v="0.308"/>
    <n v="8.43E-2"/>
  </r>
  <r>
    <x v="19"/>
    <s v="LRS"/>
    <x v="7"/>
    <x v="4"/>
    <x v="4"/>
    <s v="2016/17"/>
    <n v="555559"/>
    <n v="1111039"/>
    <n v="4050347"/>
    <n v="0.95269999999999999"/>
    <n v="0.83030000000000004"/>
    <n v="168"/>
    <n v="0.55400000000000005"/>
    <n v="8.6999999999999994E-2"/>
  </r>
  <r>
    <x v="20"/>
    <s v="C-IV"/>
    <x v="7"/>
    <x v="4"/>
    <x v="4"/>
    <s v="2016/17"/>
    <n v="11899"/>
    <n v="28821"/>
    <n v="70038"/>
    <n v="0.98950000000000005"/>
    <n v="0.95809999999999995"/>
    <n v="107"/>
    <n v="0.308"/>
    <n v="8.43E-2"/>
  </r>
  <r>
    <x v="21"/>
    <s v="C-IV"/>
    <x v="7"/>
    <x v="4"/>
    <x v="4"/>
    <s v="2016/17"/>
    <n v="6287"/>
    <n v="10315"/>
    <n v="45405"/>
    <n v="0.98309999999999997"/>
    <n v="0.90749999999999997"/>
    <n v="107"/>
    <n v="0.308"/>
    <n v="8.43E-2"/>
  </r>
  <r>
    <x v="22"/>
    <s v="C-IV"/>
    <x v="7"/>
    <x v="4"/>
    <x v="4"/>
    <s v="2016/17"/>
    <n v="1088"/>
    <n v="2003"/>
    <n v="4812"/>
    <n v="0.93179999999999996"/>
    <n v="0.9143"/>
    <n v="107"/>
    <n v="0.308"/>
    <n v="8.43E-2"/>
  </r>
  <r>
    <x v="23"/>
    <s v="C-IV"/>
    <x v="7"/>
    <x v="4"/>
    <x v="4"/>
    <s v="2016/17"/>
    <n v="6740"/>
    <n v="12579"/>
    <n v="40768"/>
    <n v="0.93259999999999998"/>
    <n v="0.96840000000000004"/>
    <n v="107"/>
    <n v="0.308"/>
    <n v="8.43E-2"/>
  </r>
  <r>
    <x v="24"/>
    <s v="C-IV"/>
    <x v="7"/>
    <x v="4"/>
    <x v="4"/>
    <s v="2016/17"/>
    <n v="24515"/>
    <n v="56382"/>
    <n v="140109"/>
    <n v="0.91459999999999997"/>
    <n v="0.95920000000000005"/>
    <n v="8"/>
    <n v="0.375"/>
    <n v="2.3400000000000001E-2"/>
  </r>
  <r>
    <x v="25"/>
    <s v="C-IV"/>
    <x v="7"/>
    <x v="4"/>
    <x v="4"/>
    <s v="2016/17"/>
    <n v="521"/>
    <n v="1067"/>
    <n v="3152"/>
    <n v="0.96150000000000002"/>
    <n v="0.90910000000000002"/>
    <n v="107"/>
    <n v="0.308"/>
    <n v="8.43E-2"/>
  </r>
  <r>
    <x v="26"/>
    <s v="C-IV"/>
    <x v="7"/>
    <x v="4"/>
    <x v="4"/>
    <s v="2016/17"/>
    <n v="453"/>
    <n v="800"/>
    <n v="3754"/>
    <n v="1"/>
    <n v="1"/>
    <n v="107"/>
    <n v="0.308"/>
    <n v="8.43E-2"/>
  </r>
  <r>
    <x v="27"/>
    <s v="C-IV"/>
    <x v="7"/>
    <x v="4"/>
    <x v="4"/>
    <s v="2016/17"/>
    <n v="21492"/>
    <n v="46916"/>
    <n v="182922"/>
    <n v="0.99199999999999999"/>
    <n v="0.97060000000000002"/>
    <n v="11"/>
    <n v="9.0999999999999998E-2"/>
    <n v="4.0099999999999997E-2"/>
  </r>
  <r>
    <x v="28"/>
    <s v="C-IV"/>
    <x v="7"/>
    <x v="4"/>
    <x v="4"/>
    <s v="2016/17"/>
    <n v="3507"/>
    <n v="7150"/>
    <n v="32703"/>
    <n v="0.98799999999999999"/>
    <n v="0.92220000000000002"/>
    <n v="107"/>
    <n v="0.308"/>
    <n v="8.43E-2"/>
  </r>
  <r>
    <x v="29"/>
    <s v="C-IV"/>
    <x v="7"/>
    <x v="4"/>
    <x v="4"/>
    <s v="2016/17"/>
    <n v="4372"/>
    <n v="7632"/>
    <n v="25625"/>
    <n v="0.94940000000000002"/>
    <n v="0.83930000000000005"/>
    <n v="107"/>
    <n v="0.308"/>
    <n v="8.43E-2"/>
  </r>
  <r>
    <x v="30"/>
    <s v="CalWIN"/>
    <x v="7"/>
    <x v="4"/>
    <x v="4"/>
    <s v="2016/17"/>
    <n v="123793"/>
    <n v="252589"/>
    <n v="911945"/>
    <n v="0.99019999999999997"/>
    <n v="1"/>
    <n v="51"/>
    <n v="0.43099999999999999"/>
    <n v="4.7100000000000003E-2"/>
  </r>
  <r>
    <x v="31"/>
    <s v="CalWIN"/>
    <x v="7"/>
    <x v="4"/>
    <x v="4"/>
    <s v="2016/17"/>
    <n v="9339"/>
    <n v="17562"/>
    <n v="63575"/>
    <s v="n/a"/>
    <s v="n/a"/>
    <n v="107"/>
    <n v="0.308"/>
    <n v="8.43E-2"/>
  </r>
  <r>
    <x v="32"/>
    <s v="C-IV"/>
    <x v="7"/>
    <x v="4"/>
    <x v="4"/>
    <s v="2016/17"/>
    <n v="1139"/>
    <n v="2078"/>
    <n v="6244"/>
    <n v="1"/>
    <n v="0.96299999999999997"/>
    <n v="107"/>
    <n v="0.308"/>
    <n v="8.43E-2"/>
  </r>
  <r>
    <x v="33"/>
    <s v="C-IV"/>
    <x v="7"/>
    <x v="4"/>
    <x v="4"/>
    <s v="2016/17"/>
    <n v="130293"/>
    <n v="289177"/>
    <n v="844457"/>
    <n v="0.99539999999999995"/>
    <n v="0.94310000000000005"/>
    <n v="45"/>
    <n v="0.2"/>
    <n v="3.5900000000000001E-2"/>
  </r>
  <r>
    <x v="34"/>
    <s v="CalWIN"/>
    <x v="7"/>
    <x v="4"/>
    <x v="4"/>
    <s v="2016/17"/>
    <n v="102492"/>
    <n v="212948"/>
    <n v="557646"/>
    <n v="0.99339999999999995"/>
    <n v="0.99119999999999997"/>
    <n v="46"/>
    <n v="0.435"/>
    <n v="3.8600000000000002E-2"/>
  </r>
  <r>
    <x v="35"/>
    <s v="C-IV"/>
    <x v="7"/>
    <x v="4"/>
    <x v="4"/>
    <s v="2016/17"/>
    <n v="2483"/>
    <n v="5466"/>
    <n v="18937"/>
    <n v="0.94950000000000001"/>
    <n v="0.95079999999999998"/>
    <n v="107"/>
    <n v="0.308"/>
    <n v="8.43E-2"/>
  </r>
  <r>
    <x v="36"/>
    <s v="C-IV"/>
    <x v="7"/>
    <x v="4"/>
    <x v="4"/>
    <s v="2016/17"/>
    <n v="180460"/>
    <n v="393474"/>
    <n v="878270"/>
    <n v="0.99529999999999996"/>
    <n v="0.95369999999999999"/>
    <n v="47"/>
    <n v="0.23400000000000001"/>
    <n v="2.3199999999999998E-2"/>
  </r>
  <r>
    <x v="37"/>
    <s v="CalWIN"/>
    <x v="7"/>
    <x v="4"/>
    <x v="4"/>
    <s v="2016/17"/>
    <n v="142529"/>
    <n v="285700"/>
    <n v="902840"/>
    <n v="0.98550000000000004"/>
    <n v="0.98770000000000002"/>
    <n v="66"/>
    <n v="0.28799999999999998"/>
    <n v="2.92E-2"/>
  </r>
  <r>
    <x v="38"/>
    <s v="CalWIN"/>
    <x v="7"/>
    <x v="4"/>
    <x v="4"/>
    <s v="2016/17"/>
    <n v="35326"/>
    <n v="53007"/>
    <n v="224587"/>
    <s v="n/a"/>
    <s v="n/a"/>
    <n v="13"/>
    <n v="0.46200000000000002"/>
    <n v="6.6600000000000006E-2"/>
  </r>
  <r>
    <x v="39"/>
    <s v="C-IV"/>
    <x v="7"/>
    <x v="4"/>
    <x v="4"/>
    <s v="2016/17"/>
    <n v="51802"/>
    <n v="116010"/>
    <n v="300812"/>
    <n v="0.96960000000000002"/>
    <n v="0.85960000000000003"/>
    <n v="16"/>
    <n v="0.25"/>
    <n v="3.09E-2"/>
  </r>
  <r>
    <x v="40"/>
    <s v="CalWIN"/>
    <x v="7"/>
    <x v="4"/>
    <x v="4"/>
    <s v="2016/17"/>
    <n v="9898"/>
    <n v="17929"/>
    <n v="62169"/>
    <s v="n/a"/>
    <s v="n/a"/>
    <n v="107"/>
    <n v="0.308"/>
    <n v="8.43E-2"/>
  </r>
  <r>
    <x v="41"/>
    <s v="CalWIN"/>
    <x v="7"/>
    <x v="4"/>
    <x v="4"/>
    <s v="2016/17"/>
    <n v="14988"/>
    <n v="29060"/>
    <n v="155949"/>
    <n v="0.96189999999999998"/>
    <n v="0.90269999999999995"/>
    <n v="107"/>
    <n v="0.308"/>
    <n v="8.43E-2"/>
  </r>
  <r>
    <x v="42"/>
    <s v="CalWIN"/>
    <x v="7"/>
    <x v="4"/>
    <x v="4"/>
    <s v="2016/17"/>
    <n v="18158"/>
    <n v="37441"/>
    <n v="146170"/>
    <n v="0.95850000000000002"/>
    <n v="0.91190000000000004"/>
    <n v="107"/>
    <n v="0.308"/>
    <n v="8.43E-2"/>
  </r>
  <r>
    <x v="43"/>
    <s v="CalWIN"/>
    <x v="7"/>
    <x v="4"/>
    <x v="4"/>
    <s v="2016/17"/>
    <n v="52504"/>
    <n v="102959"/>
    <n v="448059"/>
    <n v="0.98619999999999997"/>
    <n v="0.98480000000000001"/>
    <n v="23"/>
    <n v="0.26100000000000001"/>
    <n v="5.2600000000000001E-2"/>
  </r>
  <r>
    <x v="44"/>
    <s v="CalWIN"/>
    <x v="7"/>
    <x v="4"/>
    <x v="4"/>
    <s v="2016/17"/>
    <n v="14361"/>
    <n v="25991"/>
    <n v="79788"/>
    <n v="0.96960000000000002"/>
    <n v="0.99099999999999999"/>
    <n v="107"/>
    <n v="0.308"/>
    <n v="8.43E-2"/>
  </r>
  <r>
    <x v="45"/>
    <s v="C-IV"/>
    <x v="7"/>
    <x v="4"/>
    <x v="4"/>
    <s v="2016/17"/>
    <n v="13087"/>
    <n v="24425"/>
    <n v="64614"/>
    <n v="0.93840000000000001"/>
    <n v="0.95740000000000003"/>
    <n v="107"/>
    <n v="0.308"/>
    <n v="8.43E-2"/>
  </r>
  <r>
    <x v="46"/>
    <s v="C-IV"/>
    <x v="7"/>
    <x v="4"/>
    <x v="4"/>
    <s v="2016/17"/>
    <n v="162"/>
    <n v="275"/>
    <n v="806"/>
    <n v="1"/>
    <n v="1"/>
    <n v="107"/>
    <n v="0.308"/>
    <n v="8.43E-2"/>
  </r>
  <r>
    <x v="47"/>
    <s v="C-IV"/>
    <x v="7"/>
    <x v="4"/>
    <x v="4"/>
    <s v="2016/17"/>
    <n v="3172"/>
    <n v="6659"/>
    <n v="18545"/>
    <n v="0.91369999999999996"/>
    <n v="0.87629999999999997"/>
    <n v="107"/>
    <n v="0.308"/>
    <n v="8.43E-2"/>
  </r>
  <r>
    <x v="48"/>
    <s v="CalWIN"/>
    <x v="7"/>
    <x v="4"/>
    <x v="4"/>
    <s v="2016/17"/>
    <n v="22402"/>
    <n v="42066"/>
    <n v="124190"/>
    <s v="n/a"/>
    <s v="n/a"/>
    <n v="10"/>
    <n v="0.2"/>
    <n v="1.78E-2"/>
  </r>
  <r>
    <x v="49"/>
    <s v="CalWIN"/>
    <x v="7"/>
    <x v="4"/>
    <x v="4"/>
    <s v="2016/17"/>
    <n v="18830"/>
    <n v="33256"/>
    <n v="127804"/>
    <n v="0.94289999999999996"/>
    <n v="0.51219999999999999"/>
    <n v="107"/>
    <n v="0.308"/>
    <n v="8.43E-2"/>
  </r>
  <r>
    <x v="50"/>
    <s v="C-IV"/>
    <x v="7"/>
    <x v="4"/>
    <x v="4"/>
    <s v="2016/17"/>
    <n v="41974"/>
    <n v="87836"/>
    <n v="243911"/>
    <n v="0.97829999999999995"/>
    <n v="0.91490000000000005"/>
    <n v="7"/>
    <n v="0.28599999999999998"/>
    <n v="2.7300000000000001E-2"/>
  </r>
  <r>
    <x v="51"/>
    <s v="C-IV"/>
    <x v="7"/>
    <x v="4"/>
    <x v="4"/>
    <s v="2016/17"/>
    <n v="5680"/>
    <n v="13033"/>
    <n v="42429"/>
    <n v="0.97899999999999998"/>
    <n v="0.88270000000000004"/>
    <n v="107"/>
    <n v="0.308"/>
    <n v="8.43E-2"/>
  </r>
  <r>
    <x v="52"/>
    <s v="C-IV"/>
    <x v="7"/>
    <x v="4"/>
    <x v="4"/>
    <s v="2016/17"/>
    <n v="4559"/>
    <n v="9962"/>
    <n v="27445"/>
    <n v="0.96440000000000003"/>
    <n v="0.93589999999999995"/>
    <n v="107"/>
    <n v="0.308"/>
    <n v="8.43E-2"/>
  </r>
  <r>
    <x v="53"/>
    <s v="C-IV"/>
    <x v="7"/>
    <x v="4"/>
    <x v="4"/>
    <s v="2016/17"/>
    <n v="996"/>
    <n v="1739"/>
    <n v="5011"/>
    <n v="0.92310000000000003"/>
    <n v="0.33329999999999999"/>
    <n v="107"/>
    <n v="0.308"/>
    <n v="8.43E-2"/>
  </r>
  <r>
    <x v="54"/>
    <s v="CalWIN"/>
    <x v="7"/>
    <x v="4"/>
    <x v="4"/>
    <s v="2016/17"/>
    <n v="51849"/>
    <n v="120370"/>
    <n v="258585"/>
    <n v="0.99229999999999996"/>
    <n v="0.93240000000000001"/>
    <n v="18"/>
    <n v="0.16700000000000001"/>
    <n v="4.9000000000000002E-2"/>
  </r>
  <r>
    <x v="55"/>
    <s v="C-IV"/>
    <x v="7"/>
    <x v="4"/>
    <x v="4"/>
    <s v="2016/17"/>
    <n v="3110"/>
    <n v="5387"/>
    <n v="14421"/>
    <n v="0.95630000000000004"/>
    <n v="0.9667"/>
    <n v="107"/>
    <n v="0.308"/>
    <n v="8.43E-2"/>
  </r>
  <r>
    <x v="56"/>
    <s v="CalWIN"/>
    <x v="7"/>
    <x v="4"/>
    <x v="4"/>
    <s v="2016/17"/>
    <n v="37278"/>
    <n v="74243"/>
    <n v="240818"/>
    <s v="n/a"/>
    <s v="n/a"/>
    <n v="15"/>
    <n v="0.33300000000000002"/>
    <n v="8.2400000000000001E-2"/>
  </r>
  <r>
    <x v="57"/>
    <s v="CalWIN"/>
    <x v="7"/>
    <x v="4"/>
    <x v="4"/>
    <s v="2016/17"/>
    <n v="10606"/>
    <n v="20521"/>
    <n v="59358"/>
    <n v="0.95630000000000004"/>
    <n v="0.93210000000000004"/>
    <n v="107"/>
    <n v="0.308"/>
    <n v="8.43E-2"/>
  </r>
  <r>
    <x v="58"/>
    <s v="C-IV"/>
    <x v="7"/>
    <x v="4"/>
    <x v="4"/>
    <s v="2016/17"/>
    <n v="6215"/>
    <n v="13350"/>
    <n v="32468"/>
    <n v="0.99080000000000001"/>
    <n v="0.94620000000000004"/>
    <n v="107"/>
    <n v="0.308"/>
    <n v="8.43E-2"/>
  </r>
  <r>
    <x v="0"/>
    <s v="n/a"/>
    <x v="8"/>
    <x v="4"/>
    <x v="4"/>
    <s v="2016/17"/>
    <n v="2039184"/>
    <n v="4246017"/>
    <n v="13412543"/>
    <n v="0.97289999999999999"/>
    <n v="0.91800000000000004"/>
    <n v="866"/>
    <n v="0.35299999999999998"/>
    <n v="7.7100000000000002E-2"/>
  </r>
  <r>
    <x v="1"/>
    <s v="CalWIN"/>
    <x v="8"/>
    <x v="4"/>
    <x v="4"/>
    <s v="2016/17"/>
    <n v="60124"/>
    <n v="115295"/>
    <n v="436014"/>
    <n v="0.99009999999999998"/>
    <n v="0.97"/>
    <n v="27"/>
    <n v="0.37"/>
    <n v="7.5200000000000003E-2"/>
  </r>
  <r>
    <x v="2"/>
    <s v="C-IV"/>
    <x v="8"/>
    <x v="4"/>
    <x v="4"/>
    <s v="2016/17"/>
    <n v="90"/>
    <n v="147"/>
    <n v="337"/>
    <n v="1"/>
    <n v="1"/>
    <n v="119"/>
    <n v="0.29399999999999998"/>
    <n v="8.3500000000000005E-2"/>
  </r>
  <r>
    <x v="3"/>
    <s v="C-IV"/>
    <x v="8"/>
    <x v="4"/>
    <x v="4"/>
    <s v="2016/17"/>
    <n v="1736"/>
    <n v="3285"/>
    <n v="8263"/>
    <n v="0.97529999999999994"/>
    <n v="0.87270000000000003"/>
    <n v="119"/>
    <n v="0.29399999999999998"/>
    <n v="8.3500000000000005E-2"/>
  </r>
  <r>
    <x v="4"/>
    <s v="C-IV"/>
    <x v="8"/>
    <x v="4"/>
    <x v="4"/>
    <s v="2016/17"/>
    <n v="16877"/>
    <n v="31886"/>
    <n v="82632"/>
    <n v="0.81479999999999997"/>
    <n v="0.94320000000000004"/>
    <n v="119"/>
    <n v="0.29399999999999998"/>
    <n v="8.3500000000000005E-2"/>
  </r>
  <r>
    <x v="5"/>
    <s v="C-IV"/>
    <x v="8"/>
    <x v="4"/>
    <x v="4"/>
    <s v="2016/17"/>
    <n v="2819"/>
    <n v="5209"/>
    <n v="12240"/>
    <n v="0.9748"/>
    <n v="0.86960000000000004"/>
    <n v="119"/>
    <n v="0.29399999999999998"/>
    <n v="8.3500000000000005E-2"/>
  </r>
  <r>
    <x v="6"/>
    <s v="C-IV"/>
    <x v="8"/>
    <x v="4"/>
    <x v="4"/>
    <s v="2016/17"/>
    <n v="646"/>
    <n v="1477"/>
    <n v="9127"/>
    <n v="0.81479999999999997"/>
    <n v="1"/>
    <n v="119"/>
    <n v="0.29399999999999998"/>
    <n v="8.3500000000000005E-2"/>
  </r>
  <r>
    <x v="7"/>
    <s v="CalWIN"/>
    <x v="8"/>
    <x v="4"/>
    <x v="4"/>
    <s v="2016/17"/>
    <n v="33326"/>
    <n v="66496"/>
    <n v="275496"/>
    <n v="0.9657"/>
    <n v="0.98609999999999998"/>
    <n v="18"/>
    <n v="0.5"/>
    <n v="3.8800000000000001E-2"/>
  </r>
  <r>
    <x v="8"/>
    <s v="C-IV"/>
    <x v="8"/>
    <x v="4"/>
    <x v="4"/>
    <s v="2016/17"/>
    <n v="2574"/>
    <n v="5240"/>
    <n v="11942"/>
    <n v="1"/>
    <n v="0.90910000000000002"/>
    <n v="119"/>
    <n v="0.29399999999999998"/>
    <n v="8.3500000000000005E-2"/>
  </r>
  <r>
    <x v="9"/>
    <s v="C-IV"/>
    <x v="8"/>
    <x v="4"/>
    <x v="4"/>
    <s v="2016/17"/>
    <n v="7136"/>
    <n v="12674"/>
    <n v="38524"/>
    <n v="0.97419999999999995"/>
    <n v="0.98089999999999999"/>
    <n v="119"/>
    <n v="0.29399999999999998"/>
    <n v="8.3500000000000005E-2"/>
  </r>
  <r>
    <x v="10"/>
    <s v="CalWIN"/>
    <x v="8"/>
    <x v="4"/>
    <x v="4"/>
    <s v="2016/17"/>
    <n v="93121"/>
    <n v="216152"/>
    <n v="494056"/>
    <n v="0.93910000000000005"/>
    <n v="0.95299999999999996"/>
    <n v="47"/>
    <n v="0.34"/>
    <n v="2.6599999999999999E-2"/>
  </r>
  <r>
    <x v="11"/>
    <s v="C-IV"/>
    <x v="8"/>
    <x v="4"/>
    <x v="4"/>
    <s v="2016/17"/>
    <n v="1559"/>
    <n v="3611"/>
    <n v="12287"/>
    <n v="0.96970000000000001"/>
    <n v="0.94440000000000002"/>
    <n v="119"/>
    <n v="0.29399999999999998"/>
    <n v="8.3500000000000005E-2"/>
  </r>
  <r>
    <x v="12"/>
    <s v="C-IV"/>
    <x v="8"/>
    <x v="4"/>
    <x v="4"/>
    <s v="2016/17"/>
    <n v="12431"/>
    <n v="21106"/>
    <n v="54744"/>
    <n v="0.99139999999999995"/>
    <n v="0.95530000000000004"/>
    <n v="119"/>
    <n v="0.29399999999999998"/>
    <n v="8.3500000000000005E-2"/>
  </r>
  <r>
    <x v="13"/>
    <s v="C-IV"/>
    <x v="8"/>
    <x v="4"/>
    <x v="4"/>
    <s v="2016/17"/>
    <n v="17680"/>
    <n v="43114"/>
    <n v="94219"/>
    <n v="0.96560000000000001"/>
    <n v="0.9284"/>
    <n v="119"/>
    <n v="0.29399999999999998"/>
    <n v="8.3500000000000005E-2"/>
  </r>
  <r>
    <x v="14"/>
    <s v="C-IV"/>
    <x v="8"/>
    <x v="4"/>
    <x v="4"/>
    <s v="2016/17"/>
    <n v="1041"/>
    <n v="2013"/>
    <n v="5678"/>
    <n v="1"/>
    <n v="0.94440000000000002"/>
    <n v="119"/>
    <n v="0.29399999999999998"/>
    <n v="8.3500000000000005E-2"/>
  </r>
  <r>
    <x v="15"/>
    <s v="C-IV"/>
    <x v="8"/>
    <x v="4"/>
    <x v="4"/>
    <s v="2016/17"/>
    <n v="70534"/>
    <n v="163823"/>
    <n v="411042"/>
    <n v="0.98670000000000002"/>
    <n v="0.93979999999999997"/>
    <n v="28"/>
    <n v="0.25"/>
    <n v="1.35E-2"/>
  </r>
  <r>
    <x v="16"/>
    <s v="C-IV"/>
    <x v="8"/>
    <x v="4"/>
    <x v="4"/>
    <s v="2016/17"/>
    <n v="10720"/>
    <n v="24345"/>
    <n v="56789"/>
    <n v="0.99009999999999998"/>
    <n v="0.94030000000000002"/>
    <n v="119"/>
    <n v="0.29399999999999998"/>
    <n v="8.3500000000000005E-2"/>
  </r>
  <r>
    <x v="17"/>
    <s v="C-IV"/>
    <x v="8"/>
    <x v="4"/>
    <x v="4"/>
    <s v="2016/17"/>
    <n v="6592"/>
    <n v="12406"/>
    <n v="31770"/>
    <n v="0.92559999999999998"/>
    <n v="0.95379999999999998"/>
    <n v="119"/>
    <n v="0.29399999999999998"/>
    <n v="8.3500000000000005E-2"/>
  </r>
  <r>
    <x v="18"/>
    <s v="C-IV"/>
    <x v="8"/>
    <x v="4"/>
    <x v="4"/>
    <s v="2016/17"/>
    <n v="1575"/>
    <n v="3133"/>
    <n v="7785"/>
    <n v="0.87619999999999998"/>
    <n v="0.71619999999999995"/>
    <n v="119"/>
    <n v="0.29399999999999998"/>
    <n v="8.3500000000000005E-2"/>
  </r>
  <r>
    <x v="19"/>
    <s v="LRS"/>
    <x v="8"/>
    <x v="4"/>
    <x v="4"/>
    <s v="2016/17"/>
    <n v="553594"/>
    <n v="1112257"/>
    <n v="3957155"/>
    <n v="0.96460000000000001"/>
    <n v="0.85740000000000005"/>
    <n v="206"/>
    <n v="0.5"/>
    <n v="9.0399999999999994E-2"/>
  </r>
  <r>
    <x v="20"/>
    <s v="C-IV"/>
    <x v="8"/>
    <x v="4"/>
    <x v="4"/>
    <s v="2016/17"/>
    <n v="11825"/>
    <n v="28762"/>
    <n v="70092"/>
    <n v="0.99329999999999996"/>
    <n v="0.95369999999999999"/>
    <n v="119"/>
    <n v="0.29399999999999998"/>
    <n v="8.3500000000000005E-2"/>
  </r>
  <r>
    <x v="21"/>
    <s v="C-IV"/>
    <x v="8"/>
    <x v="4"/>
    <x v="4"/>
    <s v="2016/17"/>
    <n v="6194"/>
    <n v="10182"/>
    <n v="45603"/>
    <n v="0.97719999999999996"/>
    <n v="0.96279999999999999"/>
    <n v="119"/>
    <n v="0.29399999999999998"/>
    <n v="8.3500000000000005E-2"/>
  </r>
  <r>
    <x v="22"/>
    <s v="C-IV"/>
    <x v="8"/>
    <x v="4"/>
    <x v="4"/>
    <s v="2016/17"/>
    <n v="1064"/>
    <n v="1964"/>
    <n v="4786"/>
    <n v="0.97060000000000002"/>
    <n v="0.96"/>
    <n v="119"/>
    <n v="0.29399999999999998"/>
    <n v="8.3500000000000005E-2"/>
  </r>
  <r>
    <x v="23"/>
    <s v="C-IV"/>
    <x v="8"/>
    <x v="4"/>
    <x v="4"/>
    <s v="2016/17"/>
    <n v="6610"/>
    <n v="12391"/>
    <n v="40444"/>
    <n v="0.9304"/>
    <n v="0.96020000000000005"/>
    <n v="119"/>
    <n v="0.29399999999999998"/>
    <n v="8.3500000000000005E-2"/>
  </r>
  <r>
    <x v="24"/>
    <s v="C-IV"/>
    <x v="8"/>
    <x v="4"/>
    <x v="4"/>
    <s v="2016/17"/>
    <n v="24135"/>
    <n v="55743"/>
    <n v="140029"/>
    <n v="0.91849999999999998"/>
    <n v="0.97450000000000003"/>
    <n v="9"/>
    <n v="0.33300000000000002"/>
    <n v="2.1899999999999999E-2"/>
  </r>
  <r>
    <x v="25"/>
    <s v="C-IV"/>
    <x v="8"/>
    <x v="4"/>
    <x v="4"/>
    <s v="2016/17"/>
    <n v="532"/>
    <n v="1090"/>
    <n v="3155"/>
    <n v="0.89290000000000003"/>
    <n v="0.86670000000000003"/>
    <n v="119"/>
    <n v="0.29399999999999998"/>
    <n v="8.3500000000000005E-2"/>
  </r>
  <r>
    <x v="26"/>
    <s v="C-IV"/>
    <x v="8"/>
    <x v="4"/>
    <x v="4"/>
    <s v="2016/17"/>
    <n v="458"/>
    <n v="787"/>
    <n v="3778"/>
    <n v="0.96299999999999997"/>
    <n v="1"/>
    <n v="119"/>
    <n v="0.29399999999999998"/>
    <n v="8.3500000000000005E-2"/>
  </r>
  <r>
    <x v="27"/>
    <s v="C-IV"/>
    <x v="8"/>
    <x v="4"/>
    <x v="4"/>
    <s v="2016/17"/>
    <n v="20947"/>
    <n v="45892"/>
    <n v="183218"/>
    <n v="0.99429999999999996"/>
    <n v="0.96389999999999998"/>
    <n v="12"/>
    <n v="8.3000000000000004E-2"/>
    <n v="4.0899999999999999E-2"/>
  </r>
  <r>
    <x v="28"/>
    <s v="C-IV"/>
    <x v="8"/>
    <x v="4"/>
    <x v="4"/>
    <s v="2016/17"/>
    <n v="3469"/>
    <n v="7082"/>
    <n v="32641"/>
    <n v="0.97889999999999999"/>
    <n v="0.87139999999999995"/>
    <n v="119"/>
    <n v="0.29399999999999998"/>
    <n v="8.3500000000000005E-2"/>
  </r>
  <r>
    <x v="29"/>
    <s v="C-IV"/>
    <x v="8"/>
    <x v="4"/>
    <x v="4"/>
    <s v="2016/17"/>
    <n v="4362"/>
    <n v="7611"/>
    <n v="25501"/>
    <s v="n/a"/>
    <s v="n/a"/>
    <n v="119"/>
    <n v="0.29399999999999998"/>
    <n v="8.3500000000000005E-2"/>
  </r>
  <r>
    <x v="30"/>
    <s v="CalWIN"/>
    <x v="8"/>
    <x v="4"/>
    <x v="4"/>
    <s v="2016/17"/>
    <n v="123021"/>
    <n v="251610"/>
    <n v="908932"/>
    <n v="0.98960000000000004"/>
    <n v="1"/>
    <n v="57"/>
    <n v="0.40400000000000003"/>
    <n v="4.6899999999999997E-2"/>
  </r>
  <r>
    <x v="31"/>
    <s v="CalWIN"/>
    <x v="8"/>
    <x v="4"/>
    <x v="4"/>
    <s v="2016/17"/>
    <n v="9269"/>
    <n v="17399"/>
    <n v="63492"/>
    <s v="n/a"/>
    <s v="n/a"/>
    <n v="119"/>
    <n v="0.29399999999999998"/>
    <n v="8.3500000000000005E-2"/>
  </r>
  <r>
    <x v="32"/>
    <s v="C-IV"/>
    <x v="8"/>
    <x v="4"/>
    <x v="4"/>
    <s v="2016/17"/>
    <n v="1115"/>
    <n v="2023"/>
    <n v="6213"/>
    <n v="1"/>
    <n v="0.88100000000000001"/>
    <n v="119"/>
    <n v="0.29399999999999998"/>
    <n v="8.3500000000000005E-2"/>
  </r>
  <r>
    <x v="33"/>
    <s v="C-IV"/>
    <x v="8"/>
    <x v="4"/>
    <x v="4"/>
    <s v="2016/17"/>
    <n v="129515"/>
    <n v="288251"/>
    <n v="845925"/>
    <n v="0.997"/>
    <n v="0.93769999999999998"/>
    <n v="51"/>
    <n v="0.19600000000000001"/>
    <n v="3.7499999999999999E-2"/>
  </r>
  <r>
    <x v="34"/>
    <s v="CalWIN"/>
    <x v="8"/>
    <x v="4"/>
    <x v="4"/>
    <s v="2016/17"/>
    <n v="101529"/>
    <n v="212543"/>
    <n v="558421"/>
    <n v="0.98980000000000001"/>
    <n v="0.98660000000000003"/>
    <n v="51"/>
    <n v="0.43099999999999999"/>
    <n v="3.85E-2"/>
  </r>
  <r>
    <x v="35"/>
    <s v="C-IV"/>
    <x v="8"/>
    <x v="4"/>
    <x v="4"/>
    <s v="2016/17"/>
    <n v="2447"/>
    <n v="5364"/>
    <n v="19023"/>
    <n v="0.90759999999999996"/>
    <n v="0.94440000000000002"/>
    <n v="119"/>
    <n v="0.29399999999999998"/>
    <n v="8.3500000000000005E-2"/>
  </r>
  <r>
    <x v="36"/>
    <s v="C-IV"/>
    <x v="8"/>
    <x v="4"/>
    <x v="4"/>
    <s v="2016/17"/>
    <n v="178723"/>
    <n v="390765"/>
    <n v="882272"/>
    <n v="0.99399999999999999"/>
    <n v="0.95660000000000001"/>
    <n v="53"/>
    <n v="0.22600000000000001"/>
    <n v="2.29E-2"/>
  </r>
  <r>
    <x v="37"/>
    <s v="CalWIN"/>
    <x v="8"/>
    <x v="4"/>
    <x v="4"/>
    <s v="2016/17"/>
    <n v="141621"/>
    <n v="285226"/>
    <n v="905289"/>
    <n v="0.97870000000000001"/>
    <n v="0.98350000000000004"/>
    <n v="74"/>
    <n v="0.29699999999999999"/>
    <n v="2.76E-2"/>
  </r>
  <r>
    <x v="38"/>
    <s v="CalWIN"/>
    <x v="8"/>
    <x v="4"/>
    <x v="4"/>
    <s v="2016/17"/>
    <s v="n/a"/>
    <s v="n/a"/>
    <n v="224447"/>
    <s v="n/a"/>
    <s v="n/a"/>
    <n v="14"/>
    <n v="0.42899999999999999"/>
    <n v="6.6600000000000006E-2"/>
  </r>
  <r>
    <x v="39"/>
    <s v="C-IV"/>
    <x v="8"/>
    <x v="4"/>
    <x v="4"/>
    <s v="2016/17"/>
    <n v="51225"/>
    <n v="114858"/>
    <n v="300636"/>
    <n v="0.97599999999999998"/>
    <n v="0.87180000000000002"/>
    <n v="18"/>
    <n v="0.27800000000000002"/>
    <n v="3.5799999999999998E-2"/>
  </r>
  <r>
    <x v="40"/>
    <s v="CalWIN"/>
    <x v="8"/>
    <x v="4"/>
    <x v="4"/>
    <s v="2016/17"/>
    <n v="9843"/>
    <n v="17834"/>
    <n v="61911"/>
    <s v="n/a"/>
    <s v="n/a"/>
    <n v="119"/>
    <n v="0.29399999999999998"/>
    <n v="8.3500000000000005E-2"/>
  </r>
  <r>
    <x v="41"/>
    <s v="CalWIN"/>
    <x v="8"/>
    <x v="4"/>
    <x v="4"/>
    <s v="2016/17"/>
    <n v="14840"/>
    <n v="28778"/>
    <n v="155377"/>
    <n v="0.97360000000000002"/>
    <n v="0.90269999999999995"/>
    <n v="119"/>
    <n v="0.29399999999999998"/>
    <n v="8.3500000000000005E-2"/>
  </r>
  <r>
    <x v="42"/>
    <s v="CalWIN"/>
    <x v="8"/>
    <x v="4"/>
    <x v="4"/>
    <s v="2016/17"/>
    <n v="17986"/>
    <n v="37239"/>
    <n v="146158"/>
    <n v="0.95309999999999995"/>
    <n v="0.90529999999999999"/>
    <n v="119"/>
    <n v="0.29399999999999998"/>
    <n v="8.3500000000000005E-2"/>
  </r>
  <r>
    <x v="43"/>
    <s v="CalWIN"/>
    <x v="8"/>
    <x v="4"/>
    <x v="4"/>
    <s v="2016/17"/>
    <n v="52133"/>
    <n v="102328"/>
    <n v="446949"/>
    <n v="0.97929999999999995"/>
    <n v="0.97809999999999997"/>
    <n v="26"/>
    <n v="0.23100000000000001"/>
    <n v="5.5399999999999998E-2"/>
  </r>
  <r>
    <x v="44"/>
    <s v="CalWIN"/>
    <x v="8"/>
    <x v="4"/>
    <x v="4"/>
    <s v="2016/17"/>
    <n v="14213"/>
    <n v="25732"/>
    <n v="79302"/>
    <n v="0.97199999999999998"/>
    <n v="0.97350000000000003"/>
    <n v="119"/>
    <n v="0.29399999999999998"/>
    <n v="8.3500000000000005E-2"/>
  </r>
  <r>
    <x v="45"/>
    <s v="C-IV"/>
    <x v="8"/>
    <x v="4"/>
    <x v="4"/>
    <s v="2016/17"/>
    <n v="12966"/>
    <n v="24221"/>
    <n v="64397"/>
    <n v="0.91930000000000001"/>
    <n v="0.96499999999999997"/>
    <n v="119"/>
    <n v="0.29399999999999998"/>
    <n v="8.3500000000000005E-2"/>
  </r>
  <r>
    <x v="46"/>
    <s v="C-IV"/>
    <x v="8"/>
    <x v="4"/>
    <x v="4"/>
    <s v="2016/17"/>
    <n v="158"/>
    <n v="271"/>
    <n v="805"/>
    <n v="1"/>
    <s v="n/a"/>
    <n v="119"/>
    <n v="0.29399999999999998"/>
    <n v="8.3500000000000005E-2"/>
  </r>
  <r>
    <x v="47"/>
    <s v="C-IV"/>
    <x v="8"/>
    <x v="4"/>
    <x v="4"/>
    <s v="2016/17"/>
    <n v="3129"/>
    <n v="6581"/>
    <n v="18577"/>
    <n v="0.88100000000000001"/>
    <n v="0.79010000000000002"/>
    <n v="119"/>
    <n v="0.29399999999999998"/>
    <n v="8.3500000000000005E-2"/>
  </r>
  <r>
    <x v="48"/>
    <s v="CalWIN"/>
    <x v="8"/>
    <x v="4"/>
    <x v="4"/>
    <s v="2016/17"/>
    <n v="22149"/>
    <n v="41939"/>
    <n v="124257"/>
    <s v="n/a"/>
    <s v="n/a"/>
    <n v="11"/>
    <n v="0.27300000000000002"/>
    <n v="1.77E-2"/>
  </r>
  <r>
    <x v="49"/>
    <s v="CalWIN"/>
    <x v="8"/>
    <x v="4"/>
    <x v="4"/>
    <s v="2016/17"/>
    <n v="18529"/>
    <n v="32851"/>
    <n v="126883"/>
    <n v="0.94599999999999995"/>
    <n v="0.77400000000000002"/>
    <n v="119"/>
    <n v="0.29399999999999998"/>
    <n v="8.3500000000000005E-2"/>
  </r>
  <r>
    <x v="50"/>
    <s v="C-IV"/>
    <x v="8"/>
    <x v="4"/>
    <x v="4"/>
    <s v="2016/17"/>
    <n v="41499"/>
    <n v="87093"/>
    <n v="244478"/>
    <n v="0.97030000000000005"/>
    <n v="0.91600000000000004"/>
    <n v="9"/>
    <n v="0.222"/>
    <n v="2.81E-2"/>
  </r>
  <r>
    <x v="51"/>
    <s v="C-IV"/>
    <x v="8"/>
    <x v="4"/>
    <x v="4"/>
    <s v="2016/17"/>
    <n v="5615"/>
    <n v="12856"/>
    <n v="42291"/>
    <n v="0.96579999999999999"/>
    <n v="0.90590000000000004"/>
    <n v="119"/>
    <n v="0.29399999999999998"/>
    <n v="8.3500000000000005E-2"/>
  </r>
  <r>
    <x v="52"/>
    <s v="C-IV"/>
    <x v="8"/>
    <x v="4"/>
    <x v="4"/>
    <s v="2016/17"/>
    <n v="4497"/>
    <n v="9780"/>
    <n v="27376"/>
    <n v="0.95850000000000002"/>
    <n v="0.94120000000000004"/>
    <n v="119"/>
    <n v="0.29399999999999998"/>
    <n v="8.3500000000000005E-2"/>
  </r>
  <r>
    <x v="53"/>
    <s v="C-IV"/>
    <x v="8"/>
    <x v="4"/>
    <x v="4"/>
    <s v="2016/17"/>
    <n v="1023"/>
    <n v="1782"/>
    <n v="5047"/>
    <n v="0.90669999999999995"/>
    <n v="0.4677"/>
    <n v="119"/>
    <n v="0.29399999999999998"/>
    <n v="8.3500000000000005E-2"/>
  </r>
  <r>
    <x v="54"/>
    <s v="CalWIN"/>
    <x v="8"/>
    <x v="4"/>
    <x v="4"/>
    <s v="2016/17"/>
    <n v="51546"/>
    <n v="120088"/>
    <n v="258139"/>
    <n v="0.96130000000000004"/>
    <n v="0.91269999999999996"/>
    <n v="19"/>
    <n v="0.21099999999999999"/>
    <n v="5.4300000000000001E-2"/>
  </r>
  <r>
    <x v="55"/>
    <s v="C-IV"/>
    <x v="8"/>
    <x v="4"/>
    <x v="4"/>
    <s v="2016/17"/>
    <n v="3133"/>
    <n v="5417"/>
    <n v="14353"/>
    <n v="0.98729999999999996"/>
    <n v="0.9355"/>
    <n v="119"/>
    <n v="0.29399999999999998"/>
    <n v="8.3500000000000005E-2"/>
  </r>
  <r>
    <x v="56"/>
    <s v="CalWIN"/>
    <x v="8"/>
    <x v="4"/>
    <x v="4"/>
    <s v="2016/17"/>
    <n v="37063"/>
    <n v="74322"/>
    <n v="240442"/>
    <s v="n/a"/>
    <s v="n/a"/>
    <n v="17"/>
    <n v="0.41199999999999998"/>
    <n v="8.2199999999999995E-2"/>
  </r>
  <r>
    <x v="57"/>
    <s v="CalWIN"/>
    <x v="8"/>
    <x v="4"/>
    <x v="4"/>
    <s v="2016/17"/>
    <n v="10499"/>
    <n v="20418"/>
    <n v="59387"/>
    <n v="0.93679999999999997"/>
    <n v="0.90639999999999998"/>
    <n v="119"/>
    <n v="0.29399999999999998"/>
    <n v="8.3500000000000005E-2"/>
  </r>
  <r>
    <x v="58"/>
    <s v="C-IV"/>
    <x v="8"/>
    <x v="4"/>
    <x v="4"/>
    <s v="2016/17"/>
    <n v="6127"/>
    <n v="13275"/>
    <n v="32417"/>
    <n v="1"/>
    <n v="0.96540000000000004"/>
    <n v="119"/>
    <n v="0.29399999999999998"/>
    <n v="8.3500000000000005E-2"/>
  </r>
  <r>
    <x v="0"/>
    <s v="n/a"/>
    <x v="9"/>
    <x v="4"/>
    <x v="5"/>
    <s v="2016/17"/>
    <n v="2061578"/>
    <n v="4276281"/>
    <n v="13488498"/>
    <n v="0.97720863120613888"/>
    <n v="0.92514049619142724"/>
    <n v="82"/>
    <n v="0.378"/>
    <n v="5.6800000000000003E-2"/>
  </r>
  <r>
    <x v="1"/>
    <s v="CalWIN"/>
    <x v="9"/>
    <x v="4"/>
    <x v="5"/>
    <s v="2016/17"/>
    <n v="59986"/>
    <n v="114855"/>
    <n v="439127"/>
    <n v="0.99316239316239319"/>
    <n v="0.98809523809523814"/>
    <n v="2"/>
    <n v="0"/>
    <n v="6.3799999999999996E-2"/>
  </r>
  <r>
    <x v="2"/>
    <s v="C-IV"/>
    <x v="9"/>
    <x v="4"/>
    <x v="5"/>
    <s v="2016/17"/>
    <n v="88"/>
    <n v="143"/>
    <n v="327"/>
    <n v="1"/>
    <s v="n/a"/>
    <n v="7"/>
    <n v="0.28599999999999998"/>
    <n v="0.1439"/>
  </r>
  <r>
    <x v="3"/>
    <s v="C-IV"/>
    <x v="9"/>
    <x v="4"/>
    <x v="5"/>
    <s v="2016/17"/>
    <n v="1730"/>
    <n v="3268"/>
    <n v="8277"/>
    <n v="0.98780487804878048"/>
    <n v="1"/>
    <n v="7"/>
    <n v="0.28599999999999998"/>
    <n v="0.1439"/>
  </r>
  <r>
    <x v="4"/>
    <s v="C-IV"/>
    <x v="9"/>
    <x v="4"/>
    <x v="5"/>
    <s v="2016/17"/>
    <n v="16869"/>
    <n v="31819"/>
    <n v="82801"/>
    <n v="0.83825265643447455"/>
    <n v="0.94265232974910396"/>
    <n v="7"/>
    <n v="0.28599999999999998"/>
    <n v="0.1439"/>
  </r>
  <r>
    <x v="5"/>
    <s v="C-IV"/>
    <x v="9"/>
    <x v="4"/>
    <x v="5"/>
    <s v="2016/17"/>
    <n v="2852"/>
    <n v="5216"/>
    <n v="12297"/>
    <n v="0.99236641221374045"/>
    <n v="0.91666666666666663"/>
    <n v="7"/>
    <n v="0.28599999999999998"/>
    <n v="0.1439"/>
  </r>
  <r>
    <x v="6"/>
    <s v="C-IV"/>
    <x v="9"/>
    <x v="4"/>
    <x v="5"/>
    <s v="2016/17"/>
    <n v="632"/>
    <n v="1438"/>
    <n v="9133"/>
    <n v="0.76190476190476186"/>
    <n v="0.92307692307692313"/>
    <n v="7"/>
    <n v="0.28599999999999998"/>
    <n v="0.1439"/>
  </r>
  <r>
    <x v="7"/>
    <s v="CalWIN"/>
    <x v="9"/>
    <x v="4"/>
    <x v="5"/>
    <s v="2016/17"/>
    <n v="32926"/>
    <n v="65866"/>
    <n v="278048"/>
    <n v="0.96454326923076927"/>
    <n v="0.91534391534391535"/>
    <n v="1"/>
    <n v="1"/>
    <n v="9.2399999999999996E-2"/>
  </r>
  <r>
    <x v="8"/>
    <s v="C-IV"/>
    <x v="9"/>
    <x v="4"/>
    <x v="5"/>
    <s v="2016/17"/>
    <n v="2558"/>
    <n v="5226"/>
    <n v="11978"/>
    <n v="1"/>
    <n v="0.9242424242424242"/>
    <n v="7"/>
    <n v="0.28599999999999998"/>
    <n v="0.1439"/>
  </r>
  <r>
    <x v="9"/>
    <s v="C-IV"/>
    <x v="9"/>
    <x v="4"/>
    <x v="5"/>
    <s v="2016/17"/>
    <n v="7026"/>
    <n v="12467"/>
    <n v="38644"/>
    <n v="0.98542274052478129"/>
    <n v="0.98867924528301887"/>
    <n v="7"/>
    <n v="0.28599999999999998"/>
    <n v="0.1439"/>
  </r>
  <r>
    <x v="10"/>
    <s v="CalWIN"/>
    <x v="9"/>
    <x v="4"/>
    <x v="5"/>
    <s v="2016/17"/>
    <n v="92384"/>
    <n v="214920"/>
    <n v="495457"/>
    <n v="0.95946866485013627"/>
    <n v="0.96523517382413093"/>
    <n v="4"/>
    <n v="0.5"/>
    <n v="1.0500000000000001E-2"/>
  </r>
  <r>
    <x v="11"/>
    <s v="C-IV"/>
    <x v="9"/>
    <x v="4"/>
    <x v="5"/>
    <s v="2016/17"/>
    <n v="1528"/>
    <n v="3522"/>
    <n v="12320"/>
    <n v="0.98113207547169812"/>
    <n v="0.92105263157894735"/>
    <n v="7"/>
    <n v="0.28599999999999998"/>
    <n v="0.1439"/>
  </r>
  <r>
    <x v="12"/>
    <s v="C-IV"/>
    <x v="9"/>
    <x v="4"/>
    <x v="5"/>
    <s v="2016/17"/>
    <n v="12465"/>
    <n v="21049"/>
    <n v="54963"/>
    <n v="0.9614325068870524"/>
    <n v="0.9635974304068522"/>
    <n v="7"/>
    <n v="0.28599999999999998"/>
    <n v="0.1439"/>
  </r>
  <r>
    <x v="13"/>
    <s v="C-IV"/>
    <x v="9"/>
    <x v="4"/>
    <x v="5"/>
    <s v="2016/17"/>
    <n v="17694"/>
    <n v="43062"/>
    <n v="94275"/>
    <n v="0.98044692737430172"/>
    <n v="0.92671394799054374"/>
    <n v="7"/>
    <n v="0.28599999999999998"/>
    <n v="0.1439"/>
  </r>
  <r>
    <x v="14"/>
    <s v="C-IV"/>
    <x v="9"/>
    <x v="4"/>
    <x v="5"/>
    <s v="2016/17"/>
    <n v="1029"/>
    <n v="1956"/>
    <n v="5677"/>
    <n v="1"/>
    <n v="0.8928571428571429"/>
    <n v="7"/>
    <n v="0.28599999999999998"/>
    <n v="0.1439"/>
  </r>
  <r>
    <x v="15"/>
    <s v="C-IV"/>
    <x v="9"/>
    <x v="4"/>
    <x v="5"/>
    <s v="2016/17"/>
    <n v="70187"/>
    <n v="162909"/>
    <n v="411560"/>
    <n v="0.98746518105849579"/>
    <n v="0.9218071242397915"/>
    <n v="3"/>
    <n v="0.33300000000000002"/>
    <n v="1.95E-2"/>
  </r>
  <r>
    <x v="16"/>
    <s v="C-IV"/>
    <x v="9"/>
    <x v="4"/>
    <x v="5"/>
    <s v="2016/17"/>
    <n v="10696"/>
    <n v="24267"/>
    <n v="56614"/>
    <n v="0.99677419354838714"/>
    <n v="0.97303921568627449"/>
    <n v="7"/>
    <n v="0.28599999999999998"/>
    <n v="0.1439"/>
  </r>
  <r>
    <x v="17"/>
    <s v="C-IV"/>
    <x v="9"/>
    <x v="4"/>
    <x v="5"/>
    <s v="2016/17"/>
    <n v="6519"/>
    <n v="12267"/>
    <n v="31932"/>
    <n v="0.91575091575091572"/>
    <n v="0.94610778443113774"/>
    <n v="7"/>
    <n v="0.28599999999999998"/>
    <n v="0.1439"/>
  </r>
  <r>
    <x v="18"/>
    <s v="C-IV"/>
    <x v="9"/>
    <x v="4"/>
    <x v="5"/>
    <s v="2016/17"/>
    <n v="1578"/>
    <n v="3120"/>
    <n v="7862"/>
    <n v="0.87654320987654322"/>
    <n v="0.8571428571428571"/>
    <n v="7"/>
    <n v="0.28599999999999998"/>
    <n v="0.1439"/>
  </r>
  <r>
    <x v="19"/>
    <s v="LRS"/>
    <x v="9"/>
    <x v="4"/>
    <x v="5"/>
    <s v="2016/17"/>
    <n v="550768"/>
    <n v="1108041"/>
    <n v="4003244"/>
    <n v="0.97427785937558842"/>
    <n v="0.86520889785115629"/>
    <n v="31"/>
    <n v="0.45200000000000001"/>
    <n v="5.4100000000000002E-2"/>
  </r>
  <r>
    <x v="20"/>
    <s v="C-IV"/>
    <x v="9"/>
    <x v="4"/>
    <x v="5"/>
    <s v="2016/17"/>
    <n v="11770"/>
    <n v="28637"/>
    <n v="70101"/>
    <n v="0.98"/>
    <n v="0.95583596214511046"/>
    <n v="7"/>
    <n v="0.28599999999999998"/>
    <n v="0.1439"/>
  </r>
  <r>
    <x v="21"/>
    <s v="C-IV"/>
    <x v="9"/>
    <x v="4"/>
    <x v="5"/>
    <s v="2016/17"/>
    <n v="6169"/>
    <n v="10185"/>
    <n v="45875"/>
    <n v="0.98192771084337349"/>
    <n v="0.9508928571428571"/>
    <n v="7"/>
    <n v="0.28599999999999998"/>
    <n v="0.1439"/>
  </r>
  <r>
    <x v="22"/>
    <s v="C-IV"/>
    <x v="9"/>
    <x v="4"/>
    <x v="5"/>
    <s v="2016/17"/>
    <n v="1041"/>
    <n v="1935"/>
    <n v="4816"/>
    <n v="0.97142857142857142"/>
    <n v="0.82608695652173914"/>
    <n v="7"/>
    <n v="0.28599999999999998"/>
    <n v="0.1439"/>
  </r>
  <r>
    <x v="23"/>
    <s v="C-IV"/>
    <x v="9"/>
    <x v="4"/>
    <x v="5"/>
    <s v="2016/17"/>
    <n v="6559"/>
    <n v="13249"/>
    <n v="40821"/>
    <n v="0.92897727272727271"/>
    <n v="0.95141700404858298"/>
    <n v="7"/>
    <n v="0.28599999999999998"/>
    <n v="0.1439"/>
  </r>
  <r>
    <x v="24"/>
    <s v="C-IV"/>
    <x v="9"/>
    <x v="4"/>
    <x v="5"/>
    <s v="2016/17"/>
    <n v="23866"/>
    <n v="55112"/>
    <n v="139878"/>
    <n v="0.95220125786163523"/>
    <n v="0.95855855855855854"/>
    <n v="1"/>
    <n v="0"/>
    <n v="1.3899999999999999E-2"/>
  </r>
  <r>
    <x v="25"/>
    <s v="C-IV"/>
    <x v="9"/>
    <x v="4"/>
    <x v="5"/>
    <s v="2016/17"/>
    <n v="539"/>
    <n v="1109"/>
    <n v="3209"/>
    <n v="0.97058823529411764"/>
    <n v="0.8928571428571429"/>
    <n v="7"/>
    <n v="0.28599999999999998"/>
    <n v="0.1439"/>
  </r>
  <r>
    <x v="26"/>
    <s v="C-IV"/>
    <x v="9"/>
    <x v="4"/>
    <x v="5"/>
    <s v="2016/17"/>
    <n v="473"/>
    <n v="818"/>
    <n v="3812"/>
    <n v="0.98113207547169812"/>
    <n v="1"/>
    <n v="7"/>
    <n v="0.28599999999999998"/>
    <n v="0.1439"/>
  </r>
  <r>
    <x v="27"/>
    <s v="C-IV"/>
    <x v="9"/>
    <x v="4"/>
    <x v="5"/>
    <s v="2016/17"/>
    <n v="20476"/>
    <n v="44720"/>
    <n v="183458"/>
    <n v="0.96489859594383776"/>
    <n v="0.96899224806201545"/>
    <n v="0"/>
    <n v="0"/>
    <n v="4.9599999999999998E-2"/>
  </r>
  <r>
    <x v="28"/>
    <s v="C-IV"/>
    <x v="9"/>
    <x v="4"/>
    <x v="5"/>
    <s v="2016/17"/>
    <n v="3429"/>
    <n v="7049"/>
    <n v="32835"/>
    <n v="0.965034965034965"/>
    <n v="0.9263157894736842"/>
    <n v="7"/>
    <n v="0.28599999999999998"/>
    <n v="0.1439"/>
  </r>
  <r>
    <x v="29"/>
    <s v="C-IV"/>
    <x v="9"/>
    <x v="4"/>
    <x v="5"/>
    <s v="2016/17"/>
    <n v="4326"/>
    <n v="7543"/>
    <n v="25539"/>
    <n v="0.83185840707964598"/>
    <n v="0.86"/>
    <n v="7"/>
    <n v="0.28599999999999998"/>
    <n v="0.1439"/>
  </r>
  <r>
    <x v="30"/>
    <s v="CalWIN"/>
    <x v="9"/>
    <x v="4"/>
    <x v="5"/>
    <s v="2016/17"/>
    <n v="122281"/>
    <n v="250730"/>
    <n v="910943"/>
    <n v="0.98992080633549318"/>
    <n v="1"/>
    <n v="4"/>
    <n v="0.5"/>
    <n v="1.66E-2"/>
  </r>
  <r>
    <x v="31"/>
    <s v="CalWIN"/>
    <x v="9"/>
    <x v="4"/>
    <x v="5"/>
    <s v="2016/17"/>
    <n v="9213"/>
    <n v="17322"/>
    <n v="64015"/>
    <n v="1"/>
    <n v="0.95833333333333337"/>
    <n v="7"/>
    <n v="0.28599999999999998"/>
    <n v="0.1439"/>
  </r>
  <r>
    <x v="32"/>
    <s v="C-IV"/>
    <x v="9"/>
    <x v="4"/>
    <x v="5"/>
    <s v="2016/17"/>
    <n v="1132"/>
    <n v="2030"/>
    <n v="6241"/>
    <n v="1"/>
    <n v="0.77500000000000002"/>
    <n v="7"/>
    <n v="0.28599999999999998"/>
    <n v="0.1439"/>
  </r>
  <r>
    <x v="33"/>
    <s v="C-IV"/>
    <x v="9"/>
    <x v="4"/>
    <x v="5"/>
    <s v="2016/17"/>
    <n v="128773"/>
    <n v="286308"/>
    <n v="847429"/>
    <n v="0.99387923904052933"/>
    <n v="0.94361084220716362"/>
    <n v="4"/>
    <n v="0.25"/>
    <n v="4.3299999999999998E-2"/>
  </r>
  <r>
    <x v="34"/>
    <s v="CalWIN"/>
    <x v="9"/>
    <x v="4"/>
    <x v="5"/>
    <s v="2016/17"/>
    <n v="101002"/>
    <n v="211464"/>
    <n v="558634"/>
    <n v="0.99121639606068668"/>
    <n v="0.98664343786295006"/>
    <n v="4"/>
    <n v="0.25"/>
    <n v="4.8300000000000003E-2"/>
  </r>
  <r>
    <x v="35"/>
    <s v="C-IV"/>
    <x v="9"/>
    <x v="4"/>
    <x v="5"/>
    <s v="2016/17"/>
    <n v="2395"/>
    <n v="5281"/>
    <n v="19064"/>
    <n v="0.94845360824742264"/>
    <n v="0.9464285714285714"/>
    <n v="7"/>
    <n v="0.28599999999999998"/>
    <n v="0.1439"/>
  </r>
  <r>
    <x v="36"/>
    <s v="C-IV"/>
    <x v="9"/>
    <x v="4"/>
    <x v="5"/>
    <s v="2016/17"/>
    <n v="177172"/>
    <n v="387537"/>
    <n v="883236"/>
    <n v="0.99195777833626542"/>
    <n v="0.95956160241874533"/>
    <n v="5"/>
    <n v="0"/>
    <n v="2.3300000000000001E-2"/>
  </r>
  <r>
    <x v="37"/>
    <s v="CalWIN"/>
    <x v="9"/>
    <x v="4"/>
    <x v="5"/>
    <s v="2016/17"/>
    <n v="141023"/>
    <n v="284723"/>
    <n v="909543"/>
    <n v="0.98499361430395915"/>
    <n v="0.9826656394453005"/>
    <n v="7"/>
    <n v="0.71399999999999997"/>
    <n v="4.0399999999999998E-2"/>
  </r>
  <r>
    <x v="38"/>
    <s v="CalWIN"/>
    <x v="9"/>
    <x v="4"/>
    <x v="5"/>
    <s v="2016/17"/>
    <n v="34765"/>
    <n v="52717"/>
    <n v="225152"/>
    <n v="0.98204787234042556"/>
    <n v="0.94476744186046513"/>
    <n v="1"/>
    <n v="1"/>
    <n v="3.0499999999999999E-2"/>
  </r>
  <r>
    <x v="39"/>
    <s v="C-IV"/>
    <x v="9"/>
    <x v="4"/>
    <x v="5"/>
    <s v="2016/17"/>
    <n v="50577"/>
    <n v="113445"/>
    <n v="301095"/>
    <n v="0.97521551724137934"/>
    <n v="0.92040643522438614"/>
    <n v="2"/>
    <n v="0"/>
    <n v="2.5700000000000001E-2"/>
  </r>
  <r>
    <x v="40"/>
    <s v="CalWIN"/>
    <x v="9"/>
    <x v="4"/>
    <x v="5"/>
    <s v="2016/17"/>
    <n v="9741"/>
    <n v="17687"/>
    <n v="62296"/>
    <n v="0.95945945945945943"/>
    <n v="0.96954314720812185"/>
    <n v="7"/>
    <n v="0.28599999999999998"/>
    <n v="0.1439"/>
  </r>
  <r>
    <x v="41"/>
    <s v="CalWIN"/>
    <x v="9"/>
    <x v="4"/>
    <x v="5"/>
    <s v="2016/17"/>
    <n v="14695"/>
    <n v="28610"/>
    <n v="156313"/>
    <n v="0.97047970479704793"/>
    <n v="0.90273556231003038"/>
    <n v="7"/>
    <n v="0.28599999999999998"/>
    <n v="0.1439"/>
  </r>
  <r>
    <x v="42"/>
    <s v="CalWIN"/>
    <x v="9"/>
    <x v="4"/>
    <x v="5"/>
    <s v="2016/17"/>
    <n v="17925"/>
    <n v="37019"/>
    <n v="147169"/>
    <n v="0.96511627906976749"/>
    <n v="0.89308176100628933"/>
    <n v="7"/>
    <n v="0.28599999999999998"/>
    <n v="0.1439"/>
  </r>
  <r>
    <x v="43"/>
    <s v="CalWIN"/>
    <x v="9"/>
    <x v="4"/>
    <x v="5"/>
    <s v="2016/17"/>
    <n v="51556"/>
    <n v="101253"/>
    <n v="447437"/>
    <n v="0.9887640449438202"/>
    <n v="0.97033898305084743"/>
    <n v="1"/>
    <n v="1"/>
    <n v="4.9000000000000002E-2"/>
  </r>
  <r>
    <x v="44"/>
    <s v="CalWIN"/>
    <x v="9"/>
    <x v="4"/>
    <x v="5"/>
    <s v="2016/17"/>
    <n v="14144"/>
    <n v="25530"/>
    <n v="79903"/>
    <n v="0.94746716697936206"/>
    <n v="0.99047619047619051"/>
    <n v="7"/>
    <n v="0.28599999999999998"/>
    <n v="0.1439"/>
  </r>
  <r>
    <x v="45"/>
    <s v="C-IV"/>
    <x v="9"/>
    <x v="4"/>
    <x v="5"/>
    <s v="2016/17"/>
    <n v="12908"/>
    <n v="24243"/>
    <n v="64788"/>
    <n v="0.94107452339688047"/>
    <n v="0.97709923664122134"/>
    <n v="7"/>
    <n v="0.28599999999999998"/>
    <n v="0.1439"/>
  </r>
  <r>
    <x v="46"/>
    <s v="C-IV"/>
    <x v="9"/>
    <x v="4"/>
    <x v="5"/>
    <s v="2016/17"/>
    <n v="164"/>
    <n v="279"/>
    <n v="820"/>
    <n v="1"/>
    <n v="0.7142857142857143"/>
    <n v="7"/>
    <n v="0.28599999999999998"/>
    <n v="0.1439"/>
  </r>
  <r>
    <x v="47"/>
    <s v="C-IV"/>
    <x v="9"/>
    <x v="4"/>
    <x v="5"/>
    <s v="2016/17"/>
    <n v="3131"/>
    <n v="6544"/>
    <n v="18792"/>
    <n v="0.92763157894736836"/>
    <n v="0.83636363636363631"/>
    <n v="7"/>
    <n v="0.28599999999999998"/>
    <n v="0.1439"/>
  </r>
  <r>
    <x v="48"/>
    <s v="CalWIN"/>
    <x v="9"/>
    <x v="4"/>
    <x v="5"/>
    <s v="2016/17"/>
    <n v="21992"/>
    <n v="41617"/>
    <n v="125103"/>
    <n v="0.95448275862068965"/>
    <n v="0.97826086956521741"/>
    <n v="1"/>
    <n v="0"/>
    <n v="0"/>
  </r>
  <r>
    <x v="49"/>
    <s v="CalWIN"/>
    <x v="9"/>
    <x v="4"/>
    <x v="5"/>
    <s v="2016/17"/>
    <n v="18256"/>
    <n v="32490"/>
    <n v="128724"/>
    <n v="0.95629820051413883"/>
    <n v="0.69496855345911945"/>
    <n v="7"/>
    <n v="0.28599999999999998"/>
    <n v="0.1439"/>
  </r>
  <r>
    <x v="50"/>
    <s v="C-IV"/>
    <x v="9"/>
    <x v="4"/>
    <x v="5"/>
    <s v="2016/17"/>
    <n v="41187"/>
    <n v="86397"/>
    <n v="245646"/>
    <n v="0.97634961439588686"/>
    <n v="0.92063492063492058"/>
    <n v="1"/>
    <n v="0"/>
    <n v="4.1700000000000001E-2"/>
  </r>
  <r>
    <x v="51"/>
    <s v="C-IV"/>
    <x v="9"/>
    <x v="4"/>
    <x v="5"/>
    <s v="2016/17"/>
    <n v="5549"/>
    <n v="12653"/>
    <n v="42500"/>
    <n v="0.9726027397260274"/>
    <n v="0.90540540540540537"/>
    <n v="7"/>
    <n v="0.28599999999999998"/>
    <n v="0.1439"/>
  </r>
  <r>
    <x v="52"/>
    <s v="C-IV"/>
    <x v="9"/>
    <x v="4"/>
    <x v="5"/>
    <s v="2016/17"/>
    <n v="4430"/>
    <n v="9600"/>
    <n v="27283"/>
    <n v="0.9"/>
    <n v="0.97345132743362828"/>
    <n v="7"/>
    <n v="0.28599999999999998"/>
    <n v="0.1439"/>
  </r>
  <r>
    <x v="53"/>
    <s v="C-IV"/>
    <x v="9"/>
    <x v="4"/>
    <x v="5"/>
    <s v="2016/17"/>
    <n v="999"/>
    <n v="1721"/>
    <n v="5041"/>
    <n v="0.95522388059701491"/>
    <n v="0.43859649122807015"/>
    <n v="7"/>
    <n v="0.28599999999999998"/>
    <n v="0.1439"/>
  </r>
  <r>
    <x v="54"/>
    <s v="CalWIN"/>
    <x v="9"/>
    <x v="4"/>
    <x v="5"/>
    <s v="2016/17"/>
    <n v="51623"/>
    <n v="119982"/>
    <n v="258767"/>
    <n v="0.96122778675282716"/>
    <n v="0.94670542635658916"/>
    <n v="2"/>
    <n v="0"/>
    <n v="2.4E-2"/>
  </r>
  <r>
    <x v="55"/>
    <s v="C-IV"/>
    <x v="9"/>
    <x v="4"/>
    <x v="5"/>
    <s v="2016/17"/>
    <n v="3093"/>
    <n v="5358"/>
    <n v="14328"/>
    <n v="0.97872340425531912"/>
    <n v="0.98863636363636365"/>
    <n v="7"/>
    <n v="0.28599999999999998"/>
    <n v="0.1439"/>
  </r>
  <r>
    <x v="56"/>
    <s v="CalWIN"/>
    <x v="9"/>
    <x v="4"/>
    <x v="5"/>
    <s v="2016/17"/>
    <n v="37188"/>
    <n v="74515"/>
    <n v="241267"/>
    <n v="0.99383753501400562"/>
    <n v="0.97660098522167482"/>
    <n v="1"/>
    <n v="0"/>
    <n v="0.15479999999999999"/>
  </r>
  <r>
    <x v="57"/>
    <s v="CalWIN"/>
    <x v="9"/>
    <x v="4"/>
    <x v="5"/>
    <s v="2016/17"/>
    <n v="10440"/>
    <n v="20333"/>
    <n v="59565"/>
    <n v="0.95238095238095233"/>
    <n v="0.96120689655172409"/>
    <n v="7"/>
    <n v="0.28599999999999998"/>
    <n v="0.1439"/>
  </r>
  <r>
    <x v="58"/>
    <s v="C-IV"/>
    <x v="9"/>
    <x v="4"/>
    <x v="5"/>
    <s v="2016/17"/>
    <n v="6061"/>
    <n v="13125"/>
    <n v="32524"/>
    <n v="0.99567099567099571"/>
    <n v="0.96756756756756757"/>
    <n v="7"/>
    <n v="0.28599999999999998"/>
    <n v="0.1439"/>
  </r>
  <r>
    <x v="0"/>
    <s v="n/a"/>
    <x v="10"/>
    <x v="4"/>
    <x v="5"/>
    <s v="2016/17"/>
    <n v="2050674"/>
    <n v="4274362"/>
    <n v="13510168"/>
    <n v="0.97710337802677172"/>
    <n v="0.92620202737348634"/>
    <n v="165"/>
    <n v="0.41799999999999998"/>
    <n v="8.4199999999999997E-2"/>
  </r>
  <r>
    <x v="1"/>
    <s v="CalWIN"/>
    <x v="10"/>
    <x v="4"/>
    <x v="5"/>
    <s v="2016/17"/>
    <n v="59482"/>
    <n v="114093"/>
    <n v="438828"/>
    <n v="0.99551166965888693"/>
    <n v="0.97435897435897434"/>
    <n v="4"/>
    <n v="0.5"/>
    <n v="7.9799999999999996E-2"/>
  </r>
  <r>
    <x v="2"/>
    <s v="C-IV"/>
    <x v="10"/>
    <x v="4"/>
    <x v="5"/>
    <s v="2016/17"/>
    <n v="90"/>
    <n v="146"/>
    <n v="338"/>
    <n v="1"/>
    <n v="0.33333333333333331"/>
    <n v="13"/>
    <n v="0.308"/>
    <n v="9.6699999999999994E-2"/>
  </r>
  <r>
    <x v="3"/>
    <s v="C-IV"/>
    <x v="10"/>
    <x v="4"/>
    <x v="5"/>
    <s v="2016/17"/>
    <n v="1736"/>
    <n v="3239"/>
    <n v="8276"/>
    <n v="0.9550561797752809"/>
    <n v="0.98333333333333328"/>
    <n v="13"/>
    <n v="0.308"/>
    <n v="9.6699999999999994E-2"/>
  </r>
  <r>
    <x v="4"/>
    <s v="C-IV"/>
    <x v="10"/>
    <x v="4"/>
    <x v="5"/>
    <s v="2016/17"/>
    <n v="16854"/>
    <n v="31626"/>
    <n v="82546"/>
    <n v="0.86189889025893962"/>
    <n v="0.95090909090909093"/>
    <n v="13"/>
    <n v="0.308"/>
    <n v="9.6699999999999994E-2"/>
  </r>
  <r>
    <x v="5"/>
    <s v="C-IV"/>
    <x v="10"/>
    <x v="4"/>
    <x v="5"/>
    <s v="2016/17"/>
    <n v="2851"/>
    <n v="5182"/>
    <n v="12328"/>
    <n v="0.96551724137931039"/>
    <n v="0.93939393939393945"/>
    <n v="13"/>
    <n v="0.308"/>
    <n v="9.6699999999999994E-2"/>
  </r>
  <r>
    <x v="6"/>
    <s v="C-IV"/>
    <x v="10"/>
    <x v="4"/>
    <x v="5"/>
    <s v="2016/17"/>
    <n v="632"/>
    <n v="1458"/>
    <n v="9121"/>
    <n v="0.85714285714285721"/>
    <n v="0.90476190476190477"/>
    <n v="13"/>
    <n v="0.308"/>
    <n v="9.6699999999999994E-2"/>
  </r>
  <r>
    <x v="7"/>
    <s v="CalWIN"/>
    <x v="10"/>
    <x v="4"/>
    <x v="5"/>
    <s v="2016/17"/>
    <n v="32647"/>
    <n v="65640"/>
    <n v="277163"/>
    <n v="0.96088435374149661"/>
    <n v="0.96709323583180984"/>
    <n v="2"/>
    <n v="0.5"/>
    <n v="6.25E-2"/>
  </r>
  <r>
    <x v="8"/>
    <s v="C-IV"/>
    <x v="10"/>
    <x v="4"/>
    <x v="5"/>
    <s v="2016/17"/>
    <n v="2548"/>
    <n v="5228"/>
    <n v="12012"/>
    <n v="0.98958333333333337"/>
    <n v="0.8970588235294118"/>
    <n v="13"/>
    <n v="0.308"/>
    <n v="9.6699999999999994E-2"/>
  </r>
  <r>
    <x v="9"/>
    <s v="C-IV"/>
    <x v="10"/>
    <x v="4"/>
    <x v="5"/>
    <s v="2016/17"/>
    <n v="7016"/>
    <n v="12464"/>
    <n v="38840"/>
    <n v="0.94871794871794868"/>
    <n v="0.96466431095406358"/>
    <n v="13"/>
    <n v="0.308"/>
    <n v="9.6699999999999994E-2"/>
  </r>
  <r>
    <x v="10"/>
    <s v="CalWIN"/>
    <x v="10"/>
    <x v="4"/>
    <x v="5"/>
    <s v="2016/17"/>
    <n v="92041"/>
    <n v="214047"/>
    <n v="495663"/>
    <n v="0.95270479134466768"/>
    <n v="0.92620387742338961"/>
    <n v="8"/>
    <n v="0.375"/>
    <n v="5.7099999999999998E-2"/>
  </r>
  <r>
    <x v="11"/>
    <s v="C-IV"/>
    <x v="10"/>
    <x v="4"/>
    <x v="5"/>
    <s v="2016/17"/>
    <n v="1527"/>
    <n v="3540"/>
    <n v="12381"/>
    <n v="1"/>
    <n v="1"/>
    <n v="13"/>
    <n v="0.308"/>
    <n v="9.6699999999999994E-2"/>
  </r>
  <r>
    <x v="12"/>
    <s v="C-IV"/>
    <x v="10"/>
    <x v="4"/>
    <x v="5"/>
    <s v="2016/17"/>
    <n v="12438"/>
    <n v="20906"/>
    <n v="55298"/>
    <n v="0.9850746268656716"/>
    <n v="0.96713615023474175"/>
    <n v="13"/>
    <n v="0.308"/>
    <n v="9.6699999999999994E-2"/>
  </r>
  <r>
    <x v="13"/>
    <s v="C-IV"/>
    <x v="10"/>
    <x v="4"/>
    <x v="5"/>
    <s v="2016/17"/>
    <n v="17710"/>
    <n v="43011"/>
    <n v="94528"/>
    <n v="0.97777777777777775"/>
    <n v="0.92575406032482599"/>
    <n v="13"/>
    <n v="0.308"/>
    <n v="9.6699999999999994E-2"/>
  </r>
  <r>
    <x v="14"/>
    <s v="C-IV"/>
    <x v="10"/>
    <x v="4"/>
    <x v="5"/>
    <s v="2016/17"/>
    <n v="1015"/>
    <n v="1944"/>
    <n v="5673"/>
    <n v="1"/>
    <n v="0.84615384615384615"/>
    <n v="13"/>
    <n v="0.308"/>
    <n v="9.6699999999999994E-2"/>
  </r>
  <r>
    <x v="15"/>
    <s v="C-IV"/>
    <x v="10"/>
    <x v="4"/>
    <x v="5"/>
    <s v="2016/17"/>
    <n v="70164"/>
    <n v="162848"/>
    <n v="412083"/>
    <n v="0.98350515463917521"/>
    <n v="0.92874396135265702"/>
    <n v="6"/>
    <n v="0.33300000000000002"/>
    <n v="3.1399999999999997E-2"/>
  </r>
  <r>
    <x v="16"/>
    <s v="C-IV"/>
    <x v="10"/>
    <x v="4"/>
    <x v="5"/>
    <s v="2016/17"/>
    <n v="10669"/>
    <n v="24215"/>
    <n v="56826"/>
    <n v="0.99656946826758153"/>
    <n v="0.97631578947368425"/>
    <n v="13"/>
    <n v="0.308"/>
    <n v="9.6699999999999994E-2"/>
  </r>
  <r>
    <x v="17"/>
    <s v="C-IV"/>
    <x v="10"/>
    <x v="4"/>
    <x v="5"/>
    <s v="2016/17"/>
    <n v="6561"/>
    <n v="12433"/>
    <n v="32023"/>
    <n v="0.94212218649517687"/>
    <n v="0.94711538461538458"/>
    <n v="13"/>
    <n v="0.308"/>
    <n v="9.6699999999999994E-2"/>
  </r>
  <r>
    <x v="18"/>
    <s v="C-IV"/>
    <x v="10"/>
    <x v="4"/>
    <x v="5"/>
    <s v="2016/17"/>
    <n v="1594"/>
    <n v="3156"/>
    <n v="7901"/>
    <n v="0.82352941176470584"/>
    <n v="0.8928571428571429"/>
    <n v="13"/>
    <n v="0.308"/>
    <n v="9.6699999999999994E-2"/>
  </r>
  <r>
    <x v="19"/>
    <s v="LRS"/>
    <x v="10"/>
    <x v="4"/>
    <x v="5"/>
    <s v="2016/17"/>
    <n v="549658"/>
    <n v="1124458"/>
    <n v="4024449"/>
    <n v="0.978766118446452"/>
    <n v="0.88238352069660142"/>
    <n v="63"/>
    <n v="0.49199999999999999"/>
    <n v="0.15490000000000001"/>
  </r>
  <r>
    <x v="20"/>
    <s v="C-IV"/>
    <x v="10"/>
    <x v="4"/>
    <x v="5"/>
    <s v="2016/17"/>
    <n v="11713"/>
    <n v="28483"/>
    <n v="70282"/>
    <n v="0.97879858657243812"/>
    <n v="0.95156695156695159"/>
    <n v="13"/>
    <n v="0.308"/>
    <n v="9.6699999999999994E-2"/>
  </r>
  <r>
    <x v="21"/>
    <s v="C-IV"/>
    <x v="10"/>
    <x v="4"/>
    <x v="5"/>
    <s v="2016/17"/>
    <n v="6152"/>
    <n v="10167"/>
    <n v="46158"/>
    <n v="0.98257839721254359"/>
    <n v="0.9027027027027027"/>
    <n v="13"/>
    <n v="0.308"/>
    <n v="9.6699999999999994E-2"/>
  </r>
  <r>
    <x v="22"/>
    <s v="C-IV"/>
    <x v="10"/>
    <x v="4"/>
    <x v="5"/>
    <s v="2016/17"/>
    <n v="1026"/>
    <n v="1898"/>
    <n v="4802"/>
    <n v="0.97727272727272729"/>
    <n v="0.57499999999999996"/>
    <n v="13"/>
    <n v="0.308"/>
    <n v="9.6699999999999994E-2"/>
  </r>
  <r>
    <x v="23"/>
    <s v="C-IV"/>
    <x v="10"/>
    <x v="4"/>
    <x v="5"/>
    <s v="2016/17"/>
    <n v="6494"/>
    <n v="12124"/>
    <n v="40899"/>
    <n v="0.93123209169054444"/>
    <n v="0.97489539748953979"/>
    <n v="13"/>
    <n v="0.308"/>
    <n v="9.6699999999999994E-2"/>
  </r>
  <r>
    <x v="24"/>
    <s v="C-IV"/>
    <x v="10"/>
    <x v="4"/>
    <x v="5"/>
    <s v="2016/17"/>
    <n v="23731"/>
    <n v="54914"/>
    <n v="139746"/>
    <n v="0.93320039880358929"/>
    <n v="0.96226415094339623"/>
    <n v="1"/>
    <n v="0"/>
    <n v="2.8899999999999999E-2"/>
  </r>
  <r>
    <x v="25"/>
    <s v="C-IV"/>
    <x v="10"/>
    <x v="4"/>
    <x v="5"/>
    <s v="2016/17"/>
    <n v="532"/>
    <n v="1102"/>
    <n v="3224"/>
    <n v="0.96296296296296302"/>
    <n v="1"/>
    <n v="13"/>
    <n v="0.308"/>
    <n v="9.6699999999999994E-2"/>
  </r>
  <r>
    <x v="26"/>
    <s v="C-IV"/>
    <x v="10"/>
    <x v="4"/>
    <x v="5"/>
    <s v="2016/17"/>
    <n v="452"/>
    <n v="779"/>
    <n v="3820"/>
    <n v="1"/>
    <n v="0.91304347826086951"/>
    <n v="13"/>
    <n v="0.308"/>
    <n v="9.6699999999999994E-2"/>
  </r>
  <r>
    <x v="27"/>
    <s v="C-IV"/>
    <x v="10"/>
    <x v="4"/>
    <x v="5"/>
    <s v="2016/17"/>
    <n v="20485"/>
    <n v="44912"/>
    <n v="183971"/>
    <n v="0.99828962371721774"/>
    <n v="0.93064312736443888"/>
    <n v="1"/>
    <n v="0"/>
    <n v="2.6800000000000001E-2"/>
  </r>
  <r>
    <x v="28"/>
    <s v="C-IV"/>
    <x v="10"/>
    <x v="4"/>
    <x v="5"/>
    <s v="2016/17"/>
    <n v="3409"/>
    <n v="6936"/>
    <n v="32992"/>
    <n v="0.97222222222222221"/>
    <n v="0.94047619047619047"/>
    <n v="13"/>
    <n v="0.308"/>
    <n v="9.6699999999999994E-2"/>
  </r>
  <r>
    <x v="29"/>
    <s v="C-IV"/>
    <x v="10"/>
    <x v="4"/>
    <x v="5"/>
    <s v="2016/17"/>
    <n v="4338"/>
    <n v="7509"/>
    <n v="25314"/>
    <n v="0.89565217391304353"/>
    <n v="0.81132075471698117"/>
    <n v="13"/>
    <n v="0.308"/>
    <n v="9.6699999999999994E-2"/>
  </r>
  <r>
    <x v="30"/>
    <s v="CalWIN"/>
    <x v="10"/>
    <x v="4"/>
    <x v="5"/>
    <s v="2016/17"/>
    <n v="121757"/>
    <n v="249747"/>
    <n v="911836"/>
    <n v="0.98923786514386114"/>
    <n v="0.99356568364611264"/>
    <n v="9"/>
    <n v="0.44400000000000001"/>
    <n v="7.3099999999999998E-2"/>
  </r>
  <r>
    <x v="31"/>
    <s v="CalWIN"/>
    <x v="10"/>
    <x v="4"/>
    <x v="5"/>
    <s v="2016/17"/>
    <n v="9120"/>
    <n v="17269"/>
    <n v="63786"/>
    <n v="1"/>
    <n v="0.91082802547770703"/>
    <n v="13"/>
    <n v="0.308"/>
    <n v="9.6699999999999994E-2"/>
  </r>
  <r>
    <x v="32"/>
    <s v="C-IV"/>
    <x v="10"/>
    <x v="4"/>
    <x v="5"/>
    <s v="2016/17"/>
    <n v="1137"/>
    <n v="2084"/>
    <n v="6248"/>
    <n v="0.98333333333333328"/>
    <n v="0.85"/>
    <n v="13"/>
    <n v="0.308"/>
    <n v="9.6699999999999994E-2"/>
  </r>
  <r>
    <x v="33"/>
    <s v="C-IV"/>
    <x v="10"/>
    <x v="4"/>
    <x v="5"/>
    <s v="2016/17"/>
    <n v="127953"/>
    <n v="284468"/>
    <n v="847305"/>
    <n v="0.99672300793377022"/>
    <n v="0.95070070070070067"/>
    <n v="8"/>
    <n v="0.375"/>
    <n v="4.4200000000000003E-2"/>
  </r>
  <r>
    <x v="34"/>
    <s v="CalWIN"/>
    <x v="10"/>
    <x v="4"/>
    <x v="5"/>
    <s v="2016/17"/>
    <n v="100229"/>
    <n v="210740"/>
    <n v="560039"/>
    <n v="0.99071207430340558"/>
    <n v="0.98664343786295006"/>
    <n v="9"/>
    <n v="0.111"/>
    <n v="4.0099999999999997E-2"/>
  </r>
  <r>
    <x v="35"/>
    <s v="C-IV"/>
    <x v="10"/>
    <x v="4"/>
    <x v="5"/>
    <s v="2016/17"/>
    <n v="2363"/>
    <n v="5247"/>
    <n v="18918"/>
    <n v="0.92592592592592593"/>
    <n v="0.92063492063492058"/>
    <n v="13"/>
    <n v="0.308"/>
    <n v="9.6699999999999994E-2"/>
  </r>
  <r>
    <x v="36"/>
    <s v="C-IV"/>
    <x v="10"/>
    <x v="4"/>
    <x v="5"/>
    <s v="2016/17"/>
    <n v="174900"/>
    <n v="382666"/>
    <n v="885146"/>
    <n v="0.99445733436452699"/>
    <n v="0.94752567693744161"/>
    <n v="10"/>
    <n v="0.3"/>
    <n v="1.23E-2"/>
  </r>
  <r>
    <x v="37"/>
    <s v="CalWIN"/>
    <x v="10"/>
    <x v="4"/>
    <x v="5"/>
    <s v="2016/17"/>
    <n v="139632"/>
    <n v="282845"/>
    <n v="909719"/>
    <n v="0.9782682512733446"/>
    <n v="0.98278622898318657"/>
    <n v="13"/>
    <n v="0.61499999999999999"/>
    <n v="2.1899999999999999E-2"/>
  </r>
  <r>
    <x v="38"/>
    <s v="CalWIN"/>
    <x v="10"/>
    <x v="4"/>
    <x v="5"/>
    <s v="2016/17"/>
    <n v="34616"/>
    <n v="52708"/>
    <n v="224677"/>
    <n v="0.98486932599724897"/>
    <n v="0.94893617021276599"/>
    <n v="2"/>
    <n v="0.5"/>
    <n v="7.9200000000000007E-2"/>
  </r>
  <r>
    <x v="39"/>
    <s v="C-IV"/>
    <x v="10"/>
    <x v="4"/>
    <x v="5"/>
    <s v="2016/17"/>
    <n v="50193"/>
    <n v="112537"/>
    <n v="301098"/>
    <n v="0.96568109820485748"/>
    <n v="0.91428571428571426"/>
    <n v="2"/>
    <n v="0"/>
    <n v="2.87E-2"/>
  </r>
  <r>
    <x v="40"/>
    <s v="CalWIN"/>
    <x v="10"/>
    <x v="4"/>
    <x v="5"/>
    <s v="2016/17"/>
    <n v="9681"/>
    <n v="17549"/>
    <n v="62133"/>
    <n v="0.98097826086956519"/>
    <n v="0.98395721925133695"/>
    <n v="13"/>
    <n v="0.308"/>
    <n v="9.6699999999999994E-2"/>
  </r>
  <r>
    <x v="41"/>
    <s v="CalWIN"/>
    <x v="10"/>
    <x v="4"/>
    <x v="5"/>
    <s v="2016/17"/>
    <n v="14534"/>
    <n v="28260"/>
    <n v="155437"/>
    <n v="0.96816479400749067"/>
    <n v="0.90273556231003038"/>
    <n v="13"/>
    <n v="0.308"/>
    <n v="9.6699999999999994E-2"/>
  </r>
  <r>
    <x v="42"/>
    <s v="CalWIN"/>
    <x v="10"/>
    <x v="4"/>
    <x v="5"/>
    <s v="2016/17"/>
    <n v="18073"/>
    <n v="37268"/>
    <n v="147092"/>
    <n v="0.91360294117647056"/>
    <n v="0.87272727272727268"/>
    <n v="13"/>
    <n v="0.308"/>
    <n v="9.6699999999999994E-2"/>
  </r>
  <r>
    <x v="43"/>
    <s v="CalWIN"/>
    <x v="10"/>
    <x v="4"/>
    <x v="5"/>
    <s v="2016/17"/>
    <n v="50962"/>
    <n v="100149"/>
    <n v="446346"/>
    <n v="0.99191542288557211"/>
    <n v="0.9386363636363636"/>
    <n v="3"/>
    <n v="0.66700000000000004"/>
    <n v="4.53E-2"/>
  </r>
  <r>
    <x v="44"/>
    <s v="CalWIN"/>
    <x v="10"/>
    <x v="4"/>
    <x v="5"/>
    <s v="2016/17"/>
    <n v="14267"/>
    <n v="25866"/>
    <n v="79601"/>
    <n v="0.9668587896253602"/>
    <n v="0.96875"/>
    <n v="13"/>
    <n v="0.308"/>
    <n v="9.6699999999999994E-2"/>
  </r>
  <r>
    <x v="45"/>
    <s v="C-IV"/>
    <x v="10"/>
    <x v="4"/>
    <x v="5"/>
    <s v="2016/17"/>
    <n v="12823"/>
    <n v="24143"/>
    <n v="64464"/>
    <n v="0.95673076923076927"/>
    <n v="0.96897374701670647"/>
    <n v="13"/>
    <n v="0.308"/>
    <n v="9.6699999999999994E-2"/>
  </r>
  <r>
    <x v="46"/>
    <s v="C-IV"/>
    <x v="10"/>
    <x v="4"/>
    <x v="5"/>
    <s v="2016/17"/>
    <n v="158"/>
    <n v="270"/>
    <n v="823"/>
    <n v="1"/>
    <n v="1"/>
    <n v="13"/>
    <n v="0.308"/>
    <n v="9.6699999999999994E-2"/>
  </r>
  <r>
    <x v="47"/>
    <s v="C-IV"/>
    <x v="10"/>
    <x v="4"/>
    <x v="5"/>
    <s v="2016/17"/>
    <n v="3093"/>
    <n v="6465"/>
    <n v="18831"/>
    <n v="0.87407407407407411"/>
    <n v="0.810126582278481"/>
    <n v="13"/>
    <n v="0.308"/>
    <n v="9.6699999999999994E-2"/>
  </r>
  <r>
    <x v="48"/>
    <s v="CalWIN"/>
    <x v="10"/>
    <x v="4"/>
    <x v="5"/>
    <s v="2016/17"/>
    <n v="21756"/>
    <n v="41179"/>
    <n v="124562"/>
    <n v="0.96383866481223923"/>
    <n v="0.97790055248618779"/>
    <n v="2"/>
    <n v="0.5"/>
    <n v="5.3E-3"/>
  </r>
  <r>
    <x v="49"/>
    <s v="CalWIN"/>
    <x v="10"/>
    <x v="4"/>
    <x v="5"/>
    <s v="2016/17"/>
    <n v="17998"/>
    <n v="31995"/>
    <n v="128547"/>
    <n v="0.95696202531645569"/>
    <n v="0.56643356643356646"/>
    <n v="13"/>
    <n v="0.308"/>
    <n v="9.6699999999999994E-2"/>
  </r>
  <r>
    <x v="50"/>
    <s v="C-IV"/>
    <x v="10"/>
    <x v="4"/>
    <x v="5"/>
    <s v="2016/17"/>
    <n v="40920"/>
    <n v="85844"/>
    <n v="246409"/>
    <n v="0.97810218978102192"/>
    <n v="0.92654028436018954"/>
    <n v="3"/>
    <n v="0.66700000000000004"/>
    <n v="3.39E-2"/>
  </r>
  <r>
    <x v="51"/>
    <s v="C-IV"/>
    <x v="10"/>
    <x v="4"/>
    <x v="5"/>
    <s v="2016/17"/>
    <n v="5570"/>
    <n v="12709"/>
    <n v="42105"/>
    <n v="0.98523985239852396"/>
    <n v="0.94711538461538458"/>
    <n v="13"/>
    <n v="0.308"/>
    <n v="9.6699999999999994E-2"/>
  </r>
  <r>
    <x v="52"/>
    <s v="C-IV"/>
    <x v="10"/>
    <x v="4"/>
    <x v="5"/>
    <s v="2016/17"/>
    <n v="4399"/>
    <n v="9465"/>
    <n v="27180"/>
    <n v="0.96059113300492616"/>
    <n v="0.94557823129251706"/>
    <n v="13"/>
    <n v="0.308"/>
    <n v="9.6699999999999994E-2"/>
  </r>
  <r>
    <x v="53"/>
    <s v="C-IV"/>
    <x v="10"/>
    <x v="4"/>
    <x v="5"/>
    <s v="2016/17"/>
    <n v="1016"/>
    <n v="1753"/>
    <n v="5008"/>
    <n v="0.88157894736842102"/>
    <n v="0.5535714285714286"/>
    <n v="13"/>
    <n v="0.308"/>
    <n v="9.6699999999999994E-2"/>
  </r>
  <r>
    <x v="54"/>
    <s v="CalWIN"/>
    <x v="10"/>
    <x v="4"/>
    <x v="5"/>
    <s v="2016/17"/>
    <n v="51619"/>
    <n v="119895"/>
    <n v="258417"/>
    <n v="0.93939393939393945"/>
    <n v="0.88694758478931146"/>
    <n v="4"/>
    <n v="0.25"/>
    <n v="1.49E-2"/>
  </r>
  <r>
    <x v="55"/>
    <s v="C-IV"/>
    <x v="10"/>
    <x v="4"/>
    <x v="5"/>
    <s v="2016/17"/>
    <n v="3076"/>
    <n v="5382"/>
    <n v="14285"/>
    <n v="0.94488188976377951"/>
    <n v="0.94047619047619047"/>
    <n v="13"/>
    <n v="0.308"/>
    <n v="9.6699999999999994E-2"/>
  </r>
  <r>
    <x v="56"/>
    <s v="CalWIN"/>
    <x v="10"/>
    <x v="4"/>
    <x v="5"/>
    <s v="2016/17"/>
    <n v="36926"/>
    <n v="74230"/>
    <n v="240815"/>
    <n v="0.98341074983410748"/>
    <n v="0.97308781869688388"/>
    <n v="2"/>
    <n v="0"/>
    <n v="7.6899999999999996E-2"/>
  </r>
  <r>
    <x v="57"/>
    <s v="CalWIN"/>
    <x v="10"/>
    <x v="4"/>
    <x v="5"/>
    <s v="2016/17"/>
    <n v="10312"/>
    <n v="20165"/>
    <n v="59409"/>
    <n v="0.92342342342342343"/>
    <n v="0.95111111111111113"/>
    <n v="13"/>
    <n v="0.308"/>
    <n v="9.6699999999999994E-2"/>
  </r>
  <r>
    <x v="58"/>
    <s v="C-IV"/>
    <x v="10"/>
    <x v="4"/>
    <x v="5"/>
    <s v="2016/17"/>
    <n v="6026"/>
    <n v="13006"/>
    <n v="32447"/>
    <n v="0.99625468164794007"/>
    <n v="0.9776785714285714"/>
    <n v="13"/>
    <n v="0.308"/>
    <n v="9.6699999999999994E-2"/>
  </r>
  <r>
    <x v="0"/>
    <s v="n/a"/>
    <x v="11"/>
    <x v="4"/>
    <x v="5"/>
    <s v="2016/17"/>
    <n v="2040347"/>
    <n v="4241732"/>
    <n v="13531670"/>
    <n v="0.97813755216666476"/>
    <n v="0.93561119293078054"/>
    <n v="246"/>
    <n v="0.42699999999999999"/>
    <n v="7.0999999999999994E-2"/>
  </r>
  <r>
    <x v="1"/>
    <s v="CalWIN"/>
    <x v="11"/>
    <x v="4"/>
    <x v="5"/>
    <s v="2016/17"/>
    <n v="59072"/>
    <n v="113430"/>
    <n v="440726"/>
    <n v="0.99644760213143868"/>
    <n v="0.99695121951219512"/>
    <n v="6"/>
    <n v="0.66700000000000004"/>
    <n v="8.0600000000000005E-2"/>
  </r>
  <r>
    <x v="2"/>
    <s v="C-IV"/>
    <x v="11"/>
    <x v="4"/>
    <x v="5"/>
    <s v="2016/17"/>
    <n v="90"/>
    <n v="148"/>
    <n v="348"/>
    <n v="1"/>
    <n v="0.5"/>
    <n v="20"/>
    <n v="0.35"/>
    <n v="6.5000000000000002E-2"/>
  </r>
  <r>
    <x v="3"/>
    <s v="C-IV"/>
    <x v="11"/>
    <x v="4"/>
    <x v="5"/>
    <s v="2016/17"/>
    <n v="1720"/>
    <n v="3212"/>
    <n v="8290"/>
    <n v="0.98750000000000004"/>
    <n v="0.96491228070175439"/>
    <n v="20"/>
    <n v="0.35"/>
    <n v="6.5000000000000002E-2"/>
  </r>
  <r>
    <x v="4"/>
    <s v="C-IV"/>
    <x v="11"/>
    <x v="4"/>
    <x v="5"/>
    <s v="2016/17"/>
    <n v="16810"/>
    <n v="31550"/>
    <n v="82732"/>
    <n v="0.88792029887920298"/>
    <n v="0.97508896797153022"/>
    <n v="20"/>
    <n v="0.35"/>
    <n v="6.5000000000000002E-2"/>
  </r>
  <r>
    <x v="5"/>
    <s v="C-IV"/>
    <x v="11"/>
    <x v="4"/>
    <x v="5"/>
    <s v="2016/17"/>
    <n v="2839"/>
    <n v="5175"/>
    <n v="12411"/>
    <n v="0.95918367346938771"/>
    <n v="0.96296296296296291"/>
    <n v="20"/>
    <n v="0.35"/>
    <n v="6.5000000000000002E-2"/>
  </r>
  <r>
    <x v="6"/>
    <s v="C-IV"/>
    <x v="11"/>
    <x v="4"/>
    <x v="5"/>
    <s v="2016/17"/>
    <n v="642"/>
    <n v="1499"/>
    <n v="9148"/>
    <n v="0.83673469387755106"/>
    <n v="0.95652173913043481"/>
    <n v="20"/>
    <n v="0.35"/>
    <n v="6.5000000000000002E-2"/>
  </r>
  <r>
    <x v="7"/>
    <s v="CalWIN"/>
    <x v="11"/>
    <x v="4"/>
    <x v="5"/>
    <s v="2016/17"/>
    <n v="32307"/>
    <n v="65007"/>
    <n v="277350"/>
    <n v="0.95499999999999996"/>
    <n v="0.97081712062256809"/>
    <n v="4"/>
    <n v="0.5"/>
    <n v="4.7699999999999999E-2"/>
  </r>
  <r>
    <x v="8"/>
    <s v="C-IV"/>
    <x v="11"/>
    <x v="4"/>
    <x v="5"/>
    <s v="2016/17"/>
    <n v="2553"/>
    <n v="5255"/>
    <n v="12027"/>
    <n v="1"/>
    <n v="0.94594594594594594"/>
    <n v="20"/>
    <n v="0.35"/>
    <n v="6.5000000000000002E-2"/>
  </r>
  <r>
    <x v="9"/>
    <s v="C-IV"/>
    <x v="11"/>
    <x v="4"/>
    <x v="5"/>
    <s v="2016/17"/>
    <n v="7015"/>
    <n v="12474"/>
    <n v="39059"/>
    <n v="0.96199524940617576"/>
    <n v="0.97635135135135132"/>
    <n v="20"/>
    <n v="0.35"/>
    <n v="6.5000000000000002E-2"/>
  </r>
  <r>
    <x v="10"/>
    <s v="CalWIN"/>
    <x v="11"/>
    <x v="4"/>
    <x v="5"/>
    <s v="2016/17"/>
    <n v="91363"/>
    <n v="212781"/>
    <n v="497500"/>
    <n v="0.95098993833171053"/>
    <n v="0.95508586525759576"/>
    <n v="12"/>
    <n v="0.5"/>
    <n v="4.82E-2"/>
  </r>
  <r>
    <x v="11"/>
    <s v="C-IV"/>
    <x v="11"/>
    <x v="4"/>
    <x v="5"/>
    <s v="2016/17"/>
    <n v="1531"/>
    <n v="3527"/>
    <n v="12415"/>
    <n v="1"/>
    <n v="0.9285714285714286"/>
    <n v="20"/>
    <n v="0.35"/>
    <n v="6.5000000000000002E-2"/>
  </r>
  <r>
    <x v="12"/>
    <s v="C-IV"/>
    <x v="11"/>
    <x v="4"/>
    <x v="5"/>
    <s v="2016/17"/>
    <n v="12468"/>
    <n v="20911"/>
    <n v="55624"/>
    <n v="0.9856459330143541"/>
    <n v="0.97123893805309736"/>
    <n v="20"/>
    <n v="0.35"/>
    <n v="6.5000000000000002E-2"/>
  </r>
  <r>
    <x v="13"/>
    <s v="C-IV"/>
    <x v="11"/>
    <x v="4"/>
    <x v="5"/>
    <s v="2016/17"/>
    <n v="17585"/>
    <n v="42705"/>
    <n v="94657"/>
    <n v="0.97472353870458139"/>
    <n v="0.94694960212201595"/>
    <n v="20"/>
    <n v="0.35"/>
    <n v="6.5000000000000002E-2"/>
  </r>
  <r>
    <x v="14"/>
    <s v="C-IV"/>
    <x v="11"/>
    <x v="4"/>
    <x v="5"/>
    <s v="2016/17"/>
    <n v="1024"/>
    <n v="1952"/>
    <n v="5665"/>
    <n v="1"/>
    <n v="0.73076923076923073"/>
    <n v="20"/>
    <n v="0.35"/>
    <n v="6.5000000000000002E-2"/>
  </r>
  <r>
    <x v="15"/>
    <s v="C-IV"/>
    <x v="11"/>
    <x v="4"/>
    <x v="5"/>
    <s v="2016/17"/>
    <n v="69940"/>
    <n v="162833"/>
    <n v="411126"/>
    <n v="0.98696978098142496"/>
    <n v="0.93277680140597541"/>
    <n v="8"/>
    <n v="0.5"/>
    <n v="3.04E-2"/>
  </r>
  <r>
    <x v="16"/>
    <s v="C-IV"/>
    <x v="11"/>
    <x v="4"/>
    <x v="5"/>
    <s v="2016/17"/>
    <n v="10697"/>
    <n v="24327"/>
    <n v="56970"/>
    <n v="0.99476439790575921"/>
    <n v="0.97150997150997154"/>
    <n v="20"/>
    <n v="0.35"/>
    <n v="6.5000000000000002E-2"/>
  </r>
  <r>
    <x v="17"/>
    <s v="C-IV"/>
    <x v="11"/>
    <x v="4"/>
    <x v="5"/>
    <s v="2016/17"/>
    <n v="6505"/>
    <n v="12329"/>
    <n v="32195"/>
    <n v="0.93870967741935485"/>
    <n v="0.92682926829268297"/>
    <n v="20"/>
    <n v="0.35"/>
    <n v="6.5000000000000002E-2"/>
  </r>
  <r>
    <x v="18"/>
    <s v="C-IV"/>
    <x v="11"/>
    <x v="4"/>
    <x v="5"/>
    <s v="2016/17"/>
    <n v="1610"/>
    <n v="3158"/>
    <n v="7896"/>
    <n v="0.83720930232558133"/>
    <n v="0.83606557377049184"/>
    <n v="20"/>
    <n v="0.35"/>
    <n v="6.5000000000000002E-2"/>
  </r>
  <r>
    <x v="19"/>
    <s v="LRS"/>
    <x v="11"/>
    <x v="4"/>
    <x v="5"/>
    <s v="2016/17"/>
    <n v="546067"/>
    <n v="1102398"/>
    <n v="4029806"/>
    <n v="0.98028946105869186"/>
    <n v="0.89862192165369403"/>
    <n v="92"/>
    <n v="0.47799999999999998"/>
    <n v="0.12959999999999999"/>
  </r>
  <r>
    <x v="20"/>
    <s v="C-IV"/>
    <x v="11"/>
    <x v="4"/>
    <x v="5"/>
    <s v="2016/17"/>
    <n v="11810"/>
    <n v="28740"/>
    <n v="70550"/>
    <n v="0.97103918228279384"/>
    <n v="0.9671232876712329"/>
    <n v="20"/>
    <n v="0.35"/>
    <n v="6.5000000000000002E-2"/>
  </r>
  <r>
    <x v="21"/>
    <s v="C-IV"/>
    <x v="11"/>
    <x v="4"/>
    <x v="5"/>
    <s v="2016/17"/>
    <n v="6181"/>
    <n v="10219"/>
    <n v="46753"/>
    <n v="0.98076923076923073"/>
    <n v="0.93203883495145634"/>
    <n v="20"/>
    <n v="0.35"/>
    <n v="6.5000000000000002E-2"/>
  </r>
  <r>
    <x v="22"/>
    <s v="C-IV"/>
    <x v="11"/>
    <x v="4"/>
    <x v="5"/>
    <s v="2016/17"/>
    <n v="1008"/>
    <n v="1846"/>
    <n v="4798"/>
    <n v="0.90476190476190477"/>
    <n v="0.65625"/>
    <n v="20"/>
    <n v="0.35"/>
    <n v="6.5000000000000002E-2"/>
  </r>
  <r>
    <x v="23"/>
    <s v="C-IV"/>
    <x v="11"/>
    <x v="4"/>
    <x v="5"/>
    <s v="2016/17"/>
    <n v="6398"/>
    <n v="12051"/>
    <n v="40968"/>
    <n v="0.95176848874598075"/>
    <n v="0.94786729857819907"/>
    <n v="20"/>
    <n v="0.35"/>
    <n v="6.5000000000000002E-2"/>
  </r>
  <r>
    <x v="24"/>
    <s v="C-IV"/>
    <x v="11"/>
    <x v="4"/>
    <x v="5"/>
    <s v="2016/17"/>
    <n v="23674"/>
    <n v="54932"/>
    <n v="139914"/>
    <n v="0.95087001023541451"/>
    <n v="0.97222222222222221"/>
    <n v="1"/>
    <n v="0"/>
    <n v="2.24E-2"/>
  </r>
  <r>
    <x v="25"/>
    <s v="C-IV"/>
    <x v="11"/>
    <x v="4"/>
    <x v="5"/>
    <s v="2016/17"/>
    <n v="535"/>
    <n v="1132"/>
    <n v="3222"/>
    <n v="1"/>
    <n v="1"/>
    <n v="20"/>
    <n v="0.35"/>
    <n v="6.5000000000000002E-2"/>
  </r>
  <r>
    <x v="26"/>
    <s v="C-IV"/>
    <x v="11"/>
    <x v="4"/>
    <x v="5"/>
    <s v="2016/17"/>
    <n v="473"/>
    <n v="800"/>
    <n v="3825"/>
    <n v="0.97872340425531912"/>
    <n v="0.87096774193548387"/>
    <n v="20"/>
    <n v="0.35"/>
    <n v="6.5000000000000002E-2"/>
  </r>
  <r>
    <x v="27"/>
    <s v="C-IV"/>
    <x v="11"/>
    <x v="4"/>
    <x v="5"/>
    <s v="2016/17"/>
    <n v="21923"/>
    <n v="48778"/>
    <n v="184619"/>
    <n v="0.98011363636363635"/>
    <n v="0.94232649071358754"/>
    <n v="2"/>
    <n v="0"/>
    <n v="2.3800000000000002E-2"/>
  </r>
  <r>
    <x v="28"/>
    <s v="C-IV"/>
    <x v="11"/>
    <x v="4"/>
    <x v="5"/>
    <s v="2016/17"/>
    <n v="3376"/>
    <n v="6904"/>
    <n v="33083"/>
    <n v="0.96969696969696972"/>
    <n v="0.82524271844660191"/>
    <n v="20"/>
    <n v="0.35"/>
    <n v="6.5000000000000002E-2"/>
  </r>
  <r>
    <x v="29"/>
    <s v="C-IV"/>
    <x v="11"/>
    <x v="4"/>
    <x v="5"/>
    <s v="2016/17"/>
    <n v="4266"/>
    <n v="7392"/>
    <n v="24962"/>
    <n v="0.87894736842105259"/>
    <n v="0.74264705882352944"/>
    <n v="20"/>
    <n v="0.35"/>
    <n v="6.5000000000000002E-2"/>
  </r>
  <r>
    <x v="30"/>
    <s v="CalWIN"/>
    <x v="11"/>
    <x v="4"/>
    <x v="5"/>
    <s v="2016/17"/>
    <n v="120825"/>
    <n v="248297"/>
    <n v="916840"/>
    <n v="0.98593097384040451"/>
    <n v="0.99313621964097154"/>
    <n v="14"/>
    <n v="0.42899999999999999"/>
    <n v="6.4799999999999996E-2"/>
  </r>
  <r>
    <x v="31"/>
    <s v="CalWIN"/>
    <x v="11"/>
    <x v="4"/>
    <x v="5"/>
    <s v="2016/17"/>
    <n v="9017"/>
    <n v="17044"/>
    <n v="63858"/>
    <n v="1"/>
    <n v="0.98089171974522293"/>
    <n v="20"/>
    <n v="0.35"/>
    <n v="6.5000000000000002E-2"/>
  </r>
  <r>
    <x v="32"/>
    <s v="C-IV"/>
    <x v="11"/>
    <x v="4"/>
    <x v="5"/>
    <s v="2016/17"/>
    <n v="1163"/>
    <n v="2100"/>
    <n v="6312"/>
    <n v="0.95945945945945943"/>
    <n v="0.9375"/>
    <n v="20"/>
    <n v="0.35"/>
    <n v="6.5000000000000002E-2"/>
  </r>
  <r>
    <x v="33"/>
    <s v="C-IV"/>
    <x v="11"/>
    <x v="4"/>
    <x v="5"/>
    <s v="2016/17"/>
    <n v="126507"/>
    <n v="281279"/>
    <n v="846127"/>
    <n v="0.99398688046647232"/>
    <n v="0.93362490352456906"/>
    <n v="12"/>
    <n v="0.41699999999999998"/>
    <n v="5.21E-2"/>
  </r>
  <r>
    <x v="34"/>
    <s v="CalWIN"/>
    <x v="11"/>
    <x v="4"/>
    <x v="5"/>
    <s v="2016/17"/>
    <n v="99968"/>
    <n v="210293"/>
    <n v="562382"/>
    <n v="0.99366780321480763"/>
    <n v="0.98664343786295006"/>
    <n v="13"/>
    <n v="0.308"/>
    <n v="5.6300000000000003E-2"/>
  </r>
  <r>
    <x v="35"/>
    <s v="C-IV"/>
    <x v="11"/>
    <x v="4"/>
    <x v="5"/>
    <s v="2016/17"/>
    <n v="2381"/>
    <n v="5290"/>
    <n v="18983"/>
    <n v="0.98484848484848486"/>
    <n v="1"/>
    <n v="20"/>
    <n v="0.35"/>
    <n v="6.5000000000000002E-2"/>
  </r>
  <r>
    <x v="36"/>
    <s v="C-IV"/>
    <x v="11"/>
    <x v="4"/>
    <x v="5"/>
    <s v="2016/17"/>
    <n v="172876"/>
    <n v="378023"/>
    <n v="883641"/>
    <n v="0.99565389174239427"/>
    <n v="0.96005351681957185"/>
    <n v="15"/>
    <n v="0.33300000000000002"/>
    <n v="2.8000000000000001E-2"/>
  </r>
  <r>
    <x v="37"/>
    <s v="CalWIN"/>
    <x v="11"/>
    <x v="4"/>
    <x v="5"/>
    <s v="2016/17"/>
    <n v="138842"/>
    <n v="281401"/>
    <n v="911053"/>
    <n v="0.9833963504849581"/>
    <n v="0.98697711128650356"/>
    <n v="19"/>
    <n v="0.52600000000000002"/>
    <n v="2.93E-2"/>
  </r>
  <r>
    <x v="38"/>
    <s v="CalWIN"/>
    <x v="11"/>
    <x v="4"/>
    <x v="5"/>
    <s v="2016/17"/>
    <n v="34368"/>
    <n v="52485"/>
    <n v="225760"/>
    <n v="0.98202247191011238"/>
    <n v="0.94293865905848784"/>
    <n v="3"/>
    <n v="0.33300000000000002"/>
    <n v="5.3699999999999998E-2"/>
  </r>
  <r>
    <x v="39"/>
    <s v="C-IV"/>
    <x v="11"/>
    <x v="4"/>
    <x v="5"/>
    <s v="2016/17"/>
    <n v="49970"/>
    <n v="112183"/>
    <n v="301878"/>
    <n v="0.97694524495677237"/>
    <n v="0.91947852760736193"/>
    <n v="4"/>
    <n v="0"/>
    <n v="2.3E-2"/>
  </r>
  <r>
    <x v="40"/>
    <s v="CalWIN"/>
    <x v="11"/>
    <x v="4"/>
    <x v="5"/>
    <s v="2016/17"/>
    <n v="9697"/>
    <n v="17488"/>
    <n v="62319"/>
    <n v="0.98206278026905824"/>
    <n v="0.97599999999999998"/>
    <n v="20"/>
    <n v="0.35"/>
    <n v="6.5000000000000002E-2"/>
  </r>
  <r>
    <x v="41"/>
    <s v="CalWIN"/>
    <x v="11"/>
    <x v="4"/>
    <x v="5"/>
    <s v="2016/17"/>
    <n v="14449"/>
    <n v="28057"/>
    <n v="155408"/>
    <n v="0.96590909090909094"/>
    <n v="0.90273556231003038"/>
    <n v="20"/>
    <n v="0.35"/>
    <n v="6.5000000000000002E-2"/>
  </r>
  <r>
    <x v="42"/>
    <s v="CalWIN"/>
    <x v="11"/>
    <x v="4"/>
    <x v="5"/>
    <s v="2016/17"/>
    <n v="18591"/>
    <n v="38443"/>
    <n v="147829"/>
    <n v="0.87590711175616831"/>
    <n v="0.88563049853372433"/>
    <n v="20"/>
    <n v="0.35"/>
    <n v="6.5000000000000002E-2"/>
  </r>
  <r>
    <x v="43"/>
    <s v="CalWIN"/>
    <x v="11"/>
    <x v="4"/>
    <x v="5"/>
    <s v="2016/17"/>
    <n v="50599"/>
    <n v="99337"/>
    <n v="445428"/>
    <n v="0.99021526418786698"/>
    <n v="0.98190045248868774"/>
    <n v="5"/>
    <n v="0.4"/>
    <n v="5.6099999999999997E-2"/>
  </r>
  <r>
    <x v="44"/>
    <s v="CalWIN"/>
    <x v="11"/>
    <x v="4"/>
    <x v="5"/>
    <s v="2016/17"/>
    <n v="14564"/>
    <n v="26638"/>
    <n v="79819"/>
    <n v="0.96575342465753422"/>
    <n v="0.99563318777292575"/>
    <n v="20"/>
    <n v="0.35"/>
    <n v="6.5000000000000002E-2"/>
  </r>
  <r>
    <x v="45"/>
    <s v="C-IV"/>
    <x v="11"/>
    <x v="4"/>
    <x v="5"/>
    <s v="2016/17"/>
    <n v="12730"/>
    <n v="24056"/>
    <n v="64521"/>
    <n v="0.93728813559322033"/>
    <n v="0.94907407407407407"/>
    <n v="20"/>
    <n v="0.35"/>
    <n v="6.5000000000000002E-2"/>
  </r>
  <r>
    <x v="46"/>
    <s v="C-IV"/>
    <x v="11"/>
    <x v="4"/>
    <x v="5"/>
    <s v="2016/17"/>
    <n v="164"/>
    <n v="286"/>
    <n v="832"/>
    <n v="1"/>
    <n v="1"/>
    <n v="20"/>
    <n v="0.35"/>
    <n v="6.5000000000000002E-2"/>
  </r>
  <r>
    <x v="47"/>
    <s v="C-IV"/>
    <x v="11"/>
    <x v="4"/>
    <x v="5"/>
    <s v="2016/17"/>
    <n v="3130"/>
    <n v="6580"/>
    <n v="18873"/>
    <n v="0.93006993006993011"/>
    <n v="0.85106382978723405"/>
    <n v="20"/>
    <n v="0.35"/>
    <n v="6.5000000000000002E-2"/>
  </r>
  <r>
    <x v="48"/>
    <s v="CalWIN"/>
    <x v="11"/>
    <x v="4"/>
    <x v="5"/>
    <s v="2016/17"/>
    <n v="21606"/>
    <n v="40825"/>
    <n v="124613"/>
    <n v="0.95609756097560972"/>
    <n v="0.970873786407767"/>
    <n v="3"/>
    <n v="0.33300000000000002"/>
    <n v="3.5999999999999999E-3"/>
  </r>
  <r>
    <x v="49"/>
    <s v="CalWIN"/>
    <x v="11"/>
    <x v="4"/>
    <x v="5"/>
    <s v="2016/17"/>
    <n v="17891"/>
    <n v="31889"/>
    <n v="128606"/>
    <n v="0.95957446808510638"/>
    <n v="0.65306122448979587"/>
    <n v="20"/>
    <n v="0.35"/>
    <n v="6.5000000000000002E-2"/>
  </r>
  <r>
    <x v="50"/>
    <s v="C-IV"/>
    <x v="11"/>
    <x v="4"/>
    <x v="5"/>
    <s v="2016/17"/>
    <n v="40599"/>
    <n v="85272"/>
    <n v="247150"/>
    <n v="0.98522727272727273"/>
    <n v="0.93540268456375841"/>
    <n v="3"/>
    <n v="0.66700000000000004"/>
    <n v="2.8400000000000002E-2"/>
  </r>
  <r>
    <x v="51"/>
    <s v="C-IV"/>
    <x v="11"/>
    <x v="4"/>
    <x v="5"/>
    <s v="2016/17"/>
    <n v="5591"/>
    <n v="12823"/>
    <n v="42294"/>
    <n v="0.99629629629629635"/>
    <n v="0.97584541062801933"/>
    <n v="20"/>
    <n v="0.35"/>
    <n v="6.5000000000000002E-2"/>
  </r>
  <r>
    <x v="52"/>
    <s v="C-IV"/>
    <x v="11"/>
    <x v="4"/>
    <x v="5"/>
    <s v="2016/17"/>
    <n v="4359"/>
    <n v="9415"/>
    <n v="27209"/>
    <n v="0.96"/>
    <n v="0.96273291925465843"/>
    <n v="20"/>
    <n v="0.35"/>
    <n v="6.5000000000000002E-2"/>
  </r>
  <r>
    <x v="53"/>
    <s v="C-IV"/>
    <x v="11"/>
    <x v="4"/>
    <x v="5"/>
    <s v="2016/17"/>
    <n v="1014"/>
    <n v="1753"/>
    <n v="4996"/>
    <n v="0.96296296296296302"/>
    <n v="0.83673469387755106"/>
    <n v="20"/>
    <n v="0.35"/>
    <n v="6.5000000000000002E-2"/>
  </r>
  <r>
    <x v="54"/>
    <s v="CalWIN"/>
    <x v="11"/>
    <x v="4"/>
    <x v="5"/>
    <s v="2016/17"/>
    <n v="51899"/>
    <n v="120694"/>
    <n v="258570"/>
    <n v="0.9523184601924759"/>
    <n v="0.91789473684210521"/>
    <n v="6"/>
    <n v="0.33300000000000002"/>
    <n v="2.1299999999999999E-2"/>
  </r>
  <r>
    <x v="55"/>
    <s v="C-IV"/>
    <x v="11"/>
    <x v="4"/>
    <x v="5"/>
    <s v="2016/17"/>
    <n v="3054"/>
    <n v="5336"/>
    <n v="14229"/>
    <n v="0.95454545454545459"/>
    <n v="0.93478260869565222"/>
    <n v="20"/>
    <n v="0.35"/>
    <n v="6.5000000000000002E-2"/>
  </r>
  <r>
    <x v="56"/>
    <s v="CalWIN"/>
    <x v="11"/>
    <x v="4"/>
    <x v="5"/>
    <s v="2016/17"/>
    <n v="36850"/>
    <n v="74251"/>
    <n v="241499"/>
    <n v="0.9909443725743855"/>
    <n v="0.97857142857142854"/>
    <n v="4"/>
    <n v="0"/>
    <n v="5.1799999999999999E-2"/>
  </r>
  <r>
    <x v="57"/>
    <s v="CalWIN"/>
    <x v="11"/>
    <x v="4"/>
    <x v="5"/>
    <s v="2016/17"/>
    <n v="10178"/>
    <n v="19872"/>
    <n v="59546"/>
    <n v="0.95354523227383858"/>
    <n v="0.89903846153846156"/>
    <n v="20"/>
    <n v="0.35"/>
    <n v="6.5000000000000002E-2"/>
  </r>
  <r>
    <x v="58"/>
    <s v="C-IV"/>
    <x v="11"/>
    <x v="4"/>
    <x v="5"/>
    <s v="2016/17"/>
    <n v="5983"/>
    <n v="12857"/>
    <n v="32456"/>
    <n v="0.99657534246575341"/>
    <n v="0.95815899581589958"/>
    <n v="20"/>
    <n v="0.35"/>
    <n v="6.5000000000000002E-2"/>
  </r>
  <r>
    <x v="0"/>
    <s v="n/a"/>
    <x v="0"/>
    <x v="5"/>
    <x v="5"/>
    <s v="2016/17"/>
    <n v="2026533"/>
    <n v="4212342"/>
    <n v="13490409"/>
    <n v="0.97978730219745014"/>
    <n v="0.93212700815301519"/>
    <n v="334"/>
    <n v="0.39800000000000002"/>
    <n v="8.09E-2"/>
  </r>
  <r>
    <x v="1"/>
    <s v="CalWIN"/>
    <x v="0"/>
    <x v="5"/>
    <x v="5"/>
    <s v="2016/17"/>
    <n v="58727"/>
    <n v="111820"/>
    <n v="437369"/>
    <n v="0.99450549450549453"/>
    <n v="0.98818407960199006"/>
    <n v="8"/>
    <n v="0.5"/>
    <n v="7.0800000000000002E-2"/>
  </r>
  <r>
    <x v="2"/>
    <s v="C-IV"/>
    <x v="0"/>
    <x v="5"/>
    <x v="5"/>
    <s v="2016/17"/>
    <n v="86"/>
    <n v="141"/>
    <n v="347"/>
    <n v="1"/>
    <n v="1"/>
    <n v="27"/>
    <n v="0.25900000000000001"/>
    <n v="9.3799999999999994E-2"/>
  </r>
  <r>
    <x v="3"/>
    <s v="C-IV"/>
    <x v="0"/>
    <x v="5"/>
    <x v="5"/>
    <s v="2016/17"/>
    <n v="1703"/>
    <n v="3162"/>
    <n v="8360"/>
    <n v="0.96202531645569622"/>
    <n v="1"/>
    <n v="27"/>
    <n v="0.25900000000000001"/>
    <n v="9.3799999999999994E-2"/>
  </r>
  <r>
    <x v="4"/>
    <s v="C-IV"/>
    <x v="0"/>
    <x v="5"/>
    <x v="5"/>
    <s v="2016/17"/>
    <n v="16579"/>
    <n v="31092"/>
    <n v="83436"/>
    <n v="0.90243902439024393"/>
    <n v="0.9375"/>
    <n v="27"/>
    <n v="0.25900000000000001"/>
    <n v="9.3799999999999994E-2"/>
  </r>
  <r>
    <x v="5"/>
    <s v="C-IV"/>
    <x v="0"/>
    <x v="5"/>
    <x v="5"/>
    <s v="2016/17"/>
    <n v="2830"/>
    <n v="5094"/>
    <n v="12421"/>
    <n v="0.96323529411764708"/>
    <n v="0.93939393939393945"/>
    <n v="27"/>
    <n v="0.25900000000000001"/>
    <n v="9.3799999999999994E-2"/>
  </r>
  <r>
    <x v="6"/>
    <s v="C-IV"/>
    <x v="0"/>
    <x v="5"/>
    <x v="5"/>
    <s v="2016/17"/>
    <n v="678"/>
    <n v="1588"/>
    <n v="9191"/>
    <n v="0.88709677419354838"/>
    <n v="0.97222222222222221"/>
    <n v="27"/>
    <n v="0.25900000000000001"/>
    <n v="9.3799999999999994E-2"/>
  </r>
  <r>
    <x v="7"/>
    <s v="CalWIN"/>
    <x v="0"/>
    <x v="5"/>
    <x v="5"/>
    <s v="2016/17"/>
    <n v="31854"/>
    <n v="63918"/>
    <n v="275861"/>
    <n v="0.95804195804195802"/>
    <n v="0.96573208722741433"/>
    <n v="6"/>
    <n v="0.5"/>
    <n v="6.7299999999999999E-2"/>
  </r>
  <r>
    <x v="8"/>
    <s v="C-IV"/>
    <x v="0"/>
    <x v="5"/>
    <x v="5"/>
    <s v="2016/17"/>
    <n v="2518"/>
    <n v="5198"/>
    <n v="12059"/>
    <n v="1"/>
    <n v="0.86764705882352944"/>
    <n v="27"/>
    <n v="0.25900000000000001"/>
    <n v="9.3799999999999994E-2"/>
  </r>
  <r>
    <x v="9"/>
    <s v="C-IV"/>
    <x v="0"/>
    <x v="5"/>
    <x v="5"/>
    <s v="2016/17"/>
    <n v="6983"/>
    <n v="12387"/>
    <n v="39195"/>
    <n v="0.97619047619047616"/>
    <n v="0.98319327731092432"/>
    <n v="27"/>
    <n v="0.25900000000000001"/>
    <n v="9.3799999999999994E-2"/>
  </r>
  <r>
    <x v="10"/>
    <s v="CalWIN"/>
    <x v="0"/>
    <x v="5"/>
    <x v="5"/>
    <s v="2016/17"/>
    <n v="90738"/>
    <n v="211698"/>
    <n v="496919"/>
    <n v="0.96691871455576561"/>
    <n v="0.95532266960838386"/>
    <n v="16"/>
    <n v="0.56299999999999994"/>
    <n v="3.3799999999999997E-2"/>
  </r>
  <r>
    <x v="11"/>
    <s v="C-IV"/>
    <x v="0"/>
    <x v="5"/>
    <x v="5"/>
    <s v="2016/17"/>
    <n v="1532"/>
    <n v="3524"/>
    <n v="12521"/>
    <n v="0.96202531645569622"/>
    <n v="0.87272727272727268"/>
    <n v="27"/>
    <n v="0.25900000000000001"/>
    <n v="9.3799999999999994E-2"/>
  </r>
  <r>
    <x v="12"/>
    <s v="C-IV"/>
    <x v="0"/>
    <x v="5"/>
    <x v="5"/>
    <s v="2016/17"/>
    <n v="12436"/>
    <n v="20875"/>
    <n v="55973"/>
    <n v="0.99071207430340558"/>
    <n v="0.96923076923076923"/>
    <n v="27"/>
    <n v="0.25900000000000001"/>
    <n v="9.3799999999999994E-2"/>
  </r>
  <r>
    <x v="13"/>
    <s v="C-IV"/>
    <x v="0"/>
    <x v="5"/>
    <x v="5"/>
    <s v="2016/17"/>
    <n v="17486"/>
    <n v="42423"/>
    <n v="95204"/>
    <n v="0.97956403269754766"/>
    <n v="0.92275574112734859"/>
    <n v="27"/>
    <n v="0.25900000000000001"/>
    <n v="9.3799999999999994E-2"/>
  </r>
  <r>
    <x v="14"/>
    <s v="C-IV"/>
    <x v="0"/>
    <x v="5"/>
    <x v="5"/>
    <s v="2016/17"/>
    <n v="1011"/>
    <n v="1923"/>
    <n v="5660"/>
    <n v="0.92727272727272725"/>
    <n v="0.88888888888888884"/>
    <n v="27"/>
    <n v="0.25900000000000001"/>
    <n v="9.3799999999999994E-2"/>
  </r>
  <r>
    <x v="15"/>
    <s v="C-IV"/>
    <x v="0"/>
    <x v="5"/>
    <x v="5"/>
    <s v="2016/17"/>
    <n v="69890"/>
    <n v="162758"/>
    <n v="413565"/>
    <n v="0.97985207855139"/>
    <n v="0.89550518632347287"/>
    <n v="10"/>
    <n v="0.4"/>
    <n v="3.8300000000000001E-2"/>
  </r>
  <r>
    <x v="16"/>
    <s v="C-IV"/>
    <x v="0"/>
    <x v="5"/>
    <x v="5"/>
    <s v="2016/17"/>
    <n v="10812"/>
    <n v="24565"/>
    <n v="57687"/>
    <n v="0.990450204638472"/>
    <n v="0.93581780538302273"/>
    <n v="27"/>
    <n v="0.25900000000000001"/>
    <n v="9.3799999999999994E-2"/>
  </r>
  <r>
    <x v="17"/>
    <s v="C-IV"/>
    <x v="0"/>
    <x v="5"/>
    <x v="5"/>
    <s v="2016/17"/>
    <n v="6480"/>
    <n v="12239"/>
    <n v="32427"/>
    <n v="0.93294460641399413"/>
    <n v="0.92660550458715596"/>
    <n v="27"/>
    <n v="0.25900000000000001"/>
    <n v="9.3799999999999994E-2"/>
  </r>
  <r>
    <x v="18"/>
    <s v="C-IV"/>
    <x v="0"/>
    <x v="5"/>
    <x v="5"/>
    <s v="2016/17"/>
    <n v="1606"/>
    <n v="3148"/>
    <n v="7978"/>
    <n v="0.95"/>
    <n v="0.88461538461538458"/>
    <n v="27"/>
    <n v="0.25900000000000001"/>
    <n v="9.3799999999999994E-2"/>
  </r>
  <r>
    <x v="19"/>
    <s v="LRS"/>
    <x v="0"/>
    <x v="5"/>
    <x v="5"/>
    <s v="2016/17"/>
    <n v="540144"/>
    <n v="1091333"/>
    <n v="3985428"/>
    <n v="0.98536731409752631"/>
    <n v="0.9062871371173109"/>
    <n v="124"/>
    <n v="0.46"/>
    <n v="0.1351"/>
  </r>
  <r>
    <x v="20"/>
    <s v="C-IV"/>
    <x v="0"/>
    <x v="5"/>
    <x v="5"/>
    <s v="2016/17"/>
    <n v="11830"/>
    <n v="31792"/>
    <n v="70740"/>
    <n v="0.98698884758364314"/>
    <n v="0.9662921348314607"/>
    <n v="27"/>
    <n v="0.25900000000000001"/>
    <n v="9.3799999999999994E-2"/>
  </r>
  <r>
    <x v="21"/>
    <s v="C-IV"/>
    <x v="0"/>
    <x v="5"/>
    <x v="5"/>
    <s v="2016/17"/>
    <n v="6130"/>
    <n v="10165"/>
    <n v="47266"/>
    <n v="1"/>
    <n v="0.92822966507177029"/>
    <n v="27"/>
    <n v="0.25900000000000001"/>
    <n v="9.3799999999999994E-2"/>
  </r>
  <r>
    <x v="22"/>
    <s v="C-IV"/>
    <x v="0"/>
    <x v="5"/>
    <x v="5"/>
    <s v="2016/17"/>
    <n v="1003"/>
    <n v="1859"/>
    <n v="4812"/>
    <n v="0.85106382978723405"/>
    <n v="0.4"/>
    <n v="27"/>
    <n v="0.25900000000000001"/>
    <n v="9.3799999999999994E-2"/>
  </r>
  <r>
    <x v="23"/>
    <s v="C-IV"/>
    <x v="0"/>
    <x v="5"/>
    <x v="5"/>
    <s v="2016/17"/>
    <n v="6341"/>
    <n v="11916"/>
    <n v="41075"/>
    <n v="0.97179487179487178"/>
    <n v="0.94035087719298249"/>
    <n v="27"/>
    <n v="0.25900000000000001"/>
    <n v="9.3799999999999994E-2"/>
  </r>
  <r>
    <x v="24"/>
    <s v="C-IV"/>
    <x v="0"/>
    <x v="5"/>
    <x v="5"/>
    <s v="2016/17"/>
    <n v="23789"/>
    <n v="55292"/>
    <n v="140601"/>
    <n v="0.92204301075268813"/>
    <n v="0.96408839779005528"/>
    <n v="2"/>
    <n v="0"/>
    <n v="2.1899999999999999E-2"/>
  </r>
  <r>
    <x v="25"/>
    <s v="C-IV"/>
    <x v="0"/>
    <x v="5"/>
    <x v="5"/>
    <s v="2016/17"/>
    <n v="551"/>
    <n v="1172"/>
    <n v="3238"/>
    <n v="0.97727272727272729"/>
    <n v="0.91891891891891897"/>
    <n v="27"/>
    <n v="0.25900000000000001"/>
    <n v="9.3799999999999994E-2"/>
  </r>
  <r>
    <x v="26"/>
    <s v="C-IV"/>
    <x v="0"/>
    <x v="5"/>
    <x v="5"/>
    <s v="2016/17"/>
    <n v="464"/>
    <n v="774"/>
    <n v="3828"/>
    <n v="1"/>
    <n v="0.90909090909090906"/>
    <n v="27"/>
    <n v="0.25900000000000001"/>
    <n v="9.3799999999999994E-2"/>
  </r>
  <r>
    <x v="27"/>
    <s v="C-IV"/>
    <x v="0"/>
    <x v="5"/>
    <x v="5"/>
    <s v="2016/17"/>
    <n v="22869"/>
    <n v="51274"/>
    <n v="185912"/>
    <n v="0.97734457323498414"/>
    <n v="0.95810363836824697"/>
    <n v="3"/>
    <n v="0.33300000000000002"/>
    <n v="1.6E-2"/>
  </r>
  <r>
    <x v="28"/>
    <s v="C-IV"/>
    <x v="0"/>
    <x v="5"/>
    <x v="5"/>
    <s v="2016/17"/>
    <n v="3380"/>
    <n v="6879"/>
    <n v="32912"/>
    <n v="0.9760479041916168"/>
    <n v="0.88461538461538458"/>
    <n v="27"/>
    <n v="0.25900000000000001"/>
    <n v="9.3799999999999994E-2"/>
  </r>
  <r>
    <x v="29"/>
    <s v="C-IV"/>
    <x v="0"/>
    <x v="5"/>
    <x v="5"/>
    <s v="2016/17"/>
    <n v="4215"/>
    <n v="7336"/>
    <n v="25146"/>
    <n v="0.8835978835978836"/>
    <n v="0.70149253731343286"/>
    <n v="27"/>
    <n v="0.25900000000000001"/>
    <n v="9.3799999999999994E-2"/>
  </r>
  <r>
    <x v="30"/>
    <s v="CalWIN"/>
    <x v="0"/>
    <x v="5"/>
    <x v="5"/>
    <s v="2016/17"/>
    <n v="120368"/>
    <n v="245723"/>
    <n v="913941"/>
    <n v="0.98636271117443519"/>
    <n v="0.98963963963963963"/>
    <n v="19"/>
    <n v="0.42099999999999999"/>
    <n v="6.7699999999999996E-2"/>
  </r>
  <r>
    <x v="31"/>
    <s v="CalWIN"/>
    <x v="0"/>
    <x v="5"/>
    <x v="5"/>
    <s v="2016/17"/>
    <n v="8877"/>
    <n v="16652"/>
    <n v="63588"/>
    <n v="1"/>
    <n v="0.93953488372093019"/>
    <n v="27"/>
    <n v="0.25900000000000001"/>
    <n v="9.3799999999999994E-2"/>
  </r>
  <r>
    <x v="32"/>
    <s v="C-IV"/>
    <x v="0"/>
    <x v="5"/>
    <x v="5"/>
    <s v="2016/17"/>
    <n v="1170"/>
    <n v="2143"/>
    <n v="6372"/>
    <n v="1"/>
    <n v="0.84444444444444444"/>
    <n v="27"/>
    <n v="0.25900000000000001"/>
    <n v="9.3799999999999994E-2"/>
  </r>
  <r>
    <x v="33"/>
    <s v="C-IV"/>
    <x v="0"/>
    <x v="5"/>
    <x v="5"/>
    <s v="2016/17"/>
    <n v="125483"/>
    <n v="278710"/>
    <n v="848535"/>
    <n v="0.99350443599493032"/>
    <n v="0.93915517618734956"/>
    <n v="17"/>
    <n v="0.35299999999999998"/>
    <n v="4.0500000000000001E-2"/>
  </r>
  <r>
    <x v="34"/>
    <s v="CalWIN"/>
    <x v="0"/>
    <x v="5"/>
    <x v="5"/>
    <s v="2016/17"/>
    <n v="99593"/>
    <n v="208408"/>
    <n v="562286"/>
    <n v="0.98606697628941575"/>
    <n v="0.99333650642551163"/>
    <n v="17"/>
    <n v="0.23499999999999999"/>
    <n v="4.6300000000000001E-2"/>
  </r>
  <r>
    <x v="35"/>
    <s v="C-IV"/>
    <x v="0"/>
    <x v="5"/>
    <x v="5"/>
    <s v="2016/17"/>
    <n v="2330"/>
    <n v="5225"/>
    <n v="19094"/>
    <n v="0.89247311827956988"/>
    <n v="0.93548387096774188"/>
    <n v="27"/>
    <n v="0.25900000000000001"/>
    <n v="9.3799999999999994E-2"/>
  </r>
  <r>
    <x v="36"/>
    <s v="C-IV"/>
    <x v="0"/>
    <x v="5"/>
    <x v="5"/>
    <s v="2016/17"/>
    <n v="171214"/>
    <n v="374387"/>
    <n v="887482"/>
    <n v="0.9934397550841898"/>
    <n v="0.93876301285976727"/>
    <n v="20"/>
    <n v="0.3"/>
    <n v="2.0799999999999999E-2"/>
  </r>
  <r>
    <x v="37"/>
    <s v="CalWIN"/>
    <x v="0"/>
    <x v="5"/>
    <x v="5"/>
    <s v="2016/17"/>
    <n v="136947"/>
    <n v="277364"/>
    <n v="908518"/>
    <n v="0.97712599151448076"/>
    <n v="0.97354497354497349"/>
    <n v="26"/>
    <n v="0.5"/>
    <n v="3.1800000000000002E-2"/>
  </r>
  <r>
    <x v="38"/>
    <s v="CalWIN"/>
    <x v="0"/>
    <x v="5"/>
    <x v="5"/>
    <s v="2016/17"/>
    <n v="34278"/>
    <n v="52106"/>
    <n v="225748"/>
    <n v="0.98155737704918034"/>
    <n v="0.93266832917705733"/>
    <n v="4"/>
    <n v="0.25"/>
    <n v="5.4899999999999997E-2"/>
  </r>
  <r>
    <x v="39"/>
    <s v="C-IV"/>
    <x v="0"/>
    <x v="5"/>
    <x v="5"/>
    <s v="2016/17"/>
    <n v="49688"/>
    <n v="111431"/>
    <n v="301612"/>
    <n v="0.96913864578535236"/>
    <n v="0.92175703500343176"/>
    <n v="6"/>
    <n v="0.16700000000000001"/>
    <n v="2.7E-2"/>
  </r>
  <r>
    <x v="40"/>
    <s v="CalWIN"/>
    <x v="0"/>
    <x v="5"/>
    <x v="5"/>
    <s v="2016/17"/>
    <n v="9697"/>
    <n v="17379"/>
    <n v="62024"/>
    <n v="0.96134020618556704"/>
    <n v="0.98031496062992129"/>
    <n v="27"/>
    <n v="0.25900000000000001"/>
    <n v="9.3799999999999994E-2"/>
  </r>
  <r>
    <x v="41"/>
    <s v="CalWIN"/>
    <x v="0"/>
    <x v="5"/>
    <x v="5"/>
    <s v="2016/17"/>
    <n v="14262"/>
    <n v="27623"/>
    <n v="154365"/>
    <n v="0.98345588235294112"/>
    <n v="0.90273556231003038"/>
    <n v="27"/>
    <n v="0.25900000000000001"/>
    <n v="9.3799999999999994E-2"/>
  </r>
  <r>
    <x v="42"/>
    <s v="CalWIN"/>
    <x v="0"/>
    <x v="5"/>
    <x v="5"/>
    <s v="2016/17"/>
    <n v="19056"/>
    <n v="39357"/>
    <n v="148011"/>
    <n v="0.90697674418604657"/>
    <n v="0.8960674157303371"/>
    <n v="27"/>
    <n v="0.25900000000000001"/>
    <n v="9.3799999999999994E-2"/>
  </r>
  <r>
    <x v="43"/>
    <s v="CalWIN"/>
    <x v="0"/>
    <x v="5"/>
    <x v="5"/>
    <s v="2016/17"/>
    <n v="50071"/>
    <n v="98291"/>
    <n v="444005"/>
    <n v="0.99412532637075723"/>
    <n v="0.97687861271676302"/>
    <n v="7"/>
    <n v="0.28599999999999998"/>
    <n v="5.6099999999999997E-2"/>
  </r>
  <r>
    <x v="44"/>
    <s v="CalWIN"/>
    <x v="0"/>
    <x v="5"/>
    <x v="5"/>
    <s v="2016/17"/>
    <n v="14653"/>
    <n v="26869"/>
    <n v="79458"/>
    <n v="0.9745627980922098"/>
    <n v="0.96739130434782605"/>
    <n v="27"/>
    <n v="0.25900000000000001"/>
    <n v="9.3799999999999994E-2"/>
  </r>
  <r>
    <x v="45"/>
    <s v="C-IV"/>
    <x v="0"/>
    <x v="5"/>
    <x v="5"/>
    <s v="2016/17"/>
    <n v="12555"/>
    <n v="23707"/>
    <n v="64263"/>
    <n v="0.95292207792207795"/>
    <n v="0.95329087048832273"/>
    <n v="27"/>
    <n v="0.25900000000000001"/>
    <n v="9.3799999999999994E-2"/>
  </r>
  <r>
    <x v="46"/>
    <s v="C-IV"/>
    <x v="0"/>
    <x v="5"/>
    <x v="5"/>
    <s v="2016/17"/>
    <n v="167"/>
    <n v="295"/>
    <n v="861"/>
    <n v="1"/>
    <n v="0.8"/>
    <n v="27"/>
    <n v="0.25900000000000001"/>
    <n v="9.3799999999999994E-2"/>
  </r>
  <r>
    <x v="47"/>
    <s v="C-IV"/>
    <x v="0"/>
    <x v="5"/>
    <x v="5"/>
    <s v="2016/17"/>
    <n v="3122"/>
    <n v="6605"/>
    <n v="19092"/>
    <n v="0.90625"/>
    <n v="0.78749999999999998"/>
    <n v="27"/>
    <n v="0.25900000000000001"/>
    <n v="9.3799999999999994E-2"/>
  </r>
  <r>
    <x v="48"/>
    <s v="CalWIN"/>
    <x v="0"/>
    <x v="5"/>
    <x v="5"/>
    <s v="2016/17"/>
    <n v="21415"/>
    <n v="40381"/>
    <n v="124632"/>
    <n v="0.97721179624664878"/>
    <n v="0.97520661157024791"/>
    <n v="4"/>
    <n v="0.5"/>
    <n v="6.4999999999999997E-3"/>
  </r>
  <r>
    <x v="49"/>
    <s v="CalWIN"/>
    <x v="0"/>
    <x v="5"/>
    <x v="5"/>
    <s v="2016/17"/>
    <n v="17594"/>
    <n v="31271"/>
    <n v="128550"/>
    <n v="0.96805896805896807"/>
    <n v="0.55873015873015874"/>
    <n v="27"/>
    <n v="0.25900000000000001"/>
    <n v="9.3799999999999994E-2"/>
  </r>
  <r>
    <x v="50"/>
    <s v="C-IV"/>
    <x v="0"/>
    <x v="5"/>
    <x v="5"/>
    <s v="2016/17"/>
    <n v="40463"/>
    <n v="84966"/>
    <n v="248721"/>
    <n v="0.97493857493857494"/>
    <n v="0.9355072463768116"/>
    <n v="4"/>
    <n v="0.75"/>
    <n v="2.5100000000000001E-2"/>
  </r>
  <r>
    <x v="51"/>
    <s v="C-IV"/>
    <x v="0"/>
    <x v="5"/>
    <x v="5"/>
    <s v="2016/17"/>
    <n v="5637"/>
    <n v="12912"/>
    <n v="42566"/>
    <n v="0.99315068493150682"/>
    <n v="0.94805194805194803"/>
    <n v="27"/>
    <n v="0.25900000000000001"/>
    <n v="9.3799999999999994E-2"/>
  </r>
  <r>
    <x v="52"/>
    <s v="C-IV"/>
    <x v="0"/>
    <x v="5"/>
    <x v="5"/>
    <s v="2016/17"/>
    <n v="4333"/>
    <n v="9381"/>
    <n v="27366"/>
    <n v="0.94690265486725667"/>
    <n v="0.91329479768786126"/>
    <n v="27"/>
    <n v="0.25900000000000001"/>
    <n v="9.3799999999999994E-2"/>
  </r>
  <r>
    <x v="53"/>
    <s v="C-IV"/>
    <x v="0"/>
    <x v="5"/>
    <x v="5"/>
    <s v="2016/17"/>
    <n v="986"/>
    <n v="1711"/>
    <n v="5037"/>
    <n v="0.93181818181818188"/>
    <n v="0.82352941176470584"/>
    <n v="27"/>
    <n v="0.25900000000000001"/>
    <n v="9.3799999999999994E-2"/>
  </r>
  <r>
    <x v="54"/>
    <s v="CalWIN"/>
    <x v="0"/>
    <x v="5"/>
    <x v="5"/>
    <s v="2016/17"/>
    <n v="52128"/>
    <n v="120968"/>
    <n v="259001"/>
    <n v="0.96411709159584513"/>
    <n v="0.90969581749049433"/>
    <n v="8"/>
    <n v="0.25"/>
    <n v="2.93E-2"/>
  </r>
  <r>
    <x v="55"/>
    <s v="C-IV"/>
    <x v="0"/>
    <x v="5"/>
    <x v="5"/>
    <s v="2016/17"/>
    <n v="3021"/>
    <n v="5276"/>
    <n v="14244"/>
    <n v="0.93478260869565222"/>
    <n v="0.95604395604395609"/>
    <n v="27"/>
    <n v="0.25900000000000001"/>
    <n v="9.3799999999999994E-2"/>
  </r>
  <r>
    <x v="56"/>
    <s v="CalWIN"/>
    <x v="0"/>
    <x v="5"/>
    <x v="5"/>
    <s v="2016/17"/>
    <n v="36668"/>
    <n v="73321"/>
    <n v="241182"/>
    <n v="0.99018232819074337"/>
    <n v="0.96563573883161513"/>
    <n v="6"/>
    <n v="0"/>
    <n v="6.3399999999999998E-2"/>
  </r>
  <r>
    <x v="57"/>
    <s v="CalWIN"/>
    <x v="0"/>
    <x v="5"/>
    <x v="5"/>
    <s v="2016/17"/>
    <n v="10083"/>
    <n v="19633"/>
    <n v="59907"/>
    <n v="0.88833746898263022"/>
    <n v="0.95180722891566261"/>
    <n v="27"/>
    <n v="0.25900000000000001"/>
    <n v="9.3799999999999994E-2"/>
  </r>
  <r>
    <x v="58"/>
    <s v="C-IV"/>
    <x v="0"/>
    <x v="5"/>
    <x v="5"/>
    <s v="2016/17"/>
    <n v="6009"/>
    <n v="12902"/>
    <n v="32817"/>
    <n v="0.9966216216216216"/>
    <n v="0.95473251028806583"/>
    <n v="27"/>
    <n v="0.25900000000000001"/>
    <n v="9.3799999999999994E-2"/>
  </r>
  <r>
    <x v="0"/>
    <s v="n/a"/>
    <x v="1"/>
    <x v="5"/>
    <x v="5"/>
    <s v="2016/17"/>
    <n v="2002341"/>
    <n v="4172617"/>
    <n v="13509580"/>
    <n v="0.97940873827939834"/>
    <n v="0.9301784173239408"/>
    <n v="421"/>
    <n v="0.40600000000000003"/>
    <n v="8.0299999999999996E-2"/>
  </r>
  <r>
    <x v="1"/>
    <s v="CalWIN"/>
    <x v="1"/>
    <x v="5"/>
    <x v="5"/>
    <s v="2016/17"/>
    <n v="57353"/>
    <n v="110176"/>
    <n v="437454"/>
    <n v="0.99511762094984468"/>
    <n v="0.99120703437250202"/>
    <n v="11"/>
    <n v="0.54500000000000004"/>
    <n v="5.6899999999999999E-2"/>
  </r>
  <r>
    <x v="2"/>
    <s v="C-IV"/>
    <x v="1"/>
    <x v="5"/>
    <x v="5"/>
    <s v="2016/17"/>
    <n v="85"/>
    <n v="143"/>
    <n v="342"/>
    <n v="1"/>
    <n v="0.5"/>
    <n v="38"/>
    <n v="0.26300000000000001"/>
    <n v="0.10780000000000001"/>
  </r>
  <r>
    <x v="3"/>
    <s v="C-IV"/>
    <x v="1"/>
    <x v="5"/>
    <x v="5"/>
    <s v="2016/17"/>
    <n v="1698"/>
    <n v="3153"/>
    <n v="8352"/>
    <n v="1"/>
    <n v="0.98461538461538467"/>
    <n v="38"/>
    <n v="0.26300000000000001"/>
    <n v="0.10780000000000001"/>
  </r>
  <r>
    <x v="4"/>
    <s v="C-IV"/>
    <x v="1"/>
    <x v="5"/>
    <x v="5"/>
    <s v="2016/17"/>
    <n v="16426"/>
    <n v="30825"/>
    <n v="83305"/>
    <n v="0.84808454425363278"/>
    <n v="0.91803278688524592"/>
    <n v="38"/>
    <n v="0.26300000000000001"/>
    <n v="0.10780000000000001"/>
  </r>
  <r>
    <x v="5"/>
    <s v="C-IV"/>
    <x v="1"/>
    <x v="5"/>
    <x v="5"/>
    <s v="2016/17"/>
    <n v="2828"/>
    <n v="5103"/>
    <n v="12428"/>
    <n v="0.94545454545454544"/>
    <n v="0.84761904761904761"/>
    <n v="38"/>
    <n v="0.26300000000000001"/>
    <n v="0.10780000000000001"/>
  </r>
  <r>
    <x v="6"/>
    <s v="C-IV"/>
    <x v="1"/>
    <x v="5"/>
    <x v="5"/>
    <s v="2016/17"/>
    <n v="680"/>
    <n v="1609"/>
    <n v="9194"/>
    <n v="0.9555555555555556"/>
    <n v="0.92592592592592593"/>
    <n v="38"/>
    <n v="0.26300000000000001"/>
    <n v="0.10780000000000001"/>
  </r>
  <r>
    <x v="7"/>
    <s v="CalWIN"/>
    <x v="1"/>
    <x v="5"/>
    <x v="5"/>
    <s v="2016/17"/>
    <n v="31455"/>
    <n v="63385"/>
    <n v="276421"/>
    <n v="0.97105508870214752"/>
    <n v="0.875"/>
    <n v="8"/>
    <n v="0.375"/>
    <n v="6.3600000000000004E-2"/>
  </r>
  <r>
    <x v="8"/>
    <s v="C-IV"/>
    <x v="1"/>
    <x v="5"/>
    <x v="5"/>
    <s v="2016/17"/>
    <n v="2548"/>
    <n v="5231"/>
    <n v="12036"/>
    <n v="0.99056603773584906"/>
    <n v="0.90123456790123457"/>
    <n v="38"/>
    <n v="0.26300000000000001"/>
    <n v="0.10780000000000001"/>
  </r>
  <r>
    <x v="9"/>
    <s v="C-IV"/>
    <x v="1"/>
    <x v="5"/>
    <x v="5"/>
    <s v="2016/17"/>
    <n v="6898"/>
    <n v="12324"/>
    <n v="39169"/>
    <n v="0.99088145896656532"/>
    <n v="0.9874476987447699"/>
    <n v="38"/>
    <n v="0.26300000000000001"/>
    <n v="0.10780000000000001"/>
  </r>
  <r>
    <x v="10"/>
    <s v="CalWIN"/>
    <x v="1"/>
    <x v="5"/>
    <x v="5"/>
    <s v="2016/17"/>
    <n v="90749"/>
    <n v="211042"/>
    <n v="496545"/>
    <n v="0.95607763023493364"/>
    <n v="0.96197991391678628"/>
    <n v="20"/>
    <n v="0.55000000000000004"/>
    <n v="4.36E-2"/>
  </r>
  <r>
    <x v="11"/>
    <s v="C-IV"/>
    <x v="1"/>
    <x v="5"/>
    <x v="5"/>
    <s v="2016/17"/>
    <n v="1533"/>
    <n v="3559"/>
    <n v="12605"/>
    <n v="0.97101449275362317"/>
    <n v="0.98148148148148151"/>
    <n v="38"/>
    <n v="0.26300000000000001"/>
    <n v="0.10780000000000001"/>
  </r>
  <r>
    <x v="12"/>
    <s v="C-IV"/>
    <x v="1"/>
    <x v="5"/>
    <x v="5"/>
    <s v="2016/17"/>
    <n v="12251"/>
    <n v="20676"/>
    <n v="56109"/>
    <n v="0.98492462311557794"/>
    <n v="0.98048780487804876"/>
    <n v="38"/>
    <n v="0.26300000000000001"/>
    <n v="0.10780000000000001"/>
  </r>
  <r>
    <x v="13"/>
    <s v="C-IV"/>
    <x v="1"/>
    <x v="5"/>
    <x v="5"/>
    <s v="2016/17"/>
    <n v="17256"/>
    <n v="41932"/>
    <n v="95375"/>
    <n v="0.98070739549839225"/>
    <n v="0.93150684931506844"/>
    <n v="38"/>
    <n v="0.26300000000000001"/>
    <n v="0.10780000000000001"/>
  </r>
  <r>
    <x v="14"/>
    <s v="C-IV"/>
    <x v="1"/>
    <x v="5"/>
    <x v="5"/>
    <s v="2016/17"/>
    <n v="1015"/>
    <n v="1911"/>
    <n v="5693"/>
    <n v="1"/>
    <n v="0.9285714285714286"/>
    <n v="38"/>
    <n v="0.26300000000000001"/>
    <n v="0.10780000000000001"/>
  </r>
  <r>
    <x v="15"/>
    <s v="C-IV"/>
    <x v="1"/>
    <x v="5"/>
    <x v="5"/>
    <s v="2016/17"/>
    <n v="69499"/>
    <n v="162214"/>
    <n v="416092"/>
    <n v="0.97956959956415146"/>
    <n v="0.91021530004580853"/>
    <n v="12"/>
    <n v="0.33300000000000002"/>
    <n v="3.09E-2"/>
  </r>
  <r>
    <x v="16"/>
    <s v="C-IV"/>
    <x v="1"/>
    <x v="5"/>
    <x v="5"/>
    <s v="2016/17"/>
    <n v="10755"/>
    <n v="24610"/>
    <n v="58170"/>
    <n v="0.99240986717267554"/>
    <n v="0.93290734824281152"/>
    <n v="38"/>
    <n v="0.26300000000000001"/>
    <n v="0.10780000000000001"/>
  </r>
  <r>
    <x v="17"/>
    <s v="C-IV"/>
    <x v="1"/>
    <x v="5"/>
    <x v="5"/>
    <s v="2016/17"/>
    <n v="6450"/>
    <n v="12153"/>
    <n v="32621"/>
    <n v="0.96842105263157896"/>
    <n v="0.92893401015228427"/>
    <n v="38"/>
    <n v="0.26300000000000001"/>
    <n v="0.10780000000000001"/>
  </r>
  <r>
    <x v="18"/>
    <s v="C-IV"/>
    <x v="1"/>
    <x v="5"/>
    <x v="5"/>
    <s v="2016/17"/>
    <n v="1578"/>
    <n v="3100"/>
    <n v="8002"/>
    <n v="0.93548387096774199"/>
    <n v="0.84090909090909094"/>
    <n v="38"/>
    <n v="0.26300000000000001"/>
    <n v="0.10780000000000001"/>
  </r>
  <r>
    <x v="19"/>
    <s v="LRS"/>
    <x v="1"/>
    <x v="5"/>
    <x v="5"/>
    <s v="2016/17"/>
    <n v="533693"/>
    <n v="1080363"/>
    <n v="4000638"/>
    <n v="0.98329935706445037"/>
    <n v="0.89260246791095676"/>
    <n v="156"/>
    <n v="0.47399999999999998"/>
    <n v="0.1222"/>
  </r>
  <r>
    <x v="20"/>
    <s v="C-IV"/>
    <x v="1"/>
    <x v="5"/>
    <x v="5"/>
    <s v="2016/17"/>
    <n v="11756"/>
    <n v="28700"/>
    <n v="70770"/>
    <n v="0.97663551401869164"/>
    <n v="0.94716981132075473"/>
    <n v="38"/>
    <n v="0.26300000000000001"/>
    <n v="0.10780000000000001"/>
  </r>
  <r>
    <x v="21"/>
    <s v="C-IV"/>
    <x v="1"/>
    <x v="5"/>
    <x v="5"/>
    <s v="2016/17"/>
    <n v="6014"/>
    <n v="10003"/>
    <n v="47434"/>
    <n v="0.97785977859778594"/>
    <n v="0.946524064171123"/>
    <n v="38"/>
    <n v="0.26300000000000001"/>
    <n v="0.10780000000000001"/>
  </r>
  <r>
    <x v="22"/>
    <s v="C-IV"/>
    <x v="1"/>
    <x v="5"/>
    <x v="5"/>
    <s v="2016/17"/>
    <n v="1001"/>
    <n v="1817"/>
    <n v="4834"/>
    <n v="0.93877551020408168"/>
    <n v="0.33333333333333331"/>
    <n v="38"/>
    <n v="0.26300000000000001"/>
    <n v="0.10780000000000001"/>
  </r>
  <r>
    <x v="23"/>
    <s v="C-IV"/>
    <x v="1"/>
    <x v="5"/>
    <x v="5"/>
    <s v="2016/17"/>
    <n v="6203"/>
    <n v="11721"/>
    <n v="41442"/>
    <n v="0.91017964071856283"/>
    <n v="0.95102040816326527"/>
    <n v="38"/>
    <n v="0.26300000000000001"/>
    <n v="0.10780000000000001"/>
  </r>
  <r>
    <x v="24"/>
    <s v="C-IV"/>
    <x v="1"/>
    <x v="5"/>
    <x v="5"/>
    <s v="2016/17"/>
    <n v="23691"/>
    <n v="55195"/>
    <n v="140918"/>
    <n v="0.93369565217391304"/>
    <n v="0.96101694915254232"/>
    <n v="2"/>
    <n v="0"/>
    <n v="2.35E-2"/>
  </r>
  <r>
    <x v="25"/>
    <s v="C-IV"/>
    <x v="1"/>
    <x v="5"/>
    <x v="5"/>
    <s v="2016/17"/>
    <n v="538"/>
    <n v="1162"/>
    <n v="3217"/>
    <n v="0.96"/>
    <n v="1"/>
    <n v="38"/>
    <n v="0.26300000000000001"/>
    <n v="0.10780000000000001"/>
  </r>
  <r>
    <x v="26"/>
    <s v="C-IV"/>
    <x v="1"/>
    <x v="5"/>
    <x v="5"/>
    <s v="2016/17"/>
    <n v="451"/>
    <n v="744"/>
    <n v="3802"/>
    <n v="0.93333333333333335"/>
    <n v="0.90909090909090906"/>
    <n v="38"/>
    <n v="0.26300000000000001"/>
    <n v="0.10780000000000001"/>
  </r>
  <r>
    <x v="27"/>
    <s v="C-IV"/>
    <x v="1"/>
    <x v="5"/>
    <x v="5"/>
    <s v="2016/17"/>
    <n v="23195"/>
    <n v="52008"/>
    <n v="186808"/>
    <n v="0.98743126472898668"/>
    <n v="0.96202531645569622"/>
    <n v="3"/>
    <n v="0.33300000000000002"/>
    <n v="1.6299999999999999E-2"/>
  </r>
  <r>
    <x v="28"/>
    <s v="C-IV"/>
    <x v="1"/>
    <x v="5"/>
    <x v="5"/>
    <s v="2016/17"/>
    <n v="3315"/>
    <n v="6735"/>
    <n v="33052"/>
    <n v="0.93984962406015038"/>
    <n v="0.94318181818181823"/>
    <n v="38"/>
    <n v="0.26300000000000001"/>
    <n v="0.10780000000000001"/>
  </r>
  <r>
    <x v="29"/>
    <s v="C-IV"/>
    <x v="1"/>
    <x v="5"/>
    <x v="5"/>
    <s v="2016/17"/>
    <n v="4130"/>
    <n v="7227"/>
    <n v="25080"/>
    <n v="0.84651162790697676"/>
    <n v="0.8176100628930818"/>
    <n v="38"/>
    <n v="0.26300000000000001"/>
    <n v="0.10780000000000001"/>
  </r>
  <r>
    <x v="30"/>
    <s v="CalWIN"/>
    <x v="1"/>
    <x v="5"/>
    <x v="5"/>
    <s v="2016/17"/>
    <n v="118186"/>
    <n v="242852"/>
    <n v="908982"/>
    <n v="0.99011532125205926"/>
    <n v="0.99542857142857144"/>
    <n v="23"/>
    <n v="0.435"/>
    <n v="7.0300000000000001E-2"/>
  </r>
  <r>
    <x v="31"/>
    <s v="CalWIN"/>
    <x v="1"/>
    <x v="5"/>
    <x v="5"/>
    <s v="2016/17"/>
    <n v="8696"/>
    <n v="16480"/>
    <n v="63780"/>
    <n v="1"/>
    <n v="0.96551724137931039"/>
    <n v="38"/>
    <n v="0.26300000000000001"/>
    <n v="0.10780000000000001"/>
  </r>
  <r>
    <x v="32"/>
    <s v="C-IV"/>
    <x v="1"/>
    <x v="5"/>
    <x v="5"/>
    <s v="2016/17"/>
    <n v="1142"/>
    <n v="2113"/>
    <n v="6416"/>
    <n v="0.9285714285714286"/>
    <n v="0.90322580645161288"/>
    <n v="38"/>
    <n v="0.26300000000000001"/>
    <n v="0.10780000000000001"/>
  </r>
  <r>
    <x v="33"/>
    <s v="C-IV"/>
    <x v="1"/>
    <x v="5"/>
    <x v="5"/>
    <s v="2016/17"/>
    <n v="123373"/>
    <n v="274276"/>
    <n v="848997"/>
    <n v="0.99448398576512453"/>
    <n v="0.94634506522274187"/>
    <n v="20"/>
    <n v="0.3"/>
    <n v="3.5499999999999997E-2"/>
  </r>
  <r>
    <x v="34"/>
    <s v="CalWIN"/>
    <x v="1"/>
    <x v="5"/>
    <x v="5"/>
    <s v="2016/17"/>
    <n v="98368"/>
    <n v="207853"/>
    <n v="561959"/>
    <n v="0.99062918340026773"/>
    <n v="0.99338942307692313"/>
    <n v="21"/>
    <n v="0.28599999999999998"/>
    <n v="6.1499999999999999E-2"/>
  </r>
  <r>
    <x v="35"/>
    <s v="C-IV"/>
    <x v="1"/>
    <x v="5"/>
    <x v="5"/>
    <s v="2016/17"/>
    <n v="2347"/>
    <n v="5300"/>
    <n v="19155"/>
    <n v="0.92561983471074383"/>
    <n v="0.91803278688524592"/>
    <n v="38"/>
    <n v="0.26300000000000001"/>
    <n v="0.10780000000000001"/>
  </r>
  <r>
    <x v="36"/>
    <s v="C-IV"/>
    <x v="1"/>
    <x v="5"/>
    <x v="5"/>
    <s v="2016/17"/>
    <n v="168344"/>
    <n v="369588"/>
    <n v="891011"/>
    <n v="0.99307653575025179"/>
    <n v="0.94840386043058644"/>
    <n v="26"/>
    <n v="0.26900000000000002"/>
    <n v="3.8199999999999998E-2"/>
  </r>
  <r>
    <x v="37"/>
    <s v="CalWIN"/>
    <x v="1"/>
    <x v="5"/>
    <x v="5"/>
    <s v="2016/17"/>
    <n v="135077"/>
    <n v="274517"/>
    <n v="906980"/>
    <n v="0.97606244579358192"/>
    <n v="0.97107800175284842"/>
    <n v="32"/>
    <n v="0.46899999999999997"/>
    <n v="2.9899999999999999E-2"/>
  </r>
  <r>
    <x v="38"/>
    <s v="CalWIN"/>
    <x v="1"/>
    <x v="5"/>
    <x v="5"/>
    <s v="2016/17"/>
    <n v="33824"/>
    <n v="51451"/>
    <n v="224866"/>
    <n v="0.97591973244147157"/>
    <n v="0.94468704512372637"/>
    <n v="6"/>
    <n v="0.33300000000000002"/>
    <n v="7.4499999999999997E-2"/>
  </r>
  <r>
    <x v="39"/>
    <s v="C-IV"/>
    <x v="1"/>
    <x v="5"/>
    <x v="5"/>
    <s v="2016/17"/>
    <n v="49341"/>
    <n v="110677"/>
    <n v="301096"/>
    <n v="0.98061076102762967"/>
    <n v="0.92245199409158052"/>
    <n v="7"/>
    <n v="0.14299999999999999"/>
    <n v="2.2599999999999999E-2"/>
  </r>
  <r>
    <x v="40"/>
    <s v="CalWIN"/>
    <x v="1"/>
    <x v="5"/>
    <x v="5"/>
    <s v="2016/17"/>
    <n v="9617"/>
    <n v="17303"/>
    <n v="62022"/>
    <n v="0.98694516971279378"/>
    <n v="0.98723404255319147"/>
    <n v="38"/>
    <n v="0.26300000000000001"/>
    <n v="0.10780000000000001"/>
  </r>
  <r>
    <x v="41"/>
    <s v="CalWIN"/>
    <x v="1"/>
    <x v="5"/>
    <x v="5"/>
    <s v="2016/17"/>
    <n v="14079"/>
    <n v="27211"/>
    <n v="154254"/>
    <n v="0.98357664233576647"/>
    <n v="0.90273556231003038"/>
    <n v="38"/>
    <n v="0.26300000000000001"/>
    <n v="0.10780000000000001"/>
  </r>
  <r>
    <x v="42"/>
    <s v="CalWIN"/>
    <x v="1"/>
    <x v="5"/>
    <x v="5"/>
    <s v="2016/17"/>
    <n v="19181"/>
    <n v="39916"/>
    <n v="148430"/>
    <n v="0.94910179640718562"/>
    <n v="0.91258741258741261"/>
    <n v="38"/>
    <n v="0.26300000000000001"/>
    <n v="0.10780000000000001"/>
  </r>
  <r>
    <x v="43"/>
    <s v="CalWIN"/>
    <x v="1"/>
    <x v="5"/>
    <x v="5"/>
    <s v="2016/17"/>
    <n v="48890"/>
    <n v="95926"/>
    <n v="442877"/>
    <n v="0.98662913441238564"/>
    <n v="0.98222222222222222"/>
    <n v="9"/>
    <n v="0.33300000000000002"/>
    <n v="4.8099999999999997E-2"/>
  </r>
  <r>
    <x v="44"/>
    <s v="CalWIN"/>
    <x v="1"/>
    <x v="5"/>
    <x v="5"/>
    <s v="2016/17"/>
    <n v="14830"/>
    <n v="27079"/>
    <n v="79974"/>
    <n v="0.96901893287435459"/>
    <n v="0.96916299559471364"/>
    <n v="38"/>
    <n v="0.26300000000000001"/>
    <n v="0.10780000000000001"/>
  </r>
  <r>
    <x v="45"/>
    <s v="C-IV"/>
    <x v="1"/>
    <x v="5"/>
    <x v="5"/>
    <s v="2016/17"/>
    <n v="12450"/>
    <n v="23480"/>
    <n v="64334"/>
    <n v="0.94285714285714284"/>
    <n v="0.97902097902097907"/>
    <n v="38"/>
    <n v="0.26300000000000001"/>
    <n v="0.10780000000000001"/>
  </r>
  <r>
    <x v="46"/>
    <s v="C-IV"/>
    <x v="1"/>
    <x v="5"/>
    <x v="5"/>
    <s v="2016/17"/>
    <n v="165"/>
    <n v="282"/>
    <n v="857"/>
    <n v="1"/>
    <n v="1"/>
    <n v="38"/>
    <n v="0.26300000000000001"/>
    <n v="0.10780000000000001"/>
  </r>
  <r>
    <x v="47"/>
    <s v="C-IV"/>
    <x v="1"/>
    <x v="5"/>
    <x v="5"/>
    <s v="2016/17"/>
    <n v="3148"/>
    <n v="6664"/>
    <n v="19093"/>
    <n v="0.95"/>
    <n v="0.82178217821782173"/>
    <n v="38"/>
    <n v="0.26300000000000001"/>
    <n v="0.10780000000000001"/>
  </r>
  <r>
    <x v="48"/>
    <s v="CalWIN"/>
    <x v="1"/>
    <x v="5"/>
    <x v="5"/>
    <s v="2016/17"/>
    <n v="21149"/>
    <n v="40026"/>
    <n v="124562"/>
    <n v="0.97276264591439687"/>
    <n v="0.97597597597597596"/>
    <n v="5"/>
    <n v="0.6"/>
    <n v="7.4000000000000003E-3"/>
  </r>
  <r>
    <x v="49"/>
    <s v="CalWIN"/>
    <x v="1"/>
    <x v="5"/>
    <x v="5"/>
    <s v="2016/17"/>
    <n v="17390"/>
    <n v="31056"/>
    <n v="129843"/>
    <n v="0.94843049327354256"/>
    <n v="0.71604938271604934"/>
    <n v="38"/>
    <n v="0.26300000000000001"/>
    <n v="0.10780000000000001"/>
  </r>
  <r>
    <x v="50"/>
    <s v="C-IV"/>
    <x v="1"/>
    <x v="5"/>
    <x v="5"/>
    <s v="2016/17"/>
    <n v="40049"/>
    <n v="84462"/>
    <n v="250061"/>
    <n v="0.96534921494315107"/>
    <n v="0.93035993740219092"/>
    <n v="5"/>
    <n v="0.8"/>
    <n v="3.2099999999999997E-2"/>
  </r>
  <r>
    <x v="51"/>
    <s v="C-IV"/>
    <x v="1"/>
    <x v="5"/>
    <x v="5"/>
    <s v="2016/17"/>
    <n v="5599"/>
    <n v="12877"/>
    <n v="42846"/>
    <n v="0.99514563106796117"/>
    <n v="0.91139240506329111"/>
    <n v="38"/>
    <n v="0.26300000000000001"/>
    <n v="0.10780000000000001"/>
  </r>
  <r>
    <x v="52"/>
    <s v="C-IV"/>
    <x v="1"/>
    <x v="5"/>
    <x v="5"/>
    <s v="2016/17"/>
    <n v="4300"/>
    <n v="9316"/>
    <n v="27383"/>
    <n v="0.88262910798122063"/>
    <n v="0.9452054794520548"/>
    <n v="38"/>
    <n v="0.26300000000000001"/>
    <n v="0.10780000000000001"/>
  </r>
  <r>
    <x v="53"/>
    <s v="C-IV"/>
    <x v="1"/>
    <x v="5"/>
    <x v="5"/>
    <s v="2016/17"/>
    <n v="971"/>
    <n v="1701"/>
    <n v="5002"/>
    <n v="0.98076923076923073"/>
    <n v="0.66666666666666663"/>
    <n v="38"/>
    <n v="0.26300000000000001"/>
    <n v="0.10780000000000001"/>
  </r>
  <r>
    <x v="54"/>
    <s v="CalWIN"/>
    <x v="1"/>
    <x v="5"/>
    <x v="5"/>
    <s v="2016/17"/>
    <n v="51786"/>
    <n v="121167"/>
    <n v="259012"/>
    <n v="0.97801608579088473"/>
    <n v="0.93841642228739008"/>
    <n v="9"/>
    <n v="0.33300000000000002"/>
    <n v="3.7600000000000001E-2"/>
  </r>
  <r>
    <x v="55"/>
    <s v="C-IV"/>
    <x v="1"/>
    <x v="5"/>
    <x v="5"/>
    <s v="2016/17"/>
    <n v="2969"/>
    <n v="5218"/>
    <n v="14260"/>
    <n v="0.97727272727272729"/>
    <n v="0.98888888888888893"/>
    <n v="38"/>
    <n v="0.26300000000000001"/>
    <n v="0.10780000000000001"/>
  </r>
  <r>
    <x v="56"/>
    <s v="CalWIN"/>
    <x v="1"/>
    <x v="5"/>
    <x v="5"/>
    <s v="2016/17"/>
    <n v="36121"/>
    <n v="72777"/>
    <n v="240805"/>
    <n v="0.98994252873563215"/>
    <n v="0.97167138810198306"/>
    <n v="8"/>
    <n v="0.25"/>
    <n v="6.08E-2"/>
  </r>
  <r>
    <x v="57"/>
    <s v="CalWIN"/>
    <x v="1"/>
    <x v="5"/>
    <x v="5"/>
    <s v="2016/17"/>
    <n v="10008"/>
    <n v="19496"/>
    <n v="59967"/>
    <n v="0.905829596412556"/>
    <n v="0.96244131455399062"/>
    <n v="38"/>
    <n v="0.26300000000000001"/>
    <n v="0.10780000000000001"/>
  </r>
  <r>
    <x v="58"/>
    <s v="C-IV"/>
    <x v="1"/>
    <x v="5"/>
    <x v="5"/>
    <s v="2016/17"/>
    <n v="5897"/>
    <n v="12732"/>
    <n v="32848"/>
    <n v="0.99649122807017543"/>
    <n v="0.89451476793248941"/>
    <n v="38"/>
    <n v="0.26300000000000001"/>
    <n v="0.10780000000000001"/>
  </r>
  <r>
    <x v="0"/>
    <s v="n/a"/>
    <x v="2"/>
    <x v="5"/>
    <x v="5"/>
    <s v="2016/17"/>
    <n v="2009378"/>
    <n v="4163868"/>
    <n v="13490894"/>
    <n v="0.98048198680221155"/>
    <n v="0.94238892660481255"/>
    <n v="504"/>
    <n v="0.39500000000000002"/>
    <n v="7.2999999999999995E-2"/>
  </r>
  <r>
    <x v="1"/>
    <s v="CalWIN"/>
    <x v="2"/>
    <x v="5"/>
    <x v="5"/>
    <s v="2016/17"/>
    <n v="57764"/>
    <n v="109769"/>
    <n v="439615"/>
    <n v="0.9945440374123149"/>
    <n v="0.9889033942558747"/>
    <n v="13"/>
    <n v="0.53800000000000003"/>
    <n v="4.7300000000000002E-2"/>
  </r>
  <r>
    <x v="2"/>
    <s v="C-IV"/>
    <x v="2"/>
    <x v="5"/>
    <x v="5"/>
    <s v="2016/17"/>
    <n v="87"/>
    <n v="146"/>
    <n v="340"/>
    <n v="1"/>
    <n v="0.66666666666666663"/>
    <n v="44"/>
    <n v="0.27300000000000002"/>
    <n v="0.1"/>
  </r>
  <r>
    <x v="3"/>
    <s v="C-IV"/>
    <x v="2"/>
    <x v="5"/>
    <x v="5"/>
    <s v="2016/17"/>
    <n v="1705"/>
    <n v="3129"/>
    <n v="8383"/>
    <n v="0.96250000000000002"/>
    <n v="0.9642857142857143"/>
    <n v="44"/>
    <n v="0.27300000000000002"/>
    <n v="0.1"/>
  </r>
  <r>
    <x v="4"/>
    <s v="C-IV"/>
    <x v="2"/>
    <x v="5"/>
    <x v="5"/>
    <s v="2016/17"/>
    <n v="16664"/>
    <n v="31098"/>
    <n v="83163"/>
    <n v="0.83844339622641506"/>
    <n v="0.94304857621440541"/>
    <n v="44"/>
    <n v="0.27300000000000002"/>
    <n v="0.1"/>
  </r>
  <r>
    <x v="5"/>
    <s v="C-IV"/>
    <x v="2"/>
    <x v="5"/>
    <x v="5"/>
    <s v="2016/17"/>
    <n v="2825"/>
    <n v="5097"/>
    <n v="12360"/>
    <n v="0.97777777777777775"/>
    <n v="0.93333333333333335"/>
    <n v="44"/>
    <n v="0.27300000000000002"/>
    <n v="0.1"/>
  </r>
  <r>
    <x v="6"/>
    <s v="C-IV"/>
    <x v="2"/>
    <x v="5"/>
    <x v="5"/>
    <s v="2016/17"/>
    <n v="693"/>
    <n v="1638"/>
    <n v="9225"/>
    <n v="1"/>
    <n v="1"/>
    <n v="44"/>
    <n v="0.27300000000000002"/>
    <n v="0.1"/>
  </r>
  <r>
    <x v="7"/>
    <s v="CalWIN"/>
    <x v="2"/>
    <x v="5"/>
    <x v="5"/>
    <s v="2016/17"/>
    <n v="31637"/>
    <n v="63174"/>
    <n v="275511"/>
    <n v="0.97217235188509876"/>
    <n v="0.97880539499036612"/>
    <n v="10"/>
    <n v="0.3"/>
    <n v="6.9000000000000006E-2"/>
  </r>
  <r>
    <x v="8"/>
    <s v="C-IV"/>
    <x v="2"/>
    <x v="5"/>
    <x v="5"/>
    <s v="2016/17"/>
    <n v="2544"/>
    <n v="5224"/>
    <n v="11968"/>
    <n v="0.98837209302325579"/>
    <n v="0.93442622950819676"/>
    <n v="44"/>
    <n v="0.27300000000000002"/>
    <n v="0.1"/>
  </r>
  <r>
    <x v="9"/>
    <s v="C-IV"/>
    <x v="2"/>
    <x v="5"/>
    <x v="5"/>
    <s v="2016/17"/>
    <n v="6936"/>
    <n v="12339"/>
    <n v="39148"/>
    <n v="0.99150141643059486"/>
    <n v="0.9923371647509579"/>
    <n v="44"/>
    <n v="0.27300000000000002"/>
    <n v="0.1"/>
  </r>
  <r>
    <x v="10"/>
    <s v="CalWIN"/>
    <x v="2"/>
    <x v="5"/>
    <x v="5"/>
    <s v="2016/17"/>
    <n v="90287"/>
    <n v="209659"/>
    <n v="496676"/>
    <n v="0.95021037868162694"/>
    <n v="0.9712918660287081"/>
    <n v="24"/>
    <n v="0.5"/>
    <n v="4.0800000000000003E-2"/>
  </r>
  <r>
    <x v="11"/>
    <s v="C-IV"/>
    <x v="2"/>
    <x v="5"/>
    <x v="5"/>
    <s v="2016/17"/>
    <n v="1541"/>
    <n v="3549"/>
    <n v="12583"/>
    <n v="0.97222222222222221"/>
    <n v="0.96153846153846156"/>
    <n v="44"/>
    <n v="0.27300000000000002"/>
    <n v="0.1"/>
  </r>
  <r>
    <x v="12"/>
    <s v="C-IV"/>
    <x v="2"/>
    <x v="5"/>
    <x v="5"/>
    <s v="2016/17"/>
    <n v="12286"/>
    <n v="20701"/>
    <n v="56249"/>
    <n v="0.99335548172757471"/>
    <n v="0.98839907192575405"/>
    <n v="44"/>
    <n v="0.27300000000000002"/>
    <n v="0.1"/>
  </r>
  <r>
    <x v="13"/>
    <s v="C-IV"/>
    <x v="2"/>
    <x v="5"/>
    <x v="5"/>
    <s v="2016/17"/>
    <n v="17252"/>
    <n v="41719"/>
    <n v="95197"/>
    <n v="0.98099415204678364"/>
    <n v="0.93779904306220097"/>
    <n v="44"/>
    <n v="0.27300000000000002"/>
    <n v="0.1"/>
  </r>
  <r>
    <x v="14"/>
    <s v="C-IV"/>
    <x v="2"/>
    <x v="5"/>
    <x v="5"/>
    <s v="2016/17"/>
    <n v="1020"/>
    <n v="1922"/>
    <n v="5700"/>
    <n v="1"/>
    <n v="0.88235294117647056"/>
    <n v="44"/>
    <n v="0.27300000000000002"/>
    <n v="0.1"/>
  </r>
  <r>
    <x v="15"/>
    <s v="C-IV"/>
    <x v="2"/>
    <x v="5"/>
    <x v="5"/>
    <s v="2016/17"/>
    <n v="69686"/>
    <n v="162134"/>
    <n v="416182"/>
    <n v="0.98822209758833424"/>
    <n v="0.94363716424482602"/>
    <n v="13"/>
    <n v="0.308"/>
    <n v="2.4500000000000001E-2"/>
  </r>
  <r>
    <x v="16"/>
    <s v="C-IV"/>
    <x v="2"/>
    <x v="5"/>
    <x v="5"/>
    <s v="2016/17"/>
    <n v="10818"/>
    <n v="24644"/>
    <n v="58122"/>
    <n v="1"/>
    <n v="0.96368715083798884"/>
    <n v="44"/>
    <n v="0.27300000000000002"/>
    <n v="0.1"/>
  </r>
  <r>
    <x v="17"/>
    <s v="C-IV"/>
    <x v="2"/>
    <x v="5"/>
    <x v="5"/>
    <s v="2016/17"/>
    <n v="6452"/>
    <n v="12118"/>
    <n v="32691"/>
    <n v="0.94357366771159878"/>
    <n v="0.91928251121076232"/>
    <n v="44"/>
    <n v="0.27300000000000002"/>
    <n v="0.1"/>
  </r>
  <r>
    <x v="18"/>
    <s v="C-IV"/>
    <x v="2"/>
    <x v="5"/>
    <x v="5"/>
    <s v="2016/17"/>
    <n v="1573"/>
    <n v="3083"/>
    <n v="8022"/>
    <n v="0.91549295774647887"/>
    <n v="0.89130434782608692"/>
    <n v="44"/>
    <n v="0.27300000000000002"/>
    <n v="0.1"/>
  </r>
  <r>
    <x v="19"/>
    <s v="LRS"/>
    <x v="2"/>
    <x v="5"/>
    <x v="5"/>
    <s v="2016/17"/>
    <n v="535925"/>
    <n v="1079610"/>
    <n v="3999699"/>
    <n v="0.98555195439103438"/>
    <n v="0.90651959576041408"/>
    <n v="189"/>
    <n v="0.44400000000000001"/>
    <n v="0.11550000000000001"/>
  </r>
  <r>
    <x v="20"/>
    <s v="C-IV"/>
    <x v="2"/>
    <x v="5"/>
    <x v="5"/>
    <s v="2016/17"/>
    <n v="11796"/>
    <n v="28673"/>
    <n v="70968"/>
    <n v="0.99750623441396513"/>
    <n v="0.95488721804511278"/>
    <n v="44"/>
    <n v="0.27300000000000002"/>
    <n v="0.1"/>
  </r>
  <r>
    <x v="21"/>
    <s v="C-IV"/>
    <x v="2"/>
    <x v="5"/>
    <x v="5"/>
    <s v="2016/17"/>
    <n v="5991"/>
    <n v="9913"/>
    <n v="47571"/>
    <n v="0.98083067092651754"/>
    <n v="0.93867924528301883"/>
    <n v="44"/>
    <n v="0.27300000000000002"/>
    <n v="0.1"/>
  </r>
  <r>
    <x v="22"/>
    <s v="C-IV"/>
    <x v="2"/>
    <x v="5"/>
    <x v="5"/>
    <s v="2016/17"/>
    <n v="1007"/>
    <n v="1833"/>
    <n v="4809"/>
    <n v="0.86046511627906974"/>
    <n v="0.6"/>
    <n v="44"/>
    <n v="0.27300000000000002"/>
    <n v="0.1"/>
  </r>
  <r>
    <x v="23"/>
    <s v="C-IV"/>
    <x v="2"/>
    <x v="5"/>
    <x v="5"/>
    <s v="2016/17"/>
    <n v="6272"/>
    <n v="11853"/>
    <n v="41642"/>
    <n v="0.9240837696335078"/>
    <n v="0.93927125506072873"/>
    <n v="44"/>
    <n v="0.27300000000000002"/>
    <n v="0.1"/>
  </r>
  <r>
    <x v="24"/>
    <s v="C-IV"/>
    <x v="2"/>
    <x v="5"/>
    <x v="5"/>
    <s v="2016/17"/>
    <n v="23896"/>
    <n v="55480"/>
    <n v="140547"/>
    <n v="0.96699029126213587"/>
    <n v="0.97667638483965014"/>
    <n v="3"/>
    <n v="0"/>
    <n v="2.07E-2"/>
  </r>
  <r>
    <x v="25"/>
    <s v="C-IV"/>
    <x v="2"/>
    <x v="5"/>
    <x v="5"/>
    <s v="2016/17"/>
    <n v="554"/>
    <n v="1186"/>
    <n v="3198"/>
    <n v="0.93333333333333335"/>
    <n v="1"/>
    <n v="44"/>
    <n v="0.27300000000000002"/>
    <n v="0.1"/>
  </r>
  <r>
    <x v="26"/>
    <s v="C-IV"/>
    <x v="2"/>
    <x v="5"/>
    <x v="5"/>
    <s v="2016/17"/>
    <n v="440"/>
    <n v="714"/>
    <n v="3822"/>
    <n v="1"/>
    <n v="0.9375"/>
    <n v="44"/>
    <n v="0.27300000000000002"/>
    <n v="0.1"/>
  </r>
  <r>
    <x v="27"/>
    <s v="C-IV"/>
    <x v="2"/>
    <x v="5"/>
    <x v="5"/>
    <s v="2016/17"/>
    <n v="23451"/>
    <n v="52475"/>
    <n v="187032"/>
    <n v="0.99794026776519051"/>
    <n v="0.97845601436265706"/>
    <n v="3"/>
    <n v="0.33300000000000002"/>
    <n v="1.7100000000000001E-2"/>
  </r>
  <r>
    <x v="28"/>
    <s v="C-IV"/>
    <x v="2"/>
    <x v="5"/>
    <x v="5"/>
    <s v="2016/17"/>
    <n v="3337"/>
    <n v="6744"/>
    <n v="32979"/>
    <n v="0.98051948051948057"/>
    <n v="0.93069306930693074"/>
    <n v="44"/>
    <n v="0.27300000000000002"/>
    <n v="0.1"/>
  </r>
  <r>
    <x v="29"/>
    <s v="C-IV"/>
    <x v="2"/>
    <x v="5"/>
    <x v="5"/>
    <s v="2016/17"/>
    <n v="4169"/>
    <n v="7247"/>
    <n v="25001"/>
    <n v="0.80408163265306121"/>
    <n v="0.82417582417582413"/>
    <n v="44"/>
    <n v="0.27300000000000002"/>
    <n v="0.1"/>
  </r>
  <r>
    <x v="30"/>
    <s v="CalWIN"/>
    <x v="2"/>
    <x v="5"/>
    <x v="5"/>
    <s v="2016/17"/>
    <n v="118158"/>
    <n v="240771"/>
    <n v="906789"/>
    <n v="0.98998475941650332"/>
    <n v="0.99579439252336444"/>
    <n v="28"/>
    <n v="0.42899999999999999"/>
    <n v="6.4899999999999999E-2"/>
  </r>
  <r>
    <x v="31"/>
    <s v="CalWIN"/>
    <x v="2"/>
    <x v="5"/>
    <x v="5"/>
    <s v="2016/17"/>
    <n v="8850"/>
    <n v="16472"/>
    <n v="63583"/>
    <n v="1"/>
    <n v="0.92820512820512824"/>
    <n v="44"/>
    <n v="0.27300000000000002"/>
    <n v="0.1"/>
  </r>
  <r>
    <x v="32"/>
    <s v="C-IV"/>
    <x v="2"/>
    <x v="5"/>
    <x v="5"/>
    <s v="2016/17"/>
    <n v="1170"/>
    <n v="2050"/>
    <n v="6463"/>
    <n v="0.9838709677419355"/>
    <n v="0.92307692307692313"/>
    <n v="44"/>
    <n v="0.27300000000000002"/>
    <n v="0.1"/>
  </r>
  <r>
    <x v="33"/>
    <s v="C-IV"/>
    <x v="2"/>
    <x v="5"/>
    <x v="5"/>
    <s v="2016/17"/>
    <n v="123262"/>
    <n v="273018"/>
    <n v="846035"/>
    <n v="0.99262055946456151"/>
    <n v="0.95206325673338277"/>
    <n v="24"/>
    <n v="0.29199999999999998"/>
    <n v="4.6399999999999997E-2"/>
  </r>
  <r>
    <x v="34"/>
    <s v="CalWIN"/>
    <x v="2"/>
    <x v="5"/>
    <x v="5"/>
    <s v="2016/17"/>
    <n v="99506"/>
    <n v="208592"/>
    <n v="562070"/>
    <n v="0.98772064466615506"/>
    <n v="0.99445284921835597"/>
    <n v="25"/>
    <n v="0.4"/>
    <n v="5.0599999999999999E-2"/>
  </r>
  <r>
    <x v="35"/>
    <s v="C-IV"/>
    <x v="2"/>
    <x v="5"/>
    <x v="5"/>
    <s v="2016/17"/>
    <n v="2356"/>
    <n v="5280"/>
    <n v="19144"/>
    <n v="1"/>
    <n v="0.93939393939393945"/>
    <n v="44"/>
    <n v="0.27300000000000002"/>
    <n v="0.1"/>
  </r>
  <r>
    <x v="36"/>
    <s v="C-IV"/>
    <x v="2"/>
    <x v="5"/>
    <x v="5"/>
    <s v="2016/17"/>
    <n v="168437"/>
    <n v="367853"/>
    <n v="888493"/>
    <n v="0.99263045287055751"/>
    <n v="0.95864920744314264"/>
    <n v="31"/>
    <n v="0.28999999999999998"/>
    <n v="3.2199999999999999E-2"/>
  </r>
  <r>
    <x v="37"/>
    <s v="CalWIN"/>
    <x v="2"/>
    <x v="5"/>
    <x v="5"/>
    <s v="2016/17"/>
    <n v="135446"/>
    <n v="273084"/>
    <n v="902639"/>
    <n v="0.97988020273383503"/>
    <n v="0.96928460342146194"/>
    <n v="39"/>
    <n v="0.436"/>
    <n v="2.4799999999999999E-2"/>
  </r>
  <r>
    <x v="38"/>
    <s v="CalWIN"/>
    <x v="2"/>
    <x v="5"/>
    <x v="5"/>
    <s v="2016/17"/>
    <n v="34044"/>
    <n v="51149"/>
    <n v="224016"/>
    <n v="0.98076923076923073"/>
    <n v="0.93266832917705733"/>
    <n v="7"/>
    <n v="0.28599999999999998"/>
    <n v="8.5099999999999995E-2"/>
  </r>
  <r>
    <x v="39"/>
    <s v="C-IV"/>
    <x v="2"/>
    <x v="5"/>
    <x v="5"/>
    <s v="2016/17"/>
    <n v="49259"/>
    <n v="109785"/>
    <n v="300430"/>
    <n v="0.97897310513447433"/>
    <n v="0.93288084464555054"/>
    <n v="9"/>
    <n v="0.111"/>
    <n v="2.0299999999999999E-2"/>
  </r>
  <r>
    <x v="40"/>
    <s v="CalWIN"/>
    <x v="2"/>
    <x v="5"/>
    <x v="5"/>
    <s v="2016/17"/>
    <n v="9694"/>
    <n v="17352"/>
    <n v="61676"/>
    <n v="0.98081534772182255"/>
    <n v="0.98347107438016534"/>
    <n v="44"/>
    <n v="0.27300000000000002"/>
    <n v="0.1"/>
  </r>
  <r>
    <x v="41"/>
    <s v="CalWIN"/>
    <x v="2"/>
    <x v="5"/>
    <x v="5"/>
    <s v="2016/17"/>
    <n v="14027"/>
    <n v="27063"/>
    <n v="153697"/>
    <n v="0.97927461139896377"/>
    <n v="0.90273556231003038"/>
    <n v="44"/>
    <n v="0.27300000000000002"/>
    <n v="0.1"/>
  </r>
  <r>
    <x v="42"/>
    <s v="CalWIN"/>
    <x v="2"/>
    <x v="5"/>
    <x v="5"/>
    <s v="2016/17"/>
    <n v="19502"/>
    <n v="40275"/>
    <n v="148466"/>
    <n v="0.96236012207527977"/>
    <n v="0.93413173652694614"/>
    <n v="44"/>
    <n v="0.27300000000000002"/>
    <n v="0.1"/>
  </r>
  <r>
    <x v="43"/>
    <s v="CalWIN"/>
    <x v="2"/>
    <x v="5"/>
    <x v="5"/>
    <s v="2016/17"/>
    <n v="48704"/>
    <n v="95162"/>
    <n v="440667"/>
    <n v="0.97985781990521326"/>
    <n v="0.99463327370304111"/>
    <n v="11"/>
    <n v="0.45500000000000002"/>
    <n v="4.2700000000000002E-2"/>
  </r>
  <r>
    <x v="44"/>
    <s v="CalWIN"/>
    <x v="2"/>
    <x v="5"/>
    <x v="5"/>
    <s v="2016/17"/>
    <n v="14939"/>
    <n v="27177"/>
    <n v="79509"/>
    <n v="0.97283531409168078"/>
    <n v="0.99541284403669728"/>
    <n v="44"/>
    <n v="0.27300000000000002"/>
    <n v="0.1"/>
  </r>
  <r>
    <x v="45"/>
    <s v="C-IV"/>
    <x v="2"/>
    <x v="5"/>
    <x v="5"/>
    <s v="2016/17"/>
    <n v="12572"/>
    <n v="23564"/>
    <n v="64334"/>
    <n v="0.94222222222222218"/>
    <n v="0.96900826446280997"/>
    <n v="44"/>
    <n v="0.27300000000000002"/>
    <n v="0.1"/>
  </r>
  <r>
    <x v="46"/>
    <s v="C-IV"/>
    <x v="2"/>
    <x v="5"/>
    <x v="5"/>
    <s v="2016/17"/>
    <n v="165"/>
    <n v="284"/>
    <n v="857"/>
    <n v="1"/>
    <n v="1"/>
    <n v="44"/>
    <n v="0.27300000000000002"/>
    <n v="0.1"/>
  </r>
  <r>
    <x v="47"/>
    <s v="C-IV"/>
    <x v="2"/>
    <x v="5"/>
    <x v="5"/>
    <s v="2016/17"/>
    <n v="3166"/>
    <n v="6659"/>
    <n v="19095"/>
    <n v="0.95199999999999996"/>
    <n v="0.87368421052631584"/>
    <n v="44"/>
    <n v="0.27300000000000002"/>
    <n v="0.1"/>
  </r>
  <r>
    <x v="48"/>
    <s v="CalWIN"/>
    <x v="2"/>
    <x v="5"/>
    <x v="5"/>
    <s v="2016/17"/>
    <n v="21384"/>
    <n v="40235"/>
    <n v="124220"/>
    <n v="0.96940024479804165"/>
    <n v="0.97014925373134331"/>
    <n v="6"/>
    <n v="0.5"/>
    <n v="6.1000000000000004E-3"/>
  </r>
  <r>
    <x v="49"/>
    <s v="CalWIN"/>
    <x v="2"/>
    <x v="5"/>
    <x v="5"/>
    <s v="2016/17"/>
    <n v="17574"/>
    <n v="31052"/>
    <n v="129587"/>
    <n v="0.95069033530571989"/>
    <n v="0.84596577017114916"/>
    <n v="44"/>
    <n v="0.27300000000000002"/>
    <n v="0.1"/>
  </r>
  <r>
    <x v="50"/>
    <s v="C-IV"/>
    <x v="2"/>
    <x v="5"/>
    <x v="5"/>
    <s v="2016/17"/>
    <n v="40126"/>
    <n v="84285"/>
    <n v="250148"/>
    <n v="0.95390070921985815"/>
    <n v="0.93278566094100079"/>
    <n v="6"/>
    <n v="0.66700000000000004"/>
    <n v="6.0699999999999997E-2"/>
  </r>
  <r>
    <x v="51"/>
    <s v="C-IV"/>
    <x v="2"/>
    <x v="5"/>
    <x v="5"/>
    <s v="2016/17"/>
    <n v="5693"/>
    <n v="13063"/>
    <n v="42996"/>
    <n v="0.9543568464730291"/>
    <n v="0.89130434782608692"/>
    <n v="44"/>
    <n v="0.27300000000000002"/>
    <n v="0.1"/>
  </r>
  <r>
    <x v="52"/>
    <s v="C-IV"/>
    <x v="2"/>
    <x v="5"/>
    <x v="5"/>
    <s v="2016/17"/>
    <n v="4344"/>
    <n v="9368"/>
    <n v="27392"/>
    <n v="0.94117647058823528"/>
    <n v="0.92771084337349397"/>
    <n v="44"/>
    <n v="0.27300000000000002"/>
    <n v="0.1"/>
  </r>
  <r>
    <x v="53"/>
    <s v="C-IV"/>
    <x v="2"/>
    <x v="5"/>
    <x v="5"/>
    <s v="2016/17"/>
    <n v="964"/>
    <n v="1703"/>
    <n v="4974"/>
    <n v="0.92063492063492069"/>
    <n v="0.52083333333333337"/>
    <n v="44"/>
    <n v="0.27300000000000002"/>
    <n v="0.1"/>
  </r>
  <r>
    <x v="54"/>
    <s v="CalWIN"/>
    <x v="2"/>
    <x v="5"/>
    <x v="5"/>
    <s v="2016/17"/>
    <n v="52114"/>
    <n v="121374"/>
    <n v="258497"/>
    <n v="0.9839424141749723"/>
    <n v="0.95020188425302832"/>
    <n v="10"/>
    <n v="0.4"/>
    <n v="3.6799999999999999E-2"/>
  </r>
  <r>
    <x v="55"/>
    <s v="C-IV"/>
    <x v="2"/>
    <x v="5"/>
    <x v="5"/>
    <s v="2016/17"/>
    <n v="2959"/>
    <n v="5187"/>
    <n v="14309"/>
    <n v="0.96026490066225167"/>
    <n v="0.99019607843137258"/>
    <n v="44"/>
    <n v="0.27300000000000002"/>
    <n v="0.1"/>
  </r>
  <r>
    <x v="56"/>
    <s v="CalWIN"/>
    <x v="2"/>
    <x v="5"/>
    <x v="5"/>
    <s v="2016/17"/>
    <n v="36304"/>
    <n v="72699"/>
    <n v="239478"/>
    <n v="0.98737727910238426"/>
    <n v="0.95953757225433522"/>
    <n v="9"/>
    <n v="0.222"/>
    <n v="6.2700000000000006E-2"/>
  </r>
  <r>
    <x v="57"/>
    <s v="CalWIN"/>
    <x v="2"/>
    <x v="5"/>
    <x v="5"/>
    <s v="2016/17"/>
    <n v="10119"/>
    <n v="19606"/>
    <n v="59956"/>
    <n v="0.90606653620352251"/>
    <n v="0.94468085106382982"/>
    <n v="44"/>
    <n v="0.27300000000000002"/>
    <n v="0.1"/>
  </r>
  <r>
    <x v="58"/>
    <s v="C-IV"/>
    <x v="2"/>
    <x v="5"/>
    <x v="5"/>
    <s v="2016/17"/>
    <n v="5932"/>
    <n v="12835"/>
    <n v="32971"/>
    <n v="0.99344262295081964"/>
    <n v="0.98393574297188757"/>
    <n v="44"/>
    <n v="0.27300000000000002"/>
    <n v="0.1"/>
  </r>
  <r>
    <x v="0"/>
    <s v="n/a"/>
    <x v="3"/>
    <x v="5"/>
    <x v="5"/>
    <s v="2016/17"/>
    <n v="1987453"/>
    <n v="4117494"/>
    <n v="13457559"/>
    <n v="0.98531592043007976"/>
    <n v="0.94036340720512546"/>
    <n v="581"/>
    <n v="0.39200000000000002"/>
    <n v="6.93E-2"/>
  </r>
  <r>
    <x v="1"/>
    <s v="CalWIN"/>
    <x v="3"/>
    <x v="5"/>
    <x v="5"/>
    <s v="2016/17"/>
    <n v="56804"/>
    <n v="108049"/>
    <n v="436540"/>
    <s v="n/a"/>
    <s v="n/a"/>
    <n v="15"/>
    <n v="0.53300000000000003"/>
    <n v="4.3200000000000002E-2"/>
  </r>
  <r>
    <x v="2"/>
    <s v="C-IV"/>
    <x v="3"/>
    <x v="5"/>
    <x v="5"/>
    <s v="2016/17"/>
    <n v="84"/>
    <n v="143"/>
    <n v="342"/>
    <n v="1"/>
    <n v="1"/>
    <n v="50"/>
    <n v="0.3"/>
    <n v="9.3899999999999997E-2"/>
  </r>
  <r>
    <x v="3"/>
    <s v="C-IV"/>
    <x v="3"/>
    <x v="5"/>
    <x v="5"/>
    <s v="2016/17"/>
    <n v="1673"/>
    <n v="3078"/>
    <n v="8368"/>
    <n v="1"/>
    <n v="0.97222222222222221"/>
    <n v="50"/>
    <n v="0.3"/>
    <n v="9.3899999999999997E-2"/>
  </r>
  <r>
    <x v="4"/>
    <s v="C-IV"/>
    <x v="3"/>
    <x v="5"/>
    <x v="5"/>
    <s v="2016/17"/>
    <n v="16636"/>
    <n v="30944"/>
    <n v="83336"/>
    <n v="0.8743386243386243"/>
    <n v="0.95194085027726427"/>
    <n v="50"/>
    <n v="0.3"/>
    <n v="9.3899999999999997E-2"/>
  </r>
  <r>
    <x v="5"/>
    <s v="C-IV"/>
    <x v="3"/>
    <x v="5"/>
    <x v="5"/>
    <s v="2016/17"/>
    <n v="2808"/>
    <n v="5089"/>
    <n v="12263"/>
    <n v="1"/>
    <n v="0.94047619047619047"/>
    <n v="50"/>
    <n v="0.3"/>
    <n v="9.3899999999999997E-2"/>
  </r>
  <r>
    <x v="6"/>
    <s v="C-IV"/>
    <x v="3"/>
    <x v="5"/>
    <x v="5"/>
    <s v="2016/17"/>
    <n v="703"/>
    <n v="1649"/>
    <n v="9149"/>
    <n v="1"/>
    <n v="0.94444444444444442"/>
    <n v="50"/>
    <n v="0.3"/>
    <n v="9.3899999999999997E-2"/>
  </r>
  <r>
    <x v="7"/>
    <s v="CalWIN"/>
    <x v="3"/>
    <x v="5"/>
    <x v="5"/>
    <s v="2016/17"/>
    <n v="31281"/>
    <n v="62475"/>
    <n v="274098"/>
    <n v="0.96963123644251625"/>
    <n v="0.99128540305010893"/>
    <n v="11"/>
    <n v="0.27300000000000002"/>
    <n v="6.1800000000000001E-2"/>
  </r>
  <r>
    <x v="8"/>
    <s v="C-IV"/>
    <x v="3"/>
    <x v="5"/>
    <x v="5"/>
    <s v="2016/17"/>
    <n v="2563"/>
    <n v="5269"/>
    <n v="11972"/>
    <n v="0.97979797979797978"/>
    <n v="0.88235294117647056"/>
    <n v="50"/>
    <n v="0.3"/>
    <n v="9.3899999999999997E-2"/>
  </r>
  <r>
    <x v="9"/>
    <s v="C-IV"/>
    <x v="3"/>
    <x v="5"/>
    <x v="5"/>
    <s v="2016/17"/>
    <n v="6841"/>
    <n v="12170"/>
    <n v="38974"/>
    <n v="1"/>
    <n v="0.98734177215189878"/>
    <n v="50"/>
    <n v="0.3"/>
    <n v="9.3899999999999997E-2"/>
  </r>
  <r>
    <x v="10"/>
    <s v="CalWIN"/>
    <x v="3"/>
    <x v="5"/>
    <x v="5"/>
    <s v="2016/17"/>
    <n v="89544"/>
    <n v="207862"/>
    <n v="495079"/>
    <n v="0.97843665768194066"/>
    <n v="0.96780965710286915"/>
    <n v="28"/>
    <n v="0.46400000000000002"/>
    <n v="3.8699999999999998E-2"/>
  </r>
  <r>
    <x v="11"/>
    <s v="C-IV"/>
    <x v="3"/>
    <x v="5"/>
    <x v="5"/>
    <s v="2016/17"/>
    <n v="1507"/>
    <n v="3459"/>
    <n v="12498"/>
    <n v="0.94736842105263164"/>
    <n v="0.93333333333333335"/>
    <n v="50"/>
    <n v="0.3"/>
    <n v="9.3899999999999997E-2"/>
  </r>
  <r>
    <x v="12"/>
    <s v="C-IV"/>
    <x v="3"/>
    <x v="5"/>
    <x v="5"/>
    <s v="2016/17"/>
    <n v="12167"/>
    <n v="20525"/>
    <n v="56138"/>
    <n v="0.99821109123434704"/>
    <n v="0.97080291970802923"/>
    <n v="50"/>
    <n v="0.3"/>
    <n v="9.3899999999999997E-2"/>
  </r>
  <r>
    <x v="13"/>
    <s v="C-IV"/>
    <x v="3"/>
    <x v="5"/>
    <x v="5"/>
    <s v="2016/17"/>
    <n v="17081"/>
    <n v="41323"/>
    <n v="95205"/>
    <n v="0.98561151079136688"/>
    <n v="0.94209354120267264"/>
    <n v="50"/>
    <n v="0.3"/>
    <n v="9.3899999999999997E-2"/>
  </r>
  <r>
    <x v="14"/>
    <s v="C-IV"/>
    <x v="3"/>
    <x v="5"/>
    <x v="5"/>
    <s v="2016/17"/>
    <n v="1040"/>
    <n v="1988"/>
    <n v="5666"/>
    <n v="0.98360655737704916"/>
    <n v="0.92682926829268297"/>
    <n v="50"/>
    <n v="0.3"/>
    <n v="9.3899999999999997E-2"/>
  </r>
  <r>
    <x v="15"/>
    <s v="C-IV"/>
    <x v="3"/>
    <x v="5"/>
    <x v="5"/>
    <s v="2016/17"/>
    <n v="69111"/>
    <n v="160813"/>
    <n v="416276"/>
    <n v="0.98847167325428198"/>
    <n v="0.93027791321306674"/>
    <n v="15"/>
    <n v="0.26700000000000002"/>
    <n v="2.1899999999999999E-2"/>
  </r>
  <r>
    <x v="16"/>
    <s v="C-IV"/>
    <x v="3"/>
    <x v="5"/>
    <x v="5"/>
    <s v="2016/17"/>
    <n v="10690"/>
    <n v="24293"/>
    <n v="57726"/>
    <n v="0.99389002036659879"/>
    <n v="0.95870206489675514"/>
    <n v="50"/>
    <n v="0.3"/>
    <n v="9.3899999999999997E-2"/>
  </r>
  <r>
    <x v="17"/>
    <s v="C-IV"/>
    <x v="3"/>
    <x v="5"/>
    <x v="5"/>
    <s v="2016/17"/>
    <n v="6428"/>
    <n v="12001"/>
    <n v="32671"/>
    <n v="0.95364238410596025"/>
    <n v="0.93367346938775508"/>
    <n v="50"/>
    <n v="0.3"/>
    <n v="9.3899999999999997E-2"/>
  </r>
  <r>
    <x v="18"/>
    <s v="C-IV"/>
    <x v="3"/>
    <x v="5"/>
    <x v="5"/>
    <s v="2016/17"/>
    <n v="1576"/>
    <n v="3123"/>
    <n v="8079"/>
    <n v="0.91139240506329111"/>
    <n v="0.89473684210526316"/>
    <n v="50"/>
    <n v="0.3"/>
    <n v="9.3899999999999997E-2"/>
  </r>
  <r>
    <x v="19"/>
    <s v="LRS"/>
    <x v="3"/>
    <x v="5"/>
    <x v="5"/>
    <s v="2016/17"/>
    <n v="530579"/>
    <n v="1067896"/>
    <n v="4005677"/>
    <n v="0.98908360868292278"/>
    <n v="0.906644454411482"/>
    <n v="218"/>
    <n v="0.44500000000000001"/>
    <n v="0.1192"/>
  </r>
  <r>
    <x v="20"/>
    <s v="C-IV"/>
    <x v="3"/>
    <x v="5"/>
    <x v="5"/>
    <s v="2016/17"/>
    <n v="11665"/>
    <n v="28309"/>
    <n v="70773"/>
    <n v="0.99679487179487181"/>
    <n v="0.99534883720930234"/>
    <n v="50"/>
    <n v="0.3"/>
    <n v="9.3899999999999997E-2"/>
  </r>
  <r>
    <x v="21"/>
    <s v="C-IV"/>
    <x v="3"/>
    <x v="5"/>
    <x v="5"/>
    <s v="2016/17"/>
    <n v="5945"/>
    <n v="9827"/>
    <n v="47533"/>
    <n v="0.98920863309352514"/>
    <n v="0.95428571428571429"/>
    <n v="50"/>
    <n v="0.3"/>
    <n v="9.3899999999999997E-2"/>
  </r>
  <r>
    <x v="22"/>
    <s v="C-IV"/>
    <x v="3"/>
    <x v="5"/>
    <x v="5"/>
    <s v="2016/17"/>
    <n v="1014"/>
    <n v="1834"/>
    <n v="4786"/>
    <n v="0.79545454545454541"/>
    <n v="0.6071428571428571"/>
    <n v="50"/>
    <n v="0.3"/>
    <n v="9.3899999999999997E-2"/>
  </r>
  <r>
    <x v="23"/>
    <s v="C-IV"/>
    <x v="3"/>
    <x v="5"/>
    <x v="5"/>
    <s v="2016/17"/>
    <n v="6184"/>
    <n v="11667"/>
    <n v="41619"/>
    <n v="0.92307692307692313"/>
    <n v="0.93913043478260871"/>
    <n v="50"/>
    <n v="0.3"/>
    <n v="9.3899999999999997E-2"/>
  </r>
  <r>
    <x v="24"/>
    <s v="C-IV"/>
    <x v="3"/>
    <x v="5"/>
    <x v="5"/>
    <s v="2016/17"/>
    <n v="23754"/>
    <n v="54979"/>
    <n v="140332"/>
    <n v="0.98429319371727753"/>
    <n v="0.95880149812734083"/>
    <n v="4"/>
    <n v="0"/>
    <n v="1.7999999999999999E-2"/>
  </r>
  <r>
    <x v="25"/>
    <s v="C-IV"/>
    <x v="3"/>
    <x v="5"/>
    <x v="5"/>
    <s v="2016/17"/>
    <n v="550"/>
    <n v="1180"/>
    <n v="3219"/>
    <n v="0.96"/>
    <n v="1"/>
    <n v="50"/>
    <n v="0.3"/>
    <n v="9.3899999999999997E-2"/>
  </r>
  <r>
    <x v="26"/>
    <s v="C-IV"/>
    <x v="3"/>
    <x v="5"/>
    <x v="5"/>
    <s v="2016/17"/>
    <n v="406"/>
    <n v="668"/>
    <n v="3798"/>
    <n v="1"/>
    <n v="1"/>
    <n v="50"/>
    <n v="0.3"/>
    <n v="9.3899999999999997E-2"/>
  </r>
  <r>
    <x v="27"/>
    <s v="C-IV"/>
    <x v="3"/>
    <x v="5"/>
    <x v="5"/>
    <s v="2016/17"/>
    <n v="22959"/>
    <n v="51364"/>
    <n v="187233"/>
    <n v="0.99861495844875348"/>
    <n v="0.96853932584269664"/>
    <n v="4"/>
    <n v="0.25"/>
    <n v="1.3899999999999999E-2"/>
  </r>
  <r>
    <x v="28"/>
    <s v="C-IV"/>
    <x v="3"/>
    <x v="5"/>
    <x v="5"/>
    <s v="2016/17"/>
    <n v="3303"/>
    <n v="6648"/>
    <n v="32862"/>
    <n v="0.94776119402985071"/>
    <n v="0.98765432098765427"/>
    <n v="50"/>
    <n v="0.3"/>
    <n v="9.3899999999999997E-2"/>
  </r>
  <r>
    <x v="29"/>
    <s v="C-IV"/>
    <x v="3"/>
    <x v="5"/>
    <x v="5"/>
    <s v="2016/17"/>
    <n v="4129"/>
    <n v="7204"/>
    <n v="25067"/>
    <n v="0.75609756097560976"/>
    <n v="0.83823529411764708"/>
    <n v="50"/>
    <n v="0.3"/>
    <n v="9.3899999999999997E-2"/>
  </r>
  <r>
    <x v="30"/>
    <s v="CalWIN"/>
    <x v="3"/>
    <x v="5"/>
    <x v="5"/>
    <s v="2016/17"/>
    <n v="116202"/>
    <n v="237017"/>
    <n v="901157"/>
    <n v="0.99169921875"/>
    <n v="0.9925571504518873"/>
    <n v="32"/>
    <n v="0.375"/>
    <n v="7.4499999999999997E-2"/>
  </r>
  <r>
    <x v="31"/>
    <s v="CalWIN"/>
    <x v="3"/>
    <x v="5"/>
    <x v="5"/>
    <s v="2016/17"/>
    <n v="9127"/>
    <n v="16262"/>
    <n v="63263"/>
    <n v="1"/>
    <n v="0.91256830601092898"/>
    <n v="50"/>
    <n v="0.3"/>
    <n v="9.3899999999999997E-2"/>
  </r>
  <r>
    <x v="32"/>
    <s v="C-IV"/>
    <x v="3"/>
    <x v="5"/>
    <x v="5"/>
    <s v="2016/17"/>
    <n v="1161"/>
    <n v="2111"/>
    <n v="6456"/>
    <n v="0.95918367346938771"/>
    <n v="0.7857142857142857"/>
    <n v="50"/>
    <n v="0.3"/>
    <n v="9.3899999999999997E-2"/>
  </r>
  <r>
    <x v="33"/>
    <s v="C-IV"/>
    <x v="3"/>
    <x v="5"/>
    <x v="5"/>
    <s v="2016/17"/>
    <n v="121906"/>
    <n v="269828"/>
    <n v="841605"/>
    <n v="0.99618029029793731"/>
    <n v="0.95569116476518967"/>
    <n v="28"/>
    <n v="0.28599999999999998"/>
    <n v="4.6600000000000003E-2"/>
  </r>
  <r>
    <x v="34"/>
    <s v="CalWIN"/>
    <x v="3"/>
    <x v="5"/>
    <x v="5"/>
    <s v="2016/17"/>
    <n v="98716"/>
    <n v="207187"/>
    <n v="559088"/>
    <n v="0.99289811526905214"/>
    <n v="0.99617695248498084"/>
    <n v="29"/>
    <n v="0.44800000000000001"/>
    <n v="5.8200000000000002E-2"/>
  </r>
  <r>
    <x v="35"/>
    <s v="C-IV"/>
    <x v="3"/>
    <x v="5"/>
    <x v="5"/>
    <s v="2016/17"/>
    <n v="2328"/>
    <n v="5186"/>
    <n v="19047"/>
    <n v="0.98958333333333337"/>
    <n v="0.94444444444444442"/>
    <n v="50"/>
    <n v="0.3"/>
    <n v="9.3899999999999997E-2"/>
  </r>
  <r>
    <x v="36"/>
    <s v="C-IV"/>
    <x v="3"/>
    <x v="5"/>
    <x v="5"/>
    <s v="2016/17"/>
    <n v="166689"/>
    <n v="363995"/>
    <n v="886737"/>
    <n v="0.99461538461538457"/>
    <n v="0.95651372765800624"/>
    <n v="36"/>
    <n v="0.30599999999999999"/>
    <n v="3.2899999999999999E-2"/>
  </r>
  <r>
    <x v="37"/>
    <s v="CalWIN"/>
    <x v="3"/>
    <x v="5"/>
    <x v="5"/>
    <s v="2016/17"/>
    <n v="133422"/>
    <n v="269370"/>
    <n v="897009"/>
    <n v="0.98116374487131663"/>
    <n v="0.96994773519163768"/>
    <n v="45"/>
    <n v="0.44400000000000001"/>
    <n v="2.1100000000000001E-2"/>
  </r>
  <r>
    <x v="38"/>
    <s v="CalWIN"/>
    <x v="3"/>
    <x v="5"/>
    <x v="5"/>
    <s v="2016/17"/>
    <n v="33742"/>
    <n v="50721"/>
    <n v="223347"/>
    <n v="0.98404993065187241"/>
    <n v="0.95197740112994356"/>
    <n v="8"/>
    <n v="0.25"/>
    <n v="7.6799999999999993E-2"/>
  </r>
  <r>
    <x v="39"/>
    <s v="C-IV"/>
    <x v="3"/>
    <x v="5"/>
    <x v="5"/>
    <s v="2016/17"/>
    <n v="48854"/>
    <n v="108793"/>
    <n v="299410"/>
    <n v="0.97859154929577463"/>
    <n v="0.92980935875216641"/>
    <n v="9"/>
    <n v="0.111"/>
    <n v="4.6399999999999997E-2"/>
  </r>
  <r>
    <x v="40"/>
    <s v="CalWIN"/>
    <x v="3"/>
    <x v="5"/>
    <x v="5"/>
    <s v="2016/17"/>
    <n v="9640"/>
    <n v="17301"/>
    <n v="61303"/>
    <n v="0.97513812154696133"/>
    <n v="0.98636363636363633"/>
    <n v="50"/>
    <n v="0.3"/>
    <n v="9.3899999999999997E-2"/>
  </r>
  <r>
    <x v="41"/>
    <s v="CalWIN"/>
    <x v="3"/>
    <x v="5"/>
    <x v="5"/>
    <s v="2016/17"/>
    <n v="13730"/>
    <n v="26516"/>
    <n v="152784"/>
    <n v="0.98562628336755642"/>
    <n v="0.87687687687687688"/>
    <n v="50"/>
    <n v="0.3"/>
    <n v="9.3899999999999997E-2"/>
  </r>
  <r>
    <x v="42"/>
    <s v="CalWIN"/>
    <x v="3"/>
    <x v="5"/>
    <x v="5"/>
    <s v="2016/17"/>
    <n v="19162"/>
    <n v="39691"/>
    <n v="148277"/>
    <n v="0.98901098901098905"/>
    <n v="0.93559322033898307"/>
    <n v="50"/>
    <n v="0.3"/>
    <n v="9.3899999999999997E-2"/>
  </r>
  <r>
    <x v="43"/>
    <s v="CalWIN"/>
    <x v="3"/>
    <x v="5"/>
    <x v="5"/>
    <s v="2016/17"/>
    <n v="47911"/>
    <n v="93542"/>
    <n v="438029"/>
    <n v="0.98987854251012142"/>
    <n v="0.963963963963964"/>
    <n v="13"/>
    <n v="0.38500000000000001"/>
    <n v="4.19E-2"/>
  </r>
  <r>
    <x v="44"/>
    <s v="CalWIN"/>
    <x v="3"/>
    <x v="5"/>
    <x v="5"/>
    <s v="2016/17"/>
    <n v="14861"/>
    <n v="26905"/>
    <n v="79060"/>
    <n v="0.96981891348088534"/>
    <n v="0.99078341013824889"/>
    <n v="50"/>
    <n v="0.3"/>
    <n v="9.3899999999999997E-2"/>
  </r>
  <r>
    <x v="45"/>
    <s v="C-IV"/>
    <x v="3"/>
    <x v="5"/>
    <x v="5"/>
    <s v="2016/17"/>
    <n v="12427"/>
    <n v="23176"/>
    <n v="63914"/>
    <n v="0.95652173913043481"/>
    <n v="0.97709923664122134"/>
    <n v="50"/>
    <n v="0.3"/>
    <n v="9.3899999999999997E-2"/>
  </r>
  <r>
    <x v="46"/>
    <s v="C-IV"/>
    <x v="3"/>
    <x v="5"/>
    <x v="5"/>
    <s v="2016/17"/>
    <n v="164"/>
    <n v="275"/>
    <n v="844"/>
    <n v="1"/>
    <n v="1"/>
    <n v="50"/>
    <n v="0.3"/>
    <n v="9.3899999999999997E-2"/>
  </r>
  <r>
    <x v="47"/>
    <s v="C-IV"/>
    <x v="3"/>
    <x v="5"/>
    <x v="5"/>
    <s v="2016/17"/>
    <n v="3138"/>
    <n v="6553"/>
    <n v="19120"/>
    <n v="0.99038461538461542"/>
    <n v="0.8214285714285714"/>
    <n v="50"/>
    <n v="0.3"/>
    <n v="9.3899999999999997E-2"/>
  </r>
  <r>
    <x v="48"/>
    <s v="CalWIN"/>
    <x v="3"/>
    <x v="5"/>
    <x v="5"/>
    <s v="2016/17"/>
    <n v="21060"/>
    <n v="39724"/>
    <n v="123363"/>
    <n v="0.97901049475262369"/>
    <n v="0.98351648351648346"/>
    <n v="7"/>
    <n v="0.57099999999999995"/>
    <n v="6.4999999999999997E-3"/>
  </r>
  <r>
    <x v="49"/>
    <s v="CalWIN"/>
    <x v="3"/>
    <x v="5"/>
    <x v="5"/>
    <s v="2016/17"/>
    <n v="17375"/>
    <n v="30719"/>
    <n v="129336"/>
    <n v="0.98473282442748089"/>
    <n v="0.89444444444444449"/>
    <n v="50"/>
    <n v="0.3"/>
    <n v="9.3899999999999997E-2"/>
  </r>
  <r>
    <x v="50"/>
    <s v="C-IV"/>
    <x v="3"/>
    <x v="5"/>
    <x v="5"/>
    <s v="2016/17"/>
    <n v="39798"/>
    <n v="83375"/>
    <n v="249561"/>
    <n v="0.96557759626604434"/>
    <n v="0.94781144781144777"/>
    <n v="7"/>
    <n v="0.71399999999999997"/>
    <n v="5.0500000000000003E-2"/>
  </r>
  <r>
    <x v="51"/>
    <s v="C-IV"/>
    <x v="3"/>
    <x v="5"/>
    <x v="5"/>
    <s v="2016/17"/>
    <n v="5660"/>
    <n v="12998"/>
    <n v="43128"/>
    <n v="0.99555555555555553"/>
    <n v="0.95652173913043481"/>
    <n v="50"/>
    <n v="0.3"/>
    <n v="9.3899999999999997E-2"/>
  </r>
  <r>
    <x v="52"/>
    <s v="C-IV"/>
    <x v="3"/>
    <x v="5"/>
    <x v="5"/>
    <s v="2016/17"/>
    <n v="4307"/>
    <n v="9341"/>
    <n v="27406"/>
    <n v="0.96"/>
    <n v="0.96153846153846156"/>
    <n v="50"/>
    <n v="0.3"/>
    <n v="9.3899999999999997E-2"/>
  </r>
  <r>
    <x v="53"/>
    <s v="C-IV"/>
    <x v="3"/>
    <x v="5"/>
    <x v="5"/>
    <s v="2016/17"/>
    <n v="979"/>
    <n v="1742"/>
    <n v="4973"/>
    <n v="0.92727272727272725"/>
    <n v="0.65116279069767447"/>
    <n v="50"/>
    <n v="0.3"/>
    <n v="9.3899999999999997E-2"/>
  </r>
  <r>
    <x v="54"/>
    <s v="CalWIN"/>
    <x v="3"/>
    <x v="5"/>
    <x v="5"/>
    <s v="2016/17"/>
    <n v="51520"/>
    <n v="120321"/>
    <n v="257933"/>
    <n v="0.98872445384073293"/>
    <n v="0.92735703245749612"/>
    <n v="11"/>
    <n v="0.36399999999999999"/>
    <n v="4.2900000000000001E-2"/>
  </r>
  <r>
    <x v="55"/>
    <s v="C-IV"/>
    <x v="3"/>
    <x v="5"/>
    <x v="5"/>
    <s v="2016/17"/>
    <n v="2909"/>
    <n v="5112"/>
    <n v="14315"/>
    <n v="0.96875"/>
    <n v="0.94505494505494503"/>
    <n v="50"/>
    <n v="0.3"/>
    <n v="9.3899999999999997E-2"/>
  </r>
  <r>
    <x v="56"/>
    <s v="CalWIN"/>
    <x v="3"/>
    <x v="5"/>
    <x v="5"/>
    <s v="2016/17"/>
    <n v="35650"/>
    <n v="71562"/>
    <n v="237256"/>
    <n v="0.98910310142497904"/>
    <n v="0.96825396825396826"/>
    <n v="11"/>
    <n v="0.182"/>
    <n v="6.0499999999999998E-2"/>
  </r>
  <r>
    <x v="57"/>
    <s v="CalWIN"/>
    <x v="3"/>
    <x v="5"/>
    <x v="5"/>
    <s v="2016/17"/>
    <n v="10043"/>
    <n v="19513"/>
    <n v="59643"/>
    <n v="0.94324324324324327"/>
    <n v="0.9285714285714286"/>
    <n v="50"/>
    <n v="0.3"/>
    <n v="9.3899999999999997E-2"/>
  </r>
  <r>
    <x v="58"/>
    <s v="C-IV"/>
    <x v="3"/>
    <x v="5"/>
    <x v="5"/>
    <s v="2016/17"/>
    <n v="5947"/>
    <n v="12829"/>
    <n v="32916"/>
    <n v="0.98913043478260865"/>
    <n v="0.97297297297297303"/>
    <n v="50"/>
    <n v="0.3"/>
    <n v="9.3899999999999997E-2"/>
  </r>
  <r>
    <x v="0"/>
    <s v="n/a"/>
    <x v="4"/>
    <x v="5"/>
    <x v="5"/>
    <s v="2016/17"/>
    <n v="1987219"/>
    <n v="4104105"/>
    <n v="13415404"/>
    <n v="0.98703568328231372"/>
    <n v="0.94105784743028342"/>
    <n v="659"/>
    <n v="0.39"/>
    <n v="6.8599999999999994E-2"/>
  </r>
  <r>
    <x v="1"/>
    <s v="CalWIN"/>
    <x v="4"/>
    <x v="5"/>
    <x v="5"/>
    <s v="2016/17"/>
    <n v="57144"/>
    <n v="107958"/>
    <n v="434314"/>
    <s v="n/a"/>
    <s v="n/a"/>
    <n v="17"/>
    <n v="0.47099999999999997"/>
    <n v="3.8199999999999998E-2"/>
  </r>
  <r>
    <x v="2"/>
    <s v="C-IV"/>
    <x v="4"/>
    <x v="5"/>
    <x v="5"/>
    <s v="2016/17"/>
    <n v="79"/>
    <n v="143"/>
    <n v="329"/>
    <n v="1"/>
    <n v="1"/>
    <n v="62"/>
    <n v="0.32300000000000001"/>
    <n v="8.0199999999999994E-2"/>
  </r>
  <r>
    <x v="3"/>
    <s v="C-IV"/>
    <x v="4"/>
    <x v="5"/>
    <x v="5"/>
    <s v="2016/17"/>
    <n v="1667"/>
    <n v="3047"/>
    <n v="8228"/>
    <n v="0.97530864197530864"/>
    <n v="0.96226415094339623"/>
    <n v="62"/>
    <n v="0.32300000000000001"/>
    <n v="8.0199999999999994E-2"/>
  </r>
  <r>
    <x v="4"/>
    <s v="C-IV"/>
    <x v="4"/>
    <x v="5"/>
    <x v="5"/>
    <s v="2016/17"/>
    <n v="16759"/>
    <n v="31054"/>
    <n v="83040"/>
    <n v="0.92258883248730961"/>
    <n v="0.95429616087751368"/>
    <n v="62"/>
    <n v="0.32300000000000001"/>
    <n v="8.0199999999999994E-2"/>
  </r>
  <r>
    <x v="5"/>
    <s v="C-IV"/>
    <x v="4"/>
    <x v="5"/>
    <x v="5"/>
    <s v="2016/17"/>
    <n v="2791"/>
    <n v="5034"/>
    <n v="12135"/>
    <n v="0.99248120300751874"/>
    <n v="0.93103448275862066"/>
    <n v="62"/>
    <n v="0.32300000000000001"/>
    <n v="8.0199999999999994E-2"/>
  </r>
  <r>
    <x v="6"/>
    <s v="C-IV"/>
    <x v="4"/>
    <x v="5"/>
    <x v="5"/>
    <s v="2016/17"/>
    <n v="707"/>
    <n v="1627"/>
    <n v="9131"/>
    <n v="0.93939393939393945"/>
    <n v="0.96"/>
    <n v="62"/>
    <n v="0.32300000000000001"/>
    <n v="8.0199999999999994E-2"/>
  </r>
  <r>
    <x v="7"/>
    <s v="CalWIN"/>
    <x v="4"/>
    <x v="5"/>
    <x v="5"/>
    <s v="2016/17"/>
    <n v="31358"/>
    <n v="62579"/>
    <n v="273705"/>
    <n v="0.96484736355226641"/>
    <n v="0.99005964214711728"/>
    <n v="12"/>
    <n v="0.33300000000000002"/>
    <n v="5.2699999999999997E-2"/>
  </r>
  <r>
    <x v="8"/>
    <s v="C-IV"/>
    <x v="4"/>
    <x v="5"/>
    <x v="5"/>
    <s v="2016/17"/>
    <n v="2566"/>
    <n v="5291"/>
    <n v="11981"/>
    <n v="0.9887640449438202"/>
    <n v="0.94915254237288138"/>
    <n v="62"/>
    <n v="0.32300000000000001"/>
    <n v="8.0199999999999994E-2"/>
  </r>
  <r>
    <x v="9"/>
    <s v="C-IV"/>
    <x v="4"/>
    <x v="5"/>
    <x v="5"/>
    <s v="2016/17"/>
    <n v="6874"/>
    <n v="12212"/>
    <n v="38964"/>
    <n v="1"/>
    <n v="0.99307958477508651"/>
    <n v="62"/>
    <n v="0.32300000000000001"/>
    <n v="8.0199999999999994E-2"/>
  </r>
  <r>
    <x v="10"/>
    <s v="CalWIN"/>
    <x v="4"/>
    <x v="5"/>
    <x v="5"/>
    <s v="2016/17"/>
    <n v="88937"/>
    <n v="206365"/>
    <n v="494200"/>
    <n v="0.96432356057930058"/>
    <n v="0.96967654986522911"/>
    <n v="31"/>
    <n v="0.41899999999999998"/>
    <n v="3.61E-2"/>
  </r>
  <r>
    <x v="11"/>
    <s v="C-IV"/>
    <x v="4"/>
    <x v="5"/>
    <x v="5"/>
    <s v="2016/17"/>
    <n v="1494"/>
    <n v="3421"/>
    <n v="12388"/>
    <n v="0.9821428571428571"/>
    <n v="1"/>
    <n v="62"/>
    <n v="0.32300000000000001"/>
    <n v="8.0199999999999994E-2"/>
  </r>
  <r>
    <x v="12"/>
    <s v="C-IV"/>
    <x v="4"/>
    <x v="5"/>
    <x v="5"/>
    <s v="2016/17"/>
    <n v="12181"/>
    <n v="20534"/>
    <n v="55772"/>
    <n v="0.99313893653516294"/>
    <n v="0.96976744186046515"/>
    <n v="62"/>
    <n v="0.32300000000000001"/>
    <n v="8.0199999999999994E-2"/>
  </r>
  <r>
    <x v="13"/>
    <s v="C-IV"/>
    <x v="4"/>
    <x v="5"/>
    <x v="5"/>
    <s v="2016/17"/>
    <n v="17079"/>
    <n v="41403"/>
    <n v="95028"/>
    <n v="0.97071129707112969"/>
    <n v="0.94750000000000001"/>
    <n v="62"/>
    <n v="0.32300000000000001"/>
    <n v="8.0199999999999994E-2"/>
  </r>
  <r>
    <x v="14"/>
    <s v="C-IV"/>
    <x v="4"/>
    <x v="5"/>
    <x v="5"/>
    <s v="2016/17"/>
    <n v="1042"/>
    <n v="1984"/>
    <n v="5593"/>
    <n v="1"/>
    <n v="0.87804878048780488"/>
    <n v="62"/>
    <n v="0.32300000000000001"/>
    <n v="8.0199999999999994E-2"/>
  </r>
  <r>
    <x v="15"/>
    <s v="C-IV"/>
    <x v="4"/>
    <x v="5"/>
    <x v="5"/>
    <s v="2016/17"/>
    <n v="68976"/>
    <n v="160000"/>
    <n v="416774"/>
    <n v="0.99230769230769234"/>
    <n v="0.92515230635335077"/>
    <n v="17"/>
    <n v="0.23499999999999999"/>
    <n v="1.9599999999999999E-2"/>
  </r>
  <r>
    <x v="16"/>
    <s v="C-IV"/>
    <x v="4"/>
    <x v="5"/>
    <x v="5"/>
    <s v="2016/17"/>
    <n v="10578"/>
    <n v="24005"/>
    <n v="57664"/>
    <n v="0.99609375"/>
    <n v="0.9576271186440678"/>
    <n v="62"/>
    <n v="0.32300000000000001"/>
    <n v="8.0199999999999994E-2"/>
  </r>
  <r>
    <x v="17"/>
    <s v="C-IV"/>
    <x v="4"/>
    <x v="5"/>
    <x v="5"/>
    <s v="2016/17"/>
    <n v="6430"/>
    <n v="11944"/>
    <n v="32616"/>
    <n v="0.94612794612794615"/>
    <n v="0.96875"/>
    <n v="62"/>
    <n v="0.32300000000000001"/>
    <n v="8.0199999999999994E-2"/>
  </r>
  <r>
    <x v="18"/>
    <s v="C-IV"/>
    <x v="4"/>
    <x v="5"/>
    <x v="5"/>
    <s v="2016/17"/>
    <n v="1579"/>
    <n v="3127"/>
    <n v="8064"/>
    <n v="0.93506493506493504"/>
    <n v="0.80434782608695654"/>
    <n v="62"/>
    <n v="0.32300000000000001"/>
    <n v="8.0199999999999994E-2"/>
  </r>
  <r>
    <x v="19"/>
    <s v="LRS"/>
    <x v="4"/>
    <x v="5"/>
    <x v="5"/>
    <s v="2016/17"/>
    <n v="531634"/>
    <n v="1067719"/>
    <n v="3986966"/>
    <n v="0.99041297935103245"/>
    <n v="0.91714614499424629"/>
    <n v="244"/>
    <n v="0.45500000000000002"/>
    <n v="0.1206"/>
  </r>
  <r>
    <x v="20"/>
    <s v="C-IV"/>
    <x v="4"/>
    <x v="5"/>
    <x v="5"/>
    <s v="2016/17"/>
    <n v="11645"/>
    <n v="28249"/>
    <n v="70507"/>
    <n v="0.9926108374384236"/>
    <n v="0.94841269841269837"/>
    <n v="62"/>
    <n v="0.32300000000000001"/>
    <n v="8.0199999999999994E-2"/>
  </r>
  <r>
    <x v="21"/>
    <s v="C-IV"/>
    <x v="4"/>
    <x v="5"/>
    <x v="5"/>
    <s v="2016/17"/>
    <n v="5980"/>
    <n v="9845"/>
    <n v="47492"/>
    <n v="0.98153846153846158"/>
    <n v="0.91928251121076232"/>
    <n v="62"/>
    <n v="0.32300000000000001"/>
    <n v="8.0199999999999994E-2"/>
  </r>
  <r>
    <x v="22"/>
    <s v="C-IV"/>
    <x v="4"/>
    <x v="5"/>
    <x v="5"/>
    <s v="2016/17"/>
    <n v="1006"/>
    <n v="1795"/>
    <n v="4791"/>
    <n v="0.87804878048780488"/>
    <n v="0.53846153846153844"/>
    <n v="62"/>
    <n v="0.32300000000000001"/>
    <n v="8.0199999999999994E-2"/>
  </r>
  <r>
    <x v="23"/>
    <s v="C-IV"/>
    <x v="4"/>
    <x v="5"/>
    <x v="5"/>
    <s v="2016/17"/>
    <n v="6264"/>
    <n v="11807"/>
    <n v="41381"/>
    <n v="0.93872549019607843"/>
    <n v="0.93014705882352944"/>
    <n v="62"/>
    <n v="0.32300000000000001"/>
    <n v="8.0199999999999994E-2"/>
  </r>
  <r>
    <x v="24"/>
    <s v="C-IV"/>
    <x v="4"/>
    <x v="5"/>
    <x v="5"/>
    <s v="2016/17"/>
    <n v="23752"/>
    <n v="55013"/>
    <n v="140375"/>
    <n v="0.99322033898305084"/>
    <n v="0.96528925619834716"/>
    <n v="5"/>
    <n v="0"/>
    <n v="1.9400000000000001E-2"/>
  </r>
  <r>
    <x v="25"/>
    <s v="C-IV"/>
    <x v="4"/>
    <x v="5"/>
    <x v="5"/>
    <s v="2016/17"/>
    <n v="547"/>
    <n v="1156"/>
    <n v="3200"/>
    <n v="0.96153846153846156"/>
    <n v="0.89473684210526316"/>
    <n v="62"/>
    <n v="0.32300000000000001"/>
    <n v="8.0199999999999994E-2"/>
  </r>
  <r>
    <x v="26"/>
    <s v="C-IV"/>
    <x v="4"/>
    <x v="5"/>
    <x v="5"/>
    <s v="2016/17"/>
    <n v="400"/>
    <n v="676"/>
    <n v="3762"/>
    <n v="1"/>
    <n v="0.92592592592592593"/>
    <n v="62"/>
    <n v="0.32300000000000001"/>
    <n v="8.0199999999999994E-2"/>
  </r>
  <r>
    <x v="27"/>
    <s v="C-IV"/>
    <x v="4"/>
    <x v="5"/>
    <x v="5"/>
    <s v="2016/17"/>
    <n v="22224"/>
    <n v="49320"/>
    <n v="187277"/>
    <n v="0.9965397923875432"/>
    <n v="0.97222222222222221"/>
    <n v="5"/>
    <n v="0.2"/>
    <n v="2.3699999999999999E-2"/>
  </r>
  <r>
    <x v="28"/>
    <s v="C-IV"/>
    <x v="4"/>
    <x v="5"/>
    <x v="5"/>
    <s v="2016/17"/>
    <n v="3274"/>
    <n v="6535"/>
    <n v="32647"/>
    <n v="0.94174757281553401"/>
    <n v="0.93939393939393945"/>
    <n v="62"/>
    <n v="0.32300000000000001"/>
    <n v="8.0199999999999994E-2"/>
  </r>
  <r>
    <x v="29"/>
    <s v="C-IV"/>
    <x v="4"/>
    <x v="5"/>
    <x v="5"/>
    <s v="2016/17"/>
    <n v="4157"/>
    <n v="7198"/>
    <n v="25055"/>
    <n v="0.892018779342723"/>
    <n v="0.82692307692307687"/>
    <n v="62"/>
    <n v="0.32300000000000001"/>
    <n v="8.0199999999999994E-2"/>
  </r>
  <r>
    <x v="30"/>
    <s v="CalWIN"/>
    <x v="4"/>
    <x v="5"/>
    <x v="5"/>
    <s v="2016/17"/>
    <n v="116316"/>
    <n v="235714"/>
    <n v="897865"/>
    <n v="0.99555367351259794"/>
    <n v="0.99041095890410957"/>
    <n v="36"/>
    <n v="0.36099999999999999"/>
    <n v="6.8000000000000005E-2"/>
  </r>
  <r>
    <x v="31"/>
    <s v="CalWIN"/>
    <x v="4"/>
    <x v="5"/>
    <x v="5"/>
    <s v="2016/17"/>
    <n v="8719"/>
    <n v="16171"/>
    <n v="62968"/>
    <n v="1"/>
    <n v="0.9128205128205128"/>
    <n v="62"/>
    <n v="0.32300000000000001"/>
    <n v="8.0199999999999994E-2"/>
  </r>
  <r>
    <x v="32"/>
    <s v="C-IV"/>
    <x v="4"/>
    <x v="5"/>
    <x v="5"/>
    <s v="2016/17"/>
    <n v="1168"/>
    <n v="2184"/>
    <n v="6445"/>
    <n v="0.95918367346938771"/>
    <n v="0.87096774193548387"/>
    <n v="62"/>
    <n v="0.32300000000000001"/>
    <n v="8.0199999999999994E-2"/>
  </r>
  <r>
    <x v="33"/>
    <s v="C-IV"/>
    <x v="4"/>
    <x v="5"/>
    <x v="5"/>
    <s v="2016/17"/>
    <n v="122242"/>
    <n v="269902"/>
    <n v="839840"/>
    <n v="0.99690755208333337"/>
    <n v="0.94512750455373407"/>
    <n v="31"/>
    <n v="0.32300000000000001"/>
    <n v="5.5399999999999998E-2"/>
  </r>
  <r>
    <x v="34"/>
    <s v="CalWIN"/>
    <x v="4"/>
    <x v="5"/>
    <x v="5"/>
    <s v="2016/17"/>
    <n v="98777"/>
    <n v="206532"/>
    <n v="557931"/>
    <n v="0.99350649350649356"/>
    <n v="0.99231163505894415"/>
    <n v="32"/>
    <n v="0.46899999999999997"/>
    <n v="5.2499999999999998E-2"/>
  </r>
  <r>
    <x v="35"/>
    <s v="C-IV"/>
    <x v="4"/>
    <x v="5"/>
    <x v="5"/>
    <s v="2016/17"/>
    <n v="2289"/>
    <n v="5113"/>
    <n v="18959"/>
    <n v="0.98863636363636365"/>
    <n v="0.95"/>
    <n v="62"/>
    <n v="0.32300000000000001"/>
    <n v="8.0199999999999994E-2"/>
  </r>
  <r>
    <x v="36"/>
    <s v="C-IV"/>
    <x v="4"/>
    <x v="5"/>
    <x v="5"/>
    <s v="2016/17"/>
    <n v="166644"/>
    <n v="363035"/>
    <n v="887197"/>
    <n v="0.99560896695169865"/>
    <n v="0.95157752657330863"/>
    <n v="40"/>
    <n v="0.27500000000000002"/>
    <n v="3.3300000000000003E-2"/>
  </r>
  <r>
    <x v="37"/>
    <s v="CalWIN"/>
    <x v="4"/>
    <x v="5"/>
    <x v="5"/>
    <s v="2016/17"/>
    <n v="133562"/>
    <n v="268428"/>
    <n v="896503"/>
    <n v="0.98067954696868753"/>
    <n v="0.97086031452358923"/>
    <n v="51"/>
    <n v="0.43099999999999999"/>
    <n v="2.18E-2"/>
  </r>
  <r>
    <x v="38"/>
    <s v="CalWIN"/>
    <x v="4"/>
    <x v="5"/>
    <x v="5"/>
    <s v="2016/17"/>
    <n v="34069"/>
    <n v="50907"/>
    <n v="222739"/>
    <n v="0.990112063282795"/>
    <n v="0.93315858453473133"/>
    <n v="9"/>
    <n v="0.33300000000000002"/>
    <n v="7.5700000000000003E-2"/>
  </r>
  <r>
    <x v="39"/>
    <s v="C-IV"/>
    <x v="4"/>
    <x v="5"/>
    <x v="5"/>
    <s v="2016/17"/>
    <n v="48782"/>
    <n v="108347"/>
    <n v="298633"/>
    <n v="0.98408751864743904"/>
    <n v="0.92636579572446553"/>
    <n v="11"/>
    <n v="9.0999999999999998E-2"/>
    <n v="4.1300000000000003E-2"/>
  </r>
  <r>
    <x v="40"/>
    <s v="CalWIN"/>
    <x v="4"/>
    <x v="5"/>
    <x v="5"/>
    <s v="2016/17"/>
    <n v="9671"/>
    <n v="17216"/>
    <n v="60972"/>
    <n v="0.97674418604651159"/>
    <n v="0.97265625"/>
    <n v="62"/>
    <n v="0.32300000000000001"/>
    <n v="8.0199999999999994E-2"/>
  </r>
  <r>
    <x v="41"/>
    <s v="CalWIN"/>
    <x v="4"/>
    <x v="5"/>
    <x v="5"/>
    <s v="2016/17"/>
    <n v="13714"/>
    <n v="26382"/>
    <n v="152055"/>
    <n v="0.97523809523809524"/>
    <n v="0.87687687687687688"/>
    <n v="62"/>
    <n v="0.32300000000000001"/>
    <n v="8.0199999999999994E-2"/>
  </r>
  <r>
    <x v="42"/>
    <s v="CalWIN"/>
    <x v="4"/>
    <x v="5"/>
    <x v="5"/>
    <s v="2016/17"/>
    <n v="18905"/>
    <n v="38800"/>
    <n v="148091"/>
    <n v="0.97524752475247523"/>
    <n v="0.94533762057877813"/>
    <n v="62"/>
    <n v="0.32300000000000001"/>
    <n v="8.0199999999999994E-2"/>
  </r>
  <r>
    <x v="43"/>
    <s v="CalWIN"/>
    <x v="4"/>
    <x v="5"/>
    <x v="5"/>
    <s v="2016/17"/>
    <n v="47569"/>
    <n v="92733"/>
    <n v="433411"/>
    <n v="0.99266951740989617"/>
    <n v="0.98381294964028776"/>
    <n v="14"/>
    <n v="0.35699999999999998"/>
    <n v="3.9399999999999998E-2"/>
  </r>
  <r>
    <x v="44"/>
    <s v="CalWIN"/>
    <x v="4"/>
    <x v="5"/>
    <x v="5"/>
    <s v="2016/17"/>
    <n v="14839"/>
    <n v="26721"/>
    <n v="78922"/>
    <n v="0.97709923664122134"/>
    <n v="0.98268398268398272"/>
    <n v="62"/>
    <n v="0.32300000000000001"/>
    <n v="8.0199999999999994E-2"/>
  </r>
  <r>
    <x v="45"/>
    <s v="C-IV"/>
    <x v="4"/>
    <x v="5"/>
    <x v="5"/>
    <s v="2016/17"/>
    <n v="12419"/>
    <n v="23195"/>
    <n v="63674"/>
    <n v="0.94415357766143104"/>
    <n v="0.98039215686274506"/>
    <n v="62"/>
    <n v="0.32300000000000001"/>
    <n v="8.0199999999999994E-2"/>
  </r>
  <r>
    <x v="46"/>
    <s v="C-IV"/>
    <x v="4"/>
    <x v="5"/>
    <x v="5"/>
    <s v="2016/17"/>
    <n v="162"/>
    <n v="266"/>
    <n v="827"/>
    <n v="1"/>
    <n v="1"/>
    <n v="62"/>
    <n v="0.32300000000000001"/>
    <n v="8.0199999999999994E-2"/>
  </r>
  <r>
    <x v="47"/>
    <s v="C-IV"/>
    <x v="4"/>
    <x v="5"/>
    <x v="5"/>
    <s v="2016/17"/>
    <n v="3116"/>
    <n v="6490"/>
    <n v="19070"/>
    <n v="0.99270072992700731"/>
    <n v="0.88775510204081631"/>
    <n v="62"/>
    <n v="0.32300000000000001"/>
    <n v="8.0199999999999994E-2"/>
  </r>
  <r>
    <x v="48"/>
    <s v="CalWIN"/>
    <x v="4"/>
    <x v="5"/>
    <x v="5"/>
    <s v="2016/17"/>
    <n v="21136"/>
    <n v="39676"/>
    <n v="122467"/>
    <n v="0.96511627906976749"/>
    <n v="0.95890410958904104"/>
    <n v="8"/>
    <n v="0.5"/>
    <n v="5.7000000000000002E-3"/>
  </r>
  <r>
    <x v="49"/>
    <s v="CalWIN"/>
    <x v="4"/>
    <x v="5"/>
    <x v="5"/>
    <s v="2016/17"/>
    <n v="17348"/>
    <n v="30594"/>
    <n v="129065"/>
    <n v="0.9795454545454545"/>
    <n v="0.88508557457212711"/>
    <n v="62"/>
    <n v="0.32300000000000001"/>
    <n v="8.0199999999999994E-2"/>
  </r>
  <r>
    <x v="50"/>
    <s v="C-IV"/>
    <x v="4"/>
    <x v="5"/>
    <x v="5"/>
    <s v="2016/17"/>
    <n v="39732"/>
    <n v="83137"/>
    <n v="249878"/>
    <n v="0.98712446351931327"/>
    <n v="0.94251901944209637"/>
    <n v="9"/>
    <n v="0.55600000000000005"/>
    <n v="4.87E-2"/>
  </r>
  <r>
    <x v="51"/>
    <s v="C-IV"/>
    <x v="4"/>
    <x v="5"/>
    <x v="5"/>
    <s v="2016/17"/>
    <n v="5609"/>
    <n v="12819"/>
    <n v="43023"/>
    <n v="0.98469387755102045"/>
    <n v="0.96575342465753422"/>
    <n v="62"/>
    <n v="0.32300000000000001"/>
    <n v="8.0199999999999994E-2"/>
  </r>
  <r>
    <x v="52"/>
    <s v="C-IV"/>
    <x v="4"/>
    <x v="5"/>
    <x v="5"/>
    <s v="2016/17"/>
    <n v="4341"/>
    <n v="9396"/>
    <n v="27326"/>
    <n v="0.94623655913978499"/>
    <n v="0.93706293706293708"/>
    <n v="62"/>
    <n v="0.32300000000000001"/>
    <n v="8.0199999999999994E-2"/>
  </r>
  <r>
    <x v="53"/>
    <s v="C-IV"/>
    <x v="4"/>
    <x v="5"/>
    <x v="5"/>
    <s v="2016/17"/>
    <n v="968"/>
    <n v="1716"/>
    <n v="4935"/>
    <n v="0.98113207547169812"/>
    <n v="0.75"/>
    <n v="62"/>
    <n v="0.32300000000000001"/>
    <n v="8.0199999999999994E-2"/>
  </r>
  <r>
    <x v="54"/>
    <s v="CalWIN"/>
    <x v="4"/>
    <x v="5"/>
    <x v="5"/>
    <s v="2016/17"/>
    <n v="51369"/>
    <n v="119304"/>
    <n v="257385"/>
    <n v="0.99053129931614936"/>
    <n v="0.92339261285909713"/>
    <n v="13"/>
    <n v="0.38500000000000001"/>
    <n v="4.5699999999999998E-2"/>
  </r>
  <r>
    <x v="55"/>
    <s v="C-IV"/>
    <x v="4"/>
    <x v="5"/>
    <x v="5"/>
    <s v="2016/17"/>
    <n v="2921"/>
    <n v="5122"/>
    <n v="14217"/>
    <n v="0.99342105263157898"/>
    <n v="0.91346153846153844"/>
    <n v="62"/>
    <n v="0.32300000000000001"/>
    <n v="8.0199999999999994E-2"/>
  </r>
  <r>
    <x v="56"/>
    <s v="CalWIN"/>
    <x v="4"/>
    <x v="5"/>
    <x v="5"/>
    <s v="2016/17"/>
    <n v="35666"/>
    <n v="70912"/>
    <n v="235529"/>
    <n v="0.99330855018587361"/>
    <n v="0.95959595959595956"/>
    <n v="12"/>
    <n v="0.16700000000000001"/>
    <n v="6.5799999999999997E-2"/>
  </r>
  <r>
    <x v="57"/>
    <s v="CalWIN"/>
    <x v="4"/>
    <x v="5"/>
    <x v="5"/>
    <s v="2016/17"/>
    <n v="10091"/>
    <n v="19311"/>
    <n v="59378"/>
    <n v="0.90238095238095239"/>
    <n v="0.97244094488188981"/>
    <n v="62"/>
    <n v="0.32300000000000001"/>
    <n v="8.0199999999999994E-2"/>
  </r>
  <r>
    <x v="58"/>
    <s v="C-IV"/>
    <x v="4"/>
    <x v="5"/>
    <x v="5"/>
    <s v="2016/17"/>
    <n v="5951"/>
    <n v="12941"/>
    <n v="32720"/>
    <n v="0.9965397923875432"/>
    <n v="0.95391705069124422"/>
    <n v="62"/>
    <n v="0.32300000000000001"/>
    <n v="8.0199999999999994E-2"/>
  </r>
  <r>
    <x v="0"/>
    <s v="n/a"/>
    <x v="5"/>
    <x v="5"/>
    <x v="5"/>
    <s v="2016/17"/>
    <n v="1983127"/>
    <n v="4093488"/>
    <n v="13374019"/>
    <n v="0.98706954158684901"/>
    <n v="0.94277797407620922"/>
    <n v="696"/>
    <n v="0.39500000000000002"/>
    <n v="6.4600000000000005E-2"/>
  </r>
  <r>
    <x v="1"/>
    <s v="CalWIN"/>
    <x v="5"/>
    <x v="5"/>
    <x v="5"/>
    <s v="2016/17"/>
    <n v="57141"/>
    <n v="108000"/>
    <n v="433661"/>
    <s v="n/a"/>
    <s v="n/a"/>
    <n v="18"/>
    <n v="0.44400000000000001"/>
    <n v="3.3500000000000002E-2"/>
  </r>
  <r>
    <x v="2"/>
    <s v="C-IV"/>
    <x v="5"/>
    <x v="5"/>
    <x v="5"/>
    <s v="2016/17"/>
    <n v="79"/>
    <n v="139"/>
    <n v="324"/>
    <n v="1"/>
    <n v="1"/>
    <n v="66"/>
    <n v="0.318"/>
    <n v="6.4600000000000005E-2"/>
  </r>
  <r>
    <x v="3"/>
    <s v="C-IV"/>
    <x v="5"/>
    <x v="5"/>
    <x v="5"/>
    <s v="2016/17"/>
    <n v="1653"/>
    <n v="3006"/>
    <n v="8205"/>
    <n v="0.93506493506493504"/>
    <n v="0.9642857142857143"/>
    <n v="66"/>
    <n v="0.318"/>
    <n v="6.4600000000000005E-2"/>
  </r>
  <r>
    <x v="4"/>
    <s v="C-IV"/>
    <x v="5"/>
    <x v="5"/>
    <x v="5"/>
    <s v="2016/17"/>
    <n v="16843"/>
    <n v="31147"/>
    <n v="82928"/>
    <n v="0.94086021505376349"/>
    <n v="0.96851851851851856"/>
    <n v="66"/>
    <n v="0.318"/>
    <n v="6.4600000000000005E-2"/>
  </r>
  <r>
    <x v="5"/>
    <s v="C-IV"/>
    <x v="5"/>
    <x v="5"/>
    <x v="5"/>
    <s v="2016/17"/>
    <n v="2807"/>
    <n v="5046"/>
    <n v="12128"/>
    <n v="1"/>
    <n v="0.93269230769230771"/>
    <n v="66"/>
    <n v="0.318"/>
    <n v="6.4600000000000005E-2"/>
  </r>
  <r>
    <x v="6"/>
    <s v="C-IV"/>
    <x v="5"/>
    <x v="5"/>
    <x v="5"/>
    <s v="2016/17"/>
    <n v="701"/>
    <n v="1586"/>
    <n v="9084"/>
    <n v="0.95833333333333337"/>
    <n v="0.93333333333333335"/>
    <n v="66"/>
    <n v="0.318"/>
    <n v="6.4600000000000005E-2"/>
  </r>
  <r>
    <x v="7"/>
    <s v="CalWIN"/>
    <x v="5"/>
    <x v="5"/>
    <x v="5"/>
    <s v="2016/17"/>
    <n v="31398"/>
    <n v="62682"/>
    <n v="272161"/>
    <n v="0.98048327137546465"/>
    <n v="0.99198396793587174"/>
    <n v="12"/>
    <n v="0.33300000000000002"/>
    <n v="5.8400000000000001E-2"/>
  </r>
  <r>
    <x v="8"/>
    <s v="C-IV"/>
    <x v="5"/>
    <x v="5"/>
    <x v="5"/>
    <s v="2016/17"/>
    <n v="2586"/>
    <n v="5313"/>
    <n v="11959"/>
    <n v="1"/>
    <n v="0.95588235294117652"/>
    <n v="66"/>
    <n v="0.318"/>
    <n v="6.4600000000000005E-2"/>
  </r>
  <r>
    <x v="9"/>
    <s v="C-IV"/>
    <x v="5"/>
    <x v="5"/>
    <x v="5"/>
    <s v="2016/17"/>
    <n v="6914"/>
    <n v="12254"/>
    <n v="39088"/>
    <n v="0.9948320413436692"/>
    <n v="0.98913043478260865"/>
    <n v="66"/>
    <n v="0.318"/>
    <n v="6.4600000000000005E-2"/>
  </r>
  <r>
    <x v="10"/>
    <s v="CalWIN"/>
    <x v="5"/>
    <x v="5"/>
    <x v="5"/>
    <s v="2016/17"/>
    <n v="88492"/>
    <n v="205269"/>
    <n v="493344"/>
    <n v="0.95543731293648149"/>
    <n v="0.967741935483871"/>
    <n v="33"/>
    <n v="0.42399999999999999"/>
    <n v="3.5799999999999998E-2"/>
  </r>
  <r>
    <x v="11"/>
    <s v="C-IV"/>
    <x v="5"/>
    <x v="5"/>
    <x v="5"/>
    <s v="2016/17"/>
    <n v="1502"/>
    <n v="3424"/>
    <n v="12395"/>
    <n v="0.97872340425531912"/>
    <n v="0.95890410958904104"/>
    <n v="66"/>
    <n v="0.318"/>
    <n v="6.4600000000000005E-2"/>
  </r>
  <r>
    <x v="12"/>
    <s v="C-IV"/>
    <x v="5"/>
    <x v="5"/>
    <x v="5"/>
    <s v="2016/17"/>
    <n v="12156"/>
    <n v="20524"/>
    <n v="55564"/>
    <n v="0.99642857142857144"/>
    <n v="0.96889952153110048"/>
    <n v="66"/>
    <n v="0.318"/>
    <n v="6.4600000000000005E-2"/>
  </r>
  <r>
    <x v="13"/>
    <s v="C-IV"/>
    <x v="5"/>
    <x v="5"/>
    <x v="5"/>
    <s v="2016/17"/>
    <n v="17175"/>
    <n v="41625"/>
    <n v="94911"/>
    <n v="0.97573435504469985"/>
    <n v="0.95319148936170217"/>
    <n v="66"/>
    <n v="0.318"/>
    <n v="6.4600000000000005E-2"/>
  </r>
  <r>
    <x v="14"/>
    <s v="C-IV"/>
    <x v="5"/>
    <x v="5"/>
    <x v="5"/>
    <s v="2016/17"/>
    <n v="1018"/>
    <n v="1942"/>
    <n v="5515"/>
    <n v="1"/>
    <n v="0.78787878787878785"/>
    <n v="66"/>
    <n v="0.318"/>
    <n v="6.4600000000000005E-2"/>
  </r>
  <r>
    <x v="15"/>
    <s v="C-IV"/>
    <x v="5"/>
    <x v="5"/>
    <x v="5"/>
    <s v="2016/17"/>
    <n v="69012"/>
    <n v="160089"/>
    <n v="415266"/>
    <n v="0.99053452115812912"/>
    <n v="0.93905093600348277"/>
    <n v="17"/>
    <n v="0.23499999999999999"/>
    <n v="1.7399999999999999E-2"/>
  </r>
  <r>
    <x v="16"/>
    <s v="C-IV"/>
    <x v="5"/>
    <x v="5"/>
    <x v="5"/>
    <s v="2016/17"/>
    <n v="10610"/>
    <n v="23969"/>
    <n v="57594"/>
    <n v="0.99473684210526314"/>
    <n v="0.95419847328244278"/>
    <n v="66"/>
    <n v="0.318"/>
    <n v="6.4600000000000005E-2"/>
  </r>
  <r>
    <x v="17"/>
    <s v="C-IV"/>
    <x v="5"/>
    <x v="5"/>
    <x v="5"/>
    <s v="2016/17"/>
    <n v="6388"/>
    <n v="11854"/>
    <n v="32703"/>
    <n v="0.92883895131086147"/>
    <n v="0.89204545454545459"/>
    <n v="66"/>
    <n v="0.318"/>
    <n v="6.4600000000000005E-2"/>
  </r>
  <r>
    <x v="18"/>
    <s v="C-IV"/>
    <x v="5"/>
    <x v="5"/>
    <x v="5"/>
    <s v="2016/17"/>
    <n v="1598"/>
    <n v="3162"/>
    <n v="8061"/>
    <n v="0.85714285714285721"/>
    <n v="0.78873239436619713"/>
    <n v="66"/>
    <n v="0.318"/>
    <n v="6.4600000000000005E-2"/>
  </r>
  <r>
    <x v="19"/>
    <s v="LRS"/>
    <x v="5"/>
    <x v="5"/>
    <x v="5"/>
    <s v="2016/17"/>
    <n v="531794"/>
    <n v="1068841"/>
    <n v="3975793"/>
    <n v="0.99107911686701344"/>
    <n v="0.91699902985879056"/>
    <n v="259"/>
    <n v="0.46300000000000002"/>
    <n v="0.115"/>
  </r>
  <r>
    <x v="20"/>
    <s v="C-IV"/>
    <x v="5"/>
    <x v="5"/>
    <x v="5"/>
    <s v="2016/17"/>
    <n v="11544"/>
    <n v="27982"/>
    <n v="70476"/>
    <n v="0.99485861182519275"/>
    <n v="0.97925311203319498"/>
    <n v="66"/>
    <n v="0.318"/>
    <n v="6.4600000000000005E-2"/>
  </r>
  <r>
    <x v="21"/>
    <s v="C-IV"/>
    <x v="5"/>
    <x v="5"/>
    <x v="5"/>
    <s v="2016/17"/>
    <n v="5942"/>
    <n v="9819"/>
    <n v="47647"/>
    <n v="0.97445255474452552"/>
    <n v="0.96648044692737434"/>
    <n v="66"/>
    <n v="0.318"/>
    <n v="6.4600000000000005E-2"/>
  </r>
  <r>
    <x v="22"/>
    <s v="C-IV"/>
    <x v="5"/>
    <x v="5"/>
    <x v="5"/>
    <s v="2016/17"/>
    <n v="1026"/>
    <n v="1835"/>
    <n v="4796"/>
    <n v="0.8"/>
    <n v="0.75862068965517238"/>
    <n v="66"/>
    <n v="0.318"/>
    <n v="6.4600000000000005E-2"/>
  </r>
  <r>
    <x v="23"/>
    <s v="C-IV"/>
    <x v="5"/>
    <x v="5"/>
    <x v="5"/>
    <s v="2016/17"/>
    <n v="6329"/>
    <n v="11777"/>
    <n v="41512"/>
    <n v="0.94505494505494503"/>
    <n v="0.93725490196078431"/>
    <n v="66"/>
    <n v="0.318"/>
    <n v="6.4600000000000005E-2"/>
  </r>
  <r>
    <x v="24"/>
    <s v="C-IV"/>
    <x v="5"/>
    <x v="5"/>
    <x v="5"/>
    <s v="2016/17"/>
    <n v="23660"/>
    <n v="54748"/>
    <n v="140318"/>
    <n v="0.99209039548022604"/>
    <n v="0.9839486356340289"/>
    <n v="5"/>
    <n v="0"/>
    <n v="3.2199999999999999E-2"/>
  </r>
  <r>
    <x v="25"/>
    <s v="C-IV"/>
    <x v="5"/>
    <x v="5"/>
    <x v="5"/>
    <s v="2016/17"/>
    <n v="537"/>
    <n v="1137"/>
    <n v="3176"/>
    <n v="1"/>
    <n v="1"/>
    <n v="66"/>
    <n v="0.318"/>
    <n v="6.4600000000000005E-2"/>
  </r>
  <r>
    <x v="26"/>
    <s v="C-IV"/>
    <x v="5"/>
    <x v="5"/>
    <x v="5"/>
    <s v="2016/17"/>
    <n v="399"/>
    <n v="679"/>
    <n v="3734"/>
    <n v="0.97872340425531912"/>
    <n v="0.967741935483871"/>
    <n v="66"/>
    <n v="0.318"/>
    <n v="6.4600000000000005E-2"/>
  </r>
  <r>
    <x v="27"/>
    <s v="C-IV"/>
    <x v="5"/>
    <x v="5"/>
    <x v="5"/>
    <s v="2016/17"/>
    <n v="21073"/>
    <n v="46439"/>
    <n v="186385"/>
    <n v="0.99651162790697678"/>
    <n v="0.95372233400402417"/>
    <n v="6"/>
    <n v="0.33300000000000002"/>
    <n v="0.03"/>
  </r>
  <r>
    <x v="28"/>
    <s v="C-IV"/>
    <x v="5"/>
    <x v="5"/>
    <x v="5"/>
    <s v="2016/17"/>
    <n v="3222"/>
    <n v="6398"/>
    <n v="32479"/>
    <n v="0.9765625"/>
    <n v="0.95604395604395609"/>
    <n v="66"/>
    <n v="0.318"/>
    <n v="6.4600000000000005E-2"/>
  </r>
  <r>
    <x v="29"/>
    <s v="C-IV"/>
    <x v="5"/>
    <x v="5"/>
    <x v="5"/>
    <s v="2016/17"/>
    <n v="4148"/>
    <n v="7119"/>
    <n v="25057"/>
    <n v="0.86224489795918369"/>
    <n v="0.85401459854014594"/>
    <n v="66"/>
    <n v="0.318"/>
    <n v="6.4600000000000005E-2"/>
  </r>
  <r>
    <x v="30"/>
    <s v="CalWIN"/>
    <x v="5"/>
    <x v="5"/>
    <x v="5"/>
    <s v="2016/17"/>
    <n v="116037"/>
    <n v="234962"/>
    <n v="895828"/>
    <n v="0.99780482937537418"/>
    <n v="0.99809451219512191"/>
    <n v="38"/>
    <n v="0.36799999999999999"/>
    <n v="6.2899999999999998E-2"/>
  </r>
  <r>
    <x v="31"/>
    <s v="CalWIN"/>
    <x v="5"/>
    <x v="5"/>
    <x v="5"/>
    <s v="2016/17"/>
    <n v="8726"/>
    <n v="16164"/>
    <n v="62504"/>
    <n v="1"/>
    <n v="0.90954773869346739"/>
    <n v="66"/>
    <n v="0.318"/>
    <n v="6.4600000000000005E-2"/>
  </r>
  <r>
    <x v="32"/>
    <s v="C-IV"/>
    <x v="5"/>
    <x v="5"/>
    <x v="5"/>
    <s v="2016/17"/>
    <n v="1135"/>
    <n v="2071"/>
    <n v="6475"/>
    <n v="0.9285714285714286"/>
    <n v="0.88461538461538458"/>
    <n v="66"/>
    <n v="0.318"/>
    <n v="6.4600000000000005E-2"/>
  </r>
  <r>
    <x v="33"/>
    <s v="C-IV"/>
    <x v="5"/>
    <x v="5"/>
    <x v="5"/>
    <s v="2016/17"/>
    <n v="122275"/>
    <n v="269873"/>
    <n v="836681"/>
    <n v="0.99610960757780787"/>
    <n v="0.93061128156714656"/>
    <n v="32"/>
    <n v="0.34399999999999997"/>
    <n v="4.9500000000000002E-2"/>
  </r>
  <r>
    <x v="34"/>
    <s v="CalWIN"/>
    <x v="5"/>
    <x v="5"/>
    <x v="5"/>
    <s v="2016/17"/>
    <n v="98582"/>
    <n v="206394"/>
    <n v="554468"/>
    <n v="0.99323671497584543"/>
    <n v="0.99349349349349347"/>
    <n v="34"/>
    <n v="0.47099999999999997"/>
    <n v="4.65E-2"/>
  </r>
  <r>
    <x v="35"/>
    <s v="C-IV"/>
    <x v="5"/>
    <x v="5"/>
    <x v="5"/>
    <s v="2016/17"/>
    <n v="2244"/>
    <n v="5021"/>
    <n v="18830"/>
    <n v="0.97435897435897434"/>
    <n v="0.98148148148148151"/>
    <n v="66"/>
    <n v="0.318"/>
    <n v="6.4600000000000005E-2"/>
  </r>
  <r>
    <x v="36"/>
    <s v="C-IV"/>
    <x v="5"/>
    <x v="5"/>
    <x v="5"/>
    <s v="2016/17"/>
    <n v="166694"/>
    <n v="363138"/>
    <n v="884331"/>
    <n v="0.99291439191543729"/>
    <n v="0.95762282627047102"/>
    <n v="42"/>
    <n v="0.28599999999999998"/>
    <n v="3.6400000000000002E-2"/>
  </r>
  <r>
    <x v="37"/>
    <s v="CalWIN"/>
    <x v="5"/>
    <x v="5"/>
    <x v="5"/>
    <s v="2016/17"/>
    <n v="133304"/>
    <n v="267684"/>
    <n v="894693"/>
    <n v="0.98021760633036603"/>
    <n v="0.97419052088221492"/>
    <n v="53"/>
    <n v="0.41499999999999998"/>
    <n v="2.7199999999999998E-2"/>
  </r>
  <r>
    <x v="38"/>
    <s v="CalWIN"/>
    <x v="5"/>
    <x v="5"/>
    <x v="5"/>
    <s v="2016/17"/>
    <n v="34088"/>
    <n v="50807"/>
    <n v="221870"/>
    <n v="0.98164513936097897"/>
    <n v="0.91547464239271781"/>
    <n v="10"/>
    <n v="0.3"/>
    <n v="7.4700000000000003E-2"/>
  </r>
  <r>
    <x v="39"/>
    <s v="C-IV"/>
    <x v="5"/>
    <x v="5"/>
    <x v="5"/>
    <s v="2016/17"/>
    <n v="48610"/>
    <n v="107840"/>
    <n v="298445"/>
    <n v="0.98104738154613469"/>
    <n v="0.93707354056103109"/>
    <n v="12"/>
    <n v="8.3000000000000004E-2"/>
    <n v="3.8100000000000002E-2"/>
  </r>
  <r>
    <x v="40"/>
    <s v="CalWIN"/>
    <x v="5"/>
    <x v="5"/>
    <x v="5"/>
    <s v="2016/17"/>
    <n v="9608"/>
    <n v="17037"/>
    <n v="60671"/>
    <n v="0.97542997542997545"/>
    <n v="0.99604743083003955"/>
    <n v="66"/>
    <n v="0.318"/>
    <n v="6.4600000000000005E-2"/>
  </r>
  <r>
    <x v="41"/>
    <s v="CalWIN"/>
    <x v="5"/>
    <x v="5"/>
    <x v="5"/>
    <s v="2016/17"/>
    <n v="13636"/>
    <n v="26186"/>
    <n v="151510"/>
    <n v="0.98333333333333328"/>
    <n v="0.87687687687687688"/>
    <n v="66"/>
    <n v="0.318"/>
    <n v="6.4600000000000005E-2"/>
  </r>
  <r>
    <x v="42"/>
    <s v="CalWIN"/>
    <x v="5"/>
    <x v="5"/>
    <x v="5"/>
    <s v="2016/17"/>
    <n v="18503"/>
    <n v="37821"/>
    <n v="147481"/>
    <n v="0.98471337579617835"/>
    <n v="0.93771626297577859"/>
    <n v="66"/>
    <n v="0.318"/>
    <n v="6.4600000000000005E-2"/>
  </r>
  <r>
    <x v="43"/>
    <s v="CalWIN"/>
    <x v="5"/>
    <x v="5"/>
    <x v="5"/>
    <s v="2016/17"/>
    <n v="47284"/>
    <n v="92106"/>
    <n v="430757"/>
    <n v="0.9916666666666667"/>
    <n v="0.98357664233576647"/>
    <n v="15"/>
    <n v="0.4"/>
    <n v="4.1700000000000001E-2"/>
  </r>
  <r>
    <x v="44"/>
    <s v="CalWIN"/>
    <x v="5"/>
    <x v="5"/>
    <x v="5"/>
    <s v="2016/17"/>
    <n v="14653"/>
    <n v="26228"/>
    <n v="78488"/>
    <n v="0.9761336515513126"/>
    <n v="0.98378378378378384"/>
    <n v="66"/>
    <n v="0.318"/>
    <n v="6.4600000000000005E-2"/>
  </r>
  <r>
    <x v="45"/>
    <s v="C-IV"/>
    <x v="5"/>
    <x v="5"/>
    <x v="5"/>
    <s v="2016/17"/>
    <n v="12457"/>
    <n v="23286"/>
    <n v="63347"/>
    <n v="0.95292207792207795"/>
    <n v="0.97350993377483441"/>
    <n v="66"/>
    <n v="0.318"/>
    <n v="6.4600000000000005E-2"/>
  </r>
  <r>
    <x v="46"/>
    <s v="C-IV"/>
    <x v="5"/>
    <x v="5"/>
    <x v="5"/>
    <s v="2016/17"/>
    <n v="167"/>
    <n v="275"/>
    <n v="834"/>
    <n v="1"/>
    <n v="1"/>
    <n v="66"/>
    <n v="0.318"/>
    <n v="6.4600000000000005E-2"/>
  </r>
  <r>
    <x v="47"/>
    <s v="C-IV"/>
    <x v="5"/>
    <x v="5"/>
    <x v="5"/>
    <s v="2016/17"/>
    <n v="3096"/>
    <n v="6406"/>
    <n v="18956"/>
    <n v="0.99173553719008267"/>
    <n v="0.86419753086419748"/>
    <n v="66"/>
    <n v="0.318"/>
    <n v="6.4600000000000005E-2"/>
  </r>
  <r>
    <x v="48"/>
    <s v="CalWIN"/>
    <x v="5"/>
    <x v="5"/>
    <x v="5"/>
    <s v="2016/17"/>
    <n v="21025"/>
    <n v="39458"/>
    <n v="121535"/>
    <n v="0.98358585858585856"/>
    <n v="0.97641509433962259"/>
    <n v="8"/>
    <n v="0.5"/>
    <n v="5.0000000000000001E-3"/>
  </r>
  <r>
    <x v="49"/>
    <s v="CalWIN"/>
    <x v="5"/>
    <x v="5"/>
    <x v="5"/>
    <s v="2016/17"/>
    <n v="17326"/>
    <n v="30450"/>
    <n v="128323"/>
    <n v="0.99141630901287559"/>
    <n v="0.90769230769230769"/>
    <n v="66"/>
    <n v="0.318"/>
    <n v="6.4600000000000005E-2"/>
  </r>
  <r>
    <x v="50"/>
    <s v="C-IV"/>
    <x v="5"/>
    <x v="5"/>
    <x v="5"/>
    <s v="2016/17"/>
    <n v="39844"/>
    <n v="83142"/>
    <n v="249728"/>
    <n v="0.97940267765190525"/>
    <n v="0.95482388973966315"/>
    <n v="9"/>
    <n v="0.55600000000000005"/>
    <n v="4.3200000000000002E-2"/>
  </r>
  <r>
    <x v="51"/>
    <s v="C-IV"/>
    <x v="5"/>
    <x v="5"/>
    <x v="5"/>
    <s v="2016/17"/>
    <n v="5558"/>
    <n v="12737"/>
    <n v="42815"/>
    <n v="0.98165137614678899"/>
    <n v="0.90184049079754602"/>
    <n v="66"/>
    <n v="0.318"/>
    <n v="6.4600000000000005E-2"/>
  </r>
  <r>
    <x v="52"/>
    <s v="C-IV"/>
    <x v="5"/>
    <x v="5"/>
    <x v="5"/>
    <s v="2016/17"/>
    <n v="4319"/>
    <n v="9386"/>
    <n v="27310"/>
    <n v="0.94475138121546964"/>
    <n v="0.94736842105263153"/>
    <n v="66"/>
    <n v="0.318"/>
    <n v="6.4600000000000005E-2"/>
  </r>
  <r>
    <x v="53"/>
    <s v="C-IV"/>
    <x v="5"/>
    <x v="5"/>
    <x v="5"/>
    <s v="2016/17"/>
    <n v="974"/>
    <n v="1706"/>
    <n v="4830"/>
    <n v="0.92982456140350878"/>
    <n v="0.75609756097560976"/>
    <n v="66"/>
    <n v="0.318"/>
    <n v="6.4600000000000005E-2"/>
  </r>
  <r>
    <x v="54"/>
    <s v="CalWIN"/>
    <x v="5"/>
    <x v="5"/>
    <x v="5"/>
    <s v="2016/17"/>
    <n v="50995"/>
    <n v="118132"/>
    <n v="256802"/>
    <n v="0.99111807732497392"/>
    <n v="0.93571428571428572"/>
    <n v="14"/>
    <n v="0.42899999999999999"/>
    <n v="4.2999999999999997E-2"/>
  </r>
  <r>
    <x v="55"/>
    <s v="C-IV"/>
    <x v="5"/>
    <x v="5"/>
    <x v="5"/>
    <s v="2016/17"/>
    <n v="2863"/>
    <n v="5039"/>
    <n v="14076"/>
    <n v="0.98347107438016534"/>
    <n v="0.9135802469135802"/>
    <n v="66"/>
    <n v="0.318"/>
    <n v="6.4600000000000005E-2"/>
  </r>
  <r>
    <x v="56"/>
    <s v="CalWIN"/>
    <x v="5"/>
    <x v="5"/>
    <x v="5"/>
    <s v="2016/17"/>
    <n v="35340"/>
    <n v="70075"/>
    <n v="234314"/>
    <n v="0.99146625290923196"/>
    <n v="0.96296296296296291"/>
    <n v="13"/>
    <n v="0.154"/>
    <n v="8.9499999999999996E-2"/>
  </r>
  <r>
    <x v="57"/>
    <s v="CalWIN"/>
    <x v="5"/>
    <x v="5"/>
    <x v="5"/>
    <s v="2016/17"/>
    <n v="10054"/>
    <n v="19272"/>
    <n v="59130"/>
    <n v="0.95414847161572047"/>
    <n v="0.96916299559471364"/>
    <n v="66"/>
    <n v="0.318"/>
    <n v="6.4600000000000005E-2"/>
  </r>
  <r>
    <x v="58"/>
    <s v="C-IV"/>
    <x v="5"/>
    <x v="5"/>
    <x v="5"/>
    <s v="2016/17"/>
    <n v="5983"/>
    <n v="12987"/>
    <n v="32723"/>
    <n v="1"/>
    <n v="0.97211155378486058"/>
    <n v="66"/>
    <n v="0.318"/>
    <n v="6.4600000000000005E-2"/>
  </r>
  <r>
    <x v="0"/>
    <s v="n/a"/>
    <x v="6"/>
    <x v="5"/>
    <x v="5"/>
    <s v="2017/18"/>
    <n v="1970777"/>
    <n v="4065857"/>
    <n v="13332791"/>
    <n v="0.98644102942192935"/>
    <n v="0.93133280786698192"/>
    <n v="730"/>
    <n v="0.38500000000000001"/>
    <n v="6.2700000000000006E-2"/>
  </r>
  <r>
    <x v="1"/>
    <s v="CalWIN"/>
    <x v="6"/>
    <x v="5"/>
    <x v="5"/>
    <s v="2017/18"/>
    <n v="56864"/>
    <n v="107183"/>
    <n v="433021"/>
    <s v="n/a"/>
    <s v="n/a"/>
    <n v="19"/>
    <n v="0.42099999999999999"/>
    <n v="3.3799999999999997E-2"/>
  </r>
  <r>
    <x v="2"/>
    <s v="C-IV"/>
    <x v="6"/>
    <x v="5"/>
    <x v="5"/>
    <s v="2017/18"/>
    <n v="76"/>
    <n v="138"/>
    <n v="317"/>
    <n v="1"/>
    <n v="1"/>
    <n v="71"/>
    <n v="0.29599999999999999"/>
    <n v="6.3500000000000001E-2"/>
  </r>
  <r>
    <x v="3"/>
    <s v="C-IV"/>
    <x v="6"/>
    <x v="5"/>
    <x v="5"/>
    <s v="2017/18"/>
    <n v="1649"/>
    <n v="2999"/>
    <n v="8197"/>
    <n v="0.9438202247191011"/>
    <n v="0.98181818181818181"/>
    <n v="71"/>
    <n v="0.29599999999999999"/>
    <n v="6.3500000000000001E-2"/>
  </r>
  <r>
    <x v="4"/>
    <s v="C-IV"/>
    <x v="6"/>
    <x v="5"/>
    <x v="5"/>
    <s v="2017/18"/>
    <n v="16651"/>
    <n v="30937"/>
    <n v="82969"/>
    <n v="0.92170329670329676"/>
    <n v="0.95777351247600773"/>
    <n v="71"/>
    <n v="0.29599999999999999"/>
    <n v="6.3500000000000001E-2"/>
  </r>
  <r>
    <x v="5"/>
    <s v="C-IV"/>
    <x v="6"/>
    <x v="5"/>
    <x v="5"/>
    <s v="2017/18"/>
    <n v="2785"/>
    <n v="4980"/>
    <n v="12062"/>
    <n v="0.96946564885496178"/>
    <n v="0.94047619047619047"/>
    <n v="71"/>
    <n v="0.29599999999999999"/>
    <n v="6.3500000000000001E-2"/>
  </r>
  <r>
    <x v="6"/>
    <s v="C-IV"/>
    <x v="6"/>
    <x v="5"/>
    <x v="5"/>
    <s v="2017/18"/>
    <n v="687"/>
    <n v="1527"/>
    <n v="9093"/>
    <n v="1"/>
    <n v="1"/>
    <n v="71"/>
    <n v="0.29599999999999999"/>
    <n v="6.3500000000000001E-2"/>
  </r>
  <r>
    <x v="7"/>
    <s v="CalWIN"/>
    <x v="6"/>
    <x v="5"/>
    <x v="5"/>
    <s v="2017/18"/>
    <n v="31242"/>
    <n v="62388"/>
    <n v="271180"/>
    <n v="0.97601668404588116"/>
    <n v="0.97815533980582525"/>
    <n v="12"/>
    <n v="0.33300000000000002"/>
    <n v="5.9499999999999997E-2"/>
  </r>
  <r>
    <x v="8"/>
    <s v="C-IV"/>
    <x v="6"/>
    <x v="5"/>
    <x v="5"/>
    <s v="2017/18"/>
    <n v="2564"/>
    <n v="5249"/>
    <n v="12019"/>
    <n v="0.98863636363636365"/>
    <n v="0.92537313432835822"/>
    <n v="71"/>
    <n v="0.29599999999999999"/>
    <n v="6.3500000000000001E-2"/>
  </r>
  <r>
    <x v="9"/>
    <s v="C-IV"/>
    <x v="6"/>
    <x v="5"/>
    <x v="5"/>
    <s v="2017/18"/>
    <n v="6817"/>
    <n v="12046"/>
    <n v="38830"/>
    <n v="0.99680511182108622"/>
    <n v="0.98706896551724133"/>
    <n v="71"/>
    <n v="0.29599999999999999"/>
    <n v="6.3500000000000001E-2"/>
  </r>
  <r>
    <x v="10"/>
    <s v="CalWIN"/>
    <x v="6"/>
    <x v="5"/>
    <x v="5"/>
    <s v="2017/18"/>
    <n v="87986"/>
    <n v="203978"/>
    <n v="491981"/>
    <n v="0.97408829174664102"/>
    <n v="0.94849023090586149"/>
    <n v="35"/>
    <n v="0.4"/>
    <n v="3.6700000000000003E-2"/>
  </r>
  <r>
    <x v="11"/>
    <s v="C-IV"/>
    <x v="6"/>
    <x v="5"/>
    <x v="5"/>
    <s v="2017/18"/>
    <n v="1469"/>
    <n v="3359"/>
    <n v="12461"/>
    <n v="1"/>
    <n v="0.92105263157894735"/>
    <n v="71"/>
    <n v="0.29599999999999999"/>
    <n v="6.3500000000000001E-2"/>
  </r>
  <r>
    <x v="12"/>
    <s v="C-IV"/>
    <x v="6"/>
    <x v="5"/>
    <x v="5"/>
    <s v="2017/18"/>
    <n v="12014"/>
    <n v="20316"/>
    <n v="55401"/>
    <n v="0.99293286219081267"/>
    <n v="0.98280098280098283"/>
    <n v="71"/>
    <n v="0.29599999999999999"/>
    <n v="6.3500000000000001E-2"/>
  </r>
  <r>
    <x v="13"/>
    <s v="C-IV"/>
    <x v="6"/>
    <x v="5"/>
    <x v="5"/>
    <s v="2017/18"/>
    <n v="17191"/>
    <n v="41667"/>
    <n v="94915"/>
    <n v="0.97153465346534651"/>
    <n v="0.94479830148619959"/>
    <n v="71"/>
    <n v="0.29599999999999999"/>
    <n v="6.3500000000000001E-2"/>
  </r>
  <r>
    <x v="14"/>
    <s v="C-IV"/>
    <x v="6"/>
    <x v="5"/>
    <x v="5"/>
    <s v="2017/18"/>
    <n v="1012"/>
    <n v="1936"/>
    <n v="5505"/>
    <n v="0.98360655737704916"/>
    <n v="0.95652173913043481"/>
    <n v="71"/>
    <n v="0.29599999999999999"/>
    <n v="6.3500000000000001E-2"/>
  </r>
  <r>
    <x v="15"/>
    <s v="C-IV"/>
    <x v="6"/>
    <x v="5"/>
    <x v="5"/>
    <s v="2017/18"/>
    <n v="68701"/>
    <n v="159585"/>
    <n v="412928"/>
    <n v="0.98810214741729541"/>
    <n v="0.92284085927224901"/>
    <n v="18"/>
    <n v="0.222"/>
    <n v="1.6299999999999999E-2"/>
  </r>
  <r>
    <x v="16"/>
    <s v="C-IV"/>
    <x v="6"/>
    <x v="5"/>
    <x v="5"/>
    <s v="2017/18"/>
    <n v="10493"/>
    <n v="23734"/>
    <n v="57512"/>
    <n v="1"/>
    <n v="0.93582887700534756"/>
    <n v="71"/>
    <n v="0.29599999999999999"/>
    <n v="6.3500000000000001E-2"/>
  </r>
  <r>
    <x v="17"/>
    <s v="C-IV"/>
    <x v="6"/>
    <x v="5"/>
    <x v="5"/>
    <s v="2017/18"/>
    <n v="6351"/>
    <n v="11765"/>
    <n v="32733"/>
    <n v="0.93846153846153846"/>
    <n v="0.91764705882352937"/>
    <n v="71"/>
    <n v="0.29599999999999999"/>
    <n v="6.3500000000000001E-2"/>
  </r>
  <r>
    <x v="18"/>
    <s v="C-IV"/>
    <x v="6"/>
    <x v="5"/>
    <x v="5"/>
    <s v="2017/18"/>
    <n v="1584"/>
    <n v="3164"/>
    <n v="8075"/>
    <n v="0.91891891891891886"/>
    <n v="0.88888888888888884"/>
    <n v="71"/>
    <n v="0.29599999999999999"/>
    <n v="6.3500000000000001E-2"/>
  </r>
  <r>
    <x v="19"/>
    <s v="LRS"/>
    <x v="6"/>
    <x v="5"/>
    <x v="5"/>
    <s v="2017/18"/>
    <n v="531015"/>
    <n v="1066219"/>
    <n v="3964005"/>
    <n v="0.99006645438183583"/>
    <n v="0.90822669104204756"/>
    <n v="269"/>
    <n v="0.46100000000000002"/>
    <n v="0.113"/>
  </r>
  <r>
    <x v="20"/>
    <s v="C-IV"/>
    <x v="6"/>
    <x v="5"/>
    <x v="5"/>
    <s v="2017/18"/>
    <n v="11408"/>
    <n v="27701"/>
    <n v="70277"/>
    <n v="0.99173553719008267"/>
    <n v="0.94117647058823528"/>
    <n v="71"/>
    <n v="0.29599999999999999"/>
    <n v="6.3500000000000001E-2"/>
  </r>
  <r>
    <x v="21"/>
    <s v="C-IV"/>
    <x v="6"/>
    <x v="5"/>
    <x v="5"/>
    <s v="2017/18"/>
    <n v="5939"/>
    <n v="9844"/>
    <n v="47528"/>
    <n v="0.97945205479452058"/>
    <n v="0.94054054054054059"/>
    <n v="71"/>
    <n v="0.29599999999999999"/>
    <n v="6.3500000000000001E-2"/>
  </r>
  <r>
    <x v="22"/>
    <s v="C-IV"/>
    <x v="6"/>
    <x v="5"/>
    <x v="5"/>
    <s v="2017/18"/>
    <n v="1014"/>
    <n v="1826"/>
    <n v="4842"/>
    <n v="0.8666666666666667"/>
    <n v="0.81081081081081086"/>
    <n v="71"/>
    <n v="0.29599999999999999"/>
    <n v="6.3500000000000001E-2"/>
  </r>
  <r>
    <x v="23"/>
    <s v="C-IV"/>
    <x v="6"/>
    <x v="5"/>
    <x v="5"/>
    <s v="2017/18"/>
    <n v="6260"/>
    <n v="11716"/>
    <n v="41538"/>
    <n v="0.96276595744680848"/>
    <n v="0.92996108949416345"/>
    <n v="71"/>
    <n v="0.29599999999999999"/>
    <n v="6.3500000000000001E-2"/>
  </r>
  <r>
    <x v="24"/>
    <s v="C-IV"/>
    <x v="6"/>
    <x v="5"/>
    <x v="5"/>
    <s v="2017/18"/>
    <n v="23507"/>
    <n v="54447"/>
    <n v="139939"/>
    <n v="0.98083427282976321"/>
    <n v="0.97936507936507933"/>
    <n v="6"/>
    <n v="0"/>
    <n v="3.3700000000000001E-2"/>
  </r>
  <r>
    <x v="25"/>
    <s v="C-IV"/>
    <x v="6"/>
    <x v="5"/>
    <x v="5"/>
    <s v="2017/18"/>
    <n v="540"/>
    <n v="1152"/>
    <n v="3192"/>
    <n v="0.96551724137931039"/>
    <n v="0.95652173913043481"/>
    <n v="71"/>
    <n v="0.29599999999999999"/>
    <n v="6.3500000000000001E-2"/>
  </r>
  <r>
    <x v="26"/>
    <s v="C-IV"/>
    <x v="6"/>
    <x v="5"/>
    <x v="5"/>
    <s v="2017/18"/>
    <n v="393"/>
    <n v="676"/>
    <n v="3743"/>
    <n v="1"/>
    <n v="1"/>
    <n v="71"/>
    <n v="0.29599999999999999"/>
    <n v="6.3500000000000001E-2"/>
  </r>
  <r>
    <x v="27"/>
    <s v="C-IV"/>
    <x v="6"/>
    <x v="5"/>
    <x v="5"/>
    <s v="2017/18"/>
    <n v="20137"/>
    <n v="43982"/>
    <n v="186228"/>
    <n v="0.99519230769230771"/>
    <n v="0.96146044624746452"/>
    <n v="6"/>
    <n v="0.33300000000000002"/>
    <n v="2.98E-2"/>
  </r>
  <r>
    <x v="28"/>
    <s v="C-IV"/>
    <x v="6"/>
    <x v="5"/>
    <x v="5"/>
    <s v="2017/18"/>
    <n v="3123"/>
    <n v="6168"/>
    <n v="32310"/>
    <n v="0.96116504854368934"/>
    <n v="0.93421052631578949"/>
    <n v="71"/>
    <n v="0.29599999999999999"/>
    <n v="6.3500000000000001E-2"/>
  </r>
  <r>
    <x v="29"/>
    <s v="C-IV"/>
    <x v="6"/>
    <x v="5"/>
    <x v="5"/>
    <s v="2017/18"/>
    <n v="4111"/>
    <n v="7099"/>
    <n v="25123"/>
    <n v="0.86602870813397126"/>
    <n v="0.86792452830188682"/>
    <n v="71"/>
    <n v="0.29599999999999999"/>
    <n v="6.3500000000000001E-2"/>
  </r>
  <r>
    <x v="30"/>
    <s v="CalWIN"/>
    <x v="6"/>
    <x v="5"/>
    <x v="5"/>
    <s v="2017/18"/>
    <n v="115149"/>
    <n v="233056"/>
    <n v="893729"/>
    <n v="0.99607329842931935"/>
    <n v="0.99780509218612823"/>
    <n v="40"/>
    <n v="0.35"/>
    <n v="6.3799999999999996E-2"/>
  </r>
  <r>
    <x v="31"/>
    <s v="CalWIN"/>
    <x v="6"/>
    <x v="5"/>
    <x v="5"/>
    <s v="2017/18"/>
    <n v="8684"/>
    <n v="16142"/>
    <n v="62032"/>
    <n v="1"/>
    <n v="0.9285714285714286"/>
    <n v="71"/>
    <n v="0.29599999999999999"/>
    <n v="6.3500000000000001E-2"/>
  </r>
  <r>
    <x v="32"/>
    <s v="C-IV"/>
    <x v="6"/>
    <x v="5"/>
    <x v="5"/>
    <s v="2017/18"/>
    <n v="1108"/>
    <n v="1950"/>
    <n v="6492"/>
    <n v="1"/>
    <n v="0.83333333333333337"/>
    <n v="71"/>
    <n v="0.29599999999999999"/>
    <n v="6.3500000000000001E-2"/>
  </r>
  <r>
    <x v="33"/>
    <s v="C-IV"/>
    <x v="6"/>
    <x v="5"/>
    <x v="5"/>
    <s v="2017/18"/>
    <n v="121753"/>
    <n v="268703"/>
    <n v="835392"/>
    <n v="0.9942117807286347"/>
    <n v="0.91702228544333808"/>
    <n v="34"/>
    <n v="0.32400000000000001"/>
    <n v="5.04E-2"/>
  </r>
  <r>
    <x v="34"/>
    <s v="CalWIN"/>
    <x v="6"/>
    <x v="5"/>
    <x v="5"/>
    <s v="2017/18"/>
    <n v="97997"/>
    <n v="204946"/>
    <n v="550283"/>
    <n v="0.99522292993630568"/>
    <n v="0.99180327868852458"/>
    <n v="36"/>
    <n v="0.47199999999999998"/>
    <n v="4.2599999999999999E-2"/>
  </r>
  <r>
    <x v="35"/>
    <s v="C-IV"/>
    <x v="6"/>
    <x v="5"/>
    <x v="5"/>
    <s v="2017/18"/>
    <n v="2180"/>
    <n v="4853"/>
    <n v="18696"/>
    <n v="1"/>
    <n v="0.97499999999999998"/>
    <n v="71"/>
    <n v="0.29599999999999999"/>
    <n v="6.3500000000000001E-2"/>
  </r>
  <r>
    <x v="36"/>
    <s v="C-IV"/>
    <x v="6"/>
    <x v="5"/>
    <x v="5"/>
    <s v="2017/18"/>
    <n v="165609"/>
    <n v="361132"/>
    <n v="882182"/>
    <n v="0.99234507897934388"/>
    <n v="0.93748899454129253"/>
    <n v="44"/>
    <n v="0.27300000000000002"/>
    <n v="3.7100000000000001E-2"/>
  </r>
  <r>
    <x v="37"/>
    <s v="CalWIN"/>
    <x v="6"/>
    <x v="5"/>
    <x v="5"/>
    <s v="2017/18"/>
    <n v="132680"/>
    <n v="266491"/>
    <n v="893229"/>
    <n v="0.97605200136845705"/>
    <n v="0.95559425337396608"/>
    <n v="56"/>
    <n v="0.41099999999999998"/>
    <n v="2.81E-2"/>
  </r>
  <r>
    <x v="38"/>
    <s v="CalWIN"/>
    <x v="6"/>
    <x v="5"/>
    <x v="5"/>
    <s v="2017/18"/>
    <n v="34008"/>
    <n v="50759"/>
    <n v="221431"/>
    <n v="0.99129852744310576"/>
    <n v="0.89503546099290776"/>
    <n v="10"/>
    <n v="0.3"/>
    <n v="8.0199999999999994E-2"/>
  </r>
  <r>
    <x v="39"/>
    <s v="C-IV"/>
    <x v="6"/>
    <x v="5"/>
    <x v="5"/>
    <s v="2017/18"/>
    <n v="48123"/>
    <n v="106642"/>
    <n v="298546"/>
    <n v="0.98465608465608467"/>
    <n v="0.90307328605200943"/>
    <n v="13"/>
    <n v="7.6999999999999999E-2"/>
    <n v="3.8600000000000002E-2"/>
  </r>
  <r>
    <x v="40"/>
    <s v="CalWIN"/>
    <x v="6"/>
    <x v="5"/>
    <x v="5"/>
    <s v="2017/18"/>
    <n v="9485"/>
    <n v="16840"/>
    <n v="60209"/>
    <n v="0.99162011173184361"/>
    <n v="0.97499999999999998"/>
    <n v="71"/>
    <n v="0.29599999999999999"/>
    <n v="6.3500000000000001E-2"/>
  </r>
  <r>
    <x v="41"/>
    <s v="CalWIN"/>
    <x v="6"/>
    <x v="5"/>
    <x v="5"/>
    <s v="2017/18"/>
    <n v="13512"/>
    <n v="25954"/>
    <n v="150607"/>
    <n v="0.97556008146639517"/>
    <n v="0.87687687687687688"/>
    <n v="71"/>
    <n v="0.29599999999999999"/>
    <n v="6.3500000000000001E-2"/>
  </r>
  <r>
    <x v="42"/>
    <s v="CalWIN"/>
    <x v="6"/>
    <x v="5"/>
    <x v="5"/>
    <s v="2017/18"/>
    <n v="18150"/>
    <n v="36933"/>
    <n v="147410"/>
    <n v="0.98153034300791553"/>
    <n v="0.91275167785234901"/>
    <n v="71"/>
    <n v="0.29599999999999999"/>
    <n v="6.3500000000000001E-2"/>
  </r>
  <r>
    <x v="43"/>
    <s v="CalWIN"/>
    <x v="6"/>
    <x v="5"/>
    <x v="5"/>
    <s v="2017/18"/>
    <n v="46568"/>
    <n v="90705"/>
    <n v="424250"/>
    <n v="0.9905977165883143"/>
    <n v="0.984375"/>
    <n v="15"/>
    <n v="0.4"/>
    <n v="4.2700000000000002E-2"/>
  </r>
  <r>
    <x v="44"/>
    <s v="CalWIN"/>
    <x v="6"/>
    <x v="5"/>
    <x v="5"/>
    <s v="2017/18"/>
    <n v="14252"/>
    <n v="25362"/>
    <n v="78054"/>
    <n v="0.97783251231527091"/>
    <n v="0.98378378378378384"/>
    <n v="71"/>
    <n v="0.29599999999999999"/>
    <n v="6.3500000000000001E-2"/>
  </r>
  <r>
    <x v="45"/>
    <s v="C-IV"/>
    <x v="6"/>
    <x v="5"/>
    <x v="5"/>
    <s v="2017/18"/>
    <n v="12332"/>
    <n v="23135"/>
    <n v="63132"/>
    <n v="0.94138543516873885"/>
    <n v="0.95750000000000002"/>
    <n v="71"/>
    <n v="0.29599999999999999"/>
    <n v="6.3500000000000001E-2"/>
  </r>
  <r>
    <x v="46"/>
    <s v="C-IV"/>
    <x v="6"/>
    <x v="5"/>
    <x v="5"/>
    <s v="2017/18"/>
    <n v="155"/>
    <n v="259"/>
    <n v="850"/>
    <n v="0.875"/>
    <n v="1"/>
    <n v="71"/>
    <n v="0.29599999999999999"/>
    <n v="6.3500000000000001E-2"/>
  </r>
  <r>
    <x v="47"/>
    <s v="C-IV"/>
    <x v="6"/>
    <x v="5"/>
    <x v="5"/>
    <s v="2017/18"/>
    <n v="3071"/>
    <n v="6325"/>
    <n v="18931"/>
    <n v="0.99065420560747663"/>
    <n v="0.81927710843373491"/>
    <n v="71"/>
    <n v="0.29599999999999999"/>
    <n v="6.3500000000000001E-2"/>
  </r>
  <r>
    <x v="48"/>
    <s v="CalWIN"/>
    <x v="6"/>
    <x v="5"/>
    <x v="5"/>
    <s v="2017/18"/>
    <n v="20918"/>
    <n v="39289"/>
    <n v="120833"/>
    <n v="0.97564276048714482"/>
    <n v="0.97862232779097391"/>
    <n v="8"/>
    <n v="0.5"/>
    <n v="5.1999999999999998E-3"/>
  </r>
  <r>
    <x v="49"/>
    <s v="CalWIN"/>
    <x v="6"/>
    <x v="5"/>
    <x v="5"/>
    <s v="2017/18"/>
    <n v="17114"/>
    <n v="30018"/>
    <n v="127731"/>
    <n v="0.98815165876777256"/>
    <n v="0.92583732057416268"/>
    <n v="71"/>
    <n v="0.29599999999999999"/>
    <n v="6.3500000000000001E-2"/>
  </r>
  <r>
    <x v="50"/>
    <s v="C-IV"/>
    <x v="6"/>
    <x v="5"/>
    <x v="5"/>
    <s v="2017/18"/>
    <n v="39640"/>
    <n v="82629"/>
    <n v="250094"/>
    <n v="0.98466780238500851"/>
    <n v="0.95292207792207795"/>
    <n v="9"/>
    <n v="0.55600000000000005"/>
    <n v="4.1700000000000001E-2"/>
  </r>
  <r>
    <x v="51"/>
    <s v="C-IV"/>
    <x v="6"/>
    <x v="5"/>
    <x v="5"/>
    <s v="2017/18"/>
    <n v="5452"/>
    <n v="12529"/>
    <n v="42493"/>
    <n v="0.989247311827957"/>
    <n v="0.92253521126760563"/>
    <n v="71"/>
    <n v="0.29599999999999999"/>
    <n v="6.3500000000000001E-2"/>
  </r>
  <r>
    <x v="52"/>
    <s v="C-IV"/>
    <x v="6"/>
    <x v="5"/>
    <x v="5"/>
    <s v="2017/18"/>
    <n v="4269"/>
    <n v="9227"/>
    <n v="27150"/>
    <n v="0.91836734693877553"/>
    <n v="0.95774647887323938"/>
    <n v="71"/>
    <n v="0.29599999999999999"/>
    <n v="6.3500000000000001E-2"/>
  </r>
  <r>
    <x v="53"/>
    <s v="C-IV"/>
    <x v="6"/>
    <x v="5"/>
    <x v="5"/>
    <s v="2017/18"/>
    <n v="937"/>
    <n v="1645"/>
    <n v="4825"/>
    <n v="0.95"/>
    <n v="0.6071428571428571"/>
    <n v="71"/>
    <n v="0.29599999999999999"/>
    <n v="6.3500000000000001E-2"/>
  </r>
  <r>
    <x v="54"/>
    <s v="CalWIN"/>
    <x v="6"/>
    <x v="5"/>
    <x v="5"/>
    <s v="2017/18"/>
    <n v="50612"/>
    <n v="117038"/>
    <n v="257136"/>
    <n v="0.98274932614555255"/>
    <n v="0.92019950124688277"/>
    <n v="15"/>
    <n v="0.4"/>
    <n v="3.9600000000000003E-2"/>
  </r>
  <r>
    <x v="55"/>
    <s v="C-IV"/>
    <x v="6"/>
    <x v="5"/>
    <x v="5"/>
    <s v="2017/18"/>
    <n v="2807"/>
    <n v="4955"/>
    <n v="14032"/>
    <n v="0.97478991596638653"/>
    <n v="0.96"/>
    <n v="71"/>
    <n v="0.29599999999999999"/>
    <n v="6.3500000000000001E-2"/>
  </r>
  <r>
    <x v="56"/>
    <s v="CalWIN"/>
    <x v="6"/>
    <x v="5"/>
    <x v="5"/>
    <s v="2017/18"/>
    <n v="34711"/>
    <n v="68560"/>
    <n v="233360"/>
    <n v="0.98535394629780304"/>
    <n v="0.96626506024096381"/>
    <n v="14"/>
    <n v="0.14299999999999999"/>
    <n v="7.3099999999999998E-2"/>
  </r>
  <r>
    <x v="57"/>
    <s v="CalWIN"/>
    <x v="6"/>
    <x v="5"/>
    <x v="5"/>
    <s v="2017/18"/>
    <n v="9887"/>
    <n v="18924"/>
    <n v="58987"/>
    <n v="0.94871794871794868"/>
    <n v="0.9375"/>
    <n v="71"/>
    <n v="0.29599999999999999"/>
    <n v="6.3500000000000001E-2"/>
  </r>
  <r>
    <x v="58"/>
    <s v="C-IV"/>
    <x v="6"/>
    <x v="5"/>
    <x v="5"/>
    <s v="2017/18"/>
    <n v="6031"/>
    <n v="13075"/>
    <n v="32771"/>
    <n v="0.99691358024691357"/>
    <n v="0.9543568464730291"/>
    <n v="71"/>
    <n v="0.29599999999999999"/>
    <n v="6.3500000000000001E-2"/>
  </r>
  <r>
    <x v="0"/>
    <s v="n/a"/>
    <x v="7"/>
    <x v="5"/>
    <x v="5"/>
    <s v="2017/18"/>
    <n v="1985432"/>
    <n v="4085865"/>
    <n v="13358391"/>
    <n v="0.9841604048755046"/>
    <n v="0.93026985001133822"/>
    <n v="763"/>
    <n v="0.39100000000000001"/>
    <n v="6.1899999999999997E-2"/>
  </r>
  <r>
    <x v="1"/>
    <s v="CalWIN"/>
    <x v="7"/>
    <x v="5"/>
    <x v="5"/>
    <s v="2017/18"/>
    <n v="57382"/>
    <n v="107694"/>
    <n v="436371"/>
    <s v="n/a"/>
    <s v="n/a"/>
    <n v="20"/>
    <n v="0.45"/>
    <n v="3.1E-2"/>
  </r>
  <r>
    <x v="2"/>
    <s v="C-IV"/>
    <x v="7"/>
    <x v="5"/>
    <x v="5"/>
    <s v="2017/18"/>
    <n v="78"/>
    <n v="137"/>
    <n v="323"/>
    <n v="1"/>
    <n v="0.66666666666666663"/>
    <n v="78"/>
    <n v="0.29499999999999998"/>
    <n v="8.4599999999999995E-2"/>
  </r>
  <r>
    <x v="3"/>
    <s v="C-IV"/>
    <x v="7"/>
    <x v="5"/>
    <x v="5"/>
    <s v="2017/18"/>
    <n v="1666"/>
    <n v="3013"/>
    <n v="8206"/>
    <n v="1"/>
    <n v="0.98181818181818181"/>
    <n v="78"/>
    <n v="0.29499999999999998"/>
    <n v="8.4599999999999995E-2"/>
  </r>
  <r>
    <x v="4"/>
    <s v="C-IV"/>
    <x v="7"/>
    <x v="5"/>
    <x v="5"/>
    <s v="2017/18"/>
    <n v="16544"/>
    <n v="30858"/>
    <n v="83016"/>
    <n v="0.9255079006772009"/>
    <n v="0.91233283803863297"/>
    <n v="78"/>
    <n v="0.29499999999999998"/>
    <n v="8.4599999999999995E-2"/>
  </r>
  <r>
    <x v="5"/>
    <s v="C-IV"/>
    <x v="7"/>
    <x v="5"/>
    <x v="5"/>
    <s v="2017/18"/>
    <n v="2804"/>
    <n v="5025"/>
    <n v="12006"/>
    <n v="0.99411764705882355"/>
    <n v="0.89380530973451322"/>
    <n v="78"/>
    <n v="0.29499999999999998"/>
    <n v="8.4599999999999995E-2"/>
  </r>
  <r>
    <x v="6"/>
    <s v="C-IV"/>
    <x v="7"/>
    <x v="5"/>
    <x v="5"/>
    <s v="2017/18"/>
    <n v="692"/>
    <n v="1535"/>
    <n v="9091"/>
    <n v="1"/>
    <n v="1"/>
    <n v="78"/>
    <n v="0.29499999999999998"/>
    <n v="8.4599999999999995E-2"/>
  </r>
  <r>
    <x v="7"/>
    <s v="CalWIN"/>
    <x v="7"/>
    <x v="5"/>
    <x v="5"/>
    <s v="2017/18"/>
    <n v="31606"/>
    <n v="62627"/>
    <n v="272689"/>
    <n v="0.97023809523809523"/>
    <n v="0.9836601307189542"/>
    <n v="12"/>
    <n v="0.33300000000000002"/>
    <n v="5.8500000000000003E-2"/>
  </r>
  <r>
    <x v="8"/>
    <s v="C-IV"/>
    <x v="7"/>
    <x v="5"/>
    <x v="5"/>
    <s v="2017/18"/>
    <n v="2577"/>
    <n v="5280"/>
    <n v="12065"/>
    <n v="1"/>
    <n v="0.97701149425287359"/>
    <n v="78"/>
    <n v="0.29499999999999998"/>
    <n v="8.4599999999999995E-2"/>
  </r>
  <r>
    <x v="9"/>
    <s v="C-IV"/>
    <x v="7"/>
    <x v="5"/>
    <x v="5"/>
    <s v="2017/18"/>
    <n v="6789"/>
    <n v="11966"/>
    <n v="38644"/>
    <n v="0.99704142011834318"/>
    <n v="0.98367346938775513"/>
    <n v="78"/>
    <n v="0.29499999999999998"/>
    <n v="8.4599999999999995E-2"/>
  </r>
  <r>
    <x v="10"/>
    <s v="CalWIN"/>
    <x v="7"/>
    <x v="5"/>
    <x v="5"/>
    <s v="2017/18"/>
    <n v="88665"/>
    <n v="204992"/>
    <n v="491423"/>
    <n v="0.95606750602732382"/>
    <n v="0.94394971189104238"/>
    <n v="36"/>
    <n v="0.41699999999999998"/>
    <n v="3.9E-2"/>
  </r>
  <r>
    <x v="11"/>
    <s v="C-IV"/>
    <x v="7"/>
    <x v="5"/>
    <x v="5"/>
    <s v="2017/18"/>
    <n v="1508"/>
    <n v="3456"/>
    <n v="12485"/>
    <n v="0.97727272727272729"/>
    <n v="1"/>
    <n v="78"/>
    <n v="0.29499999999999998"/>
    <n v="8.4599999999999995E-2"/>
  </r>
  <r>
    <x v="12"/>
    <s v="C-IV"/>
    <x v="7"/>
    <x v="5"/>
    <x v="5"/>
    <s v="2017/18"/>
    <n v="11991"/>
    <n v="20350"/>
    <n v="55331"/>
    <n v="0.99380804953560375"/>
    <n v="0.97876857749469215"/>
    <n v="78"/>
    <n v="0.29499999999999998"/>
    <n v="8.4599999999999995E-2"/>
  </r>
  <r>
    <x v="13"/>
    <s v="C-IV"/>
    <x v="7"/>
    <x v="5"/>
    <x v="5"/>
    <s v="2017/18"/>
    <n v="17388"/>
    <n v="42136"/>
    <n v="95204"/>
    <n v="0.97406639004149376"/>
    <n v="0.92482517482517479"/>
    <n v="78"/>
    <n v="0.29499999999999998"/>
    <n v="8.4599999999999995E-2"/>
  </r>
  <r>
    <x v="14"/>
    <s v="C-IV"/>
    <x v="7"/>
    <x v="5"/>
    <x v="5"/>
    <s v="2017/18"/>
    <n v="1017"/>
    <n v="1965"/>
    <n v="5525"/>
    <n v="1"/>
    <n v="0.83870967741935487"/>
    <n v="78"/>
    <n v="0.29499999999999998"/>
    <n v="8.4599999999999995E-2"/>
  </r>
  <r>
    <x v="15"/>
    <s v="C-IV"/>
    <x v="7"/>
    <x v="5"/>
    <x v="5"/>
    <s v="2017/18"/>
    <n v="68941"/>
    <n v="159703"/>
    <n v="412800"/>
    <n v="0.99063962558502339"/>
    <n v="0.92347548824232761"/>
    <n v="18"/>
    <n v="0.222"/>
    <n v="1.6199999999999999E-2"/>
  </r>
  <r>
    <x v="16"/>
    <s v="C-IV"/>
    <x v="7"/>
    <x v="5"/>
    <x v="5"/>
    <s v="2017/18"/>
    <n v="10585"/>
    <n v="23866"/>
    <n v="57834"/>
    <n v="0.99672131147540988"/>
    <n v="0.91911764705882348"/>
    <n v="78"/>
    <n v="0.29499999999999998"/>
    <n v="8.4599999999999995E-2"/>
  </r>
  <r>
    <x v="17"/>
    <s v="C-IV"/>
    <x v="7"/>
    <x v="5"/>
    <x v="5"/>
    <s v="2017/18"/>
    <n v="6406"/>
    <n v="11846"/>
    <n v="32831"/>
    <n v="0.930379746835443"/>
    <n v="0.87735849056603776"/>
    <n v="78"/>
    <n v="0.29499999999999998"/>
    <n v="8.4599999999999995E-2"/>
  </r>
  <r>
    <x v="18"/>
    <s v="C-IV"/>
    <x v="7"/>
    <x v="5"/>
    <x v="5"/>
    <s v="2017/18"/>
    <n v="1582"/>
    <n v="3172"/>
    <n v="8079"/>
    <n v="0.96052631578947367"/>
    <n v="0.8936170212765957"/>
    <n v="78"/>
    <n v="0.29499999999999998"/>
    <n v="8.4599999999999995E-2"/>
  </r>
  <r>
    <x v="19"/>
    <s v="LRS"/>
    <x v="7"/>
    <x v="5"/>
    <x v="5"/>
    <s v="2017/18"/>
    <n v="539658"/>
    <n v="1080306"/>
    <n v="3965474"/>
    <n v="0.9858131880603791"/>
    <n v="0.90716078798451261"/>
    <n v="280"/>
    <n v="0.47099999999999997"/>
    <n v="0.10100000000000001"/>
  </r>
  <r>
    <x v="20"/>
    <s v="C-IV"/>
    <x v="7"/>
    <x v="5"/>
    <x v="5"/>
    <s v="2017/18"/>
    <n v="11312"/>
    <n v="27445"/>
    <n v="70413"/>
    <n v="0.99285714285714288"/>
    <n v="0.99186991869918695"/>
    <n v="78"/>
    <n v="0.29499999999999998"/>
    <n v="8.4599999999999995E-2"/>
  </r>
  <r>
    <x v="21"/>
    <s v="C-IV"/>
    <x v="7"/>
    <x v="5"/>
    <x v="5"/>
    <s v="2017/18"/>
    <n v="5972"/>
    <n v="9897"/>
    <n v="47502"/>
    <n v="0.98422712933753942"/>
    <n v="0.93896713615023475"/>
    <n v="78"/>
    <n v="0.29499999999999998"/>
    <n v="8.4599999999999995E-2"/>
  </r>
  <r>
    <x v="22"/>
    <s v="C-IV"/>
    <x v="7"/>
    <x v="5"/>
    <x v="5"/>
    <s v="2017/18"/>
    <n v="1023"/>
    <n v="1856"/>
    <n v="4846"/>
    <n v="0.89583333333333337"/>
    <n v="0.66666666666666663"/>
    <n v="78"/>
    <n v="0.29499999999999998"/>
    <n v="8.4599999999999995E-2"/>
  </r>
  <r>
    <x v="23"/>
    <s v="C-IV"/>
    <x v="7"/>
    <x v="5"/>
    <x v="5"/>
    <s v="2017/18"/>
    <n v="6320"/>
    <n v="11736"/>
    <n v="41688"/>
    <n v="0.93603411513859269"/>
    <n v="0.94551282051282048"/>
    <n v="78"/>
    <n v="0.29499999999999998"/>
    <n v="8.4599999999999995E-2"/>
  </r>
  <r>
    <x v="24"/>
    <s v="C-IV"/>
    <x v="7"/>
    <x v="5"/>
    <x v="5"/>
    <s v="2017/18"/>
    <n v="23439"/>
    <n v="54193"/>
    <n v="139557"/>
    <n v="0.97633744855967075"/>
    <n v="0.95594713656387664"/>
    <n v="6"/>
    <n v="0"/>
    <n v="3.2300000000000002E-2"/>
  </r>
  <r>
    <x v="25"/>
    <s v="C-IV"/>
    <x v="7"/>
    <x v="5"/>
    <x v="5"/>
    <s v="2017/18"/>
    <n v="544"/>
    <n v="1172"/>
    <n v="3195"/>
    <n v="0.91891891891891886"/>
    <n v="0.96"/>
    <n v="78"/>
    <n v="0.29499999999999998"/>
    <n v="8.4599999999999995E-2"/>
  </r>
  <r>
    <x v="26"/>
    <s v="C-IV"/>
    <x v="7"/>
    <x v="5"/>
    <x v="5"/>
    <s v="2017/18"/>
    <n v="392"/>
    <n v="675"/>
    <n v="3700"/>
    <n v="1"/>
    <n v="1"/>
    <n v="78"/>
    <n v="0.29499999999999998"/>
    <n v="8.4599999999999995E-2"/>
  </r>
  <r>
    <x v="27"/>
    <s v="C-IV"/>
    <x v="7"/>
    <x v="5"/>
    <x v="5"/>
    <s v="2017/18"/>
    <n v="19822"/>
    <n v="43219"/>
    <n v="186418"/>
    <n v="0.99701789264413521"/>
    <n v="0.94763513513513509"/>
    <n v="7"/>
    <n v="0.28599999999999998"/>
    <n v="2.98E-2"/>
  </r>
  <r>
    <x v="28"/>
    <s v="C-IV"/>
    <x v="7"/>
    <x v="5"/>
    <x v="5"/>
    <s v="2017/18"/>
    <n v="3127"/>
    <n v="6224"/>
    <n v="32166"/>
    <n v="0.93233082706766912"/>
    <n v="0.9101123595505618"/>
    <n v="78"/>
    <n v="0.29499999999999998"/>
    <n v="8.4599999999999995E-2"/>
  </r>
  <r>
    <x v="29"/>
    <s v="C-IV"/>
    <x v="7"/>
    <x v="5"/>
    <x v="5"/>
    <s v="2017/18"/>
    <n v="4101"/>
    <n v="7086"/>
    <n v="25210"/>
    <n v="0.89639639639639634"/>
    <n v="0.85620915032679734"/>
    <n v="78"/>
    <n v="0.29499999999999998"/>
    <n v="8.4599999999999995E-2"/>
  </r>
  <r>
    <x v="30"/>
    <s v="CalWIN"/>
    <x v="7"/>
    <x v="5"/>
    <x v="5"/>
    <s v="2017/18"/>
    <n v="115627"/>
    <n v="233036"/>
    <n v="896981"/>
    <n v="0.99591305963217536"/>
    <n v="0.99412751677852351"/>
    <n v="42"/>
    <n v="0.35699999999999998"/>
    <n v="6.3700000000000007E-2"/>
  </r>
  <r>
    <x v="31"/>
    <s v="CalWIN"/>
    <x v="7"/>
    <x v="5"/>
    <x v="5"/>
    <s v="2017/18"/>
    <n v="8686"/>
    <n v="16186"/>
    <n v="61812"/>
    <n v="1"/>
    <n v="0.8839285714285714"/>
    <n v="78"/>
    <n v="0.29499999999999998"/>
    <n v="8.4599999999999995E-2"/>
  </r>
  <r>
    <x v="32"/>
    <s v="C-IV"/>
    <x v="7"/>
    <x v="5"/>
    <x v="5"/>
    <s v="2017/18"/>
    <n v="1082"/>
    <n v="1960"/>
    <n v="6478"/>
    <n v="0.98809523809523814"/>
    <n v="0.93939393939393945"/>
    <n v="78"/>
    <n v="0.29499999999999998"/>
    <n v="8.4599999999999995E-2"/>
  </r>
  <r>
    <x v="33"/>
    <s v="C-IV"/>
    <x v="7"/>
    <x v="5"/>
    <x v="5"/>
    <s v="2017/18"/>
    <n v="123150"/>
    <n v="271909"/>
    <n v="837547"/>
    <n v="0.99561961283029532"/>
    <n v="0.93817878028404345"/>
    <n v="35"/>
    <n v="0.314"/>
    <n v="4.7800000000000002E-2"/>
  </r>
  <r>
    <x v="34"/>
    <s v="CalWIN"/>
    <x v="7"/>
    <x v="5"/>
    <x v="5"/>
    <s v="2017/18"/>
    <n v="98666"/>
    <n v="205778"/>
    <n v="551880"/>
    <n v="0.99525638129658911"/>
    <n v="0.98845598845598848"/>
    <n v="38"/>
    <n v="0.5"/>
    <n v="4.2099999999999999E-2"/>
  </r>
  <r>
    <x v="35"/>
    <s v="C-IV"/>
    <x v="7"/>
    <x v="5"/>
    <x v="5"/>
    <s v="2017/18"/>
    <n v="2145"/>
    <n v="4763"/>
    <n v="18630"/>
    <n v="0.98958333333333337"/>
    <n v="0.95454545454545459"/>
    <n v="78"/>
    <n v="0.29499999999999998"/>
    <n v="8.4599999999999995E-2"/>
  </r>
  <r>
    <x v="36"/>
    <s v="C-IV"/>
    <x v="7"/>
    <x v="5"/>
    <x v="5"/>
    <s v="2017/18"/>
    <n v="166053"/>
    <n v="361938"/>
    <n v="883706"/>
    <n v="0.99482084346263611"/>
    <n v="0.94178565824572413"/>
    <n v="46"/>
    <n v="0.26100000000000001"/>
    <n v="3.6999999999999998E-2"/>
  </r>
  <r>
    <x v="37"/>
    <s v="CalWIN"/>
    <x v="7"/>
    <x v="5"/>
    <x v="5"/>
    <s v="2017/18"/>
    <n v="133572"/>
    <n v="267512"/>
    <n v="899120"/>
    <n v="0.98243846264574641"/>
    <n v="0.95470249520153549"/>
    <n v="59"/>
    <n v="0.42399999999999999"/>
    <n v="2.76E-2"/>
  </r>
  <r>
    <x v="38"/>
    <s v="CalWIN"/>
    <x v="7"/>
    <x v="5"/>
    <x v="5"/>
    <s v="2017/18"/>
    <n v="34152"/>
    <n v="50937"/>
    <n v="221915"/>
    <n v="0.98618618618618614"/>
    <n v="0.90364277320799058"/>
    <n v="10"/>
    <n v="0.3"/>
    <n v="8.3000000000000004E-2"/>
  </r>
  <r>
    <x v="39"/>
    <s v="C-IV"/>
    <x v="7"/>
    <x v="5"/>
    <x v="5"/>
    <s v="2017/18"/>
    <n v="48114"/>
    <n v="106429"/>
    <n v="297905"/>
    <n v="0.98521505376344087"/>
    <n v="0.92159559834938098"/>
    <n v="14"/>
    <n v="7.0999999999999994E-2"/>
    <n v="3.6499999999999998E-2"/>
  </r>
  <r>
    <x v="40"/>
    <s v="CalWIN"/>
    <x v="7"/>
    <x v="5"/>
    <x v="5"/>
    <s v="2017/18"/>
    <n v="9456"/>
    <n v="16645"/>
    <n v="60194"/>
    <n v="0.9860788863109049"/>
    <n v="0.98340248962655596"/>
    <n v="78"/>
    <n v="0.29499999999999998"/>
    <n v="8.4599999999999995E-2"/>
  </r>
  <r>
    <x v="41"/>
    <s v="CalWIN"/>
    <x v="7"/>
    <x v="5"/>
    <x v="5"/>
    <s v="2017/18"/>
    <n v="13401"/>
    <n v="25662"/>
    <n v="150726"/>
    <n v="0.98185117967332125"/>
    <n v="0.87687687687687688"/>
    <n v="78"/>
    <n v="0.29499999999999998"/>
    <n v="8.4599999999999995E-2"/>
  </r>
  <r>
    <x v="42"/>
    <s v="CalWIN"/>
    <x v="7"/>
    <x v="5"/>
    <x v="5"/>
    <s v="2017/18"/>
    <n v="18120"/>
    <n v="36519"/>
    <n v="148270"/>
    <n v="0.97329376854599403"/>
    <n v="0.91884057971014488"/>
    <n v="78"/>
    <n v="0.29499999999999998"/>
    <n v="8.4599999999999995E-2"/>
  </r>
  <r>
    <x v="43"/>
    <s v="CalWIN"/>
    <x v="7"/>
    <x v="5"/>
    <x v="5"/>
    <s v="2017/18"/>
    <n v="46807"/>
    <n v="90804"/>
    <n v="425819"/>
    <n v="0.9795501022494888"/>
    <n v="0.97360248447204967"/>
    <n v="15"/>
    <n v="0.4"/>
    <n v="5.4199999999999998E-2"/>
  </r>
  <r>
    <x v="44"/>
    <s v="CalWIN"/>
    <x v="7"/>
    <x v="5"/>
    <x v="5"/>
    <s v="2017/18"/>
    <n v="14156"/>
    <n v="25125"/>
    <n v="78156"/>
    <n v="0.98619329388560162"/>
    <n v="0.99537037037037035"/>
    <n v="78"/>
    <n v="0.29499999999999998"/>
    <n v="8.4599999999999995E-2"/>
  </r>
  <r>
    <x v="45"/>
    <s v="C-IV"/>
    <x v="7"/>
    <x v="5"/>
    <x v="5"/>
    <s v="2017/18"/>
    <n v="12375"/>
    <n v="23244"/>
    <n v="63095"/>
    <n v="0.96423248882265278"/>
    <n v="0.96047430830039526"/>
    <n v="78"/>
    <n v="0.29499999999999998"/>
    <n v="8.4599999999999995E-2"/>
  </r>
  <r>
    <x v="46"/>
    <s v="C-IV"/>
    <x v="7"/>
    <x v="5"/>
    <x v="5"/>
    <s v="2017/18"/>
    <n v="160"/>
    <n v="268"/>
    <n v="855"/>
    <n v="1"/>
    <n v="0.83333333333333337"/>
    <n v="78"/>
    <n v="0.29499999999999998"/>
    <n v="8.4599999999999995E-2"/>
  </r>
  <r>
    <x v="47"/>
    <s v="C-IV"/>
    <x v="7"/>
    <x v="5"/>
    <x v="5"/>
    <s v="2017/18"/>
    <n v="3050"/>
    <n v="6241"/>
    <n v="18718"/>
    <n v="0.98684210526315785"/>
    <n v="0.85950413223140498"/>
    <n v="78"/>
    <n v="0.29499999999999998"/>
    <n v="8.4599999999999995E-2"/>
  </r>
  <r>
    <x v="48"/>
    <s v="CalWIN"/>
    <x v="7"/>
    <x v="5"/>
    <x v="5"/>
    <s v="2017/18"/>
    <n v="21031"/>
    <n v="39333"/>
    <n v="121143"/>
    <n v="0.97444444444444445"/>
    <n v="0.97023809523809523"/>
    <n v="8"/>
    <n v="0.5"/>
    <n v="5.7000000000000002E-3"/>
  </r>
  <r>
    <x v="49"/>
    <s v="CalWIN"/>
    <x v="7"/>
    <x v="5"/>
    <x v="5"/>
    <s v="2017/18"/>
    <n v="17242"/>
    <n v="30059"/>
    <n v="128106"/>
    <n v="0.97302904564315351"/>
    <n v="0.90829694323144106"/>
    <n v="78"/>
    <n v="0.29499999999999998"/>
    <n v="8.4599999999999995E-2"/>
  </r>
  <r>
    <x v="50"/>
    <s v="C-IV"/>
    <x v="7"/>
    <x v="5"/>
    <x v="5"/>
    <s v="2017/18"/>
    <n v="39568"/>
    <n v="82528"/>
    <n v="251138"/>
    <n v="0.98519980266403551"/>
    <n v="0.95195195195195192"/>
    <n v="9"/>
    <n v="0.55600000000000005"/>
    <n v="4.2900000000000001E-2"/>
  </r>
  <r>
    <x v="51"/>
    <s v="C-IV"/>
    <x v="7"/>
    <x v="5"/>
    <x v="5"/>
    <s v="2017/18"/>
    <n v="5413"/>
    <n v="12391"/>
    <n v="42063"/>
    <n v="0.99567099567099571"/>
    <n v="0.90816326530612246"/>
    <n v="78"/>
    <n v="0.29499999999999998"/>
    <n v="8.4599999999999995E-2"/>
  </r>
  <r>
    <x v="52"/>
    <s v="C-IV"/>
    <x v="7"/>
    <x v="5"/>
    <x v="5"/>
    <s v="2017/18"/>
    <n v="4296"/>
    <n v="9342"/>
    <n v="27156"/>
    <n v="0.93518518518518523"/>
    <n v="0.91549295774647887"/>
    <n v="78"/>
    <n v="0.29499999999999998"/>
    <n v="8.4599999999999995E-2"/>
  </r>
  <r>
    <x v="53"/>
    <s v="C-IV"/>
    <x v="7"/>
    <x v="5"/>
    <x v="5"/>
    <s v="2017/18"/>
    <n v="972"/>
    <n v="1707"/>
    <n v="4787"/>
    <n v="1"/>
    <n v="0.63636363636363635"/>
    <n v="78"/>
    <n v="0.29499999999999998"/>
    <n v="8.4599999999999995E-2"/>
  </r>
  <r>
    <x v="54"/>
    <s v="CalWIN"/>
    <x v="7"/>
    <x v="5"/>
    <x v="5"/>
    <s v="2017/18"/>
    <n v="50769"/>
    <n v="117031"/>
    <n v="258425"/>
    <n v="0.94336202990484819"/>
    <n v="0.75496688741721851"/>
    <n v="15"/>
    <n v="0.4"/>
    <n v="4.2799999999999998E-2"/>
  </r>
  <r>
    <x v="55"/>
    <s v="C-IV"/>
    <x v="7"/>
    <x v="5"/>
    <x v="5"/>
    <s v="2017/18"/>
    <n v="2762"/>
    <n v="4839"/>
    <n v="13939"/>
    <n v="0.97810218978102192"/>
    <n v="0.93396226415094341"/>
    <n v="78"/>
    <n v="0.29499999999999998"/>
    <n v="8.4599999999999995E-2"/>
  </r>
  <r>
    <x v="56"/>
    <s v="CalWIN"/>
    <x v="7"/>
    <x v="5"/>
    <x v="5"/>
    <s v="2017/18"/>
    <n v="34825"/>
    <n v="68412"/>
    <n v="233778"/>
    <n v="0.98614150255288113"/>
    <n v="0.97043832823649334"/>
    <n v="15"/>
    <n v="0.13300000000000001"/>
    <n v="6.13E-2"/>
  </r>
  <r>
    <x v="57"/>
    <s v="CalWIN"/>
    <x v="7"/>
    <x v="5"/>
    <x v="5"/>
    <s v="2017/18"/>
    <n v="9815"/>
    <n v="18777"/>
    <n v="59159"/>
    <n v="0.9460093896713615"/>
    <n v="0.96812749003984067"/>
    <n v="78"/>
    <n v="0.29499999999999998"/>
    <n v="8.4599999999999995E-2"/>
  </r>
  <r>
    <x v="58"/>
    <s v="C-IV"/>
    <x v="7"/>
    <x v="5"/>
    <x v="5"/>
    <s v="2017/18"/>
    <n v="6036"/>
    <n v="13060"/>
    <n v="32798"/>
    <n v="1"/>
    <n v="0.95726495726495731"/>
    <n v="78"/>
    <n v="0.29499999999999998"/>
    <n v="8.4599999999999995E-2"/>
  </r>
  <r>
    <x v="0"/>
    <s v="n/a"/>
    <x v="8"/>
    <x v="5"/>
    <x v="5"/>
    <s v="2017/18"/>
    <n v="1984021"/>
    <n v="4085151"/>
    <m/>
    <n v="0.98035119355228872"/>
    <n v="0.92840581349318552"/>
    <n v="795"/>
    <n v="0.39"/>
    <n v="6.6400000000000001E-2"/>
  </r>
  <r>
    <x v="1"/>
    <s v="CalWIN"/>
    <x v="8"/>
    <x v="5"/>
    <x v="5"/>
    <s v="2017/18"/>
    <n v="57189"/>
    <n v="107586"/>
    <m/>
    <s v="n/a"/>
    <s v="n/a"/>
    <n v="21"/>
    <n v="0.42899999999999999"/>
    <n v="2.8799999999999999E-2"/>
  </r>
  <r>
    <x v="2"/>
    <s v="C-IV"/>
    <x v="8"/>
    <x v="5"/>
    <x v="5"/>
    <s v="2017/18"/>
    <n v="76"/>
    <n v="136"/>
    <m/>
    <n v="1"/>
    <n v="0.25"/>
    <n v="81"/>
    <n v="0.29599999999999999"/>
    <n v="9.0300000000000005E-2"/>
  </r>
  <r>
    <x v="3"/>
    <s v="C-IV"/>
    <x v="8"/>
    <x v="5"/>
    <x v="5"/>
    <s v="2017/18"/>
    <n v="1651"/>
    <n v="2996"/>
    <m/>
    <n v="0.97802197802197799"/>
    <n v="0.98113207547169812"/>
    <n v="81"/>
    <n v="0.29599999999999999"/>
    <n v="9.0300000000000005E-2"/>
  </r>
  <r>
    <x v="4"/>
    <s v="C-IV"/>
    <x v="8"/>
    <x v="5"/>
    <x v="5"/>
    <s v="2017/18"/>
    <n v="16547"/>
    <n v="30767"/>
    <m/>
    <n v="0.87278761061946897"/>
    <n v="0.93620178041543023"/>
    <n v="81"/>
    <n v="0.29599999999999999"/>
    <n v="9.0300000000000005E-2"/>
  </r>
  <r>
    <x v="5"/>
    <s v="C-IV"/>
    <x v="8"/>
    <x v="5"/>
    <x v="5"/>
    <s v="2017/18"/>
    <n v="2796"/>
    <n v="5024"/>
    <m/>
    <n v="0.97457627118644063"/>
    <n v="0.91025641025641024"/>
    <n v="81"/>
    <n v="0.29599999999999999"/>
    <n v="9.0300000000000005E-2"/>
  </r>
  <r>
    <x v="6"/>
    <s v="C-IV"/>
    <x v="8"/>
    <x v="5"/>
    <x v="5"/>
    <s v="2017/18"/>
    <n v="690"/>
    <n v="1509"/>
    <m/>
    <n v="1"/>
    <n v="0.90476190476190477"/>
    <n v="81"/>
    <n v="0.29599999999999999"/>
    <n v="9.0300000000000005E-2"/>
  </r>
  <r>
    <x v="7"/>
    <s v="CalWIN"/>
    <x v="8"/>
    <x v="5"/>
    <x v="5"/>
    <s v="2017/18"/>
    <n v="31466"/>
    <n v="62968"/>
    <m/>
    <n v="0.97740112994350281"/>
    <n v="0.97413793103448276"/>
    <n v="13"/>
    <n v="0.308"/>
    <n v="6.0699999999999997E-2"/>
  </r>
  <r>
    <x v="8"/>
    <s v="C-IV"/>
    <x v="8"/>
    <x v="5"/>
    <x v="5"/>
    <s v="2017/18"/>
    <n v="2584"/>
    <n v="5259"/>
    <m/>
    <n v="0.98113207547169812"/>
    <n v="0.93506493506493504"/>
    <n v="81"/>
    <n v="0.29599999999999999"/>
    <n v="9.0300000000000005E-2"/>
  </r>
  <r>
    <x v="9"/>
    <s v="C-IV"/>
    <x v="8"/>
    <x v="5"/>
    <x v="5"/>
    <s v="2017/18"/>
    <n v="6736"/>
    <n v="11873"/>
    <m/>
    <n v="0.99003322259136217"/>
    <n v="0.98734177215189878"/>
    <n v="81"/>
    <n v="0.29599999999999999"/>
    <n v="9.0300000000000005E-2"/>
  </r>
  <r>
    <x v="10"/>
    <s v="CalWIN"/>
    <x v="8"/>
    <x v="5"/>
    <x v="5"/>
    <s v="2017/18"/>
    <n v="88568"/>
    <n v="204520"/>
    <m/>
    <n v="0.95230574857864814"/>
    <n v="0.93431553100061382"/>
    <n v="37"/>
    <n v="0.432"/>
    <n v="4.1300000000000003E-2"/>
  </r>
  <r>
    <x v="11"/>
    <s v="C-IV"/>
    <x v="8"/>
    <x v="5"/>
    <x v="5"/>
    <s v="2017/18"/>
    <n v="1488"/>
    <n v="3427"/>
    <m/>
    <n v="0.96491228070175439"/>
    <n v="0.96969696969696972"/>
    <n v="81"/>
    <n v="0.29599999999999999"/>
    <n v="9.0300000000000005E-2"/>
  </r>
  <r>
    <x v="12"/>
    <s v="C-IV"/>
    <x v="8"/>
    <x v="5"/>
    <x v="5"/>
    <s v="2017/18"/>
    <n v="11960"/>
    <n v="20262"/>
    <m/>
    <n v="0.99530516431924887"/>
    <n v="0.98181818181818181"/>
    <n v="81"/>
    <n v="0.29599999999999999"/>
    <n v="9.0300000000000005E-2"/>
  </r>
  <r>
    <x v="13"/>
    <s v="C-IV"/>
    <x v="8"/>
    <x v="5"/>
    <x v="5"/>
    <s v="2017/18"/>
    <n v="17361"/>
    <n v="42162"/>
    <m/>
    <n v="0.9604221635883905"/>
    <n v="0.92129629629629628"/>
    <n v="81"/>
    <n v="0.29599999999999999"/>
    <n v="9.0300000000000005E-2"/>
  </r>
  <r>
    <x v="14"/>
    <s v="C-IV"/>
    <x v="8"/>
    <x v="5"/>
    <x v="5"/>
    <s v="2017/18"/>
    <n v="1013"/>
    <n v="1952"/>
    <m/>
    <n v="1"/>
    <n v="0.97499999999999998"/>
    <n v="81"/>
    <n v="0.29599999999999999"/>
    <n v="9.0300000000000005E-2"/>
  </r>
  <r>
    <x v="15"/>
    <s v="C-IV"/>
    <x v="8"/>
    <x v="5"/>
    <x v="5"/>
    <s v="2017/18"/>
    <n v="68715"/>
    <n v="158997"/>
    <m/>
    <n v="0.98411243507485491"/>
    <n v="0.93222818137493901"/>
    <n v="19"/>
    <n v="0.21099999999999999"/>
    <n v="1.9400000000000001E-2"/>
  </r>
  <r>
    <x v="16"/>
    <s v="C-IV"/>
    <x v="8"/>
    <x v="5"/>
    <x v="5"/>
    <s v="2017/18"/>
    <n v="10540"/>
    <n v="23600"/>
    <m/>
    <n v="0.99625468164794007"/>
    <n v="0.94100294985250732"/>
    <n v="81"/>
    <n v="0.29599999999999999"/>
    <n v="9.0300000000000005E-2"/>
  </r>
  <r>
    <x v="17"/>
    <s v="C-IV"/>
    <x v="8"/>
    <x v="5"/>
    <x v="5"/>
    <s v="2017/18"/>
    <n v="6385"/>
    <n v="11824"/>
    <m/>
    <n v="0.93174061433447097"/>
    <n v="0.90173410404624277"/>
    <n v="81"/>
    <n v="0.29599999999999999"/>
    <n v="9.0300000000000005E-2"/>
  </r>
  <r>
    <x v="18"/>
    <s v="C-IV"/>
    <x v="8"/>
    <x v="5"/>
    <x v="5"/>
    <s v="2017/18"/>
    <n v="1566"/>
    <n v="3139"/>
    <m/>
    <n v="0.96296296296296302"/>
    <n v="0.8928571428571429"/>
    <n v="81"/>
    <n v="0.29599999999999999"/>
    <n v="9.0300000000000005E-2"/>
  </r>
  <r>
    <x v="19"/>
    <s v="LRS"/>
    <x v="8"/>
    <x v="5"/>
    <x v="5"/>
    <s v="2017/18"/>
    <n v="543966"/>
    <n v="1087433"/>
    <m/>
    <n v="0.98449855654575125"/>
    <n v="0.90756426671919632"/>
    <n v="290"/>
    <n v="0.46899999999999997"/>
    <n v="0.1045"/>
  </r>
  <r>
    <x v="20"/>
    <s v="C-IV"/>
    <x v="8"/>
    <x v="5"/>
    <x v="5"/>
    <s v="2017/18"/>
    <n v="11270"/>
    <n v="27348"/>
    <m/>
    <n v="0.99744897959183676"/>
    <n v="0.99583333333333335"/>
    <n v="81"/>
    <n v="0.29599999999999999"/>
    <n v="9.0300000000000005E-2"/>
  </r>
  <r>
    <x v="21"/>
    <s v="C-IV"/>
    <x v="8"/>
    <x v="5"/>
    <x v="5"/>
    <s v="2017/18"/>
    <n v="5916"/>
    <n v="9809"/>
    <m/>
    <n v="0.9859154929577465"/>
    <n v="0.91847826086956519"/>
    <n v="81"/>
    <n v="0.29599999999999999"/>
    <n v="9.0300000000000005E-2"/>
  </r>
  <r>
    <x v="22"/>
    <s v="C-IV"/>
    <x v="8"/>
    <x v="5"/>
    <x v="5"/>
    <s v="2017/18"/>
    <n v="1031"/>
    <n v="1909"/>
    <m/>
    <n v="0.97777777777777775"/>
    <n v="0.88461538461538458"/>
    <n v="81"/>
    <n v="0.29599999999999999"/>
    <n v="9.0300000000000005E-2"/>
  </r>
  <r>
    <x v="23"/>
    <s v="C-IV"/>
    <x v="8"/>
    <x v="5"/>
    <x v="5"/>
    <s v="2017/18"/>
    <n v="6307"/>
    <n v="11672"/>
    <m/>
    <n v="0.9578651685393258"/>
    <n v="0.94422310756972117"/>
    <n v="81"/>
    <n v="0.29599999999999999"/>
    <n v="9.0300000000000005E-2"/>
  </r>
  <r>
    <x v="24"/>
    <s v="C-IV"/>
    <x v="8"/>
    <x v="5"/>
    <x v="5"/>
    <s v="2017/18"/>
    <n v="23272"/>
    <n v="53792"/>
    <m/>
    <n v="0.95561357702349869"/>
    <n v="0.97175141242937857"/>
    <n v="7"/>
    <n v="0"/>
    <n v="4.1500000000000002E-2"/>
  </r>
  <r>
    <x v="25"/>
    <s v="C-IV"/>
    <x v="8"/>
    <x v="5"/>
    <x v="5"/>
    <s v="2017/18"/>
    <n v="541"/>
    <n v="1160"/>
    <m/>
    <n v="1"/>
    <n v="0.9375"/>
    <n v="81"/>
    <n v="0.29599999999999999"/>
    <n v="9.0300000000000005E-2"/>
  </r>
  <r>
    <x v="26"/>
    <s v="C-IV"/>
    <x v="8"/>
    <x v="5"/>
    <x v="5"/>
    <s v="2017/18"/>
    <n v="398"/>
    <n v="693"/>
    <m/>
    <n v="1"/>
    <n v="0.95"/>
    <n v="81"/>
    <n v="0.29599999999999999"/>
    <n v="9.0300000000000005E-2"/>
  </r>
  <r>
    <x v="27"/>
    <s v="C-IV"/>
    <x v="8"/>
    <x v="5"/>
    <x v="5"/>
    <s v="2017/18"/>
    <n v="19447"/>
    <n v="42443"/>
    <m/>
    <n v="0.99267015706806283"/>
    <n v="0.94117647058823528"/>
    <n v="7"/>
    <n v="0.28599999999999998"/>
    <n v="3.5700000000000003E-2"/>
  </r>
  <r>
    <x v="28"/>
    <s v="C-IV"/>
    <x v="8"/>
    <x v="5"/>
    <x v="5"/>
    <s v="2017/18"/>
    <n v="3067"/>
    <n v="6080"/>
    <m/>
    <n v="0.90833333333333333"/>
    <n v="0.92500000000000004"/>
    <n v="81"/>
    <n v="0.29599999999999999"/>
    <n v="9.0300000000000005E-2"/>
  </r>
  <r>
    <x v="29"/>
    <s v="C-IV"/>
    <x v="8"/>
    <x v="5"/>
    <x v="5"/>
    <s v="2017/18"/>
    <n v="4105"/>
    <n v="7090"/>
    <m/>
    <n v="0.93243243243243246"/>
    <n v="0.82634730538922152"/>
    <n v="81"/>
    <n v="0.29599999999999999"/>
    <n v="9.0300000000000005E-2"/>
  </r>
  <r>
    <x v="30"/>
    <s v="CalWIN"/>
    <x v="8"/>
    <x v="5"/>
    <x v="5"/>
    <s v="2017/18"/>
    <n v="115089"/>
    <n v="232951"/>
    <m/>
    <n v="0.99363192528125666"/>
    <n v="0.99772001823985412"/>
    <n v="44"/>
    <n v="0.36399999999999999"/>
    <n v="6.5699999999999995E-2"/>
  </r>
  <r>
    <x v="31"/>
    <s v="CalWIN"/>
    <x v="8"/>
    <x v="5"/>
    <x v="5"/>
    <s v="2017/18"/>
    <n v="8670"/>
    <n v="16179"/>
    <m/>
    <n v="1"/>
    <n v="0.88584474885844744"/>
    <n v="81"/>
    <n v="0.29599999999999999"/>
    <n v="9.0300000000000005E-2"/>
  </r>
  <r>
    <x v="32"/>
    <s v="C-IV"/>
    <x v="8"/>
    <x v="5"/>
    <x v="5"/>
    <s v="2017/18"/>
    <n v="1097"/>
    <n v="2007"/>
    <m/>
    <n v="0.96842105263157896"/>
    <n v="0.9242424242424242"/>
    <n v="81"/>
    <n v="0.29599999999999999"/>
    <n v="9.0300000000000005E-2"/>
  </r>
  <r>
    <x v="33"/>
    <s v="C-IV"/>
    <x v="8"/>
    <x v="5"/>
    <x v="5"/>
    <s v="2017/18"/>
    <n v="122740"/>
    <n v="271114"/>
    <m/>
    <n v="0.99532289980212263"/>
    <n v="0.91362467866323904"/>
    <n v="36"/>
    <n v="0.30599999999999999"/>
    <n v="4.3499999999999997E-2"/>
  </r>
  <r>
    <x v="34"/>
    <s v="CalWIN"/>
    <x v="8"/>
    <x v="5"/>
    <x v="5"/>
    <s v="2017/18"/>
    <n v="98208"/>
    <n v="205556"/>
    <m/>
    <n v="0.99407979407979408"/>
    <n v="0.99211770888071471"/>
    <n v="40"/>
    <n v="0.47499999999999998"/>
    <n v="3.8600000000000002E-2"/>
  </r>
  <r>
    <x v="35"/>
    <s v="C-IV"/>
    <x v="8"/>
    <x v="5"/>
    <x v="5"/>
    <s v="2017/18"/>
    <n v="2121"/>
    <n v="4700"/>
    <m/>
    <n v="0.978494623655914"/>
    <n v="0.95522388059701491"/>
    <n v="81"/>
    <n v="0.29599999999999999"/>
    <n v="9.0300000000000005E-2"/>
  </r>
  <r>
    <x v="36"/>
    <s v="C-IV"/>
    <x v="8"/>
    <x v="5"/>
    <x v="5"/>
    <s v="2017/18"/>
    <n v="165648"/>
    <n v="361295"/>
    <m/>
    <n v="0.9892054725743693"/>
    <n v="0.93710691823899372"/>
    <n v="48"/>
    <n v="0.25"/>
    <n v="3.78E-2"/>
  </r>
  <r>
    <x v="37"/>
    <s v="CalWIN"/>
    <x v="8"/>
    <x v="5"/>
    <x v="5"/>
    <s v="2017/18"/>
    <n v="133646"/>
    <n v="268127"/>
    <m/>
    <n v="0.97422844416162901"/>
    <n v="0.95580808080808077"/>
    <n v="62"/>
    <n v="0.435"/>
    <n v="2.8899999999999999E-2"/>
  </r>
  <r>
    <x v="38"/>
    <s v="CalWIN"/>
    <x v="8"/>
    <x v="5"/>
    <x v="5"/>
    <s v="2017/18"/>
    <n v="33923"/>
    <n v="50864"/>
    <m/>
    <n v="0.98502139800285304"/>
    <n v="0.86911764705882355"/>
    <n v="11"/>
    <n v="0.36399999999999999"/>
    <n v="7.9299999999999995E-2"/>
  </r>
  <r>
    <x v="39"/>
    <s v="C-IV"/>
    <x v="8"/>
    <x v="5"/>
    <x v="5"/>
    <s v="2017/18"/>
    <n v="47781"/>
    <n v="105787"/>
    <m/>
    <n v="0.97793326157158234"/>
    <n v="0.91082251082251087"/>
    <n v="14"/>
    <n v="7.0999999999999994E-2"/>
    <n v="3.7400000000000003E-2"/>
  </r>
  <r>
    <x v="40"/>
    <s v="CalWIN"/>
    <x v="8"/>
    <x v="5"/>
    <x v="5"/>
    <s v="2017/18"/>
    <n v="9396"/>
    <n v="16600"/>
    <m/>
    <n v="0.98399999999999999"/>
    <n v="0.96595744680851059"/>
    <n v="81"/>
    <n v="0.29599999999999999"/>
    <n v="9.0300000000000005E-2"/>
  </r>
  <r>
    <x v="41"/>
    <s v="CalWIN"/>
    <x v="8"/>
    <x v="5"/>
    <x v="5"/>
    <s v="2017/18"/>
    <n v="13291"/>
    <n v="25375"/>
    <m/>
    <n v="0.97687861271676302"/>
    <n v="0.87687687687687688"/>
    <n v="81"/>
    <n v="0.29599999999999999"/>
    <n v="9.0300000000000005E-2"/>
  </r>
  <r>
    <x v="42"/>
    <s v="CalWIN"/>
    <x v="8"/>
    <x v="5"/>
    <x v="5"/>
    <s v="2017/18"/>
    <n v="18061"/>
    <n v="36432"/>
    <m/>
    <n v="0.95864262990455995"/>
    <n v="0.91772151898734178"/>
    <n v="81"/>
    <n v="0.29599999999999999"/>
    <n v="9.0300000000000005E-2"/>
  </r>
  <r>
    <x v="43"/>
    <s v="CalWIN"/>
    <x v="8"/>
    <x v="5"/>
    <x v="5"/>
    <s v="2017/18"/>
    <n v="46440"/>
    <n v="90030"/>
    <m/>
    <n v="0.98598654708520184"/>
    <n v="0.97938144329896903"/>
    <n v="16"/>
    <n v="0.375"/>
    <n v="5.11E-2"/>
  </r>
  <r>
    <x v="44"/>
    <s v="CalWIN"/>
    <x v="8"/>
    <x v="5"/>
    <x v="5"/>
    <s v="2017/18"/>
    <n v="14023"/>
    <n v="24863"/>
    <m/>
    <n v="0.982421875"/>
    <n v="0.97674418604651159"/>
    <n v="81"/>
    <n v="0.29599999999999999"/>
    <n v="9.0300000000000005E-2"/>
  </r>
  <r>
    <x v="45"/>
    <s v="C-IV"/>
    <x v="8"/>
    <x v="5"/>
    <x v="5"/>
    <s v="2017/18"/>
    <n v="12332"/>
    <n v="23186"/>
    <m/>
    <n v="0.94921190893169882"/>
    <n v="0.95781637717121593"/>
    <n v="81"/>
    <n v="0.29599999999999999"/>
    <n v="9.0300000000000005E-2"/>
  </r>
  <r>
    <x v="46"/>
    <s v="C-IV"/>
    <x v="8"/>
    <x v="5"/>
    <x v="5"/>
    <s v="2017/18"/>
    <n v="154"/>
    <n v="259"/>
    <m/>
    <n v="1"/>
    <n v="1"/>
    <n v="81"/>
    <n v="0.29599999999999999"/>
    <n v="9.0300000000000005E-2"/>
  </r>
  <r>
    <x v="47"/>
    <s v="C-IV"/>
    <x v="8"/>
    <x v="5"/>
    <x v="5"/>
    <s v="2017/18"/>
    <n v="3050"/>
    <n v="6256"/>
    <m/>
    <n v="0.97619047619047616"/>
    <n v="0.86315789473684212"/>
    <n v="81"/>
    <n v="0.29599999999999999"/>
    <n v="9.0300000000000005E-2"/>
  </r>
  <r>
    <x v="48"/>
    <s v="CalWIN"/>
    <x v="8"/>
    <x v="5"/>
    <x v="5"/>
    <s v="2017/18"/>
    <n v="20949"/>
    <n v="39407"/>
    <m/>
    <n v="0.97636815920398012"/>
    <n v="0.9688249400479616"/>
    <n v="8"/>
    <n v="0.5"/>
    <n v="5.7999999999999996E-3"/>
  </r>
  <r>
    <x v="49"/>
    <s v="CalWIN"/>
    <x v="8"/>
    <x v="5"/>
    <x v="5"/>
    <s v="2017/18"/>
    <n v="17167"/>
    <n v="30001"/>
    <m/>
    <n v="0.98064516129032253"/>
    <n v="0.87267904509283822"/>
    <n v="81"/>
    <n v="0.29599999999999999"/>
    <n v="9.0300000000000005E-2"/>
  </r>
  <r>
    <x v="50"/>
    <s v="C-IV"/>
    <x v="8"/>
    <x v="5"/>
    <x v="5"/>
    <s v="2017/18"/>
    <n v="39239"/>
    <n v="81885"/>
    <m/>
    <n v="0.97997711670480547"/>
    <n v="0.93644067796610164"/>
    <n v="10"/>
    <n v="0.6"/>
    <n v="4.2700000000000002E-2"/>
  </r>
  <r>
    <x v="51"/>
    <s v="C-IV"/>
    <x v="8"/>
    <x v="5"/>
    <x v="5"/>
    <s v="2017/18"/>
    <n v="5361"/>
    <n v="12250"/>
    <m/>
    <n v="0.97101449275362317"/>
    <n v="0.92814371257485029"/>
    <n v="81"/>
    <n v="0.29599999999999999"/>
    <n v="9.0300000000000005E-2"/>
  </r>
  <r>
    <x v="52"/>
    <s v="C-IV"/>
    <x v="8"/>
    <x v="5"/>
    <x v="5"/>
    <s v="2017/18"/>
    <n v="4246"/>
    <n v="8963"/>
    <m/>
    <n v="0.96153846153846156"/>
    <n v="0.94696969696969702"/>
    <n v="81"/>
    <n v="0.29599999999999999"/>
    <n v="9.0300000000000005E-2"/>
  </r>
  <r>
    <x v="53"/>
    <s v="C-IV"/>
    <x v="8"/>
    <x v="5"/>
    <x v="5"/>
    <s v="2017/18"/>
    <n v="971"/>
    <n v="1691"/>
    <m/>
    <n v="0.98181818181818181"/>
    <n v="0.71739130434782605"/>
    <n v="81"/>
    <n v="0.29599999999999999"/>
    <n v="9.0300000000000005E-2"/>
  </r>
  <r>
    <x v="54"/>
    <s v="CalWIN"/>
    <x v="8"/>
    <x v="5"/>
    <x v="5"/>
    <s v="2017/18"/>
    <n v="50655"/>
    <n v="117113"/>
    <m/>
    <n v="0.92569832402234642"/>
    <n v="0.84"/>
    <n v="16"/>
    <n v="0.438"/>
    <n v="4.2500000000000003E-2"/>
  </r>
  <r>
    <x v="55"/>
    <s v="C-IV"/>
    <x v="8"/>
    <x v="5"/>
    <x v="5"/>
    <s v="2017/18"/>
    <n v="2734"/>
    <n v="4770"/>
    <m/>
    <n v="0.95774647887323949"/>
    <n v="0.97727272727272729"/>
    <n v="81"/>
    <n v="0.29599999999999999"/>
    <n v="9.0300000000000005E-2"/>
  </r>
  <r>
    <x v="56"/>
    <s v="CalWIN"/>
    <x v="8"/>
    <x v="5"/>
    <x v="5"/>
    <s v="2017/18"/>
    <n v="34650"/>
    <n v="68571"/>
    <m/>
    <n v="0.9838709677419355"/>
    <n v="0.9632183908045977"/>
    <n v="15"/>
    <n v="0.13300000000000001"/>
    <n v="5.7599999999999998E-2"/>
  </r>
  <r>
    <x v="57"/>
    <s v="CalWIN"/>
    <x v="8"/>
    <x v="5"/>
    <x v="5"/>
    <s v="2017/18"/>
    <n v="9726"/>
    <n v="18467"/>
    <m/>
    <n v="0.92307692307692313"/>
    <n v="0.94716981132075473"/>
    <n v="81"/>
    <n v="0.29599999999999999"/>
    <n v="9.0300000000000005E-2"/>
  </r>
  <r>
    <x v="58"/>
    <s v="C-IV"/>
    <x v="8"/>
    <x v="5"/>
    <x v="5"/>
    <s v="2017/18"/>
    <n v="6002"/>
    <n v="13022"/>
    <m/>
    <n v="0.98648648648648651"/>
    <n v="0.98222222222222222"/>
    <n v="81"/>
    <n v="0.29599999999999999"/>
    <n v="9.0300000000000005E-2"/>
  </r>
  <r>
    <x v="0"/>
    <s v="n/a"/>
    <x v="9"/>
    <x v="5"/>
    <x v="6"/>
    <s v="2017/18"/>
    <n v="1992771"/>
    <n v="4089272"/>
    <m/>
    <n v="0.97983968399046084"/>
    <n v="0.92775324069086862"/>
    <n v="56"/>
    <n v="0.375"/>
    <n v="0.1077"/>
  </r>
  <r>
    <x v="1"/>
    <s v="CalWIN"/>
    <x v="9"/>
    <x v="5"/>
    <x v="6"/>
    <s v="2017/18"/>
    <n v="57502"/>
    <n v="107669"/>
    <m/>
    <s v="n/a"/>
    <s v="n/a"/>
    <n v="1"/>
    <n v="1"/>
    <n v="7.7999999999999996E-3"/>
  </r>
  <r>
    <x v="2"/>
    <s v="C-IV"/>
    <x v="9"/>
    <x v="5"/>
    <x v="6"/>
    <s v="2017/18"/>
    <n v="79"/>
    <n v="144"/>
    <m/>
    <n v="1"/>
    <s v="n/a"/>
    <n v="3"/>
    <n v="0.66700000000000004"/>
    <n v="0.40620000000000001"/>
  </r>
  <r>
    <x v="3"/>
    <s v="C-IV"/>
    <x v="9"/>
    <x v="5"/>
    <x v="6"/>
    <s v="2017/18"/>
    <n v="1648"/>
    <n v="3003"/>
    <m/>
    <n v="0.97333333333333338"/>
    <n v="1"/>
    <n v="3"/>
    <n v="0.66700000000000004"/>
    <n v="0.40620000000000001"/>
  </r>
  <r>
    <x v="4"/>
    <s v="C-IV"/>
    <x v="9"/>
    <x v="5"/>
    <x v="6"/>
    <s v="2017/18"/>
    <n v="16660"/>
    <n v="30804"/>
    <m/>
    <n v="0.8738839285714286"/>
    <n v="0.92172523961661346"/>
    <n v="3"/>
    <n v="0.66700000000000004"/>
    <n v="0.40620000000000001"/>
  </r>
  <r>
    <x v="5"/>
    <s v="C-IV"/>
    <x v="9"/>
    <x v="5"/>
    <x v="6"/>
    <s v="2017/18"/>
    <n v="2783"/>
    <n v="4982"/>
    <m/>
    <n v="0.98230088495575218"/>
    <n v="0.92307692307692313"/>
    <n v="3"/>
    <n v="0.66700000000000004"/>
    <n v="0.40620000000000001"/>
  </r>
  <r>
    <x v="6"/>
    <s v="C-IV"/>
    <x v="9"/>
    <x v="5"/>
    <x v="6"/>
    <s v="2017/18"/>
    <n v="685"/>
    <n v="1492"/>
    <m/>
    <n v="0.94285714285714284"/>
    <n v="0.875"/>
    <n v="3"/>
    <n v="0.66700000000000004"/>
    <n v="0.40620000000000001"/>
  </r>
  <r>
    <x v="7"/>
    <s v="CalWIN"/>
    <x v="9"/>
    <x v="5"/>
    <x v="6"/>
    <s v="2017/18"/>
    <n v="31852"/>
    <n v="63270"/>
    <m/>
    <n v="0.97813288477712368"/>
    <n v="0.97755102040816322"/>
    <n v="1"/>
    <n v="0"/>
    <n v="3.1800000000000002E-2"/>
  </r>
  <r>
    <x v="8"/>
    <s v="C-IV"/>
    <x v="9"/>
    <x v="5"/>
    <x v="6"/>
    <s v="2017/18"/>
    <n v="2602"/>
    <n v="5268"/>
    <m/>
    <n v="1"/>
    <n v="0.95348837209302328"/>
    <n v="3"/>
    <n v="0.66700000000000004"/>
    <n v="0.40620000000000001"/>
  </r>
  <r>
    <x v="9"/>
    <s v="C-IV"/>
    <x v="9"/>
    <x v="5"/>
    <x v="6"/>
    <s v="2017/18"/>
    <n v="6685"/>
    <n v="11742"/>
    <m/>
    <n v="0.97740112994350281"/>
    <n v="0.98523985239852396"/>
    <n v="3"/>
    <n v="0.66700000000000004"/>
    <n v="0.40620000000000001"/>
  </r>
  <r>
    <x v="10"/>
    <s v="CalWIN"/>
    <x v="9"/>
    <x v="5"/>
    <x v="6"/>
    <s v="2017/18"/>
    <n v="88731"/>
    <n v="204699"/>
    <m/>
    <n v="0.96466721446179127"/>
    <n v="0.95012987012987016"/>
    <n v="3"/>
    <n v="0"/>
    <n v="5.7299999999999997E-2"/>
  </r>
  <r>
    <x v="11"/>
    <s v="C-IV"/>
    <x v="9"/>
    <x v="5"/>
    <x v="6"/>
    <s v="2017/18"/>
    <n v="1487"/>
    <n v="3404"/>
    <m/>
    <n v="0.98571428571428577"/>
    <n v="1"/>
    <n v="3"/>
    <n v="0.66700000000000004"/>
    <n v="0.40620000000000001"/>
  </r>
  <r>
    <x v="12"/>
    <s v="C-IV"/>
    <x v="9"/>
    <x v="5"/>
    <x v="6"/>
    <s v="2017/18"/>
    <n v="11949"/>
    <n v="20116"/>
    <m/>
    <n v="0.95652173913043481"/>
    <n v="0.96860986547085204"/>
    <n v="3"/>
    <n v="0.66700000000000004"/>
    <n v="0.40620000000000001"/>
  </r>
  <r>
    <x v="13"/>
    <s v="C-IV"/>
    <x v="9"/>
    <x v="5"/>
    <x v="6"/>
    <s v="2017/18"/>
    <n v="17402"/>
    <n v="42152"/>
    <m/>
    <n v="0.9813829787234043"/>
    <n v="0.95424836601307195"/>
    <n v="3"/>
    <n v="0.66700000000000004"/>
    <n v="0.40620000000000001"/>
  </r>
  <r>
    <x v="14"/>
    <s v="C-IV"/>
    <x v="9"/>
    <x v="5"/>
    <x v="6"/>
    <s v="2017/18"/>
    <n v="998"/>
    <n v="1915"/>
    <m/>
    <n v="0.97560975609756095"/>
    <n v="0.94444444444444442"/>
    <n v="3"/>
    <n v="0.66700000000000004"/>
    <n v="0.40620000000000001"/>
  </r>
  <r>
    <x v="15"/>
    <s v="C-IV"/>
    <x v="9"/>
    <x v="5"/>
    <x v="6"/>
    <s v="2017/18"/>
    <n v="68617"/>
    <n v="157975"/>
    <m/>
    <n v="0.9884710403513588"/>
    <n v="0.93956953642384111"/>
    <n v="2"/>
    <n v="0.5"/>
    <n v="5.0200000000000002E-2"/>
  </r>
  <r>
    <x v="16"/>
    <s v="C-IV"/>
    <x v="9"/>
    <x v="5"/>
    <x v="6"/>
    <s v="2017/18"/>
    <n v="10523"/>
    <n v="23482"/>
    <m/>
    <n v="0.99464285714285716"/>
    <n v="0.9338422391857506"/>
    <n v="3"/>
    <n v="0.66700000000000004"/>
    <n v="0.40620000000000001"/>
  </r>
  <r>
    <x v="17"/>
    <s v="C-IV"/>
    <x v="9"/>
    <x v="5"/>
    <x v="6"/>
    <s v="2017/18"/>
    <n v="6578"/>
    <n v="12174"/>
    <m/>
    <n v="0.91481481481481486"/>
    <n v="0.85093167701863359"/>
    <n v="3"/>
    <n v="0.66700000000000004"/>
    <n v="0.40620000000000001"/>
  </r>
  <r>
    <x v="18"/>
    <s v="C-IV"/>
    <x v="9"/>
    <x v="5"/>
    <x v="6"/>
    <s v="2017/18"/>
    <n v="1511"/>
    <n v="3043"/>
    <m/>
    <n v="0.93243243243243246"/>
    <n v="0.81132075471698117"/>
    <n v="3"/>
    <n v="0.66700000000000004"/>
    <n v="0.40620000000000001"/>
  </r>
  <r>
    <x v="19"/>
    <s v="LRS"/>
    <x v="9"/>
    <x v="5"/>
    <x v="6"/>
    <s v="2017/18"/>
    <n v="550197"/>
    <n v="1095403"/>
    <m/>
    <n v="0.98732853540013532"/>
    <n v="0.90461919033347604"/>
    <n v="18"/>
    <n v="0.44400000000000001"/>
    <n v="6.3E-2"/>
  </r>
  <r>
    <x v="20"/>
    <s v="C-IV"/>
    <x v="9"/>
    <x v="5"/>
    <x v="6"/>
    <s v="2017/18"/>
    <n v="11211"/>
    <n v="27187"/>
    <m/>
    <n v="0.99530516431924887"/>
    <n v="0.98007968127490042"/>
    <n v="3"/>
    <n v="0.66700000000000004"/>
    <n v="0.40620000000000001"/>
  </r>
  <r>
    <x v="21"/>
    <s v="C-IV"/>
    <x v="9"/>
    <x v="5"/>
    <x v="6"/>
    <s v="2017/18"/>
    <n v="5943"/>
    <n v="9818"/>
    <m/>
    <n v="0.96644295302013428"/>
    <n v="0.93048128342245995"/>
    <n v="3"/>
    <n v="0.66700000000000004"/>
    <n v="0.40620000000000001"/>
  </r>
  <r>
    <x v="22"/>
    <s v="C-IV"/>
    <x v="9"/>
    <x v="5"/>
    <x v="6"/>
    <s v="2017/18"/>
    <n v="1023"/>
    <n v="1887"/>
    <m/>
    <n v="0.97142857142857142"/>
    <n v="0.95"/>
    <n v="3"/>
    <n v="0.66700000000000004"/>
    <n v="0.40620000000000001"/>
  </r>
  <r>
    <x v="23"/>
    <s v="C-IV"/>
    <x v="9"/>
    <x v="5"/>
    <x v="6"/>
    <s v="2017/18"/>
    <n v="6400"/>
    <n v="11831"/>
    <m/>
    <n v="0.95216400911161736"/>
    <n v="0.91228070175438591"/>
    <n v="3"/>
    <n v="0.66700000000000004"/>
    <n v="0.40620000000000001"/>
  </r>
  <r>
    <x v="24"/>
    <s v="C-IV"/>
    <x v="9"/>
    <x v="5"/>
    <x v="6"/>
    <s v="2017/18"/>
    <n v="23196"/>
    <n v="53463"/>
    <m/>
    <n v="0.97008547008547008"/>
    <n v="0.96417445482866049"/>
    <n v="1"/>
    <n v="1"/>
    <n v="2.9100000000000001E-2"/>
  </r>
  <r>
    <x v="25"/>
    <s v="C-IV"/>
    <x v="9"/>
    <x v="5"/>
    <x v="6"/>
    <s v="2017/18"/>
    <n v="556"/>
    <n v="1169"/>
    <m/>
    <n v="0.97297297297297303"/>
    <n v="0.93103448275862066"/>
    <n v="3"/>
    <n v="0.66700000000000004"/>
    <n v="0.40620000000000001"/>
  </r>
  <r>
    <x v="26"/>
    <s v="C-IV"/>
    <x v="9"/>
    <x v="5"/>
    <x v="6"/>
    <s v="2017/18"/>
    <n v="413"/>
    <n v="703"/>
    <m/>
    <n v="1"/>
    <n v="0.93548387096774188"/>
    <n v="3"/>
    <n v="0.66700000000000004"/>
    <n v="0.40620000000000001"/>
  </r>
  <r>
    <x v="27"/>
    <s v="C-IV"/>
    <x v="9"/>
    <x v="5"/>
    <x v="6"/>
    <s v="2017/18"/>
    <n v="19155"/>
    <n v="41620"/>
    <m/>
    <n v="0.98764342453662846"/>
    <n v="0.95245901639344266"/>
    <n v="1"/>
    <n v="0"/>
    <n v="3.6600000000000001E-2"/>
  </r>
  <r>
    <x v="28"/>
    <s v="C-IV"/>
    <x v="9"/>
    <x v="5"/>
    <x v="6"/>
    <s v="2017/18"/>
    <n v="3090"/>
    <n v="6222"/>
    <m/>
    <n v="0.90677966101694918"/>
    <n v="0.89552238805970152"/>
    <n v="3"/>
    <n v="0.66700000000000004"/>
    <n v="0.40620000000000001"/>
  </r>
  <r>
    <x v="29"/>
    <s v="C-IV"/>
    <x v="9"/>
    <x v="5"/>
    <x v="6"/>
    <s v="2017/18"/>
    <n v="4107"/>
    <n v="7079"/>
    <m/>
    <n v="0.89047619047619042"/>
    <n v="0.81690140845070425"/>
    <n v="3"/>
    <n v="0.66700000000000004"/>
    <n v="0.40620000000000001"/>
  </r>
  <r>
    <x v="30"/>
    <s v="CalWIN"/>
    <x v="9"/>
    <x v="5"/>
    <x v="6"/>
    <s v="2017/18"/>
    <n v="115302"/>
    <n v="231950"/>
    <m/>
    <n v="0.99254526091586792"/>
    <n v="0.99911738746690204"/>
    <n v="3"/>
    <n v="0.33300000000000002"/>
    <n v="3.8600000000000002E-2"/>
  </r>
  <r>
    <x v="31"/>
    <s v="CalWIN"/>
    <x v="9"/>
    <x v="5"/>
    <x v="6"/>
    <s v="2017/18"/>
    <n v="8593"/>
    <n v="17608"/>
    <m/>
    <n v="1"/>
    <n v="0.90256410256410258"/>
    <n v="3"/>
    <n v="0.66700000000000004"/>
    <n v="0.40620000000000001"/>
  </r>
  <r>
    <x v="32"/>
    <s v="C-IV"/>
    <x v="9"/>
    <x v="5"/>
    <x v="6"/>
    <s v="2017/18"/>
    <n v="1139"/>
    <n v="2030"/>
    <m/>
    <n v="0.97297297297297303"/>
    <n v="1"/>
    <n v="3"/>
    <n v="0.66700000000000004"/>
    <n v="0.40620000000000001"/>
  </r>
  <r>
    <x v="33"/>
    <s v="C-IV"/>
    <x v="9"/>
    <x v="5"/>
    <x v="6"/>
    <s v="2017/18"/>
    <n v="122806"/>
    <n v="270567"/>
    <m/>
    <n v="0.98828394210889037"/>
    <n v="0.89963280293757653"/>
    <n v="3"/>
    <n v="0.33300000000000002"/>
    <n v="5.33E-2"/>
  </r>
  <r>
    <x v="34"/>
    <s v="CalWIN"/>
    <x v="9"/>
    <x v="5"/>
    <x v="6"/>
    <s v="2017/18"/>
    <n v="97936"/>
    <n v="204329"/>
    <m/>
    <n v="0.99543869063590018"/>
    <n v="0.99299191374663076"/>
    <n v="3"/>
    <n v="0.33300000000000002"/>
    <n v="3.73E-2"/>
  </r>
  <r>
    <x v="35"/>
    <s v="C-IV"/>
    <x v="9"/>
    <x v="5"/>
    <x v="6"/>
    <s v="2017/18"/>
    <n v="2129"/>
    <n v="4710"/>
    <m/>
    <n v="0.91269841269841268"/>
    <n v="0.9285714285714286"/>
    <n v="3"/>
    <n v="0.66700000000000004"/>
    <n v="0.40620000000000001"/>
  </r>
  <r>
    <x v="36"/>
    <s v="C-IV"/>
    <x v="9"/>
    <x v="5"/>
    <x v="6"/>
    <s v="2017/18"/>
    <n v="165353"/>
    <n v="359372"/>
    <m/>
    <n v="0.99355839198377671"/>
    <n v="0.9447819871336669"/>
    <n v="4"/>
    <n v="0.25"/>
    <n v="2.69E-2"/>
  </r>
  <r>
    <x v="37"/>
    <s v="CalWIN"/>
    <x v="9"/>
    <x v="5"/>
    <x v="6"/>
    <s v="2017/18"/>
    <n v="134449"/>
    <n v="268458"/>
    <m/>
    <n v="0.97419741974197416"/>
    <n v="0.95592823712948516"/>
    <n v="5"/>
    <n v="0.2"/>
    <n v="1.47E-2"/>
  </r>
  <r>
    <x v="38"/>
    <s v="CalWIN"/>
    <x v="9"/>
    <x v="5"/>
    <x v="6"/>
    <s v="2017/18"/>
    <n v="34061"/>
    <n v="50846"/>
    <m/>
    <n v="0.97461589846359387"/>
    <n v="0.86899563318777295"/>
    <n v="0"/>
    <n v="0"/>
    <n v="8.0399999999999999E-2"/>
  </r>
  <r>
    <x v="39"/>
    <s v="C-IV"/>
    <x v="9"/>
    <x v="5"/>
    <x v="6"/>
    <s v="2017/18"/>
    <n v="47501"/>
    <n v="104759"/>
    <m/>
    <n v="0.98239254272397725"/>
    <n v="0.92067307692307687"/>
    <n v="2"/>
    <n v="0.5"/>
    <n v="0"/>
  </r>
  <r>
    <x v="40"/>
    <s v="CalWIN"/>
    <x v="9"/>
    <x v="5"/>
    <x v="6"/>
    <s v="2017/18"/>
    <n v="9423"/>
    <n v="16564"/>
    <m/>
    <n v="0.97692307692307689"/>
    <n v="0.94871794871794868"/>
    <n v="3"/>
    <n v="0.66700000000000004"/>
    <n v="0.40620000000000001"/>
  </r>
  <r>
    <x v="41"/>
    <s v="CalWIN"/>
    <x v="9"/>
    <x v="5"/>
    <x v="6"/>
    <s v="2017/18"/>
    <n v="13306"/>
    <n v="25396"/>
    <m/>
    <n v="0.99439252336448603"/>
    <n v="0.87687687687687688"/>
    <n v="3"/>
    <n v="0.66700000000000004"/>
    <n v="0.40620000000000001"/>
  </r>
  <r>
    <x v="42"/>
    <s v="CalWIN"/>
    <x v="9"/>
    <x v="5"/>
    <x v="6"/>
    <s v="2017/18"/>
    <n v="18410"/>
    <n v="36620"/>
    <m/>
    <n v="0.94405043341213557"/>
    <n v="0.88854489164086692"/>
    <n v="3"/>
    <n v="0.66700000000000004"/>
    <n v="0.40620000000000001"/>
  </r>
  <r>
    <x v="43"/>
    <s v="CalWIN"/>
    <x v="9"/>
    <x v="5"/>
    <x v="6"/>
    <s v="2017/18"/>
    <n v="46314"/>
    <n v="89521"/>
    <m/>
    <n v="0.99179366940211022"/>
    <n v="0.97431192660550459"/>
    <n v="1"/>
    <n v="1"/>
    <n v="0.1055"/>
  </r>
  <r>
    <x v="44"/>
    <s v="CalWIN"/>
    <x v="9"/>
    <x v="5"/>
    <x v="6"/>
    <s v="2017/18"/>
    <n v="13982"/>
    <n v="24693"/>
    <m/>
    <n v="0.98141891891891897"/>
    <n v="0.93939393939393945"/>
    <n v="3"/>
    <n v="0.66700000000000004"/>
    <n v="0.40620000000000001"/>
  </r>
  <r>
    <x v="45"/>
    <s v="C-IV"/>
    <x v="9"/>
    <x v="5"/>
    <x v="6"/>
    <s v="2017/18"/>
    <n v="12297"/>
    <n v="23035"/>
    <m/>
    <n v="0.94233937397034595"/>
    <n v="0.96803652968036524"/>
    <n v="3"/>
    <n v="0.66700000000000004"/>
    <n v="0.40620000000000001"/>
  </r>
  <r>
    <x v="46"/>
    <s v="C-IV"/>
    <x v="9"/>
    <x v="5"/>
    <x v="6"/>
    <s v="2017/18"/>
    <n v="159"/>
    <n v="273"/>
    <m/>
    <n v="1"/>
    <n v="0.4"/>
    <n v="3"/>
    <n v="0.66700000000000004"/>
    <n v="0.40620000000000001"/>
  </r>
  <r>
    <x v="47"/>
    <s v="C-IV"/>
    <x v="9"/>
    <x v="5"/>
    <x v="6"/>
    <s v="2017/18"/>
    <n v="3070"/>
    <n v="6252"/>
    <m/>
    <n v="0.97590361445783136"/>
    <n v="0.88495575221238942"/>
    <n v="3"/>
    <n v="0.66700000000000004"/>
    <n v="0.40620000000000001"/>
  </r>
  <r>
    <x v="48"/>
    <s v="CalWIN"/>
    <x v="9"/>
    <x v="5"/>
    <x v="6"/>
    <s v="2017/18"/>
    <n v="20972"/>
    <n v="39184"/>
    <m/>
    <n v="0.97503285151116947"/>
    <n v="0.96186440677966101"/>
    <n v="1"/>
    <n v="0"/>
    <n v="0"/>
  </r>
  <r>
    <x v="49"/>
    <s v="CalWIN"/>
    <x v="9"/>
    <x v="5"/>
    <x v="6"/>
    <s v="2017/18"/>
    <n v="17685"/>
    <n v="33138"/>
    <m/>
    <n v="0.96666666666666667"/>
    <n v="0.734006734006734"/>
    <n v="3"/>
    <n v="0.66700000000000004"/>
    <n v="0.40620000000000001"/>
  </r>
  <r>
    <x v="50"/>
    <s v="C-IV"/>
    <x v="9"/>
    <x v="5"/>
    <x v="6"/>
    <s v="2017/18"/>
    <n v="39064"/>
    <n v="81180"/>
    <m/>
    <n v="0.97713663581927057"/>
    <n v="0.9513776337115073"/>
    <n v="1"/>
    <n v="1"/>
    <n v="1.6E-2"/>
  </r>
  <r>
    <x v="51"/>
    <s v="C-IV"/>
    <x v="9"/>
    <x v="5"/>
    <x v="6"/>
    <s v="2017/18"/>
    <n v="5303"/>
    <n v="12101"/>
    <m/>
    <n v="0.98445595854922274"/>
    <n v="0.91719745222929938"/>
    <n v="3"/>
    <n v="0.66700000000000004"/>
    <n v="0.40620000000000001"/>
  </r>
  <r>
    <x v="52"/>
    <s v="C-IV"/>
    <x v="9"/>
    <x v="5"/>
    <x v="6"/>
    <s v="2017/18"/>
    <n v="4208"/>
    <n v="9010"/>
    <m/>
    <n v="0.97701149425287359"/>
    <n v="0.97457627118644063"/>
    <n v="3"/>
    <n v="0.66700000000000004"/>
    <n v="0.40620000000000001"/>
  </r>
  <r>
    <x v="53"/>
    <s v="C-IV"/>
    <x v="9"/>
    <x v="5"/>
    <x v="6"/>
    <s v="2017/18"/>
    <n v="974"/>
    <n v="1705"/>
    <m/>
    <n v="1"/>
    <n v="0.72093023255813948"/>
    <n v="3"/>
    <n v="0.66700000000000004"/>
    <n v="0.40620000000000001"/>
  </r>
  <r>
    <x v="54"/>
    <s v="CalWIN"/>
    <x v="9"/>
    <x v="5"/>
    <x v="6"/>
    <s v="2017/18"/>
    <n v="51237"/>
    <n v="117227"/>
    <m/>
    <n v="0.9051610057344508"/>
    <n v="0.875"/>
    <n v="2"/>
    <n v="0"/>
    <n v="3.56E-2"/>
  </r>
  <r>
    <x v="55"/>
    <s v="C-IV"/>
    <x v="9"/>
    <x v="5"/>
    <x v="6"/>
    <s v="2017/18"/>
    <n v="2737"/>
    <n v="4800"/>
    <m/>
    <n v="0.971830985915493"/>
    <n v="0.94680851063829785"/>
    <n v="3"/>
    <n v="0.66700000000000004"/>
    <n v="0.40620000000000001"/>
  </r>
  <r>
    <x v="56"/>
    <s v="CalWIN"/>
    <x v="9"/>
    <x v="5"/>
    <x v="6"/>
    <s v="2017/18"/>
    <n v="34846"/>
    <n v="68759"/>
    <m/>
    <n v="0.98827208756841278"/>
    <n v="0.96953210010881397"/>
    <n v="1"/>
    <n v="0"/>
    <n v="5.0500000000000003E-2"/>
  </r>
  <r>
    <x v="57"/>
    <s v="CalWIN"/>
    <x v="9"/>
    <x v="5"/>
    <x v="6"/>
    <s v="2017/18"/>
    <n v="9918"/>
    <n v="18541"/>
    <m/>
    <n v="0.84379785604900459"/>
    <n v="0.95041322314049592"/>
    <n v="3"/>
    <n v="0.66700000000000004"/>
    <n v="0.40620000000000001"/>
  </r>
  <r>
    <x v="58"/>
    <s v="C-IV"/>
    <x v="9"/>
    <x v="5"/>
    <x v="6"/>
    <s v="2017/18"/>
    <n v="6014"/>
    <n v="12928"/>
    <m/>
    <n v="0.99344262295081964"/>
    <n v="0.98689956331877726"/>
    <n v="3"/>
    <n v="0.66700000000000004"/>
    <n v="0.40620000000000001"/>
  </r>
  <r>
    <x v="0"/>
    <s v="n/a"/>
    <x v="10"/>
    <x v="5"/>
    <x v="6"/>
    <s v="2017/18"/>
    <n v="1984163"/>
    <n v="4072212"/>
    <m/>
    <n v="0.97550913496169211"/>
    <n v="0.92604160751131048"/>
    <n v="110"/>
    <n v="0.38200000000000001"/>
    <n v="6.4699999999999994E-2"/>
  </r>
  <r>
    <x v="1"/>
    <s v="CalWIN"/>
    <x v="10"/>
    <x v="5"/>
    <x v="6"/>
    <s v="2017/18"/>
    <n v="56882"/>
    <n v="106861"/>
    <m/>
    <s v="n/a"/>
    <s v="n/a"/>
    <n v="3"/>
    <n v="0.66700000000000004"/>
    <n v="0.05"/>
  </r>
  <r>
    <x v="2"/>
    <s v="C-IV"/>
    <x v="10"/>
    <x v="5"/>
    <x v="6"/>
    <s v="2017/18"/>
    <n v="81"/>
    <n v="144"/>
    <m/>
    <n v="1"/>
    <n v="1"/>
    <n v="8"/>
    <n v="0.375"/>
    <n v="0.1105"/>
  </r>
  <r>
    <x v="3"/>
    <s v="C-IV"/>
    <x v="10"/>
    <x v="5"/>
    <x v="6"/>
    <s v="2017/18"/>
    <n v="1608"/>
    <n v="2931"/>
    <m/>
    <n v="0.98461538461538467"/>
    <n v="0.95652173913043481"/>
    <n v="8"/>
    <n v="0.375"/>
    <n v="0.1105"/>
  </r>
  <r>
    <x v="4"/>
    <s v="C-IV"/>
    <x v="10"/>
    <x v="5"/>
    <x v="6"/>
    <s v="2017/18"/>
    <n v="16760"/>
    <n v="30879"/>
    <m/>
    <n v="0.85465116279069764"/>
    <n v="0.95049504950495045"/>
    <n v="8"/>
    <n v="0.375"/>
    <n v="0.1105"/>
  </r>
  <r>
    <x v="5"/>
    <s v="C-IV"/>
    <x v="10"/>
    <x v="5"/>
    <x v="6"/>
    <s v="2017/18"/>
    <n v="2742"/>
    <n v="4961"/>
    <m/>
    <n v="0.97619047619047616"/>
    <n v="0.95402298850574707"/>
    <n v="8"/>
    <n v="0.375"/>
    <n v="0.1105"/>
  </r>
  <r>
    <x v="6"/>
    <s v="C-IV"/>
    <x v="10"/>
    <x v="5"/>
    <x v="6"/>
    <s v="2017/18"/>
    <n v="661"/>
    <n v="1437"/>
    <m/>
    <n v="0.8928571428571429"/>
    <n v="0.84"/>
    <n v="8"/>
    <n v="0.375"/>
    <n v="0.1105"/>
  </r>
  <r>
    <x v="7"/>
    <s v="CalWIN"/>
    <x v="10"/>
    <x v="5"/>
    <x v="6"/>
    <s v="2017/18"/>
    <n v="31599"/>
    <n v="63001"/>
    <m/>
    <n v="0.97779922779922779"/>
    <n v="0.95546558704453444"/>
    <n v="2"/>
    <n v="0.5"/>
    <n v="3.7499999999999999E-2"/>
  </r>
  <r>
    <x v="8"/>
    <s v="C-IV"/>
    <x v="10"/>
    <x v="5"/>
    <x v="6"/>
    <s v="2017/18"/>
    <n v="2595"/>
    <n v="5241"/>
    <m/>
    <n v="1"/>
    <n v="0.96"/>
    <n v="8"/>
    <n v="0.375"/>
    <n v="0.1105"/>
  </r>
  <r>
    <x v="9"/>
    <s v="C-IV"/>
    <x v="10"/>
    <x v="5"/>
    <x v="6"/>
    <s v="2017/18"/>
    <n v="6537"/>
    <n v="14754"/>
    <m/>
    <n v="0.97587131367292224"/>
    <n v="0.97454545454545449"/>
    <n v="8"/>
    <n v="0.375"/>
    <n v="0.1105"/>
  </r>
  <r>
    <x v="10"/>
    <s v="CalWIN"/>
    <x v="10"/>
    <x v="5"/>
    <x v="6"/>
    <s v="2017/18"/>
    <n v="89108"/>
    <n v="205161"/>
    <m/>
    <n v="0.93252688172043008"/>
    <n v="0.93739612188365651"/>
    <n v="6"/>
    <n v="0.33300000000000002"/>
    <n v="5.0799999999999998E-2"/>
  </r>
  <r>
    <x v="11"/>
    <s v="C-IV"/>
    <x v="10"/>
    <x v="5"/>
    <x v="6"/>
    <s v="2017/18"/>
    <n v="1474"/>
    <n v="3392"/>
    <m/>
    <n v="1"/>
    <n v="0.96969696969696972"/>
    <n v="8"/>
    <n v="0.375"/>
    <n v="0.1105"/>
  </r>
  <r>
    <x v="12"/>
    <s v="C-IV"/>
    <x v="10"/>
    <x v="5"/>
    <x v="6"/>
    <s v="2017/18"/>
    <n v="11974"/>
    <n v="20052"/>
    <m/>
    <n v="0.95604395604395609"/>
    <n v="0.9712918660287081"/>
    <n v="8"/>
    <n v="0.375"/>
    <n v="0.1105"/>
  </r>
  <r>
    <x v="13"/>
    <s v="C-IV"/>
    <x v="10"/>
    <x v="5"/>
    <x v="6"/>
    <s v="2017/18"/>
    <n v="17347"/>
    <n v="41831"/>
    <m/>
    <n v="0.98640483383685795"/>
    <n v="0.93394077448747148"/>
    <n v="8"/>
    <n v="0.375"/>
    <n v="0.1105"/>
  </r>
  <r>
    <x v="14"/>
    <s v="C-IV"/>
    <x v="10"/>
    <x v="5"/>
    <x v="6"/>
    <s v="2017/18"/>
    <n v="996"/>
    <n v="1928"/>
    <m/>
    <n v="1"/>
    <n v="0.73333333333333328"/>
    <n v="8"/>
    <n v="0.375"/>
    <n v="0.1105"/>
  </r>
  <r>
    <x v="15"/>
    <s v="C-IV"/>
    <x v="10"/>
    <x v="5"/>
    <x v="6"/>
    <s v="2017/18"/>
    <n v="68295"/>
    <n v="157260"/>
    <m/>
    <n v="0.9883300916921367"/>
    <n v="0.93522093522093519"/>
    <n v="4"/>
    <n v="0.25"/>
    <n v="4.1399999999999999E-2"/>
  </r>
  <r>
    <x v="16"/>
    <s v="C-IV"/>
    <x v="10"/>
    <x v="5"/>
    <x v="6"/>
    <s v="2017/18"/>
    <n v="10567"/>
    <n v="23576"/>
    <m/>
    <n v="0.9932659932659933"/>
    <n v="0.92079207920792083"/>
    <n v="8"/>
    <n v="0.375"/>
    <n v="0.1105"/>
  </r>
  <r>
    <x v="17"/>
    <s v="C-IV"/>
    <x v="10"/>
    <x v="5"/>
    <x v="6"/>
    <s v="2017/18"/>
    <n v="6355"/>
    <n v="11708"/>
    <m/>
    <n v="0.93569131832797425"/>
    <n v="0.82954545454545459"/>
    <n v="8"/>
    <n v="0.375"/>
    <n v="0.1105"/>
  </r>
  <r>
    <x v="18"/>
    <s v="C-IV"/>
    <x v="10"/>
    <x v="5"/>
    <x v="6"/>
    <s v="2017/18"/>
    <n v="1517"/>
    <n v="3078"/>
    <m/>
    <n v="0.93827160493827155"/>
    <n v="0.92307692307692313"/>
    <n v="8"/>
    <n v="0.375"/>
    <n v="0.1105"/>
  </r>
  <r>
    <x v="19"/>
    <s v="LRS"/>
    <x v="10"/>
    <x v="5"/>
    <x v="6"/>
    <s v="2017/18"/>
    <n v="550866"/>
    <n v="1095209"/>
    <m/>
    <n v="0.98733224222585925"/>
    <n v="0.91171253357660531"/>
    <n v="35"/>
    <n v="0.42899999999999999"/>
    <n v="6.7400000000000002E-2"/>
  </r>
  <r>
    <x v="20"/>
    <s v="C-IV"/>
    <x v="10"/>
    <x v="5"/>
    <x v="6"/>
    <s v="2017/18"/>
    <n v="11235"/>
    <n v="27232"/>
    <m/>
    <n v="0.99027237354085607"/>
    <n v="0.98442367601246106"/>
    <n v="8"/>
    <n v="0.375"/>
    <n v="0.1105"/>
  </r>
  <r>
    <x v="21"/>
    <s v="C-IV"/>
    <x v="10"/>
    <x v="5"/>
    <x v="6"/>
    <s v="2017/18"/>
    <n v="5936"/>
    <n v="9785"/>
    <m/>
    <n v="0.9563636363636363"/>
    <n v="0.91443850267379678"/>
    <n v="8"/>
    <n v="0.375"/>
    <n v="0.1105"/>
  </r>
  <r>
    <x v="22"/>
    <s v="C-IV"/>
    <x v="10"/>
    <x v="5"/>
    <x v="6"/>
    <s v="2017/18"/>
    <n v="1017"/>
    <n v="1878"/>
    <m/>
    <n v="0.97727272727272729"/>
    <n v="0.96875"/>
    <n v="8"/>
    <n v="0.375"/>
    <n v="0.1105"/>
  </r>
  <r>
    <x v="23"/>
    <s v="C-IV"/>
    <x v="10"/>
    <x v="5"/>
    <x v="6"/>
    <s v="2017/18"/>
    <n v="6284"/>
    <n v="11584"/>
    <m/>
    <n v="0.93279569892473124"/>
    <n v="0.89451476793248941"/>
    <n v="8"/>
    <n v="0.375"/>
    <n v="0.1105"/>
  </r>
  <r>
    <x v="24"/>
    <s v="C-IV"/>
    <x v="10"/>
    <x v="5"/>
    <x v="6"/>
    <s v="2017/18"/>
    <n v="23042"/>
    <n v="53010"/>
    <m/>
    <n v="0.98543184183142563"/>
    <n v="0.97372262773722629"/>
    <n v="1"/>
    <n v="1"/>
    <n v="1.47E-2"/>
  </r>
  <r>
    <x v="25"/>
    <s v="C-IV"/>
    <x v="10"/>
    <x v="5"/>
    <x v="6"/>
    <s v="2017/18"/>
    <n v="569"/>
    <n v="1208"/>
    <m/>
    <n v="0.95454545454545459"/>
    <n v="0.9285714285714286"/>
    <n v="8"/>
    <n v="0.375"/>
    <n v="0.1105"/>
  </r>
  <r>
    <x v="26"/>
    <s v="C-IV"/>
    <x v="10"/>
    <x v="5"/>
    <x v="6"/>
    <s v="2017/18"/>
    <n v="398"/>
    <n v="681"/>
    <m/>
    <n v="1"/>
    <n v="0.91304347826086951"/>
    <n v="8"/>
    <n v="0.375"/>
    <n v="0.1105"/>
  </r>
  <r>
    <x v="27"/>
    <s v="C-IV"/>
    <x v="10"/>
    <x v="5"/>
    <x v="6"/>
    <s v="2017/18"/>
    <n v="18967"/>
    <n v="41385"/>
    <m/>
    <n v="0.97607655502392343"/>
    <n v="0.93886462882096067"/>
    <n v="2"/>
    <n v="0.5"/>
    <n v="3.5999999999999997E-2"/>
  </r>
  <r>
    <x v="28"/>
    <s v="C-IV"/>
    <x v="10"/>
    <x v="5"/>
    <x v="6"/>
    <s v="2017/18"/>
    <n v="3032"/>
    <n v="6083"/>
    <m/>
    <n v="0.94067796610169496"/>
    <n v="0.92045454545454541"/>
    <n v="8"/>
    <n v="0.375"/>
    <n v="0.1105"/>
  </r>
  <r>
    <x v="29"/>
    <s v="C-IV"/>
    <x v="10"/>
    <x v="5"/>
    <x v="6"/>
    <s v="2017/18"/>
    <n v="4028"/>
    <n v="6959"/>
    <m/>
    <n v="0.82802547770700641"/>
    <n v="0.79166666666666663"/>
    <n v="8"/>
    <n v="0.375"/>
    <n v="0.1105"/>
  </r>
  <r>
    <x v="30"/>
    <s v="CalWIN"/>
    <x v="10"/>
    <x v="5"/>
    <x v="6"/>
    <s v="2017/18"/>
    <n v="114309"/>
    <n v="230662"/>
    <m/>
    <n v="0.99272571673085153"/>
    <n v="0.99763593380614657"/>
    <n v="6"/>
    <n v="0.33300000000000002"/>
    <n v="8.9399999999999993E-2"/>
  </r>
  <r>
    <x v="31"/>
    <s v="CalWIN"/>
    <x v="10"/>
    <x v="5"/>
    <x v="6"/>
    <s v="2017/18"/>
    <n v="8556"/>
    <n v="15948"/>
    <m/>
    <n v="0.98939929328621912"/>
    <n v="0.87614678899082565"/>
    <n v="8"/>
    <n v="0.375"/>
    <n v="0.1105"/>
  </r>
  <r>
    <x v="32"/>
    <s v="C-IV"/>
    <x v="10"/>
    <x v="5"/>
    <x v="6"/>
    <s v="2017/18"/>
    <n v="1143"/>
    <n v="2044"/>
    <m/>
    <n v="0.97499999999999998"/>
    <n v="0.90196078431372551"/>
    <n v="8"/>
    <n v="0.375"/>
    <n v="0.1105"/>
  </r>
  <r>
    <x v="33"/>
    <s v="C-IV"/>
    <x v="10"/>
    <x v="5"/>
    <x v="6"/>
    <s v="2017/18"/>
    <n v="122029"/>
    <n v="269026"/>
    <m/>
    <n v="0.98976691301876063"/>
    <n v="0.91644771413557535"/>
    <n v="6"/>
    <n v="0.33300000000000002"/>
    <n v="3.8600000000000002E-2"/>
  </r>
  <r>
    <x v="34"/>
    <s v="CalWIN"/>
    <x v="10"/>
    <x v="5"/>
    <x v="6"/>
    <s v="2017/18"/>
    <n v="96860"/>
    <n v="203309"/>
    <m/>
    <n v="0.99256410256410255"/>
    <n v="0.9830409356725146"/>
    <n v="5"/>
    <n v="0.4"/>
    <n v="7.3300000000000004E-2"/>
  </r>
  <r>
    <x v="35"/>
    <s v="C-IV"/>
    <x v="10"/>
    <x v="5"/>
    <x v="6"/>
    <s v="2017/18"/>
    <n v="2122"/>
    <n v="4653"/>
    <m/>
    <n v="0.98076923076923073"/>
    <n v="0.96"/>
    <n v="8"/>
    <n v="0.375"/>
    <n v="0.1105"/>
  </r>
  <r>
    <x v="36"/>
    <s v="C-IV"/>
    <x v="10"/>
    <x v="5"/>
    <x v="6"/>
    <s v="2017/18"/>
    <n v="163660"/>
    <n v="355714"/>
    <m/>
    <n v="0.99196428571428574"/>
    <n v="0.94368079419625817"/>
    <n v="7"/>
    <n v="0.14299999999999999"/>
    <n v="1.0800000000000001E-2"/>
  </r>
  <r>
    <x v="37"/>
    <s v="CalWIN"/>
    <x v="10"/>
    <x v="5"/>
    <x v="6"/>
    <s v="2017/18"/>
    <n v="133643"/>
    <n v="267634"/>
    <m/>
    <n v="0.97622171203673336"/>
    <n v="0.95381715362865227"/>
    <n v="10"/>
    <n v="0.3"/>
    <n v="1.47E-2"/>
  </r>
  <r>
    <x v="38"/>
    <s v="CalWIN"/>
    <x v="10"/>
    <x v="5"/>
    <x v="6"/>
    <s v="2017/18"/>
    <n v="33716"/>
    <n v="50406"/>
    <m/>
    <n v="0.97395079594790157"/>
    <n v="0.77488514548238896"/>
    <n v="1"/>
    <n v="0"/>
    <n v="9.2499999999999999E-2"/>
  </r>
  <r>
    <x v="39"/>
    <s v="C-IV"/>
    <x v="10"/>
    <x v="5"/>
    <x v="6"/>
    <s v="2017/18"/>
    <n v="47203"/>
    <n v="104133"/>
    <m/>
    <n v="0.98077922077922075"/>
    <n v="0.92282696994313562"/>
    <n v="3"/>
    <n v="0.66700000000000004"/>
    <n v="0"/>
  </r>
  <r>
    <x v="40"/>
    <s v="CalWIN"/>
    <x v="10"/>
    <x v="5"/>
    <x v="6"/>
    <s v="2017/18"/>
    <n v="9383"/>
    <n v="16589"/>
    <m/>
    <n v="0.95354523227383858"/>
    <n v="0.95670995670995673"/>
    <n v="8"/>
    <n v="0.375"/>
    <n v="0.1105"/>
  </r>
  <r>
    <x v="41"/>
    <s v="CalWIN"/>
    <x v="10"/>
    <x v="5"/>
    <x v="6"/>
    <s v="2017/18"/>
    <n v="13159"/>
    <n v="25032"/>
    <m/>
    <n v="0.96129032258064517"/>
    <n v="0.87687687687687688"/>
    <n v="8"/>
    <n v="0.375"/>
    <n v="0.1105"/>
  </r>
  <r>
    <x v="42"/>
    <s v="CalWIN"/>
    <x v="10"/>
    <x v="5"/>
    <x v="6"/>
    <s v="2017/18"/>
    <n v="18746"/>
    <n v="36938"/>
    <m/>
    <n v="0.92307692307692313"/>
    <n v="0.86402266288951846"/>
    <n v="8"/>
    <n v="0.375"/>
    <n v="0.1105"/>
  </r>
  <r>
    <x v="43"/>
    <s v="CalWIN"/>
    <x v="10"/>
    <x v="5"/>
    <x v="6"/>
    <s v="2017/18"/>
    <n v="45866"/>
    <n v="88372"/>
    <m/>
    <n v="0.98588957055214721"/>
    <n v="0.9536842105263158"/>
    <n v="2"/>
    <n v="1"/>
    <n v="6.3E-2"/>
  </r>
  <r>
    <x v="44"/>
    <s v="CalWIN"/>
    <x v="10"/>
    <x v="5"/>
    <x v="6"/>
    <s v="2017/18"/>
    <n v="14109"/>
    <n v="24996"/>
    <m/>
    <n v="0.94713656387665202"/>
    <n v="0.92543859649122806"/>
    <n v="8"/>
    <n v="0.375"/>
    <n v="0.1105"/>
  </r>
  <r>
    <x v="45"/>
    <s v="C-IV"/>
    <x v="10"/>
    <x v="5"/>
    <x v="6"/>
    <s v="2017/18"/>
    <n v="12256"/>
    <n v="22878"/>
    <m/>
    <n v="0.94385964912280707"/>
    <n v="0.95283018867924529"/>
    <n v="8"/>
    <n v="0.375"/>
    <n v="0.1105"/>
  </r>
  <r>
    <x v="46"/>
    <s v="C-IV"/>
    <x v="10"/>
    <x v="5"/>
    <x v="6"/>
    <s v="2017/18"/>
    <n v="158"/>
    <n v="271"/>
    <m/>
    <n v="1"/>
    <n v="0.75"/>
    <n v="8"/>
    <n v="0.375"/>
    <n v="0.1105"/>
  </r>
  <r>
    <x v="47"/>
    <s v="C-IV"/>
    <x v="10"/>
    <x v="5"/>
    <x v="6"/>
    <s v="2017/18"/>
    <n v="3048"/>
    <n v="6221"/>
    <m/>
    <n v="0.96899224806201545"/>
    <n v="0.86458333333333337"/>
    <n v="8"/>
    <n v="0.375"/>
    <n v="0.1105"/>
  </r>
  <r>
    <x v="48"/>
    <s v="CalWIN"/>
    <x v="10"/>
    <x v="5"/>
    <x v="6"/>
    <s v="2017/18"/>
    <n v="20868"/>
    <n v="38995"/>
    <m/>
    <n v="0.98294762484774667"/>
    <n v="0.96420581655480986"/>
    <n v="2"/>
    <n v="0"/>
    <n v="1.2699999999999999E-2"/>
  </r>
  <r>
    <x v="49"/>
    <s v="CalWIN"/>
    <x v="10"/>
    <x v="5"/>
    <x v="6"/>
    <s v="2017/18"/>
    <n v="17414"/>
    <n v="30149"/>
    <m/>
    <n v="0.93075356415478616"/>
    <n v="0.52291105121293802"/>
    <n v="8"/>
    <n v="0.375"/>
    <n v="0.1105"/>
  </r>
  <r>
    <x v="50"/>
    <s v="C-IV"/>
    <x v="10"/>
    <x v="5"/>
    <x v="6"/>
    <s v="2017/18"/>
    <n v="38782"/>
    <n v="80667"/>
    <m/>
    <n v="0.96389496717724288"/>
    <n v="0.94417862838915467"/>
    <n v="1"/>
    <n v="1"/>
    <n v="2.5700000000000001E-2"/>
  </r>
  <r>
    <x v="51"/>
    <s v="C-IV"/>
    <x v="10"/>
    <x v="5"/>
    <x v="6"/>
    <s v="2017/18"/>
    <n v="5301"/>
    <n v="12071"/>
    <m/>
    <n v="0.95726495726495731"/>
    <n v="0.92737430167597767"/>
    <n v="8"/>
    <n v="0.375"/>
    <n v="0.1105"/>
  </r>
  <r>
    <x v="52"/>
    <s v="C-IV"/>
    <x v="10"/>
    <x v="5"/>
    <x v="6"/>
    <s v="2017/18"/>
    <n v="4138"/>
    <n v="8887"/>
    <m/>
    <n v="0.91752577319587625"/>
    <n v="0.97014925373134331"/>
    <n v="8"/>
    <n v="0.375"/>
    <n v="0.1105"/>
  </r>
  <r>
    <x v="53"/>
    <s v="C-IV"/>
    <x v="10"/>
    <x v="5"/>
    <x v="6"/>
    <s v="2017/18"/>
    <n v="973"/>
    <n v="1680"/>
    <m/>
    <n v="1"/>
    <n v="0.78048780487804881"/>
    <n v="8"/>
    <n v="0.375"/>
    <n v="0.1105"/>
  </r>
  <r>
    <x v="54"/>
    <s v="CalWIN"/>
    <x v="10"/>
    <x v="5"/>
    <x v="6"/>
    <s v="2017/18"/>
    <n v="50906"/>
    <n v="117022"/>
    <m/>
    <n v="0.88252862120457942"/>
    <n v="0.84262295081967209"/>
    <n v="4"/>
    <n v="0.25"/>
    <n v="2.93E-2"/>
  </r>
  <r>
    <x v="55"/>
    <s v="C-IV"/>
    <x v="10"/>
    <x v="5"/>
    <x v="6"/>
    <s v="2017/18"/>
    <n v="2710"/>
    <n v="4773"/>
    <m/>
    <n v="0.98360655737704916"/>
    <n v="0.97752808988764039"/>
    <n v="8"/>
    <n v="0.375"/>
    <n v="0.1105"/>
  </r>
  <r>
    <x v="56"/>
    <s v="CalWIN"/>
    <x v="10"/>
    <x v="5"/>
    <x v="6"/>
    <s v="2017/18"/>
    <n v="34631"/>
    <n v="68495"/>
    <m/>
    <n v="0.97707979626485564"/>
    <n v="0.97"/>
    <n v="2"/>
    <n v="0"/>
    <n v="7.3899999999999993E-2"/>
  </r>
  <r>
    <x v="57"/>
    <s v="CalWIN"/>
    <x v="10"/>
    <x v="5"/>
    <x v="6"/>
    <s v="2017/18"/>
    <n v="10044"/>
    <n v="18604"/>
    <m/>
    <n v="0.77086494688922613"/>
    <n v="0.96648044692737434"/>
    <n v="8"/>
    <n v="0.375"/>
    <n v="0.1105"/>
  </r>
  <r>
    <x v="58"/>
    <s v="C-IV"/>
    <x v="10"/>
    <x v="5"/>
    <x v="6"/>
    <s v="2017/18"/>
    <n v="5958"/>
    <n v="12834"/>
    <m/>
    <n v="0.984375"/>
    <n v="0.96694214876033058"/>
    <n v="8"/>
    <n v="0.375"/>
    <n v="0.1105"/>
  </r>
  <r>
    <x v="0"/>
    <s v="n/a"/>
    <x v="11"/>
    <x v="5"/>
    <x v="6"/>
    <s v="2017/18"/>
    <n v="1985950"/>
    <n v="4069769"/>
    <m/>
    <n v="0.97875539877439344"/>
    <n v="0.92992337546024484"/>
    <m/>
    <m/>
    <m/>
  </r>
  <r>
    <x v="1"/>
    <s v="CalWIN"/>
    <x v="11"/>
    <x v="5"/>
    <x v="6"/>
    <s v="2017/18"/>
    <n v="56587"/>
    <n v="106310"/>
    <m/>
    <s v="n/a"/>
    <s v="n/a"/>
    <m/>
    <m/>
    <m/>
  </r>
  <r>
    <x v="2"/>
    <s v="C-IV"/>
    <x v="11"/>
    <x v="5"/>
    <x v="6"/>
    <s v="2017/18"/>
    <n v="77"/>
    <n v="136"/>
    <m/>
    <n v="1"/>
    <s v="n/a"/>
    <m/>
    <m/>
    <m/>
  </r>
  <r>
    <x v="3"/>
    <s v="C-IV"/>
    <x v="11"/>
    <x v="5"/>
    <x v="6"/>
    <s v="2017/18"/>
    <n v="1609"/>
    <n v="2939"/>
    <m/>
    <n v="1"/>
    <n v="0.96491228070175439"/>
    <m/>
    <m/>
    <m/>
  </r>
  <r>
    <x v="4"/>
    <s v="C-IV"/>
    <x v="11"/>
    <x v="5"/>
    <x v="6"/>
    <s v="2017/18"/>
    <n v="16845"/>
    <n v="30881"/>
    <m/>
    <n v="0.89987484355444303"/>
    <n v="0.93835616438356162"/>
    <m/>
    <m/>
    <m/>
  </r>
  <r>
    <x v="5"/>
    <s v="C-IV"/>
    <x v="11"/>
    <x v="5"/>
    <x v="6"/>
    <s v="2017/18"/>
    <n v="2768"/>
    <n v="4999"/>
    <m/>
    <n v="0.98347107438016534"/>
    <n v="0.95774647887323938"/>
    <m/>
    <m/>
    <m/>
  </r>
  <r>
    <x v="6"/>
    <s v="C-IV"/>
    <x v="11"/>
    <x v="5"/>
    <x v="6"/>
    <s v="2017/18"/>
    <n v="670"/>
    <n v="1442"/>
    <m/>
    <n v="0.95652173913043481"/>
    <n v="0.93939393939393945"/>
    <m/>
    <m/>
    <m/>
  </r>
  <r>
    <x v="7"/>
    <s v="CalWIN"/>
    <x v="11"/>
    <x v="5"/>
    <x v="6"/>
    <s v="2017/18"/>
    <n v="31506"/>
    <n v="62958"/>
    <m/>
    <n v="0.97942386831275718"/>
    <n v="0.97852028639618138"/>
    <m/>
    <m/>
    <m/>
  </r>
  <r>
    <x v="8"/>
    <s v="C-IV"/>
    <x v="11"/>
    <x v="5"/>
    <x v="6"/>
    <s v="2017/18"/>
    <n v="2588"/>
    <n v="5215"/>
    <m/>
    <n v="0.99019607843137258"/>
    <n v="0.92957746478873238"/>
    <m/>
    <m/>
    <m/>
  </r>
  <r>
    <x v="9"/>
    <s v="C-IV"/>
    <x v="11"/>
    <x v="5"/>
    <x v="6"/>
    <s v="2017/18"/>
    <n v="6544"/>
    <n v="11440"/>
    <m/>
    <n v="0.98203592814371254"/>
    <n v="0.98795180722891562"/>
    <m/>
    <m/>
    <m/>
  </r>
  <r>
    <x v="10"/>
    <s v="CalWIN"/>
    <x v="11"/>
    <x v="5"/>
    <x v="6"/>
    <s v="2017/18"/>
    <n v="89719"/>
    <n v="206345"/>
    <m/>
    <n v="0.93533913961467408"/>
    <n v="0.94406779661016949"/>
    <m/>
    <m/>
    <m/>
  </r>
  <r>
    <x v="11"/>
    <s v="C-IV"/>
    <x v="11"/>
    <x v="5"/>
    <x v="6"/>
    <s v="2017/18"/>
    <n v="1474"/>
    <n v="2385"/>
    <m/>
    <n v="0.95588235294117652"/>
    <n v="0.97826086956521741"/>
    <m/>
    <m/>
    <m/>
  </r>
  <r>
    <x v="12"/>
    <s v="C-IV"/>
    <x v="11"/>
    <x v="5"/>
    <x v="6"/>
    <s v="2017/18"/>
    <n v="12008"/>
    <n v="20034"/>
    <m/>
    <n v="0.95741056218057918"/>
    <n v="0.96601941747572817"/>
    <m/>
    <m/>
    <m/>
  </r>
  <r>
    <x v="13"/>
    <s v="C-IV"/>
    <x v="11"/>
    <x v="5"/>
    <x v="6"/>
    <s v="2017/18"/>
    <n v="17180"/>
    <n v="41423"/>
    <m/>
    <n v="0.98809523809523814"/>
    <n v="0.92351274787535409"/>
    <m/>
    <m/>
    <m/>
  </r>
  <r>
    <x v="14"/>
    <s v="C-IV"/>
    <x v="11"/>
    <x v="5"/>
    <x v="6"/>
    <s v="2017/18"/>
    <n v="999"/>
    <n v="1925"/>
    <m/>
    <n v="1"/>
    <n v="0.8529411764705882"/>
    <m/>
    <m/>
    <m/>
  </r>
  <r>
    <x v="15"/>
    <s v="C-IV"/>
    <x v="11"/>
    <x v="5"/>
    <x v="6"/>
    <s v="2017/18"/>
    <n v="68268"/>
    <n v="157266"/>
    <m/>
    <n v="0.98506588579795018"/>
    <n v="0.93650068524440389"/>
    <m/>
    <m/>
    <m/>
  </r>
  <r>
    <x v="16"/>
    <s v="C-IV"/>
    <x v="11"/>
    <x v="5"/>
    <x v="6"/>
    <s v="2017/18"/>
    <n v="10606"/>
    <n v="23692"/>
    <m/>
    <n v="1"/>
    <n v="0.95975232198142413"/>
    <m/>
    <m/>
    <m/>
  </r>
  <r>
    <x v="17"/>
    <s v="C-IV"/>
    <x v="11"/>
    <x v="5"/>
    <x v="6"/>
    <s v="2017/18"/>
    <n v="6320"/>
    <n v="11620"/>
    <m/>
    <n v="0.87132352941176472"/>
    <n v="0.91228070175438591"/>
    <m/>
    <m/>
    <m/>
  </r>
  <r>
    <x v="18"/>
    <s v="C-IV"/>
    <x v="11"/>
    <x v="5"/>
    <x v="6"/>
    <s v="2017/18"/>
    <n v="1497"/>
    <n v="3025"/>
    <m/>
    <n v="0.93333333333333335"/>
    <n v="0.94871794871794868"/>
    <m/>
    <m/>
    <m/>
  </r>
  <r>
    <x v="19"/>
    <s v="LRS"/>
    <x v="11"/>
    <x v="5"/>
    <x v="6"/>
    <s v="2017/18"/>
    <n v="554348"/>
    <n v="1099100"/>
    <m/>
    <n v="0.98864628820960698"/>
    <n v="0.91670242437245231"/>
    <m/>
    <m/>
    <m/>
  </r>
  <r>
    <x v="20"/>
    <s v="C-IV"/>
    <x v="11"/>
    <x v="5"/>
    <x v="6"/>
    <s v="2017/18"/>
    <n v="11301"/>
    <n v="27315"/>
    <m/>
    <n v="0.98326359832635979"/>
    <n v="0.98"/>
    <m/>
    <m/>
    <m/>
  </r>
  <r>
    <x v="21"/>
    <s v="C-IV"/>
    <x v="11"/>
    <x v="5"/>
    <x v="6"/>
    <s v="2017/18"/>
    <n v="5923"/>
    <n v="9775"/>
    <m/>
    <n v="0.97378277153558057"/>
    <n v="0.9526627218934911"/>
    <m/>
    <m/>
    <m/>
  </r>
  <r>
    <x v="22"/>
    <s v="C-IV"/>
    <x v="11"/>
    <x v="5"/>
    <x v="6"/>
    <s v="2017/18"/>
    <n v="1031"/>
    <n v="1910"/>
    <m/>
    <n v="1"/>
    <n v="1"/>
    <m/>
    <m/>
    <m/>
  </r>
  <r>
    <x v="23"/>
    <s v="C-IV"/>
    <x v="11"/>
    <x v="5"/>
    <x v="6"/>
    <s v="2017/18"/>
    <n v="6272"/>
    <n v="11569"/>
    <m/>
    <n v="0.92211838006230529"/>
    <n v="0.87606837606837606"/>
    <m/>
    <m/>
    <m/>
  </r>
  <r>
    <x v="24"/>
    <s v="C-IV"/>
    <x v="11"/>
    <x v="5"/>
    <x v="6"/>
    <s v="2017/18"/>
    <n v="23084"/>
    <n v="53088"/>
    <m/>
    <n v="0.98527865404837012"/>
    <n v="0.97380585516178741"/>
    <m/>
    <m/>
    <m/>
  </r>
  <r>
    <x v="25"/>
    <s v="C-IV"/>
    <x v="11"/>
    <x v="5"/>
    <x v="6"/>
    <s v="2017/18"/>
    <n v="581"/>
    <n v="1216"/>
    <m/>
    <n v="0.88571428571428568"/>
    <n v="0.92"/>
    <m/>
    <m/>
    <m/>
  </r>
  <r>
    <x v="26"/>
    <s v="C-IV"/>
    <x v="11"/>
    <x v="5"/>
    <x v="6"/>
    <s v="2017/18"/>
    <n v="413"/>
    <n v="709"/>
    <m/>
    <n v="0.92500000000000004"/>
    <n v="0.92"/>
    <m/>
    <m/>
    <m/>
  </r>
  <r>
    <x v="27"/>
    <s v="C-IV"/>
    <x v="11"/>
    <x v="5"/>
    <x v="6"/>
    <s v="2017/18"/>
    <n v="20394"/>
    <n v="45078"/>
    <m/>
    <n v="0.9781115879828326"/>
    <n v="0.92895015906680811"/>
    <m/>
    <m/>
    <m/>
  </r>
  <r>
    <x v="28"/>
    <s v="C-IV"/>
    <x v="11"/>
    <x v="5"/>
    <x v="6"/>
    <s v="2017/18"/>
    <n v="3030"/>
    <n v="6038"/>
    <m/>
    <n v="0.89444444444444449"/>
    <n v="0.89622641509433965"/>
    <m/>
    <m/>
    <m/>
  </r>
  <r>
    <x v="29"/>
    <s v="C-IV"/>
    <x v="11"/>
    <x v="5"/>
    <x v="6"/>
    <s v="2017/18"/>
    <n v="4031"/>
    <n v="6939"/>
    <m/>
    <n v="0.78888888888888886"/>
    <n v="0.76119402985074625"/>
    <m/>
    <m/>
    <m/>
  </r>
  <r>
    <x v="30"/>
    <s v="CalWIN"/>
    <x v="11"/>
    <x v="5"/>
    <x v="6"/>
    <s v="2017/18"/>
    <n v="113785"/>
    <n v="230130"/>
    <m/>
    <n v="0.99566704675028506"/>
    <n v="0.99705159705159707"/>
    <m/>
    <m/>
    <m/>
  </r>
  <r>
    <x v="31"/>
    <s v="CalWIN"/>
    <x v="11"/>
    <x v="5"/>
    <x v="6"/>
    <s v="2017/18"/>
    <n v="8522"/>
    <n v="15863"/>
    <m/>
    <n v="0.9884615384615385"/>
    <n v="0.90686274509803921"/>
    <m/>
    <m/>
    <m/>
  </r>
  <r>
    <x v="32"/>
    <s v="C-IV"/>
    <x v="11"/>
    <x v="5"/>
    <x v="6"/>
    <s v="2017/18"/>
    <n v="1174"/>
    <n v="2108"/>
    <m/>
    <n v="0.95081967213114749"/>
    <n v="0.97142857142857142"/>
    <m/>
    <m/>
    <m/>
  </r>
  <r>
    <x v="33"/>
    <s v="C-IV"/>
    <x v="11"/>
    <x v="5"/>
    <x v="6"/>
    <s v="2017/18"/>
    <n v="120891"/>
    <n v="265986"/>
    <m/>
    <n v="0.99308705984013823"/>
    <n v="0.92058735391069824"/>
    <m/>
    <m/>
    <m/>
  </r>
  <r>
    <x v="34"/>
    <s v="CalWIN"/>
    <x v="11"/>
    <x v="5"/>
    <x v="6"/>
    <s v="2017/18"/>
    <n v="96516"/>
    <n v="202910"/>
    <m/>
    <n v="0.99281644785731982"/>
    <n v="0.98481308411214952"/>
    <m/>
    <m/>
    <m/>
  </r>
  <r>
    <x v="35"/>
    <s v="C-IV"/>
    <x v="11"/>
    <x v="5"/>
    <x v="6"/>
    <s v="2017/18"/>
    <n v="2118"/>
    <n v="4652"/>
    <m/>
    <n v="0.9652173913043478"/>
    <n v="0.97368421052631582"/>
    <m/>
    <m/>
    <m/>
  </r>
  <r>
    <x v="36"/>
    <s v="C-IV"/>
    <x v="11"/>
    <x v="5"/>
    <x v="6"/>
    <s v="2017/18"/>
    <n v="162482"/>
    <n v="352795"/>
    <m/>
    <n v="0.99403275048570638"/>
    <n v="0.94490131578947367"/>
    <m/>
    <m/>
    <m/>
  </r>
  <r>
    <x v="37"/>
    <s v="CalWIN"/>
    <x v="11"/>
    <x v="5"/>
    <x v="6"/>
    <s v="2017/18"/>
    <n v="133714"/>
    <n v="268565"/>
    <m/>
    <n v="0.97560160427807485"/>
    <n v="0.95692025664527958"/>
    <m/>
    <m/>
    <m/>
  </r>
  <r>
    <x v="38"/>
    <s v="CalWIN"/>
    <x v="11"/>
    <x v="5"/>
    <x v="6"/>
    <s v="2017/18"/>
    <n v="33601"/>
    <n v="50348"/>
    <m/>
    <n v="0.96715049656226126"/>
    <n v="0.78333333333333333"/>
    <m/>
    <m/>
    <m/>
  </r>
  <r>
    <x v="39"/>
    <s v="C-IV"/>
    <x v="11"/>
    <x v="5"/>
    <x v="6"/>
    <s v="2017/18"/>
    <n v="46912"/>
    <n v="103344"/>
    <m/>
    <n v="0.98250128667009784"/>
    <n v="0.92518101367658889"/>
    <m/>
    <m/>
    <m/>
  </r>
  <r>
    <x v="40"/>
    <s v="CalWIN"/>
    <x v="11"/>
    <x v="5"/>
    <x v="6"/>
    <s v="2017/18"/>
    <n v="9388"/>
    <n v="16451"/>
    <m/>
    <n v="0.97841726618705038"/>
    <n v="0.97247706422018354"/>
    <m/>
    <m/>
    <m/>
  </r>
  <r>
    <x v="41"/>
    <s v="CalWIN"/>
    <x v="11"/>
    <x v="5"/>
    <x v="6"/>
    <s v="2017/18"/>
    <n v="13040"/>
    <n v="24925"/>
    <m/>
    <n v="0.97239915074309979"/>
    <n v="0.93103448275862066"/>
    <m/>
    <m/>
    <m/>
  </r>
  <r>
    <x v="42"/>
    <s v="CalWIN"/>
    <x v="11"/>
    <x v="5"/>
    <x v="6"/>
    <s v="2017/18"/>
    <n v="19232"/>
    <n v="37984"/>
    <m/>
    <n v="0.87682832948421863"/>
    <n v="0.91003460207612452"/>
    <m/>
    <m/>
    <m/>
  </r>
  <r>
    <x v="43"/>
    <s v="CalWIN"/>
    <x v="11"/>
    <x v="5"/>
    <x v="6"/>
    <s v="2017/18"/>
    <n v="45652"/>
    <n v="87809"/>
    <m/>
    <n v="0.98702983138780809"/>
    <n v="0.96226415094339623"/>
    <m/>
    <m/>
    <m/>
  </r>
  <r>
    <x v="44"/>
    <s v="CalWIN"/>
    <x v="11"/>
    <x v="5"/>
    <x v="6"/>
    <s v="2017/18"/>
    <n v="14362"/>
    <n v="25568"/>
    <m/>
    <n v="0.96788321167883207"/>
    <n v="0.970873786407767"/>
    <m/>
    <m/>
    <m/>
  </r>
  <r>
    <x v="45"/>
    <s v="C-IV"/>
    <x v="11"/>
    <x v="5"/>
    <x v="6"/>
    <s v="2017/18"/>
    <n v="12331"/>
    <n v="23085"/>
    <m/>
    <n v="0.93717277486910999"/>
    <n v="0.95717884130982367"/>
    <m/>
    <m/>
    <m/>
  </r>
  <r>
    <x v="46"/>
    <s v="C-IV"/>
    <x v="11"/>
    <x v="5"/>
    <x v="6"/>
    <s v="2017/18"/>
    <n v="156"/>
    <n v="262"/>
    <m/>
    <n v="1"/>
    <n v="1"/>
    <m/>
    <m/>
    <m/>
  </r>
  <r>
    <x v="47"/>
    <s v="C-IV"/>
    <x v="11"/>
    <x v="5"/>
    <x v="6"/>
    <s v="2017/18"/>
    <n v="3078"/>
    <n v="6353"/>
    <m/>
    <n v="0.95348837209302328"/>
    <n v="0.88135593220338981"/>
    <m/>
    <m/>
    <m/>
  </r>
  <r>
    <x v="48"/>
    <s v="CalWIN"/>
    <x v="11"/>
    <x v="5"/>
    <x v="6"/>
    <s v="2017/18"/>
    <n v="20974"/>
    <n v="39153"/>
    <m/>
    <n v="0.96977329974811088"/>
    <n v="0.96082474226804127"/>
    <m/>
    <m/>
    <m/>
  </r>
  <r>
    <x v="49"/>
    <s v="CalWIN"/>
    <x v="11"/>
    <x v="5"/>
    <x v="6"/>
    <s v="2017/18"/>
    <n v="16881"/>
    <n v="29682"/>
    <m/>
    <n v="0.86422413793103448"/>
    <n v="0.51038575667655783"/>
    <m/>
    <m/>
    <m/>
  </r>
  <r>
    <x v="50"/>
    <s v="C-IV"/>
    <x v="11"/>
    <x v="5"/>
    <x v="6"/>
    <s v="2017/18"/>
    <n v="38671"/>
    <n v="80673"/>
    <m/>
    <n v="0.98370197904540158"/>
    <n v="0.94096916299559474"/>
    <m/>
    <m/>
    <m/>
  </r>
  <r>
    <x v="51"/>
    <s v="C-IV"/>
    <x v="11"/>
    <x v="5"/>
    <x v="6"/>
    <s v="2017/18"/>
    <n v="5359"/>
    <n v="12232"/>
    <m/>
    <n v="0.97397769516728627"/>
    <n v="0.95169082125603865"/>
    <m/>
    <m/>
    <m/>
  </r>
  <r>
    <x v="52"/>
    <s v="C-IV"/>
    <x v="11"/>
    <x v="5"/>
    <x v="6"/>
    <s v="2017/18"/>
    <n v="4159"/>
    <n v="9011"/>
    <m/>
    <n v="0.89671361502347413"/>
    <n v="0.94557823129251706"/>
    <m/>
    <m/>
    <m/>
  </r>
  <r>
    <x v="53"/>
    <s v="C-IV"/>
    <x v="11"/>
    <x v="5"/>
    <x v="6"/>
    <s v="2017/18"/>
    <n v="986"/>
    <n v="1685"/>
    <m/>
    <n v="0.984375"/>
    <n v="0.63636363636363635"/>
    <m/>
    <m/>
    <m/>
  </r>
  <r>
    <x v="54"/>
    <s v="CalWIN"/>
    <x v="11"/>
    <x v="5"/>
    <x v="6"/>
    <s v="2017/18"/>
    <n v="51026"/>
    <n v="117544"/>
    <m/>
    <n v="0.99417475728155336"/>
    <n v="0.82352941176470584"/>
    <m/>
    <m/>
    <m/>
  </r>
  <r>
    <x v="55"/>
    <s v="C-IV"/>
    <x v="11"/>
    <x v="5"/>
    <x v="6"/>
    <s v="2017/18"/>
    <n v="2684"/>
    <n v="4725"/>
    <m/>
    <n v="0.97457627118644063"/>
    <n v="0.97222222222222221"/>
    <m/>
    <m/>
    <m/>
  </r>
  <r>
    <x v="56"/>
    <s v="CalWIN"/>
    <x v="11"/>
    <x v="5"/>
    <x v="6"/>
    <s v="2017/18"/>
    <n v="34448"/>
    <n v="67604"/>
    <m/>
    <n v="0.98945286750164796"/>
    <n v="0.95342465753424654"/>
    <m/>
    <m/>
    <m/>
  </r>
  <r>
    <x v="57"/>
    <s v="CalWIN"/>
    <x v="11"/>
    <x v="5"/>
    <x v="6"/>
    <s v="2017/18"/>
    <n v="10146"/>
    <n v="18712"/>
    <m/>
    <n v="0.81632653061224492"/>
    <n v="0.86448598130841126"/>
    <m/>
    <m/>
    <m/>
  </r>
  <r>
    <x v="58"/>
    <s v="C-IV"/>
    <x v="11"/>
    <x v="5"/>
    <x v="6"/>
    <s v="2017/18"/>
    <n v="5989"/>
    <n v="12838"/>
    <m/>
    <n v="0.98559077809798268"/>
    <n v="0.97265625"/>
    <m/>
    <m/>
    <m/>
  </r>
  <r>
    <x v="0"/>
    <s v="n/a"/>
    <x v="0"/>
    <x v="6"/>
    <x v="6"/>
    <s v="2017/18"/>
    <n v="1978933"/>
    <n v="4036001"/>
    <m/>
    <n v="0.97950903442073423"/>
    <n v="0.90960405489912122"/>
    <m/>
    <m/>
    <m/>
  </r>
  <r>
    <x v="1"/>
    <s v="CalWIN"/>
    <x v="0"/>
    <x v="6"/>
    <x v="6"/>
    <s v="2017/18"/>
    <n v="56497"/>
    <n v="104937"/>
    <m/>
    <n v="0.98519999999999996"/>
    <n v="0.9829"/>
    <m/>
    <m/>
    <m/>
  </r>
  <r>
    <x v="2"/>
    <s v="C-IV"/>
    <x v="0"/>
    <x v="6"/>
    <x v="6"/>
    <s v="2017/18"/>
    <n v="79"/>
    <n v="139"/>
    <m/>
    <n v="1"/>
    <n v="1"/>
    <m/>
    <m/>
    <m/>
  </r>
  <r>
    <x v="3"/>
    <s v="C-IV"/>
    <x v="0"/>
    <x v="6"/>
    <x v="6"/>
    <s v="2017/18"/>
    <n v="1609"/>
    <n v="2915"/>
    <m/>
    <n v="1"/>
    <n v="0.98461538461538467"/>
    <m/>
    <m/>
    <m/>
  </r>
  <r>
    <x v="4"/>
    <s v="C-IV"/>
    <x v="0"/>
    <x v="6"/>
    <x v="6"/>
    <s v="2017/18"/>
    <n v="17012"/>
    <n v="31060"/>
    <m/>
    <n v="0.93989071038251371"/>
    <n v="0.94459459459459461"/>
    <m/>
    <m/>
    <m/>
  </r>
  <r>
    <x v="5"/>
    <s v="C-IV"/>
    <x v="0"/>
    <x v="6"/>
    <x v="6"/>
    <s v="2017/18"/>
    <n v="2770"/>
    <n v="4993"/>
    <m/>
    <n v="0.9726027397260274"/>
    <n v="0.95652173913043481"/>
    <m/>
    <m/>
    <m/>
  </r>
  <r>
    <x v="6"/>
    <s v="C-IV"/>
    <x v="0"/>
    <x v="6"/>
    <x v="6"/>
    <s v="2017/18"/>
    <n v="682"/>
    <n v="1486"/>
    <m/>
    <n v="0.90476190476190477"/>
    <n v="0.96875"/>
    <m/>
    <m/>
    <m/>
  </r>
  <r>
    <x v="7"/>
    <s v="CalWIN"/>
    <x v="0"/>
    <x v="6"/>
    <x v="6"/>
    <s v="2017/18"/>
    <n v="31436"/>
    <n v="62160"/>
    <m/>
    <n v="0.97906755470980023"/>
    <n v="0.97919999999999996"/>
    <m/>
    <m/>
    <m/>
  </r>
  <r>
    <x v="8"/>
    <s v="C-IV"/>
    <x v="0"/>
    <x v="6"/>
    <x v="6"/>
    <s v="2017/18"/>
    <n v="2602"/>
    <n v="5196"/>
    <m/>
    <n v="1"/>
    <n v="0.85333333333333339"/>
    <m/>
    <m/>
    <m/>
  </r>
  <r>
    <x v="9"/>
    <s v="C-IV"/>
    <x v="0"/>
    <x v="6"/>
    <x v="6"/>
    <s v="2017/18"/>
    <n v="6529"/>
    <n v="11339"/>
    <m/>
    <n v="0.99085365853658536"/>
    <n v="1"/>
    <m/>
    <m/>
    <m/>
  </r>
  <r>
    <x v="10"/>
    <s v="CalWIN"/>
    <x v="0"/>
    <x v="6"/>
    <x v="6"/>
    <s v="2017/18"/>
    <n v="89469"/>
    <n v="205875"/>
    <m/>
    <n v="0.94232331437855399"/>
    <n v="0.69015544041450783"/>
    <m/>
    <m/>
    <m/>
  </r>
  <r>
    <x v="11"/>
    <s v="C-IV"/>
    <x v="0"/>
    <x v="6"/>
    <x v="6"/>
    <s v="2017/18"/>
    <n v="1493"/>
    <n v="3425"/>
    <m/>
    <n v="0.92405063291139244"/>
    <n v="0.98039215686274506"/>
    <m/>
    <m/>
    <m/>
  </r>
  <r>
    <x v="12"/>
    <s v="C-IV"/>
    <x v="0"/>
    <x v="6"/>
    <x v="6"/>
    <s v="2017/18"/>
    <n v="12025"/>
    <n v="20071"/>
    <m/>
    <n v="0.98493975903614461"/>
    <n v="0.9854469854469855"/>
    <m/>
    <m/>
    <m/>
  </r>
  <r>
    <x v="13"/>
    <s v="C-IV"/>
    <x v="0"/>
    <x v="6"/>
    <x v="6"/>
    <s v="2017/18"/>
    <n v="17149"/>
    <n v="41050"/>
    <m/>
    <n v="0.97236842105263155"/>
    <n v="0.92750533049040507"/>
    <m/>
    <m/>
    <m/>
  </r>
  <r>
    <x v="14"/>
    <s v="C-IV"/>
    <x v="0"/>
    <x v="6"/>
    <x v="6"/>
    <s v="2017/18"/>
    <n v="1033"/>
    <n v="2002"/>
    <m/>
    <n v="1"/>
    <n v="0.87234042553191493"/>
    <m/>
    <m/>
    <m/>
  </r>
  <r>
    <x v="15"/>
    <s v="C-IV"/>
    <x v="0"/>
    <x v="6"/>
    <x v="6"/>
    <s v="2017/18"/>
    <n v="68299"/>
    <n v="157208"/>
    <m/>
    <n v="0.98085053469286243"/>
    <n v="0.90787019768743005"/>
    <m/>
    <m/>
    <m/>
  </r>
  <r>
    <x v="16"/>
    <s v="C-IV"/>
    <x v="0"/>
    <x v="6"/>
    <x v="6"/>
    <s v="2017/18"/>
    <n v="10770"/>
    <n v="23971"/>
    <m/>
    <n v="0.99294781382228492"/>
    <n v="0.94541910331384016"/>
    <m/>
    <m/>
    <m/>
  </r>
  <r>
    <x v="17"/>
    <s v="C-IV"/>
    <x v="0"/>
    <x v="6"/>
    <x v="6"/>
    <s v="2017/18"/>
    <n v="6396"/>
    <n v="11684"/>
    <m/>
    <n v="0.90490797546012269"/>
    <n v="0.92050209205020916"/>
    <m/>
    <m/>
    <m/>
  </r>
  <r>
    <x v="18"/>
    <s v="C-IV"/>
    <x v="0"/>
    <x v="6"/>
    <x v="6"/>
    <s v="2017/18"/>
    <n v="1515"/>
    <n v="3044"/>
    <m/>
    <n v="0.93975903614457834"/>
    <n v="0.73913043478260865"/>
    <m/>
    <m/>
    <m/>
  </r>
  <r>
    <x v="19"/>
    <s v="LRS"/>
    <x v="0"/>
    <x v="6"/>
    <x v="6"/>
    <s v="2017/18"/>
    <n v="555624"/>
    <n v="1097151"/>
    <m/>
    <n v="0.99184549356223173"/>
    <n v="0.91588909034626098"/>
    <m/>
    <m/>
    <m/>
  </r>
  <r>
    <x v="20"/>
    <s v="C-IV"/>
    <x v="0"/>
    <x v="6"/>
    <x v="6"/>
    <s v="2017/18"/>
    <n v="11370"/>
    <n v="27424"/>
    <m/>
    <n v="0.99411764705882355"/>
    <n v="0.97826086956521741"/>
    <m/>
    <m/>
    <m/>
  </r>
  <r>
    <x v="21"/>
    <s v="C-IV"/>
    <x v="0"/>
    <x v="6"/>
    <x v="6"/>
    <s v="2017/18"/>
    <n v="6007"/>
    <n v="9872"/>
    <m/>
    <n v="0.991044776119403"/>
    <n v="0.90783410138248843"/>
    <m/>
    <m/>
    <m/>
  </r>
  <r>
    <x v="22"/>
    <s v="C-IV"/>
    <x v="0"/>
    <x v="6"/>
    <x v="6"/>
    <s v="2017/18"/>
    <n v="1039"/>
    <n v="1926"/>
    <m/>
    <n v="0.98039215686274506"/>
    <n v="0.97368421052631582"/>
    <m/>
    <m/>
    <m/>
  </r>
  <r>
    <x v="23"/>
    <s v="C-IV"/>
    <x v="0"/>
    <x v="6"/>
    <x v="6"/>
    <s v="2017/18"/>
    <n v="6287"/>
    <n v="11559"/>
    <m/>
    <n v="0.93939393939393945"/>
    <n v="0.88102893890675238"/>
    <m/>
    <m/>
    <m/>
  </r>
  <r>
    <x v="24"/>
    <s v="C-IV"/>
    <x v="0"/>
    <x v="6"/>
    <x v="6"/>
    <s v="2017/18"/>
    <n v="23163"/>
    <n v="53153"/>
    <m/>
    <n v="0.97720797720797725"/>
    <n v="0.97278911564625847"/>
    <m/>
    <m/>
    <m/>
  </r>
  <r>
    <x v="25"/>
    <s v="C-IV"/>
    <x v="0"/>
    <x v="6"/>
    <x v="6"/>
    <s v="2017/18"/>
    <n v="594"/>
    <n v="1244"/>
    <m/>
    <n v="0.97222222222222221"/>
    <n v="0.96296296296296291"/>
    <m/>
    <m/>
    <m/>
  </r>
  <r>
    <x v="26"/>
    <s v="C-IV"/>
    <x v="0"/>
    <x v="6"/>
    <x v="6"/>
    <s v="2017/18"/>
    <n v="401"/>
    <n v="697"/>
    <m/>
    <n v="0.95238095238095233"/>
    <n v="0.9375"/>
    <m/>
    <m/>
    <m/>
  </r>
  <r>
    <x v="27"/>
    <s v="C-IV"/>
    <x v="0"/>
    <x v="6"/>
    <x v="6"/>
    <s v="2017/18"/>
    <n v="21204"/>
    <n v="47217"/>
    <m/>
    <n v="0.969896004378763"/>
    <n v="0.9247787610619469"/>
    <m/>
    <m/>
    <m/>
  </r>
  <r>
    <x v="28"/>
    <s v="C-IV"/>
    <x v="0"/>
    <x v="6"/>
    <x v="6"/>
    <s v="2017/18"/>
    <n v="3062"/>
    <n v="6110"/>
    <m/>
    <n v="0.89655172413793105"/>
    <n v="0.86238532110091748"/>
    <m/>
    <m/>
    <m/>
  </r>
  <r>
    <x v="29"/>
    <s v="C-IV"/>
    <x v="0"/>
    <x v="6"/>
    <x v="6"/>
    <s v="2017/18"/>
    <n v="4019"/>
    <n v="6901"/>
    <m/>
    <n v="0.73684210526315796"/>
    <n v="0.76162790697674421"/>
    <m/>
    <m/>
    <m/>
  </r>
  <r>
    <x v="30"/>
    <s v="CalWIN"/>
    <x v="0"/>
    <x v="6"/>
    <x v="6"/>
    <s v="2017/18"/>
    <n v="113584"/>
    <n v="226935"/>
    <m/>
    <n v="0.98945019273686341"/>
    <n v="0.99809741248097417"/>
    <m/>
    <m/>
    <m/>
  </r>
  <r>
    <x v="31"/>
    <s v="CalWIN"/>
    <x v="0"/>
    <x v="6"/>
    <x v="6"/>
    <s v="2017/18"/>
    <n v="8576"/>
    <n v="15802"/>
    <m/>
    <n v="1"/>
    <n v="0.91221374045801529"/>
    <m/>
    <m/>
    <m/>
  </r>
  <r>
    <x v="32"/>
    <s v="C-IV"/>
    <x v="0"/>
    <x v="6"/>
    <x v="6"/>
    <s v="2017/18"/>
    <n v="1220"/>
    <n v="2202"/>
    <m/>
    <n v="0.97701149425287359"/>
    <n v="0.921875"/>
    <m/>
    <m/>
    <m/>
  </r>
  <r>
    <x v="33"/>
    <s v="C-IV"/>
    <x v="0"/>
    <x v="6"/>
    <x v="6"/>
    <s v="2017/18"/>
    <n v="120061"/>
    <n v="263086"/>
    <m/>
    <n v="0.99038461538461542"/>
    <n v="0.90085312427945585"/>
    <m/>
    <m/>
    <m/>
  </r>
  <r>
    <x v="34"/>
    <s v="CalWIN"/>
    <x v="0"/>
    <x v="6"/>
    <x v="6"/>
    <s v="2017/18"/>
    <n v="96362"/>
    <n v="200821"/>
    <m/>
    <n v="0.99390243902439024"/>
    <n v="0.90947148090005236"/>
    <m/>
    <m/>
    <m/>
  </r>
  <r>
    <x v="35"/>
    <s v="C-IV"/>
    <x v="0"/>
    <x v="6"/>
    <x v="6"/>
    <s v="2017/18"/>
    <n v="2127"/>
    <n v="4659"/>
    <m/>
    <n v="0.94308943089430897"/>
    <n v="0.9"/>
    <m/>
    <m/>
    <m/>
  </r>
  <r>
    <x v="36"/>
    <s v="C-IV"/>
    <x v="0"/>
    <x v="6"/>
    <x v="6"/>
    <s v="2017/18"/>
    <n v="161011"/>
    <n v="348552"/>
    <m/>
    <n v="0.98870588235294121"/>
    <n v="0.88744372186093046"/>
    <m/>
    <m/>
    <m/>
  </r>
  <r>
    <x v="37"/>
    <s v="CalWIN"/>
    <x v="0"/>
    <x v="6"/>
    <x v="6"/>
    <s v="2017/18"/>
    <n v="132859"/>
    <n v="262987"/>
    <m/>
    <n v="0.97724550898203588"/>
    <n v="0.96171874999999996"/>
    <m/>
    <m/>
    <m/>
  </r>
  <r>
    <x v="38"/>
    <s v="CalWIN"/>
    <x v="0"/>
    <x v="6"/>
    <x v="6"/>
    <s v="2017/18"/>
    <n v="33498"/>
    <n v="49803"/>
    <m/>
    <n v="0.97081306462821404"/>
    <n v="0.66864784546805345"/>
    <m/>
    <m/>
    <m/>
  </r>
  <r>
    <x v="39"/>
    <s v="C-IV"/>
    <x v="0"/>
    <x v="6"/>
    <x v="6"/>
    <s v="2017/18"/>
    <n v="46664"/>
    <n v="102602"/>
    <m/>
    <n v="0.98107714701601167"/>
    <n v="0.90444930707512761"/>
    <m/>
    <m/>
    <m/>
  </r>
  <r>
    <x v="40"/>
    <s v="CalWIN"/>
    <x v="0"/>
    <x v="6"/>
    <x v="6"/>
    <s v="2017/18"/>
    <n v="9469"/>
    <n v="16415"/>
    <m/>
    <n v="0.96008869179600886"/>
    <n v="0.95406360424028269"/>
    <m/>
    <m/>
    <m/>
  </r>
  <r>
    <x v="41"/>
    <s v="CalWIN"/>
    <x v="0"/>
    <x v="6"/>
    <x v="6"/>
    <s v="2017/18"/>
    <n v="13072"/>
    <n v="24923"/>
    <m/>
    <n v="0.97588126159554733"/>
    <n v="0.9353932584269663"/>
    <m/>
    <m/>
    <m/>
  </r>
  <r>
    <x v="42"/>
    <s v="CalWIN"/>
    <x v="0"/>
    <x v="6"/>
    <x v="6"/>
    <s v="2017/18"/>
    <n v="19890"/>
    <n v="39123"/>
    <m/>
    <n v="0.81601731601731609"/>
    <n v="0.89189189189189189"/>
    <m/>
    <m/>
    <m/>
  </r>
  <r>
    <x v="43"/>
    <s v="CalWIN"/>
    <x v="0"/>
    <x v="6"/>
    <x v="6"/>
    <s v="2017/18"/>
    <n v="45365"/>
    <n v="87007"/>
    <m/>
    <n v="0.99261538461538457"/>
    <n v="0.97373358348968109"/>
    <m/>
    <m/>
    <m/>
  </r>
  <r>
    <x v="44"/>
    <s v="CalWIN"/>
    <x v="0"/>
    <x v="6"/>
    <x v="6"/>
    <s v="2017/18"/>
    <n v="14583"/>
    <n v="26016"/>
    <m/>
    <n v="0.96562032884902838"/>
    <n v="0.96539792387543255"/>
    <m/>
    <m/>
    <m/>
  </r>
  <r>
    <x v="45"/>
    <s v="C-IV"/>
    <x v="0"/>
    <x v="6"/>
    <x v="6"/>
    <s v="2017/18"/>
    <n v="12367"/>
    <n v="23062"/>
    <m/>
    <n v="0.93834586466165415"/>
    <n v="0.95029821073558651"/>
    <m/>
    <m/>
    <m/>
  </r>
  <r>
    <x v="46"/>
    <s v="C-IV"/>
    <x v="0"/>
    <x v="6"/>
    <x v="6"/>
    <s v="2017/18"/>
    <n v="153"/>
    <n v="259"/>
    <m/>
    <n v="1"/>
    <n v="1"/>
    <m/>
    <m/>
    <m/>
  </r>
  <r>
    <x v="47"/>
    <s v="C-IV"/>
    <x v="0"/>
    <x v="6"/>
    <x v="6"/>
    <s v="2017/18"/>
    <n v="3127"/>
    <n v="6419"/>
    <m/>
    <n v="0.93121693121693117"/>
    <n v="0.88524590163934425"/>
    <m/>
    <m/>
    <m/>
  </r>
  <r>
    <x v="48"/>
    <s v="CalWIN"/>
    <x v="0"/>
    <x v="6"/>
    <x v="6"/>
    <s v="2017/18"/>
    <n v="20761"/>
    <n v="38145"/>
    <m/>
    <n v="0.9719626168224299"/>
    <n v="0.95833333333333337"/>
    <m/>
    <m/>
    <m/>
  </r>
  <r>
    <x v="49"/>
    <s v="CalWIN"/>
    <x v="0"/>
    <x v="6"/>
    <x v="6"/>
    <s v="2017/18"/>
    <n v="16778"/>
    <n v="29264"/>
    <m/>
    <n v="0.9401408450704225"/>
    <n v="0.5461538461538461"/>
    <m/>
    <m/>
    <m/>
  </r>
  <r>
    <x v="50"/>
    <s v="C-IV"/>
    <x v="0"/>
    <x v="6"/>
    <x v="6"/>
    <s v="2017/18"/>
    <n v="38318"/>
    <n v="80036"/>
    <m/>
    <n v="0.97318007662835249"/>
    <n v="0.9395562356541699"/>
    <m/>
    <m/>
    <m/>
  </r>
  <r>
    <x v="51"/>
    <s v="C-IV"/>
    <x v="0"/>
    <x v="6"/>
    <x v="6"/>
    <s v="2017/18"/>
    <n v="5374"/>
    <n v="12262"/>
    <m/>
    <n v="0.98207885304659504"/>
    <n v="0.94690265486725667"/>
    <m/>
    <m/>
    <m/>
  </r>
  <r>
    <x v="52"/>
    <s v="C-IV"/>
    <x v="0"/>
    <x v="6"/>
    <x v="6"/>
    <s v="2017/18"/>
    <n v="4184"/>
    <n v="8982"/>
    <m/>
    <n v="0.92405063291139244"/>
    <n v="0.94565217391304346"/>
    <m/>
    <m/>
    <m/>
  </r>
  <r>
    <x v="53"/>
    <s v="C-IV"/>
    <x v="0"/>
    <x v="6"/>
    <x v="6"/>
    <s v="2017/18"/>
    <n v="990"/>
    <n v="1673"/>
    <m/>
    <n v="0.9137931034482758"/>
    <n v="0.86"/>
    <m/>
    <m/>
    <m/>
  </r>
  <r>
    <x v="54"/>
    <s v="CalWIN"/>
    <x v="0"/>
    <x v="6"/>
    <x v="6"/>
    <s v="2017/18"/>
    <n v="51376"/>
    <n v="117240"/>
    <m/>
    <n v="0.98858146684233639"/>
    <n v="0.78510028653295127"/>
    <m/>
    <m/>
    <m/>
  </r>
  <r>
    <x v="55"/>
    <s v="C-IV"/>
    <x v="0"/>
    <x v="6"/>
    <x v="6"/>
    <s v="2017/18"/>
    <n v="2679"/>
    <n v="4702"/>
    <m/>
    <n v="0.97315436241610742"/>
    <n v="0.9553571428571429"/>
    <m/>
    <m/>
    <m/>
  </r>
  <r>
    <x v="56"/>
    <s v="CalWIN"/>
    <x v="0"/>
    <x v="6"/>
    <x v="6"/>
    <s v="2017/18"/>
    <n v="34548"/>
    <n v="67471"/>
    <m/>
    <n v="0.98361650485436891"/>
    <n v="0.97121535181236673"/>
    <m/>
    <m/>
    <m/>
  </r>
  <r>
    <x v="57"/>
    <s v="CalWIN"/>
    <x v="0"/>
    <x v="6"/>
    <x v="6"/>
    <s v="2017/18"/>
    <n v="10145"/>
    <n v="18544"/>
    <m/>
    <n v="0.85263157894736841"/>
    <n v="0.90821256038647347"/>
    <m/>
    <m/>
    <m/>
  </r>
  <r>
    <x v="58"/>
    <s v="C-IV"/>
    <x v="0"/>
    <x v="6"/>
    <x v="6"/>
    <s v="2017/18"/>
    <n v="6053"/>
    <n v="12884"/>
    <m/>
    <n v="0.98774509803921573"/>
    <n v="0.97222222222222221"/>
    <m/>
    <m/>
    <m/>
  </r>
  <r>
    <x v="0"/>
    <s v="n/a"/>
    <x v="1"/>
    <x v="6"/>
    <x v="6"/>
    <s v="2017/18"/>
    <n v="1959612"/>
    <n v="4008084"/>
    <m/>
    <n v="0.98094222022572852"/>
    <n v="0.90998728960443709"/>
    <m/>
    <m/>
    <m/>
  </r>
  <r>
    <x v="1"/>
    <s v="CalWIN"/>
    <x v="1"/>
    <x v="6"/>
    <x v="6"/>
    <s v="2017/18"/>
    <n v="55019"/>
    <n v="103106"/>
    <m/>
    <n v="0.98415374241402565"/>
    <n v="0.970873786407767"/>
    <m/>
    <m/>
    <m/>
  </r>
  <r>
    <x v="2"/>
    <s v="C-IV"/>
    <x v="1"/>
    <x v="6"/>
    <x v="6"/>
    <s v="2017/18"/>
    <n v="79"/>
    <n v="141"/>
    <m/>
    <n v="1"/>
    <n v="0.66666666666666663"/>
    <m/>
    <m/>
    <m/>
  </r>
  <r>
    <x v="3"/>
    <s v="C-IV"/>
    <x v="1"/>
    <x v="6"/>
    <x v="6"/>
    <s v="2017/18"/>
    <n v="1571"/>
    <n v="2838"/>
    <m/>
    <n v="0.98648648648648651"/>
    <n v="0.97959183673469385"/>
    <m/>
    <m/>
    <m/>
  </r>
  <r>
    <x v="4"/>
    <s v="C-IV"/>
    <x v="1"/>
    <x v="6"/>
    <x v="6"/>
    <s v="2017/18"/>
    <n v="16903"/>
    <n v="30858"/>
    <m/>
    <n v="0.89900249376558605"/>
    <n v="0.97044334975369462"/>
    <m/>
    <m/>
    <m/>
  </r>
  <r>
    <x v="5"/>
    <s v="C-IV"/>
    <x v="1"/>
    <x v="6"/>
    <x v="6"/>
    <s v="2017/18"/>
    <n v="2732"/>
    <n v="4961"/>
    <m/>
    <n v="0.97560975609756095"/>
    <n v="0.97333333333333338"/>
    <m/>
    <m/>
    <m/>
  </r>
  <r>
    <x v="6"/>
    <s v="C-IV"/>
    <x v="1"/>
    <x v="6"/>
    <x v="6"/>
    <s v="2017/18"/>
    <n v="672"/>
    <n v="1475"/>
    <m/>
    <n v="0.94117647058823528"/>
    <n v="0.80952380952380953"/>
    <m/>
    <m/>
    <m/>
  </r>
  <r>
    <x v="7"/>
    <s v="CalWIN"/>
    <x v="1"/>
    <x v="6"/>
    <x v="6"/>
    <s v="2017/18"/>
    <n v="30879"/>
    <n v="61557"/>
    <m/>
    <n v="0.97599164926931103"/>
    <n v="0.97228144989339016"/>
    <m/>
    <m/>
    <m/>
  </r>
  <r>
    <x v="8"/>
    <s v="C-IV"/>
    <x v="1"/>
    <x v="6"/>
    <x v="6"/>
    <s v="2017/18"/>
    <n v="2571"/>
    <n v="5134"/>
    <m/>
    <n v="1"/>
    <n v="0.91578947368421049"/>
    <m/>
    <m/>
    <m/>
  </r>
  <r>
    <x v="9"/>
    <s v="C-IV"/>
    <x v="1"/>
    <x v="6"/>
    <x v="6"/>
    <s v="2017/18"/>
    <n v="6459"/>
    <n v="11192"/>
    <m/>
    <n v="0.97435897435897434"/>
    <n v="1"/>
    <m/>
    <m/>
    <m/>
  </r>
  <r>
    <x v="10"/>
    <s v="CalWIN"/>
    <x v="1"/>
    <x v="6"/>
    <x v="6"/>
    <s v="2017/18"/>
    <n v="89727"/>
    <n v="205940"/>
    <m/>
    <n v="0.93538913362701903"/>
    <n v="0.64233576642335766"/>
    <m/>
    <m/>
    <m/>
  </r>
  <r>
    <x v="11"/>
    <s v="C-IV"/>
    <x v="1"/>
    <x v="6"/>
    <x v="6"/>
    <s v="2017/18"/>
    <n v="1487"/>
    <n v="3411"/>
    <m/>
    <n v="0.98550724637681164"/>
    <n v="0.95121951219512191"/>
    <m/>
    <m/>
    <m/>
  </r>
  <r>
    <x v="12"/>
    <s v="C-IV"/>
    <x v="1"/>
    <x v="6"/>
    <x v="6"/>
    <s v="2017/18"/>
    <n v="11801"/>
    <n v="19743"/>
    <m/>
    <n v="0.9765625"/>
    <n v="0.9703504043126685"/>
    <m/>
    <m/>
    <m/>
  </r>
  <r>
    <x v="13"/>
    <s v="C-IV"/>
    <x v="1"/>
    <x v="6"/>
    <x v="6"/>
    <s v="2017/18"/>
    <n v="16932"/>
    <n v="40404"/>
    <m/>
    <n v="0.99039999999999995"/>
    <n v="0.92225201072386054"/>
    <m/>
    <m/>
    <m/>
  </r>
  <r>
    <x v="14"/>
    <s v="C-IV"/>
    <x v="1"/>
    <x v="6"/>
    <x v="6"/>
    <s v="2017/18"/>
    <n v="1042"/>
    <n v="1996"/>
    <m/>
    <n v="1"/>
    <n v="0.94444444444444442"/>
    <m/>
    <m/>
    <m/>
  </r>
  <r>
    <x v="15"/>
    <s v="C-IV"/>
    <x v="1"/>
    <x v="6"/>
    <x v="6"/>
    <s v="2017/18"/>
    <n v="67900"/>
    <n v="156899"/>
    <m/>
    <n v="0.98148148148148151"/>
    <n v="0.92317939609236233"/>
    <m/>
    <m/>
    <m/>
  </r>
  <r>
    <x v="16"/>
    <s v="C-IV"/>
    <x v="1"/>
    <x v="6"/>
    <x v="6"/>
    <s v="2017/18"/>
    <n v="10635"/>
    <n v="23910"/>
    <m/>
    <n v="1"/>
    <n v="0.96242774566473988"/>
    <m/>
    <m/>
    <m/>
  </r>
  <r>
    <x v="17"/>
    <s v="C-IV"/>
    <x v="1"/>
    <x v="6"/>
    <x v="6"/>
    <s v="2017/18"/>
    <n v="6303"/>
    <n v="11576"/>
    <m/>
    <n v="0.94776119402985071"/>
    <n v="0.91443850267379678"/>
    <m/>
    <m/>
    <m/>
  </r>
  <r>
    <x v="18"/>
    <s v="C-IV"/>
    <x v="1"/>
    <x v="6"/>
    <x v="6"/>
    <s v="2017/18"/>
    <n v="1521"/>
    <n v="3025"/>
    <m/>
    <n v="0.94871794871794868"/>
    <n v="0.76271186440677963"/>
    <m/>
    <m/>
    <m/>
  </r>
  <r>
    <x v="19"/>
    <s v="LRS"/>
    <x v="1"/>
    <x v="6"/>
    <x v="6"/>
    <s v="2017/18"/>
    <n v="547867"/>
    <n v="1083101"/>
    <m/>
    <n v="0.99228791773778924"/>
    <n v="0.91552887424958829"/>
    <m/>
    <m/>
    <m/>
  </r>
  <r>
    <x v="20"/>
    <s v="C-IV"/>
    <x v="1"/>
    <x v="6"/>
    <x v="6"/>
    <s v="2017/18"/>
    <n v="11348"/>
    <n v="27455"/>
    <m/>
    <n v="0.99214659685863871"/>
    <n v="0.98734177215189878"/>
    <m/>
    <m/>
    <m/>
  </r>
  <r>
    <x v="21"/>
    <s v="C-IV"/>
    <x v="1"/>
    <x v="6"/>
    <x v="6"/>
    <s v="2017/18"/>
    <n v="5987"/>
    <n v="9836"/>
    <m/>
    <n v="0.98566308243727596"/>
    <n v="0.92655367231638419"/>
    <m/>
    <m/>
    <m/>
  </r>
  <r>
    <x v="22"/>
    <s v="C-IV"/>
    <x v="1"/>
    <x v="6"/>
    <x v="6"/>
    <s v="2017/18"/>
    <n v="1041"/>
    <n v="1930"/>
    <m/>
    <n v="0.94444444444444442"/>
    <n v="0.96"/>
    <m/>
    <m/>
    <m/>
  </r>
  <r>
    <x v="23"/>
    <s v="C-IV"/>
    <x v="1"/>
    <x v="6"/>
    <x v="6"/>
    <s v="2017/18"/>
    <n v="6170"/>
    <n v="11424"/>
    <m/>
    <n v="0.92328767123287669"/>
    <n v="0.90036900369003692"/>
    <m/>
    <m/>
    <m/>
  </r>
  <r>
    <x v="24"/>
    <s v="C-IV"/>
    <x v="1"/>
    <x v="6"/>
    <x v="6"/>
    <s v="2017/18"/>
    <n v="22977"/>
    <n v="52829"/>
    <m/>
    <n v="0.98982188295165396"/>
    <n v="0.96969696969696972"/>
    <m/>
    <m/>
    <m/>
  </r>
  <r>
    <x v="25"/>
    <s v="C-IV"/>
    <x v="1"/>
    <x v="6"/>
    <x v="6"/>
    <s v="2017/18"/>
    <n v="595"/>
    <n v="1224"/>
    <m/>
    <n v="1"/>
    <n v="0.94736842105263153"/>
    <m/>
    <m/>
    <m/>
  </r>
  <r>
    <x v="26"/>
    <s v="C-IV"/>
    <x v="1"/>
    <x v="6"/>
    <x v="6"/>
    <s v="2017/18"/>
    <n v="403"/>
    <n v="698"/>
    <m/>
    <n v="1"/>
    <n v="0.94117647058823528"/>
    <m/>
    <m/>
    <m/>
  </r>
  <r>
    <x v="27"/>
    <s v="C-IV"/>
    <x v="1"/>
    <x v="6"/>
    <x v="6"/>
    <s v="2017/18"/>
    <n v="21349"/>
    <n v="47635"/>
    <m/>
    <n v="0.99575911789652249"/>
    <n v="0.93610223642172519"/>
    <m/>
    <m/>
    <m/>
  </r>
  <r>
    <x v="28"/>
    <s v="C-IV"/>
    <x v="1"/>
    <x v="6"/>
    <x v="6"/>
    <s v="2017/18"/>
    <n v="3052"/>
    <n v="6077"/>
    <m/>
    <n v="0.93865030674846628"/>
    <n v="0.89622641509433965"/>
    <m/>
    <m/>
    <m/>
  </r>
  <r>
    <x v="29"/>
    <s v="C-IV"/>
    <x v="1"/>
    <x v="6"/>
    <x v="6"/>
    <s v="2017/18"/>
    <n v="3964"/>
    <n v="6748"/>
    <m/>
    <n v="0.77653631284916202"/>
    <n v="0.72916666666666663"/>
    <m/>
    <m/>
    <m/>
  </r>
  <r>
    <x v="30"/>
    <s v="CalWIN"/>
    <x v="1"/>
    <x v="6"/>
    <x v="6"/>
    <s v="2017/18"/>
    <n v="111321"/>
    <n v="224263"/>
    <m/>
    <n v="0.99197145405887599"/>
    <n v="0.99799196787148592"/>
    <m/>
    <m/>
    <m/>
  </r>
  <r>
    <x v="31"/>
    <s v="CalWIN"/>
    <x v="1"/>
    <x v="6"/>
    <x v="6"/>
    <s v="2017/18"/>
    <n v="8387"/>
    <n v="15593"/>
    <m/>
    <n v="1"/>
    <n v="0.8867924528301887"/>
    <m/>
    <m/>
    <m/>
  </r>
  <r>
    <x v="32"/>
    <s v="C-IV"/>
    <x v="1"/>
    <x v="6"/>
    <x v="6"/>
    <s v="2017/18"/>
    <n v="1191"/>
    <n v="2189"/>
    <m/>
    <n v="0.984375"/>
    <n v="0.83783783783783783"/>
    <m/>
    <m/>
    <m/>
  </r>
  <r>
    <x v="33"/>
    <s v="C-IV"/>
    <x v="1"/>
    <x v="6"/>
    <x v="6"/>
    <s v="2017/18"/>
    <n v="117728"/>
    <n v="258144"/>
    <m/>
    <n v="0.98698299391140043"/>
    <n v="0.89484240687679084"/>
    <m/>
    <m/>
    <m/>
  </r>
  <r>
    <x v="34"/>
    <s v="CalWIN"/>
    <x v="1"/>
    <x v="6"/>
    <x v="6"/>
    <s v="2017/18"/>
    <n v="94749"/>
    <n v="199442"/>
    <m/>
    <n v="0.99282678002125402"/>
    <n v="0.79260543038705955"/>
    <m/>
    <m/>
    <m/>
  </r>
  <r>
    <x v="35"/>
    <s v="C-IV"/>
    <x v="1"/>
    <x v="6"/>
    <x v="6"/>
    <s v="2017/18"/>
    <n v="2126"/>
    <n v="4655"/>
    <m/>
    <n v="1"/>
    <n v="0.97014925373134331"/>
    <m/>
    <m/>
    <m/>
  </r>
  <r>
    <x v="36"/>
    <s v="C-IV"/>
    <x v="1"/>
    <x v="6"/>
    <x v="6"/>
    <s v="2017/18"/>
    <n v="158956"/>
    <n v="344997"/>
    <m/>
    <n v="0.99007148530579825"/>
    <n v="0.92475014697236924"/>
    <m/>
    <m/>
    <m/>
  </r>
  <r>
    <x v="37"/>
    <s v="CalWIN"/>
    <x v="1"/>
    <x v="6"/>
    <x v="6"/>
    <s v="2017/18"/>
    <n v="131584"/>
    <n v="260795"/>
    <m/>
    <n v="0.97836266752785406"/>
    <n v="0.96685971685971683"/>
    <m/>
    <m/>
    <m/>
  </r>
  <r>
    <x v="38"/>
    <s v="CalWIN"/>
    <x v="1"/>
    <x v="6"/>
    <x v="6"/>
    <s v="2017/18"/>
    <n v="32822"/>
    <n v="49160"/>
    <m/>
    <n v="0.96145124716553287"/>
    <n v="0.62618595825426948"/>
    <m/>
    <m/>
    <m/>
  </r>
  <r>
    <x v="39"/>
    <s v="C-IV"/>
    <x v="1"/>
    <x v="6"/>
    <x v="6"/>
    <s v="2017/18"/>
    <n v="46250"/>
    <n v="101739"/>
    <m/>
    <n v="0.97490452809601746"/>
    <n v="0.89606035205364631"/>
    <m/>
    <m/>
    <m/>
  </r>
  <r>
    <x v="40"/>
    <s v="CalWIN"/>
    <x v="1"/>
    <x v="6"/>
    <x v="6"/>
    <s v="2017/18"/>
    <n v="9358"/>
    <n v="16330"/>
    <m/>
    <n v="0.97698209718670082"/>
    <n v="0.9641255605381166"/>
    <m/>
    <m/>
    <m/>
  </r>
  <r>
    <x v="41"/>
    <s v="CalWIN"/>
    <x v="1"/>
    <x v="6"/>
    <x v="6"/>
    <s v="2017/18"/>
    <n v="12771"/>
    <n v="24271"/>
    <m/>
    <n v="0.99356223175965663"/>
    <n v="0.90169491525423728"/>
    <m/>
    <m/>
    <m/>
  </r>
  <r>
    <x v="42"/>
    <s v="CalWIN"/>
    <x v="1"/>
    <x v="6"/>
    <x v="6"/>
    <s v="2017/18"/>
    <n v="20269"/>
    <n v="39690"/>
    <m/>
    <n v="0.88064516129032255"/>
    <n v="0.88732394366197187"/>
    <m/>
    <m/>
    <m/>
  </r>
  <r>
    <x v="43"/>
    <s v="CalWIN"/>
    <x v="1"/>
    <x v="6"/>
    <x v="6"/>
    <s v="2017/18"/>
    <n v="44319"/>
    <n v="84952"/>
    <m/>
    <n v="0.99398395721925137"/>
    <n v="0.97040169133192389"/>
    <m/>
    <m/>
    <m/>
  </r>
  <r>
    <x v="44"/>
    <s v="CalWIN"/>
    <x v="1"/>
    <x v="6"/>
    <x v="6"/>
    <s v="2017/18"/>
    <n v="14771"/>
    <n v="26244"/>
    <m/>
    <n v="0.96768707482993199"/>
    <n v="0.99065420560747663"/>
    <m/>
    <m/>
    <m/>
  </r>
  <r>
    <x v="45"/>
    <s v="C-IV"/>
    <x v="1"/>
    <x v="6"/>
    <x v="6"/>
    <s v="2017/18"/>
    <n v="12235"/>
    <n v="22870"/>
    <m/>
    <n v="0.9373848987108655"/>
    <n v="0.93398533007334961"/>
    <m/>
    <m/>
    <m/>
  </r>
  <r>
    <x v="46"/>
    <s v="C-IV"/>
    <x v="1"/>
    <x v="6"/>
    <x v="6"/>
    <s v="2017/18"/>
    <n v="146"/>
    <n v="236"/>
    <m/>
    <n v="1"/>
    <n v="0.75"/>
    <m/>
    <m/>
    <m/>
  </r>
  <r>
    <x v="47"/>
    <s v="C-IV"/>
    <x v="1"/>
    <x v="6"/>
    <x v="6"/>
    <s v="2017/18"/>
    <n v="3165"/>
    <n v="6506"/>
    <m/>
    <n v="0.9375"/>
    <n v="0.92920353982300885"/>
    <m/>
    <m/>
    <m/>
  </r>
  <r>
    <x v="48"/>
    <s v="CalWIN"/>
    <x v="1"/>
    <x v="6"/>
    <x v="6"/>
    <s v="2017/18"/>
    <n v="20387"/>
    <n v="37788"/>
    <m/>
    <n v="0.97880299251870329"/>
    <n v="0.96"/>
    <m/>
    <m/>
    <m/>
  </r>
  <r>
    <x v="49"/>
    <s v="CalWIN"/>
    <x v="1"/>
    <x v="6"/>
    <x v="6"/>
    <s v="2017/18"/>
    <n v="16488"/>
    <n v="28908"/>
    <m/>
    <n v="0.96502057613168724"/>
    <n v="0.48958333333333331"/>
    <m/>
    <m/>
    <m/>
  </r>
  <r>
    <x v="50"/>
    <s v="C-IV"/>
    <x v="1"/>
    <x v="6"/>
    <x v="6"/>
    <s v="2017/18"/>
    <n v="37759"/>
    <n v="79077"/>
    <m/>
    <n v="0.97846332945285219"/>
    <n v="0.9303525365434222"/>
    <m/>
    <m/>
    <m/>
  </r>
  <r>
    <x v="51"/>
    <s v="C-IV"/>
    <x v="1"/>
    <x v="6"/>
    <x v="6"/>
    <s v="2017/18"/>
    <n v="5348"/>
    <n v="12267"/>
    <m/>
    <n v="0.9946236559139785"/>
    <n v="0.96350364963503654"/>
    <m/>
    <m/>
    <m/>
  </r>
  <r>
    <x v="52"/>
    <s v="C-IV"/>
    <x v="1"/>
    <x v="6"/>
    <x v="6"/>
    <s v="2017/18"/>
    <n v="4126"/>
    <n v="8944"/>
    <m/>
    <n v="0.87719298245614041"/>
    <n v="0.97247706422018354"/>
    <m/>
    <m/>
    <m/>
  </r>
  <r>
    <x v="53"/>
    <s v="C-IV"/>
    <x v="1"/>
    <x v="6"/>
    <x v="6"/>
    <s v="2017/18"/>
    <n v="969"/>
    <n v="1655"/>
    <m/>
    <n v="1"/>
    <n v="0.87096774193548387"/>
    <m/>
    <m/>
    <m/>
  </r>
  <r>
    <x v="54"/>
    <s v="CalWIN"/>
    <x v="1"/>
    <x v="6"/>
    <x v="6"/>
    <s v="2017/18"/>
    <n v="50651"/>
    <n v="117219"/>
    <m/>
    <n v="0.99171597633136099"/>
    <n v="0.80288461538461542"/>
    <m/>
    <m/>
    <m/>
  </r>
  <r>
    <x v="55"/>
    <s v="C-IV"/>
    <x v="1"/>
    <x v="6"/>
    <x v="6"/>
    <s v="2017/18"/>
    <n v="2661"/>
    <n v="4669"/>
    <m/>
    <n v="1"/>
    <n v="0.95238095238095233"/>
    <m/>
    <m/>
    <m/>
  </r>
  <r>
    <x v="56"/>
    <s v="CalWIN"/>
    <x v="1"/>
    <x v="6"/>
    <x v="6"/>
    <s v="2017/18"/>
    <n v="34044"/>
    <n v="67156"/>
    <m/>
    <n v="0.97786720321931586"/>
    <n v="0.95780590717299574"/>
    <m/>
    <m/>
    <m/>
  </r>
  <r>
    <x v="57"/>
    <s v="CalWIN"/>
    <x v="1"/>
    <x v="6"/>
    <x v="6"/>
    <s v="2017/18"/>
    <n v="10064"/>
    <n v="18382"/>
    <m/>
    <n v="0.83300198807157055"/>
    <n v="0.85606060606060608"/>
    <m/>
    <m/>
    <m/>
  </r>
  <r>
    <x v="58"/>
    <s v="C-IV"/>
    <x v="1"/>
    <x v="6"/>
    <x v="6"/>
    <s v="2017/18"/>
    <n v="5981"/>
    <n v="12820"/>
    <m/>
    <n v="0.99270072992700731"/>
    <n v="0.95833333333333337"/>
    <m/>
    <m/>
    <m/>
  </r>
  <r>
    <x v="0"/>
    <s v="n/a"/>
    <x v="2"/>
    <x v="6"/>
    <x v="6"/>
    <s v="2017/18"/>
    <n v="1978064"/>
    <n v="4024010"/>
    <m/>
    <n v="0.98295726793570593"/>
    <n v="0.92426494102597867"/>
    <m/>
    <m/>
    <m/>
  </r>
  <r>
    <x v="1"/>
    <s v="CalWIN"/>
    <x v="2"/>
    <x v="6"/>
    <x v="6"/>
    <s v="2017/18"/>
    <n v="55632"/>
    <n v="103157"/>
    <m/>
    <n v="0.98415374241402565"/>
    <n v="0.970873786407767"/>
    <m/>
    <m/>
    <m/>
  </r>
  <r>
    <x v="2"/>
    <s v="C-IV"/>
    <x v="2"/>
    <x v="6"/>
    <x v="6"/>
    <s v="2017/18"/>
    <n v="80"/>
    <n v="147"/>
    <m/>
    <n v="1"/>
    <n v="1"/>
    <m/>
    <m/>
    <m/>
  </r>
  <r>
    <x v="3"/>
    <s v="C-IV"/>
    <x v="2"/>
    <x v="6"/>
    <x v="6"/>
    <s v="2017/18"/>
    <n v="1558"/>
    <n v="2817"/>
    <m/>
    <n v="0.98630136986301364"/>
    <n v="0.9821428571428571"/>
    <m/>
    <m/>
    <m/>
  </r>
  <r>
    <x v="4"/>
    <s v="C-IV"/>
    <x v="2"/>
    <x v="6"/>
    <x v="6"/>
    <s v="2017/18"/>
    <n v="17067"/>
    <n v="30964"/>
    <m/>
    <n v="0.9094594594594595"/>
    <n v="0.95210727969348663"/>
    <m/>
    <m/>
    <m/>
  </r>
  <r>
    <x v="5"/>
    <s v="C-IV"/>
    <x v="2"/>
    <x v="6"/>
    <x v="6"/>
    <s v="2017/18"/>
    <n v="2749"/>
    <n v="4978"/>
    <m/>
    <n v="0.97727272727272729"/>
    <n v="0.95652173913043481"/>
    <m/>
    <m/>
    <m/>
  </r>
  <r>
    <x v="6"/>
    <s v="C-IV"/>
    <x v="2"/>
    <x v="6"/>
    <x v="6"/>
    <s v="2017/18"/>
    <n v="697"/>
    <n v="1498"/>
    <m/>
    <n v="0.97058823529411764"/>
    <n v="0.96153846153846156"/>
    <m/>
    <m/>
    <m/>
  </r>
  <r>
    <x v="7"/>
    <s v="CalWIN"/>
    <x v="2"/>
    <x v="6"/>
    <x v="6"/>
    <s v="2017/18"/>
    <n v="30919"/>
    <n v="61341"/>
    <m/>
    <n v="0.98305084745762716"/>
    <n v="0.97908745247148288"/>
    <m/>
    <m/>
    <m/>
  </r>
  <r>
    <x v="8"/>
    <s v="C-IV"/>
    <x v="2"/>
    <x v="6"/>
    <x v="6"/>
    <s v="2017/18"/>
    <n v="2576"/>
    <n v="5137"/>
    <m/>
    <n v="0.99"/>
    <n v="0.92105263157894735"/>
    <m/>
    <m/>
    <m/>
  </r>
  <r>
    <x v="9"/>
    <s v="C-IV"/>
    <x v="2"/>
    <x v="6"/>
    <x v="6"/>
    <s v="2017/18"/>
    <n v="6530"/>
    <n v="11288"/>
    <m/>
    <n v="0.97560975609756095"/>
    <n v="0.98523985239852396"/>
    <m/>
    <m/>
    <m/>
  </r>
  <r>
    <x v="10"/>
    <s v="CalWIN"/>
    <x v="2"/>
    <x v="6"/>
    <x v="6"/>
    <s v="2017/18"/>
    <n v="94887"/>
    <n v="217902"/>
    <m/>
    <n v="0.93170589944783488"/>
    <n v="0.64255319148936174"/>
    <m/>
    <m/>
    <m/>
  </r>
  <r>
    <x v="11"/>
    <s v="C-IV"/>
    <x v="2"/>
    <x v="6"/>
    <x v="6"/>
    <s v="2017/18"/>
    <n v="1487"/>
    <n v="3379"/>
    <m/>
    <n v="1"/>
    <n v="0.98039215686274506"/>
    <m/>
    <m/>
    <m/>
  </r>
  <r>
    <x v="12"/>
    <s v="C-IV"/>
    <x v="2"/>
    <x v="6"/>
    <x v="6"/>
    <s v="2017/18"/>
    <n v="11956"/>
    <n v="19931"/>
    <m/>
    <n v="0.97754491017964074"/>
    <n v="0.97453703703703709"/>
    <m/>
    <m/>
    <m/>
  </r>
  <r>
    <x v="13"/>
    <s v="C-IV"/>
    <x v="2"/>
    <x v="6"/>
    <x v="6"/>
    <s v="2017/18"/>
    <n v="16881"/>
    <n v="40017"/>
    <m/>
    <n v="0.97451274362818596"/>
    <n v="0.92986425339366519"/>
    <m/>
    <m/>
    <m/>
  </r>
  <r>
    <x v="14"/>
    <s v="C-IV"/>
    <x v="2"/>
    <x v="6"/>
    <x v="6"/>
    <s v="2017/18"/>
    <n v="1036"/>
    <n v="1981"/>
    <m/>
    <n v="1"/>
    <n v="0.90322580645161288"/>
    <m/>
    <m/>
    <m/>
  </r>
  <r>
    <x v="15"/>
    <s v="C-IV"/>
    <x v="2"/>
    <x v="6"/>
    <x v="6"/>
    <s v="2017/18"/>
    <n v="68132"/>
    <n v="156958"/>
    <m/>
    <n v="0.98507017020005971"/>
    <n v="0.9417344173441734"/>
    <m/>
    <m/>
    <m/>
  </r>
  <r>
    <x v="16"/>
    <s v="C-IV"/>
    <x v="2"/>
    <x v="6"/>
    <x v="6"/>
    <s v="2017/18"/>
    <n v="10700"/>
    <n v="23929"/>
    <m/>
    <n v="0.99795081967213117"/>
    <n v="0.94721407624633436"/>
    <m/>
    <m/>
    <m/>
  </r>
  <r>
    <x v="17"/>
    <s v="C-IV"/>
    <x v="2"/>
    <x v="6"/>
    <x v="6"/>
    <s v="2017/18"/>
    <n v="6313"/>
    <n v="11533"/>
    <m/>
    <n v="0.91335740072202165"/>
    <n v="0.84864864864864864"/>
    <m/>
    <m/>
    <m/>
  </r>
  <r>
    <x v="18"/>
    <s v="C-IV"/>
    <x v="2"/>
    <x v="6"/>
    <x v="6"/>
    <s v="2017/18"/>
    <n v="1544"/>
    <n v="3053"/>
    <m/>
    <n v="0.90588235294117647"/>
    <n v="0.86274509803921573"/>
    <m/>
    <m/>
    <m/>
  </r>
  <r>
    <x v="19"/>
    <s v="LRS"/>
    <x v="2"/>
    <x v="6"/>
    <x v="6"/>
    <s v="2017/18"/>
    <n v="553466"/>
    <n v="1086313"/>
    <m/>
    <n v="0.99220217630170493"/>
    <n v="0.92718908629441621"/>
    <m/>
    <m/>
    <m/>
  </r>
  <r>
    <x v="20"/>
    <s v="C-IV"/>
    <x v="2"/>
    <x v="6"/>
    <x v="6"/>
    <s v="2017/18"/>
    <n v="11404"/>
    <n v="27446"/>
    <m/>
    <n v="0.99507389162561577"/>
    <n v="0.98880597014925375"/>
    <m/>
    <m/>
    <m/>
  </r>
  <r>
    <x v="21"/>
    <s v="C-IV"/>
    <x v="2"/>
    <x v="6"/>
    <x v="6"/>
    <s v="2017/18"/>
    <n v="6030"/>
    <n v="9849"/>
    <m/>
    <n v="0.97463768115942029"/>
    <n v="0.88826815642458101"/>
    <m/>
    <m/>
    <m/>
  </r>
  <r>
    <x v="22"/>
    <s v="C-IV"/>
    <x v="2"/>
    <x v="6"/>
    <x v="6"/>
    <s v="2017/18"/>
    <n v="1040"/>
    <n v="1903"/>
    <m/>
    <n v="0.94117647058823528"/>
    <n v="1"/>
    <m/>
    <m/>
    <m/>
  </r>
  <r>
    <x v="23"/>
    <s v="C-IV"/>
    <x v="2"/>
    <x v="6"/>
    <x v="6"/>
    <s v="2017/18"/>
    <n v="6240"/>
    <n v="11568"/>
    <m/>
    <n v="0.91466666666666663"/>
    <n v="0.90671641791044777"/>
    <m/>
    <m/>
    <m/>
  </r>
  <r>
    <x v="24"/>
    <s v="C-IV"/>
    <x v="2"/>
    <x v="6"/>
    <x v="6"/>
    <s v="2017/18"/>
    <n v="23268"/>
    <n v="53212"/>
    <m/>
    <n v="0.99433106575963714"/>
    <n v="0.98291925465838514"/>
    <m/>
    <m/>
    <m/>
  </r>
  <r>
    <x v="25"/>
    <s v="C-IV"/>
    <x v="2"/>
    <x v="6"/>
    <x v="6"/>
    <s v="2017/18"/>
    <n v="597"/>
    <n v="1214"/>
    <m/>
    <n v="0.96875"/>
    <n v="0.95"/>
    <m/>
    <m/>
    <m/>
  </r>
  <r>
    <x v="26"/>
    <s v="C-IV"/>
    <x v="2"/>
    <x v="6"/>
    <x v="6"/>
    <s v="2017/18"/>
    <n v="395"/>
    <n v="686"/>
    <m/>
    <n v="1"/>
    <n v="1"/>
    <m/>
    <m/>
    <m/>
  </r>
  <r>
    <x v="27"/>
    <s v="C-IV"/>
    <x v="2"/>
    <x v="6"/>
    <x v="6"/>
    <s v="2017/18"/>
    <n v="21615"/>
    <n v="48150"/>
    <m/>
    <n v="0.99140401146131807"/>
    <n v="0.95344827586206893"/>
    <m/>
    <m/>
    <m/>
  </r>
  <r>
    <x v="28"/>
    <s v="C-IV"/>
    <x v="2"/>
    <x v="6"/>
    <x v="6"/>
    <s v="2017/18"/>
    <n v="3052"/>
    <n v="6089"/>
    <m/>
    <n v="0.97457627118644063"/>
    <n v="0.8970588235294118"/>
    <m/>
    <m/>
    <m/>
  </r>
  <r>
    <x v="29"/>
    <s v="C-IV"/>
    <x v="2"/>
    <x v="6"/>
    <x v="6"/>
    <s v="2017/18"/>
    <n v="4087"/>
    <n v="6988"/>
    <m/>
    <n v="0.8876811594202898"/>
    <n v="0.74594594594594599"/>
    <m/>
    <m/>
    <m/>
  </r>
  <r>
    <x v="30"/>
    <s v="CalWIN"/>
    <x v="2"/>
    <x v="6"/>
    <x v="6"/>
    <s v="2017/18"/>
    <n v="112044"/>
    <n v="224545"/>
    <m/>
    <n v="0.99206017551190973"/>
    <n v="0.99375557537912573"/>
    <m/>
    <m/>
    <m/>
  </r>
  <r>
    <x v="31"/>
    <s v="CalWIN"/>
    <x v="2"/>
    <x v="6"/>
    <x v="6"/>
    <s v="2017/18"/>
    <n v="8486"/>
    <n v="15477"/>
    <m/>
    <n v="1"/>
    <n v="0.90598290598290598"/>
    <m/>
    <m/>
    <m/>
  </r>
  <r>
    <x v="32"/>
    <s v="C-IV"/>
    <x v="2"/>
    <x v="6"/>
    <x v="6"/>
    <s v="2017/18"/>
    <n v="1209"/>
    <n v="2206"/>
    <m/>
    <n v="1"/>
    <n v="0.86111111111111116"/>
    <m/>
    <m/>
    <m/>
  </r>
  <r>
    <x v="33"/>
    <s v="C-IV"/>
    <x v="2"/>
    <x v="6"/>
    <x v="6"/>
    <s v="2017/18"/>
    <n v="117832"/>
    <n v="256978"/>
    <m/>
    <n v="0.99191577364166195"/>
    <n v="0.92242703533026116"/>
    <m/>
    <m/>
    <m/>
  </r>
  <r>
    <x v="34"/>
    <s v="CalWIN"/>
    <x v="2"/>
    <x v="6"/>
    <x v="6"/>
    <s v="2017/18"/>
    <n v="95602"/>
    <n v="199742"/>
    <m/>
    <n v="0.99361963190184044"/>
    <n v="0.88736118455843471"/>
    <m/>
    <m/>
    <m/>
  </r>
  <r>
    <x v="35"/>
    <s v="C-IV"/>
    <x v="2"/>
    <x v="6"/>
    <x v="6"/>
    <s v="2017/18"/>
    <n v="2154"/>
    <n v="4716"/>
    <m/>
    <n v="0.98969072164948457"/>
    <n v="0.94029850746268662"/>
    <m/>
    <m/>
    <m/>
  </r>
  <r>
    <x v="36"/>
    <s v="C-IV"/>
    <x v="2"/>
    <x v="6"/>
    <x v="6"/>
    <s v="2017/18"/>
    <n v="158837"/>
    <n v="343226"/>
    <m/>
    <n v="0.99215993727949825"/>
    <n v="0.94793291731669271"/>
    <m/>
    <m/>
    <m/>
  </r>
  <r>
    <x v="37"/>
    <s v="CalWIN"/>
    <x v="2"/>
    <x v="6"/>
    <x v="6"/>
    <s v="2017/18"/>
    <n v="132723"/>
    <n v="261612"/>
    <m/>
    <n v="0.98479654195856314"/>
    <n v="0.96321353065539117"/>
    <m/>
    <m/>
    <m/>
  </r>
  <r>
    <x v="38"/>
    <s v="CalWIN"/>
    <x v="2"/>
    <x v="6"/>
    <x v="6"/>
    <s v="2017/18"/>
    <n v="33145"/>
    <n v="49118"/>
    <m/>
    <n v="0.98008991650610144"/>
    <n v="0.70562130177514792"/>
    <m/>
    <m/>
    <m/>
  </r>
  <r>
    <x v="39"/>
    <s v="C-IV"/>
    <x v="2"/>
    <x v="6"/>
    <x v="6"/>
    <s v="2017/18"/>
    <n v="46348"/>
    <n v="101545"/>
    <m/>
    <n v="0.98255515649050795"/>
    <n v="0.91857707509881426"/>
    <m/>
    <m/>
    <m/>
  </r>
  <r>
    <x v="40"/>
    <s v="CalWIN"/>
    <x v="2"/>
    <x v="6"/>
    <x v="6"/>
    <s v="2017/18"/>
    <n v="9476"/>
    <n v="16328"/>
    <m/>
    <n v="0.97701149425287359"/>
    <n v="0.95061728395061729"/>
    <m/>
    <m/>
    <m/>
  </r>
  <r>
    <x v="41"/>
    <s v="CalWIN"/>
    <x v="2"/>
    <x v="6"/>
    <x v="6"/>
    <s v="2017/18"/>
    <n v="12879"/>
    <n v="24322"/>
    <m/>
    <n v="0.98235294117647054"/>
    <n v="0.92032967032967028"/>
    <m/>
    <m/>
    <m/>
  </r>
  <r>
    <x v="42"/>
    <s v="CalWIN"/>
    <x v="2"/>
    <x v="6"/>
    <x v="6"/>
    <s v="2017/18"/>
    <n v="20595"/>
    <n v="40497"/>
    <m/>
    <n v="0.91411564625850339"/>
    <n v="0.92971246006389774"/>
    <m/>
    <m/>
    <m/>
  </r>
  <r>
    <x v="43"/>
    <s v="CalWIN"/>
    <x v="2"/>
    <x v="6"/>
    <x v="6"/>
    <s v="2017/18"/>
    <n v="44303"/>
    <n v="84476"/>
    <m/>
    <n v="0.99303356554781508"/>
    <n v="0.96885813148788924"/>
    <m/>
    <m/>
    <m/>
  </r>
  <r>
    <x v="44"/>
    <s v="CalWIN"/>
    <x v="2"/>
    <x v="6"/>
    <x v="6"/>
    <s v="2017/18"/>
    <n v="14858"/>
    <n v="26186"/>
    <m/>
    <n v="0.9714714714714715"/>
    <n v="0.98775510204081629"/>
    <m/>
    <m/>
    <m/>
  </r>
  <r>
    <x v="45"/>
    <s v="C-IV"/>
    <x v="2"/>
    <x v="6"/>
    <x v="6"/>
    <s v="2017/18"/>
    <n v="12322"/>
    <n v="22929"/>
    <m/>
    <n v="0.93155258764607685"/>
    <n v="0.96120689655172409"/>
    <m/>
    <m/>
    <m/>
  </r>
  <r>
    <x v="46"/>
    <s v="C-IV"/>
    <x v="2"/>
    <x v="6"/>
    <x v="6"/>
    <s v="2017/18"/>
    <n v="147"/>
    <n v="241"/>
    <m/>
    <n v="1"/>
    <n v="1"/>
    <m/>
    <m/>
    <m/>
  </r>
  <r>
    <x v="47"/>
    <s v="C-IV"/>
    <x v="2"/>
    <x v="6"/>
    <x v="6"/>
    <s v="2017/18"/>
    <n v="3192"/>
    <n v="6514"/>
    <m/>
    <n v="0.96478873239436624"/>
    <n v="0.92660550458715596"/>
    <m/>
    <m/>
    <m/>
  </r>
  <r>
    <x v="48"/>
    <s v="CalWIN"/>
    <x v="2"/>
    <x v="6"/>
    <x v="6"/>
    <s v="2017/18"/>
    <n v="20539"/>
    <n v="37878"/>
    <m/>
    <n v="0.97506561679790027"/>
    <n v="0.94942528735632181"/>
    <m/>
    <m/>
    <m/>
  </r>
  <r>
    <x v="49"/>
    <s v="CalWIN"/>
    <x v="2"/>
    <x v="6"/>
    <x v="6"/>
    <s v="2017/18"/>
    <n v="16662"/>
    <n v="28991"/>
    <m/>
    <n v="0.95169082125603865"/>
    <n v="0.53205128205128205"/>
    <m/>
    <m/>
    <m/>
  </r>
  <r>
    <x v="50"/>
    <s v="C-IV"/>
    <x v="2"/>
    <x v="6"/>
    <x v="6"/>
    <s v="2017/18"/>
    <n v="37905"/>
    <n v="79038"/>
    <m/>
    <n v="0.97159699892818863"/>
    <n v="0.95542949756888174"/>
    <m/>
    <m/>
    <m/>
  </r>
  <r>
    <x v="51"/>
    <s v="C-IV"/>
    <x v="2"/>
    <x v="6"/>
    <x v="6"/>
    <s v="2017/18"/>
    <n v="5315"/>
    <n v="12152"/>
    <m/>
    <n v="0.99487179487179489"/>
    <n v="0.98192771084337349"/>
    <m/>
    <m/>
    <m/>
  </r>
  <r>
    <x v="52"/>
    <s v="C-IV"/>
    <x v="2"/>
    <x v="6"/>
    <x v="6"/>
    <s v="2017/18"/>
    <n v="4187"/>
    <n v="9032"/>
    <m/>
    <n v="0.9425837320574163"/>
    <n v="0.96052631578947367"/>
    <m/>
    <m/>
    <m/>
  </r>
  <r>
    <x v="53"/>
    <s v="C-IV"/>
    <x v="2"/>
    <x v="6"/>
    <x v="6"/>
    <s v="2017/18"/>
    <n v="995"/>
    <n v="1687"/>
    <m/>
    <n v="1"/>
    <n v="0.84782608695652173"/>
    <m/>
    <m/>
    <m/>
  </r>
  <r>
    <x v="54"/>
    <s v="CalWIN"/>
    <x v="2"/>
    <x v="6"/>
    <x v="6"/>
    <s v="2017/18"/>
    <n v="50926"/>
    <n v="117454"/>
    <m/>
    <n v="0.9919724770642202"/>
    <n v="0.74568965517241381"/>
    <m/>
    <m/>
    <m/>
  </r>
  <r>
    <x v="55"/>
    <s v="C-IV"/>
    <x v="2"/>
    <x v="6"/>
    <x v="6"/>
    <s v="2017/18"/>
    <n v="2670"/>
    <n v="4676"/>
    <m/>
    <n v="1"/>
    <n v="0.96341463414634143"/>
    <m/>
    <m/>
    <m/>
  </r>
  <r>
    <x v="56"/>
    <s v="CalWIN"/>
    <x v="2"/>
    <x v="6"/>
    <x v="6"/>
    <s v="2017/18"/>
    <n v="34532"/>
    <n v="67699"/>
    <m/>
    <n v="0.98540145985401462"/>
    <n v="0.96843434343434343"/>
    <m/>
    <m/>
    <m/>
  </r>
  <r>
    <x v="57"/>
    <s v="CalWIN"/>
    <x v="2"/>
    <x v="6"/>
    <x v="6"/>
    <s v="2017/18"/>
    <n v="10136"/>
    <n v="18290"/>
    <m/>
    <n v="0.87188612099644125"/>
    <n v="0.8896551724137931"/>
    <m/>
    <m/>
    <m/>
  </r>
  <r>
    <x v="58"/>
    <s v="C-IV"/>
    <x v="2"/>
    <x v="6"/>
    <x v="6"/>
    <s v="2017/18"/>
    <n v="6107"/>
    <n v="13027"/>
    <m/>
    <n v="0.99669966996699666"/>
    <n v="0.96551724137931039"/>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10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7:D29"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2"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0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D5"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3"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1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F14" firstHeaderRow="1" firstDataRow="2" firstDataCol="2"/>
  <pivotFields count="14">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x="19"/>
        <item h="1" x="20"/>
        <item h="1" x="21"/>
        <item h="1" x="22"/>
        <item h="1" x="23"/>
        <item h="1" x="24"/>
        <item h="1" x="25"/>
        <item h="1" x="26"/>
        <item h="1" x="27"/>
        <item h="1" x="28"/>
        <item h="1" x="29"/>
        <item x="30"/>
        <item h="1" x="31"/>
        <item h="1" x="32"/>
        <item x="33"/>
        <item h="1" x="34"/>
        <item h="1" x="35"/>
        <item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x="4"/>
        <item x="5"/>
        <item x="6"/>
        <item x="7"/>
        <item x="8"/>
        <item x="9"/>
        <item x="10"/>
        <item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3">
    <i>
      <x v="6"/>
      <x/>
    </i>
    <i r="1">
      <x v="1"/>
    </i>
    <i r="1">
      <x v="2"/>
    </i>
  </rowItems>
  <colFields count="1">
    <field x="0"/>
  </colFields>
  <colItems count="4">
    <i>
      <x v="19"/>
    </i>
    <i>
      <x v="30"/>
    </i>
    <i>
      <x v="33"/>
    </i>
    <i>
      <x v="36"/>
    </i>
  </colItems>
  <dataFields count="1">
    <dataField name="Sum of CF_HHs" fld="6" baseField="0" baseItem="2027560" numFmtId="3"/>
  </dataFields>
  <formats count="1">
    <format dxfId="245">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0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0">
  <location ref="A38:D40"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CF_Households_CY_Avg" fld="5" baseField="2" baseItem="0" numFmtId="3"/>
  </dataFields>
  <formats count="1">
    <format dxfId="243">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10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4">
  <location ref="A11:D13"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h="1" x="3"/>
        <item x="4"/>
        <item h="1" x="5"/>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3">
    <i>
      <x v="1"/>
    </i>
    <i>
      <x v="7"/>
    </i>
    <i>
      <x v="21"/>
    </i>
  </colItems>
  <dataFields count="1">
    <dataField name="Sum of CF_Households_SFY_Avg" fld="4" baseField="3" baseItem="0"/>
  </dataFields>
  <formats count="1">
    <format dxfId="244">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11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7">
  <location ref="A12:E16" firstHeaderRow="1" firstDataRow="2" firstDataCol="2"/>
  <pivotFields count="14">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x="42"/>
        <item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h="1" x="3"/>
        <item h="1" x="4"/>
        <item h="1" x="5"/>
        <item h="1" x="6"/>
        <item h="1" x="7"/>
        <item h="1" x="8"/>
        <item h="1" x="9"/>
        <item h="1" x="10"/>
        <item h="1"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3">
    <i>
      <x v="6"/>
      <x/>
    </i>
    <i r="1">
      <x v="1"/>
    </i>
    <i r="1">
      <x v="2"/>
    </i>
  </rowItems>
  <colFields count="1">
    <field x="0"/>
  </colFields>
  <colItems count="3">
    <i>
      <x v="41"/>
    </i>
    <i>
      <x v="42"/>
    </i>
    <i>
      <x v="43"/>
    </i>
  </colItems>
  <dataFields count="1">
    <dataField name="Sum of CF_Persons" fld="7" baseField="2" baseItem="0" numFmtId="169"/>
  </dataFields>
  <formats count="1">
    <format dxfId="242">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10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3"/>
    </i>
    <i>
      <x v="4"/>
    </i>
  </rowItems>
  <colFields count="1">
    <field x="0"/>
  </colFields>
  <colItems count="3">
    <i>
      <x v="12"/>
    </i>
    <i>
      <x v="23"/>
    </i>
    <i>
      <x v="53"/>
    </i>
  </colItems>
  <dataFields count="1">
    <dataField name="Sum of Unemployment_Pct_CY" fld="19" baseField="2" baseItem="3" numFmtId="164"/>
  </dataFields>
  <formats count="2">
    <format dxfId="237">
      <pivotArea outline="0" collapsedLevelsAreSubtotals="1" fieldPosition="0"/>
    </format>
    <format dxfId="236">
      <pivotArea outline="0" fieldPosition="0">
        <references count="1">
          <reference field="4294967294" count="1">
            <x v="0"/>
          </reference>
        </references>
      </pivotArea>
    </format>
  </formats>
  <chartFormats count="12">
    <chartFormat chart="2" format="121" series="1">
      <pivotArea type="data" outline="0" fieldPosition="0">
        <references count="1">
          <reference field="0" count="1" selected="0">
            <x v="0"/>
          </reference>
        </references>
      </pivotArea>
    </chartFormat>
    <chartFormat chart="2" format="122" series="1">
      <pivotArea type="data" outline="0" fieldPosition="0">
        <references count="1">
          <reference field="0" count="1" selected="0">
            <x v="1"/>
          </reference>
        </references>
      </pivotArea>
    </chartFormat>
    <chartFormat chart="2" format="123" series="1">
      <pivotArea type="data" outline="0" fieldPosition="0">
        <references count="1">
          <reference field="0" count="1" selected="0">
            <x v="2"/>
          </reference>
        </references>
      </pivotArea>
    </chartFormat>
    <chartFormat chart="2" format="124" series="1">
      <pivotArea type="data" outline="0" fieldPosition="0">
        <references count="1">
          <reference field="0" count="1" selected="0">
            <x v="19"/>
          </reference>
        </references>
      </pivotArea>
    </chartFormat>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2" format="125" series="1">
      <pivotArea type="data" outline="0" fieldPosition="0"/>
    </chartFormat>
    <chartFormat chart="2" format="126" series="1">
      <pivotArea type="data" outline="0" fieldPosition="0">
        <references count="1">
          <reference field="4294967294" count="1" selected="0">
            <x v="0"/>
          </reference>
        </references>
      </pivotArea>
    </chartFormat>
    <chartFormat chart="0" format="1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10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3"/>
    </i>
    <i>
      <x v="4"/>
    </i>
  </rowItems>
  <colFields count="1">
    <field x="0"/>
  </colFields>
  <colItems count="3">
    <i>
      <x v="12"/>
    </i>
    <i>
      <x v="23"/>
    </i>
    <i>
      <x v="53"/>
    </i>
  </colItems>
  <dataFields count="1">
    <dataField name="CF Persons CY Avg" fld="7" baseField="2" baseItem="0"/>
  </dataFields>
  <formats count="2">
    <format dxfId="239">
      <pivotArea outline="0" collapsedLevelsAreSubtotals="1" fieldPosition="0">
        <references count="2">
          <reference field="4294967294" count="1" selected="0">
            <x v="0"/>
          </reference>
          <reference field="0" count="0" selected="0"/>
        </references>
      </pivotArea>
    </format>
    <format dxfId="238">
      <pivotArea field="0" grandCol="1" outline="0" collapsedLevelsAreSubtotals="1" axis="axisCol" fieldPosition="0">
        <references count="1">
          <reference field="4294967294" count="1" selected="0">
            <x v="0"/>
          </reference>
        </references>
      </pivotArea>
    </format>
  </formats>
  <chartFormats count="61">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10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C38"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4"/>
    </i>
    <i>
      <x v="5"/>
    </i>
  </rowItems>
  <colFields count="1">
    <field x="0"/>
  </colFields>
  <colItems count="2">
    <i>
      <x v="1"/>
    </i>
    <i>
      <x v="7"/>
    </i>
  </colItems>
  <dataFields count="1">
    <dataField name="Sum of CF_Persons_CY_Avg" fld="7" baseField="2" baseItem="0" numFmtId="3"/>
  </dataFields>
  <formats count="1">
    <format dxfId="240">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10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C14"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x="3"/>
        <item x="4"/>
        <item h="1"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2">
    <i>
      <x v="3"/>
    </i>
    <i>
      <x v="4"/>
    </i>
  </rowItems>
  <colFields count="1">
    <field x="0"/>
  </colFields>
  <colItems count="2">
    <i>
      <x v="1"/>
    </i>
    <i>
      <x v="7"/>
    </i>
  </colItems>
  <dataFields count="1">
    <dataField name="Sum of CF_Persons_SFY_Avg" fld="6" baseField="3" baseItem="0" numFmtId="3"/>
  </dataFields>
  <formats count="1">
    <format dxfId="241">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11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09:D123" firstHeaderRow="1" firstDataRow="2" firstDataCol="1"/>
  <pivotFields count="14">
    <pivotField axis="axisCol" showAll="0" defaultSubtotal="0">
      <items count="59">
        <item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9"/>
        <item x="10"/>
        <item x="11"/>
        <item x="0"/>
        <item x="1"/>
        <item x="2"/>
        <item x="3"/>
        <item x="4"/>
        <item x="5"/>
        <item x="6"/>
        <item x="7"/>
        <item x="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4"/>
    <field x="2"/>
  </rowFields>
  <rowItems count="13">
    <i>
      <x v="5"/>
    </i>
    <i r="1">
      <x/>
    </i>
    <i r="1">
      <x v="1"/>
    </i>
    <i r="1">
      <x v="2"/>
    </i>
    <i r="1">
      <x v="3"/>
    </i>
    <i r="1">
      <x v="4"/>
    </i>
    <i r="1">
      <x v="5"/>
    </i>
    <i r="1">
      <x v="6"/>
    </i>
    <i r="1">
      <x v="7"/>
    </i>
    <i r="1">
      <x v="8"/>
    </i>
    <i r="1">
      <x v="9"/>
    </i>
    <i r="1">
      <x v="10"/>
    </i>
    <i r="1">
      <x v="11"/>
    </i>
  </rowItems>
  <colFields count="1">
    <field x="0"/>
  </colFields>
  <colItems count="3">
    <i>
      <x/>
    </i>
    <i>
      <x v="1"/>
    </i>
    <i>
      <x v="7"/>
    </i>
  </colItems>
  <dataFields count="1">
    <dataField name="Active Error Rate" fld="13" baseField="4" baseItem="0" numFmtId="164"/>
  </dataFields>
  <chartFormats count="14">
    <chartFormat chart="2" format="9" series="1">
      <pivotArea type="data" outline="0" fieldPosition="0">
        <references count="2">
          <reference field="4294967294" count="1" selected="0">
            <x v="0"/>
          </reference>
          <reference field="0" count="1" selected="0">
            <x v="1"/>
          </reference>
        </references>
      </pivotArea>
    </chartFormat>
    <chartFormat chart="2" format="10" series="1">
      <pivotArea type="data" outline="0" fieldPosition="0">
        <references count="2">
          <reference field="4294967294" count="1" selected="0">
            <x v="0"/>
          </reference>
          <reference field="0" count="1" selected="0">
            <x v="5"/>
          </reference>
        </references>
      </pivotArea>
    </chartFormat>
    <chartFormat chart="2" format="11" series="1">
      <pivotArea type="data" outline="0" fieldPosition="0">
        <references count="2">
          <reference field="4294967294" count="1" selected="0">
            <x v="0"/>
          </reference>
          <reference field="0" count="1" selected="0">
            <x v="10"/>
          </reference>
        </references>
      </pivotArea>
    </chartFormat>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10"/>
          </reference>
        </references>
      </pivotArea>
    </chartFormat>
    <chartFormat chart="2" format="12" series="1">
      <pivotArea type="data" outline="0" fieldPosition="0">
        <references count="2">
          <reference field="4294967294" count="1" selected="0">
            <x v="0"/>
          </reference>
          <reference field="0" count="1" selected="0">
            <x v="7"/>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3" series="1">
      <pivotArea type="data" outline="0" fieldPosition="0">
        <references count="2">
          <reference field="4294967294" count="1" selected="0">
            <x v="0"/>
          </reference>
          <reference field="0" count="1" selected="0">
            <x v="11"/>
          </reference>
        </references>
      </pivotArea>
    </chartFormat>
    <chartFormat chart="2" format="14" series="1">
      <pivotArea type="data" outline="0" fieldPosition="0">
        <references count="2">
          <reference field="4294967294" count="1" selected="0">
            <x v="0"/>
          </reference>
          <reference field="0" count="1" selected="0">
            <x v="12"/>
          </reference>
        </references>
      </pivotArea>
    </chartFormat>
    <chartFormat chart="0" format="7" series="1">
      <pivotArea type="data" outline="0" fieldPosition="0">
        <references count="2">
          <reference field="4294967294" count="1" selected="0">
            <x v="0"/>
          </reference>
          <reference field="0" count="1" selected="0">
            <x v="11"/>
          </reference>
        </references>
      </pivotArea>
    </chartFormat>
    <chartFormat chart="0" format="8" series="1">
      <pivotArea type="data" outline="0" fieldPosition="0">
        <references count="2">
          <reference field="4294967294" count="1" selected="0">
            <x v="0"/>
          </reference>
          <reference field="0" count="1" selected="0">
            <x v="1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0" format="9"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11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8" firstHeaderRow="1" firstDataRow="2" firstDataCol="2"/>
  <pivotFields count="14">
    <pivotField axis="axisCol" compact="0" outline="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x="2"/>
        <item x="3"/>
        <item x="4"/>
        <item h="1" x="5"/>
        <item h="1" x="6"/>
        <item h="1" x="7"/>
        <item h="1" x="8"/>
        <item h="1" x="9"/>
        <item h="1" x="10"/>
        <item h="1" x="11"/>
      </items>
    </pivotField>
    <pivotField axis="axisRow" compact="0" outline="0" showAll="0" defaultSubtotal="0">
      <items count="7">
        <item h="1" x="0"/>
        <item h="1" x="1"/>
        <item h="1" x="2"/>
        <item x="3"/>
        <item x="4"/>
        <item h="1" x="5"/>
        <item h="1"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6">
    <i>
      <x v="3"/>
      <x v="2"/>
    </i>
    <i r="1">
      <x v="3"/>
    </i>
    <i r="1">
      <x v="4"/>
    </i>
    <i>
      <x v="4"/>
      <x v="2"/>
    </i>
    <i r="1">
      <x v="3"/>
    </i>
    <i r="1">
      <x v="4"/>
    </i>
  </rowItems>
  <colFields count="1">
    <field x="0"/>
  </colFields>
  <colItems count="3">
    <i>
      <x v="1"/>
    </i>
    <i>
      <x v="2"/>
    </i>
    <i>
      <x v="3"/>
    </i>
  </colItems>
  <dataFields count="1">
    <dataField name="Sum of Timeliness_30_day_Pct" fld="9" baseField="3" baseItem="0" numFmtId="164"/>
  </dataFields>
  <formats count="1">
    <format dxfId="235">
      <pivotArea outline="0" collapsedLevelsAreSubtotals="1" fieldPosition="0"/>
    </format>
  </formats>
  <chartFormats count="36">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2" format="81" series="1">
      <pivotArea type="data" outline="0" fieldPosition="0">
        <references count="1">
          <reference field="4294967294" count="1" selected="0">
            <x v="0"/>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107"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5"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x="0"/>
        <item x="1"/>
        <item h="1" x="2"/>
        <item h="1" x="3"/>
      </items>
    </pivotField>
    <pivotField axis="axisRow" compact="0" showAll="0" defaultSubtotal="0">
      <items count="6">
        <item h="1" x="0"/>
        <item h="1" x="1"/>
        <item h="1" x="2"/>
        <item h="1" x="3"/>
        <item x="4"/>
        <item h="1" x="5"/>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3">
    <i>
      <x v="4"/>
    </i>
    <i r="1">
      <x/>
    </i>
    <i r="1">
      <x v="1"/>
    </i>
  </rowItems>
  <colFields count="1">
    <field x="0"/>
  </colFields>
  <colItems count="3">
    <i>
      <x v="33"/>
    </i>
    <i>
      <x v="34"/>
    </i>
    <i>
      <x v="35"/>
    </i>
  </colItems>
  <dataFields count="1">
    <dataField name="Sum of Timeliness_Exped_Pct_Qrtly" fld="6" baseField="3" baseItem="0" numFmtId="9"/>
  </dataFields>
  <formats count="15">
    <format dxfId="223">
      <pivotArea collapsedLevelsAreSubtotals="1" fieldPosition="0">
        <references count="1">
          <reference field="3" count="1">
            <x v="3"/>
          </reference>
        </references>
      </pivotArea>
    </format>
    <format dxfId="222">
      <pivotArea collapsedLevelsAreSubtotals="1" fieldPosition="0">
        <references count="1">
          <reference field="3" count="1">
            <x v="4"/>
          </reference>
        </references>
      </pivotArea>
    </format>
    <format dxfId="221">
      <pivotArea collapsedLevelsAreSubtotals="1" fieldPosition="0">
        <references count="2">
          <reference field="2" count="0"/>
          <reference field="3" count="1" selected="0">
            <x v="0"/>
          </reference>
        </references>
      </pivotArea>
    </format>
    <format dxfId="220">
      <pivotArea collapsedLevelsAreSubtotals="1" fieldPosition="0">
        <references count="1">
          <reference field="3" count="1">
            <x v="1"/>
          </reference>
        </references>
      </pivotArea>
    </format>
    <format dxfId="219">
      <pivotArea collapsedLevelsAreSubtotals="1" fieldPosition="0">
        <references count="2">
          <reference field="2" count="0"/>
          <reference field="3" count="1" selected="0">
            <x v="1"/>
          </reference>
        </references>
      </pivotArea>
    </format>
    <format dxfId="218">
      <pivotArea collapsedLevelsAreSubtotals="1" fieldPosition="0">
        <references count="1">
          <reference field="3" count="1">
            <x v="2"/>
          </reference>
        </references>
      </pivotArea>
    </format>
    <format dxfId="217">
      <pivotArea collapsedLevelsAreSubtotals="1" fieldPosition="0">
        <references count="2">
          <reference field="2" count="0"/>
          <reference field="3" count="1" selected="0">
            <x v="2"/>
          </reference>
        </references>
      </pivotArea>
    </format>
    <format dxfId="216">
      <pivotArea dataOnly="0" labelOnly="1" outline="0" fieldPosition="0">
        <references count="1">
          <reference field="0" count="0"/>
        </references>
      </pivotArea>
    </format>
    <format dxfId="215">
      <pivotArea dataOnly="0" labelOnly="1" outline="0" fieldPosition="0">
        <references count="1">
          <reference field="0" count="0"/>
        </references>
      </pivotArea>
    </format>
    <format dxfId="214">
      <pivotArea outline="0" collapsedLevelsAreSubtotals="1" fieldPosition="0"/>
    </format>
    <format dxfId="213">
      <pivotArea outline="0" collapsedLevelsAreSubtotals="1" fieldPosition="0"/>
    </format>
    <format dxfId="212">
      <pivotArea outline="0" collapsedLevelsAreSubtotals="1" fieldPosition="0"/>
    </format>
    <format dxfId="211">
      <pivotArea dataOnly="0" labelOnly="1" outline="0" fieldPosition="0">
        <references count="1">
          <reference field="0" count="0"/>
        </references>
      </pivotArea>
    </format>
    <format dxfId="210">
      <pivotArea outline="0" collapsedLevelsAreSubtotals="1" fieldPosition="0"/>
    </format>
    <format dxfId="209">
      <pivotArea dataOnly="0" labelOnly="1" outline="0" fieldPosition="0">
        <references count="1">
          <reference field="0" count="0"/>
        </references>
      </pivotArea>
    </format>
  </formats>
  <chartFormats count="5">
    <chartFormat chart="0" format="3"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0"/>
          </reference>
        </references>
      </pivotArea>
    </chartFormat>
    <chartFormat chart="2" format="73" series="1">
      <pivotArea type="data" outline="0" fieldPosition="0">
        <references count="2">
          <reference field="4294967294" count="1" selected="0">
            <x v="0"/>
          </reference>
          <reference field="0" count="1" selected="0">
            <x v="1"/>
          </reference>
        </references>
      </pivotArea>
    </chartFormat>
    <chartFormat chart="2" format="74" series="1">
      <pivotArea type="data" outline="0" fieldPosition="0">
        <references count="2">
          <reference field="4294967294" count="1" selected="0">
            <x v="0"/>
          </reference>
          <reference field="0" count="1" selected="0">
            <x v="4"/>
          </reference>
        </references>
      </pivotArea>
    </chartFormat>
    <chartFormat chart="2" format="7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2" cacheId="11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C49" firstHeaderRow="1" firstDataRow="2" firstDataCol="2"/>
  <pivotFields count="14">
    <pivotField axis="axisCol" compact="0" showAll="0" defaultSubtotal="0">
      <items count="59">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h="1" x="1"/>
        <item h="1" x="2"/>
        <item h="1" x="3"/>
        <item h="1" x="4"/>
        <item h="1" x="5"/>
        <item h="1" x="6"/>
        <item h="1" x="7"/>
        <item h="1" x="8"/>
        <item h="1" x="9"/>
        <item h="1" x="10"/>
        <item h="1" x="11"/>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2">
    <i>
      <x v="6"/>
    </i>
    <i r="1">
      <x/>
    </i>
  </rowItems>
  <colFields count="1">
    <field x="0"/>
  </colFields>
  <colItems count="1">
    <i>
      <x v="2"/>
    </i>
  </colItems>
  <dataFields count="1">
    <dataField name="Sum of Timeliness_Exped_Pct_Monthly" fld="10" baseField="3" baseItem="0"/>
  </dataFields>
  <formats count="11">
    <format dxfId="234">
      <pivotArea collapsedLevelsAreSubtotals="1" fieldPosition="0">
        <references count="2">
          <reference field="2" count="0"/>
          <reference field="3" count="1" selected="0">
            <x v="0"/>
          </reference>
        </references>
      </pivotArea>
    </format>
    <format dxfId="233">
      <pivotArea collapsedLevelsAreSubtotals="1" fieldPosition="0">
        <references count="1">
          <reference field="3" count="1">
            <x v="1"/>
          </reference>
        </references>
      </pivotArea>
    </format>
    <format dxfId="232">
      <pivotArea collapsedLevelsAreSubtotals="1" fieldPosition="0">
        <references count="2">
          <reference field="2" count="0"/>
          <reference field="3" count="1" selected="0">
            <x v="1"/>
          </reference>
        </references>
      </pivotArea>
    </format>
    <format dxfId="231">
      <pivotArea collapsedLevelsAreSubtotals="1" fieldPosition="0">
        <references count="1">
          <reference field="3" count="1">
            <x v="2"/>
          </reference>
        </references>
      </pivotArea>
    </format>
    <format dxfId="230">
      <pivotArea collapsedLevelsAreSubtotals="1" fieldPosition="0">
        <references count="2">
          <reference field="2" count="0"/>
          <reference field="3" count="1" selected="0">
            <x v="2"/>
          </reference>
        </references>
      </pivotArea>
    </format>
    <format dxfId="229">
      <pivotArea collapsedLevelsAreSubtotals="1" fieldPosition="0">
        <references count="1">
          <reference field="3" count="1">
            <x v="3"/>
          </reference>
        </references>
      </pivotArea>
    </format>
    <format dxfId="228">
      <pivotArea collapsedLevelsAreSubtotals="1" fieldPosition="0">
        <references count="2">
          <reference field="2" count="0"/>
          <reference field="3" count="1" selected="0">
            <x v="3"/>
          </reference>
        </references>
      </pivotArea>
    </format>
    <format dxfId="227">
      <pivotArea collapsedLevelsAreSubtotals="1" fieldPosition="0">
        <references count="1">
          <reference field="3" count="1">
            <x v="4"/>
          </reference>
        </references>
      </pivotArea>
    </format>
    <format dxfId="226">
      <pivotArea collapsedLevelsAreSubtotals="1" fieldPosition="0">
        <references count="2">
          <reference field="2" count="1">
            <x v="4"/>
          </reference>
          <reference field="3" count="1" selected="0">
            <x v="4"/>
          </reference>
        </references>
      </pivotArea>
    </format>
    <format dxfId="225">
      <pivotArea collapsedLevelsAreSubtotals="1" fieldPosition="0">
        <references count="2">
          <reference field="2" count="0"/>
          <reference field="3" count="0" selected="0"/>
        </references>
      </pivotArea>
    </format>
    <format dxfId="224">
      <pivotArea collapsedLevelsAreSubtotals="1" fieldPosition="0">
        <references count="2">
          <reference field="2" count="0"/>
          <reference field="3" count="0" selected="0"/>
        </references>
      </pivotArea>
    </format>
  </formats>
  <chartFormats count="64">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0" series="1">
      <pivotArea type="data" outline="0" fieldPosition="0">
        <references count="2">
          <reference field="4294967294" count="1" selected="0">
            <x v="0"/>
          </reference>
          <reference field="0" count="1" selected="0">
            <x v="0"/>
          </reference>
        </references>
      </pivotArea>
    </chartFormat>
    <chartFormat chart="2" format="81" series="1">
      <pivotArea type="data" outline="0" fieldPosition="0">
        <references count="2">
          <reference field="4294967294" count="1" selected="0">
            <x v="0"/>
          </reference>
          <reference field="0" count="1" selected="0">
            <x v="1"/>
          </reference>
        </references>
      </pivotArea>
    </chartFormat>
    <chartFormat chart="2" format="82" series="1">
      <pivotArea type="data" outline="0" fieldPosition="0">
        <references count="2">
          <reference field="4294967294" count="1" selected="0">
            <x v="0"/>
          </reference>
          <reference field="0" count="1" selected="0">
            <x v="4"/>
          </reference>
        </references>
      </pivotArea>
    </chartFormat>
    <chartFormat chart="2" format="8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5" cacheId="10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129:D131"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SL_CF_July_CY" fld="11" baseField="2" baseItem="3" numFmtId="3"/>
  </dataFields>
  <chartFormats count="4">
    <chartFormat chart="3" format="26" series="1">
      <pivotArea type="data" outline="0" fieldPosition="0"/>
    </chartFormat>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6" cacheId="10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3:D165"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4" cacheId="10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1"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Child_Only_HHs_CF_July_CY" fld="10" baseField="2" baseItem="3" numFmtId="3"/>
  </dataFields>
  <formats count="2">
    <format dxfId="204">
      <pivotArea outline="0" collapsedLevelsAreSubtotals="1" fieldPosition="0"/>
    </format>
    <format dxfId="203">
      <pivotArea outline="0" fieldPosition="0">
        <references count="1">
          <reference field="4294967294" count="1">
            <x v="0"/>
          </reference>
        </references>
      </pivotArea>
    </format>
  </formats>
  <chartFormats count="5">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2" format="25" series="1">
      <pivotArea type="data" outline="0" fieldPosition="0">
        <references count="2">
          <reference field="4294967294" count="1" selected="0">
            <x v="0"/>
          </reference>
          <reference field="0" count="1" selected="0">
            <x v="21"/>
          </reference>
        </references>
      </pivotArea>
    </chartFormat>
    <chartFormat chart="2" format="26" series="1">
      <pivotArea type="data" outline="0" fieldPosition="0">
        <references count="2">
          <reference field="4294967294" count="1" selected="0">
            <x v="0"/>
          </reference>
          <reference field="0" count="1" selected="0">
            <x v="27"/>
          </reference>
        </references>
      </pivotArea>
    </chartFormat>
    <chartFormat chart="2" format="27"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2" cacheId="102"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4"/>
    </i>
  </rowItems>
  <colFields count="1">
    <field x="0"/>
  </colFields>
  <colItems count="3">
    <i>
      <x v="33"/>
    </i>
    <i>
      <x v="34"/>
    </i>
    <i>
      <x v="35"/>
    </i>
  </colItems>
  <dataFields count="1">
    <dataField name="Sum of CF_Eligibles_CY" fld="20" baseField="2" baseItem="2" numFmtId="3"/>
  </dataFields>
  <formats count="2">
    <format dxfId="206">
      <pivotArea outline="0" collapsedLevelsAreSubtotals="1" fieldPosition="0"/>
    </format>
    <format dxfId="205">
      <pivotArea outline="0" fieldPosition="0">
        <references count="1">
          <reference field="4294967294" count="1">
            <x v="0"/>
          </reference>
        </references>
      </pivotArea>
    </format>
  </formats>
  <chartFormats count="123">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0" format="67" series="1">
      <pivotArea type="data" outline="0" fieldPosition="0">
        <references count="1">
          <reference field="4294967294" count="1" selected="0">
            <x v="0"/>
          </reference>
        </references>
      </pivotArea>
    </chartFormat>
    <chartFormat chart="4" format="93" series="1">
      <pivotArea type="data" outline="0" fieldPosition="0">
        <references count="2">
          <reference field="4294967294" count="1" selected="0">
            <x v="0"/>
          </reference>
          <reference field="0" count="1" selected="0">
            <x v="33"/>
          </reference>
        </references>
      </pivotArea>
    </chartFormat>
    <chartFormat chart="4" format="94" series="1">
      <pivotArea type="data" outline="0" fieldPosition="0">
        <references count="2">
          <reference field="4294967294" count="1" selected="0">
            <x v="0"/>
          </reference>
          <reference field="0" count="1" selected="0">
            <x v="34"/>
          </reference>
        </references>
      </pivotArea>
    </chartFormat>
    <chartFormat chart="4" format="9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3" cacheId="10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D7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Children_CF_July" fld="9" baseField="1" baseItem="13222276"/>
  </dataFields>
  <formats count="1">
    <format dxfId="207">
      <pivotArea outline="0" collapsedLevelsAreSubtotals="1" fieldPosition="0"/>
    </format>
  </formats>
  <chartFormats count="13">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1" cacheId="10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33"/>
    </i>
    <i>
      <x v="34"/>
    </i>
    <i>
      <x v="35"/>
    </i>
  </colItems>
  <dataFields count="1">
    <dataField name="Sum of CF_Persons_CY_Avg" fld="7" baseField="3" baseItem="0" numFmtId="3"/>
  </dataFields>
  <formats count="1">
    <format dxfId="208">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4" cacheId="107"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51" firstHeaderRow="1" firstDataRow="2" firstDataCol="2"/>
  <pivotFields count="11">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4">
    <i>
      <x v="5"/>
    </i>
    <i r="1">
      <x/>
    </i>
    <i r="1">
      <x v="1"/>
    </i>
    <i r="1">
      <x v="2"/>
    </i>
  </rowItems>
  <colFields count="1">
    <field x="0"/>
  </colFields>
  <colItems count="1">
    <i>
      <x/>
    </i>
  </colItems>
  <dataFields count="1">
    <dataField name="Sum of _90_Day_Pct_of_Sched_Recerts" fld="10" baseField="3" baseItem="4" numFmtId="164"/>
  </dataFields>
  <formats count="10">
    <format dxfId="172">
      <pivotArea collapsedLevelsAreSubtotals="1" fieldPosition="0">
        <references count="2">
          <reference field="2" count="0"/>
          <reference field="3" count="1" selected="0">
            <x v="0"/>
          </reference>
        </references>
      </pivotArea>
    </format>
    <format dxfId="171">
      <pivotArea collapsedLevelsAreSubtotals="1" fieldPosition="0">
        <references count="1">
          <reference field="3" count="1">
            <x v="1"/>
          </reference>
        </references>
      </pivotArea>
    </format>
    <format dxfId="170">
      <pivotArea collapsedLevelsAreSubtotals="1" fieldPosition="0">
        <references count="2">
          <reference field="2" count="0"/>
          <reference field="3" count="1" selected="0">
            <x v="1"/>
          </reference>
        </references>
      </pivotArea>
    </format>
    <format dxfId="169">
      <pivotArea collapsedLevelsAreSubtotals="1" fieldPosition="0">
        <references count="1">
          <reference field="3" count="1">
            <x v="2"/>
          </reference>
        </references>
      </pivotArea>
    </format>
    <format dxfId="168">
      <pivotArea collapsedLevelsAreSubtotals="1" fieldPosition="0">
        <references count="2">
          <reference field="2" count="0"/>
          <reference field="3" count="1" selected="0">
            <x v="2"/>
          </reference>
        </references>
      </pivotArea>
    </format>
    <format dxfId="167">
      <pivotArea collapsedLevelsAreSubtotals="1" fieldPosition="0">
        <references count="1">
          <reference field="3" count="1">
            <x v="3"/>
          </reference>
        </references>
      </pivotArea>
    </format>
    <format dxfId="166">
      <pivotArea collapsedLevelsAreSubtotals="1" fieldPosition="0">
        <references count="2">
          <reference field="2" count="0"/>
          <reference field="3" count="1" selected="0">
            <x v="3"/>
          </reference>
        </references>
      </pivotArea>
    </format>
    <format dxfId="165">
      <pivotArea collapsedLevelsAreSubtotals="1" fieldPosition="0">
        <references count="1">
          <reference field="3" count="1">
            <x v="4"/>
          </reference>
        </references>
      </pivotArea>
    </format>
    <format dxfId="164">
      <pivotArea collapsedLevelsAreSubtotals="1" fieldPosition="0">
        <references count="2">
          <reference field="2" count="0"/>
          <reference field="3" count="1" selected="0">
            <x v="4"/>
          </reference>
        </references>
      </pivotArea>
    </format>
    <format dxfId="163">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0" count="1" selected="0">
            <x v="4"/>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3" cacheId="107"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8" firstHeaderRow="1" firstDataRow="2" firstDataCol="2"/>
  <pivotFields count="11">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4">
    <i>
      <x v="5"/>
    </i>
    <i r="1">
      <x/>
    </i>
    <i r="1">
      <x v="1"/>
    </i>
    <i r="1">
      <x v="2"/>
    </i>
  </rowItems>
  <colFields count="1">
    <field x="0"/>
  </colFields>
  <colItems count="1">
    <i>
      <x/>
    </i>
  </colItems>
  <dataFields count="1">
    <dataField name="Sum of _30_Day_Pct_of_Sched_Recerts" fld="9" baseField="3" baseItem="4" numFmtId="164"/>
  </dataFields>
  <formats count="10">
    <format dxfId="182">
      <pivotArea collapsedLevelsAreSubtotals="1" fieldPosition="0">
        <references count="2">
          <reference field="2" count="0"/>
          <reference field="3" count="1" selected="0">
            <x v="0"/>
          </reference>
        </references>
      </pivotArea>
    </format>
    <format dxfId="181">
      <pivotArea collapsedLevelsAreSubtotals="1" fieldPosition="0">
        <references count="1">
          <reference field="3" count="1">
            <x v="1"/>
          </reference>
        </references>
      </pivotArea>
    </format>
    <format dxfId="180">
      <pivotArea collapsedLevelsAreSubtotals="1" fieldPosition="0">
        <references count="2">
          <reference field="2" count="0"/>
          <reference field="3" count="1" selected="0">
            <x v="1"/>
          </reference>
        </references>
      </pivotArea>
    </format>
    <format dxfId="179">
      <pivotArea collapsedLevelsAreSubtotals="1" fieldPosition="0">
        <references count="1">
          <reference field="3" count="1">
            <x v="2"/>
          </reference>
        </references>
      </pivotArea>
    </format>
    <format dxfId="178">
      <pivotArea collapsedLevelsAreSubtotals="1" fieldPosition="0">
        <references count="2">
          <reference field="2" count="0"/>
          <reference field="3" count="1" selected="0">
            <x v="2"/>
          </reference>
        </references>
      </pivotArea>
    </format>
    <format dxfId="177">
      <pivotArea collapsedLevelsAreSubtotals="1" fieldPosition="0">
        <references count="1">
          <reference field="3" count="1">
            <x v="3"/>
          </reference>
        </references>
      </pivotArea>
    </format>
    <format dxfId="176">
      <pivotArea collapsedLevelsAreSubtotals="1" fieldPosition="0">
        <references count="2">
          <reference field="2" count="0"/>
          <reference field="3" count="1" selected="0">
            <x v="3"/>
          </reference>
        </references>
      </pivotArea>
    </format>
    <format dxfId="175">
      <pivotArea collapsedLevelsAreSubtotals="1" fieldPosition="0">
        <references count="1">
          <reference field="3" count="1">
            <x v="4"/>
          </reference>
        </references>
      </pivotArea>
    </format>
    <format dxfId="174">
      <pivotArea collapsedLevelsAreSubtotals="1" fieldPosition="0">
        <references count="2">
          <reference field="2" count="0"/>
          <reference field="3" count="1" selected="0">
            <x v="4"/>
          </reference>
        </references>
      </pivotArea>
    </format>
    <format dxfId="173">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4"/>
          </reference>
        </references>
      </pivotArea>
    </chartFormat>
    <chartFormat chart="2" format="73" series="1">
      <pivotArea type="data" outline="0" fieldPosition="0">
        <references count="2">
          <reference field="4294967294" count="1" selected="0">
            <x v="0"/>
          </reference>
          <reference field="0" count="1" selected="0">
            <x v="5"/>
          </reference>
        </references>
      </pivotArea>
    </chartFormat>
    <chartFormat chart="2" format="7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2" cacheId="107"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E52"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4">
    <i>
      <x v="5"/>
    </i>
    <i r="1">
      <x/>
    </i>
    <i r="1">
      <x v="1"/>
    </i>
    <i r="1">
      <x v="2"/>
    </i>
  </rowItems>
  <colFields count="1">
    <field x="0"/>
  </colFields>
  <colItems count="3">
    <i>
      <x v="1"/>
    </i>
    <i>
      <x v="2"/>
    </i>
    <i>
      <x v="3"/>
    </i>
  </colItems>
  <dataFields count="1">
    <dataField name="Sum of _90_Day_Churn_Pct_of_Reapps" fld="8" baseField="2" baseItem="0" numFmtId="164"/>
  </dataFields>
  <formats count="10">
    <format dxfId="192">
      <pivotArea collapsedLevelsAreSubtotals="1" fieldPosition="0">
        <references count="2">
          <reference field="2" count="0"/>
          <reference field="3" count="1" selected="0">
            <x v="0"/>
          </reference>
        </references>
      </pivotArea>
    </format>
    <format dxfId="191">
      <pivotArea collapsedLevelsAreSubtotals="1" fieldPosition="0">
        <references count="1">
          <reference field="3" count="1">
            <x v="1"/>
          </reference>
        </references>
      </pivotArea>
    </format>
    <format dxfId="190">
      <pivotArea collapsedLevelsAreSubtotals="1" fieldPosition="0">
        <references count="2">
          <reference field="2" count="0"/>
          <reference field="3" count="1" selected="0">
            <x v="1"/>
          </reference>
        </references>
      </pivotArea>
    </format>
    <format dxfId="189">
      <pivotArea collapsedLevelsAreSubtotals="1" fieldPosition="0">
        <references count="1">
          <reference field="3" count="1">
            <x v="2"/>
          </reference>
        </references>
      </pivotArea>
    </format>
    <format dxfId="188">
      <pivotArea collapsedLevelsAreSubtotals="1" fieldPosition="0">
        <references count="2">
          <reference field="2" count="0"/>
          <reference field="3" count="1" selected="0">
            <x v="2"/>
          </reference>
        </references>
      </pivotArea>
    </format>
    <format dxfId="187">
      <pivotArea collapsedLevelsAreSubtotals="1" fieldPosition="0">
        <references count="1">
          <reference field="3" count="1">
            <x v="3"/>
          </reference>
        </references>
      </pivotArea>
    </format>
    <format dxfId="186">
      <pivotArea collapsedLevelsAreSubtotals="1" fieldPosition="0">
        <references count="2">
          <reference field="2" count="0"/>
          <reference field="3" count="1" selected="0">
            <x v="3"/>
          </reference>
        </references>
      </pivotArea>
    </format>
    <format dxfId="185">
      <pivotArea collapsedLevelsAreSubtotals="1" fieldPosition="0">
        <references count="1">
          <reference field="3" count="1">
            <x v="4"/>
          </reference>
        </references>
      </pivotArea>
    </format>
    <format dxfId="184">
      <pivotArea collapsedLevelsAreSubtotals="1" fieldPosition="0">
        <references count="2">
          <reference field="2" count="0"/>
          <reference field="3" count="1" selected="0">
            <x v="4"/>
          </reference>
        </references>
      </pivotArea>
    </format>
    <format dxfId="183">
      <pivotArea outline="0" fieldPosition="0">
        <references count="1">
          <reference field="4294967294" count="1">
            <x v="0"/>
          </reference>
        </references>
      </pivotArea>
    </format>
  </formats>
  <chartFormats count="6">
    <chartFormat chart="0" format="4"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4"/>
          </reference>
        </references>
      </pivotArea>
    </chartFormat>
    <chartFormat chart="2" format="73" series="1">
      <pivotArea type="data" outline="0" fieldPosition="0">
        <references count="2">
          <reference field="4294967294" count="1" selected="0">
            <x v="0"/>
          </reference>
          <reference field="0" count="1" selected="0">
            <x v="5"/>
          </reference>
        </references>
      </pivotArea>
    </chartFormat>
    <chartFormat chart="2" format="74" series="1">
      <pivotArea type="data" outline="0" fieldPosition="0">
        <references count="2">
          <reference field="4294967294" count="1" selected="0">
            <x v="0"/>
          </reference>
          <reference field="0" count="1" selected="0">
            <x v="6"/>
          </reference>
        </references>
      </pivotArea>
    </chartFormat>
    <chartFormat chart="2" format="75" series="1">
      <pivotArea type="data" outline="0" fieldPosition="0">
        <references count="2">
          <reference field="4294967294" count="1" selected="0">
            <x v="0"/>
          </reference>
          <reference field="0" count="1" selected="0">
            <x v="7"/>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1" cacheId="107"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E16"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4">
    <i>
      <x v="5"/>
    </i>
    <i r="1">
      <x/>
    </i>
    <i r="1">
      <x v="1"/>
    </i>
    <i r="1">
      <x v="2"/>
    </i>
  </rowItems>
  <colFields count="1">
    <field x="0"/>
  </colFields>
  <colItems count="3">
    <i>
      <x v="1"/>
    </i>
    <i>
      <x v="2"/>
    </i>
    <i>
      <x v="3"/>
    </i>
  </colItems>
  <dataFields count="1">
    <dataField name="Sum of _30_Day_Churn_Pct_of_Reapps" fld="7" baseField="2" baseItem="0" numFmtId="164"/>
  </dataFields>
  <formats count="10">
    <format dxfId="202">
      <pivotArea collapsedLevelsAreSubtotals="1" fieldPosition="0">
        <references count="2">
          <reference field="2" count="0"/>
          <reference field="3" count="1" selected="0">
            <x v="0"/>
          </reference>
        </references>
      </pivotArea>
    </format>
    <format dxfId="201">
      <pivotArea collapsedLevelsAreSubtotals="1" fieldPosition="0">
        <references count="1">
          <reference field="3" count="1">
            <x v="1"/>
          </reference>
        </references>
      </pivotArea>
    </format>
    <format dxfId="200">
      <pivotArea collapsedLevelsAreSubtotals="1" fieldPosition="0">
        <references count="2">
          <reference field="2" count="0"/>
          <reference field="3" count="1" selected="0">
            <x v="1"/>
          </reference>
        </references>
      </pivotArea>
    </format>
    <format dxfId="199">
      <pivotArea collapsedLevelsAreSubtotals="1" fieldPosition="0">
        <references count="1">
          <reference field="3" count="1">
            <x v="2"/>
          </reference>
        </references>
      </pivotArea>
    </format>
    <format dxfId="198">
      <pivotArea collapsedLevelsAreSubtotals="1" fieldPosition="0">
        <references count="2">
          <reference field="2" count="0"/>
          <reference field="3" count="1" selected="0">
            <x v="2"/>
          </reference>
        </references>
      </pivotArea>
    </format>
    <format dxfId="197">
      <pivotArea collapsedLevelsAreSubtotals="1" fieldPosition="0">
        <references count="1">
          <reference field="3" count="1">
            <x v="3"/>
          </reference>
        </references>
      </pivotArea>
    </format>
    <format dxfId="196">
      <pivotArea collapsedLevelsAreSubtotals="1" fieldPosition="0">
        <references count="2">
          <reference field="2" count="0"/>
          <reference field="3" count="1" selected="0">
            <x v="3"/>
          </reference>
        </references>
      </pivotArea>
    </format>
    <format dxfId="195">
      <pivotArea collapsedLevelsAreSubtotals="1" fieldPosition="0">
        <references count="1">
          <reference field="3" count="1">
            <x v="4"/>
          </reference>
        </references>
      </pivotArea>
    </format>
    <format dxfId="194">
      <pivotArea collapsedLevelsAreSubtotals="1" fieldPosition="0">
        <references count="2">
          <reference field="2" count="0"/>
          <reference field="3" count="1" selected="0">
            <x v="4"/>
          </reference>
        </references>
      </pivotArea>
    </format>
    <format dxfId="193">
      <pivotArea outline="0" fieldPosition="0">
        <references count="1">
          <reference field="4294967294" count="1">
            <x v="0"/>
          </reference>
        </references>
      </pivotArea>
    </format>
  </formats>
  <chartFormats count="6">
    <chartFormat chart="0" format="4" series="1">
      <pivotArea type="data" outline="0" fieldPosition="0">
        <references count="1">
          <reference field="4294967294" count="1" selected="0">
            <x v="0"/>
          </reference>
        </references>
      </pivotArea>
    </chartFormat>
    <chartFormat chart="3" format="10" series="1">
      <pivotArea type="data" outline="0" fieldPosition="0">
        <references count="2">
          <reference field="4294967294" count="1" selected="0">
            <x v="0"/>
          </reference>
          <reference field="0" count="1" selected="0">
            <x v="4"/>
          </reference>
        </references>
      </pivotArea>
    </chartFormat>
    <chartFormat chart="3" format="11" series="1">
      <pivotArea type="data" outline="0" fieldPosition="0">
        <references count="2">
          <reference field="4294967294" count="1" selected="0">
            <x v="0"/>
          </reference>
          <reference field="0" count="1" selected="0">
            <x v="5"/>
          </reference>
        </references>
      </pivotArea>
    </chartFormat>
    <chartFormat chart="3" format="12" series="1">
      <pivotArea type="data" outline="0" fieldPosition="0">
        <references count="2">
          <reference field="4294967294" count="1" selected="0">
            <x v="0"/>
          </reference>
          <reference field="0" count="1" selected="0">
            <x v="6"/>
          </reference>
        </references>
      </pivotArea>
    </chartFormat>
    <chartFormat chart="3" format="13" series="1">
      <pivotArea type="data" outline="0" fieldPosition="0">
        <references count="2">
          <reference field="4294967294" count="1" selected="0">
            <x v="0"/>
          </reference>
          <reference field="0" count="1" selected="0">
            <x v="7"/>
          </reference>
        </references>
      </pivotArea>
    </chartFormat>
    <chartFormat chart="3"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3" cacheId="10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Children_under_18_CY" fld="16" baseField="2" baseItem="3" numFmtId="3"/>
  </dataFields>
  <formats count="2">
    <format dxfId="147">
      <pivotArea outline="0" collapsedLevelsAreSubtotals="1" fieldPosition="0"/>
    </format>
    <format dxfId="146">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2" cacheId="10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Elderly_60_plus_CY" fld="15" baseField="2" baseItem="3" numFmtId="3"/>
  </dataFields>
  <formats count="2">
    <format dxfId="149">
      <pivotArea outline="0" collapsedLevelsAreSubtotals="1" fieldPosition="0"/>
    </format>
    <format dxfId="148">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1" cacheId="10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Pop_CY" fld="14" baseField="2" baseItem="4" numFmtId="3"/>
  </dataFields>
  <formats count="2">
    <format dxfId="151">
      <pivotArea outline="0" collapsedLevelsAreSubtotals="1" fieldPosition="0"/>
    </format>
    <format dxfId="150">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ivotTable6" cacheId="11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3" firstHeaderRow="1" firstDataRow="2" firstDataCol="2"/>
  <pivotFields count="14">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h="1" x="3"/>
        <item h="1" x="4"/>
        <item h="1" x="5"/>
        <item h="1" x="6"/>
        <item h="1" x="7"/>
        <item h="1" x="8"/>
        <item h="1" x="9"/>
        <item h="1" x="10"/>
        <item h="1" x="11"/>
      </items>
    </pivotField>
    <pivotField axis="axisRow" compact="0" showAll="0" defaultSubtotal="0">
      <items count="7">
        <item h="1" x="0"/>
        <item h="1" x="1"/>
        <item h="1" x="2"/>
        <item h="1" x="3"/>
        <item h="1" x="4"/>
        <item x="5"/>
        <item h="1"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4">
    <i>
      <x v="5"/>
    </i>
    <i r="1">
      <x/>
    </i>
    <i r="1">
      <x v="1"/>
    </i>
    <i r="1">
      <x v="2"/>
    </i>
  </rowItems>
  <colFields count="1">
    <field x="0"/>
  </colFields>
  <colItems count="3">
    <i>
      <x v="30"/>
    </i>
    <i>
      <x v="33"/>
    </i>
    <i>
      <x v="34"/>
    </i>
  </colItems>
  <dataFields count="1">
    <dataField name="Sum of MC_Enrollment" fld="8" baseField="2" baseItem="0" numFmtId="3"/>
  </dataFields>
  <formats count="10">
    <format dxfId="161">
      <pivotArea collapsedLevelsAreSubtotals="1" fieldPosition="0">
        <references count="2">
          <reference field="2" count="0"/>
          <reference field="3" count="1" selected="0">
            <x v="0"/>
          </reference>
        </references>
      </pivotArea>
    </format>
    <format dxfId="160">
      <pivotArea collapsedLevelsAreSubtotals="1" fieldPosition="0">
        <references count="1">
          <reference field="3" count="1">
            <x v="1"/>
          </reference>
        </references>
      </pivotArea>
    </format>
    <format dxfId="159">
      <pivotArea collapsedLevelsAreSubtotals="1" fieldPosition="0">
        <references count="2">
          <reference field="2" count="0"/>
          <reference field="3" count="1" selected="0">
            <x v="1"/>
          </reference>
        </references>
      </pivotArea>
    </format>
    <format dxfId="158">
      <pivotArea collapsedLevelsAreSubtotals="1" fieldPosition="0">
        <references count="1">
          <reference field="3" count="1">
            <x v="2"/>
          </reference>
        </references>
      </pivotArea>
    </format>
    <format dxfId="157">
      <pivotArea collapsedLevelsAreSubtotals="1" fieldPosition="0">
        <references count="2">
          <reference field="2" count="0"/>
          <reference field="3" count="1" selected="0">
            <x v="2"/>
          </reference>
        </references>
      </pivotArea>
    </format>
    <format dxfId="156">
      <pivotArea collapsedLevelsAreSubtotals="1" fieldPosition="0">
        <references count="1">
          <reference field="3" count="1">
            <x v="3"/>
          </reference>
        </references>
      </pivotArea>
    </format>
    <format dxfId="155">
      <pivotArea collapsedLevelsAreSubtotals="1" fieldPosition="0">
        <references count="2">
          <reference field="2" count="0"/>
          <reference field="3" count="1" selected="0">
            <x v="3"/>
          </reference>
        </references>
      </pivotArea>
    </format>
    <format dxfId="154">
      <pivotArea collapsedLevelsAreSubtotals="1" fieldPosition="0">
        <references count="1">
          <reference field="3" count="1">
            <x v="4"/>
          </reference>
        </references>
      </pivotArea>
    </format>
    <format dxfId="153">
      <pivotArea collapsedLevelsAreSubtotals="1" fieldPosition="0">
        <references count="2">
          <reference field="2" count="1">
            <x v="4"/>
          </reference>
          <reference field="3" count="1" selected="0">
            <x v="4"/>
          </reference>
        </references>
      </pivotArea>
    </format>
    <format dxfId="152">
      <pivotArea outline="0" fieldPosition="0">
        <references count="1">
          <reference field="4294967294" count="1">
            <x v="0"/>
          </reference>
        </references>
      </pivotArea>
    </format>
  </formats>
  <chartFormats count="7">
    <chartFormat chart="0" format="17" series="1">
      <pivotArea type="data" outline="0" fieldPosition="0">
        <references count="1">
          <reference field="4294967294" count="1" selected="0">
            <x v="0"/>
          </reference>
        </references>
      </pivotArea>
    </chartFormat>
    <chartFormat chart="4" format="89" series="1">
      <pivotArea type="data" outline="0" fieldPosition="0">
        <references count="2">
          <reference field="4294967294" count="1" selected="0">
            <x v="0"/>
          </reference>
          <reference field="0" count="1" selected="0">
            <x v="36"/>
          </reference>
        </references>
      </pivotArea>
    </chartFormat>
    <chartFormat chart="4" format="90" series="1">
      <pivotArea type="data" outline="0" fieldPosition="0">
        <references count="2">
          <reference field="4294967294" count="1" selected="0">
            <x v="0"/>
          </reference>
          <reference field="0" count="1" selected="0">
            <x v="37"/>
          </reference>
        </references>
      </pivotArea>
    </chartFormat>
    <chartFormat chart="4" format="91" series="1">
      <pivotArea type="data" outline="0" fieldPosition="0">
        <references count="2">
          <reference field="4294967294" count="1" selected="0">
            <x v="0"/>
          </reference>
          <reference field="0" count="1" selected="0">
            <x v="38"/>
          </reference>
        </references>
      </pivotArea>
    </chartFormat>
    <chartFormat chart="0" format="18" series="1">
      <pivotArea type="data" outline="0" fieldPosition="0">
        <references count="2">
          <reference field="4294967294" count="1" selected="0">
            <x v="0"/>
          </reference>
          <reference field="0" count="1" selected="0">
            <x v="37"/>
          </reference>
        </references>
      </pivotArea>
    </chartFormat>
    <chartFormat chart="0" format="19" series="1">
      <pivotArea type="data" outline="0" fieldPosition="0">
        <references count="2">
          <reference field="4294967294" count="1" selected="0">
            <x v="0"/>
          </reference>
          <reference field="0" count="1" selected="0">
            <x v="38"/>
          </reference>
        </references>
      </pivotArea>
    </chartFormat>
    <chartFormat chart="4" format="9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PivotTable4" cacheId="10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ESL_over_5_CY" fld="17" baseField="2" baseItem="3"/>
  </dataFields>
  <formats count="1">
    <format dxfId="162">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PivotTable1" cacheId="11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5:C9" firstHeaderRow="1" firstDataRow="2" firstDataCol="1"/>
  <pivotFields count="14">
    <pivotField axis="axisCol" showAll="0" defaultSubtotal="0">
      <items count="59">
        <item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9"/>
        <item x="10"/>
        <item h="1" x="11"/>
        <item h="1" x="0"/>
        <item h="1" x="1"/>
        <item h="1" x="2"/>
        <item h="1" x="3"/>
        <item h="1" x="4"/>
        <item h="1" x="5"/>
        <item h="1" x="6"/>
        <item h="1" x="7"/>
        <item h="1" x="8"/>
      </items>
    </pivotField>
    <pivotField showAll="0" defaultSubtotal="0"/>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4"/>
    <field x="2"/>
  </rowFields>
  <rowItems count="3">
    <i>
      <x v="6"/>
    </i>
    <i r="1">
      <x/>
    </i>
    <i r="1">
      <x v="1"/>
    </i>
  </rowItems>
  <colFields count="1">
    <field x="0"/>
  </colFields>
  <colItems count="2">
    <i>
      <x/>
    </i>
    <i>
      <x v="1"/>
    </i>
  </colItems>
  <dataFields count="1">
    <dataField name="Sum of Negative_Error_Rate" fld="12" baseField="4" baseItem="0" numFmtId="164"/>
  </dataFields>
  <chartFormats count="8">
    <chartFormat chart="2" format="9" series="1">
      <pivotArea type="data" outline="0" fieldPosition="0">
        <references count="2">
          <reference field="4294967294" count="1" selected="0">
            <x v="0"/>
          </reference>
          <reference field="0" count="1" selected="0">
            <x v="9"/>
          </reference>
        </references>
      </pivotArea>
    </chartFormat>
    <chartFormat chart="2" format="10" series="1">
      <pivotArea type="data" outline="0" fieldPosition="0">
        <references count="2">
          <reference field="4294967294" count="1" selected="0">
            <x v="0"/>
          </reference>
          <reference field="0" count="1" selected="0">
            <x v="10"/>
          </reference>
        </references>
      </pivotArea>
    </chartFormat>
    <chartFormat chart="0" format="3" series="1">
      <pivotArea type="data" outline="0" fieldPosition="0">
        <references count="2">
          <reference field="4294967294" count="1" selected="0">
            <x v="0"/>
          </reference>
          <reference field="0" count="1" selected="0">
            <x v="9"/>
          </reference>
        </references>
      </pivotArea>
    </chartFormat>
    <chartFormat chart="0" format="4" series="1">
      <pivotArea type="data" outline="0" fieldPosition="0">
        <references count="2">
          <reference field="4294967294" count="1" selected="0">
            <x v="0"/>
          </reference>
          <reference field="0" count="1" selected="0">
            <x v="10"/>
          </reference>
        </references>
      </pivotArea>
    </chartFormat>
    <chartFormat chart="2" format="11" series="1">
      <pivotArea type="data" outline="0" fieldPosition="0">
        <references count="2">
          <reference field="4294967294" count="1" selected="0">
            <x v="0"/>
          </reference>
          <reference field="0" count="1" selected="0">
            <x v="0"/>
          </reference>
        </references>
      </pivotArea>
    </chartFormat>
    <chartFormat chart="2" format="12"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0"/>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PivotTable2" cacheId="11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07:C111" firstHeaderRow="1" firstDataRow="2" firstDataCol="1"/>
  <pivotFields count="14">
    <pivotField axis="axisCol" showAll="0" defaultSubtotal="0">
      <items count="59">
        <item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9"/>
        <item x="10"/>
        <item h="1" x="11"/>
        <item h="1" x="0"/>
        <item h="1" x="1"/>
        <item h="1" x="2"/>
        <item h="1" x="3"/>
        <item h="1" x="4"/>
        <item h="1" x="5"/>
        <item h="1" x="6"/>
        <item h="1" x="7"/>
        <item h="1" x="8"/>
      </items>
    </pivotField>
    <pivotField showAll="0" defaultSubtotal="0"/>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4"/>
    <field x="2"/>
  </rowFields>
  <rowItems count="3">
    <i>
      <x v="6"/>
    </i>
    <i r="1">
      <x/>
    </i>
    <i r="1">
      <x v="1"/>
    </i>
  </rowItems>
  <colFields count="1">
    <field x="0"/>
  </colFields>
  <colItems count="2">
    <i>
      <x/>
    </i>
    <i>
      <x v="1"/>
    </i>
  </colItems>
  <dataFields count="1">
    <dataField name="Completed_Cases" fld="11" baseField="4" baseItem="0"/>
  </dataFields>
  <chartFormats count="8">
    <chartFormat chart="2" format="9" series="1">
      <pivotArea type="data" outline="0" fieldPosition="0">
        <references count="2">
          <reference field="4294967294" count="1" selected="0">
            <x v="0"/>
          </reference>
          <reference field="0" count="1" selected="0">
            <x v="9"/>
          </reference>
        </references>
      </pivotArea>
    </chartFormat>
    <chartFormat chart="2" format="10" series="1">
      <pivotArea type="data" outline="0" fieldPosition="0">
        <references count="2">
          <reference field="4294967294" count="1" selected="0">
            <x v="0"/>
          </reference>
          <reference field="0" count="1" selected="0">
            <x v="10"/>
          </reference>
        </references>
      </pivotArea>
    </chartFormat>
    <chartFormat chart="0" format="3" series="1">
      <pivotArea type="data" outline="0" fieldPosition="0">
        <references count="2">
          <reference field="4294967294" count="1" selected="0">
            <x v="0"/>
          </reference>
          <reference field="0" count="1" selected="0">
            <x v="9"/>
          </reference>
        </references>
      </pivotArea>
    </chartFormat>
    <chartFormat chart="0" format="4" series="1">
      <pivotArea type="data" outline="0" fieldPosition="0">
        <references count="2">
          <reference field="4294967294" count="1" selected="0">
            <x v="0"/>
          </reference>
          <reference field="0" count="1" selected="0">
            <x v="10"/>
          </reference>
        </references>
      </pivotArea>
    </chartFormat>
    <chartFormat chart="2" format="11" series="1">
      <pivotArea type="data" outline="0" fieldPosition="0">
        <references count="2">
          <reference field="4294967294" count="1" selected="0">
            <x v="0"/>
          </reference>
          <reference field="0" count="1" selected="0">
            <x v="0"/>
          </reference>
        </references>
      </pivotArea>
    </chartFormat>
    <chartFormat chart="2" format="12"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0"/>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PivotTable6" cacheId="9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D162"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x="18"/>
        <item h="1" x="19"/>
        <item h="1" x="20"/>
        <item h="1" x="21"/>
        <item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x="1"/>
        <item h="1" x="2"/>
        <item h="1" x="3"/>
        <item h="1" x="4"/>
        <item h="1" x="5"/>
        <item x="6"/>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8">
        <item h="1" x="1"/>
        <item h="1" x="2"/>
        <item h="1" x="3"/>
        <item h="1" x="4"/>
        <item h="1" x="5"/>
        <item h="1" x="6"/>
        <item h="1" x="0"/>
        <item x="7"/>
      </items>
    </pivotField>
    <pivotField dataField="1" showAll="0" defaultSubtotal="0"/>
  </pivotFields>
  <rowFields count="1">
    <field x="6"/>
  </rowFields>
  <rowItems count="1">
    <i>
      <x v="7"/>
    </i>
  </rowItems>
  <colFields count="1">
    <field x="0"/>
  </colFields>
  <colItems count="3">
    <i>
      <x v="18"/>
    </i>
    <i>
      <x v="22"/>
    </i>
    <i>
      <x v="25"/>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PivotTable5" cacheId="9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4.xml><?xml version="1.0" encoding="utf-8"?>
<pivotTableDefinition xmlns="http://schemas.openxmlformats.org/spreadsheetml/2006/main" name="PivotTable4" cacheId="9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4" numFmtId="164"/>
  </dataFields>
  <formats count="3">
    <format dxfId="23">
      <pivotArea outline="0" collapsedLevelsAreSubtotals="1" fieldPosition="0"/>
    </format>
    <format dxfId="22">
      <pivotArea outline="0" collapsedLevelsAreSubtotals="1" fieldPosition="0"/>
    </format>
    <format dxfId="2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5.xml><?xml version="1.0" encoding="utf-8"?>
<pivotTableDefinition xmlns="http://schemas.openxmlformats.org/spreadsheetml/2006/main" name="PivotTable3" cacheId="9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18">
    <i>
      <x v="8"/>
    </i>
    <i>
      <x v="14"/>
    </i>
    <i>
      <x v="18"/>
    </i>
    <i>
      <x v="5"/>
    </i>
    <i>
      <x v="3"/>
    </i>
    <i>
      <x v="32"/>
    </i>
    <i>
      <x v="35"/>
    </i>
    <i>
      <x v="25"/>
    </i>
    <i>
      <x v="26"/>
    </i>
    <i>
      <x v="52"/>
    </i>
    <i>
      <x v="2"/>
    </i>
    <i>
      <x v="47"/>
    </i>
    <i>
      <x v="22"/>
    </i>
    <i>
      <x v="46"/>
    </i>
    <i>
      <x v="11"/>
    </i>
    <i>
      <x v="55"/>
    </i>
    <i>
      <x v="53"/>
    </i>
    <i>
      <x v="6"/>
    </i>
  </rowItems>
  <colFields count="1">
    <field x="6"/>
  </colFields>
  <colItems count="1">
    <i>
      <x v="7"/>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6.xml><?xml version="1.0" encoding="utf-8"?>
<pivotTableDefinition xmlns="http://schemas.openxmlformats.org/spreadsheetml/2006/main" name="PivotTable2" cacheId="9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6"/>
    </i>
  </rowItems>
  <colFields count="1">
    <field x="0"/>
  </colFields>
  <colItems count="3">
    <i>
      <x v="1"/>
    </i>
    <i>
      <x v="7"/>
    </i>
    <i>
      <x v="21"/>
    </i>
  </colItems>
  <pageFields count="1">
    <pageField fld="3" item="1" hier="-1"/>
  </pageFields>
  <dataFields count="1">
    <dataField name="Sum of PRI" fld="7" baseField="2" baseItem="1" numFmtId="164"/>
  </dataFields>
  <formats count="2">
    <format dxfId="25">
      <pivotArea outline="0" collapsedLevelsAreSubtotals="1" fieldPosition="0"/>
    </format>
    <format dxfId="24">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7.xml><?xml version="1.0" encoding="utf-8"?>
<pivotTableDefinition xmlns="http://schemas.openxmlformats.org/spreadsheetml/2006/main" name="PivotTable1" cacheId="9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1" numFmtId="164"/>
  </dataFields>
  <formats count="2">
    <format dxfId="27">
      <pivotArea outline="0" collapsedLevelsAreSubtotals="1" fieldPosition="0"/>
    </format>
    <format dxfId="2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8.xml><?xml version="1.0" encoding="utf-8"?>
<pivotTableDefinition xmlns="http://schemas.openxmlformats.org/spreadsheetml/2006/main" name="PivotTable3" cacheId="97"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90:E97"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numFmtId="10" showAll="0" defaultSubtotal="0"/>
    <pivotField dataField="1" compact="0" numFmtId="169" showAll="0" defaultSubtotal="0"/>
    <pivotField compact="0" numFmtId="10" showAll="0" defaultSubtotal="0"/>
  </pivotFields>
  <rowFields count="2">
    <field x="3"/>
    <field x="2"/>
  </rowFields>
  <rowItems count="6">
    <i>
      <x v="4"/>
    </i>
    <i r="1">
      <x/>
    </i>
    <i r="1">
      <x v="1"/>
    </i>
    <i>
      <x v="5"/>
    </i>
    <i r="1">
      <x/>
    </i>
    <i r="1">
      <x v="1"/>
    </i>
  </rowItems>
  <colFields count="1">
    <field x="0"/>
  </colFields>
  <colItems count="3">
    <i>
      <x v="53"/>
    </i>
    <i>
      <x v="54"/>
    </i>
    <i>
      <x v="55"/>
    </i>
  </colItems>
  <dataFields count="1">
    <dataField name="Sum of CF_Persons_rec_MC" fld="7" baseField="2" baseItem="3" numFmtId="3"/>
  </dataFields>
  <formats count="10">
    <format dxfId="9">
      <pivotArea collapsedLevelsAreSubtotals="1" fieldPosition="0">
        <references count="2">
          <reference field="2" count="0"/>
          <reference field="3" count="1" selected="0">
            <x v="0"/>
          </reference>
        </references>
      </pivotArea>
    </format>
    <format dxfId="8">
      <pivotArea collapsedLevelsAreSubtotals="1" fieldPosition="0">
        <references count="1">
          <reference field="3" count="1">
            <x v="1"/>
          </reference>
        </references>
      </pivotArea>
    </format>
    <format dxfId="7">
      <pivotArea collapsedLevelsAreSubtotals="1" fieldPosition="0">
        <references count="2">
          <reference field="2" count="0"/>
          <reference field="3" count="1" selected="0">
            <x v="1"/>
          </reference>
        </references>
      </pivotArea>
    </format>
    <format dxfId="6">
      <pivotArea collapsedLevelsAreSubtotals="1" fieldPosition="0">
        <references count="1">
          <reference field="3" count="1">
            <x v="2"/>
          </reference>
        </references>
      </pivotArea>
    </format>
    <format dxfId="5">
      <pivotArea collapsedLevelsAreSubtotals="1" fieldPosition="0">
        <references count="2">
          <reference field="2" count="0"/>
          <reference field="3" count="1" selected="0">
            <x v="2"/>
          </reference>
        </references>
      </pivotArea>
    </format>
    <format dxfId="4">
      <pivotArea collapsedLevelsAreSubtotals="1" fieldPosition="0">
        <references count="1">
          <reference field="3" count="1">
            <x v="3"/>
          </reference>
        </references>
      </pivotArea>
    </format>
    <format dxfId="3">
      <pivotArea collapsedLevelsAreSubtotals="1" fieldPosition="0">
        <references count="2">
          <reference field="2" count="0"/>
          <reference field="3" count="1" selected="0">
            <x v="3"/>
          </reference>
        </references>
      </pivotArea>
    </format>
    <format dxfId="2">
      <pivotArea collapsedLevelsAreSubtotals="1" fieldPosition="0">
        <references count="1">
          <reference field="3" count="1">
            <x v="4"/>
          </reference>
        </references>
      </pivotArea>
    </format>
    <format dxfId="1">
      <pivotArea collapsedLevelsAreSubtotals="1" fieldPosition="0">
        <references count="2">
          <reference field="2" count="2">
            <x v="0"/>
            <x v="1"/>
          </reference>
          <reference field="3" count="1" selected="0">
            <x v="4"/>
          </reference>
        </references>
      </pivotArea>
    </format>
    <format dxfId="0">
      <pivotArea outline="0" fieldPosition="0">
        <references count="1">
          <reference field="4294967294" count="1">
            <x v="0"/>
          </reference>
        </references>
      </pivotArea>
    </format>
  </formats>
  <chartFormats count="16">
    <chartFormat chart="0" format="9"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3" format="126" series="1">
      <pivotArea type="data" outline="0" fieldPosition="0">
        <references count="2">
          <reference field="4294967294" count="1" selected="0">
            <x v="0"/>
          </reference>
          <reference field="0" count="1" selected="0">
            <x v="37"/>
          </reference>
        </references>
      </pivotArea>
    </chartFormat>
    <chartFormat chart="3" format="127" series="1">
      <pivotArea type="data" outline="0" fieldPosition="0">
        <references count="2">
          <reference field="4294967294" count="1" selected="0">
            <x v="0"/>
          </reference>
          <reference field="0" count="1" selected="0">
            <x v="38"/>
          </reference>
        </references>
      </pivotArea>
    </chartFormat>
    <chartFormat chart="3" format="128" series="1">
      <pivotArea type="data" outline="0" fieldPosition="0">
        <references count="1">
          <reference field="4294967294" count="1" selected="0">
            <x v="0"/>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9.xml><?xml version="1.0" encoding="utf-8"?>
<pivotTableDefinition xmlns="http://schemas.openxmlformats.org/spreadsheetml/2006/main" name="PivotTable2" cacheId="97"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47:E54"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numFmtId="10" showAll="0" defaultSubtotal="0"/>
    <pivotField compact="0" numFmtId="169" showAll="0" defaultSubtotal="0"/>
    <pivotField dataField="1" compact="0" numFmtId="10" showAll="0" defaultSubtotal="0"/>
  </pivotFields>
  <rowFields count="2">
    <field x="3"/>
    <field x="2"/>
  </rowFields>
  <rowItems count="6">
    <i>
      <x v="4"/>
    </i>
    <i r="1">
      <x/>
    </i>
    <i r="1">
      <x v="1"/>
    </i>
    <i>
      <x v="5"/>
    </i>
    <i r="1">
      <x/>
    </i>
    <i r="1">
      <x v="1"/>
    </i>
  </rowItems>
  <colFields count="1">
    <field x="0"/>
  </colFields>
  <colItems count="3">
    <i>
      <x v="53"/>
    </i>
    <i>
      <x v="54"/>
    </i>
    <i>
      <x v="55"/>
    </i>
  </colItems>
  <dataFields count="1">
    <dataField name="Sum of CF_Persons_rec_MC_Pct" fld="8" baseField="2" baseItem="3" numFmtId="164"/>
  </dataFields>
  <formats count="10">
    <format dxfId="19">
      <pivotArea collapsedLevelsAreSubtotals="1" fieldPosition="0">
        <references count="2">
          <reference field="2" count="0"/>
          <reference field="3" count="1" selected="0">
            <x v="0"/>
          </reference>
        </references>
      </pivotArea>
    </format>
    <format dxfId="18">
      <pivotArea collapsedLevelsAreSubtotals="1" fieldPosition="0">
        <references count="1">
          <reference field="3" count="1">
            <x v="1"/>
          </reference>
        </references>
      </pivotArea>
    </format>
    <format dxfId="17">
      <pivotArea collapsedLevelsAreSubtotals="1" fieldPosition="0">
        <references count="2">
          <reference field="2" count="0"/>
          <reference field="3" count="1" selected="0">
            <x v="1"/>
          </reference>
        </references>
      </pivotArea>
    </format>
    <format dxfId="16">
      <pivotArea collapsedLevelsAreSubtotals="1" fieldPosition="0">
        <references count="1">
          <reference field="3" count="1">
            <x v="2"/>
          </reference>
        </references>
      </pivotArea>
    </format>
    <format dxfId="15">
      <pivotArea collapsedLevelsAreSubtotals="1" fieldPosition="0">
        <references count="2">
          <reference field="2" count="0"/>
          <reference field="3" count="1" selected="0">
            <x v="2"/>
          </reference>
        </references>
      </pivotArea>
    </format>
    <format dxfId="14">
      <pivotArea collapsedLevelsAreSubtotals="1" fieldPosition="0">
        <references count="1">
          <reference field="3" count="1">
            <x v="3"/>
          </reference>
        </references>
      </pivotArea>
    </format>
    <format dxfId="13">
      <pivotArea collapsedLevelsAreSubtotals="1" fieldPosition="0">
        <references count="2">
          <reference field="2" count="0"/>
          <reference field="3" count="1" selected="0">
            <x v="3"/>
          </reference>
        </references>
      </pivotArea>
    </format>
    <format dxfId="12">
      <pivotArea collapsedLevelsAreSubtotals="1" fieldPosition="0">
        <references count="1">
          <reference field="3" count="1">
            <x v="4"/>
          </reference>
        </references>
      </pivotArea>
    </format>
    <format dxfId="11">
      <pivotArea collapsedLevelsAreSubtotals="1" fieldPosition="0">
        <references count="2">
          <reference field="2" count="2">
            <x v="0"/>
            <x v="1"/>
          </reference>
          <reference field="3" count="1" selected="0">
            <x v="4"/>
          </reference>
        </references>
      </pivotArea>
    </format>
    <format dxfId="10">
      <pivotArea outline="0" fieldPosition="0">
        <references count="1">
          <reference field="4294967294" count="1">
            <x v="0"/>
          </reference>
        </references>
      </pivotArea>
    </format>
  </formats>
  <chartFormats count="16">
    <chartFormat chart="0" format="2"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3" format="135" series="1">
      <pivotArea type="data" outline="0" fieldPosition="0">
        <references count="2">
          <reference field="4294967294" count="1" selected="0">
            <x v="0"/>
          </reference>
          <reference field="0" count="1" selected="0">
            <x v="37"/>
          </reference>
        </references>
      </pivotArea>
    </chartFormat>
    <chartFormat chart="3" format="136" series="1">
      <pivotArea type="data" outline="0" fieldPosition="0">
        <references count="2">
          <reference field="4294967294" count="1" selected="0">
            <x v="0"/>
          </reference>
          <reference field="0" count="1" selected="0">
            <x v="38"/>
          </reference>
        </references>
      </pivotArea>
    </chartFormat>
    <chartFormat chart="3" format="137" series="1">
      <pivotArea type="data" outline="0" fieldPosition="0">
        <references count="1">
          <reference field="4294967294" count="1" selected="0">
            <x v="0"/>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0.xml><?xml version="1.0" encoding="utf-8"?>
<pivotTableDefinition xmlns="http://schemas.openxmlformats.org/spreadsheetml/2006/main" name="PivotTable1" cacheId="97"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8"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dataField="1" compact="0" numFmtId="10" showAll="0" defaultSubtotal="0"/>
    <pivotField compact="0" numFmtId="169" showAll="0" defaultSubtotal="0"/>
    <pivotField compact="0" numFmtId="10" showAll="0" defaultSubtotal="0"/>
  </pivotFields>
  <rowFields count="2">
    <field x="3"/>
    <field x="2"/>
  </rowFields>
  <rowItems count="6">
    <i>
      <x v="4"/>
    </i>
    <i r="1">
      <x/>
    </i>
    <i r="1">
      <x v="1"/>
    </i>
    <i>
      <x v="5"/>
    </i>
    <i r="1">
      <x/>
    </i>
    <i r="1">
      <x v="1"/>
    </i>
  </rowItems>
  <colFields count="1">
    <field x="0"/>
  </colFields>
  <colItems count="3">
    <i>
      <x v="53"/>
    </i>
    <i>
      <x v="54"/>
    </i>
    <i>
      <x v="55"/>
    </i>
  </colItems>
  <dataFields count="1">
    <dataField name="Sum of MC_rec_CF_Pct" fld="6" baseField="0" baseItem="0" numFmtId="164"/>
  </dataFields>
  <formats count="1">
    <format dxfId="20">
      <pivotArea outline="0" collapsedLevelsAreSubtotals="1" fieldPosition="0"/>
    </format>
  </formats>
  <chartFormats count="63">
    <chartFormat chart="0" format="6" series="1">
      <pivotArea type="data" outline="0" fieldPosition="0">
        <references count="2">
          <reference field="4294967294" count="1" selected="0">
            <x v="0"/>
          </reference>
          <reference field="0" count="1" selected="0">
            <x v="0"/>
          </reference>
        </references>
      </pivotArea>
    </chartFormat>
    <chartFormat chart="0" format="7" series="1">
      <pivotArea type="data" outline="0" fieldPosition="0">
        <references count="2">
          <reference field="4294967294" count="1" selected="0">
            <x v="0"/>
          </reference>
          <reference field="0" count="1" selected="0">
            <x v="1"/>
          </reference>
        </references>
      </pivotArea>
    </chartFormat>
    <chartFormat chart="0" format="8" series="1">
      <pivotArea type="data" outline="0" fieldPosition="0">
        <references count="2">
          <reference field="4294967294" count="1" selected="0">
            <x v="0"/>
          </reference>
          <reference field="0" count="1" selected="0">
            <x v="2"/>
          </reference>
        </references>
      </pivotArea>
    </chartFormat>
    <chartFormat chart="0" format="9" series="1">
      <pivotArea type="data" outline="0" fieldPosition="0">
        <references count="2">
          <reference field="4294967294" count="1" selected="0">
            <x v="0"/>
          </reference>
          <reference field="0" count="1" selected="0">
            <x v="3"/>
          </reference>
        </references>
      </pivotArea>
    </chartFormat>
    <chartFormat chart="0" format="10" series="1">
      <pivotArea type="data" outline="0" fieldPosition="0">
        <references count="2">
          <reference field="4294967294" count="1" selected="0">
            <x v="0"/>
          </reference>
          <reference field="0" count="1" selected="0">
            <x v="4"/>
          </reference>
        </references>
      </pivotArea>
    </chartFormat>
    <chartFormat chart="0" format="11" series="1">
      <pivotArea type="data" outline="0" fieldPosition="0">
        <references count="2">
          <reference field="4294967294" count="1" selected="0">
            <x v="0"/>
          </reference>
          <reference field="0" count="1" selected="0">
            <x v="5"/>
          </reference>
        </references>
      </pivotArea>
    </chartFormat>
    <chartFormat chart="0" format="12" series="1">
      <pivotArea type="data" outline="0" fieldPosition="0">
        <references count="2">
          <reference field="4294967294" count="1" selected="0">
            <x v="0"/>
          </reference>
          <reference field="0" count="1" selected="0">
            <x v="6"/>
          </reference>
        </references>
      </pivotArea>
    </chartFormat>
    <chartFormat chart="0" format="13" series="1">
      <pivotArea type="data" outline="0" fieldPosition="0">
        <references count="2">
          <reference field="4294967294" count="1" selected="0">
            <x v="0"/>
          </reference>
          <reference field="0" count="1" selected="0">
            <x v="7"/>
          </reference>
        </references>
      </pivotArea>
    </chartFormat>
    <chartFormat chart="0" format="14" series="1">
      <pivotArea type="data" outline="0" fieldPosition="0">
        <references count="2">
          <reference field="4294967294" count="1" selected="0">
            <x v="0"/>
          </reference>
          <reference field="0" count="1" selected="0">
            <x v="8"/>
          </reference>
        </references>
      </pivotArea>
    </chartFormat>
    <chartFormat chart="0" format="15" series="1">
      <pivotArea type="data" outline="0" fieldPosition="0">
        <references count="2">
          <reference field="4294967294" count="1" selected="0">
            <x v="0"/>
          </reference>
          <reference field="0" count="1" selected="0">
            <x v="9"/>
          </reference>
        </references>
      </pivotArea>
    </chartFormat>
    <chartFormat chart="0" format="16" series="1">
      <pivotArea type="data" outline="0" fieldPosition="0">
        <references count="2">
          <reference field="4294967294" count="1" selected="0">
            <x v="0"/>
          </reference>
          <reference field="0" count="1" selected="0">
            <x v="10"/>
          </reference>
        </references>
      </pivotArea>
    </chartFormat>
    <chartFormat chart="0" format="17" series="1">
      <pivotArea type="data" outline="0" fieldPosition="0">
        <references count="2">
          <reference field="4294967294" count="1" selected="0">
            <x v="0"/>
          </reference>
          <reference field="0" count="1" selected="0">
            <x v="11"/>
          </reference>
        </references>
      </pivotArea>
    </chartFormat>
    <chartFormat chart="0" format="18" series="1">
      <pivotArea type="data" outline="0" fieldPosition="0">
        <references count="2">
          <reference field="4294967294" count="1" selected="0">
            <x v="0"/>
          </reference>
          <reference field="0" count="1" selected="0">
            <x v="12"/>
          </reference>
        </references>
      </pivotArea>
    </chartFormat>
    <chartFormat chart="0" format="19" series="1">
      <pivotArea type="data" outline="0" fieldPosition="0">
        <references count="2">
          <reference field="4294967294" count="1" selected="0">
            <x v="0"/>
          </reference>
          <reference field="0" count="1" selected="0">
            <x v="13"/>
          </reference>
        </references>
      </pivotArea>
    </chartFormat>
    <chartFormat chart="0" format="20" series="1">
      <pivotArea type="data" outline="0" fieldPosition="0">
        <references count="2">
          <reference field="4294967294" count="1" selected="0">
            <x v="0"/>
          </reference>
          <reference field="0" count="1" selected="0">
            <x v="14"/>
          </reference>
        </references>
      </pivotArea>
    </chartFormat>
    <chartFormat chart="0" format="21" series="1">
      <pivotArea type="data" outline="0" fieldPosition="0">
        <references count="2">
          <reference field="4294967294" count="1" selected="0">
            <x v="0"/>
          </reference>
          <reference field="0" count="1" selected="0">
            <x v="15"/>
          </reference>
        </references>
      </pivotArea>
    </chartFormat>
    <chartFormat chart="0" format="22" series="1">
      <pivotArea type="data" outline="0" fieldPosition="0">
        <references count="2">
          <reference field="4294967294" count="1" selected="0">
            <x v="0"/>
          </reference>
          <reference field="0" count="1" selected="0">
            <x v="16"/>
          </reference>
        </references>
      </pivotArea>
    </chartFormat>
    <chartFormat chart="0" format="23" series="1">
      <pivotArea type="data" outline="0" fieldPosition="0">
        <references count="2">
          <reference field="4294967294" count="1" selected="0">
            <x v="0"/>
          </reference>
          <reference field="0" count="1" selected="0">
            <x v="17"/>
          </reference>
        </references>
      </pivotArea>
    </chartFormat>
    <chartFormat chart="0" format="24" series="1">
      <pivotArea type="data" outline="0" fieldPosition="0">
        <references count="2">
          <reference field="4294967294" count="1" selected="0">
            <x v="0"/>
          </reference>
          <reference field="0" count="1" selected="0">
            <x v="18"/>
          </reference>
        </references>
      </pivotArea>
    </chartFormat>
    <chartFormat chart="0" format="25" series="1">
      <pivotArea type="data" outline="0" fieldPosition="0">
        <references count="2">
          <reference field="4294967294" count="1" selected="0">
            <x v="0"/>
          </reference>
          <reference field="0" count="1" selected="0">
            <x v="19"/>
          </reference>
        </references>
      </pivotArea>
    </chartFormat>
    <chartFormat chart="0" format="26" series="1">
      <pivotArea type="data" outline="0" fieldPosition="0">
        <references count="2">
          <reference field="4294967294" count="1" selected="0">
            <x v="0"/>
          </reference>
          <reference field="0" count="1" selected="0">
            <x v="20"/>
          </reference>
        </references>
      </pivotArea>
    </chartFormat>
    <chartFormat chart="0" format="27" series="1">
      <pivotArea type="data" outline="0" fieldPosition="0">
        <references count="2">
          <reference field="4294967294" count="1" selected="0">
            <x v="0"/>
          </reference>
          <reference field="0" count="1" selected="0">
            <x v="21"/>
          </reference>
        </references>
      </pivotArea>
    </chartFormat>
    <chartFormat chart="0" format="28" series="1">
      <pivotArea type="data" outline="0" fieldPosition="0">
        <references count="2">
          <reference field="4294967294" count="1" selected="0">
            <x v="0"/>
          </reference>
          <reference field="0" count="1" selected="0">
            <x v="22"/>
          </reference>
        </references>
      </pivotArea>
    </chartFormat>
    <chartFormat chart="0" format="29" series="1">
      <pivotArea type="data" outline="0" fieldPosition="0">
        <references count="2">
          <reference field="4294967294" count="1" selected="0">
            <x v="0"/>
          </reference>
          <reference field="0" count="1" selected="0">
            <x v="23"/>
          </reference>
        </references>
      </pivotArea>
    </chartFormat>
    <chartFormat chart="0" format="30" series="1">
      <pivotArea type="data" outline="0" fieldPosition="0">
        <references count="2">
          <reference field="4294967294" count="1" selected="0">
            <x v="0"/>
          </reference>
          <reference field="0" count="1" selected="0">
            <x v="24"/>
          </reference>
        </references>
      </pivotArea>
    </chartFormat>
    <chartFormat chart="0" format="31" series="1">
      <pivotArea type="data" outline="0" fieldPosition="0">
        <references count="2">
          <reference field="4294967294" count="1" selected="0">
            <x v="0"/>
          </reference>
          <reference field="0" count="1" selected="0">
            <x v="25"/>
          </reference>
        </references>
      </pivotArea>
    </chartFormat>
    <chartFormat chart="0" format="32" series="1">
      <pivotArea type="data" outline="0" fieldPosition="0">
        <references count="2">
          <reference field="4294967294" count="1" selected="0">
            <x v="0"/>
          </reference>
          <reference field="0" count="1" selected="0">
            <x v="26"/>
          </reference>
        </references>
      </pivotArea>
    </chartFormat>
    <chartFormat chart="0" format="33" series="1">
      <pivotArea type="data" outline="0" fieldPosition="0">
        <references count="2">
          <reference field="4294967294" count="1" selected="0">
            <x v="0"/>
          </reference>
          <reference field="0" count="1" selected="0">
            <x v="27"/>
          </reference>
        </references>
      </pivotArea>
    </chartFormat>
    <chartFormat chart="0" format="34" series="1">
      <pivotArea type="data" outline="0" fieldPosition="0">
        <references count="2">
          <reference field="4294967294" count="1" selected="0">
            <x v="0"/>
          </reference>
          <reference field="0" count="1" selected="0">
            <x v="28"/>
          </reference>
        </references>
      </pivotArea>
    </chartFormat>
    <chartFormat chart="0" format="35" series="1">
      <pivotArea type="data" outline="0" fieldPosition="0">
        <references count="2">
          <reference field="4294967294" count="1" selected="0">
            <x v="0"/>
          </reference>
          <reference field="0" count="1" selected="0">
            <x v="29"/>
          </reference>
        </references>
      </pivotArea>
    </chartFormat>
    <chartFormat chart="0" format="36" series="1">
      <pivotArea type="data" outline="0" fieldPosition="0">
        <references count="2">
          <reference field="4294967294" count="1" selected="0">
            <x v="0"/>
          </reference>
          <reference field="0" count="1" selected="0">
            <x v="30"/>
          </reference>
        </references>
      </pivotArea>
    </chartFormat>
    <chartFormat chart="0" format="37" series="1">
      <pivotArea type="data" outline="0" fieldPosition="0">
        <references count="2">
          <reference field="4294967294" count="1" selected="0">
            <x v="0"/>
          </reference>
          <reference field="0" count="1" selected="0">
            <x v="31"/>
          </reference>
        </references>
      </pivotArea>
    </chartFormat>
    <chartFormat chart="0" format="38" series="1">
      <pivotArea type="data" outline="0" fieldPosition="0">
        <references count="2">
          <reference field="4294967294" count="1" selected="0">
            <x v="0"/>
          </reference>
          <reference field="0" count="1" selected="0">
            <x v="32"/>
          </reference>
        </references>
      </pivotArea>
    </chartFormat>
    <chartFormat chart="0" format="39" series="1">
      <pivotArea type="data" outline="0" fieldPosition="0">
        <references count="2">
          <reference field="4294967294" count="1" selected="0">
            <x v="0"/>
          </reference>
          <reference field="0" count="1" selected="0">
            <x v="33"/>
          </reference>
        </references>
      </pivotArea>
    </chartFormat>
    <chartFormat chart="0" format="40" series="1">
      <pivotArea type="data" outline="0" fieldPosition="0">
        <references count="2">
          <reference field="4294967294" count="1" selected="0">
            <x v="0"/>
          </reference>
          <reference field="0" count="1" selected="0">
            <x v="34"/>
          </reference>
        </references>
      </pivotArea>
    </chartFormat>
    <chartFormat chart="0" format="41" series="1">
      <pivotArea type="data" outline="0" fieldPosition="0">
        <references count="2">
          <reference field="4294967294" count="1" selected="0">
            <x v="0"/>
          </reference>
          <reference field="0" count="1" selected="0">
            <x v="35"/>
          </reference>
        </references>
      </pivotArea>
    </chartFormat>
    <chartFormat chart="0" format="42" series="1">
      <pivotArea type="data" outline="0" fieldPosition="0">
        <references count="2">
          <reference field="4294967294" count="1" selected="0">
            <x v="0"/>
          </reference>
          <reference field="0" count="1" selected="0">
            <x v="36"/>
          </reference>
        </references>
      </pivotArea>
    </chartFormat>
    <chartFormat chart="0" format="43" series="1">
      <pivotArea type="data" outline="0" fieldPosition="0">
        <references count="2">
          <reference field="4294967294" count="1" selected="0">
            <x v="0"/>
          </reference>
          <reference field="0" count="1" selected="0">
            <x v="37"/>
          </reference>
        </references>
      </pivotArea>
    </chartFormat>
    <chartFormat chart="0" format="44" series="1">
      <pivotArea type="data" outline="0" fieldPosition="0">
        <references count="2">
          <reference field="4294967294" count="1" selected="0">
            <x v="0"/>
          </reference>
          <reference field="0" count="1" selected="0">
            <x v="38"/>
          </reference>
        </references>
      </pivotArea>
    </chartFormat>
    <chartFormat chart="0" format="45" series="1">
      <pivotArea type="data" outline="0" fieldPosition="0">
        <references count="2">
          <reference field="4294967294" count="1" selected="0">
            <x v="0"/>
          </reference>
          <reference field="0" count="1" selected="0">
            <x v="39"/>
          </reference>
        </references>
      </pivotArea>
    </chartFormat>
    <chartFormat chart="0" format="46" series="1">
      <pivotArea type="data" outline="0" fieldPosition="0">
        <references count="2">
          <reference field="4294967294" count="1" selected="0">
            <x v="0"/>
          </reference>
          <reference field="0" count="1" selected="0">
            <x v="40"/>
          </reference>
        </references>
      </pivotArea>
    </chartFormat>
    <chartFormat chart="0" format="47" series="1">
      <pivotArea type="data" outline="0" fieldPosition="0">
        <references count="2">
          <reference field="4294967294" count="1" selected="0">
            <x v="0"/>
          </reference>
          <reference field="0" count="1" selected="0">
            <x v="41"/>
          </reference>
        </references>
      </pivotArea>
    </chartFormat>
    <chartFormat chart="0" format="48" series="1">
      <pivotArea type="data" outline="0" fieldPosition="0">
        <references count="2">
          <reference field="4294967294" count="1" selected="0">
            <x v="0"/>
          </reference>
          <reference field="0" count="1" selected="0">
            <x v="42"/>
          </reference>
        </references>
      </pivotArea>
    </chartFormat>
    <chartFormat chart="0" format="49" series="1">
      <pivotArea type="data" outline="0" fieldPosition="0">
        <references count="2">
          <reference field="4294967294" count="1" selected="0">
            <x v="0"/>
          </reference>
          <reference field="0" count="1" selected="0">
            <x v="43"/>
          </reference>
        </references>
      </pivotArea>
    </chartFormat>
    <chartFormat chart="0" format="50" series="1">
      <pivotArea type="data" outline="0" fieldPosition="0">
        <references count="2">
          <reference field="4294967294" count="1" selected="0">
            <x v="0"/>
          </reference>
          <reference field="0" count="1" selected="0">
            <x v="44"/>
          </reference>
        </references>
      </pivotArea>
    </chartFormat>
    <chartFormat chart="0" format="51" series="1">
      <pivotArea type="data" outline="0" fieldPosition="0">
        <references count="2">
          <reference field="4294967294" count="1" selected="0">
            <x v="0"/>
          </reference>
          <reference field="0" count="1" selected="0">
            <x v="45"/>
          </reference>
        </references>
      </pivotArea>
    </chartFormat>
    <chartFormat chart="0" format="52" series="1">
      <pivotArea type="data" outline="0" fieldPosition="0">
        <references count="2">
          <reference field="4294967294" count="1" selected="0">
            <x v="0"/>
          </reference>
          <reference field="0" count="1" selected="0">
            <x v="46"/>
          </reference>
        </references>
      </pivotArea>
    </chartFormat>
    <chartFormat chart="0" format="53" series="1">
      <pivotArea type="data" outline="0" fieldPosition="0">
        <references count="2">
          <reference field="4294967294" count="1" selected="0">
            <x v="0"/>
          </reference>
          <reference field="0" count="1" selected="0">
            <x v="47"/>
          </reference>
        </references>
      </pivotArea>
    </chartFormat>
    <chartFormat chart="0" format="54" series="1">
      <pivotArea type="data" outline="0" fieldPosition="0">
        <references count="2">
          <reference field="4294967294" count="1" selected="0">
            <x v="0"/>
          </reference>
          <reference field="0" count="1" selected="0">
            <x v="48"/>
          </reference>
        </references>
      </pivotArea>
    </chartFormat>
    <chartFormat chart="0" format="55" series="1">
      <pivotArea type="data" outline="0" fieldPosition="0">
        <references count="2">
          <reference field="4294967294" count="1" selected="0">
            <x v="0"/>
          </reference>
          <reference field="0" count="1" selected="0">
            <x v="49"/>
          </reference>
        </references>
      </pivotArea>
    </chartFormat>
    <chartFormat chart="0" format="56" series="1">
      <pivotArea type="data" outline="0" fieldPosition="0">
        <references count="2">
          <reference field="4294967294" count="1" selected="0">
            <x v="0"/>
          </reference>
          <reference field="0" count="1" selected="0">
            <x v="50"/>
          </reference>
        </references>
      </pivotArea>
    </chartFormat>
    <chartFormat chart="0" format="57" series="1">
      <pivotArea type="data" outline="0" fieldPosition="0">
        <references count="2">
          <reference field="4294967294" count="1" selected="0">
            <x v="0"/>
          </reference>
          <reference field="0" count="1" selected="0">
            <x v="51"/>
          </reference>
        </references>
      </pivotArea>
    </chartFormat>
    <chartFormat chart="0" format="58" series="1">
      <pivotArea type="data" outline="0" fieldPosition="0">
        <references count="2">
          <reference field="4294967294" count="1" selected="0">
            <x v="0"/>
          </reference>
          <reference field="0" count="1" selected="0">
            <x v="52"/>
          </reference>
        </references>
      </pivotArea>
    </chartFormat>
    <chartFormat chart="0" format="59" series="1">
      <pivotArea type="data" outline="0" fieldPosition="0">
        <references count="2">
          <reference field="4294967294" count="1" selected="0">
            <x v="0"/>
          </reference>
          <reference field="0" count="1" selected="0">
            <x v="53"/>
          </reference>
        </references>
      </pivotArea>
    </chartFormat>
    <chartFormat chart="0" format="60" series="1">
      <pivotArea type="data" outline="0" fieldPosition="0">
        <references count="2">
          <reference field="4294967294" count="1" selected="0">
            <x v="0"/>
          </reference>
          <reference field="0" count="1" selected="0">
            <x v="54"/>
          </reference>
        </references>
      </pivotArea>
    </chartFormat>
    <chartFormat chart="0" format="61" series="1">
      <pivotArea type="data" outline="0" fieldPosition="0">
        <references count="2">
          <reference field="4294967294" count="1" selected="0">
            <x v="0"/>
          </reference>
          <reference field="0" count="1" selected="0">
            <x v="55"/>
          </reference>
        </references>
      </pivotArea>
    </chartFormat>
    <chartFormat chart="0" format="62" series="1">
      <pivotArea type="data" outline="0" fieldPosition="0">
        <references count="2">
          <reference field="4294967294" count="1" selected="0">
            <x v="0"/>
          </reference>
          <reference field="0" count="1" selected="0">
            <x v="56"/>
          </reference>
        </references>
      </pivotArea>
    </chartFormat>
    <chartFormat chart="0" format="63" series="1">
      <pivotArea type="data" outline="0" fieldPosition="0">
        <references count="2">
          <reference field="4294967294" count="1" selected="0">
            <x v="0"/>
          </reference>
          <reference field="0" count="1" selected="0">
            <x v="57"/>
          </reference>
        </references>
      </pivotArea>
    </chartFormat>
    <chartFormat chart="0" format="64" series="1">
      <pivotArea type="data" outline="0" fieldPosition="0">
        <references count="2">
          <reference field="4294967294" count="1" selected="0">
            <x v="0"/>
          </reference>
          <reference field="0" count="1" selected="0">
            <x v="58"/>
          </reference>
        </references>
      </pivotArea>
    </chartFormat>
    <chartFormat chart="0" format="65" series="1">
      <pivotArea type="data" outline="0" fieldPosition="0">
        <references count="1">
          <reference field="4294967294" count="1" selected="0">
            <x v="0"/>
          </reference>
        </references>
      </pivotArea>
    </chartFormat>
    <chartFormat chart="4" format="70" series="1">
      <pivotArea type="data" outline="0" fieldPosition="0">
        <references count="2">
          <reference field="4294967294" count="1" selected="0">
            <x v="0"/>
          </reference>
          <reference field="0" count="1" selected="0">
            <x v="37"/>
          </reference>
        </references>
      </pivotArea>
    </chartFormat>
    <chartFormat chart="4" format="71" series="1">
      <pivotArea type="data" outline="0" fieldPosition="0">
        <references count="2">
          <reference field="4294967294" count="1" selected="0">
            <x v="0"/>
          </reference>
          <reference field="0" count="1" selected="0">
            <x v="38"/>
          </reference>
        </references>
      </pivotArea>
    </chartFormat>
    <chartFormat chart="4" format="7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y1" sourceName="County">
  <pivotTables>
    <pivotTable tabId="23" name="PivotTable2"/>
    <pivotTable tabId="23" name="PivotTable1"/>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FY" sourceName="SFY">
  <pivotTables>
    <pivotTable tabId="23" name="PivotTable2"/>
  </pivotTables>
  <data>
    <tabular pivotCacheId="4" showMissing="0" crossFilter="none">
      <items count="6">
        <i x="0"/>
        <i x="1"/>
        <i x="2"/>
        <i x="3"/>
        <i x="4" s="1"/>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y2" sourceName="County">
  <pivotTables>
    <pivotTable tabId="28"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s="1"/>
        <i x="42" s="1"/>
        <i x="43" s="1"/>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lendar_Year1" sourceName="Calendar_Year">
  <pivotTables>
    <pivotTable tabId="21" name="PivotTable3"/>
  </pivotTables>
  <data>
    <tabular pivotCacheId="3" showMissing="0" crossFilter="none">
      <items count="7">
        <i x="0"/>
        <i x="1"/>
        <i x="2"/>
        <i x="3"/>
        <i x="4"/>
        <i x="5"/>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lendar_Year2" sourceName="Calendar_Year">
  <pivotTables>
    <pivotTable tabId="28" name="PivotTable1"/>
  </pivotTables>
  <data>
    <tabular pivotCacheId="3" showMissing="0" crossFilter="none">
      <items count="7">
        <i x="0"/>
        <i x="1"/>
        <i x="2"/>
        <i x="3"/>
        <i x="4"/>
        <i x="5"/>
        <i x="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FY1" sourceName="SFY">
  <pivotTables>
    <pivotTable tabId="29" name="PivotTable1"/>
  </pivotTables>
  <data>
    <tabular pivotCacheId="4" showMissing="0" crossFilter="none">
      <items count="6">
        <i x="0"/>
        <i x="1"/>
        <i x="2"/>
        <i x="3" s="1"/>
        <i x="4" s="1"/>
        <i x="5"/>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ounty4" sourceName="County">
  <pivotTables>
    <pivotTable tabId="34" name="PivotTable1"/>
  </pivotTables>
  <data>
    <tabular pivotCacheId="3"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Month2" sourceName="Month">
  <pivotTables>
    <pivotTable tabId="34" name="PivotTable1"/>
  </pivotTables>
  <data>
    <tabular pivotCacheId="3" showMissing="0">
      <items count="12">
        <i x="0"/>
        <i x="1"/>
        <i x="2" s="1"/>
        <i x="3" s="1"/>
        <i x="4" s="1"/>
        <i x="5"/>
        <i x="6"/>
        <i x="7"/>
        <i x="8"/>
        <i x="9"/>
        <i x="10"/>
        <i x="1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Calendar_Year4" sourceName="Calendar_Year">
  <pivotTables>
    <pivotTable tabId="34" name="PivotTable1"/>
  </pivotTables>
  <data>
    <tabular pivotCacheId="3" showMissing="0" crossFilter="none">
      <items count="7">
        <i x="0"/>
        <i x="1"/>
        <i x="2"/>
        <i x="3" s="1"/>
        <i x="4" s="1"/>
        <i x="5"/>
        <i x="6"/>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Calendar_Year3" sourceName="Calendar_Year">
  <pivotTables>
    <pivotTable tabId="23" name="PivotTable1"/>
  </pivotTables>
  <data>
    <tabular pivotCacheId="4">
      <items count="6">
        <i x="0"/>
        <i x="1"/>
        <i x="2"/>
        <i x="3"/>
        <i x="4"/>
        <i x="5"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Calendar_Year5" sourceName="Calendar_Year">
  <pivotTables>
    <pivotTable tabId="29" name="PivotTable2"/>
  </pivotTables>
  <data>
    <tabular pivotCacheId="4">
      <items count="6">
        <i x="0"/>
        <i x="1"/>
        <i x="2"/>
        <i x="3"/>
        <i x="4" s="1"/>
        <i x="5"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Quarter" sourceName="Quarter">
  <pivotTables>
    <pivotTable tabId="38" name="PivotTable1"/>
  </pivotTables>
  <data>
    <tabular pivotCacheId="5" showMissing="0" crossFilter="none">
      <items count="4">
        <i x="0" s="1"/>
        <i x="1" s="1"/>
        <i x="2"/>
        <i x="3"/>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C_Year" sourceName="C_Year">
  <pivotTables>
    <pivotTable tabId="38" name="PivotTable1"/>
  </pivotTables>
  <data>
    <tabular pivotCacheId="5">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Month3" sourceName="Month">
  <pivotTables>
    <pivotTable tabId="38" name="PivotTable2"/>
  </pivotTables>
  <data>
    <tabular pivotCacheId="3" showMissing="0">
      <items count="12">
        <i x="0" s="1"/>
        <i x="1"/>
        <i x="2"/>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Calendar_Year6" sourceName="Calendar_Year">
  <pivotTables>
    <pivotTable tabId="38" name="PivotTable2"/>
  </pivotTables>
  <data>
    <tabular pivotCacheId="3" showMissing="0" crossFilter="none">
      <items count="7">
        <i x="0"/>
        <i x="1"/>
        <i x="2"/>
        <i x="3"/>
        <i x="4"/>
        <i x="5"/>
        <i x="6"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County8"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Calendar_Year7" sourceName="Calendar_Year">
  <pivotTables>
    <pivotTable tabId="29" name="PivotTable3"/>
    <pivotTable tabId="29" name="PivotTable4"/>
  </pivotTables>
  <data>
    <tabular pivotCacheId="4">
      <items count="6">
        <i x="0"/>
        <i x="1"/>
        <i x="2"/>
        <i x="3" s="1"/>
        <i x="4" s="1"/>
        <i x="5"/>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County9" sourceName="County">
  <pivotTables>
    <pivotTable tabId="40" name="PivotTable1"/>
    <pivotTable tabId="40" name="PivotTable2"/>
  </pivotTables>
  <data>
    <tabular pivotCacheId="5"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Quarter1" sourceName="Quarter">
  <pivotTables>
    <pivotTable tabId="40" name="PivotTable1"/>
    <pivotTable tabId="40" name="PivotTable2"/>
  </pivotTables>
  <data>
    <tabular pivotCacheId="5" showMissing="0" crossFilter="none">
      <items count="4">
        <i x="0" s="1"/>
        <i x="1" s="1"/>
        <i x="2" s="1"/>
        <i x="3"/>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Slicer_C_Year1" sourceName="C_Year">
  <pivotTables>
    <pivotTable tabId="40" name="PivotTable1"/>
    <pivotTable tabId="40" name="PivotTable2"/>
  </pivotTables>
  <data>
    <tabular pivotCacheId="5">
      <items count="6">
        <i x="0"/>
        <i x="1"/>
        <i x="2"/>
        <i x="3"/>
        <i x="4"/>
        <i x="5"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mc:Ignorable="x" name="Slicer_County10" sourceName="County">
  <pivotTables>
    <pivotTable tabId="40" name="PivotTable3"/>
    <pivotTable tabId="40" name="PivotTable4"/>
  </pivotTables>
  <data>
    <tabular pivotCacheId="5"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mc:Ignorable="x" name="Slicer_Quarter2" sourceName="Quarter">
  <pivotTables>
    <pivotTable tabId="40" name="PivotTable3"/>
    <pivotTable tabId="40" name="PivotTable4"/>
  </pivotTables>
  <data>
    <tabular pivotCacheId="5" showMissing="0" crossFilter="none">
      <items count="4">
        <i x="0" s="1"/>
        <i x="1" s="1"/>
        <i x="2" s="1"/>
        <i x="3"/>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mc:Ignorable="x" name="Slicer_C_Year2" sourceName="C_Year">
  <pivotTables>
    <pivotTable tabId="40" name="PivotTable3"/>
    <pivotTable tabId="40" name="PivotTable4"/>
  </pivotTables>
  <data>
    <tabular pivotCacheId="5">
      <items count="6">
        <i x="0"/>
        <i x="1"/>
        <i x="2"/>
        <i x="3"/>
        <i x="4"/>
        <i x="5"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mc:Ignorable="x" name="Slicer_County" sourceName="County">
  <pivotTables>
    <pivotTable tabId="21" name="PivotTable3"/>
  </pivotTables>
  <data>
    <tabular pivotCacheId="3" showMissing="0" crossFilter="none">
      <items count="59">
        <i x="0"/>
        <i x="1"/>
        <i x="2"/>
        <i x="3"/>
        <i x="4"/>
        <i x="5"/>
        <i x="6"/>
        <i x="7"/>
        <i x="8"/>
        <i x="9"/>
        <i x="10"/>
        <i x="11"/>
        <i x="12"/>
        <i x="13"/>
        <i x="14"/>
        <i x="15"/>
        <i x="16"/>
        <i x="17"/>
        <i x="18"/>
        <i x="19" s="1"/>
        <i x="20"/>
        <i x="21"/>
        <i x="22"/>
        <i x="23"/>
        <i x="24"/>
        <i x="25"/>
        <i x="26"/>
        <i x="27"/>
        <i x="28"/>
        <i x="29"/>
        <i x="30" s="1"/>
        <i x="31"/>
        <i x="32"/>
        <i x="33" s="1"/>
        <i x="34"/>
        <i x="35"/>
        <i x="36" s="1"/>
        <i x="37"/>
        <i x="38"/>
        <i x="39"/>
        <i x="40"/>
        <i x="41"/>
        <i x="42"/>
        <i x="43"/>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mc:Ignorable="x" name="Slicer_County3" sourceName="County">
  <pivotTables>
    <pivotTable tabId="29" name="PivotTable1"/>
    <pivotTable tabId="29" name="PivotTable2"/>
  </pivotTables>
  <data>
    <tabular pivotCacheId="4" showMissing="0">
      <items count="59">
        <i x="0"/>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mc:Ignorable="x" name="Slicer_County6"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mc:Ignorable="x" name="Slicer_County7" sourceName="County">
  <pivotTables>
    <pivotTable tabId="38" name="PivotTable2"/>
  </pivotTables>
  <data>
    <tabular pivotCacheId="3" showMissing="0" crossFilter="none">
      <items count="59">
        <i x="0"/>
        <i x="1"/>
        <i x="2" s="1"/>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mc:Ignorable="x" name="Slicer_County11"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mc:Ignorable="x" name="Slicer_Calendar_Year8" sourceName="Calendar_Year">
  <pivotTables>
    <pivotTable tabId="43" name="PivotTable1"/>
    <pivotTable tabId="43" name="PivotTable2"/>
    <pivotTable tabId="43" name="PivotTable3"/>
    <pivotTable tabId="43" name="PivotTable4"/>
  </pivotTables>
  <data>
    <tabular pivotCacheId="4" showMissing="0">
      <items count="6">
        <i x="0"/>
        <i x="1"/>
        <i x="2"/>
        <i x="3"/>
        <i x="4" s="1"/>
        <i x="5"/>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mc:Ignorable="x" name="Slicer_County13" sourceName="County">
  <pivotTables>
    <pivotTable tabId="50" name="PivotTable1"/>
    <pivotTable tabId="50" name="PivotTable2"/>
    <pivotTable tabId="50" name="PivotTable3"/>
  </pivotTables>
  <data>
    <tabular pivotCacheId="6"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s="1"/>
        <i x="54" s="1"/>
        <i x="55" s="1"/>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mc:Ignorable="x" name="Slicer_Month4" sourceName="Month">
  <pivotTables>
    <pivotTable tabId="50" name="PivotTable1"/>
    <pivotTable tabId="50" name="PivotTable2"/>
    <pivotTable tabId="50" name="PivotTable3"/>
  </pivotTables>
  <data>
    <tabular pivotCacheId="6">
      <items count="4">
        <i x="0" s="1"/>
        <i x="1" s="1"/>
        <i x="2"/>
        <i x="3"/>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mc:Ignorable="x" name="Slicer_C_Year3" sourceName="C_Year">
  <pivotTables>
    <pivotTable tabId="50" name="PivotTable1"/>
    <pivotTable tabId="50" name="PivotTable2"/>
    <pivotTable tabId="50" name="PivotTable3"/>
  </pivotTables>
  <data>
    <tabular pivotCacheId="6" showMissing="0" crossFilter="none">
      <items count="6">
        <i x="0"/>
        <i x="1"/>
        <i x="2"/>
        <i x="3"/>
        <i x="4" s="1"/>
        <i x="5" s="1"/>
      </items>
    </tabular>
  </data>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mc:Ignorable="x" name="Slicer_County14"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mc:Ignorable="x" name="Slicer_Month5" sourceName="Month">
  <pivotTables>
    <pivotTable tabId="43" name="PivotTable6"/>
  </pivotTables>
  <data>
    <tabular pivotCacheId="3" showMissing="0">
      <items count="12">
        <i x="0" s="1"/>
        <i x="1" s="1"/>
        <i x="2" s="1"/>
        <i x="3"/>
        <i x="4"/>
        <i x="5"/>
        <i x="6"/>
        <i x="7"/>
        <i x="8" nd="1"/>
        <i x="9" nd="1"/>
        <i x="10" nd="1"/>
        <i x="11" nd="1"/>
      </items>
    </tabular>
  </data>
  <extLst>
    <x:ext xmlns:x15="http://schemas.microsoft.com/office/spreadsheetml/2010/11/main" uri="{470722E0-AACD-4C17-9CDC-17EF765DBC7E}">
      <x15:slicerCacheHideItemsWithNoData/>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mc:Ignorable="x" name="Slicer_Calendar_Year11" sourceName="Calendar_Year">
  <pivotTables>
    <pivotTable tabId="43" name="PivotTable6"/>
  </pivotTables>
  <data>
    <tabular pivotCacheId="3">
      <items count="7">
        <i x="1"/>
        <i x="2"/>
        <i x="3"/>
        <i x="4"/>
        <i x="5" s="1"/>
        <i x="0" nd="1"/>
        <i x="6" nd="1"/>
      </items>
    </tabular>
  </data>
  <extLst>
    <x:ext xmlns:x15="http://schemas.microsoft.com/office/spreadsheetml/2010/11/main" uri="{470722E0-AACD-4C17-9CDC-17EF765DBC7E}">
      <x15:slicerCacheHideItemsWithNoData/>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mc:Ignorable="x" name="Slicer_County5"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mc:Ignorable="x" name="Slicer_Calendar_Year" sourceName="Calendar_Year">
  <pivotTables>
    <pivotTable tabId="35" name="PivotTable1"/>
    <pivotTable tabId="35" name="PivotTable2"/>
  </pivotTables>
  <data>
    <tabular pivotCacheId="4">
      <items count="6">
        <i x="0"/>
        <i x="1"/>
        <i x="2"/>
        <i x="3"/>
        <i x="4" s="1"/>
        <i x="5"/>
      </items>
    </tabular>
  </data>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mc:Ignorable="x" name="Slicer_County15" sourceName="County">
  <pivotTables>
    <pivotTable tabId="35" name="PivotTable3"/>
    <pivotTable tabId="35" name="PivotTable4"/>
    <pivotTable tabId="35" name="PivotTable5"/>
    <pivotTable tabId="35" name="PivotTable6"/>
  </pivotTables>
  <data>
    <tabular pivotCacheId="4" showMissing="0" crossFilter="none">
      <items count="59">
        <i x="0"/>
        <i x="1"/>
        <i x="2"/>
        <i x="3"/>
        <i x="4"/>
        <i x="5"/>
        <i x="6"/>
        <i x="7"/>
        <i x="8"/>
        <i x="9"/>
        <i x="10"/>
        <i x="11"/>
        <i x="12"/>
        <i x="13"/>
        <i x="14"/>
        <i x="15"/>
        <i x="16"/>
        <i x="17"/>
        <i x="18"/>
        <i x="19"/>
        <i x="20"/>
        <i x="21" s="1"/>
        <i x="22"/>
        <i x="23"/>
        <i x="24"/>
        <i x="25"/>
        <i x="26"/>
        <i x="27" s="1"/>
        <i x="28" s="1"/>
        <i x="29"/>
        <i x="30"/>
        <i x="31"/>
        <i x="32"/>
        <i x="33"/>
        <i x="34"/>
        <i x="35"/>
        <i x="36"/>
        <i x="37"/>
        <i x="38"/>
        <i x="39"/>
        <i x="40"/>
        <i x="41"/>
        <i x="42"/>
        <i x="43"/>
        <i x="44"/>
        <i x="45"/>
        <i x="46"/>
        <i x="47"/>
        <i x="48"/>
        <i x="49"/>
        <i x="50"/>
        <i x="51"/>
        <i x="52"/>
        <i x="53"/>
        <i x="54"/>
        <i x="55"/>
        <i x="56"/>
        <i x="57"/>
        <i x="58"/>
      </items>
    </tabular>
  </data>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mc:Ignorable="x" name="Slicer_Calendar_Year12" sourceName="Calendar_Year">
  <pivotTables>
    <pivotTable tabId="35" name="PivotTable3"/>
    <pivotTable tabId="35" name="PivotTable4"/>
    <pivotTable tabId="35" name="PivotTable5"/>
    <pivotTable tabId="35" name="PivotTable6"/>
  </pivotTables>
  <data>
    <tabular pivotCacheId="4">
      <items count="6">
        <i x="0"/>
        <i x="1"/>
        <i x="2"/>
        <i x="3"/>
        <i x="4"/>
        <i x="5"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mc:Ignorable="x" name="Slicer_County12" sourceName="County">
  <pivotTables>
    <pivotTable tabId="46" name="PivotTable2"/>
  </pivotTables>
  <data>
    <tabular pivotCacheId="7">
      <items count="59">
        <i x="0"/>
        <i x="1" s="1"/>
        <i x="4"/>
        <i x="7" s="1"/>
        <i x="9"/>
        <i x="10"/>
        <i x="12"/>
        <i x="13"/>
        <i x="15"/>
        <i x="16"/>
        <i x="17"/>
        <i x="19"/>
        <i x="20"/>
        <i x="21" s="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mc:Ignorable="x" name="Slicer_Calendar_Year9" sourceName="Calendar_Year">
  <pivotTables>
    <pivotTable tabId="46" name="PivotTable2"/>
  </pivotTables>
  <data>
    <tabular pivotCacheId="7" showMissing="0">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mc:Ignorable="x" name="Slicer_Calendar_Year10" sourceName="Calendar_Year">
  <pivotTables>
    <pivotTable tabId="46" name="PivotTable1"/>
    <pivotTable tabId="46" name="PivotTable4"/>
  </pivotTables>
  <data>
    <tabular pivotCacheId="7">
      <items count="7">
        <i x="0"/>
        <i x="1"/>
        <i x="2"/>
        <i x="3"/>
        <i x="4"/>
        <i x="5"/>
        <i x="6" s="1"/>
      </items>
    </tabular>
  </data>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mc:Ignorable="x" name="Slicer_County16" sourceName="County">
  <pivotTables>
    <pivotTable tabId="46" name="PivotTable6"/>
  </pivotTables>
  <data>
    <tabular pivotCacheId="7">
      <items count="59">
        <i x="2"/>
        <i x="3"/>
        <i x="5"/>
        <i x="6"/>
        <i x="8"/>
        <i x="11"/>
        <i x="14"/>
        <i x="18" s="1"/>
        <i x="22" s="1"/>
        <i x="25" s="1"/>
        <i x="26"/>
        <i x="28"/>
        <i x="29"/>
        <i x="32"/>
        <i x="35"/>
        <i x="46"/>
        <i x="47"/>
        <i x="52"/>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mc:Ignorable="x" name="Slicer_5yr_est_years" sourceName="5yr_est_years">
  <pivotTables>
    <pivotTable tabId="46" name="PivotTable6"/>
  </pivotTables>
  <data>
    <tabular pivotCacheId="7">
      <items count="8">
        <i x="2"/>
        <i x="7" s="1"/>
        <i x="1" nd="1"/>
        <i x="3" nd="1"/>
        <i x="4" nd="1"/>
        <i x="5" nd="1"/>
        <i x="6" nd="1"/>
        <i x="0" nd="1"/>
      </items>
    </tabular>
  </data>
  <extLst>
    <x:ext xmlns:x15="http://schemas.microsoft.com/office/spreadsheetml/2010/11/main" uri="{470722E0-AACD-4C17-9CDC-17EF765DBC7E}">
      <x15:slicerCacheHideItemsWithNoData/>
    </x:ext>
  </extLst>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1" name="PivotTable3"/>
  </pivotTables>
  <data>
    <tabular pivotCacheId="3">
      <items count="12">
        <i x="0" s="1"/>
        <i x="1" s="1"/>
        <i x="2" s="1"/>
        <i x="3" s="1" nd="1"/>
        <i x="4" s="1" nd="1"/>
        <i x="5" s="1" nd="1"/>
        <i x="6" s="1" nd="1"/>
        <i x="7" s="1" nd="1"/>
        <i x="8" s="1" nd="1"/>
        <i x="9" s="1" nd="1"/>
        <i x="10" s="1" nd="1"/>
        <i x="11" s="1" nd="1"/>
      </items>
    </tabular>
  </data>
  <extLst>
    <x:ext xmlns:x15="http://schemas.microsoft.com/office/spreadsheetml/2010/11/main" uri="{470722E0-AACD-4C17-9CDC-17EF765DBC7E}">
      <x15:slicerCacheHideItemsWithNoData/>
    </x:ext>
  </extLst>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mc:Ignorable="x" name="Slicer_County17"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mc:Ignorable="x" name="Slicer_County18" sourceName="County">
  <pivotTables>
    <pivotTable tabId="34" name="PivotTable2"/>
  </pivotTables>
  <data>
    <tabular pivotCacheId="3">
      <items count="59">
        <i x="0" s="1"/>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mc:Ignorable="x" name="Slicer_Month6" sourceName="Month">
  <pivotTables>
    <pivotTable tabId="34" name="PivotTable2"/>
  </pivotTables>
  <data>
    <tabular pivotCacheId="3" showMissing="0">
      <items count="12">
        <i x="0" s="1"/>
        <i x="1" s="1"/>
        <i x="2" s="1"/>
        <i x="3" s="1"/>
        <i x="4" s="1"/>
        <i x="5" s="1"/>
        <i x="6" s="1"/>
        <i x="7" s="1"/>
        <i x="8" s="1"/>
        <i x="9" s="1"/>
        <i x="10" s="1"/>
        <i x="11" s="1"/>
      </items>
    </tabular>
  </data>
  <extLst>
    <x:ext xmlns:x15="http://schemas.microsoft.com/office/spreadsheetml/2010/11/main" uri="{470722E0-AACD-4C17-9CDC-17EF765DBC7E}">
      <x15:slicerCacheHideItemsWithNoData/>
    </x:ext>
  </extLst>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mc:Ignorable="x" name="Slicer_FFY" sourceName="FFY">
  <pivotTables>
    <pivotTable tabId="34" name="PivotTable2"/>
  </pivotTables>
  <data>
    <tabular pivotCacheId="3" showMissing="0">
      <items count="7">
        <i x="0"/>
        <i x="1"/>
        <i x="2"/>
        <i x="3"/>
        <i x="4"/>
        <i x="5" s="1"/>
        <i x="6"/>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mc:Ignorable="x" name="Slicer_County19" sourceName="County">
  <pivotTables>
    <pivotTable tabId="67" name="PivotTable1"/>
    <pivotTable tabId="67" name="PivotTable2"/>
  </pivotTables>
  <data>
    <tabular pivotCacheId="3">
      <items count="59">
        <i x="0" s="1"/>
        <i x="1" s="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mc:Ignorable="x" name="Slicer_Month7" sourceName="Month">
  <pivotTables>
    <pivotTable tabId="67" name="PivotTable1"/>
    <pivotTable tabId="67" name="PivotTable2"/>
  </pivotTables>
  <data>
    <tabular pivotCacheId="3" showMissing="0" crossFilter="none">
      <items count="12">
        <i x="0"/>
        <i x="1"/>
        <i x="2"/>
        <i x="3"/>
        <i x="4"/>
        <i x="5"/>
        <i x="6"/>
        <i x="7"/>
        <i x="8"/>
        <i x="9" s="1"/>
        <i x="10" s="1"/>
        <i x="11"/>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mc:Ignorable="x" name="Slicer_FFY1" sourceName="FFY">
  <pivotTables>
    <pivotTable tabId="67" name="PivotTable1"/>
    <pivotTable tabId="67" name="PivotTable2"/>
  </pivotTables>
  <data>
    <tabular pivotCacheId="3" showMissing="0">
      <items count="7">
        <i x="3"/>
        <i x="4"/>
        <i x="5"/>
        <i x="6" s="1"/>
        <i x="0" nd="1"/>
        <i x="1" nd="1"/>
        <i x="2" nd="1"/>
      </items>
    </tabular>
  </data>
  <extLst>
    <x:ext xmlns:x15="http://schemas.microsoft.com/office/spreadsheetml/2010/11/main" uri="{470722E0-AACD-4C17-9CDC-17EF765DBC7E}">
      <x15:slicerCacheHideItemsWithNoData/>
    </x:ext>
  </extLst>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mc:Ignorable="x" name="Slicer_Month1" sourceName="Month">
  <pivotTables>
    <pivotTable tabId="28" name="PivotTable1"/>
  </pivotTables>
  <data>
    <tabular pivotCacheId="3" showMissing="0">
      <items count="12">
        <i x="0" s="1"/>
        <i x="1" s="1"/>
        <i x="2" s="1"/>
        <i x="3" nd="1"/>
        <i x="4" nd="1"/>
        <i x="5" nd="1"/>
        <i x="6" nd="1"/>
        <i x="7" nd="1"/>
        <i x="8" nd="1"/>
        <i x="9" nd="1"/>
        <i x="10" nd="1"/>
        <i x="1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y 1" cache="Slicer_County1" caption="County" startItem="20" style="SlicerStyleDark1" rowHeight="241300"/>
  <slicer name="SFY" cache="Slicer_SFY" caption="State Fiscal Year" startItem="1" style="SlicerStyleDark1" rowHeight="241300"/>
  <slicer name="Calendar_Year 4" cache="Slicer_Calendar_Year3" caption="Calendar Year" startItem="1"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lendar_Year" cache="Slicer_Calendar_Year1" caption="Calendar Year" startItem="2" style="SlicerStyleDark1" rowHeight="241300"/>
  <slicer name="County" cache="Slicer_County" caption="County" startItem="31" style="SlicerStyleDark1" rowHeight="241300"/>
  <slicer name="Month" cache="Slicer_Month" caption="Month"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FY 1" cache="Slicer_SFY1" caption="State Fiscal Year" startItem="1" style="SlicerStyleDark1" rowHeight="241300"/>
  <slicer name="Calendar_Year 5" cache="Slicer_Calendar_Year5" caption="Calendar Year" style="SlicerStyleDark1" rowHeight="241300"/>
  <slicer name="County 3" cache="Slicer_County3" caption="County" startItem="1"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ounty 2" cache="Slicer_County2" caption="County" startItem="38" style="SlicerStyleDark1" rowHeight="241300"/>
  <slicer name="Calendar_Year 1" cache="Slicer_Calendar_Year2" caption="Calendar Year" startItem="2" style="SlicerStyleDark1" rowHeight="241300"/>
  <slicer name="Month 6" cache="Slicer_Month1" caption="Month"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ounty 12" cache="Slicer_County12" caption="County" startItem="12" style="SlicerStyleDark1" rowHeight="241300"/>
  <slicer name="Calendar_Year 9" cache="Slicer_Calendar_Year9" caption="Calendar Year" startItem="3" style="SlicerStyleDark1" rowHeight="241300"/>
  <slicer name="County 16" cache="Slicer_County16" caption="County" startItem="5" style="SlicerStyleDark1" rowHeight="241300"/>
  <slicer name="5yr_est_years" cache="Slicer_5yr_est_years" caption="Calendar Years"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Calendar_Year 15" cache="Slicer_Calendar_Year10"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County 15" cache="Slicer_County5" caption="County" startItem="30" style="SlicerStyleDark1" rowHeight="241300"/>
  <slicer name="Calendar_Year 13" cache="Slicer_Calendar_Year" caption="Calendar Year" startItem="1" style="SlicerStyleDark1"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County 13" cache="Slicer_County13" caption="County" startItem="46" style="SlicerStyleDark1" rowHeight="241300"/>
  <slicer name="Month 4" cache="Slicer_Month4" caption="Month" style="SlicerStyleDark1" rowHeight="241300"/>
  <slicer name="C_Year 3" cache="Slicer_C_Year3" caption="Calendar Year" startItem="1"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mc:Ignorable="x">
  <slicer name="County 9" cache="Slicer_County9" caption="County" style="SlicerStyleDark1" rowHeight="241300"/>
  <slicer name="Quarter 1" cache="Slicer_Quarter1" caption="Quarter" style="SlicerStyleDark1" rowHeight="241300"/>
  <slicer name="C_Year 1" cache="Slicer_C_Year1" caption="Calendar Year" startItem="1"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mc:Ignorable="x">
  <slicer name="County 10" cache="Slicer_County10" caption="County" style="SlicerStyleDark1" rowHeight="241300"/>
  <slicer name="Quarter 2" cache="Slicer_Quarter2" caption="Quarter" style="SlicerStyleDark1" rowHeight="241300"/>
  <slicer name="C_Year 2" cache="Slicer_C_Year2" caption="Calendar Year" startItem="1"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mc:Ignorable="x">
  <slicer name="Quarter" cache="Slicer_Quarter" caption="Quarter" style="SlicerStyleDark1" rowHeight="241300"/>
  <slicer name="C_Year" cache="Slicer_C_Year" caption="Calendar Year" style="SlicerStyleDark1" rowHeight="241300"/>
  <slicer name="Month 3" cache="Slicer_Month3" caption="Month" style="SlicerStyleDark1" rowHeight="241300"/>
  <slicer name="Calendar_Year 6" cache="Slicer_Calendar_Year6" caption="Year" startItem="2" style="SlicerStyleDark1" rowHeight="241300"/>
  <slicer name="County 6" cache="Slicer_County6" caption="County" startItem="30" style="SlicerStyleDark1" rowHeight="241300"/>
  <slicer name="County 7" cache="Slicer_County7" caption="County"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mc:Ignorable="x">
  <slicer name="County 20" cache="Slicer_County18" caption="County" style="SlicerStyleDark1" rowHeight="241300"/>
  <slicer name="Month 7" cache="Slicer_Month6" caption="Month" style="SlicerStyleDark1" rowHeight="241300"/>
  <slicer name="FFY 1" cache="Slicer_FFY" caption="Federal Fiscal Year" startItem="1"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mc:Ignorable="x">
  <slicer name="County 21" cache="Slicer_County19" caption="County" style="SlicerStyleDark1" rowHeight="241300"/>
  <slicer name="Month 8" cache="Slicer_Month7" caption="Month" style="SlicerStyleDark1" rowHeight="241300"/>
  <slicer name="FFY 2" cache="Slicer_FFY1" caption="Federal Fiscal Year" startItem="1"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mc:Ignorable="x">
  <slicer name="County 4" cache="Slicer_County4" caption="County" style="SlicerStyleDark1" rowHeight="241300"/>
  <slicer name="Month 2" cache="Slicer_Month2" caption="Month" style="SlicerStyleDark1" rowHeight="241300"/>
  <slicer name="Calendar_Year 2" cache="Slicer_Calendar_Year4" caption="Calendar Year" startItem="2"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mc:Ignorable="x">
  <slicer name="County 11" cache="Slicer_County11" caption="County" startItem="10" style="SlicerStyleDark1" rowHeight="241300"/>
  <slicer name="Calendar_Year 8" cache="Slicer_Calendar_Year8" caption="Calendar Year" startItem="1" style="SlicerStyleDark1" rowHeight="241300"/>
  <slicer name="County 14" cache="Slicer_County14" caption="County" startItem="28" style="SlicerStyleDark1" rowHeight="241300"/>
  <slicer name="Month 5" cache="Slicer_Month5" caption="Month" startItem="2" style="SlicerStyleDark1" rowHeight="241300"/>
  <slicer name="Calendar_Year 11" cache="Slicer_Calendar_Year11" caption="Calendar Year" startItem="1"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mc:Ignorable="x">
  <slicer name="County 5" cache="Slicer_County15" caption="County" startItem="17" style="SlicerStyleDark1" rowHeight="241300"/>
  <slicer name="Calendar_Year 3" cache="Slicer_Calendar_Year12" caption="Calendar Year"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mc:Ignorable="x">
  <slicer name="County 8" cache="Slicer_County8" caption="County" startItem="48" style="SlicerStyleDark1" rowHeight="241300"/>
  <slicer name="Calendar_Year 7" cache="Slicer_Calendar_Year7"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mc:Ignorable="x">
  <slicer name="County 18" cache="Slicer_County17" caption="County" rowHeight="241300"/>
</slicers>
</file>

<file path=xl/slicers/slicer19.xml><?xml version="1.0" encoding="utf-8"?>
<slicers xmlns="http://schemas.microsoft.com/office/spreadsheetml/2009/9/main" xmlns:mc="http://schemas.openxmlformats.org/markup-compatibility/2006" xmlns:x="http://schemas.openxmlformats.org/spreadsheetml/2006/main" mc:Ignorable="x">
  <slicer name="County 19" cache="Slicer_County17" caption="County"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mc:Ignorable="x">
  <slicer name="Month 1" cache="Slicer_Month1" caption="Month" rowHeight="241300"/>
</slicers>
</file>

<file path=xl/tables/table1.xml><?xml version="1.0" encoding="utf-8"?>
<table xmlns="http://schemas.openxmlformats.org/spreadsheetml/2006/main" id="6" name="Every_month_raw" displayName="Every_month_raw" ref="A10:N4435" totalsRowShown="0" headerRowDxfId="305" dataDxfId="303" headerRowBorderDxfId="304" headerRowCellStyle="Percent" dataCellStyle="Percent">
  <autoFilter ref="A10:N4435"/>
  <tableColumns count="14">
    <tableColumn id="1" name="County"/>
    <tableColumn id="2" name="Consortium" dataDxfId="302"/>
    <tableColumn id="3" name="Month" dataDxfId="301"/>
    <tableColumn id="4" name="Calendar_Year" dataDxfId="300"/>
    <tableColumn id="5" name="FFY" dataDxfId="299"/>
    <tableColumn id="6" name="SFY" dataDxfId="298"/>
    <tableColumn id="7" name="CF_HHs" dataDxfId="297" dataCellStyle="Comma"/>
    <tableColumn id="8" name="CF_Persons" dataDxfId="296" dataCellStyle="Comma"/>
    <tableColumn id="12" name="MC_Enrollment" dataDxfId="295" dataCellStyle="Comma"/>
    <tableColumn id="9" name="Timeliness_30_day_Pct" dataDxfId="294" dataCellStyle="Percent"/>
    <tableColumn id="10" name="Timeliness_Exped_Pct_Monthly" dataDxfId="293" dataCellStyle="Percent"/>
    <tableColumn id="14" name="Negative_Error_Completed_Cases" dataDxfId="292" dataCellStyle="Percent"/>
    <tableColumn id="13" name="Negative_Error_Rate" dataDxfId="291" dataCellStyle="Percent"/>
    <tableColumn id="11" name="Active_Error_Rate" dataDxfId="290" dataCellStyle="Percent"/>
  </tableColumns>
  <tableStyleInfo name="TableStyleMedium2" showFirstColumn="0" showLastColumn="0" showRowStripes="1" showColumnStripes="0"/>
</table>
</file>

<file path=xl/tables/table2.xml><?xml version="1.0" encoding="utf-8"?>
<table xmlns="http://schemas.openxmlformats.org/spreadsheetml/2006/main" id="5" name="Every_3mth_raw" displayName="Every_3mth_raw" ref="A10:I1367" totalsRowShown="0" headerRowBorderDxfId="289">
  <autoFilter ref="A10:I1367"/>
  <tableColumns count="9">
    <tableColumn id="1" name="County"/>
    <tableColumn id="2" name="Consortium" dataDxfId="288"/>
    <tableColumn id="3" name="Month" dataDxfId="287"/>
    <tableColumn id="4" name="C_Year" dataDxfId="286"/>
    <tableColumn id="5" name="FFY" dataDxfId="285"/>
    <tableColumn id="6" name="SFY" dataDxfId="284"/>
    <tableColumn id="7" name="MC_rec_CF_Pct" dataDxfId="283" dataCellStyle="Percent"/>
    <tableColumn id="8" name="CF_Persons_rec_MC" dataDxfId="282" dataCellStyle="Comma"/>
    <tableColumn id="9" name="CF_Persons_rec_MC_Pct" dataDxfId="281" dataCellStyle="Percent"/>
  </tableColumns>
  <tableStyleInfo name="TableStyleMedium2" showFirstColumn="0" showLastColumn="0" showRowStripes="1" showColumnStripes="0"/>
</table>
</file>

<file path=xl/tables/table3.xml><?xml version="1.0" encoding="utf-8"?>
<table xmlns="http://schemas.openxmlformats.org/spreadsheetml/2006/main" id="4" name="Quarter_raw" displayName="Quarter_raw" ref="A10:K1367" totalsRowShown="0" headerRowDxfId="280" dataDxfId="278" headerRowBorderDxfId="279">
  <autoFilter ref="A10:K1367"/>
  <tableColumns count="11">
    <tableColumn id="1" name="County"/>
    <tableColumn id="2" name="Consortium" dataDxfId="277"/>
    <tableColumn id="3" name="Quarter" dataDxfId="276"/>
    <tableColumn id="4" name="C_Year" dataDxfId="275"/>
    <tableColumn id="5" name="FFY" dataDxfId="274"/>
    <tableColumn id="6" name="SFY" dataDxfId="273"/>
    <tableColumn id="7" name="Timeliness_Exped_Pct_Qrtly" dataDxfId="272"/>
    <tableColumn id="8" name="_30_Day_Churn_Pct_of_Reapps" dataDxfId="271"/>
    <tableColumn id="9" name="_90_Day_Churn_Pct_of_Reapps" dataDxfId="270"/>
    <tableColumn id="10" name="_30_Day_Pct_of_Sched_Recerts" dataDxfId="269"/>
    <tableColumn id="11" name="_90_Day_Pct_of_Sched_Recerts" dataDxfId="268"/>
  </tableColumns>
  <tableStyleInfo name="TableStyleMedium2" showFirstColumn="0" showLastColumn="0" showRowStripes="1" showColumnStripes="0"/>
</table>
</file>

<file path=xl/tables/table4.xml><?xml version="1.0" encoding="utf-8"?>
<table xmlns="http://schemas.openxmlformats.org/spreadsheetml/2006/main" id="2" name="Annual_raw" displayName="Annual_raw" ref="A10:U364" totalsRowShown="0" headerRowDxfId="267" dataDxfId="266">
  <autoFilter ref="A10:U364"/>
  <tableColumns count="21">
    <tableColumn id="1" name="County"/>
    <tableColumn id="2" name="Consortium" dataDxfId="265"/>
    <tableColumn id="3" name="Calendar_Year" dataDxfId="264"/>
    <tableColumn id="16" name="SFY" dataDxfId="263"/>
    <tableColumn id="4" name="CF_Households_SFY_Avg" dataDxfId="262" dataCellStyle="Comma">
      <calculatedColumnFormula>AVERAGE(Every_Mth!G365,Every_Mth!G424,Every_Mth!G483,Every_Mth!G542,Every_Mth!G601,Every_Mth!G660,Every_Mth!G719,Every_Mth!G778,Every_Mth!G837,Every_Mth!G896,Every_Mth!G955,Every_Mth!G1014)</calculatedColumnFormula>
    </tableColumn>
    <tableColumn id="15" name="CF_Households_CY_Avg" dataDxfId="261" dataCellStyle="Comma">
      <calculatedColumnFormula>AVERAGE(Every_Mth!G11,Every_Mth!G70,Every_Mth!G129,Every_Mth!G188,Every_Mth!G247,Every_Mth!G306,Every_Mth!G365,Every_Mth!G424,Every_Mth!G483,Every_Mth!G542,Every_Mth!G601,Every_Mth!G660)</calculatedColumnFormula>
    </tableColumn>
    <tableColumn id="5" name="CF_Persons_SFY_Avg" dataDxfId="260" dataCellStyle="Comma"/>
    <tableColumn id="14" name="CF_Persons_CY_Avg" dataDxfId="259" dataCellStyle="Comma"/>
    <tableColumn id="20" name="Elderly_CF_July" dataDxfId="258" dataCellStyle="Comma"/>
    <tableColumn id="19" name="Children_CF_July" dataDxfId="257" dataCellStyle="Comma"/>
    <tableColumn id="18" name="Child_Only_HHs_CF_July_CY" dataDxfId="256" dataCellStyle="Comma"/>
    <tableColumn id="17" name="ESL_CF_July_CY" dataDxfId="255" dataCellStyle="Comma"/>
    <tableColumn id="21" name="WIC_0-4_CF_Reachable" dataDxfId="254" dataCellStyle="Comma"/>
    <tableColumn id="13" name="Percent_CF_0-4_in_WIC" dataDxfId="253" dataCellStyle="Comma"/>
    <tableColumn id="6" name="Total_Pop_CY" dataDxfId="252" dataCellStyle="Comma"/>
    <tableColumn id="7" name="Total_Elderly_60_plus_CY" dataDxfId="251" dataCellStyle="Comma"/>
    <tableColumn id="8" name="Total_Children_under_18_CY" dataDxfId="250" dataCellStyle="Comma"/>
    <tableColumn id="9" name="Total_ESL_over_5_CY" dataDxfId="249" dataCellStyle="Comma"/>
    <tableColumn id="10" name="Total_SSI_Recipients_CY" dataDxfId="248" dataCellStyle="Comma"/>
    <tableColumn id="11" name="Unemployment_Pct_CY" dataDxfId="247"/>
    <tableColumn id="12" name="CF_Eligibles_CY" dataDxfId="246" dataCellStyle="Comma"/>
  </tableColumns>
  <tableStyleInfo name="TableStyleMedium2" showFirstColumn="0" showLastColumn="0" showRowStripes="1" showColumnStripes="0"/>
</table>
</file>

<file path=xl/tables/table5.xml><?xml version="1.0" encoding="utf-8"?>
<table xmlns="http://schemas.openxmlformats.org/spreadsheetml/2006/main" id="1" name="PRI_Raw" displayName="PRI_Raw" ref="A10:H423" totalsRowShown="0" headerRowDxfId="145" dataDxfId="144">
  <autoFilter ref="A10:H423"/>
  <tableColumns count="8">
    <tableColumn id="1" name="County"/>
    <tableColumn id="2" name="Consortium" dataDxfId="143"/>
    <tableColumn id="3" name="Calendar_Year" dataDxfId="142"/>
    <tableColumn id="23" name="PRI_est_freq" dataDxfId="141" dataCellStyle="Comma"/>
    <tableColumn id="14" name="CF_Persons_CY_Avg" dataDxfId="140" dataCellStyle="Comma"/>
    <tableColumn id="12" name="CF_Eligibles" dataDxfId="139" dataCellStyle="Comma"/>
    <tableColumn id="22" name="5yr_est_years" dataDxfId="138" dataCellStyle="Comma"/>
    <tableColumn id="13" name="PRI" dataDxfId="137"/>
  </tableColumns>
  <tableStyleInfo name="TableStyleMedium2" showFirstColumn="0" showLastColumn="0" showRowStripes="1" showColumnStripes="0"/>
</table>
</file>

<file path=xl/tables/table6.xml><?xml version="1.0" encoding="utf-8"?>
<table xmlns="http://schemas.openxmlformats.org/spreadsheetml/2006/main" id="3" name="Table3" displayName="Table3" ref="A10:DB69" totalsRowShown="0" headerRowDxfId="136" dataDxfId="134" headerRowBorderDxfId="135">
  <autoFilter ref="A10:DB69"/>
  <tableColumns count="106">
    <tableColumn id="1" name="County" dataDxfId="133"/>
    <tableColumn id="2" name="1A1_MC_noCF" dataDxfId="132"/>
    <tableColumn id="3" name="1A1_MC_CF" dataDxfId="131"/>
    <tableColumn id="4" name="1A1_Total_MC" dataDxfId="130"/>
    <tableColumn id="5" name="1A1_%noCF" dataDxfId="129" dataCellStyle="Percent"/>
    <tableColumn id="6" name="1A1_%CF" dataDxfId="128" dataCellStyle="Percent"/>
    <tableColumn id="7" name="1A2_MC_noCF" dataDxfId="127"/>
    <tableColumn id="8" name="1A2_MC_CF" dataDxfId="126"/>
    <tableColumn id="9" name="1A2_Total_MC" dataDxfId="125"/>
    <tableColumn id="10" name="1A2_%noCF" dataDxfId="124" dataCellStyle="Percent"/>
    <tableColumn id="11" name="1A2_%CF" dataDxfId="123" dataCellStyle="Percent"/>
    <tableColumn id="12" name="1A3_MC_noCF" dataDxfId="122"/>
    <tableColumn id="13" name="1A3_MC_CF" dataDxfId="121"/>
    <tableColumn id="14" name="1A3_Total_MC" dataDxfId="120"/>
    <tableColumn id="15" name="1A3_%noCF" dataDxfId="119" dataCellStyle="Percent"/>
    <tableColumn id="16" name="1A3_%CF" dataDxfId="118" dataCellStyle="Percent"/>
    <tableColumn id="17" name="1A4_MC_noCF" dataDxfId="117"/>
    <tableColumn id="18" name="1A4_MC_CF" dataDxfId="116"/>
    <tableColumn id="19" name="1A4_Total_MC" dataDxfId="115"/>
    <tableColumn id="20" name="1A4_%noCF" dataDxfId="114" dataCellStyle="Percent"/>
    <tableColumn id="21" name="1A4_%CF" dataDxfId="113" dataCellStyle="Percent"/>
    <tableColumn id="22" name="1A5_MC_noCF" dataDxfId="112"/>
    <tableColumn id="23" name="1A5_MC_CF" dataDxfId="111"/>
    <tableColumn id="24" name="1A5_Total_MC" dataDxfId="110"/>
    <tableColumn id="25" name="1A5_%noCF" dataDxfId="109" dataCellStyle="Percent"/>
    <tableColumn id="26" name="1A5_%CF" dataDxfId="108" dataCellStyle="Percent"/>
    <tableColumn id="27" name="1A6_MC_noCF" dataDxfId="107"/>
    <tableColumn id="28" name="1A6_MC_CF" dataDxfId="106"/>
    <tableColumn id="29" name="1A6_Total_MC" dataDxfId="105"/>
    <tableColumn id="30" name="1A6_%noCF" dataDxfId="104" dataCellStyle="Percent"/>
    <tableColumn id="31" name="1A6_%CF" dataDxfId="103" dataCellStyle="Percent"/>
    <tableColumn id="32" name="1B1_MC_noCF" dataDxfId="102"/>
    <tableColumn id="33" name="1B1_MC_CF" dataDxfId="101"/>
    <tableColumn id="34" name="1B1_Total_MC" dataDxfId="100"/>
    <tableColumn id="35" name="1B1_%noCF" dataDxfId="99" dataCellStyle="Percent"/>
    <tableColumn id="36" name="1B1_%CF" dataDxfId="98" dataCellStyle="Percent"/>
    <tableColumn id="37" name="1B2_MC_noCF" dataDxfId="97"/>
    <tableColumn id="38" name="1B2_MC_CF" dataDxfId="96"/>
    <tableColumn id="39" name="1B2_Total_MC" dataDxfId="95"/>
    <tableColumn id="40" name="1B2_%noCF" dataDxfId="94" dataCellStyle="Percent"/>
    <tableColumn id="41" name="1B2_%CF" dataDxfId="93" dataCellStyle="Percent"/>
    <tableColumn id="42" name="1B3_MC_noCF" dataDxfId="92"/>
    <tableColumn id="43" name="1B3_MC_CF" dataDxfId="91"/>
    <tableColumn id="44" name="1B3_Total_MC" dataDxfId="90"/>
    <tableColumn id="45" name="1B3_%noCF" dataDxfId="89" dataCellStyle="Percent"/>
    <tableColumn id="46" name="1B3_%CF" dataDxfId="88" dataCellStyle="Percent"/>
    <tableColumn id="47" name="1B4_MC_noCF" dataDxfId="87"/>
    <tableColumn id="48" name="1B4_MC_CF" dataDxfId="86"/>
    <tableColumn id="49" name="1B4_Total_MC" dataDxfId="85"/>
    <tableColumn id="50" name="1B4_%noCF" dataDxfId="84" dataCellStyle="Percent"/>
    <tableColumn id="51" name="1B4_%CF" dataDxfId="83" dataCellStyle="Percent"/>
    <tableColumn id="52" name="1B5_MC_noCF" dataDxfId="82"/>
    <tableColumn id="53" name="1B5_MC_CF" dataDxfId="81"/>
    <tableColumn id="54" name="1B5_Total_MC" dataDxfId="80"/>
    <tableColumn id="55" name="1B5_%noCF" dataDxfId="79" dataCellStyle="Percent"/>
    <tableColumn id="56" name="1B5_%CF" dataDxfId="78" dataCellStyle="Percent"/>
    <tableColumn id="57" name="2A_MC_noCF" dataDxfId="77"/>
    <tableColumn id="58" name="2A_MC_CF" dataDxfId="76"/>
    <tableColumn id="59" name="2A_Total_MC" dataDxfId="75"/>
    <tableColumn id="60" name="2A_%noCF" dataDxfId="74" dataCellStyle="Percent"/>
    <tableColumn id="61" name="2A_%CF" dataDxfId="73" dataCellStyle="Percent"/>
    <tableColumn id="62" name="2B_MC_noCF" dataDxfId="72"/>
    <tableColumn id="63" name="2B_MC_CF" dataDxfId="71"/>
    <tableColumn id="64" name="2B_Total_MC" dataDxfId="70"/>
    <tableColumn id="65" name="2B_%noCF" dataDxfId="69" dataCellStyle="Percent"/>
    <tableColumn id="66" name="2B_%CF" dataDxfId="68" dataCellStyle="Percent"/>
    <tableColumn id="67" name="2C_MC_noCF" dataDxfId="67"/>
    <tableColumn id="68" name="2C_MC_CF" dataDxfId="66"/>
    <tableColumn id="69" name="2C_Total_MC" dataDxfId="65"/>
    <tableColumn id="70" name="2C_%noCF" dataDxfId="64" dataCellStyle="Percent"/>
    <tableColumn id="71" name="2C_%CF" dataDxfId="63" dataCellStyle="Percent"/>
    <tableColumn id="72" name="2D_MC_noCF" dataDxfId="62"/>
    <tableColumn id="73" name="2D_MC_CF" dataDxfId="61"/>
    <tableColumn id="74" name="2D_Total_MC" dataDxfId="60"/>
    <tableColumn id="75" name="2D_%noCF" dataDxfId="59" dataCellStyle="Percent"/>
    <tableColumn id="76" name="2D_%CF" dataDxfId="58" dataCellStyle="Percent"/>
    <tableColumn id="77" name="2E_MC_noCF" dataDxfId="57"/>
    <tableColumn id="78" name="2E_MC_CF" dataDxfId="56"/>
    <tableColumn id="79" name="2E_Total_MC" dataDxfId="55"/>
    <tableColumn id="80" name="2E_%noCF" dataDxfId="54" dataCellStyle="Percent"/>
    <tableColumn id="81" name="2E_%CF" dataDxfId="53" dataCellStyle="Percent"/>
    <tableColumn id="82" name="2F_MC_noCF" dataDxfId="52"/>
    <tableColumn id="83" name="2F_MC_CF" dataDxfId="51"/>
    <tableColumn id="84" name="2F_Total_MC" dataDxfId="50"/>
    <tableColumn id="85" name="2F_%noCF" dataDxfId="49" dataCellStyle="Percent"/>
    <tableColumn id="86" name="2F_%CF" dataDxfId="48" dataCellStyle="Percent"/>
    <tableColumn id="87" name="3A_MC_noCF" dataDxfId="47"/>
    <tableColumn id="88" name="3A_MC_CF" dataDxfId="46"/>
    <tableColumn id="89" name="3A_Total_MC" dataDxfId="45"/>
    <tableColumn id="90" name="3A_%noCF" dataDxfId="44" dataCellStyle="Percent"/>
    <tableColumn id="91" name="3A_%CF" dataDxfId="43" dataCellStyle="Percent"/>
    <tableColumn id="92" name="3B_MC_noCF" dataDxfId="42"/>
    <tableColumn id="93" name="3B_MC_CF" dataDxfId="41"/>
    <tableColumn id="94" name="3B_Total_MC" dataDxfId="40"/>
    <tableColumn id="95" name="3B_%noCF" dataDxfId="39" dataCellStyle="Percent"/>
    <tableColumn id="96" name="3B_%CF" dataDxfId="38" dataCellStyle="Percent"/>
    <tableColumn id="97" name="3C_MC_noCF" dataDxfId="37"/>
    <tableColumn id="98" name="3C_MC_CF" dataDxfId="36"/>
    <tableColumn id="99" name="3C_Total_MC" dataDxfId="35"/>
    <tableColumn id="100" name="3C_%noCF" dataDxfId="34" dataCellStyle="Percent"/>
    <tableColumn id="101" name="3C_%CF" dataDxfId="33" dataCellStyle="Percent"/>
    <tableColumn id="102" name="3D_MC_noCF" dataDxfId="32"/>
    <tableColumn id="103" name="3D_MC_CF" dataDxfId="31"/>
    <tableColumn id="104" name="3D_Total_MC" dataDxfId="30"/>
    <tableColumn id="105" name="3D_%noCF" dataDxfId="29" dataCellStyle="Percent"/>
    <tableColumn id="106" name="3D_%CF" dataDxfId="28"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8.xml"/><Relationship Id="rId4"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microsoft.com/office/2007/relationships/slicer" Target="../slicers/slicer19.xml"/><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8.bin"/><Relationship Id="rId1" Type="http://schemas.openxmlformats.org/officeDocument/2006/relationships/pivotTable" Target="../pivotTables/pivotTable3.xm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microsoft.com/office/2007/relationships/slicer" Target="../slicers/slicer20.xml"/><Relationship Id="rId2" Type="http://schemas.openxmlformats.org/officeDocument/2006/relationships/drawing" Target="../drawings/drawing31.xml"/><Relationship Id="rId1" Type="http://schemas.openxmlformats.org/officeDocument/2006/relationships/pivotTable" Target="../pivotTables/pivotTable6.xml"/></Relationships>
</file>

<file path=xl/worksheets/_rels/sheet3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32.xml"/><Relationship Id="rId5" Type="http://schemas.openxmlformats.org/officeDocument/2006/relationships/printerSettings" Target="../printerSettings/printerSettings30.bin"/><Relationship Id="rId4" Type="http://schemas.openxmlformats.org/officeDocument/2006/relationships/pivotTable" Target="../pivotTables/pivotTable10.xm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8" Type="http://schemas.openxmlformats.org/officeDocument/2006/relationships/drawing" Target="../drawings/drawing35.xml"/><Relationship Id="rId3" Type="http://schemas.openxmlformats.org/officeDocument/2006/relationships/pivotTable" Target="../pivotTables/pivotTable17.xml"/><Relationship Id="rId7" Type="http://schemas.openxmlformats.org/officeDocument/2006/relationships/printerSettings" Target="../printerSettings/printerSettings33.bin"/><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_rels/sheet36.xml.rels><?xml version="1.0" encoding="UTF-8" standalone="yes"?>
<Relationships xmlns="http://schemas.openxmlformats.org/package/2006/relationships"><Relationship Id="rId3" Type="http://schemas.openxmlformats.org/officeDocument/2006/relationships/pivotTable" Target="../pivotTables/pivotTable23.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drawing" Target="../drawings/drawing36.xml"/><Relationship Id="rId5" Type="http://schemas.openxmlformats.org/officeDocument/2006/relationships/printerSettings" Target="../printerSettings/printerSettings34.bin"/><Relationship Id="rId4" Type="http://schemas.openxmlformats.org/officeDocument/2006/relationships/pivotTable" Target="../pivotTables/pivotTable24.xml"/></Relationships>
</file>

<file path=xl/worksheets/_rels/sheet37.xml.rels><?xml version="1.0" encoding="UTF-8" standalone="yes"?>
<Relationships xmlns="http://schemas.openxmlformats.org/package/2006/relationships"><Relationship Id="rId3" Type="http://schemas.openxmlformats.org/officeDocument/2006/relationships/pivotTable" Target="../pivotTables/pivotTable27.xml"/><Relationship Id="rId7" Type="http://schemas.openxmlformats.org/officeDocument/2006/relationships/drawing" Target="../drawings/drawing37.xml"/><Relationship Id="rId2" Type="http://schemas.openxmlformats.org/officeDocument/2006/relationships/pivotTable" Target="../pivotTables/pivotTable26.xml"/><Relationship Id="rId1" Type="http://schemas.openxmlformats.org/officeDocument/2006/relationships/pivotTable" Target="../pivotTables/pivotTable25.xml"/><Relationship Id="rId6" Type="http://schemas.openxmlformats.org/officeDocument/2006/relationships/printerSettings" Target="../printerSettings/printerSettings35.bin"/><Relationship Id="rId5" Type="http://schemas.openxmlformats.org/officeDocument/2006/relationships/pivotTable" Target="../pivotTables/pivotTable29.xml"/><Relationship Id="rId4" Type="http://schemas.openxmlformats.org/officeDocument/2006/relationships/pivotTable" Target="../pivotTables/pivotTable28.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9.xml"/><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ivotTable" Target="../pivotTables/pivotTable31.xml"/><Relationship Id="rId1" Type="http://schemas.openxmlformats.org/officeDocument/2006/relationships/pivotTable" Target="../pivotTables/pivotTable30.xml"/><Relationship Id="rId4"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8" Type="http://schemas.openxmlformats.org/officeDocument/2006/relationships/drawing" Target="../drawings/drawing42.xml"/><Relationship Id="rId3" Type="http://schemas.openxmlformats.org/officeDocument/2006/relationships/pivotTable" Target="../pivotTables/pivotTable34.xml"/><Relationship Id="rId7" Type="http://schemas.openxmlformats.org/officeDocument/2006/relationships/printerSettings" Target="../printerSettings/printerSettings39.bin"/><Relationship Id="rId2" Type="http://schemas.openxmlformats.org/officeDocument/2006/relationships/pivotTable" Target="../pivotTables/pivotTable33.xml"/><Relationship Id="rId1" Type="http://schemas.openxmlformats.org/officeDocument/2006/relationships/pivotTable" Target="../pivotTables/pivotTable32.xml"/><Relationship Id="rId6" Type="http://schemas.openxmlformats.org/officeDocument/2006/relationships/pivotTable" Target="../pivotTables/pivotTable37.xml"/><Relationship Id="rId5" Type="http://schemas.openxmlformats.org/officeDocument/2006/relationships/pivotTable" Target="../pivotTables/pivotTable36.xml"/><Relationship Id="rId4" Type="http://schemas.openxmlformats.org/officeDocument/2006/relationships/pivotTable" Target="../pivotTables/pivotTable35.xml"/></Relationships>
</file>

<file path=xl/worksheets/_rels/sheet43.xml.rels><?xml version="1.0" encoding="UTF-8" standalone="yes"?>
<Relationships xmlns="http://schemas.openxmlformats.org/package/2006/relationships"><Relationship Id="rId3" Type="http://schemas.openxmlformats.org/officeDocument/2006/relationships/pivotTable" Target="../pivotTables/pivotTable40.xml"/><Relationship Id="rId2" Type="http://schemas.openxmlformats.org/officeDocument/2006/relationships/pivotTable" Target="../pivotTables/pivotTable39.xml"/><Relationship Id="rId1" Type="http://schemas.openxmlformats.org/officeDocument/2006/relationships/pivotTable" Target="../pivotTables/pivotTable38.xml"/><Relationship Id="rId5" Type="http://schemas.openxmlformats.org/officeDocument/2006/relationships/drawing" Target="../drawings/drawing43.xml"/><Relationship Id="rId4"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D23"/>
  <sheetViews>
    <sheetView showGridLines="0" showRowColHeaders="0" workbookViewId="0">
      <selection activeCell="F9" sqref="F9"/>
    </sheetView>
  </sheetViews>
  <sheetFormatPr defaultRowHeight="15"/>
  <cols>
    <col min="1" max="1" width="14.85546875" style="14" customWidth="1"/>
    <col min="2" max="2" width="46.140625" style="14" customWidth="1"/>
    <col min="3" max="3" width="22.7109375" customWidth="1"/>
  </cols>
  <sheetData>
    <row r="1" spans="1:3" s="13" customFormat="1">
      <c r="A1" s="14"/>
      <c r="B1" s="14"/>
    </row>
    <row r="2" spans="1:3" s="13" customFormat="1">
      <c r="A2" s="14"/>
      <c r="B2" s="14"/>
    </row>
    <row r="3" spans="1:3" s="13" customFormat="1">
      <c r="A3" s="14"/>
      <c r="B3" s="14"/>
    </row>
    <row r="4" spans="1:3" s="13" customFormat="1">
      <c r="A4" s="14"/>
      <c r="B4" s="14"/>
    </row>
    <row r="5" spans="1:3" s="13" customFormat="1">
      <c r="A5" s="14"/>
      <c r="B5" s="14"/>
    </row>
    <row r="7" spans="1:3">
      <c r="A7" s="165" t="s">
        <v>226</v>
      </c>
      <c r="B7" s="165" t="s">
        <v>436</v>
      </c>
      <c r="C7" s="165" t="s">
        <v>227</v>
      </c>
    </row>
    <row r="8" spans="1:3" s="106" customFormat="1" ht="50.25" customHeight="1">
      <c r="A8" s="156">
        <v>43220</v>
      </c>
      <c r="B8" s="157" t="s">
        <v>429</v>
      </c>
      <c r="C8" s="157"/>
    </row>
    <row r="9" spans="1:3" s="106" customFormat="1" ht="49.5" customHeight="1">
      <c r="A9" s="156">
        <v>43189</v>
      </c>
      <c r="B9" s="157" t="s">
        <v>430</v>
      </c>
      <c r="C9" s="157"/>
    </row>
    <row r="10" spans="1:3" s="106" customFormat="1" ht="71.25" customHeight="1">
      <c r="A10" s="156">
        <v>43175</v>
      </c>
      <c r="B10" s="157" t="s">
        <v>431</v>
      </c>
      <c r="C10" s="157"/>
    </row>
    <row r="11" spans="1:3" s="106" customFormat="1" ht="60">
      <c r="A11" s="156">
        <v>43159</v>
      </c>
      <c r="B11" s="157" t="s">
        <v>432</v>
      </c>
      <c r="C11" s="157" t="s">
        <v>424</v>
      </c>
    </row>
    <row r="12" spans="1:3" s="106" customFormat="1" ht="92.25" customHeight="1">
      <c r="A12" s="156">
        <v>43131</v>
      </c>
      <c r="B12" s="157" t="s">
        <v>433</v>
      </c>
      <c r="C12" s="158"/>
    </row>
    <row r="13" spans="1:3" s="106" customFormat="1" ht="105.75" customHeight="1">
      <c r="A13" s="156">
        <v>43018</v>
      </c>
      <c r="B13" s="157" t="s">
        <v>434</v>
      </c>
      <c r="C13" s="158"/>
    </row>
    <row r="14" spans="1:3" s="106" customFormat="1" ht="58.5" customHeight="1">
      <c r="A14" s="156">
        <v>42942</v>
      </c>
      <c r="B14" s="157" t="s">
        <v>435</v>
      </c>
      <c r="C14" s="158"/>
    </row>
    <row r="15" spans="1:3" s="106" customFormat="1" ht="30">
      <c r="A15" s="159">
        <v>42940</v>
      </c>
      <c r="B15" s="160" t="s">
        <v>66</v>
      </c>
      <c r="C15" s="163" t="s">
        <v>259</v>
      </c>
    </row>
    <row r="16" spans="1:3" s="106" customFormat="1" ht="30">
      <c r="A16" s="159">
        <v>42901</v>
      </c>
      <c r="B16" s="160" t="s">
        <v>66</v>
      </c>
      <c r="C16" s="163" t="s">
        <v>258</v>
      </c>
    </row>
    <row r="17" spans="1:4" s="106" customFormat="1" ht="30">
      <c r="A17" s="159">
        <v>42886</v>
      </c>
      <c r="B17" s="160" t="s">
        <v>66</v>
      </c>
      <c r="C17" s="163" t="s">
        <v>257</v>
      </c>
    </row>
    <row r="18" spans="1:4">
      <c r="A18" s="161">
        <v>42880</v>
      </c>
      <c r="B18" s="162" t="s">
        <v>66</v>
      </c>
      <c r="C18" s="164" t="s">
        <v>248</v>
      </c>
    </row>
    <row r="19" spans="1:4">
      <c r="A19" s="99"/>
    </row>
    <row r="20" spans="1:4">
      <c r="A20" s="99"/>
    </row>
    <row r="21" spans="1:4">
      <c r="A21" s="99"/>
    </row>
    <row r="22" spans="1:4">
      <c r="A22" s="100"/>
      <c r="B22" s="101"/>
      <c r="C22" s="102"/>
      <c r="D22" s="102"/>
    </row>
    <row r="23" spans="1:4">
      <c r="A23" s="100"/>
      <c r="B23" s="101"/>
    </row>
  </sheetData>
  <sheetProtection algorithmName="SHA-512" hashValue="Z1wesQmP38qaMAWAssbM5wbYgvZc9urvPuasqtM0OJ8oCsx3s90Vsqmddozth5tKsgPFvfQK88R0RRxHI+ixIw==" saltValue="MezEfydqZhZgsQxIIep8gA==" spinCount="100000" sheet="1" objects="1" scenarios="1"/>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3:Z27"/>
  <sheetViews>
    <sheetView showGridLines="0" showRowColHeaders="0" tabSelected="1" zoomScale="90" zoomScaleNormal="90" workbookViewId="0"/>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3" spans="1:26" ht="21">
      <c r="P3" s="40"/>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180"/>
      <c r="B10" s="180"/>
      <c r="C10" s="180"/>
      <c r="D10" s="180"/>
      <c r="E10" s="180"/>
      <c r="F10" s="180"/>
      <c r="G10" s="180"/>
      <c r="H10" s="180"/>
      <c r="I10" s="180"/>
      <c r="J10" s="180"/>
      <c r="K10" s="180"/>
      <c r="L10" s="180"/>
      <c r="M10" s="180"/>
      <c r="N10" s="180"/>
      <c r="O10" s="180"/>
      <c r="P10" s="180"/>
      <c r="Q10" s="180"/>
      <c r="R10" s="180"/>
      <c r="S10" s="180"/>
      <c r="U10"/>
      <c r="V10"/>
      <c r="W10"/>
      <c r="X10"/>
    </row>
    <row r="11" spans="1:26" ht="15" customHeight="1">
      <c r="U11"/>
      <c r="V11"/>
      <c r="W11"/>
      <c r="X11"/>
    </row>
    <row r="12" spans="1:26" ht="21" customHeight="1">
      <c r="U12"/>
      <c r="V12"/>
      <c r="W12"/>
      <c r="X12"/>
    </row>
    <row r="13" spans="1:26" ht="15" customHeight="1">
      <c r="U13"/>
      <c r="V13"/>
      <c r="W13"/>
      <c r="X13"/>
      <c r="Y13" s="44"/>
    </row>
    <row r="14" spans="1:26" ht="15" customHeight="1">
      <c r="U14"/>
      <c r="V14"/>
      <c r="W14"/>
      <c r="X14"/>
      <c r="Y14" s="44"/>
      <c r="Z14" s="44"/>
    </row>
    <row r="15" spans="1:26" ht="15" customHeight="1">
      <c r="U15"/>
      <c r="V15"/>
      <c r="W15"/>
      <c r="X15"/>
      <c r="Y15" s="44"/>
      <c r="Z15" s="44"/>
    </row>
    <row r="16" spans="1:26" ht="15" customHeight="1">
      <c r="U16"/>
      <c r="V16" s="106"/>
      <c r="W16"/>
      <c r="X16"/>
      <c r="Y16" s="44"/>
      <c r="Z16" s="44"/>
    </row>
    <row r="17" spans="21:26" ht="15" customHeight="1">
      <c r="U17"/>
      <c r="V17"/>
      <c r="W17"/>
      <c r="X17"/>
      <c r="Y17" s="44"/>
      <c r="Z17" s="44"/>
    </row>
    <row r="18" spans="21:26" ht="15" customHeight="1">
      <c r="U18"/>
      <c r="V18"/>
      <c r="W18"/>
      <c r="X18"/>
      <c r="Y18" s="44"/>
      <c r="Z18" s="44"/>
    </row>
    <row r="19" spans="21:26" ht="15" customHeight="1">
      <c r="U19"/>
      <c r="V19"/>
      <c r="W19"/>
      <c r="X19"/>
      <c r="Y19" s="44"/>
      <c r="Z19" s="44"/>
    </row>
    <row r="20" spans="21:26" ht="15" customHeight="1">
      <c r="U20"/>
      <c r="V20"/>
      <c r="W20"/>
      <c r="X20"/>
      <c r="Y20" s="44"/>
      <c r="Z20" s="44"/>
    </row>
    <row r="21" spans="21:26" ht="15" customHeight="1">
      <c r="U21"/>
      <c r="V21"/>
      <c r="W21"/>
      <c r="X21"/>
      <c r="Z21" s="44"/>
    </row>
    <row r="22" spans="21:26" ht="15" customHeight="1">
      <c r="U22"/>
      <c r="V22"/>
      <c r="W22"/>
      <c r="X22"/>
      <c r="Z22" s="44"/>
    </row>
    <row r="23" spans="21:26" ht="15" customHeight="1">
      <c r="U23"/>
      <c r="V23"/>
      <c r="W23"/>
      <c r="X23"/>
      <c r="Z23" s="44"/>
    </row>
    <row r="24" spans="21:26" ht="15" customHeight="1">
      <c r="U24"/>
      <c r="V24"/>
      <c r="W24"/>
      <c r="X24"/>
      <c r="Z24" s="44"/>
    </row>
    <row r="25" spans="21:26" ht="15" customHeight="1">
      <c r="U25"/>
      <c r="V25"/>
      <c r="W25"/>
      <c r="X25"/>
    </row>
    <row r="26" spans="21:26" ht="15" customHeight="1">
      <c r="U26"/>
      <c r="V26"/>
      <c r="W26"/>
      <c r="X26"/>
    </row>
    <row r="27" spans="21:26">
      <c r="U27"/>
      <c r="V27"/>
      <c r="W27"/>
      <c r="X27"/>
    </row>
  </sheetData>
  <sheetProtection algorithmName="SHA-512" hashValue="ZBsg6/8xG2s3lYEV4DgDYUN3A3Rwq53P5GgiGvdSo2sbttg8BINcq3X5mu+vAFuBDLNYp5icNGfN6qA+LxZZwg==" saltValue="Jp96wK97xKtgljcj+6hJhw==" spinCount="100000" sheet="1" objects="1" scenarios="1"/>
  <mergeCells count="1">
    <mergeCell ref="A10:S10"/>
  </mergeCells>
  <pageMargins left="0.7" right="0.7" top="0.75" bottom="0.75" header="0.3" footer="0.3"/>
  <pageSetup scale="55" orientation="landscape"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7"/>
  <sheetViews>
    <sheetView showGridLines="0" showRowColHeaders="0" workbookViewId="0">
      <selection activeCell="J17" sqref="J17"/>
    </sheetView>
  </sheetViews>
  <sheetFormatPr defaultRowHeight="15"/>
  <cols>
    <col min="1" max="16384" width="9.140625" style="106"/>
  </cols>
  <sheetData>
    <row r="7" spans="7:7">
      <c r="G7" s="15"/>
    </row>
  </sheetData>
  <sheetProtection algorithmName="SHA-512" hashValue="JYitn1gNZsrLOaDlzEI5HL1EKVqbX34PygJulwFk2TVmxVmQG8oD0XZztEEI6ZONAjj1KOVp26rXIlt4y0KoEg==" saltValue="e1fypIwbFMghTFQmpBivHw==" spinCount="100000" sheet="1" objects="1" scenarios="1"/>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7"/>
  <sheetViews>
    <sheetView showGridLines="0" showRowColHeaders="0" workbookViewId="0">
      <selection activeCell="T22" sqref="T22"/>
    </sheetView>
  </sheetViews>
  <sheetFormatPr defaultRowHeight="15"/>
  <sheetData>
    <row r="7" spans="7:7">
      <c r="G7" s="15"/>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O42"/>
  <sheetViews>
    <sheetView showGridLines="0" showRowColHeaders="0" workbookViewId="0"/>
  </sheetViews>
  <sheetFormatPr defaultColWidth="9.140625" defaultRowHeight="15"/>
  <cols>
    <col min="1" max="16384" width="9.140625" style="43"/>
  </cols>
  <sheetData>
    <row r="1" spans="1:15">
      <c r="A1" s="81"/>
    </row>
    <row r="4" spans="1:15" ht="16.5" customHeight="1"/>
    <row r="10" spans="1:15" ht="18.75" customHeight="1">
      <c r="A10" s="181"/>
      <c r="B10" s="181"/>
      <c r="C10" s="181"/>
      <c r="D10" s="181"/>
      <c r="E10" s="181"/>
      <c r="F10" s="181"/>
      <c r="G10" s="181"/>
      <c r="H10" s="181"/>
      <c r="I10" s="181"/>
      <c r="J10" s="181"/>
      <c r="K10" s="181"/>
      <c r="L10" s="181"/>
      <c r="M10" s="181"/>
      <c r="N10" s="181"/>
      <c r="O10" s="181"/>
    </row>
    <row r="42" spans="1:1">
      <c r="A42" s="43" t="s">
        <v>126</v>
      </c>
    </row>
  </sheetData>
  <sheetProtection algorithmName="SHA-512" hashValue="UyJYKEfwmCZMi8QcH8UFmudRjACMgBKpvpDos3c8wKoDHIFg+nbhCSAZ+xH0ZDoqiBH1b8uWXZGpemIYjhXzFg==" saltValue="EZ8OlgfCjrkBU0MqwlrX9w=="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4:O44"/>
  <sheetViews>
    <sheetView showGridLines="0" showRowColHeaders="0" workbookViewId="0"/>
  </sheetViews>
  <sheetFormatPr defaultColWidth="9.140625" defaultRowHeight="15"/>
  <cols>
    <col min="1" max="8" width="9.140625" style="43"/>
    <col min="9" max="9" width="9.140625" style="43" customWidth="1"/>
    <col min="10"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44" spans="1:1">
      <c r="A44" s="43" t="s">
        <v>127</v>
      </c>
    </row>
  </sheetData>
  <sheetProtection algorithmName="SHA-512" hashValue="EUpR9r/E6RHljAd02nRG0uHzMEStDzg3GiuH6Lp7xJ1SxZoMUvTwZh8lrV7uPos6XpVX7D+mPihTQGc14yha4g==" saltValue="BSVYEKS+tVDPwX1k8GGSF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4:O46"/>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46" spans="1:1">
      <c r="A46" s="43" t="s">
        <v>127</v>
      </c>
    </row>
  </sheetData>
  <sheetProtection algorithmName="SHA-512" hashValue="I/H8eFDXknrvvAamh22+7EyoIaIdX9i4BFYgwGWtphY+HukvBKsd4hyfax4tu6QjoRCCq3dHTS7ihizmoqJ46w==" saltValue="rvv1hQ8gzT24vcNOmnrVPQ=="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46"/>
  <sheetViews>
    <sheetView showGridLines="0" showRowColHeaders="0" zoomScale="90" zoomScaleNormal="90" workbookViewId="0">
      <selection activeCell="J46" sqref="J46"/>
    </sheetView>
  </sheetViews>
  <sheetFormatPr defaultRowHeight="15"/>
  <cols>
    <col min="1" max="16384" width="9.140625" style="43"/>
  </cols>
  <sheetData>
    <row r="46" spans="1:1">
      <c r="A46" s="43" t="s">
        <v>127</v>
      </c>
    </row>
  </sheetData>
  <sheetProtection algorithmName="SHA-512" hashValue="4/ciiqlEsRWhYyd2y5cx7nvzTxw5dDcFU9BKh75uMJnC70eHmd+Kp9e1UUqXS2AMcrZrsu7T3kfTiKsDUA4+9w==" saltValue="8DtbehjBwO6af5bn2gBn1Q==" spinCount="100000" sheet="1" scenarios="1"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34:F57"/>
  <sheetViews>
    <sheetView showGridLines="0" showRowColHeaders="0" zoomScale="90" zoomScaleNormal="90" workbookViewId="0"/>
  </sheetViews>
  <sheetFormatPr defaultRowHeight="15"/>
  <cols>
    <col min="1" max="2" width="9.140625" style="43"/>
    <col min="3" max="3" width="12.140625" style="43" customWidth="1"/>
    <col min="4" max="4" width="22.140625" style="43" customWidth="1"/>
    <col min="5" max="5" width="9.140625" style="43"/>
    <col min="6" max="6" width="25.85546875" style="43" customWidth="1"/>
    <col min="7" max="9" width="9.140625" style="43"/>
    <col min="10" max="10" width="20.85546875" style="43" customWidth="1"/>
    <col min="11" max="11" width="17.85546875" style="43" customWidth="1"/>
    <col min="12" max="12" width="18.7109375" style="43" customWidth="1"/>
    <col min="13" max="13" width="9.140625" style="43" customWidth="1"/>
    <col min="14" max="16384" width="9.140625" style="43"/>
  </cols>
  <sheetData>
    <row r="34" spans="1:6" s="55" customFormat="1" ht="24" customHeight="1">
      <c r="A34" s="182"/>
      <c r="B34" s="182"/>
      <c r="C34" s="182"/>
      <c r="D34" s="182"/>
      <c r="E34" s="182"/>
      <c r="F34" s="182"/>
    </row>
    <row r="35" spans="1:6" ht="3.75" customHeight="1"/>
    <row r="36" spans="1:6" ht="15" customHeight="1"/>
    <row r="37" spans="1:6" ht="15" customHeight="1"/>
    <row r="38" spans="1:6" ht="33" customHeight="1"/>
    <row r="57" spans="1:1">
      <c r="A57" s="43" t="s">
        <v>228</v>
      </c>
    </row>
  </sheetData>
  <sheetProtection algorithmName="SHA-512" hashValue="OV3cIlIuNHpInrPYK9XNeUduM1ie+Nrwje4Z1KTKhzuffEpvuKni1uFoVorQjdtvL8m1e4xWUeJbBQjuBPtWuA==" saltValue="5dv4xRFDGtHBS5z7+3yBjA=="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9:R87"/>
  <sheetViews>
    <sheetView showGridLines="0" showRowColHeaders="0" zoomScale="90" zoomScaleNormal="90" workbookViewId="0"/>
  </sheetViews>
  <sheetFormatPr defaultRowHeight="15"/>
  <cols>
    <col min="1" max="2" width="9.140625" style="43"/>
    <col min="3" max="3" width="12.140625" style="43" customWidth="1"/>
    <col min="4" max="5" width="22.140625" style="43" customWidth="1"/>
    <col min="6" max="6" width="17.140625" style="43" customWidth="1"/>
    <col min="7" max="7" width="5.140625" style="43" customWidth="1"/>
    <col min="8" max="8" width="21.7109375" style="43" customWidth="1"/>
    <col min="9" max="9" width="20.85546875" style="43" customWidth="1"/>
    <col min="10" max="10" width="17.85546875" style="43" customWidth="1"/>
    <col min="11" max="11" width="18.7109375" style="43" customWidth="1"/>
    <col min="12" max="12" width="9.140625" style="43" customWidth="1"/>
    <col min="13" max="13" width="9.140625" style="43"/>
    <col min="14" max="14" width="14.7109375" style="43" customWidth="1"/>
    <col min="15" max="15" width="10.5703125" style="43" customWidth="1"/>
    <col min="16" max="16" width="16.28515625" style="43" customWidth="1"/>
    <col min="17" max="16384" width="9.140625" style="43"/>
  </cols>
  <sheetData>
    <row r="9" spans="8:9" ht="15.75" customHeight="1"/>
    <row r="10" spans="8:9" ht="15.75" customHeight="1"/>
    <row r="11" spans="8:9" ht="15.75" customHeight="1"/>
    <row r="12" spans="8:9" ht="15.75" customHeight="1"/>
    <row r="13" spans="8:9" ht="15.75" customHeight="1"/>
    <row r="14" spans="8:9" ht="15.75" customHeight="1">
      <c r="H14" s="183" t="str">
        <f>Pivot_PRI!B13&amp;" County PRI, Alpha Order"</f>
        <v>2016 County PRI, Alpha Order</v>
      </c>
      <c r="I14" s="184"/>
    </row>
    <row r="15" spans="8:9" ht="18" customHeight="1">
      <c r="H15" s="185"/>
      <c r="I15" s="186"/>
    </row>
    <row r="16" spans="8:9" ht="15.75" customHeight="1">
      <c r="H16" s="72"/>
      <c r="I16" s="75" t="s">
        <v>133</v>
      </c>
    </row>
    <row r="17" spans="8:9" ht="15.75" customHeight="1">
      <c r="H17" s="80" t="s">
        <v>2</v>
      </c>
      <c r="I17" s="77">
        <f>INDEX(Pivot_PRI!$T$14:$T$72,MATCH($H17,Pivot_PRI!$AC$14:$AC$72,0))</f>
        <v>0.71799999999999997</v>
      </c>
    </row>
    <row r="18" spans="8:9" ht="15.75" customHeight="1">
      <c r="H18" s="73" t="s">
        <v>4</v>
      </c>
      <c r="I18" s="76">
        <f>INDEX(Pivot_PRI!$T$14:$T$72,MATCH($H18,Pivot_PRI!$AC$14:$AC$72,0))</f>
        <v>0.65972914021499374</v>
      </c>
    </row>
    <row r="19" spans="8:9" ht="15.75" customHeight="1">
      <c r="H19" s="74" t="s">
        <v>5</v>
      </c>
      <c r="I19" s="76">
        <f>INDEX(Pivot_PRI!$T$14:$T$72,MATCH($H19,Pivot_PRI!$AC$14:$AC$72,0))</f>
        <v>0.66202868286556282</v>
      </c>
    </row>
    <row r="20" spans="8:9" ht="15.75" customHeight="1">
      <c r="H20" s="74" t="s">
        <v>6</v>
      </c>
      <c r="I20" s="76">
        <f>INDEX(Pivot_PRI!$T$14:$T$72,MATCH($H20,Pivot_PRI!$AC$14:$AC$72,0))</f>
        <v>0.74956223475570083</v>
      </c>
    </row>
    <row r="21" spans="8:9" ht="15.75" customHeight="1">
      <c r="H21" s="73" t="s">
        <v>7</v>
      </c>
      <c r="I21" s="76">
        <f>INDEX(Pivot_PRI!$T$14:$T$72,MATCH($H21,Pivot_PRI!$AC$14:$AC$72,0))</f>
        <v>0.6327823483995374</v>
      </c>
    </row>
    <row r="22" spans="8:9" ht="15.75" customHeight="1">
      <c r="H22" s="74" t="s">
        <v>8</v>
      </c>
      <c r="I22" s="76">
        <f>INDEX(Pivot_PRI!$T$14:$T$72,MATCH($H22,Pivot_PRI!$AC$14:$AC$72,0))</f>
        <v>0.7873203616433192</v>
      </c>
    </row>
    <row r="23" spans="8:9" ht="15.75" customHeight="1">
      <c r="H23" s="74" t="s">
        <v>9</v>
      </c>
      <c r="I23" s="76">
        <f>INDEX(Pivot_PRI!$T$14:$T$72,MATCH($H23,Pivot_PRI!$AC$14:$AC$72,0))</f>
        <v>0.41331202391880584</v>
      </c>
    </row>
    <row r="24" spans="8:9" ht="15.75" customHeight="1">
      <c r="H24" s="73" t="s">
        <v>10</v>
      </c>
      <c r="I24" s="76">
        <f>INDEX(Pivot_PRI!$T$14:$T$72,MATCH($H24,Pivot_PRI!$AC$14:$AC$72,0))</f>
        <v>0.62908731910841476</v>
      </c>
    </row>
    <row r="25" spans="8:9" ht="15.75" customHeight="1">
      <c r="H25" s="74" t="s">
        <v>11</v>
      </c>
      <c r="I25" s="76">
        <f>INDEX(Pivot_PRI!$T$14:$T$72,MATCH($H25,Pivot_PRI!$AC$14:$AC$72,0))</f>
        <v>0.96925774654620334</v>
      </c>
    </row>
    <row r="26" spans="8:9" ht="15.75" customHeight="1">
      <c r="H26" s="73" t="s">
        <v>12</v>
      </c>
      <c r="I26" s="76">
        <f>INDEX(Pivot_PRI!$T$14:$T$72,MATCH($H26,Pivot_PRI!$AC$14:$AC$72,0))</f>
        <v>0.65780542448289747</v>
      </c>
    </row>
    <row r="27" spans="8:9" ht="15.75" customHeight="1">
      <c r="H27" s="73" t="s">
        <v>13</v>
      </c>
      <c r="I27" s="76">
        <f>INDEX(Pivot_PRI!$T$14:$T$72,MATCH($H27,Pivot_PRI!$AC$14:$AC$72,0))</f>
        <v>0.8683802236473338</v>
      </c>
    </row>
    <row r="28" spans="8:9" ht="15.75" customHeight="1">
      <c r="H28" s="74" t="s">
        <v>14</v>
      </c>
      <c r="I28" s="76">
        <f>INDEX(Pivot_PRI!$T$14:$T$72,MATCH($H28,Pivot_PRI!$AC$14:$AC$72,0))</f>
        <v>0.62930299485295238</v>
      </c>
    </row>
    <row r="29" spans="8:9" ht="15.75" customHeight="1">
      <c r="H29" s="73" t="s">
        <v>15</v>
      </c>
      <c r="I29" s="76">
        <f>INDEX(Pivot_PRI!$T$14:$T$72,MATCH($H29,Pivot_PRI!$AC$14:$AC$72,0))</f>
        <v>0.63535420192838332</v>
      </c>
    </row>
    <row r="30" spans="8:9" ht="15.75" customHeight="1">
      <c r="H30" s="73" t="s">
        <v>16</v>
      </c>
      <c r="I30" s="76">
        <f>INDEX(Pivot_PRI!$T$14:$T$72,MATCH($H30,Pivot_PRI!$AC$14:$AC$72,0))</f>
        <v>0.90328918286264526</v>
      </c>
    </row>
    <row r="31" spans="8:9" ht="15.75" customHeight="1">
      <c r="H31" s="74" t="s">
        <v>17</v>
      </c>
      <c r="I31" s="76">
        <f>INDEX(Pivot_PRI!$T$14:$T$72,MATCH($H31,Pivot_PRI!$AC$14:$AC$72,0))</f>
        <v>0.91778084566239737</v>
      </c>
    </row>
    <row r="32" spans="8:9" ht="15.75" customHeight="1">
      <c r="H32" s="73" t="s">
        <v>18</v>
      </c>
      <c r="I32" s="76">
        <f>INDEX(Pivot_PRI!$T$14:$T$72,MATCH($H32,Pivot_PRI!$AC$14:$AC$72,0))</f>
        <v>0.76153199853884534</v>
      </c>
    </row>
    <row r="33" spans="1:18" ht="15.75" customHeight="1">
      <c r="H33" s="73" t="s">
        <v>19</v>
      </c>
      <c r="I33" s="76">
        <f>INDEX(Pivot_PRI!$T$14:$T$72,MATCH($H33,Pivot_PRI!$AC$14:$AC$72,0))</f>
        <v>0.89796637507993093</v>
      </c>
    </row>
    <row r="34" spans="1:18" ht="15.75" customHeight="1">
      <c r="H34" s="73" t="s">
        <v>20</v>
      </c>
      <c r="I34" s="76">
        <f>INDEX(Pivot_PRI!$T$14:$T$72,MATCH($H34,Pivot_PRI!$AC$14:$AC$72,0))</f>
        <v>1</v>
      </c>
    </row>
    <row r="35" spans="1:18" ht="15.75" customHeight="1">
      <c r="H35" s="74" t="s">
        <v>21</v>
      </c>
      <c r="I35" s="76">
        <f>INDEX(Pivot_PRI!$T$14:$T$72,MATCH($H35,Pivot_PRI!$AC$14:$AC$72,0))</f>
        <v>0.82849757067377616</v>
      </c>
    </row>
    <row r="36" spans="1:18" ht="15.75" customHeight="1">
      <c r="H36" s="73" t="s">
        <v>22</v>
      </c>
      <c r="I36" s="76">
        <f>INDEX(Pivot_PRI!$T$14:$T$72,MATCH($H36,Pivot_PRI!$AC$14:$AC$72,0))</f>
        <v>0.64907713761538643</v>
      </c>
    </row>
    <row r="37" spans="1:18" ht="15.75" customHeight="1">
      <c r="H37" s="73" t="s">
        <v>23</v>
      </c>
      <c r="I37" s="76">
        <f>INDEX(Pivot_PRI!$T$14:$T$72,MATCH($H37,Pivot_PRI!$AC$14:$AC$72,0))</f>
        <v>0.9157791440453561</v>
      </c>
    </row>
    <row r="38" spans="1:18" s="55" customFormat="1" ht="15.75" customHeight="1">
      <c r="A38" s="43"/>
      <c r="B38" s="43"/>
      <c r="C38" s="43"/>
      <c r="D38" s="43"/>
      <c r="E38" s="43"/>
      <c r="F38" s="43"/>
      <c r="G38" s="43"/>
      <c r="H38" s="73" t="s">
        <v>24</v>
      </c>
      <c r="I38" s="76">
        <f>INDEX(Pivot_PRI!$T$14:$T$72,MATCH($H38,Pivot_PRI!$AC$14:$AC$72,0))</f>
        <v>0.50107384148219314</v>
      </c>
      <c r="J38" s="43"/>
      <c r="K38" s="43"/>
      <c r="L38" s="43"/>
      <c r="M38" s="43"/>
      <c r="N38" s="43"/>
      <c r="O38" s="43"/>
      <c r="P38" s="43"/>
      <c r="Q38" s="43"/>
      <c r="R38" s="43"/>
    </row>
    <row r="39" spans="1:18" ht="15.75" customHeight="1">
      <c r="H39" s="74" t="s">
        <v>25</v>
      </c>
      <c r="I39" s="76">
        <f>INDEX(Pivot_PRI!$T$14:$T$72,MATCH($H39,Pivot_PRI!$AC$14:$AC$72,0))</f>
        <v>0.63395687671125978</v>
      </c>
    </row>
    <row r="40" spans="1:18" ht="15.75" customHeight="1">
      <c r="H40" s="73" t="s">
        <v>26</v>
      </c>
      <c r="I40" s="76">
        <f>INDEX(Pivot_PRI!$T$14:$T$72,MATCH($H40,Pivot_PRI!$AC$14:$AC$72,0))</f>
        <v>0.64924075286613914</v>
      </c>
    </row>
    <row r="41" spans="1:18" ht="15.75" customHeight="1">
      <c r="H41" s="73" t="s">
        <v>27</v>
      </c>
      <c r="I41" s="76">
        <f>INDEX(Pivot_PRI!$T$14:$T$72,MATCH($H41,Pivot_PRI!$AC$14:$AC$72,0))</f>
        <v>0.94550895982478</v>
      </c>
    </row>
    <row r="42" spans="1:18" ht="15.75" customHeight="1">
      <c r="H42" s="74" t="s">
        <v>28</v>
      </c>
      <c r="I42" s="76">
        <f>INDEX(Pivot_PRI!$T$14:$T$72,MATCH($H42,Pivot_PRI!$AC$14:$AC$72,0))</f>
        <v>0.67317691312255723</v>
      </c>
    </row>
    <row r="43" spans="1:18" ht="15.75" customHeight="1">
      <c r="H43" s="74" t="s">
        <v>29</v>
      </c>
      <c r="I43" s="76">
        <f>INDEX(Pivot_PRI!$T$14:$T$72,MATCH($H43,Pivot_PRI!$AC$14:$AC$72,0))</f>
        <v>0.67136044350635937</v>
      </c>
    </row>
    <row r="44" spans="1:18" ht="15.75" customHeight="1">
      <c r="H44" s="73" t="s">
        <v>30</v>
      </c>
      <c r="I44" s="76">
        <f>INDEX(Pivot_PRI!$T$14:$T$72,MATCH($H44,Pivot_PRI!$AC$14:$AC$72,0))</f>
        <v>0.82975128392623521</v>
      </c>
    </row>
    <row r="45" spans="1:18" ht="15.75" customHeight="1">
      <c r="H45" s="74" t="s">
        <v>31</v>
      </c>
      <c r="I45" s="76">
        <f>INDEX(Pivot_PRI!$T$14:$T$72,MATCH($H45,Pivot_PRI!$AC$14:$AC$72,0))</f>
        <v>0.432</v>
      </c>
    </row>
    <row r="46" spans="1:18" ht="15.75" customHeight="1">
      <c r="H46" s="74" t="s">
        <v>32</v>
      </c>
      <c r="I46" s="76">
        <f>INDEX(Pivot_PRI!$T$14:$T$72,MATCH($H46,Pivot_PRI!$AC$14:$AC$72,0))</f>
        <v>0.48699999999999999</v>
      </c>
    </row>
    <row r="47" spans="1:18" ht="15.75" customHeight="1">
      <c r="H47" s="73" t="s">
        <v>33</v>
      </c>
      <c r="I47" s="76">
        <f>INDEX(Pivot_PRI!$T$14:$T$72,MATCH($H47,Pivot_PRI!$AC$14:$AC$72,0))</f>
        <v>0.70869085351684036</v>
      </c>
    </row>
    <row r="48" spans="1:18" ht="15.75" customHeight="1">
      <c r="H48" s="73" t="s">
        <v>34</v>
      </c>
      <c r="I48" s="76">
        <f>INDEX(Pivot_PRI!$T$14:$T$72,MATCH($H48,Pivot_PRI!$AC$14:$AC$72,0))</f>
        <v>0.50704503236481235</v>
      </c>
    </row>
    <row r="49" spans="8:9" ht="15.75" customHeight="1">
      <c r="H49" s="74" t="s">
        <v>35</v>
      </c>
      <c r="I49" s="76">
        <f>INDEX(Pivot_PRI!$T$14:$T$72,MATCH($H49,Pivot_PRI!$AC$14:$AC$72,0))</f>
        <v>0.74369432666367929</v>
      </c>
    </row>
    <row r="50" spans="8:9" ht="15.75" customHeight="1">
      <c r="H50" s="73" t="s">
        <v>36</v>
      </c>
      <c r="I50" s="76">
        <f>INDEX(Pivot_PRI!$T$14:$T$72,MATCH($H50,Pivot_PRI!$AC$14:$AC$72,0))</f>
        <v>0.68214430948554894</v>
      </c>
    </row>
    <row r="51" spans="8:9" ht="15.75" customHeight="1">
      <c r="H51" s="73" t="s">
        <v>37</v>
      </c>
      <c r="I51" s="76">
        <f>INDEX(Pivot_PRI!$T$14:$T$72,MATCH($H51,Pivot_PRI!$AC$14:$AC$72,0))</f>
        <v>0.7909337840355769</v>
      </c>
    </row>
    <row r="52" spans="8:9" ht="15.75" customHeight="1">
      <c r="H52" s="74" t="s">
        <v>38</v>
      </c>
      <c r="I52" s="76">
        <f>INDEX(Pivot_PRI!$T$14:$T$72,MATCH($H52,Pivot_PRI!$AC$14:$AC$72,0))</f>
        <v>0.72577428023409074</v>
      </c>
    </row>
    <row r="53" spans="8:9" ht="15.75" customHeight="1">
      <c r="H53" s="73" t="s">
        <v>39</v>
      </c>
      <c r="I53" s="76">
        <f>INDEX(Pivot_PRI!$T$14:$T$72,MATCH($H53,Pivot_PRI!$AC$14:$AC$72,0))</f>
        <v>0.96771262445091288</v>
      </c>
    </row>
    <row r="54" spans="8:9" ht="15.75" customHeight="1">
      <c r="H54" s="73" t="s">
        <v>40</v>
      </c>
      <c r="I54" s="76">
        <f>INDEX(Pivot_PRI!$T$14:$T$72,MATCH($H54,Pivot_PRI!$AC$14:$AC$72,0))</f>
        <v>0.61108753941230021</v>
      </c>
    </row>
    <row r="55" spans="8:9" ht="15.75" customHeight="1">
      <c r="H55" s="73" t="s">
        <v>41</v>
      </c>
      <c r="I55" s="76">
        <f>INDEX(Pivot_PRI!$T$14:$T$72,MATCH($H55,Pivot_PRI!$AC$14:$AC$72,0))</f>
        <v>0.65602762967099149</v>
      </c>
    </row>
    <row r="56" spans="8:9" ht="15.75" customHeight="1">
      <c r="H56" s="73" t="s">
        <v>42</v>
      </c>
      <c r="I56" s="76">
        <f>INDEX(Pivot_PRI!$T$14:$T$72,MATCH($H56,Pivot_PRI!$AC$14:$AC$72,0))</f>
        <v>0.92456847273552689</v>
      </c>
    </row>
    <row r="57" spans="8:9" ht="15.75" customHeight="1">
      <c r="H57" s="73" t="s">
        <v>43</v>
      </c>
      <c r="I57" s="76">
        <f>INDEX(Pivot_PRI!$T$14:$T$72,MATCH($H57,Pivot_PRI!$AC$14:$AC$72,0))</f>
        <v>0.51797463481204253</v>
      </c>
    </row>
    <row r="58" spans="8:9" ht="15.75" customHeight="1">
      <c r="H58" s="73" t="s">
        <v>44</v>
      </c>
      <c r="I58" s="76">
        <f>INDEX(Pivot_PRI!$T$14:$T$72,MATCH($H58,Pivot_PRI!$AC$14:$AC$72,0))</f>
        <v>0.55247618470566817</v>
      </c>
    </row>
    <row r="59" spans="8:9" ht="15.75" customHeight="1">
      <c r="H59" s="73" t="s">
        <v>45</v>
      </c>
      <c r="I59" s="76">
        <f>INDEX(Pivot_PRI!$T$14:$T$72,MATCH($H59,Pivot_PRI!$AC$14:$AC$72,0))</f>
        <v>0.60274515876352186</v>
      </c>
    </row>
    <row r="60" spans="8:9" ht="15.75" customHeight="1">
      <c r="H60" s="73" t="s">
        <v>46</v>
      </c>
      <c r="I60" s="76">
        <f>INDEX(Pivot_PRI!$T$14:$T$72,MATCH($H60,Pivot_PRI!$AC$14:$AC$72,0))</f>
        <v>0.57522677671240685</v>
      </c>
    </row>
    <row r="61" spans="8:9" ht="15.75" customHeight="1">
      <c r="H61" s="73" t="s">
        <v>47</v>
      </c>
      <c r="I61" s="76">
        <f>INDEX(Pivot_PRI!$T$14:$T$72,MATCH($H61,Pivot_PRI!$AC$14:$AC$72,0))</f>
        <v>0.69593777607189411</v>
      </c>
    </row>
    <row r="62" spans="8:9" ht="15.75" customHeight="1">
      <c r="H62" s="73" t="s">
        <v>48</v>
      </c>
      <c r="I62" s="76">
        <f>INDEX(Pivot_PRI!$T$14:$T$72,MATCH($H62,Pivot_PRI!$AC$14:$AC$72,0))</f>
        <v>0.69832459683599102</v>
      </c>
    </row>
    <row r="63" spans="8:9" ht="15.75" customHeight="1">
      <c r="H63" s="74" t="s">
        <v>49</v>
      </c>
      <c r="I63" s="76">
        <f>INDEX(Pivot_PRI!$T$14:$T$72,MATCH($H63,Pivot_PRI!$AC$14:$AC$72,0))</f>
        <v>0.63037509363759825</v>
      </c>
    </row>
    <row r="64" spans="8:9" ht="15.75" customHeight="1">
      <c r="H64" s="74" t="s">
        <v>50</v>
      </c>
      <c r="I64" s="76">
        <f>INDEX(Pivot_PRI!$T$14:$T$72,MATCH($H64,Pivot_PRI!$AC$14:$AC$72,0))</f>
        <v>0.6374779888999258</v>
      </c>
    </row>
    <row r="65" spans="1:12" ht="15.75" customHeight="1">
      <c r="H65" s="73" t="s">
        <v>51</v>
      </c>
      <c r="I65" s="76">
        <f>INDEX(Pivot_PRI!$T$14:$T$72,MATCH($H65,Pivot_PRI!$AC$14:$AC$72,0))</f>
        <v>0.72421335724038804</v>
      </c>
    </row>
    <row r="66" spans="1:12" ht="15.75" customHeight="1">
      <c r="H66" s="73" t="s">
        <v>52</v>
      </c>
      <c r="I66" s="76">
        <f>INDEX(Pivot_PRI!$T$14:$T$72,MATCH($H66,Pivot_PRI!$AC$14:$AC$72,0))</f>
        <v>0.65466029685810867</v>
      </c>
    </row>
    <row r="67" spans="1:12" ht="15.75" customHeight="1">
      <c r="H67" s="73" t="s">
        <v>53</v>
      </c>
      <c r="I67" s="76">
        <f>INDEX(Pivot_PRI!$T$14:$T$72,MATCH($H67,Pivot_PRI!$AC$14:$AC$72,0))</f>
        <v>0.93873632600524026</v>
      </c>
    </row>
    <row r="68" spans="1:12" ht="15.75" customHeight="1">
      <c r="H68" s="73" t="s">
        <v>54</v>
      </c>
      <c r="I68" s="76">
        <f>INDEX(Pivot_PRI!$T$14:$T$72,MATCH($H68,Pivot_PRI!$AC$14:$AC$72,0))</f>
        <v>0.69078647912342162</v>
      </c>
    </row>
    <row r="69" spans="1:12" ht="15.75" customHeight="1">
      <c r="H69" s="74" t="s">
        <v>55</v>
      </c>
      <c r="I69" s="76">
        <f>INDEX(Pivot_PRI!$T$14:$T$72,MATCH($H69,Pivot_PRI!$AC$14:$AC$72,0))</f>
        <v>0.66257521702406119</v>
      </c>
    </row>
    <row r="70" spans="1:12" ht="15.75" customHeight="1">
      <c r="H70" s="74" t="s">
        <v>56</v>
      </c>
      <c r="I70" s="76">
        <f>INDEX(Pivot_PRI!$T$14:$T$72,MATCH($H70,Pivot_PRI!$AC$14:$AC$72,0))</f>
        <v>0.5510194894712902</v>
      </c>
    </row>
    <row r="71" spans="1:12" ht="15.75" customHeight="1">
      <c r="H71" s="73" t="s">
        <v>57</v>
      </c>
      <c r="I71" s="76">
        <f>INDEX(Pivot_PRI!$T$14:$T$72,MATCH($H71,Pivot_PRI!$AC$14:$AC$72,0))</f>
        <v>1</v>
      </c>
    </row>
    <row r="72" spans="1:12" ht="15.75" customHeight="1">
      <c r="H72" s="74" t="s">
        <v>58</v>
      </c>
      <c r="I72" s="76">
        <f>INDEX(Pivot_PRI!$T$14:$T$72,MATCH($H72,Pivot_PRI!$AC$14:$AC$72,0))</f>
        <v>0.61382734172807729</v>
      </c>
    </row>
    <row r="73" spans="1:12" ht="15.75" customHeight="1">
      <c r="H73" s="73" t="s">
        <v>59</v>
      </c>
      <c r="I73" s="76">
        <f>INDEX(Pivot_PRI!$T$14:$T$72,MATCH($H73,Pivot_PRI!$AC$14:$AC$72,0))</f>
        <v>0.82697025162201965</v>
      </c>
    </row>
    <row r="74" spans="1:12" ht="15.75" customHeight="1">
      <c r="H74" s="73" t="s">
        <v>60</v>
      </c>
      <c r="I74" s="76">
        <f>INDEX(Pivot_PRI!$T$14:$T$72,MATCH($H74,Pivot_PRI!$AC$14:$AC$72,0))</f>
        <v>0.45214665360477702</v>
      </c>
    </row>
    <row r="75" spans="1:12" ht="15.75" customHeight="1">
      <c r="H75" s="73" t="s">
        <v>61</v>
      </c>
      <c r="I75" s="76">
        <f>INDEX(Pivot_PRI!$T$14:$T$72,MATCH($H75,Pivot_PRI!$AC$14:$AC$72,0))</f>
        <v>0.91662120275921444</v>
      </c>
    </row>
    <row r="76" spans="1:12" ht="15.75" customHeight="1">
      <c r="G76" s="54"/>
    </row>
    <row r="77" spans="1:12" ht="15.75" customHeight="1">
      <c r="A77" s="187" t="s">
        <v>230</v>
      </c>
      <c r="B77" s="187"/>
      <c r="C77" s="187"/>
      <c r="D77" s="187"/>
      <c r="E77" s="187"/>
      <c r="F77" s="187"/>
      <c r="G77" s="187"/>
      <c r="H77" s="187"/>
      <c r="I77" s="187"/>
      <c r="J77" s="187"/>
      <c r="K77" s="187"/>
      <c r="L77" s="187"/>
    </row>
    <row r="78" spans="1:12" ht="15.75" customHeight="1">
      <c r="A78" s="187"/>
      <c r="B78" s="187"/>
      <c r="C78" s="187"/>
      <c r="D78" s="187"/>
      <c r="E78" s="187"/>
      <c r="F78" s="187"/>
      <c r="G78" s="187"/>
      <c r="H78" s="187"/>
      <c r="I78" s="187"/>
      <c r="J78" s="187"/>
      <c r="K78" s="187"/>
      <c r="L78" s="187"/>
    </row>
    <row r="79" spans="1:12" ht="15.75" customHeight="1">
      <c r="A79" s="187"/>
      <c r="B79" s="187"/>
      <c r="C79" s="187"/>
      <c r="D79" s="187"/>
      <c r="E79" s="187"/>
      <c r="F79" s="187"/>
      <c r="G79" s="187"/>
      <c r="H79" s="187"/>
      <c r="I79" s="187"/>
      <c r="J79" s="187"/>
      <c r="K79" s="187"/>
      <c r="L79" s="187"/>
    </row>
    <row r="80" spans="1:12" ht="15.75" customHeight="1">
      <c r="A80" s="78"/>
      <c r="B80" s="78"/>
      <c r="C80" s="78"/>
      <c r="D80" s="78"/>
      <c r="E80" s="78"/>
      <c r="F80" s="78"/>
      <c r="G80" s="78"/>
      <c r="H80" s="78"/>
      <c r="I80" s="78"/>
      <c r="J80" s="78"/>
      <c r="K80" s="78"/>
      <c r="L80" s="78"/>
    </row>
    <row r="81" spans="1:1" ht="15.75" customHeight="1">
      <c r="A81" s="43" t="s">
        <v>228</v>
      </c>
    </row>
    <row r="82" spans="1:1" ht="15.75" customHeight="1"/>
    <row r="83" spans="1:1" ht="15.75" customHeight="1"/>
    <row r="84" spans="1:1" ht="15.75" customHeight="1"/>
    <row r="85" spans="1:1" ht="15.75" customHeight="1"/>
    <row r="86" spans="1:1" ht="15.75" customHeight="1"/>
    <row r="87" spans="1:1" ht="15.75" customHeight="1"/>
  </sheetData>
  <sheetProtection algorithmName="SHA-512" hashValue="lEl0UCEEVxQIbFVNtVDD9YCIA9J9+Y1BxM7Tk0gscvYg3myDeLpO1Ur/8LnB9suBGnD7d94t1i9CWwt6LOcbkg==" saltValue="cW3fhX23cwLXVeO+WFGGOQ==" spinCount="100000" sheet="1" pivotTables="0"/>
  <mergeCells count="2">
    <mergeCell ref="H14:I15"/>
    <mergeCell ref="A77:L79"/>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35" spans="1:1">
      <c r="A35" s="43" t="s">
        <v>228</v>
      </c>
    </row>
  </sheetData>
  <sheetProtection algorithmName="SHA-512" hashValue="BSGF87V2gY34Tg4erne/HiOYyygnjX7Fc7uc5DAoMehwyiC5cprfjqwluc0J0z41s+HJ+CWXmwPfiSkXdABH6A==" saltValue="jkXDH9Rnq9IuWgtkkwH7L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49"/>
  <sheetViews>
    <sheetView showGridLines="0" showRowColHeaders="0" workbookViewId="0"/>
  </sheetViews>
  <sheetFormatPr defaultRowHeight="15"/>
  <cols>
    <col min="1" max="16384" width="9.140625" style="43"/>
  </cols>
  <sheetData>
    <row r="49" spans="1:1">
      <c r="A49" s="43" t="s">
        <v>262</v>
      </c>
    </row>
  </sheetData>
  <sheetProtection algorithmName="SHA-512" hashValue="V7uxFRLL/Wk0OP3DybcE0Tn5O1ZV8ROFPRlkBaHR72AuK7At2w7xy8e+5GOemGue4mAUfblJRZHFQkoQGuwbNA==" saltValue="HZu/QtjrKhJdKtofxzti5Q==" spinCount="100000" sheet="1" objects="1" scenarios="1"/>
  <pageMargins left="0.7" right="0.7" top="0.75" bottom="0.75" header="0.3" footer="0.3"/>
  <pageSetup scale="60" orientation="landscape" verticalDpi="0"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3:O47"/>
  <sheetViews>
    <sheetView showGridLines="0" showRowColHeaders="0" workbookViewId="0">
      <selection activeCell="U35" sqref="U35"/>
    </sheetView>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5mbZ7WRyio8exUsDCxmxSjqc3UZXIwXTvQgcdqi0GOaJLLCJG6tGydDLXxsSlUDIxhaFFbjRY+EfAKzuR5IPlw==" saltValue="WlIABpG01kDNZHxKl68EEg=="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3:O47"/>
  <sheetViews>
    <sheetView showGridLines="0" showRowColHeaders="0" workbookViewId="0"/>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TzEBWf5f4UAYtsLpICYN9eji8uxiIgGjkZrjyKV58jO/LyJf8sWaX/0fvosevMm33m3KabkTC2LxUVky+XU3HA==" saltValue="vl6iALkYTRXRNSDJVVp5ww=="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4:O72"/>
  <sheetViews>
    <sheetView showGridLines="0" showRowColHeaders="0" workbookViewId="0"/>
  </sheetViews>
  <sheetFormatPr defaultColWidth="9.140625" defaultRowHeight="15"/>
  <cols>
    <col min="1" max="10" width="9.140625" style="43"/>
    <col min="11" max="11" width="9.140625" style="43" customWidth="1"/>
    <col min="12"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72" spans="1:1">
      <c r="A72" s="43" t="s">
        <v>215</v>
      </c>
    </row>
  </sheetData>
  <sheetProtection algorithmName="SHA-512" hashValue="xQFZ5rHP9SSmP/0YDHNo3jW+0xhPYO9aoKiD1FxTLQUzUTJNIUEviU6WD42nDqwbDLzLBDUBAOdH6aRW640TsQ==" saltValue="+bj+jWglnKA0ERq3suksog=="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pageSetUpPr fitToPage="1"/>
  </sheetPr>
  <dimension ref="A4:O65"/>
  <sheetViews>
    <sheetView showGridLines="0" showRowColHeaders="0" zoomScale="90" zoomScaleNormal="90" workbookViewId="0">
      <selection activeCell="V10" sqref="V10"/>
    </sheetView>
  </sheetViews>
  <sheetFormatPr defaultColWidth="9.140625" defaultRowHeight="15"/>
  <cols>
    <col min="1"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60" spans="1:2">
      <c r="A60" s="43" t="s">
        <v>416</v>
      </c>
    </row>
    <row r="61" spans="1:2">
      <c r="A61" s="43" t="s">
        <v>417</v>
      </c>
    </row>
    <row r="62" spans="1:2">
      <c r="B62" s="43" t="s">
        <v>418</v>
      </c>
    </row>
    <row r="63" spans="1:2">
      <c r="B63" s="43" t="s">
        <v>419</v>
      </c>
    </row>
    <row r="64" spans="1:2">
      <c r="B64" s="43" t="s">
        <v>420</v>
      </c>
    </row>
    <row r="65" spans="2:2">
      <c r="B65" s="43" t="s">
        <v>421</v>
      </c>
    </row>
  </sheetData>
  <sheetProtection algorithmName="SHA-512" hashValue="ffrGRwhqrF6Z2lywZI2s3h+FCMgCX5qNZ3yJl1m/l5NPlMBOhONXPMofREnS62f1YQjfxf9TghdSzNSOsMZjPA==" saltValue="T7XE4P/LtKA85OaziNa6LA==" spinCount="100000" sheet="1" scenarios="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4:B69"/>
  <sheetViews>
    <sheetView showGridLines="0" showRowColHeaders="0" zoomScale="90" zoomScaleNormal="90" workbookViewId="0">
      <selection activeCell="B12" sqref="B12"/>
    </sheetView>
  </sheetViews>
  <sheetFormatPr defaultRowHeight="15"/>
  <cols>
    <col min="1" max="16384" width="9.140625" style="43"/>
  </cols>
  <sheetData>
    <row r="64" spans="1:1">
      <c r="A64" s="155" t="s">
        <v>415</v>
      </c>
    </row>
    <row r="65" spans="1:2">
      <c r="A65" s="43" t="s">
        <v>417</v>
      </c>
    </row>
    <row r="66" spans="1:2">
      <c r="B66" s="43" t="s">
        <v>427</v>
      </c>
    </row>
    <row r="67" spans="1:2">
      <c r="B67" s="43" t="s">
        <v>426</v>
      </c>
    </row>
    <row r="68" spans="1:2">
      <c r="B68" s="43" t="s">
        <v>420</v>
      </c>
    </row>
    <row r="69" spans="1:2">
      <c r="B69" s="43" t="s">
        <v>428</v>
      </c>
    </row>
  </sheetData>
  <sheetProtection algorithmName="SHA-512" hashValue="B7YgmwLpyQwAKhPA8ZsZgBgN/uqTtkBGmaKEpdrM0/CZxSoSry/5gpTz+o5hhBXxdDjKzrQ5AV/DLm3XB5yb1A==" saltValue="A6UiGtZKm+IJOc58+Ipmvg==" spinCount="100000" sheet="1" scenarios="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4:O46"/>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46" spans="1:1">
      <c r="A46" s="43" t="s">
        <v>216</v>
      </c>
    </row>
  </sheetData>
  <sheetProtection algorithmName="SHA-512" hashValue="fw9O8w70y6ogJhptOq4nQGVEg1OM8w1J5Vgn4lFWOdMR3HGrLWRWsd3aBt8EBE5/COEO/yOnrgw3+5oflA2raw==" saltValue="mcS1p+vT51WmBvAFVOkkYQ=="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4:O83"/>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82" spans="1:1">
      <c r="A82" s="43" t="s">
        <v>218</v>
      </c>
    </row>
    <row r="83" spans="1:1">
      <c r="A83" s="43" t="s">
        <v>425</v>
      </c>
    </row>
  </sheetData>
  <sheetProtection algorithmName="SHA-512" hashValue="YJ7YhLKHRIeDObxErRBCrgOG6XvIecIk6RWxDB76t5LfgdrKCLEPF+1WWxuH5AAlNtQu2eOKghoaFqxC9GwoKQ==" saltValue="RY/O3m1wwCsaVS/OI5UGmg=="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4:O56"/>
  <sheetViews>
    <sheetView showGridLines="0" showRowColHeaders="0" workbookViewId="0"/>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55" spans="1:1">
      <c r="A55" s="43" t="s">
        <v>218</v>
      </c>
    </row>
    <row r="56" spans="1:1">
      <c r="A56" s="43" t="s">
        <v>129</v>
      </c>
    </row>
  </sheetData>
  <sheetProtection algorithmName="SHA-512" hashValue="xuDBJDFhT43h6u5V9du6CfLvC/SpOMXzHMIHnISRD7oKIUer2zBCUnc0lCHoUpoVXX9cxPD/xH6J877sema57w==" saltValue="e4RJBK3s+YqKvDKTDs2ZVw==" spinCount="100000" sheet="1" scenarios="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4:O33"/>
  <sheetViews>
    <sheetView showGridLines="0" showRowColHeaders="0" workbookViewId="0"/>
  </sheetViews>
  <sheetFormatPr defaultColWidth="9.140625" defaultRowHeight="15"/>
  <cols>
    <col min="1" max="16384" width="9.140625" style="48"/>
  </cols>
  <sheetData>
    <row r="4" spans="1:15" ht="16.5" customHeight="1"/>
    <row r="10" spans="1:15" ht="18.75" customHeight="1">
      <c r="A10" s="188"/>
      <c r="B10" s="188"/>
      <c r="C10" s="188"/>
      <c r="D10" s="188"/>
      <c r="E10" s="188"/>
      <c r="F10" s="188"/>
      <c r="G10" s="188"/>
      <c r="H10" s="188"/>
      <c r="I10" s="188"/>
      <c r="J10" s="188"/>
      <c r="K10" s="188"/>
      <c r="L10" s="188"/>
      <c r="M10" s="188"/>
      <c r="N10" s="188"/>
      <c r="O10" s="188"/>
    </row>
    <row r="32" spans="1:1">
      <c r="A32" s="43" t="s">
        <v>130</v>
      </c>
    </row>
    <row r="33" spans="1:1">
      <c r="A33" s="47" t="s">
        <v>131</v>
      </c>
    </row>
  </sheetData>
  <sheetProtection algorithmName="SHA-512" hashValue="h5MFtmyZzq5YVvv50kDn8Qx/S91bmiZKf2IuNNpyXC8JdP9xWwQX3nMHSwmSvRz2mD7tcOhMv2FtNvYB1spoJw==" saltValue="vuhaVElrcWcvtcaEZg8aDQ=="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workbookViewId="0">
      <selection activeCell="J25" sqref="J25"/>
    </sheetView>
  </sheetViews>
  <sheetFormatPr defaultRowHeight="15"/>
  <cols>
    <col min="1" max="1" width="29.140625"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32" t="s">
        <v>93</v>
      </c>
      <c r="B1" s="33">
        <v>2016</v>
      </c>
    </row>
    <row r="3" spans="1:4">
      <c r="B3" s="32" t="s">
        <v>88</v>
      </c>
    </row>
    <row r="4" spans="1:4">
      <c r="B4" s="106" t="s">
        <v>185</v>
      </c>
      <c r="C4" s="106" t="s">
        <v>186</v>
      </c>
      <c r="D4" s="106" t="s">
        <v>187</v>
      </c>
    </row>
    <row r="5" spans="1:4">
      <c r="A5" t="s">
        <v>266</v>
      </c>
      <c r="B5" s="39">
        <v>0.111111111</v>
      </c>
      <c r="C5" s="39">
        <v>0.62077294699999996</v>
      </c>
      <c r="D5" s="39">
        <v>0.62964811600000004</v>
      </c>
    </row>
    <row r="25" spans="1:4">
      <c r="A25" s="32" t="s">
        <v>93</v>
      </c>
      <c r="B25" s="33">
        <v>2016</v>
      </c>
    </row>
    <row r="27" spans="1:4">
      <c r="B27" s="32" t="s">
        <v>88</v>
      </c>
    </row>
    <row r="28" spans="1:4">
      <c r="B28" s="106" t="s">
        <v>185</v>
      </c>
      <c r="C28" s="106" t="s">
        <v>186</v>
      </c>
      <c r="D28" s="106" t="s">
        <v>187</v>
      </c>
    </row>
    <row r="29" spans="1:4">
      <c r="A29" t="s">
        <v>267</v>
      </c>
      <c r="B29" s="107">
        <v>4</v>
      </c>
      <c r="C29" s="107">
        <v>80</v>
      </c>
      <c r="D29" s="107">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O54"/>
  <sheetViews>
    <sheetView showRowColHeaders="0" workbookViewId="0">
      <selection activeCell="E12" sqref="E12"/>
    </sheetView>
  </sheetViews>
  <sheetFormatPr defaultColWidth="9.140625" defaultRowHeight="15"/>
  <cols>
    <col min="1" max="16384" width="9.140625" style="48"/>
  </cols>
  <sheetData>
    <row r="4" spans="1:15" ht="16.5" customHeight="1"/>
    <row r="10" spans="1:15" ht="18.75" customHeight="1">
      <c r="A10" s="188"/>
      <c r="B10" s="188"/>
      <c r="C10" s="188"/>
      <c r="D10" s="188"/>
      <c r="E10" s="188"/>
      <c r="F10" s="188"/>
      <c r="G10" s="188"/>
      <c r="H10" s="188"/>
      <c r="I10" s="188"/>
      <c r="J10" s="188"/>
      <c r="K10" s="188"/>
      <c r="L10" s="188"/>
      <c r="M10" s="188"/>
      <c r="N10" s="188"/>
      <c r="O10" s="188"/>
    </row>
    <row r="32" spans="1:1">
      <c r="A32" s="43"/>
    </row>
    <row r="33" spans="1:1">
      <c r="A33" s="47"/>
    </row>
    <row r="43" spans="1:1">
      <c r="A43" s="43"/>
    </row>
    <row r="51" spans="1:1">
      <c r="A51" s="43" t="s">
        <v>268</v>
      </c>
    </row>
    <row r="54" spans="1:1">
      <c r="A54" s="43"/>
    </row>
  </sheetData>
  <sheetProtection algorithmName="SHA-512" hashValue="6PtQQzcksCdY9xH1jq/TtmKtEi9Jzj4QpgStZtVSfffzUAkFxEeTDlVu5jX3ThNg0F6Vzr1sTIR0AJ95KPyYWA==" saltValue="MxQ6nM8Sw6davgGG6zvCqg=="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177"/>
  <sheetViews>
    <sheetView showGridLines="0" showRowColHeaders="0" zoomScaleNormal="100" zoomScaleSheetLayoutView="100" workbookViewId="0">
      <selection activeCell="I10" sqref="I10"/>
    </sheetView>
  </sheetViews>
  <sheetFormatPr defaultRowHeight="15"/>
  <cols>
    <col min="1" max="1" width="2" style="106" customWidth="1"/>
    <col min="2" max="2" width="64.42578125" style="106" customWidth="1"/>
    <col min="3" max="3" width="17.42578125" style="106" customWidth="1"/>
    <col min="4" max="4" width="12.85546875" style="106" customWidth="1"/>
    <col min="5" max="5" width="12.42578125" style="14" customWidth="1"/>
    <col min="6" max="6" width="12.7109375" style="106" customWidth="1"/>
    <col min="7" max="7" width="11.5703125" style="106" customWidth="1"/>
    <col min="8" max="16384" width="9.140625" style="106"/>
  </cols>
  <sheetData>
    <row r="1" spans="1:31">
      <c r="A1" s="43"/>
      <c r="B1" s="43"/>
      <c r="C1" s="43"/>
      <c r="D1" s="43"/>
      <c r="E1" s="121"/>
      <c r="F1" s="43"/>
      <c r="G1" s="43"/>
      <c r="H1" s="43"/>
      <c r="I1" s="43"/>
      <c r="J1" s="43"/>
      <c r="K1" s="43"/>
      <c r="L1" s="43"/>
      <c r="M1" s="43"/>
      <c r="N1" s="43"/>
      <c r="O1" s="43"/>
      <c r="P1" s="43"/>
      <c r="Q1" s="43"/>
      <c r="R1" s="43"/>
      <c r="S1" s="43"/>
      <c r="T1" s="43"/>
      <c r="U1" s="43"/>
      <c r="V1" s="43"/>
      <c r="W1" s="43"/>
      <c r="X1" s="43"/>
      <c r="Y1" s="43"/>
      <c r="Z1" s="43"/>
      <c r="AA1" s="43"/>
      <c r="AB1" s="43"/>
      <c r="AC1" s="43"/>
      <c r="AD1" s="43"/>
      <c r="AE1" s="43"/>
    </row>
    <row r="2" spans="1:31">
      <c r="A2" s="43"/>
      <c r="B2" s="43"/>
      <c r="C2" s="43"/>
      <c r="D2" s="43"/>
      <c r="E2" s="121"/>
      <c r="F2" s="43"/>
      <c r="G2" s="43"/>
      <c r="H2" s="43"/>
      <c r="I2" s="43"/>
      <c r="J2" s="43"/>
      <c r="K2" s="43"/>
      <c r="L2" s="43"/>
      <c r="M2" s="43"/>
      <c r="N2" s="43"/>
      <c r="O2" s="43"/>
      <c r="P2" s="43"/>
      <c r="Q2" s="43"/>
      <c r="R2" s="43"/>
      <c r="S2" s="43"/>
      <c r="T2" s="43"/>
      <c r="U2" s="43"/>
      <c r="V2" s="43"/>
      <c r="W2" s="43"/>
      <c r="X2" s="43"/>
      <c r="Y2" s="43"/>
      <c r="Z2" s="43"/>
      <c r="AA2" s="43"/>
      <c r="AB2" s="43"/>
      <c r="AC2" s="43"/>
      <c r="AD2" s="43"/>
      <c r="AE2" s="43"/>
    </row>
    <row r="3" spans="1:31">
      <c r="A3" s="43"/>
      <c r="B3" s="43"/>
      <c r="C3" s="43"/>
      <c r="D3" s="43"/>
      <c r="E3" s="121"/>
      <c r="F3" s="43"/>
      <c r="G3" s="43"/>
      <c r="H3" s="43"/>
      <c r="I3" s="43"/>
      <c r="J3" s="43"/>
      <c r="K3" s="43"/>
      <c r="L3" s="43"/>
      <c r="M3" s="43"/>
      <c r="N3" s="43"/>
      <c r="O3" s="43"/>
      <c r="P3" s="43"/>
      <c r="Q3" s="43"/>
      <c r="R3" s="43"/>
      <c r="S3" s="43"/>
      <c r="T3" s="43"/>
      <c r="U3" s="43"/>
      <c r="V3" s="43"/>
      <c r="W3" s="43"/>
      <c r="X3" s="43"/>
      <c r="Y3" s="43"/>
      <c r="Z3" s="43"/>
      <c r="AA3" s="43"/>
      <c r="AB3" s="43"/>
      <c r="AC3" s="43"/>
      <c r="AD3" s="43"/>
      <c r="AE3" s="43"/>
    </row>
    <row r="4" spans="1:31">
      <c r="A4" s="43"/>
      <c r="B4" s="43"/>
      <c r="C4" s="43"/>
      <c r="D4" s="43"/>
      <c r="E4" s="121"/>
      <c r="F4" s="43"/>
      <c r="G4" s="43"/>
      <c r="H4" s="43"/>
      <c r="I4" s="43"/>
      <c r="J4" s="43"/>
      <c r="K4" s="43"/>
      <c r="L4" s="43"/>
      <c r="M4" s="43"/>
      <c r="N4" s="43"/>
      <c r="O4" s="43"/>
      <c r="P4" s="43"/>
      <c r="Q4" s="43"/>
      <c r="R4" s="43"/>
      <c r="S4" s="43"/>
      <c r="T4" s="43"/>
      <c r="U4" s="43"/>
      <c r="V4" s="43"/>
      <c r="W4" s="43"/>
      <c r="X4" s="43"/>
      <c r="Y4" s="43"/>
      <c r="Z4" s="43"/>
      <c r="AA4" s="43"/>
      <c r="AB4" s="43"/>
      <c r="AC4" s="43"/>
      <c r="AD4" s="43"/>
      <c r="AE4" s="43"/>
    </row>
    <row r="5" spans="1:31">
      <c r="A5" s="43"/>
      <c r="B5" s="43"/>
      <c r="C5" s="43"/>
      <c r="D5" s="43"/>
      <c r="E5" s="121"/>
      <c r="F5" s="43"/>
      <c r="G5" s="43"/>
      <c r="H5" s="43"/>
      <c r="I5" s="43"/>
      <c r="J5" s="43"/>
      <c r="K5" s="43"/>
      <c r="L5" s="43"/>
      <c r="M5" s="43"/>
      <c r="N5" s="43"/>
      <c r="O5" s="43"/>
      <c r="P5" s="43"/>
      <c r="Q5" s="43"/>
      <c r="R5" s="43"/>
      <c r="S5" s="43"/>
      <c r="T5" s="43"/>
      <c r="U5" s="43"/>
      <c r="V5" s="43"/>
      <c r="W5" s="43"/>
      <c r="X5" s="43"/>
      <c r="Y5" s="43"/>
      <c r="Z5" s="43"/>
      <c r="AA5" s="43"/>
      <c r="AB5" s="43"/>
      <c r="AC5" s="43"/>
      <c r="AD5" s="43"/>
      <c r="AE5" s="43"/>
    </row>
    <row r="6" spans="1:31">
      <c r="A6" s="43"/>
      <c r="B6" s="43"/>
      <c r="C6" s="43"/>
      <c r="D6" s="43"/>
      <c r="E6" s="121"/>
      <c r="F6" s="43"/>
      <c r="G6" s="43"/>
      <c r="H6" s="43"/>
      <c r="I6" s="43"/>
      <c r="J6" s="43"/>
      <c r="K6" s="43"/>
      <c r="L6" s="43"/>
      <c r="M6" s="43"/>
      <c r="N6" s="43"/>
      <c r="O6" s="43"/>
      <c r="P6" s="43"/>
      <c r="Q6" s="43"/>
      <c r="R6" s="43"/>
      <c r="S6" s="43"/>
      <c r="T6" s="43"/>
      <c r="U6" s="43"/>
      <c r="V6" s="43"/>
      <c r="W6" s="43"/>
      <c r="X6" s="43"/>
      <c r="Y6" s="43"/>
      <c r="Z6" s="43"/>
      <c r="AA6" s="43"/>
      <c r="AB6" s="43"/>
      <c r="AC6" s="43"/>
      <c r="AD6" s="43"/>
      <c r="AE6" s="43"/>
    </row>
    <row r="7" spans="1:31" ht="18.75">
      <c r="A7" s="189" t="s">
        <v>269</v>
      </c>
      <c r="B7" s="189"/>
      <c r="C7" s="189"/>
      <c r="D7" s="189"/>
      <c r="E7" s="189"/>
      <c r="F7" s="189"/>
      <c r="G7" s="43"/>
      <c r="H7" s="43"/>
      <c r="I7" s="43"/>
      <c r="J7" s="43"/>
      <c r="K7" s="43"/>
      <c r="L7" s="43"/>
      <c r="M7" s="43"/>
      <c r="N7" s="43"/>
      <c r="O7" s="43"/>
      <c r="P7" s="43"/>
      <c r="Q7" s="43"/>
      <c r="R7" s="43"/>
      <c r="S7" s="43"/>
      <c r="T7" s="43"/>
      <c r="U7" s="43"/>
      <c r="V7" s="43"/>
      <c r="W7" s="43"/>
      <c r="X7" s="43"/>
      <c r="Y7" s="43"/>
      <c r="Z7" s="43"/>
      <c r="AA7" s="43"/>
      <c r="AB7" s="43"/>
      <c r="AC7" s="43"/>
      <c r="AD7" s="43"/>
      <c r="AE7" s="43"/>
    </row>
    <row r="8" spans="1:31" ht="18.75">
      <c r="A8" s="122"/>
      <c r="B8" s="122"/>
      <c r="C8" s="122"/>
      <c r="D8" s="122"/>
      <c r="E8" s="122"/>
      <c r="F8" s="122"/>
      <c r="G8" s="43"/>
      <c r="H8" s="43"/>
      <c r="I8" s="43"/>
      <c r="J8" s="43"/>
      <c r="K8" s="43"/>
      <c r="L8" s="43"/>
      <c r="M8" s="43"/>
      <c r="N8" s="43"/>
      <c r="O8" s="43"/>
      <c r="P8" s="43"/>
      <c r="Q8" s="43"/>
      <c r="R8" s="43"/>
      <c r="S8" s="43"/>
      <c r="T8" s="43"/>
      <c r="U8" s="43"/>
      <c r="V8" s="43"/>
      <c r="W8" s="43"/>
      <c r="X8" s="43"/>
      <c r="Y8" s="43"/>
      <c r="Z8" s="43"/>
      <c r="AA8" s="43"/>
      <c r="AB8" s="43"/>
      <c r="AC8" s="43"/>
      <c r="AD8" s="43"/>
      <c r="AE8" s="43"/>
    </row>
    <row r="9" spans="1:31" ht="24.75" customHeight="1">
      <c r="A9" s="43"/>
      <c r="B9" s="141" t="s">
        <v>2</v>
      </c>
      <c r="C9" s="190" t="s">
        <v>331</v>
      </c>
      <c r="D9" s="191"/>
      <c r="E9" s="43"/>
      <c r="F9" s="43"/>
      <c r="G9" s="43"/>
      <c r="H9" s="43"/>
      <c r="I9" s="43"/>
      <c r="J9" s="43"/>
      <c r="K9" s="43"/>
      <c r="L9" s="43"/>
      <c r="M9" s="43"/>
      <c r="N9" s="43"/>
      <c r="O9" s="43"/>
      <c r="P9" s="43"/>
      <c r="Q9" s="43"/>
      <c r="R9" s="43"/>
      <c r="S9" s="43"/>
      <c r="T9" s="43"/>
      <c r="U9" s="43"/>
      <c r="V9" s="43"/>
      <c r="W9" s="43"/>
      <c r="X9" s="43"/>
      <c r="Y9" s="43"/>
      <c r="Z9" s="43"/>
      <c r="AA9" s="43"/>
      <c r="AB9" s="43"/>
      <c r="AC9" s="43"/>
      <c r="AD9" s="43"/>
      <c r="AE9" s="43"/>
    </row>
    <row r="10" spans="1:31">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row>
    <row r="11" spans="1:31" ht="49.5" customHeight="1">
      <c r="A11" s="43"/>
      <c r="B11" s="128"/>
      <c r="C11" s="129" t="s">
        <v>330</v>
      </c>
      <c r="D11" s="129" t="s">
        <v>270</v>
      </c>
      <c r="E11" s="130" t="s">
        <v>271</v>
      </c>
      <c r="F11" s="130" t="s">
        <v>272</v>
      </c>
      <c r="G11" s="131" t="s">
        <v>273</v>
      </c>
      <c r="H11" s="43"/>
      <c r="I11" s="48"/>
      <c r="J11" s="43"/>
      <c r="K11" s="43"/>
      <c r="L11" s="43"/>
      <c r="M11" s="43"/>
      <c r="N11" s="43"/>
      <c r="O11" s="43"/>
      <c r="P11" s="43"/>
      <c r="Q11" s="43"/>
      <c r="R11" s="43"/>
      <c r="S11" s="43"/>
      <c r="T11" s="43"/>
      <c r="U11" s="43"/>
      <c r="V11" s="43"/>
      <c r="W11" s="43"/>
      <c r="X11" s="43"/>
      <c r="Y11" s="43"/>
      <c r="Z11" s="43"/>
      <c r="AA11" s="43"/>
      <c r="AB11" s="43"/>
      <c r="AC11" s="43"/>
      <c r="AD11" s="43"/>
      <c r="AE11" s="43"/>
    </row>
    <row r="12" spans="1:31" ht="21" customHeight="1">
      <c r="A12" s="43"/>
      <c r="B12" s="137" t="s">
        <v>422</v>
      </c>
      <c r="C12" s="138">
        <v>10082979</v>
      </c>
      <c r="D12" s="138">
        <v>6500130</v>
      </c>
      <c r="E12" s="138">
        <v>3582849</v>
      </c>
      <c r="F12" s="139">
        <f>(D12/C12)</f>
        <v>0.64466364553570921</v>
      </c>
      <c r="G12" s="140">
        <f>E12/C12</f>
        <v>0.35533635446429074</v>
      </c>
      <c r="H12" s="43"/>
      <c r="I12" s="48"/>
      <c r="J12" s="43"/>
      <c r="K12" s="43"/>
      <c r="L12" s="43"/>
      <c r="M12" s="43"/>
      <c r="N12" s="43"/>
      <c r="O12" s="43"/>
      <c r="P12" s="43"/>
      <c r="Q12" s="43"/>
      <c r="R12" s="43"/>
      <c r="S12" s="43"/>
      <c r="T12" s="43"/>
      <c r="U12" s="43"/>
      <c r="V12" s="43"/>
      <c r="W12" s="43"/>
      <c r="X12" s="43"/>
      <c r="Y12" s="43"/>
      <c r="Z12" s="43"/>
      <c r="AA12" s="43"/>
      <c r="AB12" s="43"/>
      <c r="AC12" s="43"/>
      <c r="AD12" s="43"/>
      <c r="AE12" s="43"/>
    </row>
    <row r="13" spans="1:31">
      <c r="A13" s="43"/>
      <c r="B13" s="132"/>
      <c r="C13" s="133"/>
      <c r="D13" s="133"/>
      <c r="E13" s="133"/>
      <c r="F13" s="134"/>
      <c r="G13" s="135"/>
      <c r="H13" s="43"/>
      <c r="I13" s="48"/>
      <c r="J13" s="43"/>
      <c r="K13" s="43"/>
      <c r="L13" s="43"/>
      <c r="M13" s="43"/>
      <c r="N13" s="43"/>
      <c r="O13" s="43"/>
      <c r="P13" s="43"/>
      <c r="Q13" s="43"/>
      <c r="R13" s="43"/>
      <c r="S13" s="43"/>
      <c r="T13" s="43"/>
      <c r="U13" s="43"/>
      <c r="V13" s="43"/>
      <c r="W13" s="43"/>
      <c r="X13" s="43"/>
      <c r="Y13" s="43"/>
      <c r="Z13" s="43"/>
      <c r="AA13" s="43"/>
      <c r="AB13" s="43"/>
      <c r="AC13" s="43"/>
      <c r="AD13" s="43"/>
      <c r="AE13" s="43"/>
    </row>
    <row r="14" spans="1:31" ht="15.75">
      <c r="A14" s="43"/>
      <c r="B14" s="144" t="s">
        <v>403</v>
      </c>
      <c r="C14" s="168">
        <f>SUM(D14:E14)</f>
        <v>4324523</v>
      </c>
      <c r="D14" s="168">
        <f>SUM(D15:D20)</f>
        <v>2162039</v>
      </c>
      <c r="E14" s="168">
        <f>SUM(E15:E20)</f>
        <v>2162484</v>
      </c>
      <c r="F14" s="169">
        <f>(D14/C14)</f>
        <v>0.49994854923884091</v>
      </c>
      <c r="G14" s="170">
        <f>E14/C14</f>
        <v>0.50005145076115909</v>
      </c>
      <c r="H14" s="43"/>
      <c r="I14" s="48"/>
      <c r="J14" s="43"/>
      <c r="K14" s="43"/>
      <c r="L14" s="43"/>
      <c r="M14" s="43"/>
      <c r="N14" s="43"/>
      <c r="O14" s="43"/>
      <c r="P14" s="43"/>
      <c r="Q14" s="43"/>
      <c r="R14" s="43"/>
      <c r="S14" s="43"/>
      <c r="T14" s="43"/>
      <c r="U14" s="43"/>
      <c r="V14" s="43"/>
      <c r="W14" s="43"/>
      <c r="X14" s="43"/>
      <c r="Y14" s="43"/>
      <c r="Z14" s="43"/>
      <c r="AA14" s="43"/>
      <c r="AB14" s="43"/>
      <c r="AC14" s="43"/>
      <c r="AD14" s="43"/>
      <c r="AE14" s="43"/>
    </row>
    <row r="15" spans="1:31">
      <c r="A15" s="43"/>
      <c r="B15" s="136" t="s">
        <v>382</v>
      </c>
      <c r="C15" s="171">
        <f t="shared" ref="C15:C41" si="0">SUM(D15:E15)</f>
        <v>572138</v>
      </c>
      <c r="D15" s="171">
        <f>VLOOKUP($B$9,Tiered_Raw!$A$11:$DB$69,2,FALSE)</f>
        <v>428958</v>
      </c>
      <c r="E15" s="171">
        <f>VLOOKUP($B$9,Tiered_Raw!$A$11:$DB$69,3,FALSE)</f>
        <v>143180</v>
      </c>
      <c r="F15" s="172">
        <f>VLOOKUP($B$9,Tiered_Raw!$A$11:$DB$69,5,FALSE)</f>
        <v>0.749745690724965</v>
      </c>
      <c r="G15" s="173">
        <f>VLOOKUP($B$9,Tiered_Raw!$A$11:$DB$69,6,FALSE)</f>
        <v>0.25025430927503506</v>
      </c>
      <c r="H15" s="43"/>
      <c r="I15" s="48"/>
      <c r="J15" s="43"/>
      <c r="K15" s="43"/>
      <c r="L15" s="43"/>
      <c r="M15" s="43"/>
      <c r="N15" s="43"/>
      <c r="O15" s="43"/>
      <c r="P15" s="43"/>
      <c r="Q15" s="43"/>
      <c r="R15" s="43"/>
      <c r="S15" s="43"/>
      <c r="T15" s="43"/>
      <c r="U15" s="43"/>
      <c r="V15" s="43"/>
      <c r="W15" s="43"/>
      <c r="X15" s="43"/>
      <c r="Y15" s="43"/>
      <c r="Z15" s="43"/>
      <c r="AA15" s="43"/>
      <c r="AB15" s="43"/>
      <c r="AC15" s="43"/>
      <c r="AD15" s="43"/>
      <c r="AE15" s="43"/>
    </row>
    <row r="16" spans="1:31">
      <c r="A16" s="43"/>
      <c r="B16" s="142" t="s">
        <v>383</v>
      </c>
      <c r="C16" s="174">
        <f t="shared" si="0"/>
        <v>2619568</v>
      </c>
      <c r="D16" s="174">
        <f>VLOOKUP($B$9,Tiered_Raw!$A$11:$DB$69,7,FALSE)</f>
        <v>1565327</v>
      </c>
      <c r="E16" s="174">
        <f>VLOOKUP($B$9,Tiered_Raw!$A$11:$DB$69,8,FALSE)</f>
        <v>1054241</v>
      </c>
      <c r="F16" s="175">
        <f>VLOOKUP($B$9,Tiered_Raw!$A$11:$DB$69,10,FALSE)</f>
        <v>0.59755158102404671</v>
      </c>
      <c r="G16" s="176">
        <f>VLOOKUP($B$9,Tiered_Raw!$A$11:$DB$69,11,FALSE)</f>
        <v>0.40244841897595329</v>
      </c>
      <c r="H16" s="43"/>
      <c r="I16" s="48"/>
      <c r="J16" s="43"/>
      <c r="K16" s="43"/>
      <c r="L16" s="43"/>
      <c r="M16" s="43"/>
      <c r="N16" s="43"/>
      <c r="O16" s="43"/>
      <c r="P16" s="43"/>
      <c r="Q16" s="43"/>
      <c r="R16" s="43"/>
      <c r="S16" s="43"/>
      <c r="T16" s="43"/>
      <c r="U16" s="43"/>
      <c r="V16" s="43"/>
      <c r="W16" s="43"/>
      <c r="X16" s="43"/>
      <c r="Y16" s="43"/>
      <c r="Z16" s="43"/>
      <c r="AA16" s="43"/>
      <c r="AB16" s="43"/>
      <c r="AC16" s="43"/>
      <c r="AD16" s="43"/>
      <c r="AE16" s="43"/>
    </row>
    <row r="17" spans="1:31">
      <c r="A17" s="43"/>
      <c r="B17" s="142" t="s">
        <v>384</v>
      </c>
      <c r="C17" s="174">
        <f t="shared" si="0"/>
        <v>1073029</v>
      </c>
      <c r="D17" s="174">
        <f>VLOOKUP($B$9,Tiered_Raw!$A$11:$DB$69,12,FALSE)</f>
        <v>113169</v>
      </c>
      <c r="E17" s="174">
        <f>VLOOKUP($B$9,Tiered_Raw!$A$11:$DB$69,13,FALSE)</f>
        <v>959860</v>
      </c>
      <c r="F17" s="175">
        <f>VLOOKUP($B$9,Tiered_Raw!$A$11:$DB$69,15,FALSE)</f>
        <v>0.10546686063470792</v>
      </c>
      <c r="G17" s="176">
        <f>VLOOKUP($B$9,Tiered_Raw!$A$11:$DB$69,16,FALSE)</f>
        <v>0.89453313936529211</v>
      </c>
      <c r="H17" s="43"/>
      <c r="I17" s="43"/>
      <c r="J17" s="43"/>
      <c r="K17" s="43"/>
      <c r="L17" s="43"/>
      <c r="M17" s="43"/>
      <c r="N17" s="43"/>
      <c r="O17" s="43"/>
      <c r="P17" s="43"/>
      <c r="Q17" s="43"/>
      <c r="R17" s="43"/>
      <c r="S17" s="43"/>
      <c r="T17" s="43"/>
      <c r="U17" s="43"/>
      <c r="V17" s="43"/>
      <c r="W17" s="43"/>
      <c r="X17" s="43"/>
      <c r="Y17" s="43"/>
      <c r="Z17" s="43"/>
      <c r="AA17" s="43"/>
      <c r="AB17" s="43"/>
      <c r="AC17" s="43"/>
      <c r="AD17" s="43"/>
      <c r="AE17" s="43"/>
    </row>
    <row r="18" spans="1:31">
      <c r="A18" s="43"/>
      <c r="B18" s="142" t="s">
        <v>385</v>
      </c>
      <c r="C18" s="174">
        <f t="shared" si="0"/>
        <v>10</v>
      </c>
      <c r="D18" s="174">
        <f>VLOOKUP($B$9,Tiered_Raw!$A$11:$DB$69,17,FALSE)</f>
        <v>6</v>
      </c>
      <c r="E18" s="174">
        <f>VLOOKUP($B$9,Tiered_Raw!$A$11:$DB$69,18,FALSE)</f>
        <v>4</v>
      </c>
      <c r="F18" s="175">
        <f>VLOOKUP($B$9,Tiered_Raw!$A$11:$DB$69,20,FALSE)</f>
        <v>0.6</v>
      </c>
      <c r="G18" s="176">
        <f>VLOOKUP($B$9,Tiered_Raw!$A$11:$DB$69,21,FALSE)</f>
        <v>0.4</v>
      </c>
      <c r="H18" s="43"/>
      <c r="I18" s="43"/>
      <c r="J18" s="43"/>
      <c r="K18" s="43"/>
      <c r="L18" s="43"/>
      <c r="M18" s="43"/>
      <c r="N18" s="43"/>
      <c r="O18" s="43"/>
      <c r="P18" s="43"/>
      <c r="Q18" s="43"/>
      <c r="R18" s="43"/>
      <c r="S18" s="43"/>
      <c r="T18" s="43"/>
      <c r="U18" s="43"/>
      <c r="V18" s="43"/>
      <c r="W18" s="43"/>
      <c r="X18" s="43"/>
      <c r="Y18" s="43"/>
      <c r="Z18" s="43"/>
      <c r="AA18" s="43"/>
      <c r="AB18" s="43"/>
      <c r="AC18" s="43"/>
      <c r="AD18" s="43"/>
      <c r="AE18" s="43"/>
    </row>
    <row r="19" spans="1:31">
      <c r="A19" s="43"/>
      <c r="B19" s="142" t="s">
        <v>386</v>
      </c>
      <c r="C19" s="174">
        <f t="shared" si="0"/>
        <v>54375</v>
      </c>
      <c r="D19" s="174">
        <f>VLOOKUP($B$9,Tiered_Raw!$A$11:$DB$69,22,FALSE)</f>
        <v>50492</v>
      </c>
      <c r="E19" s="174">
        <f>VLOOKUP($B$9,Tiered_Raw!$A$11:$DB$69,23,FALSE)</f>
        <v>3883</v>
      </c>
      <c r="F19" s="175">
        <f>VLOOKUP($B$9,Tiered_Raw!$A$11:$DB$69,25,FALSE)</f>
        <v>0.92858850574712648</v>
      </c>
      <c r="G19" s="176">
        <f>VLOOKUP($B$9,Tiered_Raw!$A$11:$DB$69,26,FALSE)</f>
        <v>7.1411494252873561E-2</v>
      </c>
      <c r="H19" s="43"/>
      <c r="I19" s="43"/>
      <c r="J19" s="43"/>
      <c r="K19" s="43"/>
      <c r="L19" s="43"/>
      <c r="M19" s="43"/>
      <c r="N19" s="43"/>
      <c r="O19" s="43"/>
      <c r="P19" s="43"/>
      <c r="Q19" s="43"/>
      <c r="R19" s="43"/>
      <c r="S19" s="43"/>
      <c r="T19" s="43"/>
      <c r="U19" s="43"/>
      <c r="V19" s="43"/>
      <c r="W19" s="43"/>
      <c r="X19" s="43"/>
      <c r="Y19" s="43"/>
      <c r="Z19" s="43"/>
      <c r="AA19" s="43"/>
      <c r="AB19" s="43"/>
      <c r="AC19" s="43"/>
      <c r="AD19" s="43"/>
      <c r="AE19" s="43"/>
    </row>
    <row r="20" spans="1:31">
      <c r="A20" s="43"/>
      <c r="B20" s="142" t="s">
        <v>387</v>
      </c>
      <c r="C20" s="174">
        <f t="shared" si="0"/>
        <v>5403</v>
      </c>
      <c r="D20" s="174">
        <f>VLOOKUP($B$9,Tiered_Raw!$A$11:$DB$69,27,FALSE)</f>
        <v>4087</v>
      </c>
      <c r="E20" s="174">
        <f>VLOOKUP($B$9,Tiered_Raw!$A$11:$DB$69,28,FALSE)</f>
        <v>1316</v>
      </c>
      <c r="F20" s="175">
        <f>VLOOKUP($B$9,Tiered_Raw!$A$11:$DB$69,30,FALSE)</f>
        <v>0.75643161206736997</v>
      </c>
      <c r="G20" s="176">
        <f>VLOOKUP($B$9,Tiered_Raw!$A$11:$DB$69,31,FALSE)</f>
        <v>0.24356838793263003</v>
      </c>
      <c r="H20" s="43"/>
      <c r="I20" s="43"/>
      <c r="J20" s="43"/>
      <c r="K20" s="43"/>
      <c r="L20" s="43"/>
      <c r="M20" s="43"/>
      <c r="N20" s="43"/>
      <c r="O20" s="43"/>
      <c r="P20" s="43"/>
      <c r="Q20" s="43"/>
      <c r="R20" s="43"/>
      <c r="S20" s="43"/>
      <c r="T20" s="43"/>
      <c r="U20" s="43"/>
      <c r="V20" s="43"/>
      <c r="W20" s="43"/>
      <c r="X20" s="43"/>
      <c r="Y20" s="43"/>
      <c r="Z20" s="43"/>
      <c r="AA20" s="43"/>
      <c r="AB20" s="43"/>
      <c r="AC20" s="43"/>
      <c r="AD20" s="43"/>
      <c r="AE20" s="43"/>
    </row>
    <row r="21" spans="1:31">
      <c r="A21" s="43"/>
      <c r="B21" s="142"/>
      <c r="C21" s="145"/>
      <c r="D21" s="145"/>
      <c r="E21" s="145"/>
      <c r="F21" s="146"/>
      <c r="G21" s="147"/>
      <c r="H21" s="43"/>
      <c r="I21" s="43"/>
      <c r="J21" s="43"/>
      <c r="K21" s="43"/>
      <c r="L21" s="43"/>
      <c r="M21" s="43"/>
      <c r="N21" s="43"/>
      <c r="O21" s="43"/>
      <c r="P21" s="43"/>
      <c r="Q21" s="43"/>
      <c r="R21" s="43"/>
      <c r="S21" s="43"/>
      <c r="T21" s="43"/>
      <c r="U21" s="43"/>
      <c r="V21" s="43"/>
      <c r="W21" s="43"/>
      <c r="X21" s="43"/>
      <c r="Y21" s="43"/>
      <c r="Z21" s="43"/>
      <c r="AA21" s="43"/>
      <c r="AB21" s="43"/>
      <c r="AC21" s="43"/>
      <c r="AD21" s="43"/>
      <c r="AE21" s="43"/>
    </row>
    <row r="22" spans="1:31" ht="15.75">
      <c r="A22" s="43"/>
      <c r="B22" s="144" t="s">
        <v>404</v>
      </c>
      <c r="C22" s="168">
        <f t="shared" si="0"/>
        <v>3444135</v>
      </c>
      <c r="D22" s="168">
        <f>SUM(D23:D27)</f>
        <v>2572134</v>
      </c>
      <c r="E22" s="168">
        <f>SUM(E23:E27)</f>
        <v>872001</v>
      </c>
      <c r="F22" s="169">
        <f>(D22/C22)</f>
        <v>0.74681567360164458</v>
      </c>
      <c r="G22" s="170">
        <f>E22/C22</f>
        <v>0.25318432639835547</v>
      </c>
      <c r="H22" s="43"/>
      <c r="I22" s="43"/>
      <c r="J22" s="43"/>
      <c r="K22" s="43"/>
      <c r="L22" s="43"/>
      <c r="M22" s="43"/>
      <c r="N22" s="43"/>
      <c r="O22" s="43"/>
      <c r="P22" s="43"/>
      <c r="Q22" s="43"/>
      <c r="R22" s="43"/>
      <c r="S22" s="43"/>
      <c r="T22" s="43"/>
      <c r="U22" s="43"/>
      <c r="V22" s="43"/>
      <c r="W22" s="43"/>
      <c r="X22" s="43"/>
      <c r="Y22" s="43"/>
      <c r="Z22" s="43"/>
      <c r="AA22" s="43"/>
      <c r="AB22" s="43"/>
      <c r="AC22" s="43"/>
      <c r="AD22" s="43"/>
      <c r="AE22" s="43"/>
    </row>
    <row r="23" spans="1:31">
      <c r="A23" s="43"/>
      <c r="B23" s="136" t="s">
        <v>388</v>
      </c>
      <c r="C23" s="171">
        <f t="shared" si="0"/>
        <v>50</v>
      </c>
      <c r="D23" s="171">
        <f>VLOOKUP($B$9,Tiered_Raw!$A$11:$DB$69,32,FALSE)</f>
        <v>35</v>
      </c>
      <c r="E23" s="171">
        <f>VLOOKUP($B$9,Tiered_Raw!$A$11:$DB$69,33,FALSE)</f>
        <v>15</v>
      </c>
      <c r="F23" s="172">
        <f>VLOOKUP($B$9,Tiered_Raw!$A$11:$DB$69,35,FALSE)</f>
        <v>0.7</v>
      </c>
      <c r="G23" s="173">
        <f>VLOOKUP($B$9,Tiered_Raw!$A$11:$DB$69,36,FALSE)</f>
        <v>0.3</v>
      </c>
      <c r="H23" s="43"/>
      <c r="I23" s="43"/>
      <c r="J23" s="43"/>
      <c r="K23" s="43"/>
      <c r="L23" s="43"/>
      <c r="M23" s="43"/>
      <c r="N23" s="43"/>
      <c r="O23" s="43"/>
      <c r="P23" s="43"/>
      <c r="Q23" s="43"/>
      <c r="R23" s="43"/>
      <c r="S23" s="43"/>
      <c r="T23" s="43"/>
      <c r="U23" s="43"/>
      <c r="V23" s="43"/>
      <c r="W23" s="43"/>
      <c r="X23" s="43"/>
      <c r="Y23" s="43"/>
      <c r="Z23" s="43"/>
      <c r="AA23" s="43"/>
      <c r="AB23" s="43"/>
      <c r="AC23" s="43"/>
      <c r="AD23" s="43"/>
      <c r="AE23" s="43"/>
    </row>
    <row r="24" spans="1:31">
      <c r="A24" s="43"/>
      <c r="B24" s="142" t="s">
        <v>389</v>
      </c>
      <c r="C24" s="174">
        <f t="shared" si="0"/>
        <v>0</v>
      </c>
      <c r="D24" s="174">
        <f>VLOOKUP($B$9,Tiered_Raw!$A$11:$DB$69,37,FALSE)</f>
        <v>0</v>
      </c>
      <c r="E24" s="174">
        <f>VLOOKUP($B$9,Tiered_Raw!$A$11:$DB$69,38,FALSE)</f>
        <v>0</v>
      </c>
      <c r="F24" s="175">
        <f>VLOOKUP($B$9,Tiered_Raw!$A$11:$DB$69,40,FALSE)</f>
        <v>0</v>
      </c>
      <c r="G24" s="176">
        <f>VLOOKUP($B$9,Tiered_Raw!$A$11:$DB$69,41,FALSE)</f>
        <v>0</v>
      </c>
      <c r="H24" s="43"/>
      <c r="I24" s="43"/>
      <c r="J24" s="43"/>
      <c r="K24" s="43"/>
      <c r="L24" s="43"/>
      <c r="M24" s="43"/>
      <c r="N24" s="43"/>
      <c r="O24" s="43"/>
      <c r="P24" s="43"/>
      <c r="Q24" s="43"/>
      <c r="R24" s="43"/>
      <c r="S24" s="43"/>
      <c r="T24" s="43"/>
      <c r="U24" s="43"/>
      <c r="V24" s="43"/>
      <c r="W24" s="43"/>
      <c r="X24" s="43"/>
      <c r="Y24" s="43"/>
      <c r="Z24" s="43"/>
      <c r="AA24" s="43"/>
      <c r="AB24" s="43"/>
      <c r="AC24" s="43"/>
      <c r="AD24" s="43"/>
      <c r="AE24" s="43"/>
    </row>
    <row r="25" spans="1:31">
      <c r="A25" s="43"/>
      <c r="B25" s="142" t="s">
        <v>390</v>
      </c>
      <c r="C25" s="174">
        <f t="shared" si="0"/>
        <v>5114</v>
      </c>
      <c r="D25" s="174">
        <f>VLOOKUP($B$9,Tiered_Raw!$A$11:$DB$69,42,FALSE)</f>
        <v>3984</v>
      </c>
      <c r="E25" s="174">
        <f>VLOOKUP($B$9,Tiered_Raw!$A$11:$DB$69,43,FALSE)</f>
        <v>1130</v>
      </c>
      <c r="F25" s="175">
        <f>VLOOKUP($B$9,Tiered_Raw!$A$11:$DB$69,45,FALSE)</f>
        <v>0.77903793508017205</v>
      </c>
      <c r="G25" s="176">
        <f>VLOOKUP($B$9,Tiered_Raw!$A$11:$DB$69,46,FALSE)</f>
        <v>0.22096206491982792</v>
      </c>
      <c r="H25" s="43"/>
      <c r="I25" s="43"/>
      <c r="J25" s="43"/>
      <c r="K25" s="43"/>
      <c r="L25" s="43"/>
      <c r="M25" s="43"/>
      <c r="N25" s="43"/>
      <c r="O25" s="43"/>
      <c r="P25" s="43"/>
      <c r="Q25" s="43"/>
      <c r="R25" s="43"/>
      <c r="S25" s="43"/>
      <c r="T25" s="43"/>
      <c r="U25" s="43"/>
      <c r="V25" s="43"/>
      <c r="W25" s="43"/>
      <c r="X25" s="43"/>
      <c r="Y25" s="43"/>
      <c r="Z25" s="43"/>
      <c r="AA25" s="43"/>
      <c r="AB25" s="43"/>
      <c r="AC25" s="43"/>
      <c r="AD25" s="43"/>
      <c r="AE25" s="43"/>
    </row>
    <row r="26" spans="1:31">
      <c r="A26" s="43"/>
      <c r="B26" s="142" t="s">
        <v>391</v>
      </c>
      <c r="C26" s="174">
        <f t="shared" si="0"/>
        <v>3438971</v>
      </c>
      <c r="D26" s="174">
        <f>VLOOKUP($B$9,Tiered_Raw!$A$11:$DB$69,47,FALSE)</f>
        <v>2568115</v>
      </c>
      <c r="E26" s="174">
        <f>VLOOKUP($B$9,Tiered_Raw!$A$11:$DB$69,48,FALSE)</f>
        <v>870856</v>
      </c>
      <c r="F26" s="175">
        <f>VLOOKUP($B$9,Tiered_Raw!$A$11:$DB$69,50,FALSE)</f>
        <v>0.74676843741921639</v>
      </c>
      <c r="G26" s="176">
        <f>VLOOKUP($B$9,Tiered_Raw!$A$11:$DB$69,51,FALSE)</f>
        <v>0.25323156258078361</v>
      </c>
      <c r="H26" s="43"/>
      <c r="I26" s="43"/>
      <c r="J26" s="43"/>
      <c r="K26" s="43"/>
      <c r="L26" s="43"/>
      <c r="M26" s="43"/>
      <c r="N26" s="43"/>
      <c r="O26" s="43"/>
      <c r="P26" s="43"/>
      <c r="Q26" s="43"/>
      <c r="R26" s="43"/>
      <c r="S26" s="43"/>
      <c r="T26" s="43"/>
      <c r="U26" s="43"/>
      <c r="V26" s="43"/>
      <c r="W26" s="43"/>
      <c r="X26" s="43"/>
      <c r="Y26" s="43"/>
      <c r="Z26" s="43"/>
      <c r="AA26" s="43"/>
      <c r="AB26" s="43"/>
      <c r="AC26" s="43"/>
      <c r="AD26" s="43"/>
      <c r="AE26" s="43"/>
    </row>
    <row r="27" spans="1:31">
      <c r="A27" s="43"/>
      <c r="B27" s="142" t="s">
        <v>392</v>
      </c>
      <c r="C27" s="174">
        <f t="shared" si="0"/>
        <v>0</v>
      </c>
      <c r="D27" s="174">
        <f>VLOOKUP($B$9,Tiered_Raw!$A$11:$DB$69,52,FALSE)</f>
        <v>0</v>
      </c>
      <c r="E27" s="174">
        <f>VLOOKUP($B$9,Tiered_Raw!$A$11:$DB$69,53,FALSE)</f>
        <v>0</v>
      </c>
      <c r="F27" s="175">
        <f>VLOOKUP($B$9,Tiered_Raw!$A$11:$DB$69,55,FALSE)</f>
        <v>0</v>
      </c>
      <c r="G27" s="176">
        <f>VLOOKUP($B$9,Tiered_Raw!$A$11:$DB$69,56,FALSE)</f>
        <v>0</v>
      </c>
      <c r="H27" s="43"/>
      <c r="I27" s="43"/>
      <c r="J27" s="43"/>
      <c r="K27" s="43"/>
      <c r="L27" s="43"/>
      <c r="M27" s="43"/>
      <c r="N27" s="43"/>
      <c r="O27" s="43"/>
      <c r="P27" s="43"/>
      <c r="Q27" s="43"/>
      <c r="R27" s="43"/>
      <c r="S27" s="43"/>
      <c r="T27" s="43"/>
      <c r="U27" s="43"/>
      <c r="V27" s="43"/>
      <c r="W27" s="43"/>
      <c r="X27" s="43"/>
      <c r="Y27" s="43"/>
      <c r="Z27" s="43"/>
      <c r="AA27" s="43"/>
      <c r="AB27" s="43"/>
      <c r="AC27" s="43"/>
      <c r="AD27" s="43"/>
      <c r="AE27" s="43"/>
    </row>
    <row r="28" spans="1:31">
      <c r="A28" s="43"/>
      <c r="B28" s="142"/>
      <c r="C28" s="145"/>
      <c r="D28" s="145"/>
      <c r="E28" s="145"/>
      <c r="F28" s="146"/>
      <c r="G28" s="147"/>
      <c r="H28" s="43"/>
      <c r="I28" s="43"/>
      <c r="J28" s="43"/>
      <c r="K28" s="43"/>
      <c r="L28" s="43"/>
      <c r="M28" s="43"/>
      <c r="N28" s="43"/>
      <c r="O28" s="43"/>
      <c r="P28" s="43"/>
      <c r="Q28" s="43"/>
      <c r="R28" s="43"/>
      <c r="S28" s="43"/>
      <c r="T28" s="43"/>
      <c r="U28" s="43"/>
      <c r="V28" s="43"/>
      <c r="W28" s="43"/>
      <c r="X28" s="43"/>
      <c r="Y28" s="43"/>
      <c r="Z28" s="43"/>
      <c r="AA28" s="43"/>
      <c r="AB28" s="43"/>
      <c r="AC28" s="43"/>
      <c r="AD28" s="43"/>
      <c r="AE28" s="43"/>
    </row>
    <row r="29" spans="1:31" ht="15.75">
      <c r="A29" s="43"/>
      <c r="B29" s="144" t="s">
        <v>405</v>
      </c>
      <c r="C29" s="168">
        <f t="shared" si="0"/>
        <v>1129789</v>
      </c>
      <c r="D29" s="168">
        <f>SUM(D30:D35)</f>
        <v>767642</v>
      </c>
      <c r="E29" s="168">
        <f>SUM(E30:E35)</f>
        <v>362147</v>
      </c>
      <c r="F29" s="169">
        <f>(D29/C29)</f>
        <v>0.67945607542647346</v>
      </c>
      <c r="G29" s="170">
        <f>E29/C29</f>
        <v>0.32054392457352654</v>
      </c>
      <c r="H29" s="43"/>
      <c r="I29" s="43"/>
      <c r="J29" s="43"/>
      <c r="K29" s="43"/>
      <c r="L29" s="43"/>
      <c r="M29" s="43"/>
      <c r="N29" s="43"/>
      <c r="O29" s="43"/>
      <c r="P29" s="43"/>
      <c r="Q29" s="43"/>
      <c r="R29" s="43"/>
      <c r="S29" s="43"/>
      <c r="T29" s="43"/>
      <c r="U29" s="43"/>
      <c r="V29" s="43"/>
      <c r="W29" s="43"/>
      <c r="X29" s="43"/>
      <c r="Y29" s="43"/>
      <c r="Z29" s="43"/>
      <c r="AA29" s="43"/>
      <c r="AB29" s="43"/>
      <c r="AC29" s="43"/>
      <c r="AD29" s="43"/>
      <c r="AE29" s="43"/>
    </row>
    <row r="30" spans="1:31">
      <c r="A30" s="43"/>
      <c r="B30" s="136" t="s">
        <v>393</v>
      </c>
      <c r="C30" s="171">
        <f t="shared" si="0"/>
        <v>732722</v>
      </c>
      <c r="D30" s="171">
        <f>VLOOKUP($B$9,Tiered_Raw!$A$11:$DB$69,57,FALSE)</f>
        <v>434169</v>
      </c>
      <c r="E30" s="171">
        <f>VLOOKUP($B$9,Tiered_Raw!$A$11:$DB$69,58,FALSE)</f>
        <v>298553</v>
      </c>
      <c r="F30" s="172">
        <f>VLOOKUP($B$9,Tiered_Raw!$A$11:$DB$69,60,FALSE)</f>
        <v>0.59254260142318638</v>
      </c>
      <c r="G30" s="173">
        <f>VLOOKUP($B$9,Tiered_Raw!$A$11:$DB$69,61,FALSE)</f>
        <v>0.40745739857681357</v>
      </c>
      <c r="H30" s="43"/>
      <c r="I30" s="43"/>
      <c r="J30" s="43"/>
      <c r="K30" s="43"/>
      <c r="L30" s="43"/>
      <c r="M30" s="43"/>
      <c r="N30" s="43"/>
      <c r="O30" s="43"/>
      <c r="P30" s="43"/>
      <c r="Q30" s="43"/>
      <c r="R30" s="43"/>
      <c r="S30" s="43"/>
      <c r="T30" s="43"/>
      <c r="U30" s="43"/>
      <c r="V30" s="43"/>
      <c r="W30" s="43"/>
      <c r="X30" s="43"/>
      <c r="Y30" s="43"/>
      <c r="Z30" s="43"/>
      <c r="AA30" s="43"/>
      <c r="AB30" s="43"/>
      <c r="AC30" s="43"/>
      <c r="AD30" s="43"/>
      <c r="AE30" s="43"/>
    </row>
    <row r="31" spans="1:31">
      <c r="A31" s="43"/>
      <c r="B31" s="142" t="s">
        <v>394</v>
      </c>
      <c r="C31" s="174">
        <f t="shared" si="0"/>
        <v>0</v>
      </c>
      <c r="D31" s="174">
        <f>VLOOKUP($B$9,Tiered_Raw!$A$11:$DB$69,62,FALSE)</f>
        <v>0</v>
      </c>
      <c r="E31" s="174">
        <f>VLOOKUP($B$9,Tiered_Raw!$A$11:$DB$69,63,FALSE)</f>
        <v>0</v>
      </c>
      <c r="F31" s="175">
        <f>VLOOKUP($B$9,Tiered_Raw!$A$11:$DB$69,65,FALSE)</f>
        <v>0</v>
      </c>
      <c r="G31" s="176">
        <f>VLOOKUP($B$9,Tiered_Raw!$A$11:$DB$69,66,FALSE)</f>
        <v>0</v>
      </c>
      <c r="H31" s="43"/>
      <c r="I31" s="43"/>
      <c r="J31" s="43"/>
      <c r="K31" s="43"/>
      <c r="L31" s="43"/>
      <c r="M31" s="43"/>
      <c r="N31" s="43"/>
      <c r="O31" s="43"/>
      <c r="P31" s="43"/>
      <c r="Q31" s="43"/>
      <c r="R31" s="43"/>
      <c r="S31" s="43"/>
      <c r="T31" s="43"/>
      <c r="U31" s="43"/>
      <c r="V31" s="43"/>
      <c r="W31" s="43"/>
      <c r="X31" s="43"/>
      <c r="Y31" s="43"/>
      <c r="Z31" s="43"/>
      <c r="AA31" s="43"/>
      <c r="AB31" s="43"/>
      <c r="AC31" s="43"/>
      <c r="AD31" s="43"/>
      <c r="AE31" s="43"/>
    </row>
    <row r="32" spans="1:31">
      <c r="A32" s="43"/>
      <c r="B32" s="142" t="s">
        <v>395</v>
      </c>
      <c r="C32" s="174">
        <f t="shared" si="0"/>
        <v>345201</v>
      </c>
      <c r="D32" s="174">
        <f>VLOOKUP($B$9,Tiered_Raw!$A$11:$DB$69,67,FALSE)</f>
        <v>291204</v>
      </c>
      <c r="E32" s="174">
        <f>VLOOKUP($B$9,Tiered_Raw!$A$11:$DB$69,68,FALSE)</f>
        <v>53997</v>
      </c>
      <c r="F32" s="175">
        <f>VLOOKUP($B$9,Tiered_Raw!$A$11:$DB$69,70,FALSE)</f>
        <v>0.84357808928711098</v>
      </c>
      <c r="G32" s="176">
        <f>VLOOKUP($B$9,Tiered_Raw!$A$11:$DB$69,71,FALSE)</f>
        <v>0.15642191071288902</v>
      </c>
      <c r="H32" s="43"/>
      <c r="I32" s="43"/>
      <c r="J32" s="43"/>
      <c r="K32" s="43"/>
      <c r="L32" s="43"/>
      <c r="M32" s="43"/>
      <c r="N32" s="43"/>
      <c r="O32" s="43"/>
      <c r="P32" s="43"/>
      <c r="Q32" s="43"/>
      <c r="R32" s="43"/>
      <c r="S32" s="43"/>
      <c r="T32" s="43"/>
      <c r="U32" s="43"/>
      <c r="V32" s="43"/>
      <c r="W32" s="43"/>
      <c r="X32" s="43"/>
      <c r="Y32" s="43"/>
      <c r="Z32" s="43"/>
      <c r="AA32" s="43"/>
      <c r="AB32" s="43"/>
      <c r="AC32" s="43"/>
      <c r="AD32" s="43"/>
      <c r="AE32" s="43"/>
    </row>
    <row r="33" spans="1:31">
      <c r="A33" s="43"/>
      <c r="B33" s="142" t="s">
        <v>396</v>
      </c>
      <c r="C33" s="174">
        <f t="shared" si="0"/>
        <v>48602</v>
      </c>
      <c r="D33" s="174">
        <f>VLOOKUP($B$9,Tiered_Raw!$A$11:$DB$69,72,FALSE)</f>
        <v>39626</v>
      </c>
      <c r="E33" s="174">
        <f>VLOOKUP($B$9,Tiered_Raw!$A$11:$DB$69,73,FALSE)</f>
        <v>8976</v>
      </c>
      <c r="F33" s="175">
        <f>VLOOKUP($B$9,Tiered_Raw!$A$11:$DB$69,75,FALSE)</f>
        <v>0.81531624212995346</v>
      </c>
      <c r="G33" s="176">
        <f>VLOOKUP($B$9,Tiered_Raw!$A$11:$DB$69,76,FALSE)</f>
        <v>0.18468375787004651</v>
      </c>
      <c r="H33" s="43"/>
      <c r="I33" s="43"/>
      <c r="J33" s="43"/>
      <c r="K33" s="43"/>
      <c r="L33" s="43"/>
      <c r="M33" s="43"/>
      <c r="N33" s="43"/>
      <c r="O33" s="43"/>
      <c r="P33" s="43"/>
      <c r="Q33" s="43"/>
      <c r="R33" s="43"/>
      <c r="S33" s="43"/>
      <c r="T33" s="43"/>
      <c r="U33" s="43"/>
      <c r="V33" s="43"/>
      <c r="W33" s="43"/>
      <c r="X33" s="43"/>
      <c r="Y33" s="43"/>
      <c r="Z33" s="43"/>
      <c r="AA33" s="43"/>
      <c r="AB33" s="43"/>
      <c r="AC33" s="43"/>
      <c r="AD33" s="43"/>
      <c r="AE33" s="43"/>
    </row>
    <row r="34" spans="1:31">
      <c r="A34" s="43"/>
      <c r="B34" s="142" t="s">
        <v>397</v>
      </c>
      <c r="C34" s="174">
        <f t="shared" si="0"/>
        <v>3121</v>
      </c>
      <c r="D34" s="174">
        <f>VLOOKUP($B$9,Tiered_Raw!$A$11:$DB$69,77,FALSE)</f>
        <v>2522</v>
      </c>
      <c r="E34" s="174">
        <f>VLOOKUP($B$9,Tiered_Raw!$A$11:$DB$69,78,FALSE)</f>
        <v>599</v>
      </c>
      <c r="F34" s="175">
        <f>VLOOKUP($B$9,Tiered_Raw!$A$11:$DB$69,80,FALSE)</f>
        <v>0.80807433514899074</v>
      </c>
      <c r="G34" s="176">
        <f>VLOOKUP($B$9,Tiered_Raw!$A$11:$DB$69,81,FALSE)</f>
        <v>0.19192566485100929</v>
      </c>
      <c r="H34" s="43"/>
      <c r="I34" s="43"/>
      <c r="J34" s="43"/>
      <c r="K34" s="43"/>
      <c r="L34" s="43"/>
      <c r="M34" s="43"/>
      <c r="N34" s="43"/>
      <c r="O34" s="43"/>
      <c r="P34" s="43"/>
      <c r="Q34" s="43"/>
      <c r="R34" s="43"/>
      <c r="S34" s="43"/>
      <c r="T34" s="43"/>
      <c r="U34" s="43"/>
      <c r="V34" s="43"/>
      <c r="W34" s="43"/>
      <c r="X34" s="43"/>
      <c r="Y34" s="43"/>
      <c r="Z34" s="43"/>
      <c r="AA34" s="43"/>
      <c r="AB34" s="43"/>
      <c r="AC34" s="43"/>
      <c r="AD34" s="43"/>
      <c r="AE34" s="43"/>
    </row>
    <row r="35" spans="1:31">
      <c r="A35" s="43"/>
      <c r="B35" s="142" t="s">
        <v>398</v>
      </c>
      <c r="C35" s="174">
        <f t="shared" si="0"/>
        <v>143</v>
      </c>
      <c r="D35" s="174">
        <f>VLOOKUP($B$9,Tiered_Raw!$A$11:$DB$69,82,FALSE)</f>
        <v>121</v>
      </c>
      <c r="E35" s="174">
        <f>VLOOKUP($B$9,Tiered_Raw!$A$11:$DB$69,83,FALSE)</f>
        <v>22</v>
      </c>
      <c r="F35" s="175">
        <f>VLOOKUP($B$9,Tiered_Raw!$A$11:$DB$69,85,FALSE)</f>
        <v>0.84615384615384615</v>
      </c>
      <c r="G35" s="176">
        <f>VLOOKUP($B$9,Tiered_Raw!$A$11:$DB$69,86,FALSE)</f>
        <v>0.15384615384615385</v>
      </c>
      <c r="H35" s="43"/>
      <c r="I35" s="43"/>
      <c r="J35" s="43"/>
      <c r="K35" s="43"/>
      <c r="L35" s="43"/>
      <c r="M35" s="43"/>
      <c r="N35" s="43"/>
      <c r="O35" s="43"/>
      <c r="P35" s="43"/>
      <c r="Q35" s="43"/>
      <c r="R35" s="43"/>
      <c r="S35" s="43"/>
      <c r="T35" s="43"/>
      <c r="U35" s="43"/>
      <c r="V35" s="43"/>
      <c r="W35" s="43"/>
      <c r="X35" s="43"/>
      <c r="Y35" s="43"/>
      <c r="Z35" s="43"/>
      <c r="AA35" s="43"/>
      <c r="AB35" s="43"/>
      <c r="AC35" s="43"/>
      <c r="AD35" s="43"/>
      <c r="AE35" s="43"/>
    </row>
    <row r="36" spans="1:31">
      <c r="A36" s="43"/>
      <c r="B36" s="142"/>
      <c r="C36" s="145"/>
      <c r="D36" s="145"/>
      <c r="E36" s="145"/>
      <c r="F36" s="146"/>
      <c r="G36" s="147"/>
      <c r="H36" s="43"/>
      <c r="I36" s="43"/>
      <c r="J36" s="43"/>
      <c r="K36" s="43"/>
      <c r="L36" s="43"/>
      <c r="M36" s="43"/>
      <c r="N36" s="43"/>
      <c r="O36" s="43"/>
      <c r="P36" s="43"/>
      <c r="Q36" s="43"/>
      <c r="R36" s="43"/>
      <c r="S36" s="43"/>
      <c r="T36" s="43"/>
      <c r="U36" s="43"/>
      <c r="V36" s="43"/>
      <c r="W36" s="43"/>
      <c r="X36" s="43"/>
      <c r="Y36" s="43"/>
      <c r="Z36" s="43"/>
      <c r="AA36" s="43"/>
      <c r="AB36" s="43"/>
      <c r="AC36" s="43"/>
      <c r="AD36" s="43"/>
      <c r="AE36" s="43"/>
    </row>
    <row r="37" spans="1:31" ht="15.75">
      <c r="A37" s="43"/>
      <c r="B37" s="144" t="s">
        <v>406</v>
      </c>
      <c r="C37" s="168">
        <f t="shared" si="0"/>
        <v>26956</v>
      </c>
      <c r="D37" s="168">
        <f>SUM(D38:D41)</f>
        <v>12100</v>
      </c>
      <c r="E37" s="168">
        <f>SUM(E38:E41)</f>
        <v>14856</v>
      </c>
      <c r="F37" s="169">
        <f>(D37/C37)</f>
        <v>0.44887965573527228</v>
      </c>
      <c r="G37" s="170">
        <f>E37/C37</f>
        <v>0.55112034426472767</v>
      </c>
      <c r="H37" s="43"/>
      <c r="I37" s="43"/>
      <c r="J37" s="43"/>
      <c r="K37" s="43"/>
      <c r="L37" s="43"/>
      <c r="M37" s="43"/>
      <c r="N37" s="43"/>
      <c r="O37" s="43"/>
      <c r="P37" s="43"/>
      <c r="Q37" s="43"/>
      <c r="R37" s="43"/>
      <c r="S37" s="43"/>
      <c r="T37" s="43"/>
      <c r="U37" s="43"/>
      <c r="V37" s="43"/>
      <c r="W37" s="43"/>
      <c r="X37" s="43"/>
      <c r="Y37" s="43"/>
      <c r="Z37" s="43"/>
      <c r="AA37" s="43"/>
      <c r="AB37" s="43"/>
      <c r="AC37" s="43"/>
      <c r="AD37" s="43"/>
      <c r="AE37" s="43"/>
    </row>
    <row r="38" spans="1:31" ht="15" customHeight="1">
      <c r="A38" s="43"/>
      <c r="B38" s="136" t="s">
        <v>399</v>
      </c>
      <c r="C38" s="171">
        <f t="shared" si="0"/>
        <v>2967</v>
      </c>
      <c r="D38" s="171">
        <f>VLOOKUP($B$9,Tiered_Raw!$A$11:$DB$69,87,FALSE)</f>
        <v>1761</v>
      </c>
      <c r="E38" s="171">
        <f>VLOOKUP($B$9,Tiered_Raw!$A$11:$DB$69,88,FALSE)</f>
        <v>1206</v>
      </c>
      <c r="F38" s="172">
        <f>VLOOKUP($B$9,Tiered_Raw!$A$11:$DB$69,90,FALSE)</f>
        <v>0.59352881698685545</v>
      </c>
      <c r="G38" s="173">
        <f>VLOOKUP($B$9,Tiered_Raw!$A$11:$DB$69,91,FALSE)</f>
        <v>0.40647118301314461</v>
      </c>
      <c r="H38" s="43"/>
      <c r="I38" s="43"/>
      <c r="J38" s="43"/>
      <c r="K38" s="43"/>
      <c r="L38" s="43"/>
      <c r="M38" s="43"/>
      <c r="N38" s="43"/>
      <c r="O38" s="43"/>
      <c r="P38" s="43"/>
      <c r="Q38" s="43"/>
      <c r="R38" s="43"/>
      <c r="S38" s="43"/>
      <c r="T38" s="43"/>
      <c r="U38" s="43"/>
      <c r="V38" s="43"/>
      <c r="W38" s="43"/>
      <c r="X38" s="43"/>
      <c r="Y38" s="43"/>
      <c r="Z38" s="43"/>
      <c r="AA38" s="43"/>
      <c r="AB38" s="43"/>
      <c r="AC38" s="43"/>
      <c r="AD38" s="43"/>
      <c r="AE38" s="43"/>
    </row>
    <row r="39" spans="1:31" ht="15" customHeight="1">
      <c r="A39" s="43"/>
      <c r="B39" s="142" t="s">
        <v>400</v>
      </c>
      <c r="C39" s="174">
        <f t="shared" si="0"/>
        <v>23957</v>
      </c>
      <c r="D39" s="174">
        <f>VLOOKUP($B$9,Tiered_Raw!$A$11:$DB$69,92,FALSE)</f>
        <v>10313</v>
      </c>
      <c r="E39" s="174">
        <f>VLOOKUP($B$9,Tiered_Raw!$A$11:$DB$69,93,FALSE)</f>
        <v>13644</v>
      </c>
      <c r="F39" s="175">
        <f>VLOOKUP($B$9,Tiered_Raw!$A$11:$DB$69,95,FALSE)</f>
        <v>0.43047960929999585</v>
      </c>
      <c r="G39" s="176">
        <f>VLOOKUP($B$9,Tiered_Raw!$A$11:$DB$69,96,FALSE)</f>
        <v>0.56952039070000415</v>
      </c>
      <c r="H39" s="43"/>
      <c r="I39" s="43"/>
      <c r="J39" s="43"/>
      <c r="K39" s="43"/>
      <c r="L39" s="43"/>
      <c r="M39" s="43"/>
      <c r="N39" s="43"/>
      <c r="O39" s="43"/>
      <c r="P39" s="43"/>
      <c r="Q39" s="43"/>
      <c r="R39" s="43"/>
      <c r="S39" s="43"/>
      <c r="T39" s="43"/>
      <c r="U39" s="43"/>
      <c r="V39" s="43"/>
      <c r="W39" s="43"/>
      <c r="X39" s="43"/>
      <c r="Y39" s="43"/>
      <c r="Z39" s="43"/>
      <c r="AA39" s="43"/>
      <c r="AB39" s="43"/>
      <c r="AC39" s="43"/>
      <c r="AD39" s="43"/>
      <c r="AE39" s="43"/>
    </row>
    <row r="40" spans="1:31" ht="15" customHeight="1">
      <c r="A40" s="43"/>
      <c r="B40" s="142" t="s">
        <v>401</v>
      </c>
      <c r="C40" s="174">
        <f t="shared" si="0"/>
        <v>32</v>
      </c>
      <c r="D40" s="174">
        <f>VLOOKUP($B$9,Tiered_Raw!$A$11:$DB$69,97,FALSE)</f>
        <v>26</v>
      </c>
      <c r="E40" s="174">
        <f>VLOOKUP($B$9,Tiered_Raw!$A$11:$DB$69,98,FALSE)</f>
        <v>6</v>
      </c>
      <c r="F40" s="175">
        <f>VLOOKUP($B$9,Tiered_Raw!$A$11:$DB$69,100,FALSE)</f>
        <v>0.8125</v>
      </c>
      <c r="G40" s="176">
        <f>VLOOKUP($B$9,Tiered_Raw!$A$11:$DB$69,101,FALSE)</f>
        <v>0.1875</v>
      </c>
      <c r="H40" s="43"/>
      <c r="I40" s="43"/>
      <c r="J40" s="43"/>
      <c r="K40" s="43"/>
      <c r="L40" s="43"/>
      <c r="M40" s="43"/>
      <c r="N40" s="43"/>
      <c r="O40" s="43"/>
      <c r="P40" s="43"/>
      <c r="Q40" s="43"/>
      <c r="R40" s="43"/>
      <c r="S40" s="43"/>
      <c r="T40" s="43"/>
      <c r="U40" s="43"/>
      <c r="V40" s="43"/>
      <c r="W40" s="43"/>
      <c r="X40" s="43"/>
      <c r="Y40" s="43"/>
      <c r="Z40" s="43"/>
      <c r="AA40" s="43"/>
      <c r="AB40" s="43"/>
      <c r="AC40" s="43"/>
      <c r="AD40" s="43"/>
      <c r="AE40" s="43"/>
    </row>
    <row r="41" spans="1:31" ht="15" customHeight="1">
      <c r="A41" s="43"/>
      <c r="B41" s="143" t="s">
        <v>402</v>
      </c>
      <c r="C41" s="177">
        <f t="shared" si="0"/>
        <v>0</v>
      </c>
      <c r="D41" s="177">
        <f>VLOOKUP($B$9,Tiered_Raw!$A$11:$DB$69,102,FALSE)</f>
        <v>0</v>
      </c>
      <c r="E41" s="177">
        <f>VLOOKUP($B$9,Tiered_Raw!$A$11:$DB$69,103,FALSE)</f>
        <v>0</v>
      </c>
      <c r="F41" s="178">
        <f>VLOOKUP($B$9,Tiered_Raw!$A$11:$DB$69,105,FALSE)</f>
        <v>0</v>
      </c>
      <c r="G41" s="179">
        <f>VLOOKUP($B$9,Tiered_Raw!$A$11:$DB$69,106,FALSE)</f>
        <v>0</v>
      </c>
      <c r="H41" s="43"/>
      <c r="I41" s="43"/>
      <c r="J41" s="43"/>
      <c r="K41" s="43"/>
      <c r="L41" s="43"/>
      <c r="M41" s="43"/>
      <c r="N41" s="43"/>
      <c r="O41" s="43"/>
      <c r="P41" s="43"/>
      <c r="Q41" s="43"/>
      <c r="R41" s="43"/>
      <c r="S41" s="43"/>
      <c r="T41" s="43"/>
      <c r="U41" s="43"/>
      <c r="V41" s="43"/>
      <c r="W41" s="43"/>
      <c r="X41" s="43"/>
      <c r="Y41" s="43"/>
      <c r="Z41" s="43"/>
      <c r="AA41" s="43"/>
      <c r="AB41" s="43"/>
      <c r="AC41" s="43"/>
      <c r="AD41" s="43"/>
      <c r="AE41" s="43"/>
    </row>
    <row r="42" spans="1:31">
      <c r="A42" s="43"/>
      <c r="B42" s="125"/>
      <c r="C42" s="126"/>
      <c r="D42" s="126"/>
      <c r="E42" s="126"/>
      <c r="F42" s="127"/>
      <c r="G42" s="127"/>
      <c r="H42" s="43"/>
      <c r="I42" s="43"/>
      <c r="J42" s="43"/>
      <c r="K42" s="43"/>
      <c r="L42" s="43"/>
      <c r="M42" s="43"/>
      <c r="N42" s="43"/>
      <c r="O42" s="43"/>
      <c r="P42" s="43"/>
      <c r="Q42" s="43"/>
      <c r="R42" s="43"/>
      <c r="S42" s="43"/>
      <c r="T42" s="43"/>
      <c r="U42" s="43"/>
      <c r="V42" s="43"/>
      <c r="W42" s="43"/>
      <c r="X42" s="43"/>
      <c r="Y42" s="43"/>
      <c r="Z42" s="43"/>
      <c r="AA42" s="43"/>
      <c r="AB42" s="43"/>
      <c r="AC42" s="43"/>
      <c r="AD42" s="43"/>
      <c r="AE42" s="43"/>
    </row>
    <row r="43" spans="1:31" ht="15.75">
      <c r="A43" s="43"/>
      <c r="B43" s="124" t="s">
        <v>407</v>
      </c>
      <c r="C43" s="43"/>
      <c r="D43" s="43"/>
      <c r="E43" s="121"/>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row>
    <row r="44" spans="1:31">
      <c r="A44" s="43"/>
      <c r="B44" s="124" t="s">
        <v>423</v>
      </c>
      <c r="C44" s="43"/>
      <c r="D44" s="43"/>
      <c r="E44" s="121"/>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row>
    <row r="45" spans="1:31">
      <c r="A45" s="43"/>
      <c r="B45" s="124" t="s">
        <v>408</v>
      </c>
      <c r="C45" s="43"/>
      <c r="D45" s="43"/>
      <c r="E45" s="121"/>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row>
    <row r="46" spans="1:31">
      <c r="A46" s="43"/>
      <c r="B46" s="124"/>
      <c r="C46" s="43"/>
      <c r="D46" s="43"/>
      <c r="E46" s="121"/>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row>
    <row r="47" spans="1:31">
      <c r="A47" s="43"/>
      <c r="B47" s="124"/>
      <c r="C47" s="43"/>
      <c r="D47" s="43"/>
      <c r="E47" s="121"/>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row>
    <row r="48" spans="1:31">
      <c r="A48" s="43"/>
      <c r="B48" s="124"/>
      <c r="C48" s="43"/>
      <c r="D48" s="43"/>
      <c r="E48" s="121"/>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row>
    <row r="49" spans="1:31">
      <c r="A49" s="43"/>
      <c r="B49" s="124"/>
      <c r="C49" s="43"/>
      <c r="D49" s="43"/>
      <c r="E49" s="121"/>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row>
    <row r="50" spans="1:31">
      <c r="A50" s="43"/>
      <c r="B50" s="124"/>
      <c r="C50" s="43"/>
      <c r="D50" s="43"/>
      <c r="E50" s="121"/>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row>
    <row r="51" spans="1:31">
      <c r="A51" s="43"/>
      <c r="B51" s="123"/>
      <c r="C51" s="43"/>
      <c r="D51" s="43"/>
      <c r="E51" s="121"/>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row>
    <row r="52" spans="1:31">
      <c r="A52" s="43"/>
      <c r="B52" s="43"/>
      <c r="C52" s="43"/>
      <c r="D52" s="43"/>
      <c r="E52" s="121"/>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row>
    <row r="53" spans="1:31">
      <c r="A53" s="43"/>
      <c r="B53" s="43"/>
      <c r="C53" s="43"/>
      <c r="D53" s="43"/>
      <c r="E53" s="121"/>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row>
    <row r="54" spans="1:31">
      <c r="A54" s="43"/>
      <c r="B54" s="43"/>
      <c r="C54" s="43"/>
      <c r="D54" s="43"/>
      <c r="E54" s="121"/>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row>
    <row r="55" spans="1:31">
      <c r="A55" s="43"/>
      <c r="B55" s="43"/>
      <c r="C55" s="43"/>
      <c r="D55" s="43"/>
      <c r="E55" s="121"/>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row>
    <row r="56" spans="1:31">
      <c r="A56" s="43"/>
      <c r="B56" s="43"/>
      <c r="C56" s="43"/>
      <c r="D56" s="43"/>
      <c r="E56" s="121"/>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row>
    <row r="57" spans="1:31">
      <c r="A57" s="43"/>
      <c r="B57" s="43"/>
      <c r="C57" s="43"/>
      <c r="D57" s="43"/>
      <c r="E57" s="121"/>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row>
    <row r="58" spans="1:31">
      <c r="A58" s="43"/>
      <c r="B58" s="43"/>
      <c r="C58" s="43"/>
      <c r="D58" s="43"/>
      <c r="E58" s="121"/>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row>
    <row r="59" spans="1:31">
      <c r="A59" s="43"/>
      <c r="B59" s="43"/>
      <c r="C59" s="43"/>
      <c r="D59" s="43"/>
      <c r="E59" s="121"/>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row>
    <row r="60" spans="1:31">
      <c r="A60" s="43"/>
      <c r="B60" s="43"/>
      <c r="C60" s="43"/>
      <c r="D60" s="43"/>
      <c r="E60" s="121"/>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row>
    <row r="61" spans="1:31">
      <c r="A61" s="43"/>
      <c r="B61" s="43"/>
      <c r="C61" s="43"/>
      <c r="D61" s="43"/>
      <c r="E61" s="121"/>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row>
    <row r="62" spans="1:31">
      <c r="A62" s="43"/>
      <c r="B62" s="43"/>
      <c r="C62" s="43"/>
      <c r="D62" s="43"/>
      <c r="E62" s="121"/>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row>
    <row r="63" spans="1:31">
      <c r="A63" s="43"/>
      <c r="B63" s="43"/>
      <c r="C63" s="43"/>
      <c r="D63" s="43"/>
      <c r="E63" s="121"/>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row>
    <row r="64" spans="1:31">
      <c r="A64" s="43"/>
      <c r="B64" s="43"/>
      <c r="C64" s="43"/>
      <c r="D64" s="43"/>
      <c r="E64" s="121"/>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row>
    <row r="65" spans="1:31">
      <c r="A65" s="43"/>
      <c r="B65" s="43"/>
      <c r="C65" s="43"/>
      <c r="D65" s="43"/>
      <c r="E65" s="121"/>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row>
    <row r="66" spans="1:31">
      <c r="A66" s="43"/>
      <c r="B66" s="43"/>
      <c r="C66" s="43"/>
      <c r="D66" s="43"/>
      <c r="E66" s="121"/>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row>
    <row r="67" spans="1:31">
      <c r="A67" s="43"/>
      <c r="B67" s="43"/>
      <c r="C67" s="43"/>
      <c r="D67" s="43"/>
      <c r="E67" s="121"/>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row>
    <row r="68" spans="1:31">
      <c r="A68" s="43"/>
      <c r="B68" s="43"/>
      <c r="C68" s="43"/>
      <c r="D68" s="43"/>
      <c r="E68" s="121"/>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row>
    <row r="69" spans="1:31">
      <c r="A69" s="43"/>
      <c r="B69" s="43"/>
      <c r="C69" s="43"/>
      <c r="D69" s="43"/>
      <c r="E69" s="121"/>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row>
    <row r="70" spans="1:31">
      <c r="A70" s="43"/>
      <c r="B70" s="43"/>
      <c r="C70" s="43"/>
      <c r="D70" s="43"/>
      <c r="E70" s="121"/>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row>
    <row r="71" spans="1:31">
      <c r="A71" s="43"/>
      <c r="B71" s="43"/>
      <c r="C71" s="43"/>
      <c r="D71" s="43"/>
      <c r="E71" s="121"/>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row>
    <row r="72" spans="1:31">
      <c r="A72" s="43"/>
      <c r="B72" s="43"/>
      <c r="C72" s="43"/>
      <c r="D72" s="43"/>
      <c r="E72" s="121"/>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row>
    <row r="73" spans="1:31">
      <c r="A73" s="43"/>
      <c r="B73" s="43"/>
      <c r="C73" s="43"/>
      <c r="D73" s="43"/>
      <c r="E73" s="121"/>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row>
    <row r="74" spans="1:31">
      <c r="A74" s="43"/>
      <c r="B74" s="43"/>
      <c r="C74" s="43"/>
      <c r="D74" s="43"/>
      <c r="E74" s="121"/>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row>
    <row r="75" spans="1:31">
      <c r="A75" s="43"/>
      <c r="B75" s="43"/>
      <c r="C75" s="43"/>
      <c r="D75" s="43"/>
      <c r="E75" s="121"/>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row>
    <row r="76" spans="1:31">
      <c r="A76" s="43"/>
      <c r="B76" s="43"/>
      <c r="C76" s="43"/>
      <c r="D76" s="43"/>
      <c r="E76" s="121"/>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row>
    <row r="77" spans="1:31">
      <c r="A77" s="43"/>
      <c r="B77" s="43"/>
      <c r="C77" s="43"/>
      <c r="D77" s="43"/>
      <c r="E77" s="121"/>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row>
    <row r="78" spans="1:31">
      <c r="A78" s="43"/>
      <c r="B78" s="43"/>
      <c r="C78" s="43"/>
      <c r="D78" s="43"/>
      <c r="E78" s="121"/>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row>
    <row r="79" spans="1:31">
      <c r="A79" s="43"/>
      <c r="B79" s="43"/>
      <c r="C79" s="43"/>
      <c r="D79" s="43"/>
      <c r="E79" s="121"/>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row>
    <row r="80" spans="1:31">
      <c r="A80" s="43"/>
      <c r="B80" s="43"/>
      <c r="C80" s="43"/>
      <c r="D80" s="43"/>
      <c r="E80" s="121"/>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row>
    <row r="81" spans="1:31">
      <c r="A81" s="43"/>
      <c r="B81" s="43"/>
      <c r="C81" s="43"/>
      <c r="D81" s="43"/>
      <c r="E81" s="121"/>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row>
    <row r="82" spans="1:31">
      <c r="A82" s="43"/>
      <c r="B82" s="43"/>
      <c r="C82" s="43"/>
      <c r="D82" s="43"/>
      <c r="E82" s="121"/>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row>
    <row r="83" spans="1:31">
      <c r="A83" s="43"/>
      <c r="B83" s="43"/>
      <c r="C83" s="43"/>
      <c r="D83" s="43"/>
      <c r="E83" s="121"/>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row>
    <row r="84" spans="1:31">
      <c r="A84" s="43"/>
      <c r="B84" s="43"/>
      <c r="C84" s="43"/>
      <c r="D84" s="43"/>
      <c r="E84" s="121"/>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row>
    <row r="85" spans="1:31">
      <c r="A85" s="43"/>
      <c r="B85" s="43"/>
      <c r="C85" s="43"/>
      <c r="D85" s="43"/>
      <c r="E85" s="121"/>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row>
    <row r="86" spans="1:31">
      <c r="A86" s="43"/>
      <c r="B86" s="43"/>
      <c r="C86" s="43"/>
      <c r="D86" s="43"/>
      <c r="E86" s="121"/>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row>
    <row r="87" spans="1:31">
      <c r="A87" s="43"/>
      <c r="B87" s="43"/>
      <c r="C87" s="43"/>
      <c r="D87" s="43"/>
      <c r="E87" s="121"/>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row>
    <row r="88" spans="1:31">
      <c r="A88" s="43"/>
      <c r="B88" s="43"/>
      <c r="C88" s="43"/>
      <c r="D88" s="43"/>
      <c r="E88" s="121"/>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row>
    <row r="89" spans="1:31">
      <c r="A89" s="43"/>
      <c r="B89" s="43"/>
      <c r="C89" s="43"/>
      <c r="D89" s="43"/>
      <c r="E89" s="121"/>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row>
    <row r="90" spans="1:31">
      <c r="A90" s="43"/>
      <c r="B90" s="43"/>
      <c r="C90" s="43"/>
      <c r="D90" s="43"/>
      <c r="E90" s="121"/>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row>
    <row r="91" spans="1:31">
      <c r="A91" s="43"/>
      <c r="B91" s="43"/>
      <c r="C91" s="43"/>
      <c r="D91" s="43"/>
      <c r="E91" s="121"/>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row>
    <row r="92" spans="1:31">
      <c r="A92" s="43"/>
      <c r="B92" s="43"/>
      <c r="C92" s="43"/>
      <c r="D92" s="43"/>
      <c r="E92" s="121"/>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row>
    <row r="93" spans="1:31">
      <c r="A93" s="43"/>
      <c r="B93" s="43"/>
      <c r="C93" s="43"/>
      <c r="D93" s="43"/>
      <c r="E93" s="121"/>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row>
    <row r="94" spans="1:31">
      <c r="A94" s="43"/>
      <c r="B94" s="43"/>
      <c r="C94" s="43"/>
      <c r="D94" s="43"/>
      <c r="E94" s="121"/>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row>
    <row r="95" spans="1:31">
      <c r="A95" s="43"/>
      <c r="B95" s="43"/>
      <c r="C95" s="43"/>
      <c r="D95" s="43"/>
      <c r="E95" s="121"/>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row>
    <row r="96" spans="1:31">
      <c r="A96" s="43"/>
      <c r="B96" s="43"/>
      <c r="C96" s="43"/>
      <c r="D96" s="43"/>
      <c r="E96" s="121"/>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row>
    <row r="97" spans="1:31">
      <c r="A97" s="43"/>
      <c r="B97" s="43"/>
      <c r="C97" s="43"/>
      <c r="D97" s="43"/>
      <c r="E97" s="121"/>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row>
    <row r="98" spans="1:31">
      <c r="A98" s="43"/>
      <c r="B98" s="43"/>
      <c r="C98" s="43"/>
      <c r="D98" s="43"/>
      <c r="E98" s="121"/>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row>
    <row r="99" spans="1:31">
      <c r="A99" s="43"/>
      <c r="B99" s="43"/>
      <c r="C99" s="43"/>
      <c r="D99" s="43"/>
      <c r="E99" s="121"/>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row>
    <row r="100" spans="1:31">
      <c r="A100" s="43"/>
      <c r="B100" s="43"/>
      <c r="C100" s="43"/>
      <c r="D100" s="43"/>
      <c r="E100" s="121"/>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row>
    <row r="101" spans="1:31">
      <c r="A101" s="43"/>
      <c r="B101" s="43"/>
      <c r="C101" s="43"/>
      <c r="D101" s="43"/>
      <c r="E101" s="121"/>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row>
    <row r="102" spans="1:31">
      <c r="A102" s="43"/>
      <c r="B102" s="43"/>
      <c r="C102" s="43"/>
      <c r="D102" s="43"/>
      <c r="E102" s="121"/>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row>
    <row r="103" spans="1:31">
      <c r="A103" s="43"/>
      <c r="B103" s="43"/>
      <c r="C103" s="43"/>
      <c r="D103" s="43"/>
      <c r="E103" s="121"/>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row>
    <row r="104" spans="1:31">
      <c r="A104" s="43"/>
      <c r="B104" s="43"/>
      <c r="C104" s="43"/>
      <c r="D104" s="43"/>
      <c r="E104" s="121"/>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row>
    <row r="105" spans="1:31">
      <c r="A105" s="43"/>
      <c r="B105" s="43"/>
      <c r="C105" s="43"/>
      <c r="D105" s="43"/>
      <c r="E105" s="121"/>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row>
    <row r="106" spans="1:31">
      <c r="A106" s="43"/>
      <c r="B106" s="43"/>
      <c r="C106" s="43"/>
      <c r="D106" s="43"/>
      <c r="E106" s="121"/>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row>
    <row r="107" spans="1:31">
      <c r="A107" s="43"/>
      <c r="B107" s="43"/>
      <c r="C107" s="43"/>
      <c r="D107" s="43"/>
      <c r="E107" s="121"/>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row>
    <row r="108" spans="1:31">
      <c r="A108" s="43"/>
      <c r="B108" s="43"/>
      <c r="C108" s="43"/>
      <c r="D108" s="43"/>
      <c r="E108" s="121"/>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row>
    <row r="109" spans="1:31">
      <c r="A109" s="43"/>
      <c r="B109" s="43"/>
      <c r="C109" s="43"/>
      <c r="D109" s="43"/>
      <c r="E109" s="121"/>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row>
    <row r="110" spans="1:31">
      <c r="A110" s="43"/>
      <c r="B110" s="43"/>
      <c r="C110" s="43"/>
      <c r="D110" s="43"/>
      <c r="E110" s="121"/>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row>
    <row r="111" spans="1:31">
      <c r="A111" s="43"/>
      <c r="B111" s="43"/>
      <c r="C111" s="43"/>
      <c r="D111" s="43"/>
      <c r="E111" s="121"/>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row>
    <row r="112" spans="1:31">
      <c r="A112" s="43"/>
      <c r="B112" s="43"/>
      <c r="C112" s="43"/>
      <c r="D112" s="43"/>
      <c r="E112" s="121"/>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row>
    <row r="113" spans="1:31">
      <c r="A113" s="43"/>
      <c r="B113" s="43"/>
      <c r="C113" s="43"/>
      <c r="D113" s="43"/>
      <c r="E113" s="121"/>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row>
    <row r="114" spans="1:31">
      <c r="A114" s="43"/>
      <c r="B114" s="43"/>
      <c r="C114" s="43"/>
      <c r="D114" s="43"/>
      <c r="E114" s="121"/>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row>
    <row r="115" spans="1:31">
      <c r="A115" s="43"/>
      <c r="B115" s="43"/>
      <c r="C115" s="43"/>
      <c r="D115" s="43"/>
      <c r="E115" s="121"/>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row>
    <row r="116" spans="1:31">
      <c r="A116" s="43"/>
      <c r="B116" s="43"/>
      <c r="C116" s="43"/>
      <c r="D116" s="43"/>
      <c r="E116" s="121"/>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row>
    <row r="117" spans="1:31">
      <c r="A117" s="43"/>
      <c r="B117" s="43"/>
      <c r="C117" s="43"/>
      <c r="D117" s="43"/>
      <c r="E117" s="121"/>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row>
    <row r="118" spans="1:31">
      <c r="A118" s="43"/>
      <c r="B118" s="43"/>
      <c r="C118" s="43"/>
      <c r="D118" s="43"/>
      <c r="E118" s="121"/>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row>
    <row r="119" spans="1:31">
      <c r="A119" s="43"/>
      <c r="B119" s="43"/>
      <c r="C119" s="43"/>
      <c r="D119" s="43"/>
      <c r="E119" s="121"/>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row>
    <row r="120" spans="1:31">
      <c r="A120" s="43"/>
      <c r="B120" s="43"/>
      <c r="C120" s="43"/>
      <c r="D120" s="43"/>
      <c r="E120" s="121"/>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row>
    <row r="121" spans="1:31">
      <c r="A121" s="43"/>
      <c r="B121" s="43"/>
      <c r="C121" s="43"/>
      <c r="D121" s="43"/>
      <c r="E121" s="121"/>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row>
    <row r="122" spans="1:31">
      <c r="A122" s="43"/>
      <c r="B122" s="43"/>
      <c r="C122" s="43"/>
      <c r="D122" s="43"/>
      <c r="E122" s="121"/>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row>
    <row r="123" spans="1:31">
      <c r="A123" s="43"/>
      <c r="B123" s="43"/>
      <c r="C123" s="43"/>
      <c r="D123" s="43"/>
      <c r="E123" s="121"/>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row>
    <row r="124" spans="1:31">
      <c r="A124" s="43"/>
      <c r="B124" s="43"/>
      <c r="C124" s="43"/>
      <c r="D124" s="43"/>
      <c r="E124" s="121"/>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row>
    <row r="125" spans="1:31">
      <c r="A125" s="43"/>
      <c r="B125" s="43"/>
      <c r="C125" s="43"/>
      <c r="D125" s="43"/>
      <c r="E125" s="121"/>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row>
    <row r="126" spans="1:31">
      <c r="A126" s="43"/>
      <c r="B126" s="43"/>
      <c r="C126" s="43"/>
      <c r="D126" s="43"/>
      <c r="E126" s="121"/>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row>
    <row r="127" spans="1:31">
      <c r="A127" s="43"/>
      <c r="B127" s="43"/>
      <c r="C127" s="43"/>
      <c r="D127" s="43"/>
      <c r="E127" s="121"/>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row>
    <row r="128" spans="1:31">
      <c r="A128" s="43"/>
      <c r="B128" s="43"/>
      <c r="C128" s="43"/>
      <c r="D128" s="43"/>
      <c r="E128" s="121"/>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row>
    <row r="129" spans="1:31">
      <c r="A129" s="43"/>
      <c r="B129" s="43"/>
      <c r="C129" s="43"/>
      <c r="D129" s="43"/>
      <c r="E129" s="121"/>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row>
    <row r="130" spans="1:31">
      <c r="A130" s="43"/>
      <c r="B130" s="43"/>
      <c r="C130" s="43"/>
      <c r="D130" s="43"/>
      <c r="E130" s="121"/>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row>
    <row r="131" spans="1:31">
      <c r="A131" s="43"/>
      <c r="B131" s="43"/>
      <c r="C131" s="43"/>
      <c r="D131" s="43"/>
      <c r="E131" s="121"/>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row>
    <row r="132" spans="1:31">
      <c r="A132" s="43"/>
      <c r="B132" s="43"/>
      <c r="C132" s="43"/>
      <c r="D132" s="43"/>
      <c r="E132" s="121"/>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row>
    <row r="133" spans="1:31">
      <c r="A133" s="43"/>
      <c r="B133" s="43"/>
      <c r="C133" s="43"/>
      <c r="D133" s="43"/>
      <c r="E133" s="121"/>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row>
    <row r="134" spans="1:31">
      <c r="A134" s="43"/>
      <c r="B134" s="43"/>
      <c r="C134" s="43"/>
      <c r="D134" s="43"/>
      <c r="E134" s="121"/>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row>
    <row r="135" spans="1:31">
      <c r="A135" s="43"/>
      <c r="B135" s="43"/>
      <c r="C135" s="43"/>
      <c r="D135" s="43"/>
      <c r="E135" s="121"/>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row>
    <row r="136" spans="1:31">
      <c r="A136" s="43"/>
      <c r="B136" s="43"/>
      <c r="C136" s="43"/>
      <c r="D136" s="43"/>
      <c r="E136" s="121"/>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row>
    <row r="137" spans="1:31">
      <c r="A137" s="43"/>
      <c r="B137" s="43"/>
      <c r="C137" s="43"/>
      <c r="D137" s="43"/>
      <c r="E137" s="121"/>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row>
    <row r="138" spans="1:31">
      <c r="A138" s="43"/>
      <c r="B138" s="43"/>
      <c r="C138" s="43"/>
      <c r="D138" s="43"/>
      <c r="E138" s="121"/>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row>
    <row r="139" spans="1:31">
      <c r="A139" s="43"/>
      <c r="B139" s="43"/>
      <c r="C139" s="43"/>
      <c r="D139" s="43"/>
      <c r="E139" s="121"/>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row>
    <row r="140" spans="1:31">
      <c r="A140" s="43"/>
      <c r="B140" s="43"/>
      <c r="C140" s="43"/>
      <c r="D140" s="43"/>
      <c r="E140" s="121"/>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row>
    <row r="141" spans="1:31">
      <c r="A141" s="43"/>
      <c r="B141" s="43"/>
      <c r="C141" s="43"/>
      <c r="D141" s="43"/>
      <c r="E141" s="121"/>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row>
    <row r="142" spans="1:31">
      <c r="A142" s="43"/>
      <c r="B142" s="43"/>
      <c r="C142" s="43"/>
      <c r="D142" s="43"/>
      <c r="E142" s="121"/>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row>
    <row r="143" spans="1:31">
      <c r="A143" s="43"/>
      <c r="B143" s="43"/>
      <c r="C143" s="43"/>
      <c r="D143" s="43"/>
      <c r="E143" s="121"/>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row>
    <row r="144" spans="1:31">
      <c r="A144" s="43"/>
      <c r="B144" s="43"/>
      <c r="C144" s="43"/>
      <c r="D144" s="43"/>
      <c r="E144" s="121"/>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row>
    <row r="145" spans="1:31">
      <c r="A145" s="43"/>
      <c r="B145" s="43"/>
      <c r="C145" s="43"/>
      <c r="D145" s="43"/>
      <c r="E145" s="121"/>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row>
    <row r="146" spans="1:31">
      <c r="A146" s="43"/>
      <c r="B146" s="43"/>
      <c r="C146" s="43"/>
      <c r="D146" s="43"/>
      <c r="E146" s="121"/>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row>
    <row r="147" spans="1:31">
      <c r="A147" s="43"/>
      <c r="B147" s="43"/>
      <c r="C147" s="43"/>
      <c r="D147" s="43"/>
      <c r="E147" s="121"/>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row>
    <row r="148" spans="1:31">
      <c r="A148" s="43"/>
      <c r="B148" s="43"/>
      <c r="C148" s="43"/>
      <c r="D148" s="43"/>
      <c r="E148" s="121"/>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row>
    <row r="149" spans="1:31">
      <c r="A149" s="43"/>
      <c r="B149" s="43"/>
      <c r="C149" s="43"/>
      <c r="D149" s="43"/>
      <c r="E149" s="121"/>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row>
    <row r="150" spans="1:31">
      <c r="A150" s="43"/>
      <c r="B150" s="43"/>
      <c r="C150" s="43"/>
      <c r="D150" s="43"/>
      <c r="E150" s="121"/>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row>
    <row r="151" spans="1:31">
      <c r="A151" s="43"/>
      <c r="B151" s="43"/>
      <c r="C151" s="43"/>
      <c r="D151" s="43"/>
      <c r="E151" s="121"/>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row>
    <row r="152" spans="1:31">
      <c r="A152" s="43"/>
      <c r="B152" s="43"/>
      <c r="C152" s="43"/>
      <c r="D152" s="43"/>
      <c r="E152" s="121"/>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row>
    <row r="153" spans="1:31">
      <c r="A153" s="43"/>
      <c r="B153" s="43"/>
      <c r="C153" s="43"/>
      <c r="D153" s="43"/>
      <c r="E153" s="121"/>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row>
    <row r="154" spans="1:31">
      <c r="A154" s="43"/>
      <c r="B154" s="43"/>
      <c r="C154" s="43"/>
      <c r="D154" s="43"/>
      <c r="E154" s="121"/>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row>
    <row r="155" spans="1:31">
      <c r="A155" s="43"/>
      <c r="B155" s="43"/>
      <c r="C155" s="43"/>
      <c r="D155" s="43"/>
      <c r="E155" s="121"/>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row>
    <row r="156" spans="1:31">
      <c r="A156" s="43"/>
      <c r="B156" s="43"/>
      <c r="C156" s="43"/>
      <c r="D156" s="43"/>
      <c r="E156" s="121"/>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row>
    <row r="157" spans="1:31">
      <c r="A157" s="43"/>
      <c r="B157" s="43"/>
      <c r="C157" s="43"/>
      <c r="D157" s="43"/>
      <c r="E157" s="121"/>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row>
    <row r="158" spans="1:31">
      <c r="A158" s="43"/>
      <c r="B158" s="43"/>
      <c r="C158" s="43"/>
      <c r="D158" s="43"/>
      <c r="E158" s="121"/>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row>
    <row r="159" spans="1:31">
      <c r="A159" s="43"/>
      <c r="B159" s="43"/>
      <c r="C159" s="43"/>
      <c r="D159" s="43"/>
      <c r="E159" s="121"/>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row>
    <row r="160" spans="1:31">
      <c r="A160" s="43"/>
      <c r="B160" s="43"/>
      <c r="C160" s="43"/>
      <c r="D160" s="43"/>
      <c r="E160" s="121"/>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row>
    <row r="161" spans="1:31">
      <c r="A161" s="43"/>
      <c r="B161" s="43"/>
      <c r="C161" s="43"/>
      <c r="D161" s="43"/>
      <c r="E161" s="121"/>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row>
    <row r="162" spans="1:31">
      <c r="A162" s="43"/>
      <c r="B162" s="43"/>
      <c r="C162" s="43"/>
      <c r="D162" s="43"/>
      <c r="E162" s="121"/>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row>
    <row r="163" spans="1:31">
      <c r="A163" s="43"/>
      <c r="B163" s="43"/>
      <c r="C163" s="43"/>
      <c r="D163" s="43"/>
      <c r="E163" s="121"/>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row>
    <row r="164" spans="1:31">
      <c r="A164" s="43"/>
      <c r="B164" s="43"/>
      <c r="C164" s="43"/>
      <c r="D164" s="43"/>
      <c r="E164" s="121"/>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row>
    <row r="165" spans="1:31">
      <c r="A165" s="43"/>
      <c r="B165" s="43"/>
      <c r="C165" s="43"/>
      <c r="D165" s="43"/>
      <c r="E165" s="121"/>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row>
    <row r="166" spans="1:31">
      <c r="A166" s="43"/>
      <c r="B166" s="43"/>
      <c r="C166" s="43"/>
      <c r="D166" s="43"/>
      <c r="E166" s="121"/>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row>
    <row r="167" spans="1:31">
      <c r="A167" s="43"/>
      <c r="B167" s="43"/>
      <c r="C167" s="43"/>
      <c r="D167" s="43"/>
      <c r="E167" s="121"/>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row>
    <row r="168" spans="1:31">
      <c r="A168" s="43"/>
      <c r="B168" s="43"/>
      <c r="C168" s="43"/>
      <c r="D168" s="43"/>
      <c r="E168" s="121"/>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row>
    <row r="169" spans="1:31">
      <c r="A169" s="43"/>
      <c r="B169" s="43"/>
      <c r="C169" s="43"/>
      <c r="D169" s="43"/>
      <c r="E169" s="121"/>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row>
    <row r="170" spans="1:31">
      <c r="A170" s="43"/>
      <c r="B170" s="43"/>
      <c r="C170" s="43"/>
      <c r="D170" s="43"/>
      <c r="E170" s="121"/>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row>
    <row r="171" spans="1:31">
      <c r="A171" s="43"/>
      <c r="B171" s="43"/>
      <c r="C171" s="43"/>
      <c r="D171" s="43"/>
      <c r="E171" s="121"/>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row>
    <row r="172" spans="1:31">
      <c r="A172" s="43"/>
      <c r="B172" s="43"/>
      <c r="C172" s="43"/>
      <c r="D172" s="43"/>
      <c r="E172" s="121"/>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row>
    <row r="173" spans="1:31">
      <c r="A173" s="43"/>
      <c r="B173" s="43"/>
      <c r="C173" s="43"/>
      <c r="D173" s="43"/>
      <c r="E173" s="121"/>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row>
    <row r="174" spans="1:31">
      <c r="A174" s="43"/>
      <c r="B174" s="43"/>
      <c r="C174" s="43"/>
      <c r="D174" s="43"/>
      <c r="E174" s="121"/>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row>
    <row r="175" spans="1:31">
      <c r="A175" s="43"/>
      <c r="B175" s="43"/>
      <c r="C175" s="43"/>
      <c r="D175" s="43"/>
      <c r="E175" s="121"/>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row>
    <row r="176" spans="1:31">
      <c r="A176" s="43"/>
      <c r="B176" s="43"/>
      <c r="C176" s="43"/>
      <c r="D176" s="43"/>
      <c r="E176" s="121"/>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row>
    <row r="177" spans="1:31">
      <c r="A177" s="43"/>
      <c r="B177" s="43"/>
      <c r="C177" s="43"/>
      <c r="D177" s="43"/>
      <c r="E177" s="121"/>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row>
  </sheetData>
  <sheetProtection formatCells="0" formatColumns="0" formatRows="0" sort="0" autoFilter="0" pivotTables="0"/>
  <mergeCells count="2">
    <mergeCell ref="A7:F7"/>
    <mergeCell ref="C9:D9"/>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rowBreaks count="1" manualBreakCount="1">
    <brk id="60" max="30" man="1"/>
  </row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Tiered_Raw!$A$11:$A$69</xm:f>
          </x14:formula1>
          <xm:sqref>B9</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E4436"/>
  <sheetViews>
    <sheetView showGridLines="0" zoomScaleNormal="100" workbookViewId="0">
      <pane ySplit="10" topLeftCell="A4394" activePane="bottomLeft" state="frozen"/>
      <selection pane="bottomLeft" activeCell="C4318" sqref="C4318:C4376"/>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4.42578125" style="24" customWidth="1"/>
    <col min="8" max="9" width="18.140625" style="24" customWidth="1"/>
    <col min="10" max="10" width="23.42578125" style="28" customWidth="1"/>
    <col min="11" max="13" width="15.5703125" style="28" customWidth="1"/>
    <col min="14" max="14" width="18.85546875" style="28" customWidth="1"/>
  </cols>
  <sheetData>
    <row r="1" spans="1:31" s="13" customFormat="1">
      <c r="G1" s="24"/>
      <c r="H1" s="24"/>
      <c r="I1" s="24"/>
      <c r="J1" s="28"/>
      <c r="K1" s="28"/>
      <c r="L1" s="28"/>
      <c r="M1" s="28"/>
      <c r="N1" s="28"/>
    </row>
    <row r="2" spans="1:31" s="13" customFormat="1">
      <c r="G2" s="24"/>
      <c r="H2" s="24"/>
      <c r="I2" s="24"/>
      <c r="J2" s="28"/>
      <c r="K2" s="28"/>
      <c r="L2" s="28"/>
      <c r="M2" s="28"/>
      <c r="N2" s="28"/>
    </row>
    <row r="3" spans="1:31" s="13" customFormat="1">
      <c r="G3" s="24"/>
      <c r="H3" s="24"/>
      <c r="I3" s="24"/>
      <c r="J3" s="28"/>
      <c r="K3" s="28"/>
      <c r="L3" s="28"/>
      <c r="M3" s="28"/>
      <c r="N3" s="28"/>
    </row>
    <row r="4" spans="1:31" s="13" customFormat="1">
      <c r="G4" s="24"/>
      <c r="H4" s="24"/>
      <c r="I4" s="24"/>
      <c r="J4" s="28"/>
      <c r="K4" s="28"/>
      <c r="L4" s="28"/>
      <c r="M4" s="28"/>
      <c r="N4" s="28"/>
    </row>
    <row r="5" spans="1:31" s="13" customFormat="1">
      <c r="G5" s="24"/>
      <c r="H5" s="24"/>
      <c r="I5" s="24"/>
      <c r="J5" s="28"/>
      <c r="K5" s="28"/>
      <c r="L5" s="28"/>
      <c r="M5" s="28"/>
      <c r="N5" s="28"/>
    </row>
    <row r="6" spans="1:31" s="13" customFormat="1" ht="18.75">
      <c r="A6" s="23"/>
      <c r="G6" s="24"/>
      <c r="H6" s="24"/>
      <c r="I6" s="24"/>
      <c r="J6" s="28"/>
      <c r="K6" s="28"/>
      <c r="L6" s="28"/>
      <c r="M6" s="28"/>
      <c r="N6" s="28"/>
    </row>
    <row r="7" spans="1:31" s="13" customFormat="1">
      <c r="A7" s="13" t="s">
        <v>86</v>
      </c>
      <c r="G7" s="24"/>
      <c r="H7" s="24"/>
      <c r="I7" s="24"/>
      <c r="J7" s="28"/>
      <c r="K7" s="28"/>
      <c r="L7" s="28"/>
      <c r="M7" s="28"/>
      <c r="N7" s="28"/>
    </row>
    <row r="8" spans="1:31" s="13" customFormat="1" ht="45">
      <c r="A8" s="192" t="s">
        <v>247</v>
      </c>
      <c r="B8" s="192"/>
      <c r="C8" s="192"/>
      <c r="D8" s="192"/>
      <c r="E8" s="192"/>
      <c r="F8" s="192"/>
      <c r="G8" s="85" t="s">
        <v>219</v>
      </c>
      <c r="H8" s="85" t="s">
        <v>219</v>
      </c>
      <c r="I8" s="85" t="s">
        <v>220</v>
      </c>
      <c r="J8" s="84" t="s">
        <v>221</v>
      </c>
      <c r="K8" s="84" t="s">
        <v>222</v>
      </c>
      <c r="L8" s="84" t="s">
        <v>410</v>
      </c>
      <c r="M8" s="84" t="s">
        <v>410</v>
      </c>
      <c r="N8" s="84" t="s">
        <v>223</v>
      </c>
    </row>
    <row r="9" spans="1:31" s="13" customFormat="1" ht="4.5" customHeight="1">
      <c r="G9" s="24"/>
      <c r="H9" s="24"/>
      <c r="I9" s="24"/>
      <c r="J9" s="24"/>
      <c r="K9" s="28"/>
      <c r="L9" s="28"/>
      <c r="M9" s="28"/>
      <c r="N9" s="28"/>
    </row>
    <row r="10" spans="1:31" ht="29.25" customHeight="1">
      <c r="A10" s="5" t="s">
        <v>0</v>
      </c>
      <c r="B10" s="6" t="s">
        <v>68</v>
      </c>
      <c r="C10" s="6" t="s">
        <v>1</v>
      </c>
      <c r="D10" s="6" t="s">
        <v>93</v>
      </c>
      <c r="E10" s="10" t="s">
        <v>89</v>
      </c>
      <c r="F10" s="10" t="s">
        <v>90</v>
      </c>
      <c r="G10" s="25" t="s">
        <v>69</v>
      </c>
      <c r="H10" s="25" t="s">
        <v>70</v>
      </c>
      <c r="I10" s="25" t="s">
        <v>125</v>
      </c>
      <c r="J10" s="31" t="s">
        <v>74</v>
      </c>
      <c r="K10" s="31" t="s">
        <v>75</v>
      </c>
      <c r="L10" s="31" t="s">
        <v>411</v>
      </c>
      <c r="M10" s="31" t="s">
        <v>409</v>
      </c>
      <c r="N10" s="31" t="s">
        <v>76</v>
      </c>
      <c r="O10" s="3"/>
      <c r="P10" s="3"/>
      <c r="Q10" s="3"/>
      <c r="W10" s="4"/>
      <c r="X10" s="4"/>
      <c r="Y10" s="4"/>
      <c r="Z10" s="4"/>
      <c r="AA10" s="4"/>
      <c r="AB10" s="4"/>
      <c r="AC10" s="4"/>
      <c r="AD10" s="4"/>
      <c r="AE10" s="4"/>
    </row>
    <row r="11" spans="1:31">
      <c r="A11" s="56" t="s">
        <v>183</v>
      </c>
      <c r="B11" s="2" t="s">
        <v>66</v>
      </c>
      <c r="C11" s="2" t="s">
        <v>3</v>
      </c>
      <c r="D11" s="2">
        <v>2012</v>
      </c>
      <c r="E11" s="14">
        <v>2012</v>
      </c>
      <c r="F11" s="14" t="s">
        <v>100</v>
      </c>
      <c r="G11" s="26">
        <v>1767003</v>
      </c>
      <c r="H11" s="26">
        <v>3956654</v>
      </c>
      <c r="I11" s="53"/>
      <c r="J11" s="30">
        <v>0.96050000000000002</v>
      </c>
      <c r="K11" s="30"/>
      <c r="L11" s="149"/>
      <c r="M11" s="30"/>
      <c r="N11" s="30">
        <v>3.4200000000000001E-2</v>
      </c>
      <c r="O11" s="1"/>
      <c r="P11" s="1"/>
      <c r="Q11" s="1"/>
      <c r="W11" s="1"/>
      <c r="X11" s="1"/>
      <c r="Y11" s="1"/>
      <c r="Z11" s="1"/>
      <c r="AA11" s="1"/>
      <c r="AB11" s="1"/>
      <c r="AC11" s="1"/>
      <c r="AD11" s="1"/>
      <c r="AE11" s="1"/>
    </row>
    <row r="12" spans="1:31">
      <c r="A12" s="56" t="s">
        <v>184</v>
      </c>
      <c r="B12" s="2" t="s">
        <v>77</v>
      </c>
      <c r="C12" s="14" t="s">
        <v>3</v>
      </c>
      <c r="D12" s="2">
        <v>2012</v>
      </c>
      <c r="E12" s="14">
        <v>2012</v>
      </c>
      <c r="F12" s="14" t="s">
        <v>100</v>
      </c>
      <c r="G12" s="26">
        <v>60025</v>
      </c>
      <c r="H12" s="26">
        <v>122112</v>
      </c>
      <c r="I12" s="53"/>
      <c r="J12" s="30">
        <v>0.9093</v>
      </c>
      <c r="K12" s="30"/>
      <c r="L12" s="149"/>
      <c r="M12" s="30"/>
      <c r="N12" s="30">
        <v>1.09E-2</v>
      </c>
      <c r="O12" s="1"/>
      <c r="P12" s="1"/>
      <c r="Q12" s="1"/>
      <c r="W12" s="1"/>
      <c r="X12" s="1"/>
      <c r="Y12" s="1"/>
      <c r="Z12" s="1"/>
      <c r="AA12" s="1"/>
      <c r="AB12" s="1"/>
      <c r="AC12" s="1"/>
      <c r="AD12" s="1"/>
      <c r="AE12" s="1"/>
    </row>
    <row r="13" spans="1:31">
      <c r="A13" s="56" t="s">
        <v>185</v>
      </c>
      <c r="B13" s="2" t="s">
        <v>78</v>
      </c>
      <c r="C13" s="14" t="s">
        <v>3</v>
      </c>
      <c r="D13" s="2">
        <v>2012</v>
      </c>
      <c r="E13" s="14">
        <v>2012</v>
      </c>
      <c r="F13" s="14" t="s">
        <v>100</v>
      </c>
      <c r="G13" s="26">
        <v>82</v>
      </c>
      <c r="H13" s="26">
        <v>152</v>
      </c>
      <c r="I13" s="53"/>
      <c r="J13" s="30">
        <v>1</v>
      </c>
      <c r="K13" s="30"/>
      <c r="L13" s="149"/>
      <c r="M13" s="30"/>
      <c r="N13" s="30">
        <v>5.3600000000000002E-2</v>
      </c>
      <c r="O13" s="1"/>
      <c r="P13" s="1"/>
      <c r="Q13" s="1"/>
      <c r="W13" s="1"/>
      <c r="X13" s="1"/>
      <c r="Y13" s="1"/>
      <c r="Z13" s="1"/>
      <c r="AA13" s="1"/>
      <c r="AB13" s="1"/>
      <c r="AC13" s="1"/>
      <c r="AD13" s="1"/>
      <c r="AE13" s="1"/>
    </row>
    <row r="14" spans="1:31">
      <c r="A14" s="56" t="s">
        <v>186</v>
      </c>
      <c r="B14" s="2" t="s">
        <v>78</v>
      </c>
      <c r="C14" s="14" t="s">
        <v>3</v>
      </c>
      <c r="D14" s="2">
        <v>2012</v>
      </c>
      <c r="E14" s="14">
        <v>2012</v>
      </c>
      <c r="F14" s="14" t="s">
        <v>100</v>
      </c>
      <c r="G14" s="26">
        <v>1605</v>
      </c>
      <c r="H14" s="26">
        <v>3081</v>
      </c>
      <c r="I14" s="53"/>
      <c r="J14" s="30">
        <v>0.87070000000000003</v>
      </c>
      <c r="K14" s="30"/>
      <c r="L14" s="149"/>
      <c r="M14" s="30"/>
      <c r="N14" s="30">
        <v>5.3600000000000002E-2</v>
      </c>
      <c r="O14" s="1"/>
      <c r="P14" s="1"/>
      <c r="Q14" s="1"/>
      <c r="W14" s="1"/>
      <c r="X14" s="1"/>
      <c r="Y14" s="1"/>
      <c r="Z14" s="1"/>
      <c r="AA14" s="1"/>
      <c r="AB14" s="1"/>
      <c r="AC14" s="1"/>
      <c r="AD14" s="1"/>
      <c r="AE14" s="1"/>
    </row>
    <row r="15" spans="1:31">
      <c r="A15" s="56" t="s">
        <v>187</v>
      </c>
      <c r="B15" s="2" t="s">
        <v>78</v>
      </c>
      <c r="C15" s="14" t="s">
        <v>3</v>
      </c>
      <c r="D15" s="2">
        <v>2012</v>
      </c>
      <c r="E15" s="14">
        <v>2012</v>
      </c>
      <c r="F15" s="14" t="s">
        <v>100</v>
      </c>
      <c r="G15" s="26">
        <v>13440</v>
      </c>
      <c r="H15" s="26">
        <v>28228</v>
      </c>
      <c r="I15" s="53"/>
      <c r="J15" s="30">
        <v>0.88600000000000001</v>
      </c>
      <c r="K15" s="30"/>
      <c r="L15" s="149"/>
      <c r="M15" s="30"/>
      <c r="N15" s="30">
        <v>5.3600000000000002E-2</v>
      </c>
      <c r="O15" s="1"/>
      <c r="P15" s="1"/>
      <c r="Q15" s="1"/>
      <c r="W15" s="1"/>
      <c r="X15" s="1"/>
      <c r="Y15" s="1"/>
      <c r="Z15" s="1"/>
      <c r="AA15" s="1"/>
      <c r="AB15" s="1"/>
      <c r="AC15" s="1"/>
      <c r="AD15" s="1"/>
      <c r="AE15" s="1"/>
    </row>
    <row r="16" spans="1:31">
      <c r="A16" s="56" t="s">
        <v>188</v>
      </c>
      <c r="B16" s="2" t="s">
        <v>78</v>
      </c>
      <c r="C16" s="14" t="s">
        <v>3</v>
      </c>
      <c r="D16" s="2">
        <v>2012</v>
      </c>
      <c r="E16" s="14">
        <v>2012</v>
      </c>
      <c r="F16" s="14" t="s">
        <v>100</v>
      </c>
      <c r="G16" s="26">
        <v>2418</v>
      </c>
      <c r="H16" s="26">
        <v>4875</v>
      </c>
      <c r="I16" s="53"/>
      <c r="J16" s="30">
        <v>0.95950000000000002</v>
      </c>
      <c r="K16" s="30"/>
      <c r="L16" s="149"/>
      <c r="M16" s="30"/>
      <c r="N16" s="30">
        <v>5.3600000000000002E-2</v>
      </c>
      <c r="O16" s="1"/>
      <c r="P16" s="1"/>
      <c r="Q16" s="1"/>
      <c r="W16" s="1"/>
      <c r="X16" s="1"/>
      <c r="Y16" s="1"/>
      <c r="Z16" s="1"/>
      <c r="AA16" s="1"/>
      <c r="AB16" s="1"/>
      <c r="AC16" s="1"/>
      <c r="AD16" s="1"/>
      <c r="AE16" s="1"/>
    </row>
    <row r="17" spans="1:31">
      <c r="A17" s="56" t="s">
        <v>189</v>
      </c>
      <c r="B17" s="2" t="s">
        <v>78</v>
      </c>
      <c r="C17" s="14" t="s">
        <v>3</v>
      </c>
      <c r="D17" s="2">
        <v>2012</v>
      </c>
      <c r="E17" s="14">
        <v>2012</v>
      </c>
      <c r="F17" s="14" t="s">
        <v>100</v>
      </c>
      <c r="G17" s="26">
        <v>692</v>
      </c>
      <c r="H17" s="26">
        <v>1707</v>
      </c>
      <c r="I17" s="53"/>
      <c r="J17" s="30">
        <v>1</v>
      </c>
      <c r="K17" s="30"/>
      <c r="L17" s="149"/>
      <c r="M17" s="30"/>
      <c r="N17" s="30">
        <v>5.3600000000000002E-2</v>
      </c>
      <c r="O17" s="1"/>
      <c r="P17" s="1"/>
      <c r="Q17" s="1"/>
      <c r="W17" s="1"/>
      <c r="X17" s="1"/>
      <c r="Y17" s="1"/>
      <c r="Z17" s="1"/>
      <c r="AA17" s="1"/>
      <c r="AB17" s="1"/>
      <c r="AC17" s="1"/>
      <c r="AD17" s="1"/>
      <c r="AE17" s="1"/>
    </row>
    <row r="18" spans="1:31">
      <c r="A18" s="56" t="s">
        <v>190</v>
      </c>
      <c r="B18" s="2" t="s">
        <v>77</v>
      </c>
      <c r="C18" s="14" t="s">
        <v>3</v>
      </c>
      <c r="D18" s="2">
        <v>2012</v>
      </c>
      <c r="E18" s="14">
        <v>2012</v>
      </c>
      <c r="F18" s="14" t="s">
        <v>100</v>
      </c>
      <c r="G18" s="26">
        <v>31591</v>
      </c>
      <c r="H18" s="26">
        <v>67029</v>
      </c>
      <c r="I18" s="53"/>
      <c r="J18" s="30">
        <v>0.9637</v>
      </c>
      <c r="K18" s="30"/>
      <c r="L18" s="149"/>
      <c r="M18" s="30"/>
      <c r="N18" s="30">
        <v>3.8600000000000002E-2</v>
      </c>
      <c r="O18" s="1"/>
      <c r="P18" s="1"/>
      <c r="Q18" s="1"/>
      <c r="W18" s="1"/>
      <c r="X18" s="1"/>
      <c r="Y18" s="1"/>
      <c r="Z18" s="1"/>
      <c r="AA18" s="1"/>
      <c r="AB18" s="1"/>
      <c r="AC18" s="1"/>
      <c r="AD18" s="1"/>
      <c r="AE18" s="1"/>
    </row>
    <row r="19" spans="1:31">
      <c r="A19" s="56" t="s">
        <v>191</v>
      </c>
      <c r="B19" s="2" t="s">
        <v>78</v>
      </c>
      <c r="C19" s="14" t="s">
        <v>3</v>
      </c>
      <c r="D19" s="2">
        <v>2012</v>
      </c>
      <c r="E19" s="14">
        <v>2012</v>
      </c>
      <c r="F19" s="14" t="s">
        <v>100</v>
      </c>
      <c r="G19" s="26">
        <v>2575</v>
      </c>
      <c r="H19" s="26">
        <v>5366</v>
      </c>
      <c r="I19" s="53"/>
      <c r="J19" s="30">
        <v>1</v>
      </c>
      <c r="K19" s="30"/>
      <c r="L19" s="149"/>
      <c r="M19" s="30"/>
      <c r="N19" s="30">
        <v>5.3600000000000002E-2</v>
      </c>
      <c r="O19" s="1"/>
      <c r="P19" s="1"/>
      <c r="Q19" s="1"/>
      <c r="W19" s="1"/>
      <c r="X19" s="1"/>
      <c r="Y19" s="1"/>
      <c r="Z19" s="1"/>
      <c r="AA19" s="1"/>
      <c r="AB19" s="1"/>
      <c r="AC19" s="1"/>
      <c r="AD19" s="1"/>
      <c r="AE19" s="1"/>
    </row>
    <row r="20" spans="1:31">
      <c r="A20" s="56" t="s">
        <v>192</v>
      </c>
      <c r="B20" s="2" t="s">
        <v>78</v>
      </c>
      <c r="C20" s="14" t="s">
        <v>3</v>
      </c>
      <c r="D20" s="2">
        <v>2012</v>
      </c>
      <c r="E20" s="14">
        <v>2012</v>
      </c>
      <c r="F20" s="14" t="s">
        <v>100</v>
      </c>
      <c r="G20" s="26">
        <v>5834</v>
      </c>
      <c r="H20" s="26">
        <v>11341</v>
      </c>
      <c r="I20" s="53"/>
      <c r="J20" s="30">
        <v>0.99809999999999999</v>
      </c>
      <c r="K20" s="30"/>
      <c r="L20" s="149"/>
      <c r="M20" s="30"/>
      <c r="N20" s="30">
        <v>5.3600000000000002E-2</v>
      </c>
      <c r="O20" s="1"/>
      <c r="P20" s="1"/>
      <c r="Q20" s="1"/>
      <c r="W20" s="1"/>
      <c r="X20" s="1"/>
      <c r="Y20" s="1"/>
      <c r="Z20" s="1"/>
      <c r="AA20" s="1"/>
      <c r="AB20" s="1"/>
      <c r="AC20" s="1"/>
      <c r="AD20" s="1"/>
      <c r="AE20" s="1"/>
    </row>
    <row r="21" spans="1:31">
      <c r="A21" s="1" t="s">
        <v>134</v>
      </c>
      <c r="B21" s="2" t="s">
        <v>77</v>
      </c>
      <c r="C21" s="14" t="s">
        <v>3</v>
      </c>
      <c r="D21" s="2">
        <v>2012</v>
      </c>
      <c r="E21" s="14">
        <v>2012</v>
      </c>
      <c r="F21" s="14" t="s">
        <v>100</v>
      </c>
      <c r="G21" s="26">
        <v>87032</v>
      </c>
      <c r="H21" s="26">
        <v>211602</v>
      </c>
      <c r="I21" s="53"/>
      <c r="J21" s="30">
        <v>1</v>
      </c>
      <c r="K21" s="30"/>
      <c r="L21" s="149"/>
      <c r="M21" s="30"/>
      <c r="N21" s="30">
        <v>1.7500000000000002E-2</v>
      </c>
      <c r="O21" s="1"/>
      <c r="P21" s="1"/>
      <c r="Q21" s="1"/>
      <c r="W21" s="1"/>
      <c r="X21" s="1"/>
      <c r="Y21" s="1"/>
      <c r="Z21" s="1"/>
      <c r="AA21" s="1"/>
      <c r="AB21" s="1"/>
      <c r="AC21" s="1"/>
      <c r="AD21" s="1"/>
      <c r="AE21" s="1"/>
    </row>
    <row r="22" spans="1:31">
      <c r="A22" s="1" t="s">
        <v>135</v>
      </c>
      <c r="B22" s="2" t="s">
        <v>78</v>
      </c>
      <c r="C22" s="14" t="s">
        <v>3</v>
      </c>
      <c r="D22" s="2">
        <v>2012</v>
      </c>
      <c r="E22" s="14">
        <v>2012</v>
      </c>
      <c r="F22" s="14" t="s">
        <v>100</v>
      </c>
      <c r="G22" s="26">
        <v>1345</v>
      </c>
      <c r="H22" s="26">
        <v>3384</v>
      </c>
      <c r="I22" s="53"/>
      <c r="J22" s="30">
        <v>0</v>
      </c>
      <c r="K22" s="30"/>
      <c r="L22" s="149"/>
      <c r="M22" s="30"/>
      <c r="N22" s="30">
        <v>5.3600000000000002E-2</v>
      </c>
      <c r="O22" s="1"/>
      <c r="P22" s="1"/>
      <c r="Q22" s="1"/>
      <c r="W22" s="1"/>
      <c r="X22" s="1"/>
      <c r="Y22" s="1"/>
      <c r="Z22" s="1"/>
      <c r="AA22" s="1"/>
      <c r="AB22" s="1"/>
      <c r="AC22" s="1"/>
      <c r="AD22" s="1"/>
      <c r="AE22" s="1"/>
    </row>
    <row r="23" spans="1:31">
      <c r="A23" s="1" t="s">
        <v>136</v>
      </c>
      <c r="B23" s="2" t="s">
        <v>78</v>
      </c>
      <c r="C23" s="14" t="s">
        <v>3</v>
      </c>
      <c r="D23" s="2">
        <v>2012</v>
      </c>
      <c r="E23" s="14">
        <v>2012</v>
      </c>
      <c r="F23" s="14" t="s">
        <v>100</v>
      </c>
      <c r="G23" s="26">
        <v>7904</v>
      </c>
      <c r="H23" s="26">
        <v>15105</v>
      </c>
      <c r="I23" s="53"/>
      <c r="J23" s="30">
        <v>0.95509999999999995</v>
      </c>
      <c r="K23" s="30"/>
      <c r="L23" s="149"/>
      <c r="M23" s="30"/>
      <c r="N23" s="30">
        <v>5.3600000000000002E-2</v>
      </c>
      <c r="O23" s="1"/>
      <c r="P23" s="1"/>
      <c r="Q23" s="1"/>
      <c r="W23" s="1"/>
      <c r="X23" s="1"/>
      <c r="Y23" s="1"/>
      <c r="Z23" s="1"/>
      <c r="AA23" s="1"/>
      <c r="AB23" s="1"/>
      <c r="AC23" s="1"/>
      <c r="AD23" s="1"/>
      <c r="AE23" s="1"/>
    </row>
    <row r="24" spans="1:31">
      <c r="A24" s="1" t="s">
        <v>137</v>
      </c>
      <c r="B24" s="2" t="s">
        <v>78</v>
      </c>
      <c r="C24" s="14" t="s">
        <v>3</v>
      </c>
      <c r="D24" s="2">
        <v>2012</v>
      </c>
      <c r="E24" s="14">
        <v>2012</v>
      </c>
      <c r="F24" s="14" t="s">
        <v>100</v>
      </c>
      <c r="G24" s="26">
        <v>13695</v>
      </c>
      <c r="H24" s="26">
        <v>35317</v>
      </c>
      <c r="I24" s="53"/>
      <c r="J24" s="30">
        <v>1</v>
      </c>
      <c r="K24" s="30"/>
      <c r="L24" s="149"/>
      <c r="M24" s="30"/>
      <c r="N24" s="30">
        <v>5.3600000000000002E-2</v>
      </c>
      <c r="O24" s="1"/>
      <c r="P24" s="1"/>
      <c r="Q24" s="1"/>
      <c r="W24" s="1"/>
      <c r="X24" s="1"/>
      <c r="Y24" s="1"/>
      <c r="Z24" s="1"/>
      <c r="AA24" s="1"/>
      <c r="AB24" s="1"/>
      <c r="AC24" s="1"/>
      <c r="AD24" s="1"/>
      <c r="AE24" s="1"/>
    </row>
    <row r="25" spans="1:31">
      <c r="A25" s="1" t="s">
        <v>138</v>
      </c>
      <c r="B25" s="2" t="s">
        <v>78</v>
      </c>
      <c r="C25" s="14" t="s">
        <v>3</v>
      </c>
      <c r="D25" s="2">
        <v>2012</v>
      </c>
      <c r="E25" s="14">
        <v>2012</v>
      </c>
      <c r="F25" s="14" t="s">
        <v>100</v>
      </c>
      <c r="G25" s="26">
        <v>950</v>
      </c>
      <c r="H25" s="26">
        <v>1954</v>
      </c>
      <c r="I25" s="53"/>
      <c r="J25" s="30">
        <v>1</v>
      </c>
      <c r="K25" s="30"/>
      <c r="L25" s="149"/>
      <c r="M25" s="30"/>
      <c r="N25" s="30">
        <v>5.3600000000000002E-2</v>
      </c>
      <c r="O25" s="1"/>
      <c r="P25" s="1"/>
      <c r="Q25" s="1"/>
      <c r="W25" s="1"/>
      <c r="X25" s="1"/>
      <c r="Y25" s="1"/>
      <c r="Z25" s="1"/>
      <c r="AA25" s="1"/>
      <c r="AB25" s="1"/>
      <c r="AC25" s="1"/>
      <c r="AD25" s="1"/>
      <c r="AE25" s="1"/>
    </row>
    <row r="26" spans="1:31">
      <c r="A26" s="1" t="s">
        <v>139</v>
      </c>
      <c r="B26" s="2" t="s">
        <v>78</v>
      </c>
      <c r="C26" s="14" t="s">
        <v>3</v>
      </c>
      <c r="D26" s="2">
        <v>2012</v>
      </c>
      <c r="E26" s="14">
        <v>2012</v>
      </c>
      <c r="F26" s="14" t="s">
        <v>100</v>
      </c>
      <c r="G26" s="26">
        <v>55265</v>
      </c>
      <c r="H26" s="26">
        <v>136622</v>
      </c>
      <c r="I26" s="53"/>
      <c r="J26" s="30">
        <v>0.9879</v>
      </c>
      <c r="K26" s="30"/>
      <c r="L26" s="149"/>
      <c r="M26" s="30"/>
      <c r="N26" s="30">
        <v>3.3000000000000002E-2</v>
      </c>
    </row>
    <row r="27" spans="1:31">
      <c r="A27" s="1" t="s">
        <v>140</v>
      </c>
      <c r="B27" s="2" t="s">
        <v>78</v>
      </c>
      <c r="C27" s="14" t="s">
        <v>3</v>
      </c>
      <c r="D27" s="2">
        <v>2012</v>
      </c>
      <c r="E27" s="14">
        <v>2012</v>
      </c>
      <c r="F27" s="14" t="s">
        <v>100</v>
      </c>
      <c r="G27" s="26">
        <v>9461</v>
      </c>
      <c r="H27" s="26">
        <v>22772</v>
      </c>
      <c r="I27" s="53"/>
      <c r="J27" s="30">
        <v>1</v>
      </c>
      <c r="K27" s="30"/>
      <c r="L27" s="149"/>
      <c r="M27" s="30"/>
      <c r="N27" s="30">
        <v>5.3600000000000002E-2</v>
      </c>
    </row>
    <row r="28" spans="1:31">
      <c r="A28" s="1" t="s">
        <v>141</v>
      </c>
      <c r="B28" s="2" t="s">
        <v>78</v>
      </c>
      <c r="C28" s="14" t="s">
        <v>3</v>
      </c>
      <c r="D28" s="2">
        <v>2012</v>
      </c>
      <c r="E28" s="14">
        <v>2012</v>
      </c>
      <c r="F28" s="14" t="s">
        <v>100</v>
      </c>
      <c r="G28" s="26">
        <v>4888</v>
      </c>
      <c r="H28" s="26">
        <v>9935</v>
      </c>
      <c r="I28" s="53"/>
      <c r="J28" s="30">
        <v>0.9466</v>
      </c>
      <c r="K28" s="30"/>
      <c r="L28" s="149"/>
      <c r="M28" s="30"/>
      <c r="N28" s="30">
        <v>5.3600000000000002E-2</v>
      </c>
    </row>
    <row r="29" spans="1:31">
      <c r="A29" s="1" t="s">
        <v>142</v>
      </c>
      <c r="B29" s="2" t="s">
        <v>78</v>
      </c>
      <c r="C29" s="14" t="s">
        <v>3</v>
      </c>
      <c r="D29" s="2">
        <v>2012</v>
      </c>
      <c r="E29" s="14">
        <v>2012</v>
      </c>
      <c r="F29" s="14" t="s">
        <v>100</v>
      </c>
      <c r="G29" s="26">
        <v>1373</v>
      </c>
      <c r="H29" s="26">
        <v>2931</v>
      </c>
      <c r="I29" s="53"/>
      <c r="J29" s="30">
        <v>0.94299999999999995</v>
      </c>
      <c r="K29" s="30"/>
      <c r="L29" s="149"/>
      <c r="M29" s="30"/>
      <c r="N29" s="30">
        <v>5.3600000000000002E-2</v>
      </c>
    </row>
    <row r="30" spans="1:31">
      <c r="A30" s="1" t="s">
        <v>143</v>
      </c>
      <c r="B30" s="2" t="s">
        <v>79</v>
      </c>
      <c r="C30" s="14" t="s">
        <v>3</v>
      </c>
      <c r="D30" s="2">
        <v>2012</v>
      </c>
      <c r="E30" s="14">
        <v>2012</v>
      </c>
      <c r="F30" s="14" t="s">
        <v>100</v>
      </c>
      <c r="G30" s="26">
        <v>495012</v>
      </c>
      <c r="H30" s="26">
        <v>1058962</v>
      </c>
      <c r="I30" s="53"/>
      <c r="J30" s="30">
        <v>0.96230000000000004</v>
      </c>
      <c r="K30" s="30"/>
      <c r="L30" s="149"/>
      <c r="M30" s="30"/>
      <c r="N30" s="30">
        <v>3.3399999999999999E-2</v>
      </c>
    </row>
    <row r="31" spans="1:31">
      <c r="A31" s="1" t="s">
        <v>144</v>
      </c>
      <c r="B31" s="2" t="s">
        <v>78</v>
      </c>
      <c r="C31" s="14" t="s">
        <v>3</v>
      </c>
      <c r="D31" s="2">
        <v>2012</v>
      </c>
      <c r="E31" s="14">
        <v>2012</v>
      </c>
      <c r="F31" s="14" t="s">
        <v>100</v>
      </c>
      <c r="G31" s="26">
        <v>10284</v>
      </c>
      <c r="H31" s="26">
        <v>26172</v>
      </c>
      <c r="I31" s="53"/>
      <c r="J31" s="30">
        <v>0.97599999999999998</v>
      </c>
      <c r="K31" s="30"/>
      <c r="L31" s="149"/>
      <c r="M31" s="30"/>
      <c r="N31" s="30">
        <v>5.3600000000000002E-2</v>
      </c>
    </row>
    <row r="32" spans="1:31">
      <c r="A32" s="1" t="s">
        <v>145</v>
      </c>
      <c r="B32" s="2" t="s">
        <v>78</v>
      </c>
      <c r="C32" s="14" t="s">
        <v>3</v>
      </c>
      <c r="D32" s="2">
        <v>2012</v>
      </c>
      <c r="E32" s="14">
        <v>2012</v>
      </c>
      <c r="F32" s="14" t="s">
        <v>100</v>
      </c>
      <c r="G32" s="26">
        <v>5325</v>
      </c>
      <c r="H32" s="26">
        <v>8957</v>
      </c>
      <c r="I32" s="53"/>
      <c r="J32" s="30">
        <v>0.97489999999999999</v>
      </c>
      <c r="K32" s="30"/>
      <c r="L32" s="149"/>
      <c r="M32" s="30"/>
      <c r="N32" s="30">
        <v>5.3600000000000002E-2</v>
      </c>
    </row>
    <row r="33" spans="1:14">
      <c r="A33" s="1" t="s">
        <v>146</v>
      </c>
      <c r="B33" s="2" t="s">
        <v>78</v>
      </c>
      <c r="C33" s="14" t="s">
        <v>3</v>
      </c>
      <c r="D33" s="2">
        <v>2012</v>
      </c>
      <c r="E33" s="14">
        <v>2012</v>
      </c>
      <c r="F33" s="14" t="s">
        <v>100</v>
      </c>
      <c r="G33" s="26">
        <v>826</v>
      </c>
      <c r="H33" s="26">
        <v>1730</v>
      </c>
      <c r="I33" s="53"/>
      <c r="J33" s="30">
        <v>0.94030000000000002</v>
      </c>
      <c r="K33" s="30"/>
      <c r="L33" s="149"/>
      <c r="M33" s="30"/>
      <c r="N33" s="30">
        <v>5.3600000000000002E-2</v>
      </c>
    </row>
    <row r="34" spans="1:14">
      <c r="A34" s="1" t="s">
        <v>147</v>
      </c>
      <c r="B34" s="2" t="s">
        <v>78</v>
      </c>
      <c r="C34" s="14" t="s">
        <v>3</v>
      </c>
      <c r="D34" s="2">
        <v>2012</v>
      </c>
      <c r="E34" s="14">
        <v>2012</v>
      </c>
      <c r="F34" s="14" t="s">
        <v>100</v>
      </c>
      <c r="G34" s="26">
        <v>6872</v>
      </c>
      <c r="H34" s="26">
        <v>13454</v>
      </c>
      <c r="I34" s="53"/>
      <c r="J34" s="30">
        <v>0.99199999999999999</v>
      </c>
      <c r="K34" s="30"/>
      <c r="L34" s="149"/>
      <c r="M34" s="30"/>
      <c r="N34" s="30">
        <v>5.3600000000000002E-2</v>
      </c>
    </row>
    <row r="35" spans="1:14">
      <c r="A35" s="1" t="s">
        <v>148</v>
      </c>
      <c r="B35" s="2" t="s">
        <v>78</v>
      </c>
      <c r="C35" s="14" t="s">
        <v>3</v>
      </c>
      <c r="D35" s="2">
        <v>2012</v>
      </c>
      <c r="E35" s="14">
        <v>2012</v>
      </c>
      <c r="F35" s="14" t="s">
        <v>100</v>
      </c>
      <c r="G35" s="26">
        <v>21252</v>
      </c>
      <c r="H35" s="26">
        <v>52771</v>
      </c>
      <c r="I35" s="53"/>
      <c r="J35" s="30">
        <v>0.97419999999999995</v>
      </c>
      <c r="K35" s="30"/>
      <c r="L35" s="149"/>
      <c r="M35" s="30"/>
      <c r="N35" s="30">
        <v>2.52E-2</v>
      </c>
    </row>
    <row r="36" spans="1:14">
      <c r="A36" s="1" t="s">
        <v>149</v>
      </c>
      <c r="B36" s="2" t="s">
        <v>78</v>
      </c>
      <c r="C36" s="14" t="s">
        <v>3</v>
      </c>
      <c r="D36" s="2">
        <v>2012</v>
      </c>
      <c r="E36" s="14">
        <v>2012</v>
      </c>
      <c r="F36" s="14" t="s">
        <v>100</v>
      </c>
      <c r="G36" s="26">
        <v>425</v>
      </c>
      <c r="H36" s="26">
        <v>1021</v>
      </c>
      <c r="I36" s="53"/>
      <c r="J36" s="30">
        <v>0.97829999999999995</v>
      </c>
      <c r="K36" s="30"/>
      <c r="L36" s="149"/>
      <c r="M36" s="30"/>
      <c r="N36" s="30">
        <v>5.3600000000000002E-2</v>
      </c>
    </row>
    <row r="37" spans="1:14">
      <c r="A37" s="1" t="s">
        <v>150</v>
      </c>
      <c r="B37" s="2" t="s">
        <v>78</v>
      </c>
      <c r="C37" s="14" t="s">
        <v>3</v>
      </c>
      <c r="D37" s="2">
        <v>2012</v>
      </c>
      <c r="E37" s="14">
        <v>2012</v>
      </c>
      <c r="F37" s="14" t="s">
        <v>100</v>
      </c>
      <c r="G37" s="26">
        <v>426</v>
      </c>
      <c r="H37" s="26">
        <v>698</v>
      </c>
      <c r="I37" s="53"/>
      <c r="J37" s="30">
        <v>0.9778</v>
      </c>
      <c r="K37" s="30"/>
      <c r="L37" s="149"/>
      <c r="M37" s="30"/>
      <c r="N37" s="30">
        <v>5.3600000000000002E-2</v>
      </c>
    </row>
    <row r="38" spans="1:14">
      <c r="A38" s="1" t="s">
        <v>151</v>
      </c>
      <c r="B38" s="2" t="s">
        <v>78</v>
      </c>
      <c r="C38" s="14" t="s">
        <v>3</v>
      </c>
      <c r="D38" s="2">
        <v>2012</v>
      </c>
      <c r="E38" s="14">
        <v>2012</v>
      </c>
      <c r="F38" s="14" t="s">
        <v>100</v>
      </c>
      <c r="G38" s="26">
        <v>19293</v>
      </c>
      <c r="H38" s="26">
        <v>44819</v>
      </c>
      <c r="I38" s="53"/>
      <c r="J38" s="30">
        <v>0.99950000000000006</v>
      </c>
      <c r="K38" s="30"/>
      <c r="L38" s="149"/>
      <c r="M38" s="30"/>
      <c r="N38" s="30">
        <v>1.0800000000000001E-2</v>
      </c>
    </row>
    <row r="39" spans="1:14">
      <c r="A39" s="1" t="s">
        <v>152</v>
      </c>
      <c r="B39" s="2" t="s">
        <v>78</v>
      </c>
      <c r="C39" s="14" t="s">
        <v>3</v>
      </c>
      <c r="D39" s="2">
        <v>2012</v>
      </c>
      <c r="E39" s="14">
        <v>2012</v>
      </c>
      <c r="F39" s="14" t="s">
        <v>100</v>
      </c>
      <c r="G39" s="26">
        <v>3286</v>
      </c>
      <c r="H39" s="26">
        <v>7073</v>
      </c>
      <c r="I39" s="53"/>
      <c r="J39" s="30">
        <v>1</v>
      </c>
      <c r="K39" s="30"/>
      <c r="L39" s="149"/>
      <c r="M39" s="30"/>
      <c r="N39" s="30">
        <v>5.3600000000000002E-2</v>
      </c>
    </row>
    <row r="40" spans="1:14">
      <c r="A40" s="1" t="s">
        <v>153</v>
      </c>
      <c r="B40" s="2" t="s">
        <v>78</v>
      </c>
      <c r="C40" s="14" t="s">
        <v>3</v>
      </c>
      <c r="D40" s="2">
        <v>2012</v>
      </c>
      <c r="E40" s="14">
        <v>2012</v>
      </c>
      <c r="F40" s="14" t="s">
        <v>100</v>
      </c>
      <c r="G40" s="26">
        <v>3327</v>
      </c>
      <c r="H40" s="26">
        <v>6509</v>
      </c>
      <c r="I40" s="53"/>
      <c r="J40" s="30">
        <v>0.9748</v>
      </c>
      <c r="K40" s="30"/>
      <c r="L40" s="149"/>
      <c r="M40" s="30"/>
      <c r="N40" s="30">
        <v>5.3600000000000002E-2</v>
      </c>
    </row>
    <row r="41" spans="1:14">
      <c r="A41" s="1" t="s">
        <v>154</v>
      </c>
      <c r="B41" s="2" t="s">
        <v>77</v>
      </c>
      <c r="C41" s="14" t="s">
        <v>3</v>
      </c>
      <c r="D41" s="2">
        <v>2012</v>
      </c>
      <c r="E41" s="14">
        <v>2012</v>
      </c>
      <c r="F41" s="14" t="s">
        <v>100</v>
      </c>
      <c r="G41" s="26">
        <v>92898</v>
      </c>
      <c r="H41" s="26">
        <v>209924</v>
      </c>
      <c r="I41" s="53"/>
      <c r="J41" s="30">
        <v>0.99609999999999999</v>
      </c>
      <c r="K41" s="30"/>
      <c r="L41" s="149"/>
      <c r="M41" s="30"/>
      <c r="N41" s="30">
        <v>2.06E-2</v>
      </c>
    </row>
    <row r="42" spans="1:14">
      <c r="A42" s="1" t="s">
        <v>155</v>
      </c>
      <c r="B42" s="2" t="s">
        <v>77</v>
      </c>
      <c r="C42" s="14" t="s">
        <v>3</v>
      </c>
      <c r="D42" s="2">
        <v>2012</v>
      </c>
      <c r="E42" s="14">
        <v>2012</v>
      </c>
      <c r="F42" s="14" t="s">
        <v>100</v>
      </c>
      <c r="G42" s="26">
        <v>7989</v>
      </c>
      <c r="H42" s="26">
        <v>17900</v>
      </c>
      <c r="I42" s="53"/>
      <c r="J42" s="30">
        <v>0.9536</v>
      </c>
      <c r="K42" s="30"/>
      <c r="L42" s="149"/>
      <c r="M42" s="30"/>
      <c r="N42" s="30">
        <v>5.3600000000000002E-2</v>
      </c>
    </row>
    <row r="43" spans="1:14">
      <c r="A43" s="1" t="s">
        <v>156</v>
      </c>
      <c r="B43" s="2" t="s">
        <v>78</v>
      </c>
      <c r="C43" s="14" t="s">
        <v>3</v>
      </c>
      <c r="D43" s="2">
        <v>2012</v>
      </c>
      <c r="E43" s="14">
        <v>2012</v>
      </c>
      <c r="F43" s="14" t="s">
        <v>100</v>
      </c>
      <c r="G43" s="26">
        <v>688</v>
      </c>
      <c r="H43" s="26">
        <v>1564</v>
      </c>
      <c r="I43" s="53"/>
      <c r="J43" s="30">
        <v>0.77359999999999995</v>
      </c>
      <c r="K43" s="30"/>
      <c r="L43" s="149"/>
      <c r="M43" s="30"/>
      <c r="N43" s="30">
        <v>5.3600000000000002E-2</v>
      </c>
    </row>
    <row r="44" spans="1:14">
      <c r="A44" s="1" t="s">
        <v>157</v>
      </c>
      <c r="B44" s="2" t="s">
        <v>78</v>
      </c>
      <c r="C44" s="14" t="s">
        <v>3</v>
      </c>
      <c r="D44" s="2">
        <v>2012</v>
      </c>
      <c r="E44" s="14">
        <v>2012</v>
      </c>
      <c r="F44" s="14" t="s">
        <v>100</v>
      </c>
      <c r="G44" s="26">
        <v>104465</v>
      </c>
      <c r="H44" s="26">
        <v>259798</v>
      </c>
      <c r="I44" s="53"/>
      <c r="J44" s="30">
        <v>0.99890000000000001</v>
      </c>
      <c r="K44" s="30"/>
      <c r="L44" s="149"/>
      <c r="M44" s="30"/>
      <c r="N44" s="30">
        <v>0.04</v>
      </c>
    </row>
    <row r="45" spans="1:14">
      <c r="A45" s="1" t="s">
        <v>158</v>
      </c>
      <c r="B45" s="2" t="s">
        <v>77</v>
      </c>
      <c r="C45" s="14" t="s">
        <v>3</v>
      </c>
      <c r="D45" s="2">
        <v>2012</v>
      </c>
      <c r="E45" s="14">
        <v>2012</v>
      </c>
      <c r="F45" s="14" t="s">
        <v>100</v>
      </c>
      <c r="G45" s="26">
        <v>87602</v>
      </c>
      <c r="H45" s="26">
        <v>200011</v>
      </c>
      <c r="I45" s="53"/>
      <c r="J45" s="30">
        <v>0.90969999999999995</v>
      </c>
      <c r="K45" s="30"/>
      <c r="L45" s="149"/>
      <c r="M45" s="30"/>
      <c r="N45" s="30">
        <v>4.6600000000000003E-2</v>
      </c>
    </row>
    <row r="46" spans="1:14">
      <c r="A46" s="1" t="s">
        <v>159</v>
      </c>
      <c r="B46" s="2" t="s">
        <v>78</v>
      </c>
      <c r="C46" s="14" t="s">
        <v>3</v>
      </c>
      <c r="D46" s="2">
        <v>2012</v>
      </c>
      <c r="E46" s="14">
        <v>2012</v>
      </c>
      <c r="F46" s="14" t="s">
        <v>100</v>
      </c>
      <c r="G46" s="26">
        <v>2644</v>
      </c>
      <c r="H46" s="26">
        <v>6211</v>
      </c>
      <c r="I46" s="53"/>
      <c r="J46" s="30">
        <v>0.99039999999999995</v>
      </c>
      <c r="K46" s="30"/>
      <c r="L46" s="149"/>
      <c r="M46" s="30"/>
      <c r="N46" s="30">
        <v>5.3600000000000002E-2</v>
      </c>
    </row>
    <row r="47" spans="1:14">
      <c r="A47" s="1" t="s">
        <v>160</v>
      </c>
      <c r="B47" s="2" t="s">
        <v>78</v>
      </c>
      <c r="C47" s="14" t="s">
        <v>3</v>
      </c>
      <c r="D47" s="2">
        <v>2012</v>
      </c>
      <c r="E47" s="14">
        <v>2012</v>
      </c>
      <c r="F47" s="14" t="s">
        <v>100</v>
      </c>
      <c r="G47" s="26">
        <v>143021</v>
      </c>
      <c r="H47" s="26">
        <v>346744</v>
      </c>
      <c r="I47" s="53"/>
      <c r="J47" s="30">
        <v>0.99929999999999997</v>
      </c>
      <c r="K47" s="30"/>
      <c r="L47" s="149"/>
      <c r="M47" s="30"/>
      <c r="N47" s="30">
        <v>9.7999999999999997E-3</v>
      </c>
    </row>
    <row r="48" spans="1:14">
      <c r="A48" s="1" t="s">
        <v>161</v>
      </c>
      <c r="B48" s="2" t="s">
        <v>77</v>
      </c>
      <c r="C48" s="14" t="s">
        <v>3</v>
      </c>
      <c r="D48" s="2">
        <v>2012</v>
      </c>
      <c r="E48" s="14">
        <v>2012</v>
      </c>
      <c r="F48" s="14" t="s">
        <v>100</v>
      </c>
      <c r="G48" s="26">
        <v>108079</v>
      </c>
      <c r="H48" s="26">
        <v>240771</v>
      </c>
      <c r="I48" s="53"/>
      <c r="J48" s="30">
        <v>0.97670000000000001</v>
      </c>
      <c r="K48" s="30"/>
      <c r="L48" s="149"/>
      <c r="M48" s="30"/>
      <c r="N48" s="30">
        <v>7.2599999999999998E-2</v>
      </c>
    </row>
    <row r="49" spans="1:31">
      <c r="A49" s="1" t="s">
        <v>162</v>
      </c>
      <c r="B49" s="2" t="s">
        <v>77</v>
      </c>
      <c r="C49" s="14" t="s">
        <v>3</v>
      </c>
      <c r="D49" s="2">
        <v>2012</v>
      </c>
      <c r="E49" s="14">
        <v>2012</v>
      </c>
      <c r="F49" s="14" t="s">
        <v>100</v>
      </c>
      <c r="G49" s="26">
        <v>32799</v>
      </c>
      <c r="H49" s="26">
        <v>50905</v>
      </c>
      <c r="I49" s="53"/>
      <c r="J49" s="30">
        <v>0.98760000000000003</v>
      </c>
      <c r="K49" s="30"/>
      <c r="L49" s="149"/>
      <c r="M49" s="30"/>
      <c r="N49" s="30">
        <v>3.2599999999999997E-2</v>
      </c>
    </row>
    <row r="50" spans="1:31">
      <c r="A50" s="1" t="s">
        <v>163</v>
      </c>
      <c r="B50" s="2" t="s">
        <v>78</v>
      </c>
      <c r="C50" s="14" t="s">
        <v>3</v>
      </c>
      <c r="D50" s="2">
        <v>2012</v>
      </c>
      <c r="E50" s="14">
        <v>2012</v>
      </c>
      <c r="F50" s="14" t="s">
        <v>100</v>
      </c>
      <c r="G50" s="26">
        <v>41919</v>
      </c>
      <c r="H50" s="26">
        <v>104725</v>
      </c>
      <c r="I50" s="53"/>
      <c r="J50" s="30">
        <v>0.98529999999999995</v>
      </c>
      <c r="K50" s="30"/>
      <c r="L50" s="149"/>
      <c r="M50" s="30"/>
      <c r="N50" s="30">
        <v>2.9899999999999999E-2</v>
      </c>
    </row>
    <row r="51" spans="1:31">
      <c r="A51" s="1" t="s">
        <v>164</v>
      </c>
      <c r="B51" s="2" t="s">
        <v>77</v>
      </c>
      <c r="C51" s="14" t="s">
        <v>3</v>
      </c>
      <c r="D51" s="2">
        <v>2012</v>
      </c>
      <c r="E51" s="14">
        <v>2012</v>
      </c>
      <c r="F51" s="14" t="s">
        <v>100</v>
      </c>
      <c r="G51" s="26">
        <v>9003</v>
      </c>
      <c r="H51" s="26">
        <v>17679</v>
      </c>
      <c r="I51" s="53"/>
      <c r="J51" s="30">
        <v>0.95550000000000002</v>
      </c>
      <c r="K51" s="30"/>
      <c r="L51" s="149"/>
      <c r="M51" s="30"/>
      <c r="N51" s="30">
        <v>5.3600000000000002E-2</v>
      </c>
    </row>
    <row r="52" spans="1:31">
      <c r="A52" s="1" t="s">
        <v>165</v>
      </c>
      <c r="B52" s="2" t="s">
        <v>77</v>
      </c>
      <c r="C52" s="14" t="s">
        <v>3</v>
      </c>
      <c r="D52" s="2">
        <v>2012</v>
      </c>
      <c r="E52" s="14">
        <v>2012</v>
      </c>
      <c r="F52" s="14" t="s">
        <v>100</v>
      </c>
      <c r="G52" s="26">
        <v>12556</v>
      </c>
      <c r="H52" s="26">
        <v>26275</v>
      </c>
      <c r="I52" s="53"/>
      <c r="J52" s="30">
        <v>0.94669999999999999</v>
      </c>
      <c r="K52" s="30"/>
      <c r="L52" s="149"/>
      <c r="M52" s="30"/>
      <c r="N52" s="30">
        <v>5.3600000000000002E-2</v>
      </c>
    </row>
    <row r="53" spans="1:31">
      <c r="A53" s="1" t="s">
        <v>166</v>
      </c>
      <c r="B53" s="2" t="s">
        <v>77</v>
      </c>
      <c r="C53" s="14" t="s">
        <v>3</v>
      </c>
      <c r="D53" s="2">
        <v>2012</v>
      </c>
      <c r="E53" s="14">
        <v>2012</v>
      </c>
      <c r="F53" s="14" t="s">
        <v>100</v>
      </c>
      <c r="G53" s="26">
        <v>13668</v>
      </c>
      <c r="H53" s="26">
        <v>31120</v>
      </c>
      <c r="I53" s="53"/>
      <c r="J53" s="30">
        <v>0.63319999999999999</v>
      </c>
      <c r="K53" s="30"/>
      <c r="L53" s="149"/>
      <c r="M53" s="30"/>
      <c r="N53" s="30">
        <v>5.3600000000000002E-2</v>
      </c>
    </row>
    <row r="54" spans="1:31">
      <c r="A54" s="1" t="s">
        <v>167</v>
      </c>
      <c r="B54" s="2" t="s">
        <v>77</v>
      </c>
      <c r="C54" s="14" t="s">
        <v>3</v>
      </c>
      <c r="D54" s="2">
        <v>2012</v>
      </c>
      <c r="E54" s="14">
        <v>2012</v>
      </c>
      <c r="F54" s="14" t="s">
        <v>100</v>
      </c>
      <c r="G54" s="26">
        <v>46452</v>
      </c>
      <c r="H54" s="26">
        <v>100983</v>
      </c>
      <c r="I54" s="53"/>
      <c r="J54" s="30">
        <v>0.74919999999999998</v>
      </c>
      <c r="K54" s="30"/>
      <c r="L54" s="149"/>
      <c r="M54" s="30"/>
      <c r="N54" s="30">
        <v>0</v>
      </c>
    </row>
    <row r="55" spans="1:31">
      <c r="A55" s="1" t="s">
        <v>168</v>
      </c>
      <c r="B55" s="2" t="s">
        <v>77</v>
      </c>
      <c r="C55" s="14" t="s">
        <v>3</v>
      </c>
      <c r="D55" s="2">
        <v>2012</v>
      </c>
      <c r="E55" s="14">
        <v>2012</v>
      </c>
      <c r="F55" s="14" t="s">
        <v>100</v>
      </c>
      <c r="G55" s="26">
        <v>10100</v>
      </c>
      <c r="H55" s="26">
        <v>20577</v>
      </c>
      <c r="I55" s="53"/>
      <c r="J55" s="30">
        <v>0.62529999999999997</v>
      </c>
      <c r="K55" s="30"/>
      <c r="L55" s="149"/>
      <c r="M55" s="30"/>
      <c r="N55" s="30">
        <v>5.3600000000000002E-2</v>
      </c>
    </row>
    <row r="56" spans="1:31">
      <c r="A56" s="1" t="s">
        <v>169</v>
      </c>
      <c r="B56" s="2" t="s">
        <v>78</v>
      </c>
      <c r="C56" s="14" t="s">
        <v>3</v>
      </c>
      <c r="D56" s="2">
        <v>2012</v>
      </c>
      <c r="E56" s="14">
        <v>2012</v>
      </c>
      <c r="F56" s="14" t="s">
        <v>100</v>
      </c>
      <c r="G56" s="26">
        <v>11989</v>
      </c>
      <c r="H56" s="26">
        <v>24418</v>
      </c>
      <c r="I56" s="53"/>
      <c r="J56" s="30">
        <v>0.98750000000000004</v>
      </c>
      <c r="K56" s="30"/>
      <c r="L56" s="149"/>
      <c r="M56" s="30"/>
      <c r="N56" s="30">
        <v>5.3600000000000002E-2</v>
      </c>
    </row>
    <row r="57" spans="1:31">
      <c r="A57" s="1" t="s">
        <v>170</v>
      </c>
      <c r="B57" s="2" t="s">
        <v>78</v>
      </c>
      <c r="C57" s="14" t="s">
        <v>3</v>
      </c>
      <c r="D57" s="2">
        <v>2012</v>
      </c>
      <c r="E57" s="14">
        <v>2012</v>
      </c>
      <c r="F57" s="14" t="s">
        <v>100</v>
      </c>
      <c r="G57" s="26">
        <v>124</v>
      </c>
      <c r="H57" s="26">
        <v>262</v>
      </c>
      <c r="I57" s="53"/>
      <c r="J57" s="30">
        <v>1</v>
      </c>
      <c r="K57" s="30"/>
      <c r="L57" s="149"/>
      <c r="M57" s="30"/>
      <c r="N57" s="30">
        <v>5.3600000000000002E-2</v>
      </c>
    </row>
    <row r="58" spans="1:31">
      <c r="A58" s="1" t="s">
        <v>171</v>
      </c>
      <c r="B58" s="2" t="s">
        <v>78</v>
      </c>
      <c r="C58" s="14" t="s">
        <v>3</v>
      </c>
      <c r="D58" s="2">
        <v>2012</v>
      </c>
      <c r="E58" s="14">
        <v>2012</v>
      </c>
      <c r="F58" s="14" t="s">
        <v>100</v>
      </c>
      <c r="G58" s="26">
        <v>2617</v>
      </c>
      <c r="H58" s="26">
        <v>5978</v>
      </c>
      <c r="I58" s="53"/>
      <c r="J58" s="30">
        <v>1</v>
      </c>
      <c r="K58" s="30"/>
      <c r="L58" s="149"/>
      <c r="M58" s="30"/>
      <c r="N58" s="30">
        <v>5.3600000000000002E-2</v>
      </c>
      <c r="O58" s="1"/>
      <c r="P58" s="1"/>
      <c r="Q58" s="1"/>
      <c r="W58" s="1"/>
      <c r="X58" s="1"/>
      <c r="Y58" s="1"/>
      <c r="Z58" s="1"/>
      <c r="AA58" s="1"/>
      <c r="AB58" s="1"/>
      <c r="AC58" s="1"/>
      <c r="AD58" s="1"/>
      <c r="AE58" s="1"/>
    </row>
    <row r="59" spans="1:31">
      <c r="A59" s="1" t="s">
        <v>172</v>
      </c>
      <c r="B59" s="2" t="s">
        <v>77</v>
      </c>
      <c r="C59" s="14" t="s">
        <v>3</v>
      </c>
      <c r="D59" s="2">
        <v>2012</v>
      </c>
      <c r="E59" s="14">
        <v>2012</v>
      </c>
      <c r="F59" s="14" t="s">
        <v>100</v>
      </c>
      <c r="G59" s="26">
        <v>19138</v>
      </c>
      <c r="H59" s="26">
        <v>39019</v>
      </c>
      <c r="I59" s="53"/>
      <c r="J59" s="30">
        <v>0.92269999999999996</v>
      </c>
      <c r="K59" s="30"/>
      <c r="L59" s="149"/>
      <c r="M59" s="30"/>
      <c r="N59" s="30">
        <v>1.6500000000000001E-2</v>
      </c>
      <c r="O59" s="1"/>
      <c r="P59" s="1"/>
      <c r="Q59" s="1"/>
      <c r="W59" s="1"/>
      <c r="X59" s="1"/>
      <c r="Y59" s="1"/>
      <c r="Z59" s="1"/>
      <c r="AA59" s="1"/>
      <c r="AB59" s="1"/>
      <c r="AC59" s="1"/>
      <c r="AD59" s="1"/>
      <c r="AE59" s="1"/>
    </row>
    <row r="60" spans="1:31">
      <c r="A60" s="1" t="s">
        <v>173</v>
      </c>
      <c r="B60" s="2" t="s">
        <v>77</v>
      </c>
      <c r="C60" s="14" t="s">
        <v>3</v>
      </c>
      <c r="D60" s="2">
        <v>2012</v>
      </c>
      <c r="E60" s="14">
        <v>2012</v>
      </c>
      <c r="F60" s="14" t="s">
        <v>100</v>
      </c>
      <c r="G60" s="26">
        <v>16652</v>
      </c>
      <c r="H60" s="26">
        <v>31838</v>
      </c>
      <c r="I60" s="53"/>
      <c r="J60" s="30">
        <v>0.86250000000000004</v>
      </c>
      <c r="K60" s="30"/>
      <c r="L60" s="149"/>
      <c r="M60" s="30"/>
      <c r="N60" s="30">
        <v>5.3600000000000002E-2</v>
      </c>
      <c r="O60" s="1"/>
      <c r="P60" s="1"/>
      <c r="Q60" s="1"/>
      <c r="W60" s="1"/>
      <c r="X60" s="1"/>
      <c r="Y60" s="1"/>
      <c r="Z60" s="1"/>
      <c r="AA60" s="1"/>
      <c r="AB60" s="1"/>
      <c r="AC60" s="1"/>
      <c r="AD60" s="1"/>
      <c r="AE60" s="1"/>
    </row>
    <row r="61" spans="1:31">
      <c r="A61" s="1" t="s">
        <v>174</v>
      </c>
      <c r="B61" s="2" t="s">
        <v>78</v>
      </c>
      <c r="C61" s="14" t="s">
        <v>3</v>
      </c>
      <c r="D61" s="2">
        <v>2012</v>
      </c>
      <c r="E61" s="14">
        <v>2012</v>
      </c>
      <c r="F61" s="14" t="s">
        <v>100</v>
      </c>
      <c r="G61" s="26">
        <v>38000</v>
      </c>
      <c r="H61" s="26">
        <v>85530</v>
      </c>
      <c r="I61" s="53"/>
      <c r="J61" s="30">
        <v>1</v>
      </c>
      <c r="K61" s="30"/>
      <c r="L61" s="149"/>
      <c r="M61" s="30"/>
      <c r="N61" s="30">
        <v>3.8600000000000002E-2</v>
      </c>
      <c r="O61" s="1"/>
      <c r="P61" s="1"/>
      <c r="Q61" s="1"/>
      <c r="W61" s="1"/>
      <c r="X61" s="1"/>
      <c r="Y61" s="1"/>
      <c r="Z61" s="1"/>
      <c r="AA61" s="1"/>
      <c r="AB61" s="1"/>
      <c r="AC61" s="1"/>
      <c r="AD61" s="1"/>
      <c r="AE61" s="1"/>
    </row>
    <row r="62" spans="1:31">
      <c r="A62" s="1" t="s">
        <v>175</v>
      </c>
      <c r="B62" s="2" t="s">
        <v>78</v>
      </c>
      <c r="C62" s="14" t="s">
        <v>3</v>
      </c>
      <c r="D62" s="2">
        <v>2012</v>
      </c>
      <c r="E62" s="14">
        <v>2012</v>
      </c>
      <c r="F62" s="14" t="s">
        <v>100</v>
      </c>
      <c r="G62" s="26">
        <v>4773</v>
      </c>
      <c r="H62" s="26">
        <v>11667</v>
      </c>
      <c r="I62" s="53"/>
      <c r="J62" s="30">
        <v>0.92559999999999998</v>
      </c>
      <c r="K62" s="30"/>
      <c r="L62" s="149"/>
      <c r="M62" s="30"/>
      <c r="N62" s="30">
        <v>5.3600000000000002E-2</v>
      </c>
      <c r="O62" s="1"/>
      <c r="P62" s="1"/>
      <c r="Q62" s="1"/>
      <c r="W62" s="1"/>
      <c r="X62" s="1"/>
      <c r="Y62" s="1"/>
      <c r="Z62" s="1"/>
      <c r="AA62" s="1"/>
      <c r="AB62" s="1"/>
      <c r="AC62" s="1"/>
      <c r="AD62" s="1"/>
      <c r="AE62" s="1"/>
    </row>
    <row r="63" spans="1:31">
      <c r="A63" s="1" t="s">
        <v>176</v>
      </c>
      <c r="B63" s="2" t="s">
        <v>78</v>
      </c>
      <c r="C63" s="14" t="s">
        <v>3</v>
      </c>
      <c r="D63" s="2">
        <v>2012</v>
      </c>
      <c r="E63" s="14">
        <v>2012</v>
      </c>
      <c r="F63" s="14" t="s">
        <v>100</v>
      </c>
      <c r="G63" s="26">
        <v>3993</v>
      </c>
      <c r="H63" s="26">
        <v>9410</v>
      </c>
      <c r="I63" s="53"/>
      <c r="J63" s="30">
        <v>0.89380000000000004</v>
      </c>
      <c r="K63" s="30"/>
      <c r="L63" s="149"/>
      <c r="M63" s="30"/>
      <c r="N63" s="30">
        <v>5.3600000000000002E-2</v>
      </c>
      <c r="O63" s="1"/>
      <c r="P63" s="1"/>
      <c r="Q63" s="1"/>
      <c r="W63" s="1"/>
      <c r="X63" s="1"/>
      <c r="Y63" s="1"/>
      <c r="Z63" s="1"/>
      <c r="AA63" s="1"/>
      <c r="AB63" s="1"/>
      <c r="AC63" s="1"/>
      <c r="AD63" s="1"/>
      <c r="AE63" s="1"/>
    </row>
    <row r="64" spans="1:31">
      <c r="A64" s="1" t="s">
        <v>177</v>
      </c>
      <c r="B64" s="2" t="s">
        <v>78</v>
      </c>
      <c r="C64" s="14" t="s">
        <v>3</v>
      </c>
      <c r="D64" s="2">
        <v>2012</v>
      </c>
      <c r="E64" s="14">
        <v>2012</v>
      </c>
      <c r="F64" s="14" t="s">
        <v>100</v>
      </c>
      <c r="G64" s="26">
        <v>729</v>
      </c>
      <c r="H64" s="26">
        <v>1531</v>
      </c>
      <c r="I64" s="53"/>
      <c r="J64" s="30">
        <v>0.96430000000000005</v>
      </c>
      <c r="K64" s="30"/>
      <c r="L64" s="149"/>
      <c r="M64" s="30"/>
      <c r="N64" s="30">
        <v>5.3600000000000002E-2</v>
      </c>
      <c r="O64" s="1"/>
      <c r="P64" s="1"/>
      <c r="Q64" s="1"/>
      <c r="W64" s="1"/>
      <c r="X64" s="1"/>
      <c r="Y64" s="1"/>
      <c r="Z64" s="1"/>
      <c r="AA64" s="1"/>
      <c r="AB64" s="1"/>
      <c r="AC64" s="1"/>
      <c r="AD64" s="1"/>
      <c r="AE64" s="1"/>
    </row>
    <row r="65" spans="1:31">
      <c r="A65" s="1" t="s">
        <v>178</v>
      </c>
      <c r="B65" s="2" t="s">
        <v>77</v>
      </c>
      <c r="C65" s="14" t="s">
        <v>3</v>
      </c>
      <c r="D65" s="2">
        <v>2012</v>
      </c>
      <c r="E65" s="14">
        <v>2012</v>
      </c>
      <c r="F65" s="14" t="s">
        <v>100</v>
      </c>
      <c r="G65" s="26">
        <v>42324</v>
      </c>
      <c r="H65" s="26">
        <v>108269</v>
      </c>
      <c r="I65" s="53"/>
      <c r="J65" s="30">
        <v>1</v>
      </c>
      <c r="K65" s="30"/>
      <c r="L65" s="149"/>
      <c r="M65" s="30"/>
      <c r="N65" s="30">
        <v>2.1899999999999999E-2</v>
      </c>
      <c r="O65" s="1"/>
      <c r="P65" s="1"/>
      <c r="Q65" s="1"/>
      <c r="W65" s="1"/>
      <c r="X65" s="1"/>
      <c r="Y65" s="1"/>
      <c r="Z65" s="1"/>
      <c r="AA65" s="1"/>
      <c r="AB65" s="1"/>
      <c r="AC65" s="1"/>
      <c r="AD65" s="1"/>
      <c r="AE65" s="1"/>
    </row>
    <row r="66" spans="1:31">
      <c r="A66" s="1" t="s">
        <v>179</v>
      </c>
      <c r="B66" s="2" t="s">
        <v>78</v>
      </c>
      <c r="C66" s="14" t="s">
        <v>3</v>
      </c>
      <c r="D66" s="2">
        <v>2012</v>
      </c>
      <c r="E66" s="14">
        <v>2012</v>
      </c>
      <c r="F66" s="14" t="s">
        <v>100</v>
      </c>
      <c r="G66" s="26">
        <v>2735</v>
      </c>
      <c r="H66" s="26">
        <v>5211</v>
      </c>
      <c r="I66" s="53"/>
      <c r="J66" s="30">
        <v>0.98980000000000001</v>
      </c>
      <c r="K66" s="30"/>
      <c r="L66" s="149"/>
      <c r="M66" s="30"/>
      <c r="N66" s="30">
        <v>5.3600000000000002E-2</v>
      </c>
      <c r="O66" s="1"/>
      <c r="P66" s="1"/>
      <c r="Q66" s="1"/>
      <c r="W66" s="1"/>
      <c r="X66" s="1"/>
      <c r="Y66" s="1"/>
      <c r="Z66" s="1"/>
      <c r="AA66" s="1"/>
      <c r="AB66" s="1"/>
      <c r="AC66" s="1"/>
      <c r="AD66" s="1"/>
      <c r="AE66" s="1"/>
    </row>
    <row r="67" spans="1:31">
      <c r="A67" s="1" t="s">
        <v>180</v>
      </c>
      <c r="B67" s="2" t="s">
        <v>77</v>
      </c>
      <c r="C67" s="14" t="s">
        <v>3</v>
      </c>
      <c r="D67" s="2">
        <v>2012</v>
      </c>
      <c r="E67" s="14">
        <v>2012</v>
      </c>
      <c r="F67" s="14" t="s">
        <v>100</v>
      </c>
      <c r="G67" s="26">
        <v>30437</v>
      </c>
      <c r="H67" s="26">
        <v>63349</v>
      </c>
      <c r="I67" s="53"/>
      <c r="J67" s="30">
        <v>0.97970000000000002</v>
      </c>
      <c r="K67" s="30"/>
      <c r="L67" s="149"/>
      <c r="M67" s="30"/>
      <c r="N67" s="30">
        <v>1.23E-2</v>
      </c>
      <c r="O67" s="1"/>
      <c r="P67" s="1"/>
      <c r="Q67" s="1"/>
      <c r="W67" s="1"/>
      <c r="X67" s="1"/>
      <c r="Y67" s="1"/>
      <c r="Z67" s="1"/>
      <c r="AA67" s="1"/>
      <c r="AB67" s="1"/>
      <c r="AC67" s="1"/>
      <c r="AD67" s="1"/>
      <c r="AE67" s="1"/>
    </row>
    <row r="68" spans="1:31">
      <c r="A68" s="1" t="s">
        <v>181</v>
      </c>
      <c r="B68" s="2" t="s">
        <v>77</v>
      </c>
      <c r="C68" s="14" t="s">
        <v>3</v>
      </c>
      <c r="D68" s="2">
        <v>2012</v>
      </c>
      <c r="E68" s="14">
        <v>2012</v>
      </c>
      <c r="F68" s="14" t="s">
        <v>100</v>
      </c>
      <c r="G68" s="26">
        <v>7457</v>
      </c>
      <c r="H68" s="26">
        <v>16466</v>
      </c>
      <c r="I68" s="53"/>
      <c r="J68" s="30">
        <v>0.88839999999999997</v>
      </c>
      <c r="K68" s="30"/>
      <c r="L68" s="149"/>
      <c r="M68" s="30"/>
      <c r="N68" s="30">
        <v>5.3600000000000002E-2</v>
      </c>
      <c r="O68" s="1"/>
      <c r="P68" s="1"/>
      <c r="Q68" s="1"/>
      <c r="W68" s="1"/>
      <c r="X68" s="1"/>
      <c r="Y68" s="1"/>
      <c r="Z68" s="1"/>
      <c r="AA68" s="1"/>
      <c r="AB68" s="1"/>
      <c r="AC68" s="1"/>
      <c r="AD68" s="1"/>
      <c r="AE68" s="1"/>
    </row>
    <row r="69" spans="1:31">
      <c r="A69" s="1" t="s">
        <v>182</v>
      </c>
      <c r="B69" s="2" t="s">
        <v>78</v>
      </c>
      <c r="C69" s="14" t="s">
        <v>3</v>
      </c>
      <c r="D69" s="2">
        <v>2012</v>
      </c>
      <c r="E69" s="14">
        <v>2012</v>
      </c>
      <c r="F69" s="14" t="s">
        <v>100</v>
      </c>
      <c r="G69" s="26">
        <v>5649</v>
      </c>
      <c r="H69" s="26">
        <v>12840</v>
      </c>
      <c r="I69" s="53"/>
      <c r="J69" s="30">
        <v>0.98550000000000004</v>
      </c>
      <c r="K69" s="30"/>
      <c r="L69" s="149"/>
      <c r="M69" s="30"/>
      <c r="N69" s="30">
        <v>5.3600000000000002E-2</v>
      </c>
      <c r="O69" s="1"/>
      <c r="P69" s="1"/>
      <c r="Q69" s="1"/>
      <c r="W69" s="1"/>
      <c r="X69" s="1"/>
      <c r="Y69" s="1"/>
      <c r="Z69" s="1"/>
      <c r="AA69" s="1"/>
      <c r="AB69" s="1"/>
      <c r="AC69" s="1"/>
      <c r="AD69" s="1"/>
      <c r="AE69" s="1"/>
    </row>
    <row r="70" spans="1:31">
      <c r="A70" s="56" t="s">
        <v>183</v>
      </c>
      <c r="B70" s="2" t="s">
        <v>66</v>
      </c>
      <c r="C70" s="2" t="s">
        <v>194</v>
      </c>
      <c r="D70" s="2">
        <v>2012</v>
      </c>
      <c r="E70" s="14">
        <v>2012</v>
      </c>
      <c r="F70" s="14" t="s">
        <v>100</v>
      </c>
      <c r="G70" s="26">
        <v>1765809</v>
      </c>
      <c r="H70" s="26">
        <v>3964368</v>
      </c>
      <c r="I70" s="53"/>
      <c r="J70" s="30">
        <v>0.96179999999999999</v>
      </c>
      <c r="K70" s="30"/>
      <c r="L70" s="149"/>
      <c r="M70" s="30"/>
      <c r="N70" s="30">
        <v>3.5799999999999998E-2</v>
      </c>
      <c r="O70" s="2"/>
      <c r="P70" s="2"/>
      <c r="Q70" s="2"/>
      <c r="R70" s="2"/>
      <c r="S70" s="2"/>
      <c r="T70" s="2"/>
      <c r="U70" s="2"/>
      <c r="V70" s="2"/>
      <c r="W70" s="2"/>
      <c r="X70" s="2"/>
      <c r="Y70" s="2"/>
      <c r="Z70" s="2"/>
      <c r="AA70" s="2"/>
      <c r="AB70" s="2"/>
      <c r="AC70" s="2"/>
      <c r="AD70" s="2"/>
      <c r="AE70" s="2"/>
    </row>
    <row r="71" spans="1:31">
      <c r="A71" s="56" t="s">
        <v>184</v>
      </c>
      <c r="B71" s="2" t="s">
        <v>77</v>
      </c>
      <c r="C71" s="14" t="s">
        <v>194</v>
      </c>
      <c r="D71" s="2">
        <v>2012</v>
      </c>
      <c r="E71" s="14">
        <v>2012</v>
      </c>
      <c r="F71" s="14" t="s">
        <v>100</v>
      </c>
      <c r="G71" s="26">
        <v>59760</v>
      </c>
      <c r="H71" s="26">
        <v>121959</v>
      </c>
      <c r="I71" s="53"/>
      <c r="J71" s="30">
        <v>0.92779999999999996</v>
      </c>
      <c r="K71" s="30"/>
      <c r="L71" s="149"/>
      <c r="M71" s="30"/>
      <c r="N71" s="30">
        <v>8.8000000000000005E-3</v>
      </c>
      <c r="O71" s="1"/>
      <c r="P71" s="1"/>
      <c r="Q71" s="1"/>
      <c r="R71" s="1"/>
      <c r="S71" s="1"/>
      <c r="T71" s="1"/>
      <c r="U71" s="1"/>
      <c r="V71" s="1"/>
      <c r="W71" s="1"/>
      <c r="X71" s="1"/>
      <c r="Y71" s="1"/>
      <c r="Z71" s="1"/>
      <c r="AA71" s="1"/>
      <c r="AB71" s="1"/>
      <c r="AC71" s="1"/>
      <c r="AD71" s="1"/>
      <c r="AE71" s="1"/>
    </row>
    <row r="72" spans="1:31">
      <c r="A72" s="56" t="s">
        <v>185</v>
      </c>
      <c r="B72" s="2" t="s">
        <v>78</v>
      </c>
      <c r="C72" s="14" t="s">
        <v>194</v>
      </c>
      <c r="D72" s="2">
        <v>2012</v>
      </c>
      <c r="E72" s="14">
        <v>2012</v>
      </c>
      <c r="F72" s="14" t="s">
        <v>100</v>
      </c>
      <c r="G72" s="26">
        <v>83</v>
      </c>
      <c r="H72" s="26">
        <v>153</v>
      </c>
      <c r="I72" s="53"/>
      <c r="J72" s="30">
        <v>1</v>
      </c>
      <c r="K72" s="30"/>
      <c r="L72" s="149"/>
      <c r="M72" s="30"/>
      <c r="N72" s="30">
        <v>5.0599999999999999E-2</v>
      </c>
      <c r="O72" s="1"/>
      <c r="P72" s="1"/>
      <c r="Q72" s="1"/>
      <c r="R72" s="1"/>
      <c r="S72" s="1"/>
      <c r="T72" s="1"/>
      <c r="U72" s="1"/>
      <c r="V72" s="1"/>
      <c r="W72" s="1"/>
      <c r="X72" s="1"/>
      <c r="Y72" s="1"/>
      <c r="Z72" s="1"/>
      <c r="AA72" s="1"/>
      <c r="AB72" s="1"/>
      <c r="AC72" s="1"/>
      <c r="AD72" s="1"/>
      <c r="AE72" s="1"/>
    </row>
    <row r="73" spans="1:31">
      <c r="A73" s="56" t="s">
        <v>186</v>
      </c>
      <c r="B73" s="2" t="s">
        <v>78</v>
      </c>
      <c r="C73" s="14" t="s">
        <v>194</v>
      </c>
      <c r="D73" s="2">
        <v>2012</v>
      </c>
      <c r="E73" s="14">
        <v>2012</v>
      </c>
      <c r="F73" s="14" t="s">
        <v>100</v>
      </c>
      <c r="G73" s="26">
        <v>1588</v>
      </c>
      <c r="H73" s="26">
        <v>3060</v>
      </c>
      <c r="I73" s="53"/>
      <c r="J73" s="30">
        <v>0.84550000000000003</v>
      </c>
      <c r="K73" s="30"/>
      <c r="L73" s="149"/>
      <c r="M73" s="30"/>
      <c r="N73" s="30">
        <v>5.0599999999999999E-2</v>
      </c>
      <c r="O73" s="1"/>
      <c r="P73" s="1"/>
      <c r="Q73" s="1"/>
      <c r="R73" s="1"/>
      <c r="S73" s="1"/>
      <c r="T73" s="1"/>
      <c r="U73" s="1"/>
      <c r="V73" s="1"/>
      <c r="W73" s="1"/>
      <c r="X73" s="1"/>
      <c r="Y73" s="1"/>
      <c r="Z73" s="1"/>
      <c r="AA73" s="1"/>
      <c r="AB73" s="1"/>
      <c r="AC73" s="1"/>
      <c r="AD73" s="1"/>
      <c r="AE73" s="1"/>
    </row>
    <row r="74" spans="1:31">
      <c r="A74" s="56" t="s">
        <v>187</v>
      </c>
      <c r="B74" s="2" t="s">
        <v>78</v>
      </c>
      <c r="C74" s="14" t="s">
        <v>194</v>
      </c>
      <c r="D74" s="2">
        <v>2012</v>
      </c>
      <c r="E74" s="14">
        <v>2012</v>
      </c>
      <c r="F74" s="14" t="s">
        <v>100</v>
      </c>
      <c r="G74" s="26">
        <v>13492</v>
      </c>
      <c r="H74" s="26">
        <v>28322</v>
      </c>
      <c r="I74" s="53"/>
      <c r="J74" s="30">
        <v>0.87760000000000005</v>
      </c>
      <c r="K74" s="30"/>
      <c r="L74" s="149"/>
      <c r="M74" s="30"/>
      <c r="N74" s="30">
        <v>5.0599999999999999E-2</v>
      </c>
    </row>
    <row r="75" spans="1:31">
      <c r="A75" s="56" t="s">
        <v>188</v>
      </c>
      <c r="B75" s="2" t="s">
        <v>78</v>
      </c>
      <c r="C75" s="14" t="s">
        <v>194</v>
      </c>
      <c r="D75" s="2">
        <v>2012</v>
      </c>
      <c r="E75" s="14">
        <v>2012</v>
      </c>
      <c r="F75" s="14" t="s">
        <v>100</v>
      </c>
      <c r="G75" s="26">
        <v>2448</v>
      </c>
      <c r="H75" s="26">
        <v>4924</v>
      </c>
      <c r="I75" s="53"/>
      <c r="J75" s="30">
        <v>0.96030000000000004</v>
      </c>
      <c r="K75" s="30"/>
      <c r="L75" s="149"/>
      <c r="M75" s="30"/>
      <c r="N75" s="30">
        <v>5.0599999999999999E-2</v>
      </c>
    </row>
    <row r="76" spans="1:31">
      <c r="A76" s="56" t="s">
        <v>189</v>
      </c>
      <c r="B76" s="2" t="s">
        <v>78</v>
      </c>
      <c r="C76" s="14" t="s">
        <v>194</v>
      </c>
      <c r="D76" s="2">
        <v>2012</v>
      </c>
      <c r="E76" s="14">
        <v>2012</v>
      </c>
      <c r="F76" s="14" t="s">
        <v>100</v>
      </c>
      <c r="G76" s="26">
        <v>697</v>
      </c>
      <c r="H76" s="26">
        <v>1750</v>
      </c>
      <c r="I76" s="53"/>
      <c r="J76" s="30">
        <v>1</v>
      </c>
      <c r="K76" s="30"/>
      <c r="L76" s="149"/>
      <c r="M76" s="30"/>
      <c r="N76" s="30">
        <v>5.0599999999999999E-2</v>
      </c>
    </row>
    <row r="77" spans="1:31">
      <c r="A77" s="56" t="s">
        <v>190</v>
      </c>
      <c r="B77" s="2" t="s">
        <v>77</v>
      </c>
      <c r="C77" s="14" t="s">
        <v>194</v>
      </c>
      <c r="D77" s="2">
        <v>2012</v>
      </c>
      <c r="E77" s="14">
        <v>2012</v>
      </c>
      <c r="F77" s="14" t="s">
        <v>100</v>
      </c>
      <c r="G77" s="26">
        <v>31606</v>
      </c>
      <c r="H77" s="26">
        <v>67051</v>
      </c>
      <c r="I77" s="53"/>
      <c r="J77" s="30">
        <v>0.96340000000000003</v>
      </c>
      <c r="K77" s="30"/>
      <c r="L77" s="149"/>
      <c r="M77" s="30"/>
      <c r="N77" s="30">
        <v>3.2399999999999998E-2</v>
      </c>
    </row>
    <row r="78" spans="1:31">
      <c r="A78" s="56" t="s">
        <v>191</v>
      </c>
      <c r="B78" s="2" t="s">
        <v>78</v>
      </c>
      <c r="C78" s="14" t="s">
        <v>194</v>
      </c>
      <c r="D78" s="2">
        <v>2012</v>
      </c>
      <c r="E78" s="14">
        <v>2012</v>
      </c>
      <c r="F78" s="14" t="s">
        <v>100</v>
      </c>
      <c r="G78" s="26">
        <v>2582</v>
      </c>
      <c r="H78" s="26">
        <v>5391</v>
      </c>
      <c r="I78" s="53"/>
      <c r="J78" s="30">
        <v>1</v>
      </c>
      <c r="K78" s="30"/>
      <c r="L78" s="149"/>
      <c r="M78" s="30"/>
      <c r="N78" s="30">
        <v>5.0599999999999999E-2</v>
      </c>
    </row>
    <row r="79" spans="1:31">
      <c r="A79" s="56" t="s">
        <v>192</v>
      </c>
      <c r="B79" s="2" t="s">
        <v>78</v>
      </c>
      <c r="C79" s="14" t="s">
        <v>194</v>
      </c>
      <c r="D79" s="2">
        <v>2012</v>
      </c>
      <c r="E79" s="14">
        <v>2012</v>
      </c>
      <c r="F79" s="14" t="s">
        <v>100</v>
      </c>
      <c r="G79" s="26">
        <v>5914</v>
      </c>
      <c r="H79" s="26">
        <v>11487</v>
      </c>
      <c r="I79" s="53"/>
      <c r="J79" s="30">
        <v>1</v>
      </c>
      <c r="K79" s="30"/>
      <c r="L79" s="149"/>
      <c r="M79" s="30"/>
      <c r="N79" s="30">
        <v>5.0599999999999999E-2</v>
      </c>
    </row>
    <row r="80" spans="1:31">
      <c r="A80" s="13" t="s">
        <v>134</v>
      </c>
      <c r="B80" s="2" t="s">
        <v>77</v>
      </c>
      <c r="C80" s="14" t="s">
        <v>194</v>
      </c>
      <c r="D80" s="2">
        <v>2012</v>
      </c>
      <c r="E80" s="14">
        <v>2012</v>
      </c>
      <c r="F80" s="14" t="s">
        <v>100</v>
      </c>
      <c r="G80" s="26">
        <v>87100</v>
      </c>
      <c r="H80" s="26">
        <v>212782</v>
      </c>
      <c r="I80" s="53"/>
      <c r="J80" s="30">
        <v>1</v>
      </c>
      <c r="K80" s="30"/>
      <c r="L80" s="149"/>
      <c r="M80" s="30"/>
      <c r="N80" s="30">
        <v>1.3599999999999999E-2</v>
      </c>
    </row>
    <row r="81" spans="1:14">
      <c r="A81" s="13" t="s">
        <v>135</v>
      </c>
      <c r="B81" s="2" t="s">
        <v>78</v>
      </c>
      <c r="C81" s="14" t="s">
        <v>194</v>
      </c>
      <c r="D81" s="2">
        <v>2012</v>
      </c>
      <c r="E81" s="14">
        <v>2012</v>
      </c>
      <c r="F81" s="14" t="s">
        <v>100</v>
      </c>
      <c r="G81" s="26">
        <v>1358</v>
      </c>
      <c r="H81" s="26">
        <v>3443</v>
      </c>
      <c r="I81" s="53"/>
      <c r="J81" s="30">
        <v>1</v>
      </c>
      <c r="K81" s="30"/>
      <c r="L81" s="149"/>
      <c r="M81" s="30"/>
      <c r="N81" s="30">
        <v>5.0599999999999999E-2</v>
      </c>
    </row>
    <row r="82" spans="1:14">
      <c r="A82" s="13" t="s">
        <v>136</v>
      </c>
      <c r="B82" s="2" t="s">
        <v>78</v>
      </c>
      <c r="C82" s="14" t="s">
        <v>194</v>
      </c>
      <c r="D82" s="2">
        <v>2012</v>
      </c>
      <c r="E82" s="14">
        <v>2012</v>
      </c>
      <c r="F82" s="14" t="s">
        <v>100</v>
      </c>
      <c r="G82" s="26">
        <v>7866</v>
      </c>
      <c r="H82" s="26">
        <v>15006</v>
      </c>
      <c r="I82" s="53"/>
      <c r="J82" s="30">
        <v>0.95809999999999995</v>
      </c>
      <c r="K82" s="30"/>
      <c r="L82" s="149"/>
      <c r="M82" s="30"/>
      <c r="N82" s="30">
        <v>5.0599999999999999E-2</v>
      </c>
    </row>
    <row r="83" spans="1:14">
      <c r="A83" s="13" t="s">
        <v>137</v>
      </c>
      <c r="B83" s="2" t="s">
        <v>78</v>
      </c>
      <c r="C83" s="14" t="s">
        <v>194</v>
      </c>
      <c r="D83" s="2">
        <v>2012</v>
      </c>
      <c r="E83" s="14">
        <v>2012</v>
      </c>
      <c r="F83" s="14" t="s">
        <v>100</v>
      </c>
      <c r="G83" s="26">
        <v>13627</v>
      </c>
      <c r="H83" s="26">
        <v>35101</v>
      </c>
      <c r="I83" s="53"/>
      <c r="J83" s="30">
        <v>1</v>
      </c>
      <c r="K83" s="30"/>
      <c r="L83" s="149"/>
      <c r="M83" s="30"/>
      <c r="N83" s="30">
        <v>5.0599999999999999E-2</v>
      </c>
    </row>
    <row r="84" spans="1:14">
      <c r="A84" s="13" t="s">
        <v>138</v>
      </c>
      <c r="B84" s="2" t="s">
        <v>78</v>
      </c>
      <c r="C84" s="14" t="s">
        <v>194</v>
      </c>
      <c r="D84" s="2">
        <v>2012</v>
      </c>
      <c r="E84" s="14">
        <v>2012</v>
      </c>
      <c r="F84" s="14" t="s">
        <v>100</v>
      </c>
      <c r="G84" s="26">
        <v>963</v>
      </c>
      <c r="H84" s="26">
        <v>1960</v>
      </c>
      <c r="I84" s="53"/>
      <c r="J84" s="30">
        <v>1</v>
      </c>
      <c r="K84" s="30"/>
      <c r="L84" s="149"/>
      <c r="M84" s="30"/>
      <c r="N84" s="30">
        <v>5.0599999999999999E-2</v>
      </c>
    </row>
    <row r="85" spans="1:14">
      <c r="A85" s="13" t="s">
        <v>139</v>
      </c>
      <c r="B85" s="2" t="s">
        <v>78</v>
      </c>
      <c r="C85" s="14" t="s">
        <v>194</v>
      </c>
      <c r="D85" s="2">
        <v>2012</v>
      </c>
      <c r="E85" s="14">
        <v>2012</v>
      </c>
      <c r="F85" s="14" t="s">
        <v>100</v>
      </c>
      <c r="G85" s="26">
        <v>55737</v>
      </c>
      <c r="H85" s="26">
        <v>137242</v>
      </c>
      <c r="I85" s="53"/>
      <c r="J85" s="30">
        <v>0.98750000000000004</v>
      </c>
      <c r="K85" s="30"/>
      <c r="L85" s="149"/>
      <c r="M85" s="30"/>
      <c r="N85" s="30">
        <v>4.6100000000000002E-2</v>
      </c>
    </row>
    <row r="86" spans="1:14">
      <c r="A86" s="13" t="s">
        <v>140</v>
      </c>
      <c r="B86" s="2" t="s">
        <v>78</v>
      </c>
      <c r="C86" s="14" t="s">
        <v>194</v>
      </c>
      <c r="D86" s="2">
        <v>2012</v>
      </c>
      <c r="E86" s="14">
        <v>2012</v>
      </c>
      <c r="F86" s="14" t="s">
        <v>100</v>
      </c>
      <c r="G86" s="26">
        <v>9499</v>
      </c>
      <c r="H86" s="26">
        <v>22908</v>
      </c>
      <c r="I86" s="53"/>
      <c r="J86" s="30">
        <v>1</v>
      </c>
      <c r="K86" s="30"/>
      <c r="L86" s="149"/>
      <c r="M86" s="30"/>
      <c r="N86" s="30">
        <v>5.0599999999999999E-2</v>
      </c>
    </row>
    <row r="87" spans="1:14">
      <c r="A87" s="13" t="s">
        <v>141</v>
      </c>
      <c r="B87" s="2" t="s">
        <v>78</v>
      </c>
      <c r="C87" s="14" t="s">
        <v>194</v>
      </c>
      <c r="D87" s="2">
        <v>2012</v>
      </c>
      <c r="E87" s="14">
        <v>2012</v>
      </c>
      <c r="F87" s="14" t="s">
        <v>100</v>
      </c>
      <c r="G87" s="26">
        <v>4940</v>
      </c>
      <c r="H87" s="26">
        <v>10049</v>
      </c>
      <c r="I87" s="53"/>
      <c r="J87" s="30">
        <v>0.95650000000000002</v>
      </c>
      <c r="K87" s="30"/>
      <c r="L87" s="149"/>
      <c r="M87" s="30"/>
      <c r="N87" s="30">
        <v>5.0599999999999999E-2</v>
      </c>
    </row>
    <row r="88" spans="1:14">
      <c r="A88" s="13" t="s">
        <v>142</v>
      </c>
      <c r="B88" s="2" t="s">
        <v>78</v>
      </c>
      <c r="C88" s="14" t="s">
        <v>194</v>
      </c>
      <c r="D88" s="2">
        <v>2012</v>
      </c>
      <c r="E88" s="14">
        <v>2012</v>
      </c>
      <c r="F88" s="14" t="s">
        <v>100</v>
      </c>
      <c r="G88" s="26">
        <v>1372</v>
      </c>
      <c r="H88" s="26">
        <v>2916</v>
      </c>
      <c r="I88" s="53"/>
      <c r="J88" s="30">
        <v>0.97809999999999997</v>
      </c>
      <c r="K88" s="30"/>
      <c r="L88" s="149"/>
      <c r="M88" s="30"/>
      <c r="N88" s="30">
        <v>5.0599999999999999E-2</v>
      </c>
    </row>
    <row r="89" spans="1:14">
      <c r="A89" s="13" t="s">
        <v>143</v>
      </c>
      <c r="B89" s="2" t="s">
        <v>79</v>
      </c>
      <c r="C89" s="14" t="s">
        <v>194</v>
      </c>
      <c r="D89" s="2">
        <v>2012</v>
      </c>
      <c r="E89" s="14">
        <v>2012</v>
      </c>
      <c r="F89" s="14" t="s">
        <v>100</v>
      </c>
      <c r="G89" s="26">
        <v>491022</v>
      </c>
      <c r="H89" s="26">
        <v>1053337</v>
      </c>
      <c r="I89" s="53"/>
      <c r="J89" s="30">
        <v>0.96850000000000003</v>
      </c>
      <c r="K89" s="30"/>
      <c r="L89" s="149"/>
      <c r="M89" s="30"/>
      <c r="N89" s="30">
        <v>4.1200000000000001E-2</v>
      </c>
    </row>
    <row r="90" spans="1:14">
      <c r="A90" s="13" t="s">
        <v>144</v>
      </c>
      <c r="B90" s="2" t="s">
        <v>78</v>
      </c>
      <c r="C90" s="14" t="s">
        <v>194</v>
      </c>
      <c r="D90" s="2">
        <v>2012</v>
      </c>
      <c r="E90" s="14">
        <v>2012</v>
      </c>
      <c r="F90" s="14" t="s">
        <v>100</v>
      </c>
      <c r="G90" s="26">
        <v>10389</v>
      </c>
      <c r="H90" s="26">
        <v>26463</v>
      </c>
      <c r="I90" s="53"/>
      <c r="J90" s="30">
        <v>0.98180000000000001</v>
      </c>
      <c r="K90" s="30"/>
      <c r="L90" s="149"/>
      <c r="M90" s="30"/>
      <c r="N90" s="30">
        <v>5.0599999999999999E-2</v>
      </c>
    </row>
    <row r="91" spans="1:14">
      <c r="A91" s="13" t="s">
        <v>145</v>
      </c>
      <c r="B91" s="2" t="s">
        <v>78</v>
      </c>
      <c r="C91" s="14" t="s">
        <v>194</v>
      </c>
      <c r="D91" s="2">
        <v>2012</v>
      </c>
      <c r="E91" s="14">
        <v>2012</v>
      </c>
      <c r="F91" s="14" t="s">
        <v>100</v>
      </c>
      <c r="G91" s="26">
        <v>5364</v>
      </c>
      <c r="H91" s="26">
        <v>9034</v>
      </c>
      <c r="I91" s="53"/>
      <c r="J91" s="30">
        <v>0</v>
      </c>
      <c r="K91" s="30"/>
      <c r="L91" s="149"/>
      <c r="M91" s="30"/>
      <c r="N91" s="30">
        <v>5.0599999999999999E-2</v>
      </c>
    </row>
    <row r="92" spans="1:14">
      <c r="A92" s="13" t="s">
        <v>146</v>
      </c>
      <c r="B92" s="2" t="s">
        <v>78</v>
      </c>
      <c r="C92" s="14" t="s">
        <v>194</v>
      </c>
      <c r="D92" s="2">
        <v>2012</v>
      </c>
      <c r="E92" s="14">
        <v>2012</v>
      </c>
      <c r="F92" s="14" t="s">
        <v>100</v>
      </c>
      <c r="G92" s="26">
        <v>834</v>
      </c>
      <c r="H92" s="26">
        <v>1732</v>
      </c>
      <c r="I92" s="53"/>
      <c r="J92" s="30">
        <v>0.9375</v>
      </c>
      <c r="K92" s="30"/>
      <c r="L92" s="149"/>
      <c r="M92" s="30"/>
      <c r="N92" s="30">
        <v>5.0599999999999999E-2</v>
      </c>
    </row>
    <row r="93" spans="1:14">
      <c r="A93" s="13" t="s">
        <v>147</v>
      </c>
      <c r="B93" s="2" t="s">
        <v>78</v>
      </c>
      <c r="C93" s="14" t="s">
        <v>194</v>
      </c>
      <c r="D93" s="2">
        <v>2012</v>
      </c>
      <c r="E93" s="14">
        <v>2012</v>
      </c>
      <c r="F93" s="14" t="s">
        <v>100</v>
      </c>
      <c r="G93" s="26">
        <v>6910</v>
      </c>
      <c r="H93" s="26">
        <v>13528</v>
      </c>
      <c r="I93" s="53"/>
      <c r="J93" s="30">
        <v>0.99390000000000001</v>
      </c>
      <c r="K93" s="30"/>
      <c r="L93" s="149"/>
      <c r="M93" s="30"/>
      <c r="N93" s="30">
        <v>5.0599999999999999E-2</v>
      </c>
    </row>
    <row r="94" spans="1:14">
      <c r="A94" s="13" t="s">
        <v>148</v>
      </c>
      <c r="B94" s="2" t="s">
        <v>78</v>
      </c>
      <c r="C94" s="14" t="s">
        <v>194</v>
      </c>
      <c r="D94" s="2">
        <v>2012</v>
      </c>
      <c r="E94" s="14">
        <v>2012</v>
      </c>
      <c r="F94" s="14" t="s">
        <v>100</v>
      </c>
      <c r="G94" s="26">
        <v>21364</v>
      </c>
      <c r="H94" s="26">
        <v>53038</v>
      </c>
      <c r="I94" s="53"/>
      <c r="J94" s="30">
        <v>0.98599999999999999</v>
      </c>
      <c r="K94" s="30"/>
      <c r="L94" s="149"/>
      <c r="M94" s="30"/>
      <c r="N94" s="30">
        <v>2.75E-2</v>
      </c>
    </row>
    <row r="95" spans="1:14">
      <c r="A95" s="13" t="s">
        <v>149</v>
      </c>
      <c r="B95" s="2" t="s">
        <v>78</v>
      </c>
      <c r="C95" s="14" t="s">
        <v>194</v>
      </c>
      <c r="D95" s="2">
        <v>2012</v>
      </c>
      <c r="E95" s="14">
        <v>2012</v>
      </c>
      <c r="F95" s="14" t="s">
        <v>100</v>
      </c>
      <c r="G95" s="26">
        <v>431</v>
      </c>
      <c r="H95" s="26">
        <v>1029</v>
      </c>
      <c r="I95" s="53"/>
      <c r="J95" s="30">
        <v>0.95830000000000004</v>
      </c>
      <c r="K95" s="30"/>
      <c r="L95" s="149"/>
      <c r="M95" s="30"/>
      <c r="N95" s="30">
        <v>5.0599999999999999E-2</v>
      </c>
    </row>
    <row r="96" spans="1:14">
      <c r="A96" s="13" t="s">
        <v>150</v>
      </c>
      <c r="B96" s="2" t="s">
        <v>78</v>
      </c>
      <c r="C96" s="14" t="s">
        <v>194</v>
      </c>
      <c r="D96" s="2">
        <v>2012</v>
      </c>
      <c r="E96" s="14">
        <v>2012</v>
      </c>
      <c r="F96" s="14" t="s">
        <v>100</v>
      </c>
      <c r="G96" s="26">
        <v>462</v>
      </c>
      <c r="H96" s="26">
        <v>734</v>
      </c>
      <c r="I96" s="53"/>
      <c r="J96" s="30">
        <v>0.93679999999999997</v>
      </c>
      <c r="K96" s="30"/>
      <c r="L96" s="149"/>
      <c r="M96" s="30"/>
      <c r="N96" s="30">
        <v>5.0599999999999999E-2</v>
      </c>
    </row>
    <row r="97" spans="1:14">
      <c r="A97" s="13" t="s">
        <v>151</v>
      </c>
      <c r="B97" s="2" t="s">
        <v>78</v>
      </c>
      <c r="C97" s="14" t="s">
        <v>194</v>
      </c>
      <c r="D97" s="2">
        <v>2012</v>
      </c>
      <c r="E97" s="14">
        <v>2012</v>
      </c>
      <c r="F97" s="14" t="s">
        <v>100</v>
      </c>
      <c r="G97" s="26">
        <v>19883</v>
      </c>
      <c r="H97" s="26">
        <v>46149</v>
      </c>
      <c r="I97" s="53"/>
      <c r="J97" s="30">
        <v>1</v>
      </c>
      <c r="K97" s="30"/>
      <c r="L97" s="149"/>
      <c r="M97" s="30"/>
      <c r="N97" s="30">
        <v>1.17E-2</v>
      </c>
    </row>
    <row r="98" spans="1:14">
      <c r="A98" s="13" t="s">
        <v>152</v>
      </c>
      <c r="B98" s="2" t="s">
        <v>78</v>
      </c>
      <c r="C98" s="14" t="s">
        <v>194</v>
      </c>
      <c r="D98" s="2">
        <v>2012</v>
      </c>
      <c r="E98" s="14">
        <v>2012</v>
      </c>
      <c r="F98" s="14" t="s">
        <v>100</v>
      </c>
      <c r="G98" s="26">
        <v>3285</v>
      </c>
      <c r="H98" s="26">
        <v>7053</v>
      </c>
      <c r="I98" s="53"/>
      <c r="J98" s="30">
        <v>1</v>
      </c>
      <c r="K98" s="30"/>
      <c r="L98" s="149"/>
      <c r="M98" s="30"/>
      <c r="N98" s="30">
        <v>5.0599999999999999E-2</v>
      </c>
    </row>
    <row r="99" spans="1:14">
      <c r="A99" s="13" t="s">
        <v>153</v>
      </c>
      <c r="B99" s="2" t="s">
        <v>78</v>
      </c>
      <c r="C99" s="14" t="s">
        <v>194</v>
      </c>
      <c r="D99" s="2">
        <v>2012</v>
      </c>
      <c r="E99" s="14">
        <v>2012</v>
      </c>
      <c r="F99" s="14" t="s">
        <v>100</v>
      </c>
      <c r="G99" s="26">
        <v>3402</v>
      </c>
      <c r="H99" s="26">
        <v>6655</v>
      </c>
      <c r="I99" s="53"/>
      <c r="J99" s="30">
        <v>0.97</v>
      </c>
      <c r="K99" s="30"/>
      <c r="L99" s="149"/>
      <c r="M99" s="30"/>
      <c r="N99" s="30">
        <v>5.0599999999999999E-2</v>
      </c>
    </row>
    <row r="100" spans="1:14">
      <c r="A100" s="13" t="s">
        <v>154</v>
      </c>
      <c r="B100" s="2" t="s">
        <v>77</v>
      </c>
      <c r="C100" s="14" t="s">
        <v>194</v>
      </c>
      <c r="D100" s="2">
        <v>2012</v>
      </c>
      <c r="E100" s="14">
        <v>2012</v>
      </c>
      <c r="F100" s="14" t="s">
        <v>100</v>
      </c>
      <c r="G100" s="26">
        <v>92979</v>
      </c>
      <c r="H100" s="26">
        <v>210701</v>
      </c>
      <c r="I100" s="53"/>
      <c r="J100" s="30">
        <v>0.99770000000000003</v>
      </c>
      <c r="K100" s="30"/>
      <c r="L100" s="149"/>
      <c r="M100" s="30"/>
      <c r="N100" s="30">
        <v>1.89E-2</v>
      </c>
    </row>
    <row r="101" spans="1:14">
      <c r="A101" s="13" t="s">
        <v>155</v>
      </c>
      <c r="B101" s="2" t="s">
        <v>77</v>
      </c>
      <c r="C101" s="14" t="s">
        <v>194</v>
      </c>
      <c r="D101" s="2">
        <v>2012</v>
      </c>
      <c r="E101" s="14">
        <v>2012</v>
      </c>
      <c r="F101" s="14" t="s">
        <v>100</v>
      </c>
      <c r="G101" s="26">
        <v>7999</v>
      </c>
      <c r="H101" s="26">
        <v>17950</v>
      </c>
      <c r="I101" s="53"/>
      <c r="J101" s="30">
        <v>0.95069999999999999</v>
      </c>
      <c r="K101" s="30"/>
      <c r="L101" s="149"/>
      <c r="M101" s="30"/>
      <c r="N101" s="30">
        <v>5.0599999999999999E-2</v>
      </c>
    </row>
    <row r="102" spans="1:14">
      <c r="A102" s="13" t="s">
        <v>156</v>
      </c>
      <c r="B102" s="2" t="s">
        <v>78</v>
      </c>
      <c r="C102" s="14" t="s">
        <v>194</v>
      </c>
      <c r="D102" s="2">
        <v>2012</v>
      </c>
      <c r="E102" s="14">
        <v>2012</v>
      </c>
      <c r="F102" s="14" t="s">
        <v>100</v>
      </c>
      <c r="G102" s="26">
        <v>721</v>
      </c>
      <c r="H102" s="26">
        <v>1608</v>
      </c>
      <c r="I102" s="53"/>
      <c r="J102" s="30">
        <v>0.85709999999999997</v>
      </c>
      <c r="K102" s="30"/>
      <c r="L102" s="149"/>
      <c r="M102" s="30"/>
      <c r="N102" s="30">
        <v>5.0599999999999999E-2</v>
      </c>
    </row>
    <row r="103" spans="1:14">
      <c r="A103" s="13" t="s">
        <v>157</v>
      </c>
      <c r="B103" s="2" t="s">
        <v>78</v>
      </c>
      <c r="C103" s="14" t="s">
        <v>194</v>
      </c>
      <c r="D103" s="2">
        <v>2012</v>
      </c>
      <c r="E103" s="14">
        <v>2012</v>
      </c>
      <c r="F103" s="14" t="s">
        <v>100</v>
      </c>
      <c r="G103" s="26">
        <v>104129</v>
      </c>
      <c r="H103" s="26">
        <v>259228</v>
      </c>
      <c r="I103" s="53"/>
      <c r="J103" s="30">
        <v>0.99980000000000002</v>
      </c>
      <c r="K103" s="30"/>
      <c r="L103" s="149"/>
      <c r="M103" s="30"/>
      <c r="N103" s="30">
        <v>3.56E-2</v>
      </c>
    </row>
    <row r="104" spans="1:14">
      <c r="A104" s="13" t="s">
        <v>158</v>
      </c>
      <c r="B104" s="2" t="s">
        <v>77</v>
      </c>
      <c r="C104" s="14" t="s">
        <v>194</v>
      </c>
      <c r="D104" s="2">
        <v>2012</v>
      </c>
      <c r="E104" s="14">
        <v>2012</v>
      </c>
      <c r="F104" s="14" t="s">
        <v>100</v>
      </c>
      <c r="G104" s="26">
        <v>87664</v>
      </c>
      <c r="H104" s="26">
        <v>200240</v>
      </c>
      <c r="I104" s="53"/>
      <c r="J104" s="30">
        <v>0.97170000000000001</v>
      </c>
      <c r="K104" s="30"/>
      <c r="L104" s="149"/>
      <c r="M104" s="30"/>
      <c r="N104" s="30">
        <v>4.5999999999999999E-2</v>
      </c>
    </row>
    <row r="105" spans="1:14">
      <c r="A105" s="13" t="s">
        <v>159</v>
      </c>
      <c r="B105" s="2" t="s">
        <v>78</v>
      </c>
      <c r="C105" s="14" t="s">
        <v>194</v>
      </c>
      <c r="D105" s="2">
        <v>2012</v>
      </c>
      <c r="E105" s="14">
        <v>2012</v>
      </c>
      <c r="F105" s="14" t="s">
        <v>100</v>
      </c>
      <c r="G105" s="26">
        <v>2661</v>
      </c>
      <c r="H105" s="26">
        <v>6276</v>
      </c>
      <c r="I105" s="53"/>
      <c r="J105" s="30">
        <v>0.97789999999999999</v>
      </c>
      <c r="K105" s="30"/>
      <c r="L105" s="149"/>
      <c r="M105" s="30"/>
      <c r="N105" s="30">
        <v>5.0599999999999999E-2</v>
      </c>
    </row>
    <row r="106" spans="1:14">
      <c r="A106" s="13" t="s">
        <v>160</v>
      </c>
      <c r="B106" s="2" t="s">
        <v>78</v>
      </c>
      <c r="C106" s="14" t="s">
        <v>194</v>
      </c>
      <c r="D106" s="2">
        <v>2012</v>
      </c>
      <c r="E106" s="14">
        <v>2012</v>
      </c>
      <c r="F106" s="14" t="s">
        <v>100</v>
      </c>
      <c r="G106" s="26">
        <v>143618</v>
      </c>
      <c r="H106" s="26">
        <v>347748</v>
      </c>
      <c r="I106" s="53"/>
      <c r="J106" s="30">
        <v>0.99919999999999998</v>
      </c>
      <c r="K106" s="30"/>
      <c r="L106" s="149"/>
      <c r="M106" s="30"/>
      <c r="N106" s="30">
        <v>8.0999999999999996E-3</v>
      </c>
    </row>
    <row r="107" spans="1:14">
      <c r="A107" s="13" t="s">
        <v>161</v>
      </c>
      <c r="B107" s="2" t="s">
        <v>77</v>
      </c>
      <c r="C107" s="14" t="s">
        <v>194</v>
      </c>
      <c r="D107" s="2">
        <v>2012</v>
      </c>
      <c r="E107" s="14">
        <v>2012</v>
      </c>
      <c r="F107" s="14" t="s">
        <v>100</v>
      </c>
      <c r="G107" s="26">
        <v>107563</v>
      </c>
      <c r="H107" s="26">
        <v>241222</v>
      </c>
      <c r="I107" s="53"/>
      <c r="J107" s="30">
        <v>0.98770000000000002</v>
      </c>
      <c r="K107" s="30"/>
      <c r="L107" s="149"/>
      <c r="M107" s="30"/>
      <c r="N107" s="30">
        <v>7.3200000000000001E-2</v>
      </c>
    </row>
    <row r="108" spans="1:14">
      <c r="A108" s="13" t="s">
        <v>162</v>
      </c>
      <c r="B108" s="2" t="s">
        <v>77</v>
      </c>
      <c r="C108" s="14" t="s">
        <v>194</v>
      </c>
      <c r="D108" s="2">
        <v>2012</v>
      </c>
      <c r="E108" s="14">
        <v>2012</v>
      </c>
      <c r="F108" s="14" t="s">
        <v>100</v>
      </c>
      <c r="G108" s="26">
        <v>32686</v>
      </c>
      <c r="H108" s="26">
        <v>50921</v>
      </c>
      <c r="I108" s="53"/>
      <c r="J108" s="30">
        <v>0.98640000000000005</v>
      </c>
      <c r="K108" s="30"/>
      <c r="L108" s="149"/>
      <c r="M108" s="30"/>
      <c r="N108" s="30">
        <v>2.4299999999999999E-2</v>
      </c>
    </row>
    <row r="109" spans="1:14">
      <c r="A109" s="13" t="s">
        <v>163</v>
      </c>
      <c r="B109" s="2" t="s">
        <v>78</v>
      </c>
      <c r="C109" s="14" t="s">
        <v>194</v>
      </c>
      <c r="D109" s="2">
        <v>2012</v>
      </c>
      <c r="E109" s="14">
        <v>2012</v>
      </c>
      <c r="F109" s="14" t="s">
        <v>100</v>
      </c>
      <c r="G109" s="26">
        <v>42404</v>
      </c>
      <c r="H109" s="26">
        <v>105710</v>
      </c>
      <c r="I109" s="53"/>
      <c r="J109" s="30">
        <v>0.98319999999999996</v>
      </c>
      <c r="K109" s="30"/>
      <c r="L109" s="149"/>
      <c r="M109" s="30"/>
      <c r="N109" s="30">
        <v>3.0700000000000002E-2</v>
      </c>
    </row>
    <row r="110" spans="1:14">
      <c r="A110" s="13" t="s">
        <v>164</v>
      </c>
      <c r="B110" s="2" t="s">
        <v>77</v>
      </c>
      <c r="C110" s="14" t="s">
        <v>194</v>
      </c>
      <c r="D110" s="2">
        <v>2012</v>
      </c>
      <c r="E110" s="14">
        <v>2012</v>
      </c>
      <c r="F110" s="14" t="s">
        <v>100</v>
      </c>
      <c r="G110" s="26">
        <v>8949</v>
      </c>
      <c r="H110" s="26">
        <v>17625</v>
      </c>
      <c r="I110" s="53"/>
      <c r="J110" s="30">
        <v>0.96960000000000002</v>
      </c>
      <c r="K110" s="30"/>
      <c r="L110" s="149"/>
      <c r="M110" s="30"/>
      <c r="N110" s="30">
        <v>5.0599999999999999E-2</v>
      </c>
    </row>
    <row r="111" spans="1:14">
      <c r="A111" s="13" t="s">
        <v>165</v>
      </c>
      <c r="B111" s="2" t="s">
        <v>77</v>
      </c>
      <c r="C111" s="14" t="s">
        <v>194</v>
      </c>
      <c r="D111" s="2">
        <v>2012</v>
      </c>
      <c r="E111" s="14">
        <v>2012</v>
      </c>
      <c r="F111" s="14" t="s">
        <v>100</v>
      </c>
      <c r="G111" s="26">
        <v>12560</v>
      </c>
      <c r="H111" s="26">
        <v>26474</v>
      </c>
      <c r="I111" s="53"/>
      <c r="J111" s="30">
        <v>0.9647</v>
      </c>
      <c r="K111" s="30"/>
      <c r="L111" s="149"/>
      <c r="M111" s="30"/>
      <c r="N111" s="30">
        <v>5.0599999999999999E-2</v>
      </c>
    </row>
    <row r="112" spans="1:14">
      <c r="A112" s="13" t="s">
        <v>166</v>
      </c>
      <c r="B112" s="2" t="s">
        <v>77</v>
      </c>
      <c r="C112" s="14" t="s">
        <v>194</v>
      </c>
      <c r="D112" s="2">
        <v>2012</v>
      </c>
      <c r="E112" s="14">
        <v>2012</v>
      </c>
      <c r="F112" s="14" t="s">
        <v>100</v>
      </c>
      <c r="G112" s="26">
        <v>14085</v>
      </c>
      <c r="H112" s="26">
        <v>32078</v>
      </c>
      <c r="I112" s="53"/>
      <c r="J112" s="30">
        <v>0.51719999999999999</v>
      </c>
      <c r="K112" s="30"/>
      <c r="L112" s="149"/>
      <c r="M112" s="30"/>
      <c r="N112" s="30">
        <v>5.0599999999999999E-2</v>
      </c>
    </row>
    <row r="113" spans="1:31">
      <c r="A113" s="13" t="s">
        <v>167</v>
      </c>
      <c r="B113" s="2" t="s">
        <v>77</v>
      </c>
      <c r="C113" s="14" t="s">
        <v>194</v>
      </c>
      <c r="D113" s="2">
        <v>2012</v>
      </c>
      <c r="E113" s="14">
        <v>2012</v>
      </c>
      <c r="F113" s="14" t="s">
        <v>100</v>
      </c>
      <c r="G113" s="26">
        <v>47126</v>
      </c>
      <c r="H113" s="26">
        <v>102207</v>
      </c>
      <c r="I113" s="53"/>
      <c r="J113" s="30">
        <v>0.76139999999999997</v>
      </c>
      <c r="K113" s="30"/>
      <c r="L113" s="149"/>
      <c r="M113" s="30"/>
      <c r="N113" s="30">
        <v>0</v>
      </c>
    </row>
    <row r="114" spans="1:31">
      <c r="A114" s="13" t="s">
        <v>168</v>
      </c>
      <c r="B114" s="2" t="s">
        <v>77</v>
      </c>
      <c r="C114" s="14" t="s">
        <v>194</v>
      </c>
      <c r="D114" s="2">
        <v>2012</v>
      </c>
      <c r="E114" s="14">
        <v>2012</v>
      </c>
      <c r="F114" s="14" t="s">
        <v>100</v>
      </c>
      <c r="G114" s="26">
        <v>10280</v>
      </c>
      <c r="H114" s="26">
        <v>21611</v>
      </c>
      <c r="I114" s="53"/>
      <c r="J114" s="30">
        <v>0.79810000000000003</v>
      </c>
      <c r="K114" s="30"/>
      <c r="L114" s="149"/>
      <c r="M114" s="30"/>
      <c r="N114" s="30">
        <v>5.0599999999999999E-2</v>
      </c>
    </row>
    <row r="115" spans="1:31">
      <c r="A115" s="13" t="s">
        <v>169</v>
      </c>
      <c r="B115" s="2" t="s">
        <v>78</v>
      </c>
      <c r="C115" s="14" t="s">
        <v>194</v>
      </c>
      <c r="D115" s="2">
        <v>2012</v>
      </c>
      <c r="E115" s="14">
        <v>2012</v>
      </c>
      <c r="F115" s="14" t="s">
        <v>100</v>
      </c>
      <c r="G115" s="26">
        <v>12079</v>
      </c>
      <c r="H115" s="26">
        <v>24492</v>
      </c>
      <c r="I115" s="53"/>
      <c r="J115" s="30">
        <v>0.96020000000000005</v>
      </c>
      <c r="K115" s="30"/>
      <c r="L115" s="149"/>
      <c r="M115" s="30"/>
      <c r="N115" s="30">
        <v>5.0599999999999999E-2</v>
      </c>
    </row>
    <row r="116" spans="1:31">
      <c r="A116" s="13" t="s">
        <v>170</v>
      </c>
      <c r="B116" s="2" t="s">
        <v>78</v>
      </c>
      <c r="C116" s="14" t="s">
        <v>194</v>
      </c>
      <c r="D116" s="2">
        <v>2012</v>
      </c>
      <c r="E116" s="14">
        <v>2012</v>
      </c>
      <c r="F116" s="14" t="s">
        <v>100</v>
      </c>
      <c r="G116" s="26">
        <v>126</v>
      </c>
      <c r="H116" s="26">
        <v>260</v>
      </c>
      <c r="I116" s="53"/>
      <c r="J116" s="30">
        <v>1</v>
      </c>
      <c r="K116" s="30"/>
      <c r="L116" s="149"/>
      <c r="M116" s="30"/>
      <c r="N116" s="30">
        <v>5.0599999999999999E-2</v>
      </c>
    </row>
    <row r="117" spans="1:31">
      <c r="A117" s="13" t="s">
        <v>171</v>
      </c>
      <c r="B117" s="2" t="s">
        <v>78</v>
      </c>
      <c r="C117" s="14" t="s">
        <v>194</v>
      </c>
      <c r="D117" s="2">
        <v>2012</v>
      </c>
      <c r="E117" s="14">
        <v>2012</v>
      </c>
      <c r="F117" s="14" t="s">
        <v>100</v>
      </c>
      <c r="G117" s="26">
        <v>2673</v>
      </c>
      <c r="H117" s="26">
        <v>6071</v>
      </c>
      <c r="I117" s="53"/>
      <c r="J117" s="30">
        <v>1</v>
      </c>
      <c r="K117" s="30"/>
      <c r="L117" s="149"/>
      <c r="M117" s="30"/>
      <c r="N117" s="30">
        <v>5.0599999999999999E-2</v>
      </c>
    </row>
    <row r="118" spans="1:31">
      <c r="A118" s="13" t="s">
        <v>172</v>
      </c>
      <c r="B118" s="2" t="s">
        <v>77</v>
      </c>
      <c r="C118" s="14" t="s">
        <v>194</v>
      </c>
      <c r="D118" s="2">
        <v>2012</v>
      </c>
      <c r="E118" s="14">
        <v>2012</v>
      </c>
      <c r="F118" s="14" t="s">
        <v>100</v>
      </c>
      <c r="G118" s="26">
        <v>19069</v>
      </c>
      <c r="H118" s="26">
        <v>39037</v>
      </c>
      <c r="I118" s="53"/>
      <c r="J118" s="30">
        <v>0.91900000000000004</v>
      </c>
      <c r="K118" s="30"/>
      <c r="L118" s="149"/>
      <c r="M118" s="30"/>
      <c r="N118" s="30">
        <v>1.3299999999999999E-2</v>
      </c>
    </row>
    <row r="119" spans="1:31">
      <c r="A119" s="13" t="s">
        <v>173</v>
      </c>
      <c r="B119" s="2" t="s">
        <v>77</v>
      </c>
      <c r="C119" s="14" t="s">
        <v>194</v>
      </c>
      <c r="D119" s="2">
        <v>2012</v>
      </c>
      <c r="E119" s="14">
        <v>2012</v>
      </c>
      <c r="F119" s="14" t="s">
        <v>100</v>
      </c>
      <c r="G119" s="26">
        <v>16831</v>
      </c>
      <c r="H119" s="26">
        <v>32050</v>
      </c>
      <c r="I119" s="53"/>
      <c r="J119" s="30">
        <v>0.85370000000000001</v>
      </c>
      <c r="K119" s="30"/>
      <c r="L119" s="149"/>
      <c r="M119" s="30"/>
      <c r="N119" s="30">
        <v>5.0599999999999999E-2</v>
      </c>
    </row>
    <row r="120" spans="1:31">
      <c r="A120" s="13" t="s">
        <v>174</v>
      </c>
      <c r="B120" s="2" t="s">
        <v>78</v>
      </c>
      <c r="C120" s="14" t="s">
        <v>194</v>
      </c>
      <c r="D120" s="2">
        <v>2012</v>
      </c>
      <c r="E120" s="14">
        <v>2012</v>
      </c>
      <c r="F120" s="14" t="s">
        <v>100</v>
      </c>
      <c r="G120" s="26">
        <v>38124</v>
      </c>
      <c r="H120" s="26">
        <v>85845</v>
      </c>
      <c r="I120" s="53"/>
      <c r="J120" s="30">
        <v>1</v>
      </c>
      <c r="K120" s="30"/>
      <c r="L120" s="149"/>
      <c r="M120" s="30"/>
      <c r="N120" s="30">
        <v>3.3500000000000002E-2</v>
      </c>
    </row>
    <row r="121" spans="1:31">
      <c r="A121" s="13" t="s">
        <v>175</v>
      </c>
      <c r="B121" s="2" t="s">
        <v>78</v>
      </c>
      <c r="C121" s="14" t="s">
        <v>194</v>
      </c>
      <c r="D121" s="2">
        <v>2012</v>
      </c>
      <c r="E121" s="14">
        <v>2012</v>
      </c>
      <c r="F121" s="14" t="s">
        <v>100</v>
      </c>
      <c r="G121" s="26">
        <v>4879</v>
      </c>
      <c r="H121" s="26">
        <v>11902</v>
      </c>
      <c r="I121" s="53"/>
      <c r="J121" s="30">
        <v>0.93330000000000002</v>
      </c>
      <c r="K121" s="30"/>
      <c r="L121" s="149"/>
      <c r="M121" s="30"/>
      <c r="N121" s="30">
        <v>5.0599999999999999E-2</v>
      </c>
    </row>
    <row r="122" spans="1:31">
      <c r="A122" s="13" t="s">
        <v>176</v>
      </c>
      <c r="B122" s="2" t="s">
        <v>78</v>
      </c>
      <c r="C122" s="14" t="s">
        <v>194</v>
      </c>
      <c r="D122" s="2">
        <v>2012</v>
      </c>
      <c r="E122" s="14">
        <v>2012</v>
      </c>
      <c r="F122" s="14" t="s">
        <v>100</v>
      </c>
      <c r="G122" s="26">
        <v>3996</v>
      </c>
      <c r="H122" s="26">
        <v>9448</v>
      </c>
      <c r="I122" s="53"/>
      <c r="J122" s="30">
        <v>0.8992</v>
      </c>
      <c r="K122" s="30"/>
      <c r="L122" s="149"/>
      <c r="M122" s="30"/>
      <c r="N122" s="30">
        <v>5.0599999999999999E-2</v>
      </c>
      <c r="O122" s="1"/>
      <c r="P122" s="1"/>
      <c r="Q122" s="1"/>
      <c r="R122" s="1"/>
      <c r="S122" s="1"/>
      <c r="T122" s="1"/>
      <c r="U122" s="1"/>
      <c r="V122" s="1"/>
      <c r="W122" s="1"/>
      <c r="X122" s="1"/>
      <c r="Y122" s="1"/>
      <c r="Z122" s="1"/>
      <c r="AA122" s="1"/>
      <c r="AB122" s="1"/>
      <c r="AC122" s="1"/>
      <c r="AD122" s="1"/>
      <c r="AE122" s="1"/>
    </row>
    <row r="123" spans="1:31">
      <c r="A123" s="13" t="s">
        <v>177</v>
      </c>
      <c r="B123" s="2" t="s">
        <v>78</v>
      </c>
      <c r="C123" s="14" t="s">
        <v>194</v>
      </c>
      <c r="D123" s="2">
        <v>2012</v>
      </c>
      <c r="E123" s="14">
        <v>2012</v>
      </c>
      <c r="F123" s="14" t="s">
        <v>100</v>
      </c>
      <c r="G123" s="26">
        <v>722</v>
      </c>
      <c r="H123" s="26">
        <v>1501</v>
      </c>
      <c r="I123" s="53"/>
      <c r="J123" s="30">
        <v>0.97670000000000001</v>
      </c>
      <c r="K123" s="30"/>
      <c r="L123" s="149"/>
      <c r="M123" s="30"/>
      <c r="N123" s="30">
        <v>5.0599999999999999E-2</v>
      </c>
      <c r="O123" s="1"/>
      <c r="P123" s="1"/>
      <c r="Q123" s="1"/>
      <c r="R123" s="1"/>
      <c r="S123" s="1"/>
      <c r="T123" s="1"/>
      <c r="U123" s="1"/>
      <c r="V123" s="1"/>
      <c r="W123" s="1"/>
      <c r="X123" s="1"/>
      <c r="Y123" s="1"/>
      <c r="Z123" s="1"/>
      <c r="AA123" s="1"/>
      <c r="AB123" s="1"/>
      <c r="AC123" s="1"/>
      <c r="AD123" s="1"/>
      <c r="AE123" s="1"/>
    </row>
    <row r="124" spans="1:31">
      <c r="A124" s="13" t="s">
        <v>178</v>
      </c>
      <c r="B124" s="2" t="s">
        <v>77</v>
      </c>
      <c r="C124" s="14" t="s">
        <v>194</v>
      </c>
      <c r="D124" s="2">
        <v>2012</v>
      </c>
      <c r="E124" s="14">
        <v>2012</v>
      </c>
      <c r="F124" s="14" t="s">
        <v>100</v>
      </c>
      <c r="G124" s="26">
        <v>41400</v>
      </c>
      <c r="H124" s="26">
        <v>109305</v>
      </c>
      <c r="I124" s="53"/>
      <c r="J124" s="30">
        <v>1</v>
      </c>
      <c r="K124" s="30"/>
      <c r="L124" s="149"/>
      <c r="M124" s="30"/>
      <c r="N124" s="30">
        <v>1.8100000000000002E-2</v>
      </c>
      <c r="O124" s="1"/>
      <c r="P124" s="1"/>
      <c r="Q124" s="1"/>
      <c r="R124" s="1"/>
      <c r="S124" s="1"/>
      <c r="T124" s="1"/>
      <c r="U124" s="1"/>
      <c r="V124" s="1"/>
      <c r="W124" s="1"/>
      <c r="X124" s="1"/>
      <c r="Y124" s="1"/>
      <c r="Z124" s="1"/>
      <c r="AA124" s="1"/>
      <c r="AB124" s="1"/>
      <c r="AC124" s="1"/>
      <c r="AD124" s="1"/>
      <c r="AE124" s="1"/>
    </row>
    <row r="125" spans="1:31">
      <c r="A125" s="13" t="s">
        <v>179</v>
      </c>
      <c r="B125" s="2" t="s">
        <v>78</v>
      </c>
      <c r="C125" s="14" t="s">
        <v>194</v>
      </c>
      <c r="D125" s="2">
        <v>2012</v>
      </c>
      <c r="E125" s="14">
        <v>2012</v>
      </c>
      <c r="F125" s="14" t="s">
        <v>100</v>
      </c>
      <c r="G125" s="26">
        <v>2742</v>
      </c>
      <c r="H125" s="26">
        <v>5186</v>
      </c>
      <c r="I125" s="53"/>
      <c r="J125" s="30">
        <v>0.97</v>
      </c>
      <c r="K125" s="30"/>
      <c r="L125" s="149"/>
      <c r="M125" s="30"/>
      <c r="N125" s="30">
        <v>5.0599999999999999E-2</v>
      </c>
      <c r="O125" s="1"/>
      <c r="P125" s="1"/>
      <c r="Q125" s="1"/>
      <c r="R125" s="1"/>
      <c r="S125" s="1"/>
      <c r="T125" s="1"/>
      <c r="U125" s="1"/>
      <c r="V125" s="1"/>
      <c r="W125" s="1"/>
      <c r="X125" s="1"/>
      <c r="Y125" s="1"/>
      <c r="Z125" s="1"/>
      <c r="AA125" s="1"/>
      <c r="AB125" s="1"/>
      <c r="AC125" s="1"/>
      <c r="AD125" s="1"/>
      <c r="AE125" s="1"/>
    </row>
    <row r="126" spans="1:31">
      <c r="A126" s="13" t="s">
        <v>180</v>
      </c>
      <c r="B126" s="2" t="s">
        <v>77</v>
      </c>
      <c r="C126" s="14" t="s">
        <v>194</v>
      </c>
      <c r="D126" s="2">
        <v>2012</v>
      </c>
      <c r="E126" s="14">
        <v>2012</v>
      </c>
      <c r="F126" s="14" t="s">
        <v>100</v>
      </c>
      <c r="G126" s="26">
        <v>30641</v>
      </c>
      <c r="H126" s="26">
        <v>64047</v>
      </c>
      <c r="I126" s="53"/>
      <c r="J126" s="30">
        <v>0.98699999999999999</v>
      </c>
      <c r="K126" s="30"/>
      <c r="L126" s="149"/>
      <c r="M126" s="30"/>
      <c r="N126" s="30">
        <v>1.7299999999999999E-2</v>
      </c>
      <c r="O126" s="1"/>
      <c r="P126" s="1"/>
      <c r="Q126" s="1"/>
      <c r="R126" s="1"/>
      <c r="S126" s="1"/>
      <c r="T126" s="1"/>
      <c r="U126" s="1"/>
      <c r="V126" s="1"/>
      <c r="W126" s="1"/>
      <c r="X126" s="1"/>
      <c r="Y126" s="1"/>
      <c r="Z126" s="1"/>
      <c r="AA126" s="1"/>
      <c r="AB126" s="1"/>
      <c r="AC126" s="1"/>
      <c r="AD126" s="1"/>
      <c r="AE126" s="1"/>
    </row>
    <row r="127" spans="1:31">
      <c r="A127" s="13" t="s">
        <v>181</v>
      </c>
      <c r="B127" s="2" t="s">
        <v>77</v>
      </c>
      <c r="C127" s="14" t="s">
        <v>194</v>
      </c>
      <c r="D127" s="2">
        <v>2012</v>
      </c>
      <c r="E127" s="14">
        <v>2012</v>
      </c>
      <c r="F127" s="14" t="s">
        <v>100</v>
      </c>
      <c r="G127" s="26">
        <v>7542</v>
      </c>
      <c r="H127" s="26">
        <v>16695</v>
      </c>
      <c r="I127" s="53"/>
      <c r="J127" s="30">
        <v>0.9173</v>
      </c>
      <c r="K127" s="30"/>
      <c r="L127" s="149"/>
      <c r="M127" s="30"/>
      <c r="N127" s="30">
        <v>5.0599999999999999E-2</v>
      </c>
      <c r="O127" s="1"/>
      <c r="P127" s="1"/>
      <c r="Q127" s="1"/>
      <c r="R127" s="1"/>
      <c r="S127" s="1"/>
      <c r="T127" s="1"/>
      <c r="U127" s="1"/>
      <c r="V127" s="1"/>
      <c r="W127" s="1"/>
      <c r="X127" s="1"/>
      <c r="Y127" s="1"/>
      <c r="Z127" s="1"/>
      <c r="AA127" s="1"/>
      <c r="AB127" s="1"/>
      <c r="AC127" s="1"/>
      <c r="AD127" s="1"/>
      <c r="AE127" s="1"/>
    </row>
    <row r="128" spans="1:31">
      <c r="A128" s="13" t="s">
        <v>182</v>
      </c>
      <c r="B128" s="2" t="s">
        <v>78</v>
      </c>
      <c r="C128" s="14" t="s">
        <v>194</v>
      </c>
      <c r="D128" s="2">
        <v>2012</v>
      </c>
      <c r="E128" s="14">
        <v>2012</v>
      </c>
      <c r="F128" s="14" t="s">
        <v>100</v>
      </c>
      <c r="G128" s="26">
        <v>5583</v>
      </c>
      <c r="H128" s="26">
        <v>12674</v>
      </c>
      <c r="I128" s="53"/>
      <c r="J128" s="30">
        <v>0.99609999999999999</v>
      </c>
      <c r="K128" s="30"/>
      <c r="L128" s="149"/>
      <c r="M128" s="30"/>
      <c r="N128" s="30">
        <v>5.0599999999999999E-2</v>
      </c>
      <c r="O128" s="1"/>
      <c r="P128" s="1"/>
      <c r="Q128" s="1"/>
      <c r="R128" s="1"/>
      <c r="S128" s="1"/>
      <c r="T128" s="1"/>
      <c r="U128" s="1"/>
      <c r="V128" s="1"/>
      <c r="W128" s="1"/>
      <c r="X128" s="1"/>
      <c r="Y128" s="1"/>
      <c r="Z128" s="1"/>
      <c r="AA128" s="1"/>
      <c r="AB128" s="1"/>
      <c r="AC128" s="1"/>
      <c r="AD128" s="1"/>
      <c r="AE128" s="1"/>
    </row>
    <row r="129" spans="1:31">
      <c r="A129" s="56" t="s">
        <v>183</v>
      </c>
      <c r="B129" s="2" t="s">
        <v>66</v>
      </c>
      <c r="C129" s="2" t="s">
        <v>195</v>
      </c>
      <c r="D129" s="2">
        <v>2012</v>
      </c>
      <c r="E129" s="14">
        <v>2012</v>
      </c>
      <c r="F129" s="14" t="s">
        <v>100</v>
      </c>
      <c r="G129" s="26">
        <v>1790716</v>
      </c>
      <c r="H129" s="26">
        <v>4001785</v>
      </c>
      <c r="I129" s="53"/>
      <c r="J129" s="30">
        <v>0.97250000000000003</v>
      </c>
      <c r="K129" s="30"/>
      <c r="L129" s="149"/>
      <c r="M129" s="30"/>
      <c r="N129" s="30">
        <v>3.4000000000000002E-2</v>
      </c>
      <c r="O129" s="2"/>
      <c r="P129" s="2"/>
      <c r="Q129" s="2"/>
      <c r="R129" s="2"/>
      <c r="S129" s="2"/>
      <c r="T129" s="2"/>
      <c r="U129" s="2"/>
      <c r="V129" s="2"/>
      <c r="W129" s="2"/>
      <c r="X129" s="2"/>
      <c r="Y129" s="2"/>
      <c r="Z129" s="2"/>
      <c r="AA129" s="2"/>
      <c r="AB129" s="2"/>
      <c r="AC129" s="2"/>
      <c r="AD129" s="2"/>
      <c r="AE129" s="2"/>
    </row>
    <row r="130" spans="1:31">
      <c r="A130" s="56" t="s">
        <v>184</v>
      </c>
      <c r="B130" s="2" t="s">
        <v>77</v>
      </c>
      <c r="C130" s="14" t="s">
        <v>195</v>
      </c>
      <c r="D130" s="2">
        <v>2012</v>
      </c>
      <c r="E130" s="14">
        <v>2012</v>
      </c>
      <c r="F130" s="14" t="s">
        <v>100</v>
      </c>
      <c r="G130" s="26">
        <v>60605</v>
      </c>
      <c r="H130" s="26">
        <v>122941</v>
      </c>
      <c r="I130" s="53"/>
      <c r="J130" s="30">
        <v>0.91369999999999996</v>
      </c>
      <c r="K130" s="30"/>
      <c r="L130" s="149"/>
      <c r="M130" s="30"/>
      <c r="N130" s="30">
        <v>1.23E-2</v>
      </c>
      <c r="O130" s="1"/>
      <c r="P130" s="1"/>
      <c r="Q130" s="1"/>
      <c r="R130" s="1"/>
      <c r="S130" s="1"/>
      <c r="T130" s="1"/>
      <c r="U130" s="1"/>
      <c r="V130" s="1"/>
      <c r="W130" s="1"/>
      <c r="X130" s="1"/>
      <c r="Y130" s="1"/>
      <c r="Z130" s="1"/>
      <c r="AA130" s="1"/>
      <c r="AB130" s="1"/>
      <c r="AC130" s="1"/>
      <c r="AD130" s="1"/>
      <c r="AE130" s="1"/>
    </row>
    <row r="131" spans="1:31">
      <c r="A131" s="56" t="s">
        <v>185</v>
      </c>
      <c r="B131" s="2" t="s">
        <v>78</v>
      </c>
      <c r="C131" s="14" t="s">
        <v>195</v>
      </c>
      <c r="D131" s="2">
        <v>2012</v>
      </c>
      <c r="E131" s="14">
        <v>2012</v>
      </c>
      <c r="F131" s="14" t="s">
        <v>100</v>
      </c>
      <c r="G131" s="26">
        <v>85</v>
      </c>
      <c r="H131" s="26">
        <v>150</v>
      </c>
      <c r="I131" s="53"/>
      <c r="J131" s="30">
        <v>1</v>
      </c>
      <c r="K131" s="30"/>
      <c r="L131" s="149"/>
      <c r="M131" s="30"/>
      <c r="N131" s="30">
        <v>4.48E-2</v>
      </c>
      <c r="O131" s="1"/>
      <c r="P131" s="1"/>
      <c r="Q131" s="1"/>
      <c r="R131" s="1"/>
      <c r="S131" s="1"/>
      <c r="T131" s="1"/>
      <c r="U131" s="1"/>
      <c r="V131" s="1"/>
      <c r="W131" s="1"/>
      <c r="X131" s="1"/>
      <c r="Y131" s="1"/>
      <c r="Z131" s="1"/>
      <c r="AA131" s="1"/>
      <c r="AB131" s="1"/>
      <c r="AC131" s="1"/>
      <c r="AD131" s="1"/>
      <c r="AE131" s="1"/>
    </row>
    <row r="132" spans="1:31">
      <c r="A132" s="56" t="s">
        <v>186</v>
      </c>
      <c r="B132" s="2" t="s">
        <v>78</v>
      </c>
      <c r="C132" s="14" t="s">
        <v>195</v>
      </c>
      <c r="D132" s="2">
        <v>2012</v>
      </c>
      <c r="E132" s="14">
        <v>2012</v>
      </c>
      <c r="F132" s="14" t="s">
        <v>100</v>
      </c>
      <c r="G132" s="26">
        <v>1649</v>
      </c>
      <c r="H132" s="26">
        <v>3174</v>
      </c>
      <c r="I132" s="53"/>
      <c r="J132" s="30">
        <v>0.93879999999999997</v>
      </c>
      <c r="K132" s="30"/>
      <c r="L132" s="149"/>
      <c r="M132" s="30"/>
      <c r="N132" s="30">
        <v>4.48E-2</v>
      </c>
      <c r="O132" s="1"/>
      <c r="P132" s="1"/>
      <c r="Q132" s="1"/>
      <c r="R132" s="1"/>
      <c r="S132" s="1"/>
      <c r="T132" s="1"/>
      <c r="U132" s="1"/>
      <c r="V132" s="1"/>
      <c r="W132" s="1"/>
      <c r="X132" s="1"/>
      <c r="Y132" s="1"/>
      <c r="Z132" s="1"/>
      <c r="AA132" s="1"/>
      <c r="AB132" s="1"/>
      <c r="AC132" s="1"/>
      <c r="AD132" s="1"/>
      <c r="AE132" s="1"/>
    </row>
    <row r="133" spans="1:31">
      <c r="A133" s="56" t="s">
        <v>187</v>
      </c>
      <c r="B133" s="2" t="s">
        <v>78</v>
      </c>
      <c r="C133" s="14" t="s">
        <v>195</v>
      </c>
      <c r="D133" s="2">
        <v>2012</v>
      </c>
      <c r="E133" s="14">
        <v>2012</v>
      </c>
      <c r="F133" s="14" t="s">
        <v>100</v>
      </c>
      <c r="G133" s="26">
        <v>13613</v>
      </c>
      <c r="H133" s="26">
        <v>28488</v>
      </c>
      <c r="I133" s="53"/>
      <c r="J133" s="30">
        <v>0.878</v>
      </c>
      <c r="K133" s="30"/>
      <c r="L133" s="149"/>
      <c r="M133" s="30"/>
      <c r="N133" s="30">
        <v>4.48E-2</v>
      </c>
      <c r="O133" s="1"/>
      <c r="P133" s="1"/>
      <c r="Q133" s="1"/>
      <c r="R133" s="1"/>
      <c r="S133" s="1"/>
      <c r="T133" s="1"/>
      <c r="U133" s="1"/>
      <c r="V133" s="1"/>
      <c r="W133" s="1"/>
      <c r="X133" s="1"/>
      <c r="Y133" s="1"/>
      <c r="Z133" s="1"/>
      <c r="AA133" s="1"/>
      <c r="AB133" s="1"/>
      <c r="AC133" s="1"/>
      <c r="AD133" s="1"/>
      <c r="AE133" s="1"/>
    </row>
    <row r="134" spans="1:31">
      <c r="A134" s="56" t="s">
        <v>188</v>
      </c>
      <c r="B134" s="2" t="s">
        <v>78</v>
      </c>
      <c r="C134" s="14" t="s">
        <v>195</v>
      </c>
      <c r="D134" s="2">
        <v>2012</v>
      </c>
      <c r="E134" s="14">
        <v>2012</v>
      </c>
      <c r="F134" s="14" t="s">
        <v>100</v>
      </c>
      <c r="G134" s="26">
        <v>2492</v>
      </c>
      <c r="H134" s="26">
        <v>4986</v>
      </c>
      <c r="I134" s="53"/>
      <c r="J134" s="30">
        <v>0.90959999999999996</v>
      </c>
      <c r="K134" s="30"/>
      <c r="L134" s="149"/>
      <c r="M134" s="30"/>
      <c r="N134" s="30">
        <v>4.48E-2</v>
      </c>
      <c r="O134" s="1"/>
      <c r="P134" s="1"/>
      <c r="Q134" s="1"/>
      <c r="R134" s="1"/>
      <c r="S134" s="1"/>
      <c r="T134" s="1"/>
      <c r="U134" s="1"/>
      <c r="V134" s="1"/>
      <c r="W134" s="1"/>
      <c r="X134" s="1"/>
      <c r="Y134" s="1"/>
      <c r="Z134" s="1"/>
      <c r="AA134" s="1"/>
      <c r="AB134" s="1"/>
      <c r="AC134" s="1"/>
      <c r="AD134" s="1"/>
      <c r="AE134" s="1"/>
    </row>
    <row r="135" spans="1:31">
      <c r="A135" s="56" t="s">
        <v>189</v>
      </c>
      <c r="B135" s="2" t="s">
        <v>78</v>
      </c>
      <c r="C135" s="14" t="s">
        <v>195</v>
      </c>
      <c r="D135" s="2">
        <v>2012</v>
      </c>
      <c r="E135" s="14">
        <v>2012</v>
      </c>
      <c r="F135" s="14" t="s">
        <v>100</v>
      </c>
      <c r="G135" s="26">
        <v>713</v>
      </c>
      <c r="H135" s="26">
        <v>1787</v>
      </c>
      <c r="I135" s="53"/>
      <c r="J135" s="30">
        <v>1</v>
      </c>
      <c r="K135" s="30"/>
      <c r="L135" s="149"/>
      <c r="M135" s="30"/>
      <c r="N135" s="30">
        <v>4.48E-2</v>
      </c>
      <c r="O135" s="1"/>
      <c r="P135" s="1"/>
      <c r="Q135" s="1"/>
      <c r="R135" s="1"/>
      <c r="S135" s="1"/>
      <c r="T135" s="1"/>
      <c r="U135" s="1"/>
      <c r="V135" s="1"/>
      <c r="W135" s="1"/>
      <c r="X135" s="1"/>
      <c r="Y135" s="1"/>
      <c r="Z135" s="1"/>
      <c r="AA135" s="1"/>
      <c r="AB135" s="1"/>
      <c r="AC135" s="1"/>
      <c r="AD135" s="1"/>
      <c r="AE135" s="1"/>
    </row>
    <row r="136" spans="1:31">
      <c r="A136" s="56" t="s">
        <v>190</v>
      </c>
      <c r="B136" s="2" t="s">
        <v>77</v>
      </c>
      <c r="C136" s="14" t="s">
        <v>195</v>
      </c>
      <c r="D136" s="2">
        <v>2012</v>
      </c>
      <c r="E136" s="14">
        <v>2012</v>
      </c>
      <c r="F136" s="14" t="s">
        <v>100</v>
      </c>
      <c r="G136" s="26">
        <v>32107</v>
      </c>
      <c r="H136" s="26">
        <v>67610</v>
      </c>
      <c r="I136" s="53"/>
      <c r="J136" s="30">
        <v>0.96699999999999997</v>
      </c>
      <c r="K136" s="30"/>
      <c r="L136" s="149"/>
      <c r="M136" s="30"/>
      <c r="N136" s="30">
        <v>3.0099999999999998E-2</v>
      </c>
      <c r="O136" s="1"/>
      <c r="P136" s="1"/>
      <c r="Q136" s="1"/>
      <c r="R136" s="1"/>
      <c r="S136" s="1"/>
      <c r="T136" s="1"/>
      <c r="U136" s="1"/>
      <c r="V136" s="1"/>
      <c r="W136" s="1"/>
      <c r="X136" s="1"/>
      <c r="Y136" s="1"/>
      <c r="Z136" s="1"/>
      <c r="AA136" s="1"/>
      <c r="AB136" s="1"/>
      <c r="AC136" s="1"/>
      <c r="AD136" s="1"/>
      <c r="AE136" s="1"/>
    </row>
    <row r="137" spans="1:31">
      <c r="A137" s="56" t="s">
        <v>191</v>
      </c>
      <c r="B137" s="2" t="s">
        <v>78</v>
      </c>
      <c r="C137" s="14" t="s">
        <v>195</v>
      </c>
      <c r="D137" s="2">
        <v>2012</v>
      </c>
      <c r="E137" s="14">
        <v>2012</v>
      </c>
      <c r="F137" s="14" t="s">
        <v>100</v>
      </c>
      <c r="G137" s="26">
        <v>2625</v>
      </c>
      <c r="H137" s="26">
        <v>5449</v>
      </c>
      <c r="I137" s="53"/>
      <c r="J137" s="30">
        <v>1</v>
      </c>
      <c r="K137" s="30"/>
      <c r="L137" s="149"/>
      <c r="M137" s="30"/>
      <c r="N137" s="30">
        <v>4.48E-2</v>
      </c>
      <c r="O137" s="1"/>
      <c r="P137" s="1"/>
      <c r="Q137" s="1"/>
      <c r="R137" s="1"/>
      <c r="S137" s="1"/>
      <c r="T137" s="1"/>
      <c r="U137" s="1"/>
      <c r="V137" s="1"/>
      <c r="W137" s="1"/>
      <c r="X137" s="1"/>
      <c r="Y137" s="1"/>
      <c r="Z137" s="1"/>
      <c r="AA137" s="1"/>
      <c r="AB137" s="1"/>
      <c r="AC137" s="1"/>
      <c r="AD137" s="1"/>
      <c r="AE137" s="1"/>
    </row>
    <row r="138" spans="1:31">
      <c r="A138" s="56" t="s">
        <v>192</v>
      </c>
      <c r="B138" s="2" t="s">
        <v>78</v>
      </c>
      <c r="C138" s="14" t="s">
        <v>195</v>
      </c>
      <c r="D138" s="2">
        <v>2012</v>
      </c>
      <c r="E138" s="14">
        <v>2012</v>
      </c>
      <c r="F138" s="14" t="s">
        <v>100</v>
      </c>
      <c r="G138" s="26">
        <v>6040</v>
      </c>
      <c r="H138" s="26">
        <v>11635</v>
      </c>
      <c r="I138" s="53"/>
      <c r="J138" s="30">
        <v>0.99790000000000001</v>
      </c>
      <c r="K138" s="30"/>
      <c r="L138" s="149"/>
      <c r="M138" s="30"/>
      <c r="N138" s="30">
        <v>4.48E-2</v>
      </c>
    </row>
    <row r="139" spans="1:31">
      <c r="A139" s="13" t="s">
        <v>134</v>
      </c>
      <c r="B139" s="2" t="s">
        <v>77</v>
      </c>
      <c r="C139" s="14" t="s">
        <v>195</v>
      </c>
      <c r="D139" s="2">
        <v>2012</v>
      </c>
      <c r="E139" s="14">
        <v>2012</v>
      </c>
      <c r="F139" s="14" t="s">
        <v>100</v>
      </c>
      <c r="G139" s="26">
        <v>87878</v>
      </c>
      <c r="H139" s="26">
        <v>214096</v>
      </c>
      <c r="I139" s="53"/>
      <c r="J139" s="30">
        <v>1</v>
      </c>
      <c r="K139" s="30"/>
      <c r="L139" s="149"/>
      <c r="M139" s="30"/>
      <c r="N139" s="30">
        <v>1.34E-2</v>
      </c>
    </row>
    <row r="140" spans="1:31">
      <c r="A140" s="13" t="s">
        <v>135</v>
      </c>
      <c r="B140" s="2" t="s">
        <v>78</v>
      </c>
      <c r="C140" s="14" t="s">
        <v>195</v>
      </c>
      <c r="D140" s="2">
        <v>2012</v>
      </c>
      <c r="E140" s="14">
        <v>2012</v>
      </c>
      <c r="F140" s="14" t="s">
        <v>100</v>
      </c>
      <c r="G140" s="26">
        <v>1364</v>
      </c>
      <c r="H140" s="26">
        <v>3418</v>
      </c>
      <c r="I140" s="53"/>
      <c r="J140" s="30">
        <v>1</v>
      </c>
      <c r="K140" s="30"/>
      <c r="L140" s="149"/>
      <c r="M140" s="30"/>
      <c r="N140" s="30">
        <v>4.48E-2</v>
      </c>
    </row>
    <row r="141" spans="1:31">
      <c r="A141" s="13" t="s">
        <v>136</v>
      </c>
      <c r="B141" s="2" t="s">
        <v>78</v>
      </c>
      <c r="C141" s="14" t="s">
        <v>195</v>
      </c>
      <c r="D141" s="2">
        <v>2012</v>
      </c>
      <c r="E141" s="14">
        <v>2012</v>
      </c>
      <c r="F141" s="14" t="s">
        <v>100</v>
      </c>
      <c r="G141" s="26">
        <v>7945</v>
      </c>
      <c r="H141" s="26">
        <v>15100</v>
      </c>
      <c r="I141" s="53"/>
      <c r="J141" s="30">
        <v>0.97929999999999995</v>
      </c>
      <c r="K141" s="30"/>
      <c r="L141" s="149"/>
      <c r="M141" s="30"/>
      <c r="N141" s="30">
        <v>4.48E-2</v>
      </c>
    </row>
    <row r="142" spans="1:31">
      <c r="A142" s="13" t="s">
        <v>137</v>
      </c>
      <c r="B142" s="2" t="s">
        <v>78</v>
      </c>
      <c r="C142" s="14" t="s">
        <v>195</v>
      </c>
      <c r="D142" s="2">
        <v>2012</v>
      </c>
      <c r="E142" s="14">
        <v>2012</v>
      </c>
      <c r="F142" s="14" t="s">
        <v>100</v>
      </c>
      <c r="G142" s="26">
        <v>13650</v>
      </c>
      <c r="H142" s="26">
        <v>35051</v>
      </c>
      <c r="I142" s="53"/>
      <c r="J142" s="30">
        <v>1</v>
      </c>
      <c r="K142" s="30"/>
      <c r="L142" s="149"/>
      <c r="M142" s="30"/>
      <c r="N142" s="30">
        <v>4.48E-2</v>
      </c>
    </row>
    <row r="143" spans="1:31">
      <c r="A143" s="13" t="s">
        <v>138</v>
      </c>
      <c r="B143" s="2" t="s">
        <v>78</v>
      </c>
      <c r="C143" s="14" t="s">
        <v>195</v>
      </c>
      <c r="D143" s="2">
        <v>2012</v>
      </c>
      <c r="E143" s="14">
        <v>2012</v>
      </c>
      <c r="F143" s="14" t="s">
        <v>100</v>
      </c>
      <c r="G143" s="26">
        <v>958</v>
      </c>
      <c r="H143" s="26">
        <v>1958</v>
      </c>
      <c r="I143" s="53"/>
      <c r="J143" s="30">
        <v>0.97399999999999998</v>
      </c>
      <c r="K143" s="30"/>
      <c r="L143" s="149"/>
      <c r="M143" s="30"/>
      <c r="N143" s="30">
        <v>4.48E-2</v>
      </c>
    </row>
    <row r="144" spans="1:31">
      <c r="A144" s="13" t="s">
        <v>139</v>
      </c>
      <c r="B144" s="2" t="s">
        <v>78</v>
      </c>
      <c r="C144" s="14" t="s">
        <v>195</v>
      </c>
      <c r="D144" s="2">
        <v>2012</v>
      </c>
      <c r="E144" s="14">
        <v>2012</v>
      </c>
      <c r="F144" s="14" t="s">
        <v>100</v>
      </c>
      <c r="G144" s="26">
        <v>56521</v>
      </c>
      <c r="H144" s="26">
        <v>138620</v>
      </c>
      <c r="I144" s="53"/>
      <c r="J144" s="30">
        <v>0.98760000000000003</v>
      </c>
      <c r="K144" s="30"/>
      <c r="L144" s="149"/>
      <c r="M144" s="30"/>
      <c r="N144" s="30">
        <v>5.3600000000000002E-2</v>
      </c>
    </row>
    <row r="145" spans="1:14">
      <c r="A145" s="13" t="s">
        <v>140</v>
      </c>
      <c r="B145" s="2" t="s">
        <v>78</v>
      </c>
      <c r="C145" s="14" t="s">
        <v>195</v>
      </c>
      <c r="D145" s="2">
        <v>2012</v>
      </c>
      <c r="E145" s="14">
        <v>2012</v>
      </c>
      <c r="F145" s="14" t="s">
        <v>100</v>
      </c>
      <c r="G145" s="26">
        <v>9635</v>
      </c>
      <c r="H145" s="26">
        <v>23115</v>
      </c>
      <c r="I145" s="53"/>
      <c r="J145" s="30">
        <v>0.99809999999999999</v>
      </c>
      <c r="K145" s="30"/>
      <c r="L145" s="149"/>
      <c r="M145" s="30"/>
      <c r="N145" s="30">
        <v>4.48E-2</v>
      </c>
    </row>
    <row r="146" spans="1:14">
      <c r="A146" s="13" t="s">
        <v>141</v>
      </c>
      <c r="B146" s="2" t="s">
        <v>78</v>
      </c>
      <c r="C146" s="14" t="s">
        <v>195</v>
      </c>
      <c r="D146" s="2">
        <v>2012</v>
      </c>
      <c r="E146" s="14">
        <v>2012</v>
      </c>
      <c r="F146" s="14" t="s">
        <v>100</v>
      </c>
      <c r="G146" s="26">
        <v>5007</v>
      </c>
      <c r="H146" s="26">
        <v>10131</v>
      </c>
      <c r="I146" s="53"/>
      <c r="J146" s="30">
        <v>0.95430000000000004</v>
      </c>
      <c r="K146" s="30"/>
      <c r="L146" s="149"/>
      <c r="M146" s="30"/>
      <c r="N146" s="30">
        <v>4.48E-2</v>
      </c>
    </row>
    <row r="147" spans="1:14">
      <c r="A147" s="13" t="s">
        <v>142</v>
      </c>
      <c r="B147" s="2" t="s">
        <v>78</v>
      </c>
      <c r="C147" s="14" t="s">
        <v>195</v>
      </c>
      <c r="D147" s="2">
        <v>2012</v>
      </c>
      <c r="E147" s="14">
        <v>2012</v>
      </c>
      <c r="F147" s="14" t="s">
        <v>100</v>
      </c>
      <c r="G147" s="26">
        <v>1412</v>
      </c>
      <c r="H147" s="26">
        <v>2976</v>
      </c>
      <c r="I147" s="53"/>
      <c r="J147" s="30">
        <v>0.97470000000000001</v>
      </c>
      <c r="K147" s="30"/>
      <c r="L147" s="149"/>
      <c r="M147" s="30"/>
      <c r="N147" s="30">
        <v>4.48E-2</v>
      </c>
    </row>
    <row r="148" spans="1:14">
      <c r="A148" s="13" t="s">
        <v>143</v>
      </c>
      <c r="B148" s="2" t="s">
        <v>79</v>
      </c>
      <c r="C148" s="14" t="s">
        <v>195</v>
      </c>
      <c r="D148" s="2">
        <v>2012</v>
      </c>
      <c r="E148" s="14">
        <v>2012</v>
      </c>
      <c r="F148" s="14" t="s">
        <v>100</v>
      </c>
      <c r="G148" s="26">
        <v>498399</v>
      </c>
      <c r="H148" s="26">
        <v>1065164</v>
      </c>
      <c r="I148" s="53"/>
      <c r="J148" s="30">
        <v>0.97360000000000002</v>
      </c>
      <c r="K148" s="30"/>
      <c r="L148" s="149"/>
      <c r="M148" s="30"/>
      <c r="N148" s="30">
        <v>4.1399999999999999E-2</v>
      </c>
    </row>
    <row r="149" spans="1:14">
      <c r="A149" s="13" t="s">
        <v>144</v>
      </c>
      <c r="B149" s="2" t="s">
        <v>78</v>
      </c>
      <c r="C149" s="14" t="s">
        <v>195</v>
      </c>
      <c r="D149" s="2">
        <v>2012</v>
      </c>
      <c r="E149" s="14">
        <v>2012</v>
      </c>
      <c r="F149" s="14" t="s">
        <v>100</v>
      </c>
      <c r="G149" s="26">
        <v>10518</v>
      </c>
      <c r="H149" s="26">
        <v>26745</v>
      </c>
      <c r="I149" s="53"/>
      <c r="J149" s="30">
        <v>0.9819</v>
      </c>
      <c r="K149" s="30"/>
      <c r="L149" s="149"/>
      <c r="M149" s="30"/>
      <c r="N149" s="30">
        <v>4.48E-2</v>
      </c>
    </row>
    <row r="150" spans="1:14">
      <c r="A150" s="13" t="s">
        <v>145</v>
      </c>
      <c r="B150" s="2" t="s">
        <v>78</v>
      </c>
      <c r="C150" s="14" t="s">
        <v>195</v>
      </c>
      <c r="D150" s="2">
        <v>2012</v>
      </c>
      <c r="E150" s="14">
        <v>2012</v>
      </c>
      <c r="F150" s="14" t="s">
        <v>100</v>
      </c>
      <c r="G150" s="26">
        <v>5422</v>
      </c>
      <c r="H150" s="26">
        <v>9179</v>
      </c>
      <c r="I150" s="53"/>
      <c r="J150" s="30">
        <v>0.98580000000000001</v>
      </c>
      <c r="K150" s="30"/>
      <c r="L150" s="149"/>
      <c r="M150" s="30"/>
      <c r="N150" s="30">
        <v>4.48E-2</v>
      </c>
    </row>
    <row r="151" spans="1:14">
      <c r="A151" s="13" t="s">
        <v>146</v>
      </c>
      <c r="B151" s="2" t="s">
        <v>78</v>
      </c>
      <c r="C151" s="14" t="s">
        <v>195</v>
      </c>
      <c r="D151" s="2">
        <v>2012</v>
      </c>
      <c r="E151" s="14">
        <v>2012</v>
      </c>
      <c r="F151" s="14" t="s">
        <v>100</v>
      </c>
      <c r="G151" s="26">
        <v>856</v>
      </c>
      <c r="H151" s="26">
        <v>1773</v>
      </c>
      <c r="I151" s="53"/>
      <c r="J151" s="30">
        <v>0.9375</v>
      </c>
      <c r="K151" s="30"/>
      <c r="L151" s="149"/>
      <c r="M151" s="30"/>
      <c r="N151" s="30">
        <v>4.48E-2</v>
      </c>
    </row>
    <row r="152" spans="1:14">
      <c r="A152" s="13" t="s">
        <v>147</v>
      </c>
      <c r="B152" s="2" t="s">
        <v>78</v>
      </c>
      <c r="C152" s="14" t="s">
        <v>195</v>
      </c>
      <c r="D152" s="2">
        <v>2012</v>
      </c>
      <c r="E152" s="14">
        <v>2012</v>
      </c>
      <c r="F152" s="14" t="s">
        <v>100</v>
      </c>
      <c r="G152" s="26">
        <v>6961</v>
      </c>
      <c r="H152" s="26">
        <v>13685</v>
      </c>
      <c r="I152" s="53"/>
      <c r="J152" s="30">
        <v>0.99099999999999999</v>
      </c>
      <c r="K152" s="30"/>
      <c r="L152" s="149"/>
      <c r="M152" s="30"/>
      <c r="N152" s="30">
        <v>4.48E-2</v>
      </c>
    </row>
    <row r="153" spans="1:14">
      <c r="A153" s="13" t="s">
        <v>148</v>
      </c>
      <c r="B153" s="2" t="s">
        <v>78</v>
      </c>
      <c r="C153" s="14" t="s">
        <v>195</v>
      </c>
      <c r="D153" s="2">
        <v>2012</v>
      </c>
      <c r="E153" s="14">
        <v>2012</v>
      </c>
      <c r="F153" s="14" t="s">
        <v>100</v>
      </c>
      <c r="G153" s="26">
        <v>21679</v>
      </c>
      <c r="H153" s="26">
        <v>53615</v>
      </c>
      <c r="I153" s="53"/>
      <c r="J153" s="30">
        <v>0.99519999999999997</v>
      </c>
      <c r="K153" s="30"/>
      <c r="L153" s="149"/>
      <c r="M153" s="30"/>
      <c r="N153" s="30">
        <v>2.3300000000000001E-2</v>
      </c>
    </row>
    <row r="154" spans="1:14">
      <c r="A154" s="13" t="s">
        <v>149</v>
      </c>
      <c r="B154" s="2" t="s">
        <v>78</v>
      </c>
      <c r="C154" s="14" t="s">
        <v>195</v>
      </c>
      <c r="D154" s="2">
        <v>2012</v>
      </c>
      <c r="E154" s="14">
        <v>2012</v>
      </c>
      <c r="F154" s="14" t="s">
        <v>100</v>
      </c>
      <c r="G154" s="26">
        <v>434</v>
      </c>
      <c r="H154" s="26">
        <v>1029</v>
      </c>
      <c r="I154" s="53"/>
      <c r="J154" s="30">
        <v>1</v>
      </c>
      <c r="K154" s="30"/>
      <c r="L154" s="149"/>
      <c r="M154" s="30"/>
      <c r="N154" s="30">
        <v>4.48E-2</v>
      </c>
    </row>
    <row r="155" spans="1:14">
      <c r="A155" s="13" t="s">
        <v>150</v>
      </c>
      <c r="B155" s="2" t="s">
        <v>78</v>
      </c>
      <c r="C155" s="14" t="s">
        <v>195</v>
      </c>
      <c r="D155" s="2">
        <v>2012</v>
      </c>
      <c r="E155" s="14">
        <v>2012</v>
      </c>
      <c r="F155" s="14" t="s">
        <v>100</v>
      </c>
      <c r="G155" s="26">
        <v>460</v>
      </c>
      <c r="H155" s="26">
        <v>748</v>
      </c>
      <c r="I155" s="53"/>
      <c r="J155" s="30">
        <v>0.93330000000000002</v>
      </c>
      <c r="K155" s="30"/>
      <c r="L155" s="149"/>
      <c r="M155" s="30"/>
      <c r="N155" s="30">
        <v>4.48E-2</v>
      </c>
    </row>
    <row r="156" spans="1:14">
      <c r="A156" s="13" t="s">
        <v>151</v>
      </c>
      <c r="B156" s="2" t="s">
        <v>78</v>
      </c>
      <c r="C156" s="14" t="s">
        <v>195</v>
      </c>
      <c r="D156" s="2">
        <v>2012</v>
      </c>
      <c r="E156" s="14">
        <v>2012</v>
      </c>
      <c r="F156" s="14" t="s">
        <v>100</v>
      </c>
      <c r="G156" s="26">
        <v>20262</v>
      </c>
      <c r="H156" s="26">
        <v>46918</v>
      </c>
      <c r="I156" s="53"/>
      <c r="J156" s="30">
        <v>1</v>
      </c>
      <c r="K156" s="30"/>
      <c r="L156" s="149"/>
      <c r="M156" s="30"/>
      <c r="N156" s="30">
        <v>1.37E-2</v>
      </c>
    </row>
    <row r="157" spans="1:14">
      <c r="A157" s="13" t="s">
        <v>152</v>
      </c>
      <c r="B157" s="2" t="s">
        <v>78</v>
      </c>
      <c r="C157" s="14" t="s">
        <v>195</v>
      </c>
      <c r="D157" s="2">
        <v>2012</v>
      </c>
      <c r="E157" s="14">
        <v>2012</v>
      </c>
      <c r="F157" s="14" t="s">
        <v>100</v>
      </c>
      <c r="G157" s="26">
        <v>3345</v>
      </c>
      <c r="H157" s="26">
        <v>7170</v>
      </c>
      <c r="I157" s="53"/>
      <c r="J157" s="30">
        <v>0.99580000000000002</v>
      </c>
      <c r="K157" s="30"/>
      <c r="L157" s="149"/>
      <c r="M157" s="30"/>
      <c r="N157" s="30">
        <v>4.48E-2</v>
      </c>
    </row>
    <row r="158" spans="1:14">
      <c r="A158" s="13" t="s">
        <v>153</v>
      </c>
      <c r="B158" s="2" t="s">
        <v>78</v>
      </c>
      <c r="C158" s="14" t="s">
        <v>195</v>
      </c>
      <c r="D158" s="2">
        <v>2012</v>
      </c>
      <c r="E158" s="14">
        <v>2012</v>
      </c>
      <c r="F158" s="14" t="s">
        <v>100</v>
      </c>
      <c r="G158" s="26">
        <v>3508</v>
      </c>
      <c r="H158" s="26">
        <v>6805</v>
      </c>
      <c r="I158" s="53"/>
      <c r="J158" s="30">
        <v>0.99280000000000002</v>
      </c>
      <c r="K158" s="30"/>
      <c r="L158" s="149"/>
      <c r="M158" s="30"/>
      <c r="N158" s="30">
        <v>4.48E-2</v>
      </c>
    </row>
    <row r="159" spans="1:14">
      <c r="A159" s="13" t="s">
        <v>154</v>
      </c>
      <c r="B159" s="2" t="s">
        <v>77</v>
      </c>
      <c r="C159" s="14" t="s">
        <v>195</v>
      </c>
      <c r="D159" s="2">
        <v>2012</v>
      </c>
      <c r="E159" s="14">
        <v>2012</v>
      </c>
      <c r="F159" s="14" t="s">
        <v>100</v>
      </c>
      <c r="G159" s="26">
        <v>94481</v>
      </c>
      <c r="H159" s="26">
        <v>212962</v>
      </c>
      <c r="I159" s="53"/>
      <c r="J159" s="30">
        <v>0.99719999999999998</v>
      </c>
      <c r="K159" s="30"/>
      <c r="L159" s="149"/>
      <c r="M159" s="30"/>
      <c r="N159" s="30">
        <v>1.8499999999999999E-2</v>
      </c>
    </row>
    <row r="160" spans="1:14">
      <c r="A160" s="13" t="s">
        <v>155</v>
      </c>
      <c r="B160" s="2" t="s">
        <v>77</v>
      </c>
      <c r="C160" s="14" t="s">
        <v>195</v>
      </c>
      <c r="D160" s="2">
        <v>2012</v>
      </c>
      <c r="E160" s="14">
        <v>2012</v>
      </c>
      <c r="F160" s="14" t="s">
        <v>100</v>
      </c>
      <c r="G160" s="26">
        <v>8194</v>
      </c>
      <c r="H160" s="26">
        <v>18169</v>
      </c>
      <c r="I160" s="53"/>
      <c r="J160" s="30">
        <v>0.95860000000000001</v>
      </c>
      <c r="K160" s="30"/>
      <c r="L160" s="149"/>
      <c r="M160" s="30"/>
      <c r="N160" s="30">
        <v>4.48E-2</v>
      </c>
    </row>
    <row r="161" spans="1:14">
      <c r="A161" s="13" t="s">
        <v>156</v>
      </c>
      <c r="B161" s="2" t="s">
        <v>78</v>
      </c>
      <c r="C161" s="14" t="s">
        <v>195</v>
      </c>
      <c r="D161" s="2">
        <v>2012</v>
      </c>
      <c r="E161" s="14">
        <v>2012</v>
      </c>
      <c r="F161" s="14" t="s">
        <v>100</v>
      </c>
      <c r="G161" s="26">
        <v>730</v>
      </c>
      <c r="H161" s="26">
        <v>1630</v>
      </c>
      <c r="I161" s="53"/>
      <c r="J161" s="30">
        <v>0.95450000000000002</v>
      </c>
      <c r="K161" s="30"/>
      <c r="L161" s="149"/>
      <c r="M161" s="30"/>
      <c r="N161" s="30">
        <v>4.48E-2</v>
      </c>
    </row>
    <row r="162" spans="1:14">
      <c r="A162" s="13" t="s">
        <v>157</v>
      </c>
      <c r="B162" s="2" t="s">
        <v>78</v>
      </c>
      <c r="C162" s="14" t="s">
        <v>195</v>
      </c>
      <c r="D162" s="2">
        <v>2012</v>
      </c>
      <c r="E162" s="14">
        <v>2012</v>
      </c>
      <c r="F162" s="14" t="s">
        <v>100</v>
      </c>
      <c r="G162" s="26">
        <v>104818</v>
      </c>
      <c r="H162" s="26">
        <v>259841</v>
      </c>
      <c r="I162" s="53"/>
      <c r="J162" s="30">
        <v>1</v>
      </c>
      <c r="K162" s="30"/>
      <c r="L162" s="149"/>
      <c r="M162" s="30"/>
      <c r="N162" s="30">
        <v>3.39E-2</v>
      </c>
    </row>
    <row r="163" spans="1:14">
      <c r="A163" s="13" t="s">
        <v>158</v>
      </c>
      <c r="B163" s="2" t="s">
        <v>77</v>
      </c>
      <c r="C163" s="14" t="s">
        <v>195</v>
      </c>
      <c r="D163" s="2">
        <v>2012</v>
      </c>
      <c r="E163" s="14">
        <v>2012</v>
      </c>
      <c r="F163" s="14" t="s">
        <v>100</v>
      </c>
      <c r="G163" s="26">
        <v>85663</v>
      </c>
      <c r="H163" s="26">
        <v>201174</v>
      </c>
      <c r="I163" s="53"/>
      <c r="J163" s="30">
        <v>0.99450000000000005</v>
      </c>
      <c r="K163" s="30"/>
      <c r="L163" s="149"/>
      <c r="M163" s="30"/>
      <c r="N163" s="30">
        <v>3.9199999999999999E-2</v>
      </c>
    </row>
    <row r="164" spans="1:14">
      <c r="A164" s="13" t="s">
        <v>159</v>
      </c>
      <c r="B164" s="2" t="s">
        <v>78</v>
      </c>
      <c r="C164" s="14" t="s">
        <v>195</v>
      </c>
      <c r="D164" s="2">
        <v>2012</v>
      </c>
      <c r="E164" s="14">
        <v>2012</v>
      </c>
      <c r="F164" s="14" t="s">
        <v>100</v>
      </c>
      <c r="G164" s="26">
        <v>2695</v>
      </c>
      <c r="H164" s="26">
        <v>6278</v>
      </c>
      <c r="I164" s="53"/>
      <c r="J164" s="30">
        <v>0.97599999999999998</v>
      </c>
      <c r="K164" s="30"/>
      <c r="L164" s="149"/>
      <c r="M164" s="30"/>
      <c r="N164" s="30">
        <v>4.48E-2</v>
      </c>
    </row>
    <row r="165" spans="1:14">
      <c r="A165" s="13" t="s">
        <v>160</v>
      </c>
      <c r="B165" s="2" t="s">
        <v>78</v>
      </c>
      <c r="C165" s="14" t="s">
        <v>195</v>
      </c>
      <c r="D165" s="2">
        <v>2012</v>
      </c>
      <c r="E165" s="14">
        <v>2012</v>
      </c>
      <c r="F165" s="14" t="s">
        <v>100</v>
      </c>
      <c r="G165" s="26">
        <v>145485</v>
      </c>
      <c r="H165" s="26">
        <v>350676</v>
      </c>
      <c r="I165" s="53"/>
      <c r="J165" s="30">
        <v>0.99980000000000002</v>
      </c>
      <c r="K165" s="30"/>
      <c r="L165" s="149"/>
      <c r="M165" s="30"/>
      <c r="N165" s="30">
        <v>1.41E-2</v>
      </c>
    </row>
    <row r="166" spans="1:14">
      <c r="A166" s="13" t="s">
        <v>161</v>
      </c>
      <c r="B166" s="2" t="s">
        <v>77</v>
      </c>
      <c r="C166" s="14" t="s">
        <v>195</v>
      </c>
      <c r="D166" s="2">
        <v>2012</v>
      </c>
      <c r="E166" s="14">
        <v>2012</v>
      </c>
      <c r="F166" s="14" t="s">
        <v>100</v>
      </c>
      <c r="G166" s="26">
        <v>109545</v>
      </c>
      <c r="H166" s="26">
        <v>243548</v>
      </c>
      <c r="I166" s="53"/>
      <c r="J166" s="30">
        <v>0.98809999999999998</v>
      </c>
      <c r="K166" s="30"/>
      <c r="L166" s="149"/>
      <c r="M166" s="30"/>
      <c r="N166" s="30">
        <v>7.7200000000000005E-2</v>
      </c>
    </row>
    <row r="167" spans="1:14">
      <c r="A167" s="13" t="s">
        <v>162</v>
      </c>
      <c r="B167" s="2" t="s">
        <v>77</v>
      </c>
      <c r="C167" s="14" t="s">
        <v>195</v>
      </c>
      <c r="D167" s="2">
        <v>2012</v>
      </c>
      <c r="E167" s="14">
        <v>2012</v>
      </c>
      <c r="F167" s="14" t="s">
        <v>100</v>
      </c>
      <c r="G167" s="26">
        <v>33028</v>
      </c>
      <c r="H167" s="26">
        <v>51179</v>
      </c>
      <c r="I167" s="53"/>
      <c r="J167" s="30">
        <v>0.98619999999999997</v>
      </c>
      <c r="K167" s="30"/>
      <c r="L167" s="149"/>
      <c r="M167" s="30"/>
      <c r="N167" s="30">
        <v>2.8500000000000001E-2</v>
      </c>
    </row>
    <row r="168" spans="1:14">
      <c r="A168" s="13" t="s">
        <v>163</v>
      </c>
      <c r="B168" s="2" t="s">
        <v>78</v>
      </c>
      <c r="C168" s="14" t="s">
        <v>195</v>
      </c>
      <c r="D168" s="2">
        <v>2012</v>
      </c>
      <c r="E168" s="14">
        <v>2012</v>
      </c>
      <c r="F168" s="14" t="s">
        <v>100</v>
      </c>
      <c r="G168" s="26">
        <v>42840</v>
      </c>
      <c r="H168" s="26">
        <v>106305</v>
      </c>
      <c r="I168" s="53"/>
      <c r="J168" s="30">
        <v>0.98329999999999995</v>
      </c>
      <c r="K168" s="30"/>
      <c r="L168" s="149"/>
      <c r="M168" s="30"/>
      <c r="N168" s="30">
        <v>2.6700000000000002E-2</v>
      </c>
    </row>
    <row r="169" spans="1:14">
      <c r="A169" s="13" t="s">
        <v>164</v>
      </c>
      <c r="B169" s="2" t="s">
        <v>77</v>
      </c>
      <c r="C169" s="14" t="s">
        <v>195</v>
      </c>
      <c r="D169" s="2">
        <v>2012</v>
      </c>
      <c r="E169" s="14">
        <v>2012</v>
      </c>
      <c r="F169" s="14" t="s">
        <v>100</v>
      </c>
      <c r="G169" s="26">
        <v>9099</v>
      </c>
      <c r="H169" s="26">
        <v>17814</v>
      </c>
      <c r="I169" s="53"/>
      <c r="J169" s="30">
        <v>0.98270000000000002</v>
      </c>
      <c r="K169" s="30"/>
      <c r="L169" s="149"/>
      <c r="M169" s="30"/>
      <c r="N169" s="30">
        <v>4.48E-2</v>
      </c>
    </row>
    <row r="170" spans="1:14">
      <c r="A170" s="13" t="s">
        <v>165</v>
      </c>
      <c r="B170" s="2" t="s">
        <v>77</v>
      </c>
      <c r="C170" s="14" t="s">
        <v>195</v>
      </c>
      <c r="D170" s="2">
        <v>2012</v>
      </c>
      <c r="E170" s="14">
        <v>2012</v>
      </c>
      <c r="F170" s="14" t="s">
        <v>100</v>
      </c>
      <c r="G170" s="26">
        <v>13060</v>
      </c>
      <c r="H170" s="26">
        <v>27174</v>
      </c>
      <c r="I170" s="53"/>
      <c r="J170" s="30">
        <v>0.95540000000000003</v>
      </c>
      <c r="K170" s="30"/>
      <c r="L170" s="149"/>
      <c r="M170" s="30"/>
      <c r="N170" s="30">
        <v>4.48E-2</v>
      </c>
    </row>
    <row r="171" spans="1:14">
      <c r="A171" s="13" t="s">
        <v>166</v>
      </c>
      <c r="B171" s="2" t="s">
        <v>77</v>
      </c>
      <c r="C171" s="14" t="s">
        <v>195</v>
      </c>
      <c r="D171" s="2">
        <v>2012</v>
      </c>
      <c r="E171" s="14">
        <v>2012</v>
      </c>
      <c r="F171" s="14" t="s">
        <v>100</v>
      </c>
      <c r="G171" s="26">
        <v>14611</v>
      </c>
      <c r="H171" s="26">
        <v>33064</v>
      </c>
      <c r="I171" s="53"/>
      <c r="J171" s="30">
        <v>0.74050000000000005</v>
      </c>
      <c r="K171" s="30"/>
      <c r="L171" s="149"/>
      <c r="M171" s="30"/>
      <c r="N171" s="30">
        <v>4.48E-2</v>
      </c>
    </row>
    <row r="172" spans="1:14">
      <c r="A172" s="13" t="s">
        <v>167</v>
      </c>
      <c r="B172" s="2" t="s">
        <v>77</v>
      </c>
      <c r="C172" s="14" t="s">
        <v>195</v>
      </c>
      <c r="D172" s="2">
        <v>2012</v>
      </c>
      <c r="E172" s="14">
        <v>2012</v>
      </c>
      <c r="F172" s="14" t="s">
        <v>100</v>
      </c>
      <c r="G172" s="26">
        <v>47827</v>
      </c>
      <c r="H172" s="26">
        <v>103592</v>
      </c>
      <c r="I172" s="53"/>
      <c r="J172" s="30">
        <v>0.78990000000000005</v>
      </c>
      <c r="K172" s="30"/>
      <c r="L172" s="149"/>
      <c r="M172" s="30"/>
      <c r="N172" s="30">
        <v>3.3E-3</v>
      </c>
    </row>
    <row r="173" spans="1:14">
      <c r="A173" s="13" t="s">
        <v>168</v>
      </c>
      <c r="B173" s="2" t="s">
        <v>77</v>
      </c>
      <c r="C173" s="14" t="s">
        <v>195</v>
      </c>
      <c r="D173" s="2">
        <v>2012</v>
      </c>
      <c r="E173" s="14">
        <v>2012</v>
      </c>
      <c r="F173" s="14" t="s">
        <v>100</v>
      </c>
      <c r="G173" s="26">
        <v>10611</v>
      </c>
      <c r="H173" s="26">
        <v>21688</v>
      </c>
      <c r="I173" s="53"/>
      <c r="J173" s="30">
        <v>0.90539999999999998</v>
      </c>
      <c r="K173" s="30"/>
      <c r="L173" s="149"/>
      <c r="M173" s="30"/>
      <c r="N173" s="30">
        <v>4.48E-2</v>
      </c>
    </row>
    <row r="174" spans="1:14">
      <c r="A174" s="13" t="s">
        <v>169</v>
      </c>
      <c r="B174" s="2" t="s">
        <v>78</v>
      </c>
      <c r="C174" s="14" t="s">
        <v>195</v>
      </c>
      <c r="D174" s="2">
        <v>2012</v>
      </c>
      <c r="E174" s="14">
        <v>2012</v>
      </c>
      <c r="F174" s="14" t="s">
        <v>100</v>
      </c>
      <c r="G174" s="26">
        <v>12278</v>
      </c>
      <c r="H174" s="26">
        <v>24810</v>
      </c>
      <c r="I174" s="53"/>
      <c r="J174" s="30">
        <v>0.96889999999999998</v>
      </c>
      <c r="K174" s="30"/>
      <c r="L174" s="149"/>
      <c r="M174" s="30"/>
      <c r="N174" s="30">
        <v>4.48E-2</v>
      </c>
    </row>
    <row r="175" spans="1:14">
      <c r="A175" s="13" t="s">
        <v>170</v>
      </c>
      <c r="B175" s="2" t="s">
        <v>78</v>
      </c>
      <c r="C175" s="14" t="s">
        <v>195</v>
      </c>
      <c r="D175" s="2">
        <v>2012</v>
      </c>
      <c r="E175" s="14">
        <v>2012</v>
      </c>
      <c r="F175" s="14" t="s">
        <v>100</v>
      </c>
      <c r="G175" s="26">
        <v>134</v>
      </c>
      <c r="H175" s="26">
        <v>268</v>
      </c>
      <c r="I175" s="53"/>
      <c r="J175" s="30">
        <v>1</v>
      </c>
      <c r="K175" s="30"/>
      <c r="L175" s="149"/>
      <c r="M175" s="30"/>
      <c r="N175" s="30">
        <v>4.48E-2</v>
      </c>
    </row>
    <row r="176" spans="1:14">
      <c r="A176" s="13" t="s">
        <v>171</v>
      </c>
      <c r="B176" s="2" t="s">
        <v>78</v>
      </c>
      <c r="C176" s="14" t="s">
        <v>195</v>
      </c>
      <c r="D176" s="2">
        <v>2012</v>
      </c>
      <c r="E176" s="14">
        <v>2012</v>
      </c>
      <c r="F176" s="14" t="s">
        <v>100</v>
      </c>
      <c r="G176" s="26">
        <v>2679</v>
      </c>
      <c r="H176" s="26">
        <v>6113</v>
      </c>
      <c r="I176" s="53"/>
      <c r="J176" s="30">
        <v>1</v>
      </c>
      <c r="K176" s="30"/>
      <c r="L176" s="149"/>
      <c r="M176" s="30"/>
      <c r="N176" s="30">
        <v>4.48E-2</v>
      </c>
    </row>
    <row r="177" spans="1:31">
      <c r="A177" s="13" t="s">
        <v>172</v>
      </c>
      <c r="B177" s="2" t="s">
        <v>77</v>
      </c>
      <c r="C177" s="14" t="s">
        <v>195</v>
      </c>
      <c r="D177" s="2">
        <v>2012</v>
      </c>
      <c r="E177" s="14">
        <v>2012</v>
      </c>
      <c r="F177" s="14" t="s">
        <v>100</v>
      </c>
      <c r="G177" s="26">
        <v>19346</v>
      </c>
      <c r="H177" s="26">
        <v>39315</v>
      </c>
      <c r="I177" s="53"/>
      <c r="J177" s="30">
        <v>0.94469999999999998</v>
      </c>
      <c r="K177" s="30"/>
      <c r="L177" s="149"/>
      <c r="M177" s="30"/>
      <c r="N177" s="30">
        <v>1.12E-2</v>
      </c>
    </row>
    <row r="178" spans="1:31">
      <c r="A178" s="13" t="s">
        <v>173</v>
      </c>
      <c r="B178" s="2" t="s">
        <v>77</v>
      </c>
      <c r="C178" s="14" t="s">
        <v>195</v>
      </c>
      <c r="D178" s="2">
        <v>2012</v>
      </c>
      <c r="E178" s="14">
        <v>2012</v>
      </c>
      <c r="F178" s="14" t="s">
        <v>100</v>
      </c>
      <c r="G178" s="26">
        <v>17351</v>
      </c>
      <c r="H178" s="26">
        <v>32706</v>
      </c>
      <c r="I178" s="53"/>
      <c r="J178" s="30">
        <v>0.86729999999999996</v>
      </c>
      <c r="K178" s="30"/>
      <c r="L178" s="149"/>
      <c r="M178" s="30"/>
      <c r="N178" s="30">
        <v>4.48E-2</v>
      </c>
    </row>
    <row r="179" spans="1:31">
      <c r="A179" s="13" t="s">
        <v>174</v>
      </c>
      <c r="B179" s="2" t="s">
        <v>78</v>
      </c>
      <c r="C179" s="14" t="s">
        <v>195</v>
      </c>
      <c r="D179" s="2">
        <v>2012</v>
      </c>
      <c r="E179" s="14">
        <v>2012</v>
      </c>
      <c r="F179" s="14" t="s">
        <v>100</v>
      </c>
      <c r="G179" s="26">
        <v>38739</v>
      </c>
      <c r="H179" s="26">
        <v>87014</v>
      </c>
      <c r="I179" s="53"/>
      <c r="J179" s="30">
        <v>1</v>
      </c>
      <c r="K179" s="30"/>
      <c r="L179" s="149"/>
      <c r="M179" s="30"/>
      <c r="N179" s="30">
        <v>3.5799999999999998E-2</v>
      </c>
    </row>
    <row r="180" spans="1:31">
      <c r="A180" s="13" t="s">
        <v>175</v>
      </c>
      <c r="B180" s="2" t="s">
        <v>78</v>
      </c>
      <c r="C180" s="14" t="s">
        <v>195</v>
      </c>
      <c r="D180" s="2">
        <v>2012</v>
      </c>
      <c r="E180" s="14">
        <v>2012</v>
      </c>
      <c r="F180" s="14" t="s">
        <v>100</v>
      </c>
      <c r="G180" s="26">
        <v>4947</v>
      </c>
      <c r="H180" s="26">
        <v>12018</v>
      </c>
      <c r="I180" s="53"/>
      <c r="J180" s="30">
        <v>0.91100000000000003</v>
      </c>
      <c r="K180" s="30"/>
      <c r="L180" s="149"/>
      <c r="M180" s="30"/>
      <c r="N180" s="30">
        <v>4.48E-2</v>
      </c>
    </row>
    <row r="181" spans="1:31">
      <c r="A181" s="13" t="s">
        <v>176</v>
      </c>
      <c r="B181" s="2" t="s">
        <v>78</v>
      </c>
      <c r="C181" s="14" t="s">
        <v>195</v>
      </c>
      <c r="D181" s="2">
        <v>2012</v>
      </c>
      <c r="E181" s="14">
        <v>2012</v>
      </c>
      <c r="F181" s="14" t="s">
        <v>100</v>
      </c>
      <c r="G181" s="26">
        <v>4055</v>
      </c>
      <c r="H181" s="26">
        <v>9563</v>
      </c>
      <c r="I181" s="53"/>
      <c r="J181" s="30">
        <v>0.83640000000000003</v>
      </c>
      <c r="K181" s="30"/>
      <c r="L181" s="149"/>
      <c r="M181" s="30"/>
      <c r="N181" s="30">
        <v>4.48E-2</v>
      </c>
    </row>
    <row r="182" spans="1:31">
      <c r="A182" s="13" t="s">
        <v>177</v>
      </c>
      <c r="B182" s="2" t="s">
        <v>78</v>
      </c>
      <c r="C182" s="14" t="s">
        <v>195</v>
      </c>
      <c r="D182" s="2">
        <v>2012</v>
      </c>
      <c r="E182" s="14">
        <v>2012</v>
      </c>
      <c r="F182" s="14" t="s">
        <v>100</v>
      </c>
      <c r="G182" s="26">
        <v>737</v>
      </c>
      <c r="H182" s="26">
        <v>1516</v>
      </c>
      <c r="I182" s="53"/>
      <c r="J182" s="30">
        <v>1</v>
      </c>
      <c r="K182" s="30"/>
      <c r="L182" s="149"/>
      <c r="M182" s="30"/>
      <c r="N182" s="30">
        <v>4.48E-2</v>
      </c>
    </row>
    <row r="183" spans="1:31">
      <c r="A183" s="13" t="s">
        <v>178</v>
      </c>
      <c r="B183" s="2" t="s">
        <v>77</v>
      </c>
      <c r="C183" s="14" t="s">
        <v>195</v>
      </c>
      <c r="D183" s="2">
        <v>2012</v>
      </c>
      <c r="E183" s="14">
        <v>2012</v>
      </c>
      <c r="F183" s="14" t="s">
        <v>100</v>
      </c>
      <c r="G183" s="26">
        <v>44388</v>
      </c>
      <c r="H183" s="26">
        <v>110084</v>
      </c>
      <c r="I183" s="53"/>
      <c r="J183" s="30">
        <v>1</v>
      </c>
      <c r="K183" s="30"/>
      <c r="L183" s="149"/>
      <c r="M183" s="30"/>
      <c r="N183" s="30">
        <v>1.6199999999999999E-2</v>
      </c>
    </row>
    <row r="184" spans="1:31">
      <c r="A184" s="13" t="s">
        <v>179</v>
      </c>
      <c r="B184" s="2" t="s">
        <v>78</v>
      </c>
      <c r="C184" s="14" t="s">
        <v>195</v>
      </c>
      <c r="D184" s="2">
        <v>2012</v>
      </c>
      <c r="E184" s="14">
        <v>2012</v>
      </c>
      <c r="F184" s="14" t="s">
        <v>100</v>
      </c>
      <c r="G184" s="26">
        <v>2755</v>
      </c>
      <c r="H184" s="26">
        <v>5205</v>
      </c>
      <c r="I184" s="53"/>
      <c r="J184" s="30">
        <v>0.97489999999999999</v>
      </c>
      <c r="K184" s="30"/>
      <c r="L184" s="149"/>
      <c r="M184" s="30"/>
      <c r="N184" s="30">
        <v>4.48E-2</v>
      </c>
    </row>
    <row r="185" spans="1:31">
      <c r="A185" s="13" t="s">
        <v>180</v>
      </c>
      <c r="B185" s="2" t="s">
        <v>77</v>
      </c>
      <c r="C185" s="14" t="s">
        <v>195</v>
      </c>
      <c r="D185" s="2">
        <v>2012</v>
      </c>
      <c r="E185" s="14">
        <v>2012</v>
      </c>
      <c r="F185" s="14" t="s">
        <v>100</v>
      </c>
      <c r="G185" s="26">
        <v>31179</v>
      </c>
      <c r="H185" s="26">
        <v>64972</v>
      </c>
      <c r="I185" s="53"/>
      <c r="J185" s="30">
        <v>0.99470000000000003</v>
      </c>
      <c r="K185" s="30"/>
      <c r="L185" s="149"/>
      <c r="M185" s="30"/>
      <c r="N185" s="30">
        <v>1.5800000000000002E-2</v>
      </c>
    </row>
    <row r="186" spans="1:31">
      <c r="A186" s="13" t="s">
        <v>181</v>
      </c>
      <c r="B186" s="2" t="s">
        <v>77</v>
      </c>
      <c r="C186" s="14" t="s">
        <v>195</v>
      </c>
      <c r="D186" s="2">
        <v>2012</v>
      </c>
      <c r="E186" s="14">
        <v>2012</v>
      </c>
      <c r="F186" s="14" t="s">
        <v>100</v>
      </c>
      <c r="G186" s="26">
        <v>7616</v>
      </c>
      <c r="H186" s="26">
        <v>16787</v>
      </c>
      <c r="I186" s="53"/>
      <c r="J186" s="30">
        <v>0.93679999999999997</v>
      </c>
      <c r="K186" s="30"/>
      <c r="L186" s="149"/>
      <c r="M186" s="30"/>
      <c r="N186" s="30">
        <v>4.48E-2</v>
      </c>
      <c r="O186" s="1"/>
      <c r="P186" s="1"/>
      <c r="Q186" s="1"/>
      <c r="R186" s="1"/>
      <c r="S186" s="1"/>
      <c r="T186" s="1"/>
      <c r="U186" s="1"/>
      <c r="V186" s="1"/>
      <c r="W186" s="1"/>
      <c r="X186" s="1"/>
      <c r="Y186" s="1"/>
      <c r="Z186" s="1"/>
      <c r="AA186" s="1"/>
      <c r="AB186" s="1"/>
      <c r="AC186" s="1"/>
      <c r="AD186" s="1"/>
      <c r="AE186" s="1"/>
    </row>
    <row r="187" spans="1:31">
      <c r="A187" s="13" t="s">
        <v>182</v>
      </c>
      <c r="B187" s="2" t="s">
        <v>78</v>
      </c>
      <c r="C187" s="14" t="s">
        <v>195</v>
      </c>
      <c r="D187" s="2">
        <v>2012</v>
      </c>
      <c r="E187" s="14">
        <v>2012</v>
      </c>
      <c r="F187" s="14" t="s">
        <v>100</v>
      </c>
      <c r="G187" s="26">
        <v>5682</v>
      </c>
      <c r="H187" s="26">
        <v>12804</v>
      </c>
      <c r="I187" s="53"/>
      <c r="J187" s="30">
        <v>1</v>
      </c>
      <c r="K187" s="30"/>
      <c r="L187" s="149"/>
      <c r="M187" s="30"/>
      <c r="N187" s="30">
        <v>4.48E-2</v>
      </c>
      <c r="O187" s="1"/>
      <c r="P187" s="1"/>
      <c r="Q187" s="1"/>
      <c r="R187" s="1"/>
      <c r="S187" s="1"/>
      <c r="T187" s="1"/>
      <c r="U187" s="1"/>
      <c r="V187" s="1"/>
      <c r="W187" s="1"/>
      <c r="X187" s="1"/>
      <c r="Y187" s="1"/>
      <c r="Z187" s="1"/>
      <c r="AA187" s="1"/>
      <c r="AB187" s="1"/>
      <c r="AC187" s="1"/>
      <c r="AD187" s="1"/>
      <c r="AE187" s="1"/>
    </row>
    <row r="188" spans="1:31">
      <c r="A188" s="56" t="s">
        <v>183</v>
      </c>
      <c r="B188" s="2" t="s">
        <v>66</v>
      </c>
      <c r="C188" s="2" t="s">
        <v>62</v>
      </c>
      <c r="D188" s="2">
        <v>2012</v>
      </c>
      <c r="E188" s="14">
        <v>2012</v>
      </c>
      <c r="F188" s="14" t="s">
        <v>100</v>
      </c>
      <c r="G188" s="26">
        <v>1792764</v>
      </c>
      <c r="H188" s="26">
        <v>3996483</v>
      </c>
      <c r="I188" s="53"/>
      <c r="J188" s="30">
        <v>0.97550000000000003</v>
      </c>
      <c r="K188" s="30"/>
      <c r="L188" s="149"/>
      <c r="M188" s="30"/>
      <c r="N188" s="30">
        <v>4.1599999999999998E-2</v>
      </c>
      <c r="O188" s="2"/>
      <c r="P188" s="2"/>
      <c r="Q188" s="2"/>
      <c r="R188" s="2"/>
      <c r="S188" s="2"/>
      <c r="T188" s="2"/>
      <c r="U188" s="2"/>
      <c r="V188" s="2"/>
      <c r="W188" s="2"/>
      <c r="X188" s="2"/>
      <c r="Y188" s="2"/>
      <c r="Z188" s="2"/>
      <c r="AA188" s="2"/>
      <c r="AB188" s="2"/>
      <c r="AC188" s="2"/>
      <c r="AD188" s="2"/>
      <c r="AE188" s="2"/>
    </row>
    <row r="189" spans="1:31">
      <c r="A189" s="56" t="s">
        <v>184</v>
      </c>
      <c r="B189" s="2" t="s">
        <v>77</v>
      </c>
      <c r="C189" s="14" t="s">
        <v>62</v>
      </c>
      <c r="D189" s="2">
        <v>2012</v>
      </c>
      <c r="E189" s="14">
        <v>2012</v>
      </c>
      <c r="F189" s="14" t="s">
        <v>100</v>
      </c>
      <c r="G189" s="26">
        <v>60757</v>
      </c>
      <c r="H189" s="26">
        <v>123210</v>
      </c>
      <c r="I189" s="53"/>
      <c r="J189" s="30">
        <v>0.91539999999999999</v>
      </c>
      <c r="K189" s="30"/>
      <c r="L189" s="149"/>
      <c r="M189" s="30"/>
      <c r="N189" s="30">
        <v>1.0699999999999999E-2</v>
      </c>
      <c r="O189" s="1"/>
      <c r="P189" s="1"/>
      <c r="Q189" s="1"/>
      <c r="R189" s="1"/>
      <c r="S189" s="1"/>
      <c r="T189" s="1"/>
      <c r="U189" s="1"/>
      <c r="V189" s="1"/>
      <c r="W189" s="1"/>
      <c r="X189" s="1"/>
      <c r="Y189" s="1"/>
      <c r="Z189" s="1"/>
      <c r="AA189" s="1"/>
      <c r="AB189" s="1"/>
      <c r="AC189" s="1"/>
      <c r="AD189" s="1"/>
      <c r="AE189" s="1"/>
    </row>
    <row r="190" spans="1:31">
      <c r="A190" s="56" t="s">
        <v>185</v>
      </c>
      <c r="B190" s="2" t="s">
        <v>78</v>
      </c>
      <c r="C190" s="14" t="s">
        <v>62</v>
      </c>
      <c r="D190" s="2">
        <v>2012</v>
      </c>
      <c r="E190" s="14">
        <v>2012</v>
      </c>
      <c r="F190" s="14" t="s">
        <v>100</v>
      </c>
      <c r="G190" s="26">
        <v>86</v>
      </c>
      <c r="H190" s="26">
        <v>145</v>
      </c>
      <c r="I190" s="53"/>
      <c r="J190" s="30">
        <v>1</v>
      </c>
      <c r="K190" s="30"/>
      <c r="L190" s="149"/>
      <c r="M190" s="30"/>
      <c r="N190" s="30">
        <v>4.6100000000000002E-2</v>
      </c>
      <c r="O190" s="1"/>
      <c r="P190" s="1"/>
      <c r="Q190" s="1"/>
      <c r="R190" s="1"/>
      <c r="S190" s="1"/>
      <c r="T190" s="1"/>
      <c r="U190" s="1"/>
      <c r="V190" s="1"/>
      <c r="W190" s="1"/>
      <c r="X190" s="1"/>
      <c r="Y190" s="1"/>
      <c r="Z190" s="1"/>
      <c r="AA190" s="1"/>
      <c r="AB190" s="1"/>
      <c r="AC190" s="1"/>
      <c r="AD190" s="1"/>
      <c r="AE190" s="1"/>
    </row>
    <row r="191" spans="1:31">
      <c r="A191" s="56" t="s">
        <v>186</v>
      </c>
      <c r="B191" s="2" t="s">
        <v>78</v>
      </c>
      <c r="C191" s="14" t="s">
        <v>62</v>
      </c>
      <c r="D191" s="2">
        <v>2012</v>
      </c>
      <c r="E191" s="14">
        <v>2012</v>
      </c>
      <c r="F191" s="14" t="s">
        <v>100</v>
      </c>
      <c r="G191" s="26">
        <v>1666</v>
      </c>
      <c r="H191" s="26">
        <v>3214</v>
      </c>
      <c r="I191" s="53"/>
      <c r="J191" s="30">
        <v>0.89629999999999999</v>
      </c>
      <c r="K191" s="30"/>
      <c r="L191" s="149"/>
      <c r="M191" s="30"/>
      <c r="N191" s="30">
        <v>4.6100000000000002E-2</v>
      </c>
      <c r="O191" s="1"/>
      <c r="P191" s="1"/>
      <c r="Q191" s="1"/>
      <c r="R191" s="1"/>
      <c r="S191" s="1"/>
      <c r="T191" s="1"/>
      <c r="U191" s="1"/>
      <c r="V191" s="1"/>
      <c r="W191" s="1"/>
      <c r="X191" s="1"/>
      <c r="Y191" s="1"/>
      <c r="Z191" s="1"/>
      <c r="AA191" s="1"/>
      <c r="AB191" s="1"/>
      <c r="AC191" s="1"/>
      <c r="AD191" s="1"/>
      <c r="AE191" s="1"/>
    </row>
    <row r="192" spans="1:31">
      <c r="A192" s="56" t="s">
        <v>187</v>
      </c>
      <c r="B192" s="2" t="s">
        <v>78</v>
      </c>
      <c r="C192" s="14" t="s">
        <v>62</v>
      </c>
      <c r="D192" s="2">
        <v>2012</v>
      </c>
      <c r="E192" s="14">
        <v>2012</v>
      </c>
      <c r="F192" s="14" t="s">
        <v>100</v>
      </c>
      <c r="G192" s="26">
        <v>13710</v>
      </c>
      <c r="H192" s="26">
        <v>28623</v>
      </c>
      <c r="I192" s="53"/>
      <c r="J192" s="30">
        <v>0.86960000000000004</v>
      </c>
      <c r="K192" s="30"/>
      <c r="L192" s="149"/>
      <c r="M192" s="30"/>
      <c r="N192" s="30">
        <v>4.6100000000000002E-2</v>
      </c>
      <c r="O192" s="1"/>
      <c r="P192" s="1"/>
      <c r="Q192" s="1"/>
      <c r="R192" s="1"/>
      <c r="S192" s="1"/>
      <c r="T192" s="1"/>
      <c r="U192" s="1"/>
      <c r="V192" s="1"/>
      <c r="W192" s="1"/>
      <c r="X192" s="1"/>
      <c r="Y192" s="1"/>
      <c r="Z192" s="1"/>
      <c r="AA192" s="1"/>
      <c r="AB192" s="1"/>
      <c r="AC192" s="1"/>
      <c r="AD192" s="1"/>
      <c r="AE192" s="1"/>
    </row>
    <row r="193" spans="1:31">
      <c r="A193" s="56" t="s">
        <v>188</v>
      </c>
      <c r="B193" s="2" t="s">
        <v>78</v>
      </c>
      <c r="C193" s="14" t="s">
        <v>62</v>
      </c>
      <c r="D193" s="2">
        <v>2012</v>
      </c>
      <c r="E193" s="14">
        <v>2012</v>
      </c>
      <c r="F193" s="14" t="s">
        <v>100</v>
      </c>
      <c r="G193" s="26">
        <v>2489</v>
      </c>
      <c r="H193" s="26">
        <v>5000</v>
      </c>
      <c r="I193" s="53"/>
      <c r="J193" s="30">
        <v>0.96479999999999999</v>
      </c>
      <c r="K193" s="30"/>
      <c r="L193" s="149"/>
      <c r="M193" s="30"/>
      <c r="N193" s="30">
        <v>4.6100000000000002E-2</v>
      </c>
      <c r="O193" s="1"/>
      <c r="P193" s="1"/>
      <c r="Q193" s="1"/>
      <c r="R193" s="1"/>
      <c r="S193" s="1"/>
      <c r="T193" s="1"/>
      <c r="U193" s="1"/>
      <c r="V193" s="1"/>
      <c r="W193" s="1"/>
      <c r="X193" s="1"/>
      <c r="Y193" s="1"/>
      <c r="Z193" s="1"/>
      <c r="AA193" s="1"/>
      <c r="AB193" s="1"/>
      <c r="AC193" s="1"/>
      <c r="AD193" s="1"/>
      <c r="AE193" s="1"/>
    </row>
    <row r="194" spans="1:31">
      <c r="A194" s="56" t="s">
        <v>189</v>
      </c>
      <c r="B194" s="2" t="s">
        <v>78</v>
      </c>
      <c r="C194" s="14" t="s">
        <v>62</v>
      </c>
      <c r="D194" s="2">
        <v>2012</v>
      </c>
      <c r="E194" s="14">
        <v>2012</v>
      </c>
      <c r="F194" s="14" t="s">
        <v>100</v>
      </c>
      <c r="G194" s="26">
        <v>717</v>
      </c>
      <c r="H194" s="26">
        <v>1810</v>
      </c>
      <c r="I194" s="53"/>
      <c r="J194" s="30">
        <v>0.98109999999999997</v>
      </c>
      <c r="K194" s="30"/>
      <c r="L194" s="149"/>
      <c r="M194" s="30"/>
      <c r="N194" s="30">
        <v>4.6100000000000002E-2</v>
      </c>
      <c r="O194" s="1"/>
      <c r="P194" s="1"/>
      <c r="Q194" s="1"/>
      <c r="R194" s="1"/>
      <c r="S194" s="1"/>
      <c r="T194" s="1"/>
      <c r="U194" s="1"/>
      <c r="V194" s="1"/>
      <c r="W194" s="1"/>
      <c r="X194" s="1"/>
      <c r="Y194" s="1"/>
      <c r="Z194" s="1"/>
      <c r="AA194" s="1"/>
      <c r="AB194" s="1"/>
      <c r="AC194" s="1"/>
      <c r="AD194" s="1"/>
      <c r="AE194" s="1"/>
    </row>
    <row r="195" spans="1:31">
      <c r="A195" s="56" t="s">
        <v>190</v>
      </c>
      <c r="B195" s="2" t="s">
        <v>77</v>
      </c>
      <c r="C195" s="14" t="s">
        <v>62</v>
      </c>
      <c r="D195" s="2">
        <v>2012</v>
      </c>
      <c r="E195" s="14">
        <v>2012</v>
      </c>
      <c r="F195" s="14" t="s">
        <v>100</v>
      </c>
      <c r="G195" s="26">
        <v>32012</v>
      </c>
      <c r="H195" s="26">
        <v>67462</v>
      </c>
      <c r="I195" s="53"/>
      <c r="J195" s="30">
        <v>0.96020000000000005</v>
      </c>
      <c r="K195" s="30"/>
      <c r="L195" s="149"/>
      <c r="M195" s="30"/>
      <c r="N195" s="30">
        <v>3.5799999999999998E-2</v>
      </c>
      <c r="O195" s="1"/>
      <c r="P195" s="1"/>
      <c r="Q195" s="1"/>
      <c r="R195" s="1"/>
      <c r="S195" s="1"/>
      <c r="T195" s="1"/>
      <c r="U195" s="1"/>
      <c r="V195" s="1"/>
      <c r="W195" s="1"/>
      <c r="X195" s="1"/>
      <c r="Y195" s="1"/>
      <c r="Z195" s="1"/>
      <c r="AA195" s="1"/>
      <c r="AB195" s="1"/>
      <c r="AC195" s="1"/>
      <c r="AD195" s="1"/>
      <c r="AE195" s="1"/>
    </row>
    <row r="196" spans="1:31">
      <c r="A196" s="56" t="s">
        <v>191</v>
      </c>
      <c r="B196" s="2" t="s">
        <v>78</v>
      </c>
      <c r="C196" s="14" t="s">
        <v>62</v>
      </c>
      <c r="D196" s="2">
        <v>2012</v>
      </c>
      <c r="E196" s="14">
        <v>2012</v>
      </c>
      <c r="F196" s="14" t="s">
        <v>100</v>
      </c>
      <c r="G196" s="26">
        <v>2596</v>
      </c>
      <c r="H196" s="26">
        <v>5423</v>
      </c>
      <c r="I196" s="53"/>
      <c r="J196" s="30">
        <v>1</v>
      </c>
      <c r="K196" s="30"/>
      <c r="L196" s="149"/>
      <c r="M196" s="30"/>
      <c r="N196" s="30">
        <v>4.6100000000000002E-2</v>
      </c>
      <c r="O196" s="1"/>
      <c r="P196" s="1"/>
      <c r="Q196" s="1"/>
      <c r="R196" s="1"/>
      <c r="S196" s="1"/>
      <c r="T196" s="1"/>
      <c r="U196" s="1"/>
      <c r="V196" s="1"/>
      <c r="W196" s="1"/>
      <c r="X196" s="1"/>
      <c r="Y196" s="1"/>
      <c r="Z196" s="1"/>
      <c r="AA196" s="1"/>
      <c r="AB196" s="1"/>
      <c r="AC196" s="1"/>
      <c r="AD196" s="1"/>
      <c r="AE196" s="1"/>
    </row>
    <row r="197" spans="1:31">
      <c r="A197" s="56" t="s">
        <v>192</v>
      </c>
      <c r="B197" s="2" t="s">
        <v>78</v>
      </c>
      <c r="C197" s="14" t="s">
        <v>62</v>
      </c>
      <c r="D197" s="2">
        <v>2012</v>
      </c>
      <c r="E197" s="14">
        <v>2012</v>
      </c>
      <c r="F197" s="14" t="s">
        <v>100</v>
      </c>
      <c r="G197" s="26">
        <v>5990</v>
      </c>
      <c r="H197" s="26">
        <v>11522</v>
      </c>
      <c r="I197" s="53"/>
      <c r="J197" s="30">
        <v>1</v>
      </c>
      <c r="K197" s="30"/>
      <c r="L197" s="149"/>
      <c r="M197" s="30"/>
      <c r="N197" s="30">
        <v>4.6100000000000002E-2</v>
      </c>
      <c r="O197" s="1"/>
      <c r="P197" s="1"/>
      <c r="Q197" s="1"/>
      <c r="R197" s="1"/>
      <c r="S197" s="1"/>
      <c r="T197" s="1"/>
      <c r="U197" s="1"/>
      <c r="V197" s="1"/>
      <c r="W197" s="1"/>
      <c r="X197" s="1"/>
      <c r="Y197" s="1"/>
      <c r="Z197" s="1"/>
      <c r="AA197" s="1"/>
      <c r="AB197" s="1"/>
      <c r="AC197" s="1"/>
      <c r="AD197" s="1"/>
      <c r="AE197" s="1"/>
    </row>
    <row r="198" spans="1:31">
      <c r="A198" s="13" t="s">
        <v>134</v>
      </c>
      <c r="B198" s="2" t="s">
        <v>77</v>
      </c>
      <c r="C198" s="14" t="s">
        <v>62</v>
      </c>
      <c r="D198" s="2">
        <v>2012</v>
      </c>
      <c r="E198" s="14">
        <v>2012</v>
      </c>
      <c r="F198" s="14" t="s">
        <v>100</v>
      </c>
      <c r="G198" s="26">
        <v>87966</v>
      </c>
      <c r="H198" s="26">
        <v>213832</v>
      </c>
      <c r="I198" s="53"/>
      <c r="J198" s="30">
        <v>1</v>
      </c>
      <c r="K198" s="30"/>
      <c r="L198" s="149"/>
      <c r="M198" s="30"/>
      <c r="N198" s="30">
        <v>1.5100000000000001E-2</v>
      </c>
      <c r="O198" s="1"/>
      <c r="P198" s="1"/>
      <c r="Q198" s="1"/>
      <c r="R198" s="1"/>
      <c r="S198" s="1"/>
      <c r="T198" s="1"/>
      <c r="U198" s="1"/>
      <c r="V198" s="1"/>
      <c r="W198" s="1"/>
      <c r="X198" s="1"/>
      <c r="Y198" s="1"/>
      <c r="Z198" s="1"/>
      <c r="AA198" s="1"/>
      <c r="AB198" s="1"/>
      <c r="AC198" s="1"/>
      <c r="AD198" s="1"/>
      <c r="AE198" s="1"/>
    </row>
    <row r="199" spans="1:31">
      <c r="A199" s="13" t="s">
        <v>135</v>
      </c>
      <c r="B199" s="2" t="s">
        <v>78</v>
      </c>
      <c r="C199" s="14" t="s">
        <v>62</v>
      </c>
      <c r="D199" s="2">
        <v>2012</v>
      </c>
      <c r="E199" s="14">
        <v>2012</v>
      </c>
      <c r="F199" s="14" t="s">
        <v>100</v>
      </c>
      <c r="G199" s="26">
        <v>1372</v>
      </c>
      <c r="H199" s="26">
        <v>3422</v>
      </c>
      <c r="I199" s="53"/>
      <c r="J199" s="30">
        <v>1</v>
      </c>
      <c r="K199" s="30"/>
      <c r="L199" s="149"/>
      <c r="M199" s="30"/>
      <c r="N199" s="30">
        <v>4.6100000000000002E-2</v>
      </c>
      <c r="O199" s="1"/>
      <c r="P199" s="1"/>
      <c r="Q199" s="1"/>
      <c r="R199" s="1"/>
      <c r="S199" s="1"/>
      <c r="T199" s="1"/>
      <c r="U199" s="1"/>
      <c r="V199" s="1"/>
      <c r="W199" s="1"/>
      <c r="X199" s="1"/>
      <c r="Y199" s="1"/>
      <c r="Z199" s="1"/>
      <c r="AA199" s="1"/>
      <c r="AB199" s="1"/>
      <c r="AC199" s="1"/>
      <c r="AD199" s="1"/>
      <c r="AE199" s="1"/>
    </row>
    <row r="200" spans="1:31">
      <c r="A200" s="13" t="s">
        <v>136</v>
      </c>
      <c r="B200" s="2" t="s">
        <v>78</v>
      </c>
      <c r="C200" s="14" t="s">
        <v>62</v>
      </c>
      <c r="D200" s="2">
        <v>2012</v>
      </c>
      <c r="E200" s="14">
        <v>2012</v>
      </c>
      <c r="F200" s="14" t="s">
        <v>100</v>
      </c>
      <c r="G200" s="26">
        <v>8046</v>
      </c>
      <c r="H200" s="26">
        <v>15302</v>
      </c>
      <c r="I200" s="53"/>
      <c r="J200" s="30">
        <v>0.99150000000000005</v>
      </c>
      <c r="K200" s="30"/>
      <c r="L200" s="149"/>
      <c r="M200" s="30"/>
      <c r="N200" s="30">
        <v>4.6100000000000002E-2</v>
      </c>
      <c r="O200" s="1"/>
      <c r="P200" s="1"/>
      <c r="Q200" s="1"/>
      <c r="R200" s="1"/>
      <c r="S200" s="1"/>
      <c r="T200" s="1"/>
      <c r="U200" s="1"/>
      <c r="V200" s="1"/>
      <c r="W200" s="1"/>
      <c r="X200" s="1"/>
      <c r="Y200" s="1"/>
      <c r="Z200" s="1"/>
      <c r="AA200" s="1"/>
      <c r="AB200" s="1"/>
      <c r="AC200" s="1"/>
      <c r="AD200" s="1"/>
      <c r="AE200" s="1"/>
    </row>
    <row r="201" spans="1:31">
      <c r="A201" s="13" t="s">
        <v>137</v>
      </c>
      <c r="B201" s="2" t="s">
        <v>78</v>
      </c>
      <c r="C201" s="14" t="s">
        <v>62</v>
      </c>
      <c r="D201" s="2">
        <v>2012</v>
      </c>
      <c r="E201" s="14">
        <v>2012</v>
      </c>
      <c r="F201" s="14" t="s">
        <v>100</v>
      </c>
      <c r="G201" s="26">
        <v>13682</v>
      </c>
      <c r="H201" s="26">
        <v>35099</v>
      </c>
      <c r="I201" s="53"/>
      <c r="J201" s="30">
        <v>1</v>
      </c>
      <c r="K201" s="30"/>
      <c r="L201" s="149"/>
      <c r="M201" s="30"/>
      <c r="N201" s="30">
        <v>4.6100000000000002E-2</v>
      </c>
      <c r="O201" s="1"/>
      <c r="P201" s="1"/>
      <c r="Q201" s="1"/>
      <c r="R201" s="1"/>
      <c r="S201" s="1"/>
      <c r="T201" s="1"/>
      <c r="U201" s="1"/>
      <c r="V201" s="1"/>
      <c r="W201" s="1"/>
      <c r="X201" s="1"/>
      <c r="Y201" s="1"/>
      <c r="Z201" s="1"/>
      <c r="AA201" s="1"/>
      <c r="AB201" s="1"/>
      <c r="AC201" s="1"/>
      <c r="AD201" s="1"/>
      <c r="AE201" s="1"/>
    </row>
    <row r="202" spans="1:31">
      <c r="A202" s="13" t="s">
        <v>138</v>
      </c>
      <c r="B202" s="2" t="s">
        <v>78</v>
      </c>
      <c r="C202" s="14" t="s">
        <v>62</v>
      </c>
      <c r="D202" s="2">
        <v>2012</v>
      </c>
      <c r="E202" s="14">
        <v>2012</v>
      </c>
      <c r="F202" s="14" t="s">
        <v>100</v>
      </c>
      <c r="G202" s="26">
        <v>957</v>
      </c>
      <c r="H202" s="26">
        <v>1945</v>
      </c>
      <c r="I202" s="53"/>
      <c r="J202" s="30">
        <v>0.98550000000000004</v>
      </c>
      <c r="K202" s="30"/>
      <c r="L202" s="149"/>
      <c r="M202" s="30"/>
      <c r="N202" s="30">
        <v>4.6100000000000002E-2</v>
      </c>
    </row>
    <row r="203" spans="1:31">
      <c r="A203" s="13" t="s">
        <v>139</v>
      </c>
      <c r="B203" s="2" t="s">
        <v>78</v>
      </c>
      <c r="C203" s="14" t="s">
        <v>62</v>
      </c>
      <c r="D203" s="2">
        <v>2012</v>
      </c>
      <c r="E203" s="14">
        <v>2012</v>
      </c>
      <c r="F203" s="14" t="s">
        <v>100</v>
      </c>
      <c r="G203" s="26">
        <v>56571</v>
      </c>
      <c r="H203" s="26">
        <v>138799</v>
      </c>
      <c r="I203" s="53"/>
      <c r="J203" s="30">
        <v>0.98670000000000002</v>
      </c>
      <c r="K203" s="30"/>
      <c r="L203" s="149"/>
      <c r="M203" s="30"/>
      <c r="N203" s="30">
        <v>4.8500000000000001E-2</v>
      </c>
    </row>
    <row r="204" spans="1:31">
      <c r="A204" s="13" t="s">
        <v>140</v>
      </c>
      <c r="B204" s="2" t="s">
        <v>78</v>
      </c>
      <c r="C204" s="14" t="s">
        <v>62</v>
      </c>
      <c r="D204" s="2">
        <v>2012</v>
      </c>
      <c r="E204" s="14">
        <v>2012</v>
      </c>
      <c r="F204" s="14" t="s">
        <v>100</v>
      </c>
      <c r="G204" s="26">
        <v>9591</v>
      </c>
      <c r="H204" s="26">
        <v>23029</v>
      </c>
      <c r="I204" s="53"/>
      <c r="J204" s="30">
        <v>1</v>
      </c>
      <c r="K204" s="30"/>
      <c r="L204" s="149"/>
      <c r="M204" s="30"/>
      <c r="N204" s="30">
        <v>4.6100000000000002E-2</v>
      </c>
    </row>
    <row r="205" spans="1:31">
      <c r="A205" s="13" t="s">
        <v>141</v>
      </c>
      <c r="B205" s="2" t="s">
        <v>78</v>
      </c>
      <c r="C205" s="14" t="s">
        <v>62</v>
      </c>
      <c r="D205" s="2">
        <v>2012</v>
      </c>
      <c r="E205" s="14">
        <v>2012</v>
      </c>
      <c r="F205" s="14" t="s">
        <v>100</v>
      </c>
      <c r="G205" s="26">
        <v>5041</v>
      </c>
      <c r="H205" s="26">
        <v>10174</v>
      </c>
      <c r="I205" s="53"/>
      <c r="J205" s="30">
        <v>0.97929999999999995</v>
      </c>
      <c r="K205" s="30"/>
      <c r="L205" s="149"/>
      <c r="M205" s="30"/>
      <c r="N205" s="30">
        <v>4.6100000000000002E-2</v>
      </c>
    </row>
    <row r="206" spans="1:31">
      <c r="A206" s="13" t="s">
        <v>142</v>
      </c>
      <c r="B206" s="2" t="s">
        <v>78</v>
      </c>
      <c r="C206" s="14" t="s">
        <v>62</v>
      </c>
      <c r="D206" s="2">
        <v>2012</v>
      </c>
      <c r="E206" s="14">
        <v>2012</v>
      </c>
      <c r="F206" s="14" t="s">
        <v>100</v>
      </c>
      <c r="G206" s="26">
        <v>1394</v>
      </c>
      <c r="H206" s="26">
        <v>2948</v>
      </c>
      <c r="I206" s="53"/>
      <c r="J206" s="30">
        <v>0.99199999999999999</v>
      </c>
      <c r="K206" s="30"/>
      <c r="L206" s="149"/>
      <c r="M206" s="30"/>
      <c r="N206" s="30">
        <v>4.6100000000000002E-2</v>
      </c>
    </row>
    <row r="207" spans="1:31">
      <c r="A207" s="13" t="s">
        <v>143</v>
      </c>
      <c r="B207" s="2" t="s">
        <v>79</v>
      </c>
      <c r="C207" s="14" t="s">
        <v>62</v>
      </c>
      <c r="D207" s="2">
        <v>2012</v>
      </c>
      <c r="E207" s="14">
        <v>2012</v>
      </c>
      <c r="F207" s="14" t="s">
        <v>100</v>
      </c>
      <c r="G207" s="26">
        <v>495619</v>
      </c>
      <c r="H207" s="26">
        <v>1059973</v>
      </c>
      <c r="I207" s="53"/>
      <c r="J207" s="30">
        <v>0.97489999999999999</v>
      </c>
      <c r="K207" s="30"/>
      <c r="L207" s="149"/>
      <c r="M207" s="30"/>
      <c r="N207" s="30">
        <v>5.0900000000000001E-2</v>
      </c>
    </row>
    <row r="208" spans="1:31">
      <c r="A208" s="13" t="s">
        <v>144</v>
      </c>
      <c r="B208" s="2" t="s">
        <v>78</v>
      </c>
      <c r="C208" s="14" t="s">
        <v>62</v>
      </c>
      <c r="D208" s="2">
        <v>2012</v>
      </c>
      <c r="E208" s="14">
        <v>2012</v>
      </c>
      <c r="F208" s="14" t="s">
        <v>100</v>
      </c>
      <c r="G208" s="26">
        <v>10542</v>
      </c>
      <c r="H208" s="26">
        <v>26783</v>
      </c>
      <c r="I208" s="53"/>
      <c r="J208" s="30">
        <v>0.98360000000000003</v>
      </c>
      <c r="K208" s="30"/>
      <c r="L208" s="149"/>
      <c r="M208" s="30"/>
      <c r="N208" s="30">
        <v>4.6100000000000002E-2</v>
      </c>
    </row>
    <row r="209" spans="1:14">
      <c r="A209" s="13" t="s">
        <v>145</v>
      </c>
      <c r="B209" s="2" t="s">
        <v>78</v>
      </c>
      <c r="C209" s="14" t="s">
        <v>62</v>
      </c>
      <c r="D209" s="2">
        <v>2012</v>
      </c>
      <c r="E209" s="14">
        <v>2012</v>
      </c>
      <c r="F209" s="14" t="s">
        <v>100</v>
      </c>
      <c r="G209" s="26">
        <v>5464</v>
      </c>
      <c r="H209" s="26">
        <v>9221</v>
      </c>
      <c r="I209" s="53"/>
      <c r="J209" s="30">
        <v>0.96799999999999997</v>
      </c>
      <c r="K209" s="30"/>
      <c r="L209" s="149"/>
      <c r="M209" s="30"/>
      <c r="N209" s="30">
        <v>4.6100000000000002E-2</v>
      </c>
    </row>
    <row r="210" spans="1:14">
      <c r="A210" s="13" t="s">
        <v>146</v>
      </c>
      <c r="B210" s="2" t="s">
        <v>78</v>
      </c>
      <c r="C210" s="14" t="s">
        <v>62</v>
      </c>
      <c r="D210" s="2">
        <v>2012</v>
      </c>
      <c r="E210" s="14">
        <v>2012</v>
      </c>
      <c r="F210" s="14" t="s">
        <v>100</v>
      </c>
      <c r="G210" s="26">
        <v>875</v>
      </c>
      <c r="H210" s="26">
        <v>1783</v>
      </c>
      <c r="I210" s="53"/>
      <c r="J210" s="30">
        <v>0.90629999999999999</v>
      </c>
      <c r="K210" s="30"/>
      <c r="L210" s="149"/>
      <c r="M210" s="30"/>
      <c r="N210" s="30">
        <v>4.6100000000000002E-2</v>
      </c>
    </row>
    <row r="211" spans="1:14">
      <c r="A211" s="13" t="s">
        <v>147</v>
      </c>
      <c r="B211" s="2" t="s">
        <v>78</v>
      </c>
      <c r="C211" s="14" t="s">
        <v>62</v>
      </c>
      <c r="D211" s="2">
        <v>2012</v>
      </c>
      <c r="E211" s="14">
        <v>2012</v>
      </c>
      <c r="F211" s="14" t="s">
        <v>100</v>
      </c>
      <c r="G211" s="26">
        <v>7013</v>
      </c>
      <c r="H211" s="26">
        <v>13785</v>
      </c>
      <c r="I211" s="53"/>
      <c r="J211" s="30">
        <v>0.99429999999999996</v>
      </c>
      <c r="K211" s="30"/>
      <c r="L211" s="149"/>
      <c r="M211" s="30"/>
      <c r="N211" s="30">
        <v>4.6100000000000002E-2</v>
      </c>
    </row>
    <row r="212" spans="1:14">
      <c r="A212" s="13" t="s">
        <v>148</v>
      </c>
      <c r="B212" s="2" t="s">
        <v>78</v>
      </c>
      <c r="C212" s="14" t="s">
        <v>62</v>
      </c>
      <c r="D212" s="2">
        <v>2012</v>
      </c>
      <c r="E212" s="14">
        <v>2012</v>
      </c>
      <c r="F212" s="14" t="s">
        <v>100</v>
      </c>
      <c r="G212" s="26">
        <v>21670</v>
      </c>
      <c r="H212" s="26">
        <v>53475</v>
      </c>
      <c r="I212" s="53"/>
      <c r="J212" s="30">
        <v>0.99350000000000005</v>
      </c>
      <c r="K212" s="30"/>
      <c r="L212" s="149"/>
      <c r="M212" s="30"/>
      <c r="N212" s="30">
        <v>2.7E-2</v>
      </c>
    </row>
    <row r="213" spans="1:14">
      <c r="A213" s="13" t="s">
        <v>149</v>
      </c>
      <c r="B213" s="2" t="s">
        <v>78</v>
      </c>
      <c r="C213" s="14" t="s">
        <v>62</v>
      </c>
      <c r="D213" s="2">
        <v>2012</v>
      </c>
      <c r="E213" s="14">
        <v>2012</v>
      </c>
      <c r="F213" s="14" t="s">
        <v>100</v>
      </c>
      <c r="G213" s="26">
        <v>444</v>
      </c>
      <c r="H213" s="26">
        <v>1046</v>
      </c>
      <c r="I213" s="53"/>
      <c r="J213" s="30">
        <v>1</v>
      </c>
      <c r="K213" s="30"/>
      <c r="L213" s="149"/>
      <c r="M213" s="30"/>
      <c r="N213" s="30">
        <v>4.6100000000000002E-2</v>
      </c>
    </row>
    <row r="214" spans="1:14">
      <c r="A214" s="13" t="s">
        <v>150</v>
      </c>
      <c r="B214" s="2" t="s">
        <v>78</v>
      </c>
      <c r="C214" s="14" t="s">
        <v>62</v>
      </c>
      <c r="D214" s="2">
        <v>2012</v>
      </c>
      <c r="E214" s="14">
        <v>2012</v>
      </c>
      <c r="F214" s="14" t="s">
        <v>100</v>
      </c>
      <c r="G214" s="26">
        <v>432</v>
      </c>
      <c r="H214" s="26">
        <v>709</v>
      </c>
      <c r="I214" s="53"/>
      <c r="J214" s="30">
        <v>0.93479999999999996</v>
      </c>
      <c r="K214" s="30"/>
      <c r="L214" s="149"/>
      <c r="M214" s="30"/>
      <c r="N214" s="30">
        <v>4.6100000000000002E-2</v>
      </c>
    </row>
    <row r="215" spans="1:14">
      <c r="A215" s="13" t="s">
        <v>151</v>
      </c>
      <c r="B215" s="2" t="s">
        <v>78</v>
      </c>
      <c r="C215" s="14" t="s">
        <v>62</v>
      </c>
      <c r="D215" s="2">
        <v>2012</v>
      </c>
      <c r="E215" s="14">
        <v>2012</v>
      </c>
      <c r="F215" s="14" t="s">
        <v>100</v>
      </c>
      <c r="G215" s="26">
        <v>20328</v>
      </c>
      <c r="H215" s="26">
        <v>47110</v>
      </c>
      <c r="I215" s="53"/>
      <c r="J215" s="30">
        <v>1</v>
      </c>
      <c r="K215" s="30"/>
      <c r="L215" s="149"/>
      <c r="M215" s="30"/>
      <c r="N215" s="30">
        <v>1.44E-2</v>
      </c>
    </row>
    <row r="216" spans="1:14">
      <c r="A216" s="13" t="s">
        <v>152</v>
      </c>
      <c r="B216" s="2" t="s">
        <v>78</v>
      </c>
      <c r="C216" s="14" t="s">
        <v>62</v>
      </c>
      <c r="D216" s="2">
        <v>2012</v>
      </c>
      <c r="E216" s="14">
        <v>2012</v>
      </c>
      <c r="F216" s="14" t="s">
        <v>100</v>
      </c>
      <c r="G216" s="26">
        <v>3380</v>
      </c>
      <c r="H216" s="26">
        <v>7209</v>
      </c>
      <c r="I216" s="53"/>
      <c r="J216" s="30">
        <v>0.99099999999999999</v>
      </c>
      <c r="K216" s="30"/>
      <c r="L216" s="149"/>
      <c r="M216" s="30"/>
      <c r="N216" s="30">
        <v>4.6100000000000002E-2</v>
      </c>
    </row>
    <row r="217" spans="1:14">
      <c r="A217" s="13" t="s">
        <v>153</v>
      </c>
      <c r="B217" s="2" t="s">
        <v>78</v>
      </c>
      <c r="C217" s="14" t="s">
        <v>62</v>
      </c>
      <c r="D217" s="2">
        <v>2012</v>
      </c>
      <c r="E217" s="14">
        <v>2012</v>
      </c>
      <c r="F217" s="14" t="s">
        <v>100</v>
      </c>
      <c r="G217" s="26">
        <v>3572</v>
      </c>
      <c r="H217" s="26">
        <v>6919</v>
      </c>
      <c r="I217" s="53"/>
      <c r="J217" s="30">
        <v>0.99319999999999997</v>
      </c>
      <c r="K217" s="30"/>
      <c r="L217" s="149"/>
      <c r="M217" s="30"/>
      <c r="N217" s="30">
        <v>4.6100000000000002E-2</v>
      </c>
    </row>
    <row r="218" spans="1:14">
      <c r="A218" s="13" t="s">
        <v>154</v>
      </c>
      <c r="B218" s="2" t="s">
        <v>77</v>
      </c>
      <c r="C218" s="14" t="s">
        <v>62</v>
      </c>
      <c r="D218" s="2">
        <v>2012</v>
      </c>
      <c r="E218" s="14">
        <v>2012</v>
      </c>
      <c r="F218" s="14" t="s">
        <v>100</v>
      </c>
      <c r="G218" s="26">
        <v>94728</v>
      </c>
      <c r="H218" s="26">
        <v>213200</v>
      </c>
      <c r="I218" s="53"/>
      <c r="J218" s="30">
        <v>0.99870000000000003</v>
      </c>
      <c r="K218" s="30"/>
      <c r="L218" s="149"/>
      <c r="M218" s="30"/>
      <c r="N218" s="30">
        <v>1.7399999999999999E-2</v>
      </c>
    </row>
    <row r="219" spans="1:14">
      <c r="A219" s="13" t="s">
        <v>155</v>
      </c>
      <c r="B219" s="2" t="s">
        <v>77</v>
      </c>
      <c r="C219" s="14" t="s">
        <v>62</v>
      </c>
      <c r="D219" s="2">
        <v>2012</v>
      </c>
      <c r="E219" s="14">
        <v>2012</v>
      </c>
      <c r="F219" s="14" t="s">
        <v>100</v>
      </c>
      <c r="G219" s="26">
        <v>8182</v>
      </c>
      <c r="H219" s="26">
        <v>18082</v>
      </c>
      <c r="I219" s="53"/>
      <c r="J219" s="30">
        <v>0.97950000000000004</v>
      </c>
      <c r="K219" s="30"/>
      <c r="L219" s="149"/>
      <c r="M219" s="30"/>
      <c r="N219" s="30">
        <v>4.6100000000000002E-2</v>
      </c>
    </row>
    <row r="220" spans="1:14">
      <c r="A220" s="13" t="s">
        <v>156</v>
      </c>
      <c r="B220" s="2" t="s">
        <v>78</v>
      </c>
      <c r="C220" s="14" t="s">
        <v>62</v>
      </c>
      <c r="D220" s="2">
        <v>2012</v>
      </c>
      <c r="E220" s="14">
        <v>2012</v>
      </c>
      <c r="F220" s="14" t="s">
        <v>100</v>
      </c>
      <c r="G220" s="26">
        <v>737</v>
      </c>
      <c r="H220" s="26">
        <v>1662</v>
      </c>
      <c r="I220" s="53"/>
      <c r="J220" s="30">
        <v>0.97919999999999996</v>
      </c>
      <c r="K220" s="30"/>
      <c r="L220" s="149"/>
      <c r="M220" s="30"/>
      <c r="N220" s="30">
        <v>4.6100000000000002E-2</v>
      </c>
    </row>
    <row r="221" spans="1:14">
      <c r="A221" s="13" t="s">
        <v>157</v>
      </c>
      <c r="B221" s="2" t="s">
        <v>78</v>
      </c>
      <c r="C221" s="14" t="s">
        <v>62</v>
      </c>
      <c r="D221" s="2">
        <v>2012</v>
      </c>
      <c r="E221" s="14">
        <v>2012</v>
      </c>
      <c r="F221" s="14" t="s">
        <v>100</v>
      </c>
      <c r="G221" s="26">
        <v>105181</v>
      </c>
      <c r="H221" s="26">
        <v>259750</v>
      </c>
      <c r="I221" s="53"/>
      <c r="J221" s="30">
        <v>0.99980000000000002</v>
      </c>
      <c r="K221" s="30"/>
      <c r="L221" s="149"/>
      <c r="M221" s="30"/>
      <c r="N221" s="30">
        <v>3.61E-2</v>
      </c>
    </row>
    <row r="222" spans="1:14">
      <c r="A222" s="13" t="s">
        <v>158</v>
      </c>
      <c r="B222" s="2" t="s">
        <v>77</v>
      </c>
      <c r="C222" s="14" t="s">
        <v>62</v>
      </c>
      <c r="D222" s="2">
        <v>2012</v>
      </c>
      <c r="E222" s="14">
        <v>2012</v>
      </c>
      <c r="F222" s="14" t="s">
        <v>100</v>
      </c>
      <c r="G222" s="26">
        <v>88694</v>
      </c>
      <c r="H222" s="26">
        <v>200900</v>
      </c>
      <c r="I222" s="53"/>
      <c r="J222" s="30">
        <v>0.99150000000000005</v>
      </c>
      <c r="K222" s="30"/>
      <c r="L222" s="149"/>
      <c r="M222" s="30"/>
      <c r="N222" s="30">
        <v>3.44E-2</v>
      </c>
    </row>
    <row r="223" spans="1:14">
      <c r="A223" s="13" t="s">
        <v>159</v>
      </c>
      <c r="B223" s="2" t="s">
        <v>78</v>
      </c>
      <c r="C223" s="14" t="s">
        <v>62</v>
      </c>
      <c r="D223" s="2">
        <v>2012</v>
      </c>
      <c r="E223" s="14">
        <v>2012</v>
      </c>
      <c r="F223" s="14" t="s">
        <v>100</v>
      </c>
      <c r="G223" s="26">
        <v>2646</v>
      </c>
      <c r="H223" s="26">
        <v>6186</v>
      </c>
      <c r="I223" s="53"/>
      <c r="J223" s="30">
        <v>0.97809999999999997</v>
      </c>
      <c r="K223" s="30"/>
      <c r="L223" s="149"/>
      <c r="M223" s="30"/>
      <c r="N223" s="30">
        <v>4.6100000000000002E-2</v>
      </c>
    </row>
    <row r="224" spans="1:14">
      <c r="A224" s="13" t="s">
        <v>160</v>
      </c>
      <c r="B224" s="2" t="s">
        <v>78</v>
      </c>
      <c r="C224" s="14" t="s">
        <v>62</v>
      </c>
      <c r="D224" s="2">
        <v>2012</v>
      </c>
      <c r="E224" s="14">
        <v>2012</v>
      </c>
      <c r="F224" s="14" t="s">
        <v>100</v>
      </c>
      <c r="G224" s="26">
        <v>145844</v>
      </c>
      <c r="H224" s="26">
        <v>350194</v>
      </c>
      <c r="I224" s="53"/>
      <c r="J224" s="30">
        <v>0.99919999999999998</v>
      </c>
      <c r="K224" s="30"/>
      <c r="L224" s="149"/>
      <c r="M224" s="30"/>
      <c r="N224" s="30">
        <v>1.9800000000000002E-2</v>
      </c>
    </row>
    <row r="225" spans="1:31">
      <c r="A225" s="13" t="s">
        <v>161</v>
      </c>
      <c r="B225" s="2" t="s">
        <v>77</v>
      </c>
      <c r="C225" s="14" t="s">
        <v>62</v>
      </c>
      <c r="D225" s="2">
        <v>2012</v>
      </c>
      <c r="E225" s="14">
        <v>2012</v>
      </c>
      <c r="F225" s="14" t="s">
        <v>100</v>
      </c>
      <c r="G225" s="26">
        <v>109637</v>
      </c>
      <c r="H225" s="26">
        <v>243130</v>
      </c>
      <c r="I225" s="53"/>
      <c r="J225" s="30">
        <v>0.98270000000000002</v>
      </c>
      <c r="K225" s="30"/>
      <c r="L225" s="149"/>
      <c r="M225" s="30"/>
      <c r="N225" s="30">
        <v>8.0199999999999994E-2</v>
      </c>
    </row>
    <row r="226" spans="1:31">
      <c r="A226" s="13" t="s">
        <v>162</v>
      </c>
      <c r="B226" s="2" t="s">
        <v>77</v>
      </c>
      <c r="C226" s="14" t="s">
        <v>62</v>
      </c>
      <c r="D226" s="2">
        <v>2012</v>
      </c>
      <c r="E226" s="14">
        <v>2012</v>
      </c>
      <c r="F226" s="14" t="s">
        <v>100</v>
      </c>
      <c r="G226" s="26">
        <v>32790</v>
      </c>
      <c r="H226" s="26">
        <v>50876</v>
      </c>
      <c r="I226" s="53"/>
      <c r="J226" s="30">
        <v>0.98899999999999999</v>
      </c>
      <c r="K226" s="30"/>
      <c r="L226" s="149"/>
      <c r="M226" s="30"/>
      <c r="N226" s="30">
        <v>2.7400000000000001E-2</v>
      </c>
    </row>
    <row r="227" spans="1:31">
      <c r="A227" s="13" t="s">
        <v>163</v>
      </c>
      <c r="B227" s="2" t="s">
        <v>78</v>
      </c>
      <c r="C227" s="14" t="s">
        <v>62</v>
      </c>
      <c r="D227" s="2">
        <v>2012</v>
      </c>
      <c r="E227" s="14">
        <v>2012</v>
      </c>
      <c r="F227" s="14" t="s">
        <v>100</v>
      </c>
      <c r="G227" s="26">
        <v>43038</v>
      </c>
      <c r="H227" s="26">
        <v>106481</v>
      </c>
      <c r="I227" s="53"/>
      <c r="J227" s="30">
        <v>0.98050000000000004</v>
      </c>
      <c r="K227" s="30"/>
      <c r="L227" s="149"/>
      <c r="M227" s="30"/>
      <c r="N227" s="30">
        <v>2.7699999999999999E-2</v>
      </c>
    </row>
    <row r="228" spans="1:31">
      <c r="A228" s="13" t="s">
        <v>164</v>
      </c>
      <c r="B228" s="2" t="s">
        <v>77</v>
      </c>
      <c r="C228" s="14" t="s">
        <v>62</v>
      </c>
      <c r="D228" s="2">
        <v>2012</v>
      </c>
      <c r="E228" s="14">
        <v>2012</v>
      </c>
      <c r="F228" s="14" t="s">
        <v>100</v>
      </c>
      <c r="G228" s="26">
        <v>8992</v>
      </c>
      <c r="H228" s="26">
        <v>17630</v>
      </c>
      <c r="I228" s="53"/>
      <c r="J228" s="30">
        <v>0.97019999999999995</v>
      </c>
      <c r="K228" s="30"/>
      <c r="L228" s="149"/>
      <c r="M228" s="30"/>
      <c r="N228" s="30">
        <v>4.6100000000000002E-2</v>
      </c>
    </row>
    <row r="229" spans="1:31">
      <c r="A229" s="13" t="s">
        <v>165</v>
      </c>
      <c r="B229" s="2" t="s">
        <v>77</v>
      </c>
      <c r="C229" s="14" t="s">
        <v>62</v>
      </c>
      <c r="D229" s="2">
        <v>2012</v>
      </c>
      <c r="E229" s="14">
        <v>2012</v>
      </c>
      <c r="F229" s="14" t="s">
        <v>100</v>
      </c>
      <c r="G229" s="26">
        <v>13057</v>
      </c>
      <c r="H229" s="26">
        <v>27156</v>
      </c>
      <c r="I229" s="53"/>
      <c r="J229" s="30">
        <v>0.93810000000000004</v>
      </c>
      <c r="K229" s="30"/>
      <c r="L229" s="149"/>
      <c r="M229" s="30"/>
      <c r="N229" s="30">
        <v>4.6100000000000002E-2</v>
      </c>
    </row>
    <row r="230" spans="1:31">
      <c r="A230" s="13" t="s">
        <v>166</v>
      </c>
      <c r="B230" s="2" t="s">
        <v>77</v>
      </c>
      <c r="C230" s="14" t="s">
        <v>62</v>
      </c>
      <c r="D230" s="2">
        <v>2012</v>
      </c>
      <c r="E230" s="14">
        <v>2012</v>
      </c>
      <c r="F230" s="14" t="s">
        <v>100</v>
      </c>
      <c r="G230" s="26">
        <v>14639</v>
      </c>
      <c r="H230" s="26">
        <v>33118</v>
      </c>
      <c r="I230" s="53"/>
      <c r="J230" s="30">
        <v>0.88190000000000002</v>
      </c>
      <c r="K230" s="30"/>
      <c r="L230" s="149"/>
      <c r="M230" s="30"/>
      <c r="N230" s="30">
        <v>4.6100000000000002E-2</v>
      </c>
    </row>
    <row r="231" spans="1:31">
      <c r="A231" s="13" t="s">
        <v>167</v>
      </c>
      <c r="B231" s="2" t="s">
        <v>77</v>
      </c>
      <c r="C231" s="14" t="s">
        <v>62</v>
      </c>
      <c r="D231" s="2">
        <v>2012</v>
      </c>
      <c r="E231" s="14">
        <v>2012</v>
      </c>
      <c r="F231" s="14" t="s">
        <v>100</v>
      </c>
      <c r="G231" s="26">
        <v>47906</v>
      </c>
      <c r="H231" s="26">
        <v>103487</v>
      </c>
      <c r="I231" s="53"/>
      <c r="J231" s="30">
        <v>0.79359999999999997</v>
      </c>
      <c r="K231" s="30"/>
      <c r="L231" s="149"/>
      <c r="M231" s="30"/>
      <c r="N231" s="30">
        <v>2.8999999999999998E-3</v>
      </c>
    </row>
    <row r="232" spans="1:31">
      <c r="A232" s="13" t="s">
        <v>168</v>
      </c>
      <c r="B232" s="2" t="s">
        <v>77</v>
      </c>
      <c r="C232" s="14" t="s">
        <v>62</v>
      </c>
      <c r="D232" s="2">
        <v>2012</v>
      </c>
      <c r="E232" s="14">
        <v>2012</v>
      </c>
      <c r="F232" s="14" t="s">
        <v>100</v>
      </c>
      <c r="G232" s="26">
        <v>10843</v>
      </c>
      <c r="H232" s="26">
        <v>22588</v>
      </c>
      <c r="I232" s="53"/>
      <c r="J232" s="30">
        <v>0.94040000000000001</v>
      </c>
      <c r="K232" s="30"/>
      <c r="L232" s="149"/>
      <c r="M232" s="30"/>
      <c r="N232" s="30">
        <v>4.6100000000000002E-2</v>
      </c>
    </row>
    <row r="233" spans="1:31">
      <c r="A233" s="13" t="s">
        <v>169</v>
      </c>
      <c r="B233" s="2" t="s">
        <v>78</v>
      </c>
      <c r="C233" s="14" t="s">
        <v>62</v>
      </c>
      <c r="D233" s="2">
        <v>2012</v>
      </c>
      <c r="E233" s="14">
        <v>2012</v>
      </c>
      <c r="F233" s="14" t="s">
        <v>100</v>
      </c>
      <c r="G233" s="26">
        <v>12224</v>
      </c>
      <c r="H233" s="26">
        <v>24673</v>
      </c>
      <c r="I233" s="53"/>
      <c r="J233" s="30">
        <v>0.97140000000000004</v>
      </c>
      <c r="K233" s="30"/>
      <c r="L233" s="149"/>
      <c r="M233" s="30"/>
      <c r="N233" s="30">
        <v>4.6100000000000002E-2</v>
      </c>
    </row>
    <row r="234" spans="1:31">
      <c r="A234" s="13" t="s">
        <v>170</v>
      </c>
      <c r="B234" s="2" t="s">
        <v>78</v>
      </c>
      <c r="C234" s="14" t="s">
        <v>62</v>
      </c>
      <c r="D234" s="2">
        <v>2012</v>
      </c>
      <c r="E234" s="14">
        <v>2012</v>
      </c>
      <c r="F234" s="14" t="s">
        <v>100</v>
      </c>
      <c r="G234" s="26">
        <v>142</v>
      </c>
      <c r="H234" s="26">
        <v>266</v>
      </c>
      <c r="I234" s="53"/>
      <c r="J234" s="30">
        <v>1</v>
      </c>
      <c r="K234" s="30"/>
      <c r="L234" s="149"/>
      <c r="M234" s="30"/>
      <c r="N234" s="30">
        <v>4.6100000000000002E-2</v>
      </c>
      <c r="O234" s="1"/>
      <c r="P234" s="1"/>
      <c r="Q234" s="1"/>
      <c r="R234" s="1"/>
      <c r="S234" s="1"/>
      <c r="T234" s="1"/>
      <c r="U234" s="1"/>
      <c r="V234" s="1"/>
      <c r="W234" s="1"/>
      <c r="X234" s="1"/>
      <c r="Y234" s="1"/>
      <c r="Z234" s="1"/>
      <c r="AA234" s="1"/>
      <c r="AB234" s="1"/>
      <c r="AC234" s="1"/>
      <c r="AD234" s="1"/>
      <c r="AE234" s="1"/>
    </row>
    <row r="235" spans="1:31">
      <c r="A235" s="13" t="s">
        <v>171</v>
      </c>
      <c r="B235" s="2" t="s">
        <v>78</v>
      </c>
      <c r="C235" s="14" t="s">
        <v>62</v>
      </c>
      <c r="D235" s="2">
        <v>2012</v>
      </c>
      <c r="E235" s="14">
        <v>2012</v>
      </c>
      <c r="F235" s="14" t="s">
        <v>100</v>
      </c>
      <c r="G235" s="26">
        <v>2695</v>
      </c>
      <c r="H235" s="26">
        <v>6089</v>
      </c>
      <c r="I235" s="53"/>
      <c r="J235" s="30">
        <v>1</v>
      </c>
      <c r="K235" s="30"/>
      <c r="L235" s="149"/>
      <c r="M235" s="30"/>
      <c r="N235" s="30">
        <v>4.6100000000000002E-2</v>
      </c>
      <c r="O235" s="1"/>
      <c r="P235" s="1"/>
      <c r="Q235" s="1"/>
      <c r="R235" s="1"/>
      <c r="S235" s="1"/>
      <c r="T235" s="1"/>
      <c r="U235" s="1"/>
      <c r="V235" s="1"/>
      <c r="W235" s="1"/>
      <c r="X235" s="1"/>
      <c r="Y235" s="1"/>
      <c r="Z235" s="1"/>
      <c r="AA235" s="1"/>
      <c r="AB235" s="1"/>
      <c r="AC235" s="1"/>
      <c r="AD235" s="1"/>
      <c r="AE235" s="1"/>
    </row>
    <row r="236" spans="1:31">
      <c r="A236" s="13" t="s">
        <v>172</v>
      </c>
      <c r="B236" s="2" t="s">
        <v>77</v>
      </c>
      <c r="C236" s="14" t="s">
        <v>62</v>
      </c>
      <c r="D236" s="2">
        <v>2012</v>
      </c>
      <c r="E236" s="14">
        <v>2012</v>
      </c>
      <c r="F236" s="14" t="s">
        <v>100</v>
      </c>
      <c r="G236" s="26">
        <v>19375</v>
      </c>
      <c r="H236" s="26">
        <v>39399</v>
      </c>
      <c r="I236" s="53"/>
      <c r="J236" s="30">
        <v>0.92859999999999998</v>
      </c>
      <c r="K236" s="30"/>
      <c r="L236" s="149"/>
      <c r="M236" s="30"/>
      <c r="N236" s="30">
        <v>1.24E-2</v>
      </c>
      <c r="O236" s="1"/>
      <c r="P236" s="1"/>
      <c r="Q236" s="1"/>
      <c r="R236" s="1"/>
      <c r="S236" s="1"/>
      <c r="T236" s="1"/>
      <c r="U236" s="1"/>
      <c r="V236" s="1"/>
      <c r="W236" s="1"/>
      <c r="X236" s="1"/>
      <c r="Y236" s="1"/>
      <c r="Z236" s="1"/>
      <c r="AA236" s="1"/>
      <c r="AB236" s="1"/>
      <c r="AC236" s="1"/>
      <c r="AD236" s="1"/>
      <c r="AE236" s="1"/>
    </row>
    <row r="237" spans="1:31">
      <c r="A237" s="13" t="s">
        <v>173</v>
      </c>
      <c r="B237" s="2" t="s">
        <v>77</v>
      </c>
      <c r="C237" s="14" t="s">
        <v>62</v>
      </c>
      <c r="D237" s="2">
        <v>2012</v>
      </c>
      <c r="E237" s="14">
        <v>2012</v>
      </c>
      <c r="F237" s="14" t="s">
        <v>100</v>
      </c>
      <c r="G237" s="26">
        <v>17651</v>
      </c>
      <c r="H237" s="26">
        <v>33291</v>
      </c>
      <c r="I237" s="53"/>
      <c r="J237" s="30">
        <v>0.87729999999999997</v>
      </c>
      <c r="K237" s="30"/>
      <c r="L237" s="149"/>
      <c r="M237" s="30"/>
      <c r="N237" s="30">
        <v>4.6100000000000002E-2</v>
      </c>
      <c r="O237" s="1"/>
      <c r="P237" s="1"/>
      <c r="Q237" s="1"/>
      <c r="R237" s="1"/>
      <c r="S237" s="1"/>
      <c r="T237" s="1"/>
      <c r="U237" s="1"/>
      <c r="V237" s="1"/>
      <c r="W237" s="1"/>
      <c r="X237" s="1"/>
      <c r="Y237" s="1"/>
      <c r="Z237" s="1"/>
      <c r="AA237" s="1"/>
      <c r="AB237" s="1"/>
      <c r="AC237" s="1"/>
      <c r="AD237" s="1"/>
      <c r="AE237" s="1"/>
    </row>
    <row r="238" spans="1:31">
      <c r="A238" s="13" t="s">
        <v>174</v>
      </c>
      <c r="B238" s="2" t="s">
        <v>78</v>
      </c>
      <c r="C238" s="14" t="s">
        <v>62</v>
      </c>
      <c r="D238" s="2">
        <v>2012</v>
      </c>
      <c r="E238" s="14">
        <v>2012</v>
      </c>
      <c r="F238" s="14" t="s">
        <v>100</v>
      </c>
      <c r="G238" s="26">
        <v>38687</v>
      </c>
      <c r="H238" s="26">
        <v>86863</v>
      </c>
      <c r="I238" s="53"/>
      <c r="J238" s="30">
        <v>1</v>
      </c>
      <c r="K238" s="30"/>
      <c r="L238" s="149"/>
      <c r="M238" s="30"/>
      <c r="N238" s="30">
        <v>3.1399999999999997E-2</v>
      </c>
      <c r="O238" s="1"/>
      <c r="P238" s="1"/>
      <c r="Q238" s="1"/>
      <c r="R238" s="1"/>
      <c r="S238" s="1"/>
      <c r="T238" s="1"/>
      <c r="U238" s="1"/>
      <c r="V238" s="1"/>
      <c r="W238" s="1"/>
      <c r="X238" s="1"/>
      <c r="Y238" s="1"/>
      <c r="Z238" s="1"/>
      <c r="AA238" s="1"/>
      <c r="AB238" s="1"/>
      <c r="AC238" s="1"/>
      <c r="AD238" s="1"/>
      <c r="AE238" s="1"/>
    </row>
    <row r="239" spans="1:31">
      <c r="A239" s="13" t="s">
        <v>175</v>
      </c>
      <c r="B239" s="2" t="s">
        <v>78</v>
      </c>
      <c r="C239" s="14" t="s">
        <v>62</v>
      </c>
      <c r="D239" s="2">
        <v>2012</v>
      </c>
      <c r="E239" s="14">
        <v>2012</v>
      </c>
      <c r="F239" s="14" t="s">
        <v>100</v>
      </c>
      <c r="G239" s="26">
        <v>4927</v>
      </c>
      <c r="H239" s="26">
        <v>11972</v>
      </c>
      <c r="I239" s="53"/>
      <c r="J239" s="30">
        <v>0.95030000000000003</v>
      </c>
      <c r="K239" s="30"/>
      <c r="L239" s="149"/>
      <c r="M239" s="30"/>
      <c r="N239" s="30">
        <v>4.6100000000000002E-2</v>
      </c>
      <c r="O239" s="1"/>
      <c r="P239" s="1"/>
      <c r="Q239" s="1"/>
      <c r="R239" s="1"/>
      <c r="S239" s="1"/>
      <c r="T239" s="1"/>
      <c r="U239" s="1"/>
      <c r="V239" s="1"/>
      <c r="W239" s="1"/>
      <c r="X239" s="1"/>
      <c r="Y239" s="1"/>
      <c r="Z239" s="1"/>
      <c r="AA239" s="1"/>
      <c r="AB239" s="1"/>
      <c r="AC239" s="1"/>
      <c r="AD239" s="1"/>
      <c r="AE239" s="1"/>
    </row>
    <row r="240" spans="1:31">
      <c r="A240" s="13" t="s">
        <v>176</v>
      </c>
      <c r="B240" s="2" t="s">
        <v>78</v>
      </c>
      <c r="C240" s="14" t="s">
        <v>62</v>
      </c>
      <c r="D240" s="2">
        <v>2012</v>
      </c>
      <c r="E240" s="14">
        <v>2012</v>
      </c>
      <c r="F240" s="14" t="s">
        <v>100</v>
      </c>
      <c r="G240" s="26">
        <v>4060</v>
      </c>
      <c r="H240" s="26">
        <v>9592</v>
      </c>
      <c r="I240" s="53"/>
      <c r="J240" s="30">
        <v>0.8972</v>
      </c>
      <c r="K240" s="30"/>
      <c r="L240" s="149"/>
      <c r="M240" s="30"/>
      <c r="N240" s="30">
        <v>4.6100000000000002E-2</v>
      </c>
      <c r="O240" s="1"/>
      <c r="P240" s="1"/>
      <c r="Q240" s="1"/>
      <c r="R240" s="1"/>
      <c r="S240" s="1"/>
      <c r="T240" s="1"/>
      <c r="U240" s="1"/>
      <c r="V240" s="1"/>
      <c r="W240" s="1"/>
      <c r="X240" s="1"/>
      <c r="Y240" s="1"/>
      <c r="Z240" s="1"/>
      <c r="AA240" s="1"/>
      <c r="AB240" s="1"/>
      <c r="AC240" s="1"/>
      <c r="AD240" s="1"/>
      <c r="AE240" s="1"/>
    </row>
    <row r="241" spans="1:31">
      <c r="A241" s="13" t="s">
        <v>177</v>
      </c>
      <c r="B241" s="2" t="s">
        <v>78</v>
      </c>
      <c r="C241" s="14" t="s">
        <v>62</v>
      </c>
      <c r="D241" s="2">
        <v>2012</v>
      </c>
      <c r="E241" s="14">
        <v>2012</v>
      </c>
      <c r="F241" s="14" t="s">
        <v>100</v>
      </c>
      <c r="G241" s="26">
        <v>739</v>
      </c>
      <c r="H241" s="26">
        <v>1513</v>
      </c>
      <c r="I241" s="53"/>
      <c r="J241" s="30">
        <v>1</v>
      </c>
      <c r="K241" s="30"/>
      <c r="L241" s="149"/>
      <c r="M241" s="30"/>
      <c r="N241" s="30">
        <v>4.6100000000000002E-2</v>
      </c>
      <c r="O241" s="1"/>
      <c r="P241" s="1"/>
      <c r="Q241" s="1"/>
      <c r="R241" s="1"/>
      <c r="S241" s="1"/>
      <c r="T241" s="1"/>
      <c r="U241" s="1"/>
      <c r="V241" s="1"/>
      <c r="W241" s="1"/>
      <c r="X241" s="1"/>
      <c r="Y241" s="1"/>
      <c r="Z241" s="1"/>
      <c r="AA241" s="1"/>
      <c r="AB241" s="1"/>
      <c r="AC241" s="1"/>
      <c r="AD241" s="1"/>
      <c r="AE241" s="1"/>
    </row>
    <row r="242" spans="1:31">
      <c r="A242" s="13" t="s">
        <v>178</v>
      </c>
      <c r="B242" s="2" t="s">
        <v>77</v>
      </c>
      <c r="C242" s="14" t="s">
        <v>62</v>
      </c>
      <c r="D242" s="2">
        <v>2012</v>
      </c>
      <c r="E242" s="14">
        <v>2012</v>
      </c>
      <c r="F242" s="14" t="s">
        <v>100</v>
      </c>
      <c r="G242" s="26">
        <v>44257</v>
      </c>
      <c r="H242" s="26">
        <v>109820</v>
      </c>
      <c r="I242" s="53"/>
      <c r="J242" s="30">
        <v>1</v>
      </c>
      <c r="K242" s="30"/>
      <c r="L242" s="149"/>
      <c r="M242" s="30"/>
      <c r="N242" s="30">
        <v>1.3899999999999999E-2</v>
      </c>
      <c r="O242" s="1"/>
      <c r="P242" s="1"/>
      <c r="Q242" s="1"/>
      <c r="R242" s="1"/>
      <c r="S242" s="1"/>
      <c r="T242" s="1"/>
      <c r="U242" s="1"/>
      <c r="V242" s="1"/>
      <c r="W242" s="1"/>
      <c r="X242" s="1"/>
      <c r="Y242" s="1"/>
      <c r="Z242" s="1"/>
      <c r="AA242" s="1"/>
      <c r="AB242" s="1"/>
      <c r="AC242" s="1"/>
      <c r="AD242" s="1"/>
      <c r="AE242" s="1"/>
    </row>
    <row r="243" spans="1:31">
      <c r="A243" s="13" t="s">
        <v>179</v>
      </c>
      <c r="B243" s="2" t="s">
        <v>78</v>
      </c>
      <c r="C243" s="14" t="s">
        <v>62</v>
      </c>
      <c r="D243" s="2">
        <v>2012</v>
      </c>
      <c r="E243" s="14">
        <v>2012</v>
      </c>
      <c r="F243" s="14" t="s">
        <v>100</v>
      </c>
      <c r="G243" s="26">
        <v>2740</v>
      </c>
      <c r="H243" s="26">
        <v>5167</v>
      </c>
      <c r="I243" s="53"/>
      <c r="J243" s="30">
        <v>0.96550000000000002</v>
      </c>
      <c r="K243" s="30"/>
      <c r="L243" s="149"/>
      <c r="M243" s="30"/>
      <c r="N243" s="30">
        <v>4.6100000000000002E-2</v>
      </c>
      <c r="O243" s="1"/>
      <c r="P243" s="1"/>
      <c r="Q243" s="1"/>
      <c r="R243" s="1"/>
      <c r="S243" s="1"/>
      <c r="T243" s="1"/>
      <c r="U243" s="1"/>
      <c r="V243" s="1"/>
      <c r="W243" s="1"/>
      <c r="X243" s="1"/>
      <c r="Y243" s="1"/>
      <c r="Z243" s="1"/>
      <c r="AA243" s="1"/>
      <c r="AB243" s="1"/>
      <c r="AC243" s="1"/>
      <c r="AD243" s="1"/>
      <c r="AE243" s="1"/>
    </row>
    <row r="244" spans="1:31">
      <c r="A244" s="13" t="s">
        <v>180</v>
      </c>
      <c r="B244" s="2" t="s">
        <v>77</v>
      </c>
      <c r="C244" s="14" t="s">
        <v>62</v>
      </c>
      <c r="D244" s="2">
        <v>2012</v>
      </c>
      <c r="E244" s="14">
        <v>2012</v>
      </c>
      <c r="F244" s="14" t="s">
        <v>100</v>
      </c>
      <c r="G244" s="26">
        <v>31039</v>
      </c>
      <c r="H244" s="26">
        <v>64668</v>
      </c>
      <c r="I244" s="53"/>
      <c r="J244" s="30">
        <v>0.99039999999999995</v>
      </c>
      <c r="K244" s="30"/>
      <c r="L244" s="149"/>
      <c r="M244" s="30"/>
      <c r="N244" s="30">
        <v>1.35E-2</v>
      </c>
      <c r="O244" s="1"/>
      <c r="P244" s="1"/>
      <c r="Q244" s="1"/>
      <c r="R244" s="1"/>
      <c r="S244" s="1"/>
      <c r="T244" s="1"/>
      <c r="U244" s="1"/>
      <c r="V244" s="1"/>
      <c r="W244" s="1"/>
      <c r="X244" s="1"/>
      <c r="Y244" s="1"/>
      <c r="Z244" s="1"/>
      <c r="AA244" s="1"/>
      <c r="AB244" s="1"/>
      <c r="AC244" s="1"/>
      <c r="AD244" s="1"/>
      <c r="AE244" s="1"/>
    </row>
    <row r="245" spans="1:31">
      <c r="A245" s="13" t="s">
        <v>181</v>
      </c>
      <c r="B245" s="2" t="s">
        <v>77</v>
      </c>
      <c r="C245" s="14" t="s">
        <v>62</v>
      </c>
      <c r="D245" s="2">
        <v>2012</v>
      </c>
      <c r="E245" s="14">
        <v>2012</v>
      </c>
      <c r="F245" s="14" t="s">
        <v>100</v>
      </c>
      <c r="G245" s="26">
        <v>7631</v>
      </c>
      <c r="H245" s="26">
        <v>16835</v>
      </c>
      <c r="I245" s="53"/>
      <c r="J245" s="30">
        <v>0.93269999999999997</v>
      </c>
      <c r="K245" s="30"/>
      <c r="L245" s="149"/>
      <c r="M245" s="30"/>
      <c r="N245" s="30">
        <v>4.6100000000000002E-2</v>
      </c>
      <c r="O245" s="1"/>
      <c r="P245" s="1"/>
      <c r="Q245" s="1"/>
      <c r="R245" s="1"/>
      <c r="S245" s="1"/>
      <c r="T245" s="1"/>
      <c r="U245" s="1"/>
      <c r="V245" s="1"/>
      <c r="W245" s="1"/>
      <c r="X245" s="1"/>
      <c r="Y245" s="1"/>
      <c r="Z245" s="1"/>
      <c r="AA245" s="1"/>
      <c r="AB245" s="1"/>
      <c r="AC245" s="1"/>
      <c r="AD245" s="1"/>
      <c r="AE245" s="1"/>
    </row>
    <row r="246" spans="1:31">
      <c r="A246" s="13" t="s">
        <v>182</v>
      </c>
      <c r="B246" s="2" t="s">
        <v>78</v>
      </c>
      <c r="C246" s="14" t="s">
        <v>62</v>
      </c>
      <c r="D246" s="2">
        <v>2012</v>
      </c>
      <c r="E246" s="14">
        <v>2012</v>
      </c>
      <c r="F246" s="14" t="s">
        <v>100</v>
      </c>
      <c r="G246" s="26">
        <v>5701</v>
      </c>
      <c r="H246" s="26">
        <v>12923</v>
      </c>
      <c r="I246" s="53"/>
      <c r="J246" s="30">
        <v>1</v>
      </c>
      <c r="K246" s="30"/>
      <c r="L246" s="149"/>
      <c r="M246" s="30"/>
      <c r="N246" s="30">
        <v>4.6100000000000002E-2</v>
      </c>
      <c r="O246" s="1"/>
      <c r="P246" s="1"/>
      <c r="Q246" s="1"/>
      <c r="R246" s="1"/>
      <c r="S246" s="1"/>
      <c r="T246" s="1"/>
      <c r="U246" s="1"/>
      <c r="V246" s="1"/>
      <c r="W246" s="1"/>
      <c r="X246" s="1"/>
      <c r="Y246" s="1"/>
      <c r="Z246" s="1"/>
      <c r="AA246" s="1"/>
      <c r="AB246" s="1"/>
      <c r="AC246" s="1"/>
      <c r="AD246" s="1"/>
      <c r="AE246" s="1"/>
    </row>
    <row r="247" spans="1:31">
      <c r="A247" s="56" t="s">
        <v>183</v>
      </c>
      <c r="B247" s="2" t="s">
        <v>66</v>
      </c>
      <c r="C247" s="2" t="s">
        <v>63</v>
      </c>
      <c r="D247" s="2">
        <v>2012</v>
      </c>
      <c r="E247" s="14">
        <v>2012</v>
      </c>
      <c r="F247" s="14" t="s">
        <v>100</v>
      </c>
      <c r="G247" s="26">
        <v>1807625</v>
      </c>
      <c r="H247" s="26">
        <v>4020610</v>
      </c>
      <c r="I247" s="53"/>
      <c r="J247" s="30">
        <v>0.97750000000000004</v>
      </c>
      <c r="K247" s="30"/>
      <c r="L247" s="149"/>
      <c r="M247" s="30"/>
      <c r="N247" s="30">
        <v>3.9800000000000002E-2</v>
      </c>
      <c r="O247" s="2"/>
      <c r="P247" s="2"/>
      <c r="Q247" s="2"/>
      <c r="R247" s="2"/>
      <c r="S247" s="2"/>
      <c r="T247" s="2"/>
      <c r="U247" s="2"/>
      <c r="V247" s="2"/>
      <c r="W247" s="2"/>
      <c r="X247" s="2"/>
      <c r="Y247" s="2"/>
      <c r="Z247" s="2"/>
      <c r="AA247" s="2"/>
      <c r="AB247" s="2"/>
      <c r="AC247" s="2"/>
      <c r="AD247" s="2"/>
      <c r="AE247" s="2"/>
    </row>
    <row r="248" spans="1:31">
      <c r="A248" s="56" t="s">
        <v>184</v>
      </c>
      <c r="B248" s="2" t="s">
        <v>77</v>
      </c>
      <c r="C248" s="2" t="s">
        <v>63</v>
      </c>
      <c r="D248" s="2">
        <v>2012</v>
      </c>
      <c r="E248" s="14">
        <v>2012</v>
      </c>
      <c r="F248" s="14" t="s">
        <v>100</v>
      </c>
      <c r="G248" s="26">
        <v>61092</v>
      </c>
      <c r="H248" s="26">
        <v>123405</v>
      </c>
      <c r="I248" s="53"/>
      <c r="J248" s="30">
        <v>0.92879999999999996</v>
      </c>
      <c r="K248" s="30"/>
      <c r="L248" s="149"/>
      <c r="M248" s="30"/>
      <c r="N248" s="30">
        <v>1.21E-2</v>
      </c>
      <c r="O248" s="1"/>
      <c r="P248" s="1"/>
      <c r="Q248" s="1"/>
      <c r="R248" s="1"/>
      <c r="S248" s="1"/>
      <c r="T248" s="1"/>
      <c r="U248" s="1"/>
      <c r="V248" s="1"/>
      <c r="W248" s="1"/>
      <c r="X248" s="1"/>
      <c r="Y248" s="1"/>
      <c r="Z248" s="1"/>
      <c r="AA248" s="1"/>
      <c r="AB248" s="1"/>
      <c r="AC248" s="1"/>
      <c r="AD248" s="1"/>
      <c r="AE248" s="1"/>
    </row>
    <row r="249" spans="1:31">
      <c r="A249" s="56" t="s">
        <v>185</v>
      </c>
      <c r="B249" s="2" t="s">
        <v>78</v>
      </c>
      <c r="C249" s="2" t="s">
        <v>63</v>
      </c>
      <c r="D249" s="2">
        <v>2012</v>
      </c>
      <c r="E249" s="14">
        <v>2012</v>
      </c>
      <c r="F249" s="14" t="s">
        <v>100</v>
      </c>
      <c r="G249" s="26">
        <v>90</v>
      </c>
      <c r="H249" s="26">
        <v>150</v>
      </c>
      <c r="I249" s="53"/>
      <c r="J249" s="30">
        <v>1</v>
      </c>
      <c r="K249" s="30"/>
      <c r="L249" s="149"/>
      <c r="M249" s="30"/>
      <c r="N249" s="30">
        <v>4.6399999999999997E-2</v>
      </c>
      <c r="O249" s="1"/>
      <c r="P249" s="1"/>
      <c r="Q249" s="1"/>
      <c r="R249" s="1"/>
      <c r="S249" s="1"/>
      <c r="T249" s="1"/>
      <c r="U249" s="1"/>
      <c r="V249" s="1"/>
      <c r="W249" s="1"/>
      <c r="X249" s="1"/>
      <c r="Y249" s="1"/>
      <c r="Z249" s="1"/>
      <c r="AA249" s="1"/>
      <c r="AB249" s="1"/>
      <c r="AC249" s="1"/>
      <c r="AD249" s="1"/>
      <c r="AE249" s="1"/>
    </row>
    <row r="250" spans="1:31">
      <c r="A250" s="56" t="s">
        <v>186</v>
      </c>
      <c r="B250" s="2" t="s">
        <v>78</v>
      </c>
      <c r="C250" s="2" t="s">
        <v>63</v>
      </c>
      <c r="D250" s="2">
        <v>2012</v>
      </c>
      <c r="E250" s="14">
        <v>2012</v>
      </c>
      <c r="F250" s="14" t="s">
        <v>100</v>
      </c>
      <c r="G250" s="26">
        <v>1705</v>
      </c>
      <c r="H250" s="26">
        <v>3264</v>
      </c>
      <c r="I250" s="53"/>
      <c r="J250" s="30">
        <v>0.95379999999999998</v>
      </c>
      <c r="K250" s="30"/>
      <c r="L250" s="149"/>
      <c r="M250" s="30"/>
      <c r="N250" s="30">
        <v>4.6399999999999997E-2</v>
      </c>
    </row>
    <row r="251" spans="1:31">
      <c r="A251" s="56" t="s">
        <v>187</v>
      </c>
      <c r="B251" s="2" t="s">
        <v>78</v>
      </c>
      <c r="C251" s="2" t="s">
        <v>63</v>
      </c>
      <c r="D251" s="2">
        <v>2012</v>
      </c>
      <c r="E251" s="14">
        <v>2012</v>
      </c>
      <c r="F251" s="14" t="s">
        <v>100</v>
      </c>
      <c r="G251" s="26">
        <v>13829</v>
      </c>
      <c r="H251" s="26">
        <v>28929</v>
      </c>
      <c r="I251" s="53"/>
      <c r="J251" s="30">
        <v>0.87409999999999999</v>
      </c>
      <c r="K251" s="30"/>
      <c r="L251" s="149"/>
      <c r="M251" s="30"/>
      <c r="N251" s="30">
        <v>4.6399999999999997E-2</v>
      </c>
    </row>
    <row r="252" spans="1:31">
      <c r="A252" s="56" t="s">
        <v>188</v>
      </c>
      <c r="B252" s="2" t="s">
        <v>78</v>
      </c>
      <c r="C252" s="2" t="s">
        <v>63</v>
      </c>
      <c r="D252" s="2">
        <v>2012</v>
      </c>
      <c r="E252" s="14">
        <v>2012</v>
      </c>
      <c r="F252" s="14" t="s">
        <v>100</v>
      </c>
      <c r="G252" s="26">
        <v>2527</v>
      </c>
      <c r="H252" s="26">
        <v>5039</v>
      </c>
      <c r="I252" s="53"/>
      <c r="J252" s="30">
        <v>0.99390000000000001</v>
      </c>
      <c r="K252" s="30"/>
      <c r="L252" s="149"/>
      <c r="M252" s="30"/>
      <c r="N252" s="30">
        <v>4.6399999999999997E-2</v>
      </c>
    </row>
    <row r="253" spans="1:31">
      <c r="A253" s="56" t="s">
        <v>189</v>
      </c>
      <c r="B253" s="2" t="s">
        <v>78</v>
      </c>
      <c r="C253" s="2" t="s">
        <v>63</v>
      </c>
      <c r="D253" s="2">
        <v>2012</v>
      </c>
      <c r="E253" s="14">
        <v>2012</v>
      </c>
      <c r="F253" s="14" t="s">
        <v>100</v>
      </c>
      <c r="G253" s="26">
        <v>725</v>
      </c>
      <c r="H253" s="26">
        <v>1841</v>
      </c>
      <c r="I253" s="53"/>
      <c r="J253" s="30">
        <v>1</v>
      </c>
      <c r="K253" s="30"/>
      <c r="L253" s="149"/>
      <c r="M253" s="30"/>
      <c r="N253" s="30">
        <v>4.6399999999999997E-2</v>
      </c>
    </row>
    <row r="254" spans="1:31">
      <c r="A254" s="56" t="s">
        <v>190</v>
      </c>
      <c r="B254" s="2" t="s">
        <v>77</v>
      </c>
      <c r="C254" s="2" t="s">
        <v>63</v>
      </c>
      <c r="D254" s="2">
        <v>2012</v>
      </c>
      <c r="E254" s="14">
        <v>2012</v>
      </c>
      <c r="F254" s="14" t="s">
        <v>100</v>
      </c>
      <c r="G254" s="26">
        <v>32319</v>
      </c>
      <c r="H254" s="26">
        <v>67808</v>
      </c>
      <c r="I254" s="53"/>
      <c r="J254" s="30">
        <v>0.96840000000000004</v>
      </c>
      <c r="K254" s="30"/>
      <c r="L254" s="149"/>
      <c r="M254" s="30"/>
      <c r="N254" s="30">
        <v>4.3299999999999998E-2</v>
      </c>
    </row>
    <row r="255" spans="1:31">
      <c r="A255" s="56" t="s">
        <v>191</v>
      </c>
      <c r="B255" s="2" t="s">
        <v>78</v>
      </c>
      <c r="C255" s="2" t="s">
        <v>63</v>
      </c>
      <c r="D255" s="2">
        <v>2012</v>
      </c>
      <c r="E255" s="14">
        <v>2012</v>
      </c>
      <c r="F255" s="14" t="s">
        <v>100</v>
      </c>
      <c r="G255" s="26">
        <v>2636</v>
      </c>
      <c r="H255" s="26">
        <v>5496</v>
      </c>
      <c r="I255" s="53"/>
      <c r="J255" s="30">
        <v>1</v>
      </c>
      <c r="K255" s="30"/>
      <c r="L255" s="149"/>
      <c r="M255" s="30"/>
      <c r="N255" s="30">
        <v>4.6399999999999997E-2</v>
      </c>
    </row>
    <row r="256" spans="1:31">
      <c r="A256" s="56" t="s">
        <v>192</v>
      </c>
      <c r="B256" s="2" t="s">
        <v>78</v>
      </c>
      <c r="C256" s="2" t="s">
        <v>63</v>
      </c>
      <c r="D256" s="2">
        <v>2012</v>
      </c>
      <c r="E256" s="14">
        <v>2012</v>
      </c>
      <c r="F256" s="14" t="s">
        <v>100</v>
      </c>
      <c r="G256" s="26">
        <v>6107</v>
      </c>
      <c r="H256" s="26">
        <v>11673</v>
      </c>
      <c r="I256" s="53"/>
      <c r="J256" s="30">
        <v>0.99609999999999999</v>
      </c>
      <c r="K256" s="30"/>
      <c r="L256" s="149"/>
      <c r="M256" s="30"/>
      <c r="N256" s="30">
        <v>4.6399999999999997E-2</v>
      </c>
    </row>
    <row r="257" spans="1:14">
      <c r="A257" s="13" t="s">
        <v>134</v>
      </c>
      <c r="B257" s="2" t="s">
        <v>77</v>
      </c>
      <c r="C257" s="2" t="s">
        <v>63</v>
      </c>
      <c r="D257" s="2">
        <v>2012</v>
      </c>
      <c r="E257" s="14">
        <v>2012</v>
      </c>
      <c r="F257" s="14" t="s">
        <v>100</v>
      </c>
      <c r="G257" s="26">
        <v>88250</v>
      </c>
      <c r="H257" s="26">
        <v>214598</v>
      </c>
      <c r="I257" s="53"/>
      <c r="J257" s="30">
        <v>1</v>
      </c>
      <c r="K257" s="30"/>
      <c r="L257" s="149"/>
      <c r="M257" s="30"/>
      <c r="N257" s="30">
        <v>1.6799999999999999E-2</v>
      </c>
    </row>
    <row r="258" spans="1:14">
      <c r="A258" s="13" t="s">
        <v>135</v>
      </c>
      <c r="B258" s="2" t="s">
        <v>78</v>
      </c>
      <c r="C258" s="2" t="s">
        <v>63</v>
      </c>
      <c r="D258" s="2">
        <v>2012</v>
      </c>
      <c r="E258" s="14">
        <v>2012</v>
      </c>
      <c r="F258" s="14" t="s">
        <v>100</v>
      </c>
      <c r="G258" s="26">
        <v>1384</v>
      </c>
      <c r="H258" s="26">
        <v>3464</v>
      </c>
      <c r="I258" s="53"/>
      <c r="J258" s="30">
        <v>1</v>
      </c>
      <c r="K258" s="30"/>
      <c r="L258" s="149"/>
      <c r="M258" s="30"/>
      <c r="N258" s="30">
        <v>4.6399999999999997E-2</v>
      </c>
    </row>
    <row r="259" spans="1:14">
      <c r="A259" s="13" t="s">
        <v>136</v>
      </c>
      <c r="B259" s="2" t="s">
        <v>78</v>
      </c>
      <c r="C259" s="2" t="s">
        <v>63</v>
      </c>
      <c r="D259" s="2">
        <v>2012</v>
      </c>
      <c r="E259" s="14">
        <v>2012</v>
      </c>
      <c r="F259" s="14" t="s">
        <v>100</v>
      </c>
      <c r="G259" s="26">
        <v>7998</v>
      </c>
      <c r="H259" s="26">
        <v>15256</v>
      </c>
      <c r="I259" s="53"/>
      <c r="J259" s="30">
        <v>0.96950000000000003</v>
      </c>
      <c r="K259" s="30"/>
      <c r="L259" s="149"/>
      <c r="M259" s="30"/>
      <c r="N259" s="30">
        <v>4.6399999999999997E-2</v>
      </c>
    </row>
    <row r="260" spans="1:14">
      <c r="A260" s="13" t="s">
        <v>137</v>
      </c>
      <c r="B260" s="2" t="s">
        <v>78</v>
      </c>
      <c r="C260" s="2" t="s">
        <v>63</v>
      </c>
      <c r="D260" s="2">
        <v>2012</v>
      </c>
      <c r="E260" s="14">
        <v>2012</v>
      </c>
      <c r="F260" s="14" t="s">
        <v>100</v>
      </c>
      <c r="G260" s="26">
        <v>13835</v>
      </c>
      <c r="H260" s="26">
        <v>35440</v>
      </c>
      <c r="I260" s="53"/>
      <c r="J260" s="30">
        <v>1</v>
      </c>
      <c r="K260" s="30"/>
      <c r="L260" s="149"/>
      <c r="M260" s="30"/>
      <c r="N260" s="30">
        <v>4.6399999999999997E-2</v>
      </c>
    </row>
    <row r="261" spans="1:14">
      <c r="A261" s="13" t="s">
        <v>138</v>
      </c>
      <c r="B261" s="2" t="s">
        <v>78</v>
      </c>
      <c r="C261" s="2" t="s">
        <v>63</v>
      </c>
      <c r="D261" s="2">
        <v>2012</v>
      </c>
      <c r="E261" s="14">
        <v>2012</v>
      </c>
      <c r="F261" s="14" t="s">
        <v>100</v>
      </c>
      <c r="G261" s="26">
        <v>955</v>
      </c>
      <c r="H261" s="26">
        <v>1962</v>
      </c>
      <c r="I261" s="53"/>
      <c r="J261" s="30">
        <v>1</v>
      </c>
      <c r="K261" s="30"/>
      <c r="L261" s="149"/>
      <c r="M261" s="30"/>
      <c r="N261" s="30">
        <v>4.6399999999999997E-2</v>
      </c>
    </row>
    <row r="262" spans="1:14">
      <c r="A262" s="13" t="s">
        <v>139</v>
      </c>
      <c r="B262" s="2" t="s">
        <v>78</v>
      </c>
      <c r="C262" s="2" t="s">
        <v>63</v>
      </c>
      <c r="D262" s="2">
        <v>2012</v>
      </c>
      <c r="E262" s="14">
        <v>2012</v>
      </c>
      <c r="F262" s="14" t="s">
        <v>100</v>
      </c>
      <c r="G262" s="26">
        <v>57396</v>
      </c>
      <c r="H262" s="26">
        <v>140091</v>
      </c>
      <c r="I262" s="53"/>
      <c r="J262" s="30">
        <v>0.98919999999999997</v>
      </c>
      <c r="K262" s="30"/>
      <c r="L262" s="149"/>
      <c r="M262" s="30"/>
      <c r="N262" s="30">
        <v>4.6100000000000002E-2</v>
      </c>
    </row>
    <row r="263" spans="1:14">
      <c r="A263" s="13" t="s">
        <v>140</v>
      </c>
      <c r="B263" s="2" t="s">
        <v>78</v>
      </c>
      <c r="C263" s="2" t="s">
        <v>63</v>
      </c>
      <c r="D263" s="2">
        <v>2012</v>
      </c>
      <c r="E263" s="14">
        <v>2012</v>
      </c>
      <c r="F263" s="14" t="s">
        <v>100</v>
      </c>
      <c r="G263" s="26">
        <v>9659</v>
      </c>
      <c r="H263" s="26">
        <v>23258</v>
      </c>
      <c r="I263" s="53"/>
      <c r="J263" s="30">
        <v>0.99809999999999999</v>
      </c>
      <c r="K263" s="30"/>
      <c r="L263" s="149"/>
      <c r="M263" s="30"/>
      <c r="N263" s="30">
        <v>4.6399999999999997E-2</v>
      </c>
    </row>
    <row r="264" spans="1:14">
      <c r="A264" s="13" t="s">
        <v>141</v>
      </c>
      <c r="B264" s="2" t="s">
        <v>78</v>
      </c>
      <c r="C264" s="2" t="s">
        <v>63</v>
      </c>
      <c r="D264" s="2">
        <v>2012</v>
      </c>
      <c r="E264" s="14">
        <v>2012</v>
      </c>
      <c r="F264" s="14" t="s">
        <v>100</v>
      </c>
      <c r="G264" s="26">
        <v>5027</v>
      </c>
      <c r="H264" s="26">
        <v>10096</v>
      </c>
      <c r="I264" s="53"/>
      <c r="J264" s="30">
        <v>0.98819999999999997</v>
      </c>
      <c r="K264" s="30"/>
      <c r="L264" s="149"/>
      <c r="M264" s="30"/>
      <c r="N264" s="30">
        <v>4.6399999999999997E-2</v>
      </c>
    </row>
    <row r="265" spans="1:14">
      <c r="A265" s="13" t="s">
        <v>142</v>
      </c>
      <c r="B265" s="2" t="s">
        <v>78</v>
      </c>
      <c r="C265" s="2" t="s">
        <v>63</v>
      </c>
      <c r="D265" s="2">
        <v>2012</v>
      </c>
      <c r="E265" s="14">
        <v>2012</v>
      </c>
      <c r="F265" s="14" t="s">
        <v>100</v>
      </c>
      <c r="G265" s="26">
        <v>1410</v>
      </c>
      <c r="H265" s="26">
        <v>2971</v>
      </c>
      <c r="I265" s="53"/>
      <c r="J265" s="30">
        <v>1</v>
      </c>
      <c r="K265" s="30"/>
      <c r="L265" s="149"/>
      <c r="M265" s="30"/>
      <c r="N265" s="30">
        <v>4.6399999999999997E-2</v>
      </c>
    </row>
    <row r="266" spans="1:14">
      <c r="A266" s="13" t="s">
        <v>143</v>
      </c>
      <c r="B266" s="2" t="s">
        <v>79</v>
      </c>
      <c r="C266" s="2" t="s">
        <v>63</v>
      </c>
      <c r="D266" s="2">
        <v>2012</v>
      </c>
      <c r="E266" s="14">
        <v>2012</v>
      </c>
      <c r="F266" s="14" t="s">
        <v>100</v>
      </c>
      <c r="G266" s="26">
        <v>498379</v>
      </c>
      <c r="H266" s="26">
        <v>1064706</v>
      </c>
      <c r="I266" s="53"/>
      <c r="J266" s="30">
        <v>0.97729999999999995</v>
      </c>
      <c r="K266" s="30"/>
      <c r="L266" s="149"/>
      <c r="M266" s="30"/>
      <c r="N266" s="30">
        <v>4.6600000000000003E-2</v>
      </c>
    </row>
    <row r="267" spans="1:14">
      <c r="A267" s="13" t="s">
        <v>144</v>
      </c>
      <c r="B267" s="2" t="s">
        <v>78</v>
      </c>
      <c r="C267" s="2" t="s">
        <v>63</v>
      </c>
      <c r="D267" s="2">
        <v>2012</v>
      </c>
      <c r="E267" s="14">
        <v>2012</v>
      </c>
      <c r="F267" s="14" t="s">
        <v>100</v>
      </c>
      <c r="G267" s="26">
        <v>10610</v>
      </c>
      <c r="H267" s="26">
        <v>27007</v>
      </c>
      <c r="I267" s="53"/>
      <c r="J267" s="30">
        <v>0.98199999999999998</v>
      </c>
      <c r="K267" s="30"/>
      <c r="L267" s="149"/>
      <c r="M267" s="30"/>
      <c r="N267" s="30">
        <v>4.6399999999999997E-2</v>
      </c>
    </row>
    <row r="268" spans="1:14">
      <c r="A268" s="13" t="s">
        <v>145</v>
      </c>
      <c r="B268" s="2" t="s">
        <v>78</v>
      </c>
      <c r="C268" s="2" t="s">
        <v>63</v>
      </c>
      <c r="D268" s="2">
        <v>2012</v>
      </c>
      <c r="E268" s="14">
        <v>2012</v>
      </c>
      <c r="F268" s="14" t="s">
        <v>100</v>
      </c>
      <c r="G268" s="26">
        <v>5480</v>
      </c>
      <c r="H268" s="26">
        <v>9245</v>
      </c>
      <c r="I268" s="53"/>
      <c r="J268" s="30">
        <v>0.97889999999999999</v>
      </c>
      <c r="K268" s="30"/>
      <c r="L268" s="149"/>
      <c r="M268" s="30"/>
      <c r="N268" s="30">
        <v>4.6399999999999997E-2</v>
      </c>
    </row>
    <row r="269" spans="1:14">
      <c r="A269" s="13" t="s">
        <v>146</v>
      </c>
      <c r="B269" s="2" t="s">
        <v>78</v>
      </c>
      <c r="C269" s="2" t="s">
        <v>63</v>
      </c>
      <c r="D269" s="2">
        <v>2012</v>
      </c>
      <c r="E269" s="14">
        <v>2012</v>
      </c>
      <c r="F269" s="14" t="s">
        <v>100</v>
      </c>
      <c r="G269" s="26">
        <v>884</v>
      </c>
      <c r="H269" s="26">
        <v>1815</v>
      </c>
      <c r="I269" s="53"/>
      <c r="J269" s="30">
        <v>0.87719999999999998</v>
      </c>
      <c r="K269" s="30"/>
      <c r="L269" s="149"/>
      <c r="M269" s="30"/>
      <c r="N269" s="30">
        <v>4.6399999999999997E-2</v>
      </c>
    </row>
    <row r="270" spans="1:14">
      <c r="A270" s="13" t="s">
        <v>147</v>
      </c>
      <c r="B270" s="2" t="s">
        <v>78</v>
      </c>
      <c r="C270" s="2" t="s">
        <v>63</v>
      </c>
      <c r="D270" s="2">
        <v>2012</v>
      </c>
      <c r="E270" s="14">
        <v>2012</v>
      </c>
      <c r="F270" s="14" t="s">
        <v>100</v>
      </c>
      <c r="G270" s="26">
        <v>7084</v>
      </c>
      <c r="H270" s="26">
        <v>13412</v>
      </c>
      <c r="I270" s="53"/>
      <c r="J270" s="30">
        <v>0.99439999999999995</v>
      </c>
      <c r="K270" s="30"/>
      <c r="L270" s="149"/>
      <c r="M270" s="30"/>
      <c r="N270" s="30">
        <v>4.6399999999999997E-2</v>
      </c>
    </row>
    <row r="271" spans="1:14">
      <c r="A271" s="13" t="s">
        <v>148</v>
      </c>
      <c r="B271" s="2" t="s">
        <v>78</v>
      </c>
      <c r="C271" s="2" t="s">
        <v>63</v>
      </c>
      <c r="D271" s="2">
        <v>2012</v>
      </c>
      <c r="E271" s="14">
        <v>2012</v>
      </c>
      <c r="F271" s="14" t="s">
        <v>100</v>
      </c>
      <c r="G271" s="26">
        <v>21783</v>
      </c>
      <c r="H271" s="26">
        <v>53737</v>
      </c>
      <c r="I271" s="53"/>
      <c r="J271" s="30">
        <v>0.99380000000000002</v>
      </c>
      <c r="K271" s="30"/>
      <c r="L271" s="149"/>
      <c r="M271" s="30"/>
      <c r="N271" s="30">
        <v>2.6800000000000001E-2</v>
      </c>
    </row>
    <row r="272" spans="1:14">
      <c r="A272" s="13" t="s">
        <v>149</v>
      </c>
      <c r="B272" s="2" t="s">
        <v>78</v>
      </c>
      <c r="C272" s="2" t="s">
        <v>63</v>
      </c>
      <c r="D272" s="2">
        <v>2012</v>
      </c>
      <c r="E272" s="14">
        <v>2012</v>
      </c>
      <c r="F272" s="14" t="s">
        <v>100</v>
      </c>
      <c r="G272" s="26">
        <v>452</v>
      </c>
      <c r="H272" s="26">
        <v>1059</v>
      </c>
      <c r="I272" s="53"/>
      <c r="J272" s="30">
        <v>1</v>
      </c>
      <c r="K272" s="30"/>
      <c r="L272" s="149"/>
      <c r="M272" s="30"/>
      <c r="N272" s="30">
        <v>4.6399999999999997E-2</v>
      </c>
    </row>
    <row r="273" spans="1:14">
      <c r="A273" s="13" t="s">
        <v>150</v>
      </c>
      <c r="B273" s="2" t="s">
        <v>78</v>
      </c>
      <c r="C273" s="2" t="s">
        <v>63</v>
      </c>
      <c r="D273" s="2">
        <v>2012</v>
      </c>
      <c r="E273" s="14">
        <v>2012</v>
      </c>
      <c r="F273" s="14" t="s">
        <v>100</v>
      </c>
      <c r="G273" s="26">
        <v>462</v>
      </c>
      <c r="H273" s="26">
        <v>723</v>
      </c>
      <c r="I273" s="53"/>
      <c r="J273" s="30">
        <v>0.98850000000000005</v>
      </c>
      <c r="K273" s="30"/>
      <c r="L273" s="149"/>
      <c r="M273" s="30"/>
      <c r="N273" s="30">
        <v>4.6399999999999997E-2</v>
      </c>
    </row>
    <row r="274" spans="1:14">
      <c r="A274" s="13" t="s">
        <v>151</v>
      </c>
      <c r="B274" s="2" t="s">
        <v>78</v>
      </c>
      <c r="C274" s="2" t="s">
        <v>63</v>
      </c>
      <c r="D274" s="2">
        <v>2012</v>
      </c>
      <c r="E274" s="14">
        <v>2012</v>
      </c>
      <c r="F274" s="14" t="s">
        <v>100</v>
      </c>
      <c r="G274" s="26">
        <v>20180</v>
      </c>
      <c r="H274" s="26">
        <v>46749</v>
      </c>
      <c r="I274" s="53"/>
      <c r="J274" s="30">
        <v>1</v>
      </c>
      <c r="K274" s="30"/>
      <c r="L274" s="149"/>
      <c r="M274" s="30"/>
      <c r="N274" s="30">
        <v>1.24E-2</v>
      </c>
    </row>
    <row r="275" spans="1:14">
      <c r="A275" s="13" t="s">
        <v>152</v>
      </c>
      <c r="B275" s="2" t="s">
        <v>78</v>
      </c>
      <c r="C275" s="2" t="s">
        <v>63</v>
      </c>
      <c r="D275" s="2">
        <v>2012</v>
      </c>
      <c r="E275" s="14">
        <v>2012</v>
      </c>
      <c r="F275" s="14" t="s">
        <v>100</v>
      </c>
      <c r="G275" s="26">
        <v>3445</v>
      </c>
      <c r="H275" s="26">
        <v>7320</v>
      </c>
      <c r="I275" s="53"/>
      <c r="J275" s="30">
        <v>0.99529999999999996</v>
      </c>
      <c r="K275" s="30"/>
      <c r="L275" s="149"/>
      <c r="M275" s="30"/>
      <c r="N275" s="30">
        <v>4.6399999999999997E-2</v>
      </c>
    </row>
    <row r="276" spans="1:14">
      <c r="A276" s="13" t="s">
        <v>153</v>
      </c>
      <c r="B276" s="2" t="s">
        <v>78</v>
      </c>
      <c r="C276" s="2" t="s">
        <v>63</v>
      </c>
      <c r="D276" s="2">
        <v>2012</v>
      </c>
      <c r="E276" s="14">
        <v>2012</v>
      </c>
      <c r="F276" s="14" t="s">
        <v>100</v>
      </c>
      <c r="G276" s="26">
        <v>3578</v>
      </c>
      <c r="H276" s="26">
        <v>6955</v>
      </c>
      <c r="I276" s="53"/>
      <c r="J276" s="30">
        <v>1</v>
      </c>
      <c r="K276" s="30"/>
      <c r="L276" s="149"/>
      <c r="M276" s="30"/>
      <c r="N276" s="30">
        <v>4.6399999999999997E-2</v>
      </c>
    </row>
    <row r="277" spans="1:14">
      <c r="A277" s="13" t="s">
        <v>154</v>
      </c>
      <c r="B277" s="2" t="s">
        <v>77</v>
      </c>
      <c r="C277" s="2" t="s">
        <v>63</v>
      </c>
      <c r="D277" s="2">
        <v>2012</v>
      </c>
      <c r="E277" s="14">
        <v>2012</v>
      </c>
      <c r="F277" s="14" t="s">
        <v>100</v>
      </c>
      <c r="G277" s="26">
        <v>95772</v>
      </c>
      <c r="H277" s="26">
        <v>215080</v>
      </c>
      <c r="I277" s="53"/>
      <c r="J277" s="30">
        <v>0.99909999999999999</v>
      </c>
      <c r="K277" s="30"/>
      <c r="L277" s="149"/>
      <c r="M277" s="30"/>
      <c r="N277" s="30">
        <v>1.5699999999999999E-2</v>
      </c>
    </row>
    <row r="278" spans="1:14">
      <c r="A278" s="13" t="s">
        <v>155</v>
      </c>
      <c r="B278" s="2" t="s">
        <v>77</v>
      </c>
      <c r="C278" s="2" t="s">
        <v>63</v>
      </c>
      <c r="D278" s="2">
        <v>2012</v>
      </c>
      <c r="E278" s="14">
        <v>2012</v>
      </c>
      <c r="F278" s="14" t="s">
        <v>100</v>
      </c>
      <c r="G278" s="26">
        <v>8165</v>
      </c>
      <c r="H278" s="26">
        <v>18031</v>
      </c>
      <c r="I278" s="53"/>
      <c r="J278" s="30">
        <v>0.99270000000000003</v>
      </c>
      <c r="K278" s="30"/>
      <c r="L278" s="149"/>
      <c r="M278" s="30"/>
      <c r="N278" s="30">
        <v>4.6399999999999997E-2</v>
      </c>
    </row>
    <row r="279" spans="1:14">
      <c r="A279" s="13" t="s">
        <v>156</v>
      </c>
      <c r="B279" s="2" t="s">
        <v>78</v>
      </c>
      <c r="C279" s="2" t="s">
        <v>63</v>
      </c>
      <c r="D279" s="2">
        <v>2012</v>
      </c>
      <c r="E279" s="14">
        <v>2012</v>
      </c>
      <c r="F279" s="14" t="s">
        <v>100</v>
      </c>
      <c r="G279" s="26">
        <v>745</v>
      </c>
      <c r="H279" s="26">
        <v>1675</v>
      </c>
      <c r="I279" s="53"/>
      <c r="J279" s="30">
        <v>0.87880000000000003</v>
      </c>
      <c r="K279" s="30"/>
      <c r="L279" s="149"/>
      <c r="M279" s="30"/>
      <c r="N279" s="30">
        <v>4.6399999999999997E-2</v>
      </c>
    </row>
    <row r="280" spans="1:14">
      <c r="A280" s="13" t="s">
        <v>157</v>
      </c>
      <c r="B280" s="2" t="s">
        <v>78</v>
      </c>
      <c r="C280" s="2" t="s">
        <v>63</v>
      </c>
      <c r="D280" s="2">
        <v>2012</v>
      </c>
      <c r="E280" s="14">
        <v>2012</v>
      </c>
      <c r="F280" s="14" t="s">
        <v>100</v>
      </c>
      <c r="G280" s="26">
        <v>106521</v>
      </c>
      <c r="H280" s="26">
        <v>262634</v>
      </c>
      <c r="I280" s="53"/>
      <c r="J280" s="30">
        <v>0.99990000000000001</v>
      </c>
      <c r="K280" s="30"/>
      <c r="L280" s="149"/>
      <c r="M280" s="30"/>
      <c r="N280" s="30">
        <v>3.2000000000000001E-2</v>
      </c>
    </row>
    <row r="281" spans="1:14">
      <c r="A281" s="13" t="s">
        <v>158</v>
      </c>
      <c r="B281" s="2" t="s">
        <v>77</v>
      </c>
      <c r="C281" s="2" t="s">
        <v>63</v>
      </c>
      <c r="D281" s="2">
        <v>2012</v>
      </c>
      <c r="E281" s="14">
        <v>2012</v>
      </c>
      <c r="F281" s="14" t="s">
        <v>100</v>
      </c>
      <c r="G281" s="26">
        <v>89486</v>
      </c>
      <c r="H281" s="26">
        <v>202173</v>
      </c>
      <c r="I281" s="53"/>
      <c r="J281" s="30">
        <v>0.99</v>
      </c>
      <c r="K281" s="30"/>
      <c r="L281" s="149"/>
      <c r="M281" s="30"/>
      <c r="N281" s="30">
        <v>3.1699999999999999E-2</v>
      </c>
    </row>
    <row r="282" spans="1:14">
      <c r="A282" s="13" t="s">
        <v>159</v>
      </c>
      <c r="B282" s="2" t="s">
        <v>78</v>
      </c>
      <c r="C282" s="2" t="s">
        <v>63</v>
      </c>
      <c r="D282" s="2">
        <v>2012</v>
      </c>
      <c r="E282" s="14">
        <v>2012</v>
      </c>
      <c r="F282" s="14" t="s">
        <v>100</v>
      </c>
      <c r="G282" s="26">
        <v>2651</v>
      </c>
      <c r="H282" s="26">
        <v>6186</v>
      </c>
      <c r="I282" s="53"/>
      <c r="J282" s="30">
        <v>1</v>
      </c>
      <c r="K282" s="30"/>
      <c r="L282" s="149"/>
      <c r="M282" s="30"/>
      <c r="N282" s="30">
        <v>4.6399999999999997E-2</v>
      </c>
    </row>
    <row r="283" spans="1:14">
      <c r="A283" s="13" t="s">
        <v>160</v>
      </c>
      <c r="B283" s="2" t="s">
        <v>78</v>
      </c>
      <c r="C283" s="2" t="s">
        <v>63</v>
      </c>
      <c r="D283" s="2">
        <v>2012</v>
      </c>
      <c r="E283" s="14">
        <v>2012</v>
      </c>
      <c r="F283" s="14" t="s">
        <v>100</v>
      </c>
      <c r="G283" s="26">
        <v>147561</v>
      </c>
      <c r="H283" s="26">
        <v>353538</v>
      </c>
      <c r="I283" s="53"/>
      <c r="J283" s="30">
        <v>0.99929999999999997</v>
      </c>
      <c r="K283" s="30"/>
      <c r="L283" s="149"/>
      <c r="M283" s="30"/>
      <c r="N283" s="30">
        <v>2.12E-2</v>
      </c>
    </row>
    <row r="284" spans="1:14">
      <c r="A284" s="13" t="s">
        <v>161</v>
      </c>
      <c r="B284" s="2" t="s">
        <v>77</v>
      </c>
      <c r="C284" s="2" t="s">
        <v>63</v>
      </c>
      <c r="D284" s="2">
        <v>2012</v>
      </c>
      <c r="E284" s="14">
        <v>2012</v>
      </c>
      <c r="F284" s="14" t="s">
        <v>100</v>
      </c>
      <c r="G284" s="26">
        <v>110081</v>
      </c>
      <c r="H284" s="26">
        <v>243693</v>
      </c>
      <c r="I284" s="53"/>
      <c r="J284" s="30">
        <v>0.98429999999999995</v>
      </c>
      <c r="K284" s="30"/>
      <c r="L284" s="149"/>
      <c r="M284" s="30"/>
      <c r="N284" s="30">
        <v>7.7600000000000002E-2</v>
      </c>
    </row>
    <row r="285" spans="1:14">
      <c r="A285" s="13" t="s">
        <v>162</v>
      </c>
      <c r="B285" s="2" t="s">
        <v>77</v>
      </c>
      <c r="C285" s="2" t="s">
        <v>63</v>
      </c>
      <c r="D285" s="2">
        <v>2012</v>
      </c>
      <c r="E285" s="14">
        <v>2012</v>
      </c>
      <c r="F285" s="14" t="s">
        <v>100</v>
      </c>
      <c r="G285" s="26">
        <v>33109</v>
      </c>
      <c r="H285" s="26">
        <v>51309</v>
      </c>
      <c r="I285" s="53"/>
      <c r="J285" s="30">
        <v>0.99160000000000004</v>
      </c>
      <c r="K285" s="30"/>
      <c r="L285" s="149"/>
      <c r="M285" s="30"/>
      <c r="N285" s="30">
        <v>3.6700000000000003E-2</v>
      </c>
    </row>
    <row r="286" spans="1:14">
      <c r="A286" s="13" t="s">
        <v>163</v>
      </c>
      <c r="B286" s="2" t="s">
        <v>78</v>
      </c>
      <c r="C286" s="2" t="s">
        <v>63</v>
      </c>
      <c r="D286" s="2">
        <v>2012</v>
      </c>
      <c r="E286" s="14">
        <v>2012</v>
      </c>
      <c r="F286" s="14" t="s">
        <v>100</v>
      </c>
      <c r="G286" s="26">
        <v>43460</v>
      </c>
      <c r="H286" s="26">
        <v>107138</v>
      </c>
      <c r="I286" s="53"/>
      <c r="J286" s="30">
        <v>0.97689999999999999</v>
      </c>
      <c r="K286" s="30"/>
      <c r="L286" s="149"/>
      <c r="M286" s="30"/>
      <c r="N286" s="30">
        <v>3.3700000000000001E-2</v>
      </c>
    </row>
    <row r="287" spans="1:14">
      <c r="A287" s="13" t="s">
        <v>164</v>
      </c>
      <c r="B287" s="2" t="s">
        <v>77</v>
      </c>
      <c r="C287" s="2" t="s">
        <v>63</v>
      </c>
      <c r="D287" s="2">
        <v>2012</v>
      </c>
      <c r="E287" s="14">
        <v>2012</v>
      </c>
      <c r="F287" s="14" t="s">
        <v>100</v>
      </c>
      <c r="G287" s="26">
        <v>8972</v>
      </c>
      <c r="H287" s="26">
        <v>17564</v>
      </c>
      <c r="I287" s="53"/>
      <c r="J287" s="30">
        <v>0.97840000000000005</v>
      </c>
      <c r="K287" s="30"/>
      <c r="L287" s="149"/>
      <c r="M287" s="30"/>
      <c r="N287" s="30">
        <v>4.6399999999999997E-2</v>
      </c>
    </row>
    <row r="288" spans="1:14">
      <c r="A288" s="13" t="s">
        <v>165</v>
      </c>
      <c r="B288" s="2" t="s">
        <v>77</v>
      </c>
      <c r="C288" s="2" t="s">
        <v>63</v>
      </c>
      <c r="D288" s="2">
        <v>2012</v>
      </c>
      <c r="E288" s="14">
        <v>2012</v>
      </c>
      <c r="F288" s="14" t="s">
        <v>100</v>
      </c>
      <c r="G288" s="26">
        <v>13356</v>
      </c>
      <c r="H288" s="26">
        <v>27740</v>
      </c>
      <c r="I288" s="53"/>
      <c r="J288" s="30">
        <v>0.94530000000000003</v>
      </c>
      <c r="K288" s="30"/>
      <c r="L288" s="149"/>
      <c r="M288" s="30"/>
      <c r="N288" s="30">
        <v>4.6399999999999997E-2</v>
      </c>
    </row>
    <row r="289" spans="1:31">
      <c r="A289" s="13" t="s">
        <v>166</v>
      </c>
      <c r="B289" s="2" t="s">
        <v>77</v>
      </c>
      <c r="C289" s="2" t="s">
        <v>63</v>
      </c>
      <c r="D289" s="2">
        <v>2012</v>
      </c>
      <c r="E289" s="14">
        <v>2012</v>
      </c>
      <c r="F289" s="14" t="s">
        <v>100</v>
      </c>
      <c r="G289" s="26">
        <v>14834</v>
      </c>
      <c r="H289" s="26">
        <v>33549</v>
      </c>
      <c r="I289" s="53"/>
      <c r="J289" s="30">
        <v>0.96319999999999995</v>
      </c>
      <c r="K289" s="30"/>
      <c r="L289" s="149"/>
      <c r="M289" s="30"/>
      <c r="N289" s="30">
        <v>4.6399999999999997E-2</v>
      </c>
    </row>
    <row r="290" spans="1:31">
      <c r="A290" s="13" t="s">
        <v>167</v>
      </c>
      <c r="B290" s="2" t="s">
        <v>77</v>
      </c>
      <c r="C290" s="2" t="s">
        <v>63</v>
      </c>
      <c r="D290" s="2">
        <v>2012</v>
      </c>
      <c r="E290" s="14">
        <v>2012</v>
      </c>
      <c r="F290" s="14" t="s">
        <v>100</v>
      </c>
      <c r="G290" s="26">
        <v>48361</v>
      </c>
      <c r="H290" s="26">
        <v>104260</v>
      </c>
      <c r="I290" s="53"/>
      <c r="J290" s="30">
        <v>0.77229999999999999</v>
      </c>
      <c r="K290" s="30"/>
      <c r="L290" s="149"/>
      <c r="M290" s="30"/>
      <c r="N290" s="30">
        <v>5.4999999999999997E-3</v>
      </c>
    </row>
    <row r="291" spans="1:31">
      <c r="A291" s="13" t="s">
        <v>168</v>
      </c>
      <c r="B291" s="2" t="s">
        <v>77</v>
      </c>
      <c r="C291" s="2" t="s">
        <v>63</v>
      </c>
      <c r="D291" s="2">
        <v>2012</v>
      </c>
      <c r="E291" s="14">
        <v>2012</v>
      </c>
      <c r="F291" s="14" t="s">
        <v>100</v>
      </c>
      <c r="G291" s="26">
        <v>11338</v>
      </c>
      <c r="H291" s="26">
        <v>22330</v>
      </c>
      <c r="I291" s="53"/>
      <c r="J291" s="30">
        <v>0.9375</v>
      </c>
      <c r="K291" s="30"/>
      <c r="L291" s="149"/>
      <c r="M291" s="30"/>
      <c r="N291" s="30">
        <v>4.6399999999999997E-2</v>
      </c>
    </row>
    <row r="292" spans="1:31">
      <c r="A292" s="13" t="s">
        <v>169</v>
      </c>
      <c r="B292" s="2" t="s">
        <v>78</v>
      </c>
      <c r="C292" s="2" t="s">
        <v>63</v>
      </c>
      <c r="D292" s="2">
        <v>2012</v>
      </c>
      <c r="E292" s="14">
        <v>2012</v>
      </c>
      <c r="F292" s="14" t="s">
        <v>100</v>
      </c>
      <c r="G292" s="26">
        <v>12425</v>
      </c>
      <c r="H292" s="26">
        <v>24940</v>
      </c>
      <c r="I292" s="53"/>
      <c r="J292" s="30">
        <v>0.97250000000000003</v>
      </c>
      <c r="K292" s="30"/>
      <c r="L292" s="149"/>
      <c r="M292" s="30"/>
      <c r="N292" s="30">
        <v>4.6399999999999997E-2</v>
      </c>
    </row>
    <row r="293" spans="1:31">
      <c r="A293" s="13" t="s">
        <v>170</v>
      </c>
      <c r="B293" s="2" t="s">
        <v>78</v>
      </c>
      <c r="C293" s="2" t="s">
        <v>63</v>
      </c>
      <c r="D293" s="2">
        <v>2012</v>
      </c>
      <c r="E293" s="14">
        <v>2012</v>
      </c>
      <c r="F293" s="14" t="s">
        <v>100</v>
      </c>
      <c r="G293" s="26">
        <v>141</v>
      </c>
      <c r="H293" s="26">
        <v>278</v>
      </c>
      <c r="I293" s="53"/>
      <c r="J293" s="30">
        <v>1</v>
      </c>
      <c r="K293" s="30"/>
      <c r="L293" s="149"/>
      <c r="M293" s="30"/>
      <c r="N293" s="30">
        <v>4.6399999999999997E-2</v>
      </c>
    </row>
    <row r="294" spans="1:31">
      <c r="A294" s="13" t="s">
        <v>171</v>
      </c>
      <c r="B294" s="2" t="s">
        <v>78</v>
      </c>
      <c r="C294" s="2" t="s">
        <v>63</v>
      </c>
      <c r="D294" s="2">
        <v>2012</v>
      </c>
      <c r="E294" s="14">
        <v>2012</v>
      </c>
      <c r="F294" s="14" t="s">
        <v>100</v>
      </c>
      <c r="G294" s="26">
        <v>2701</v>
      </c>
      <c r="H294" s="26">
        <v>6124</v>
      </c>
      <c r="I294" s="53"/>
      <c r="J294" s="30">
        <v>0.99339999999999995</v>
      </c>
      <c r="K294" s="30"/>
      <c r="L294" s="149"/>
      <c r="M294" s="30"/>
      <c r="N294" s="30">
        <v>4.6399999999999997E-2</v>
      </c>
    </row>
    <row r="295" spans="1:31">
      <c r="A295" s="13" t="s">
        <v>172</v>
      </c>
      <c r="B295" s="2" t="s">
        <v>77</v>
      </c>
      <c r="C295" s="2" t="s">
        <v>63</v>
      </c>
      <c r="D295" s="2">
        <v>2012</v>
      </c>
      <c r="E295" s="14">
        <v>2012</v>
      </c>
      <c r="F295" s="14" t="s">
        <v>100</v>
      </c>
      <c r="G295" s="26">
        <v>19645</v>
      </c>
      <c r="H295" s="26">
        <v>39814</v>
      </c>
      <c r="I295" s="53"/>
      <c r="J295" s="30">
        <v>0.94440000000000002</v>
      </c>
      <c r="K295" s="30"/>
      <c r="L295" s="149"/>
      <c r="M295" s="30"/>
      <c r="N295" s="30">
        <v>1.4999999999999999E-2</v>
      </c>
    </row>
    <row r="296" spans="1:31">
      <c r="A296" s="13" t="s">
        <v>173</v>
      </c>
      <c r="B296" s="2" t="s">
        <v>77</v>
      </c>
      <c r="C296" s="2" t="s">
        <v>63</v>
      </c>
      <c r="D296" s="2">
        <v>2012</v>
      </c>
      <c r="E296" s="14">
        <v>2012</v>
      </c>
      <c r="F296" s="14" t="s">
        <v>100</v>
      </c>
      <c r="G296" s="26">
        <v>18000</v>
      </c>
      <c r="H296" s="26">
        <v>33816</v>
      </c>
      <c r="I296" s="53"/>
      <c r="J296" s="30">
        <v>0.91479999999999995</v>
      </c>
      <c r="K296" s="30"/>
      <c r="L296" s="149"/>
      <c r="M296" s="30"/>
      <c r="N296" s="30">
        <v>4.6399999999999997E-2</v>
      </c>
    </row>
    <row r="297" spans="1:31">
      <c r="A297" s="13" t="s">
        <v>174</v>
      </c>
      <c r="B297" s="2" t="s">
        <v>78</v>
      </c>
      <c r="C297" s="2" t="s">
        <v>63</v>
      </c>
      <c r="D297" s="2">
        <v>2012</v>
      </c>
      <c r="E297" s="14">
        <v>2012</v>
      </c>
      <c r="F297" s="14" t="s">
        <v>100</v>
      </c>
      <c r="G297" s="26">
        <v>39268</v>
      </c>
      <c r="H297" s="26">
        <v>87664</v>
      </c>
      <c r="I297" s="53"/>
      <c r="J297" s="30">
        <v>1</v>
      </c>
      <c r="K297" s="30"/>
      <c r="L297" s="149"/>
      <c r="M297" s="30"/>
      <c r="N297" s="30">
        <v>2.9399999999999999E-2</v>
      </c>
    </row>
    <row r="298" spans="1:31">
      <c r="A298" s="13" t="s">
        <v>175</v>
      </c>
      <c r="B298" s="2" t="s">
        <v>78</v>
      </c>
      <c r="C298" s="2" t="s">
        <v>63</v>
      </c>
      <c r="D298" s="2">
        <v>2012</v>
      </c>
      <c r="E298" s="14">
        <v>2012</v>
      </c>
      <c r="F298" s="14" t="s">
        <v>100</v>
      </c>
      <c r="G298" s="26">
        <v>4953</v>
      </c>
      <c r="H298" s="26">
        <v>12073</v>
      </c>
      <c r="I298" s="53"/>
      <c r="J298" s="30">
        <v>0.96809999999999996</v>
      </c>
      <c r="K298" s="30"/>
      <c r="L298" s="149"/>
      <c r="M298" s="30"/>
      <c r="N298" s="30">
        <v>4.6399999999999997E-2</v>
      </c>
      <c r="O298" s="1"/>
      <c r="P298" s="1"/>
      <c r="Q298" s="1"/>
      <c r="R298" s="1"/>
      <c r="S298" s="1"/>
      <c r="T298" s="1"/>
      <c r="U298" s="1"/>
      <c r="V298" s="1"/>
      <c r="W298" s="1"/>
      <c r="X298" s="1"/>
      <c r="Y298" s="1"/>
      <c r="Z298" s="1"/>
      <c r="AA298" s="1"/>
      <c r="AB298" s="1"/>
      <c r="AC298" s="1"/>
      <c r="AD298" s="1"/>
      <c r="AE298" s="1"/>
    </row>
    <row r="299" spans="1:31">
      <c r="A299" s="13" t="s">
        <v>176</v>
      </c>
      <c r="B299" s="2" t="s">
        <v>78</v>
      </c>
      <c r="C299" s="2" t="s">
        <v>63</v>
      </c>
      <c r="D299" s="2">
        <v>2012</v>
      </c>
      <c r="E299" s="14">
        <v>2012</v>
      </c>
      <c r="F299" s="14" t="s">
        <v>100</v>
      </c>
      <c r="G299" s="26">
        <v>4149</v>
      </c>
      <c r="H299" s="26">
        <v>9775</v>
      </c>
      <c r="I299" s="53"/>
      <c r="J299" s="30">
        <v>0.87929999999999997</v>
      </c>
      <c r="K299" s="30"/>
      <c r="L299" s="149"/>
      <c r="M299" s="30"/>
      <c r="N299" s="30">
        <v>4.6399999999999997E-2</v>
      </c>
      <c r="O299" s="1"/>
      <c r="P299" s="1"/>
      <c r="Q299" s="1"/>
      <c r="R299" s="1"/>
      <c r="S299" s="1"/>
      <c r="T299" s="1"/>
      <c r="U299" s="1"/>
      <c r="V299" s="1"/>
      <c r="W299" s="1"/>
      <c r="X299" s="1"/>
      <c r="Y299" s="1"/>
      <c r="Z299" s="1"/>
      <c r="AA299" s="1"/>
      <c r="AB299" s="1"/>
      <c r="AC299" s="1"/>
      <c r="AD299" s="1"/>
      <c r="AE299" s="1"/>
    </row>
    <row r="300" spans="1:31">
      <c r="A300" s="13" t="s">
        <v>177</v>
      </c>
      <c r="B300" s="2" t="s">
        <v>78</v>
      </c>
      <c r="C300" s="2" t="s">
        <v>63</v>
      </c>
      <c r="D300" s="2">
        <v>2012</v>
      </c>
      <c r="E300" s="14">
        <v>2012</v>
      </c>
      <c r="F300" s="14" t="s">
        <v>100</v>
      </c>
      <c r="G300" s="26">
        <v>751</v>
      </c>
      <c r="H300" s="26">
        <v>1526</v>
      </c>
      <c r="I300" s="53"/>
      <c r="J300" s="30">
        <v>0.98180000000000001</v>
      </c>
      <c r="K300" s="30"/>
      <c r="L300" s="149"/>
      <c r="M300" s="30"/>
      <c r="N300" s="30">
        <v>4.6399999999999997E-2</v>
      </c>
      <c r="O300" s="1"/>
      <c r="P300" s="1"/>
      <c r="Q300" s="1"/>
      <c r="R300" s="1"/>
      <c r="S300" s="1"/>
      <c r="T300" s="1"/>
      <c r="U300" s="1"/>
      <c r="V300" s="1"/>
      <c r="W300" s="1"/>
      <c r="X300" s="1"/>
      <c r="Y300" s="1"/>
      <c r="Z300" s="1"/>
      <c r="AA300" s="1"/>
      <c r="AB300" s="1"/>
      <c r="AC300" s="1"/>
      <c r="AD300" s="1"/>
      <c r="AE300" s="1"/>
    </row>
    <row r="301" spans="1:31">
      <c r="A301" s="13" t="s">
        <v>178</v>
      </c>
      <c r="B301" s="2" t="s">
        <v>77</v>
      </c>
      <c r="C301" s="2" t="s">
        <v>63</v>
      </c>
      <c r="D301" s="2">
        <v>2012</v>
      </c>
      <c r="E301" s="14">
        <v>2012</v>
      </c>
      <c r="F301" s="14" t="s">
        <v>100</v>
      </c>
      <c r="G301" s="26">
        <v>44406</v>
      </c>
      <c r="H301" s="26">
        <v>110227</v>
      </c>
      <c r="I301" s="53"/>
      <c r="J301" s="30">
        <v>1</v>
      </c>
      <c r="K301" s="30"/>
      <c r="L301" s="149"/>
      <c r="M301" s="30"/>
      <c r="N301" s="30">
        <v>1.7500000000000002E-2</v>
      </c>
      <c r="O301" s="1"/>
      <c r="P301" s="1"/>
      <c r="Q301" s="1"/>
      <c r="R301" s="1"/>
      <c r="S301" s="1"/>
      <c r="T301" s="1"/>
      <c r="U301" s="1"/>
      <c r="V301" s="1"/>
      <c r="W301" s="1"/>
      <c r="X301" s="1"/>
      <c r="Y301" s="1"/>
      <c r="Z301" s="1"/>
      <c r="AA301" s="1"/>
      <c r="AB301" s="1"/>
      <c r="AC301" s="1"/>
      <c r="AD301" s="1"/>
      <c r="AE301" s="1"/>
    </row>
    <row r="302" spans="1:31">
      <c r="A302" s="13" t="s">
        <v>179</v>
      </c>
      <c r="B302" s="2" t="s">
        <v>78</v>
      </c>
      <c r="C302" s="2" t="s">
        <v>63</v>
      </c>
      <c r="D302" s="2">
        <v>2012</v>
      </c>
      <c r="E302" s="14">
        <v>2012</v>
      </c>
      <c r="F302" s="14" t="s">
        <v>100</v>
      </c>
      <c r="G302" s="26">
        <v>2738</v>
      </c>
      <c r="H302" s="26">
        <v>5124</v>
      </c>
      <c r="I302" s="53"/>
      <c r="J302" s="30">
        <v>0.98919999999999997</v>
      </c>
      <c r="K302" s="30"/>
      <c r="L302" s="149"/>
      <c r="M302" s="30"/>
      <c r="N302" s="30">
        <v>4.6399999999999997E-2</v>
      </c>
      <c r="O302" s="1"/>
      <c r="P302" s="1"/>
      <c r="Q302" s="1"/>
      <c r="R302" s="1"/>
      <c r="S302" s="1"/>
      <c r="T302" s="1"/>
      <c r="U302" s="1"/>
      <c r="V302" s="1"/>
      <c r="W302" s="1"/>
      <c r="X302" s="1"/>
      <c r="Y302" s="1"/>
      <c r="Z302" s="1"/>
      <c r="AA302" s="1"/>
      <c r="AB302" s="1"/>
      <c r="AC302" s="1"/>
      <c r="AD302" s="1"/>
      <c r="AE302" s="1"/>
    </row>
    <row r="303" spans="1:31">
      <c r="A303" s="13" t="s">
        <v>180</v>
      </c>
      <c r="B303" s="2" t="s">
        <v>77</v>
      </c>
      <c r="C303" s="2" t="s">
        <v>63</v>
      </c>
      <c r="D303" s="2">
        <v>2012</v>
      </c>
      <c r="E303" s="14">
        <v>2012</v>
      </c>
      <c r="F303" s="14" t="s">
        <v>100</v>
      </c>
      <c r="G303" s="26">
        <v>31299</v>
      </c>
      <c r="H303" s="26">
        <v>64965</v>
      </c>
      <c r="I303" s="53"/>
      <c r="J303" s="30">
        <v>0.98729999999999996</v>
      </c>
      <c r="K303" s="30"/>
      <c r="L303" s="149"/>
      <c r="M303" s="30"/>
      <c r="N303" s="30">
        <v>1.9400000000000001E-2</v>
      </c>
      <c r="O303" s="1"/>
      <c r="P303" s="1"/>
      <c r="Q303" s="1"/>
      <c r="R303" s="1"/>
      <c r="S303" s="1"/>
      <c r="T303" s="1"/>
      <c r="U303" s="1"/>
      <c r="V303" s="1"/>
      <c r="W303" s="1"/>
      <c r="X303" s="1"/>
      <c r="Y303" s="1"/>
      <c r="Z303" s="1"/>
      <c r="AA303" s="1"/>
      <c r="AB303" s="1"/>
      <c r="AC303" s="1"/>
      <c r="AD303" s="1"/>
      <c r="AE303" s="1"/>
    </row>
    <row r="304" spans="1:31">
      <c r="A304" s="13" t="s">
        <v>181</v>
      </c>
      <c r="B304" s="2" t="s">
        <v>77</v>
      </c>
      <c r="C304" s="2" t="s">
        <v>63</v>
      </c>
      <c r="D304" s="2">
        <v>2012</v>
      </c>
      <c r="E304" s="14">
        <v>2012</v>
      </c>
      <c r="F304" s="14" t="s">
        <v>100</v>
      </c>
      <c r="G304" s="26">
        <v>7718</v>
      </c>
      <c r="H304" s="26">
        <v>16948</v>
      </c>
      <c r="I304" s="53"/>
      <c r="J304" s="30">
        <v>0.92989999999999995</v>
      </c>
      <c r="K304" s="30"/>
      <c r="L304" s="149"/>
      <c r="M304" s="30"/>
      <c r="N304" s="30">
        <v>4.6399999999999997E-2</v>
      </c>
      <c r="O304" s="1"/>
      <c r="P304" s="1"/>
      <c r="Q304" s="1"/>
      <c r="R304" s="1"/>
      <c r="S304" s="1"/>
      <c r="T304" s="1"/>
      <c r="U304" s="1"/>
      <c r="V304" s="1"/>
      <c r="W304" s="1"/>
      <c r="X304" s="1"/>
      <c r="Y304" s="1"/>
      <c r="Z304" s="1"/>
      <c r="AA304" s="1"/>
      <c r="AB304" s="1"/>
      <c r="AC304" s="1"/>
      <c r="AD304" s="1"/>
      <c r="AE304" s="1"/>
    </row>
    <row r="305" spans="1:31">
      <c r="A305" s="13" t="s">
        <v>182</v>
      </c>
      <c r="B305" s="2" t="s">
        <v>78</v>
      </c>
      <c r="C305" s="2" t="s">
        <v>63</v>
      </c>
      <c r="D305" s="2">
        <v>2012</v>
      </c>
      <c r="E305" s="14">
        <v>2012</v>
      </c>
      <c r="F305" s="14" t="s">
        <v>100</v>
      </c>
      <c r="G305" s="26">
        <v>5738</v>
      </c>
      <c r="H305" s="26">
        <v>12967</v>
      </c>
      <c r="I305" s="53"/>
      <c r="J305" s="30">
        <v>1</v>
      </c>
      <c r="K305" s="30"/>
      <c r="L305" s="149"/>
      <c r="M305" s="30"/>
      <c r="N305" s="30">
        <v>4.6399999999999997E-2</v>
      </c>
      <c r="O305" s="1"/>
      <c r="P305" s="1"/>
      <c r="Q305" s="1"/>
      <c r="R305" s="1"/>
      <c r="S305" s="1"/>
      <c r="T305" s="1"/>
      <c r="U305" s="1"/>
      <c r="V305" s="1"/>
      <c r="W305" s="1"/>
      <c r="X305" s="1"/>
      <c r="Y305" s="1"/>
      <c r="Z305" s="1"/>
      <c r="AA305" s="1"/>
      <c r="AB305" s="1"/>
      <c r="AC305" s="1"/>
      <c r="AD305" s="1"/>
      <c r="AE305" s="1"/>
    </row>
    <row r="306" spans="1:31">
      <c r="A306" s="56" t="s">
        <v>183</v>
      </c>
      <c r="B306" s="2" t="s">
        <v>66</v>
      </c>
      <c r="C306" s="2" t="s">
        <v>196</v>
      </c>
      <c r="D306" s="2">
        <v>2012</v>
      </c>
      <c r="E306" s="14">
        <v>2012</v>
      </c>
      <c r="F306" s="14" t="s">
        <v>100</v>
      </c>
      <c r="G306" s="26">
        <v>1820349</v>
      </c>
      <c r="H306" s="26">
        <v>4052056</v>
      </c>
      <c r="I306" s="53"/>
      <c r="J306" s="30">
        <v>0.97819999999999996</v>
      </c>
      <c r="K306" s="30"/>
      <c r="L306" s="149"/>
      <c r="M306" s="30"/>
      <c r="N306" s="30">
        <v>4.0300000000000002E-2</v>
      </c>
      <c r="O306" s="2"/>
      <c r="P306" s="2"/>
      <c r="Q306" s="2"/>
      <c r="R306" s="2"/>
      <c r="S306" s="2"/>
      <c r="T306" s="2"/>
      <c r="U306" s="2"/>
      <c r="V306" s="2"/>
      <c r="W306" s="2"/>
      <c r="X306" s="2"/>
      <c r="Y306" s="2"/>
      <c r="Z306" s="2"/>
      <c r="AA306" s="2"/>
      <c r="AB306" s="2"/>
      <c r="AC306" s="2"/>
      <c r="AD306" s="2"/>
      <c r="AE306" s="2"/>
    </row>
    <row r="307" spans="1:31">
      <c r="A307" s="56" t="s">
        <v>184</v>
      </c>
      <c r="B307" s="2" t="s">
        <v>77</v>
      </c>
      <c r="C307" s="14" t="s">
        <v>196</v>
      </c>
      <c r="D307" s="2">
        <v>2012</v>
      </c>
      <c r="E307" s="14">
        <v>2012</v>
      </c>
      <c r="F307" s="14" t="s">
        <v>100</v>
      </c>
      <c r="G307" s="26">
        <v>61515</v>
      </c>
      <c r="H307" s="26">
        <v>123937</v>
      </c>
      <c r="I307" s="53"/>
      <c r="J307" s="30">
        <v>0.92789999999999995</v>
      </c>
      <c r="K307" s="30"/>
      <c r="L307" s="149"/>
      <c r="M307" s="30"/>
      <c r="N307" s="30">
        <v>1.34E-2</v>
      </c>
      <c r="O307" s="1"/>
      <c r="P307" s="1"/>
      <c r="Q307" s="1"/>
      <c r="R307" s="1"/>
      <c r="S307" s="1"/>
      <c r="T307" s="1"/>
      <c r="U307" s="1"/>
      <c r="V307" s="1"/>
      <c r="W307" s="1"/>
      <c r="X307" s="1"/>
      <c r="Y307" s="1"/>
      <c r="Z307" s="1"/>
      <c r="AA307" s="1"/>
      <c r="AB307" s="1"/>
      <c r="AC307" s="1"/>
      <c r="AD307" s="1"/>
      <c r="AE307" s="1"/>
    </row>
    <row r="308" spans="1:31">
      <c r="A308" s="56" t="s">
        <v>185</v>
      </c>
      <c r="B308" s="2" t="s">
        <v>78</v>
      </c>
      <c r="C308" s="14" t="s">
        <v>196</v>
      </c>
      <c r="D308" s="2">
        <v>2012</v>
      </c>
      <c r="E308" s="14">
        <v>2012</v>
      </c>
      <c r="F308" s="14" t="s">
        <v>100</v>
      </c>
      <c r="G308" s="26">
        <v>83</v>
      </c>
      <c r="H308" s="26">
        <v>147</v>
      </c>
      <c r="I308" s="53"/>
      <c r="J308" s="30">
        <v>1</v>
      </c>
      <c r="K308" s="30"/>
      <c r="L308" s="149"/>
      <c r="M308" s="30"/>
      <c r="N308" s="30">
        <v>4.82E-2</v>
      </c>
      <c r="O308" s="1"/>
      <c r="P308" s="1"/>
      <c r="Q308" s="1"/>
      <c r="R308" s="1"/>
      <c r="S308" s="1"/>
      <c r="T308" s="1"/>
      <c r="U308" s="1"/>
      <c r="V308" s="1"/>
      <c r="W308" s="1"/>
      <c r="X308" s="1"/>
      <c r="Y308" s="1"/>
      <c r="Z308" s="1"/>
      <c r="AA308" s="1"/>
      <c r="AB308" s="1"/>
      <c r="AC308" s="1"/>
      <c r="AD308" s="1"/>
      <c r="AE308" s="1"/>
    </row>
    <row r="309" spans="1:31">
      <c r="A309" s="56" t="s">
        <v>186</v>
      </c>
      <c r="B309" s="2" t="s">
        <v>78</v>
      </c>
      <c r="C309" s="14" t="s">
        <v>196</v>
      </c>
      <c r="D309" s="2">
        <v>2012</v>
      </c>
      <c r="E309" s="14">
        <v>2012</v>
      </c>
      <c r="F309" s="14" t="s">
        <v>100</v>
      </c>
      <c r="G309" s="26">
        <v>1719</v>
      </c>
      <c r="H309" s="26">
        <v>3282</v>
      </c>
      <c r="I309" s="53"/>
      <c r="J309" s="30">
        <v>0.94440000000000002</v>
      </c>
      <c r="K309" s="30"/>
      <c r="L309" s="149"/>
      <c r="M309" s="30"/>
      <c r="N309" s="30">
        <v>4.82E-2</v>
      </c>
      <c r="O309" s="1"/>
      <c r="P309" s="1"/>
      <c r="Q309" s="1"/>
      <c r="R309" s="1"/>
      <c r="S309" s="1"/>
      <c r="T309" s="1"/>
      <c r="U309" s="1"/>
      <c r="V309" s="1"/>
      <c r="W309" s="1"/>
      <c r="X309" s="1"/>
      <c r="Y309" s="1"/>
      <c r="Z309" s="1"/>
      <c r="AA309" s="1"/>
      <c r="AB309" s="1"/>
      <c r="AC309" s="1"/>
      <c r="AD309" s="1"/>
      <c r="AE309" s="1"/>
    </row>
    <row r="310" spans="1:31">
      <c r="A310" s="56" t="s">
        <v>187</v>
      </c>
      <c r="B310" s="2" t="s">
        <v>78</v>
      </c>
      <c r="C310" s="14" t="s">
        <v>196</v>
      </c>
      <c r="D310" s="2">
        <v>2012</v>
      </c>
      <c r="E310" s="14">
        <v>2012</v>
      </c>
      <c r="F310" s="14" t="s">
        <v>100</v>
      </c>
      <c r="G310" s="26">
        <v>13938</v>
      </c>
      <c r="H310" s="26">
        <v>29104</v>
      </c>
      <c r="I310" s="53"/>
      <c r="J310" s="30">
        <v>0.87339999999999995</v>
      </c>
      <c r="K310" s="30"/>
      <c r="L310" s="149"/>
      <c r="M310" s="30"/>
      <c r="N310" s="30">
        <v>4.82E-2</v>
      </c>
      <c r="O310" s="1"/>
      <c r="P310" s="1"/>
      <c r="Q310" s="1"/>
      <c r="R310" s="1"/>
      <c r="S310" s="1"/>
      <c r="T310" s="1"/>
      <c r="U310" s="1"/>
      <c r="V310" s="1"/>
      <c r="W310" s="1"/>
      <c r="X310" s="1"/>
      <c r="Y310" s="1"/>
      <c r="Z310" s="1"/>
      <c r="AA310" s="1"/>
      <c r="AB310" s="1"/>
      <c r="AC310" s="1"/>
      <c r="AD310" s="1"/>
      <c r="AE310" s="1"/>
    </row>
    <row r="311" spans="1:31">
      <c r="A311" s="56" t="s">
        <v>188</v>
      </c>
      <c r="B311" s="2" t="s">
        <v>78</v>
      </c>
      <c r="C311" s="14" t="s">
        <v>196</v>
      </c>
      <c r="D311" s="2">
        <v>2012</v>
      </c>
      <c r="E311" s="14">
        <v>2012</v>
      </c>
      <c r="F311" s="14" t="s">
        <v>100</v>
      </c>
      <c r="G311" s="26">
        <v>2542</v>
      </c>
      <c r="H311" s="26">
        <v>5021</v>
      </c>
      <c r="I311" s="53"/>
      <c r="J311" s="30">
        <v>1</v>
      </c>
      <c r="K311" s="30"/>
      <c r="L311" s="149"/>
      <c r="M311" s="30"/>
      <c r="N311" s="30">
        <v>4.82E-2</v>
      </c>
      <c r="O311" s="1"/>
      <c r="P311" s="1"/>
      <c r="Q311" s="1"/>
      <c r="R311" s="1"/>
      <c r="S311" s="1"/>
      <c r="T311" s="1"/>
      <c r="U311" s="1"/>
      <c r="V311" s="1"/>
      <c r="W311" s="1"/>
      <c r="X311" s="1"/>
      <c r="Y311" s="1"/>
      <c r="Z311" s="1"/>
      <c r="AA311" s="1"/>
      <c r="AB311" s="1"/>
      <c r="AC311" s="1"/>
      <c r="AD311" s="1"/>
      <c r="AE311" s="1"/>
    </row>
    <row r="312" spans="1:31">
      <c r="A312" s="56" t="s">
        <v>189</v>
      </c>
      <c r="B312" s="2" t="s">
        <v>78</v>
      </c>
      <c r="C312" s="14" t="s">
        <v>196</v>
      </c>
      <c r="D312" s="2">
        <v>2012</v>
      </c>
      <c r="E312" s="14">
        <v>2012</v>
      </c>
      <c r="F312" s="14" t="s">
        <v>100</v>
      </c>
      <c r="G312" s="26">
        <v>712</v>
      </c>
      <c r="H312" s="26">
        <v>1789</v>
      </c>
      <c r="I312" s="53"/>
      <c r="J312" s="30">
        <v>0.95120000000000005</v>
      </c>
      <c r="K312" s="30"/>
      <c r="L312" s="149"/>
      <c r="M312" s="30"/>
      <c r="N312" s="30">
        <v>4.82E-2</v>
      </c>
      <c r="O312" s="1"/>
      <c r="P312" s="1"/>
      <c r="Q312" s="1"/>
      <c r="R312" s="1"/>
      <c r="S312" s="1"/>
      <c r="T312" s="1"/>
      <c r="U312" s="1"/>
      <c r="V312" s="1"/>
      <c r="W312" s="1"/>
      <c r="X312" s="1"/>
      <c r="Y312" s="1"/>
      <c r="Z312" s="1"/>
      <c r="AA312" s="1"/>
      <c r="AB312" s="1"/>
      <c r="AC312" s="1"/>
      <c r="AD312" s="1"/>
      <c r="AE312" s="1"/>
    </row>
    <row r="313" spans="1:31">
      <c r="A313" s="56" t="s">
        <v>190</v>
      </c>
      <c r="B313" s="2" t="s">
        <v>77</v>
      </c>
      <c r="C313" s="14" t="s">
        <v>196</v>
      </c>
      <c r="D313" s="2">
        <v>2012</v>
      </c>
      <c r="E313" s="14">
        <v>2012</v>
      </c>
      <c r="F313" s="14" t="s">
        <v>100</v>
      </c>
      <c r="G313" s="26">
        <v>32791</v>
      </c>
      <c r="H313" s="26">
        <v>68786</v>
      </c>
      <c r="I313" s="53"/>
      <c r="J313" s="30">
        <v>0.97899999999999998</v>
      </c>
      <c r="K313" s="30"/>
      <c r="L313" s="149"/>
      <c r="M313" s="30"/>
      <c r="N313" s="30">
        <v>3.7600000000000001E-2</v>
      </c>
      <c r="O313" s="1"/>
      <c r="P313" s="1"/>
      <c r="Q313" s="1"/>
      <c r="R313" s="1"/>
      <c r="S313" s="1"/>
      <c r="T313" s="1"/>
      <c r="U313" s="1"/>
      <c r="V313" s="1"/>
      <c r="W313" s="1"/>
      <c r="X313" s="1"/>
      <c r="Y313" s="1"/>
      <c r="Z313" s="1"/>
      <c r="AA313" s="1"/>
      <c r="AB313" s="1"/>
      <c r="AC313" s="1"/>
      <c r="AD313" s="1"/>
      <c r="AE313" s="1"/>
    </row>
    <row r="314" spans="1:31">
      <c r="A314" s="56" t="s">
        <v>191</v>
      </c>
      <c r="B314" s="2" t="s">
        <v>78</v>
      </c>
      <c r="C314" s="14" t="s">
        <v>196</v>
      </c>
      <c r="D314" s="2">
        <v>2012</v>
      </c>
      <c r="E314" s="14">
        <v>2012</v>
      </c>
      <c r="F314" s="14" t="s">
        <v>100</v>
      </c>
      <c r="G314" s="26">
        <v>2669</v>
      </c>
      <c r="H314" s="26">
        <v>5533</v>
      </c>
      <c r="I314" s="53"/>
      <c r="J314" s="30">
        <v>1</v>
      </c>
      <c r="K314" s="30"/>
      <c r="L314" s="149"/>
      <c r="M314" s="30"/>
      <c r="N314" s="30">
        <v>4.82E-2</v>
      </c>
    </row>
    <row r="315" spans="1:31">
      <c r="A315" s="56" t="s">
        <v>192</v>
      </c>
      <c r="B315" s="2" t="s">
        <v>78</v>
      </c>
      <c r="C315" s="14" t="s">
        <v>196</v>
      </c>
      <c r="D315" s="2">
        <v>2012</v>
      </c>
      <c r="E315" s="14">
        <v>2012</v>
      </c>
      <c r="F315" s="14" t="s">
        <v>100</v>
      </c>
      <c r="G315" s="26">
        <v>6188</v>
      </c>
      <c r="H315" s="26">
        <v>11814</v>
      </c>
      <c r="I315" s="53"/>
      <c r="J315" s="30">
        <v>1</v>
      </c>
      <c r="K315" s="30"/>
      <c r="L315" s="149"/>
      <c r="M315" s="30"/>
      <c r="N315" s="30">
        <v>4.82E-2</v>
      </c>
    </row>
    <row r="316" spans="1:31">
      <c r="A316" s="13" t="s">
        <v>134</v>
      </c>
      <c r="B316" s="2" t="s">
        <v>77</v>
      </c>
      <c r="C316" s="14" t="s">
        <v>196</v>
      </c>
      <c r="D316" s="2">
        <v>2012</v>
      </c>
      <c r="E316" s="14">
        <v>2012</v>
      </c>
      <c r="F316" s="14" t="s">
        <v>100</v>
      </c>
      <c r="G316" s="26">
        <v>88760</v>
      </c>
      <c r="H316" s="26">
        <v>215640</v>
      </c>
      <c r="I316" s="53"/>
      <c r="J316" s="30">
        <v>1</v>
      </c>
      <c r="K316" s="30"/>
      <c r="L316" s="149"/>
      <c r="M316" s="30"/>
      <c r="N316" s="30">
        <v>1.77E-2</v>
      </c>
    </row>
    <row r="317" spans="1:31">
      <c r="A317" s="13" t="s">
        <v>135</v>
      </c>
      <c r="B317" s="2" t="s">
        <v>78</v>
      </c>
      <c r="C317" s="14" t="s">
        <v>196</v>
      </c>
      <c r="D317" s="2">
        <v>2012</v>
      </c>
      <c r="E317" s="14">
        <v>2012</v>
      </c>
      <c r="F317" s="14" t="s">
        <v>100</v>
      </c>
      <c r="G317" s="26">
        <v>1390</v>
      </c>
      <c r="H317" s="26">
        <v>3448</v>
      </c>
      <c r="I317" s="53"/>
      <c r="J317" s="30">
        <v>1</v>
      </c>
      <c r="K317" s="30"/>
      <c r="L317" s="149"/>
      <c r="M317" s="30"/>
      <c r="N317" s="30">
        <v>4.82E-2</v>
      </c>
    </row>
    <row r="318" spans="1:31">
      <c r="A318" s="13" t="s">
        <v>136</v>
      </c>
      <c r="B318" s="2" t="s">
        <v>78</v>
      </c>
      <c r="C318" s="14" t="s">
        <v>196</v>
      </c>
      <c r="D318" s="2">
        <v>2012</v>
      </c>
      <c r="E318" s="14">
        <v>2012</v>
      </c>
      <c r="F318" s="14" t="s">
        <v>100</v>
      </c>
      <c r="G318" s="26">
        <v>8057</v>
      </c>
      <c r="H318" s="26">
        <v>15374</v>
      </c>
      <c r="I318" s="53"/>
      <c r="J318" s="30">
        <v>0.96140000000000003</v>
      </c>
      <c r="K318" s="30"/>
      <c r="L318" s="149"/>
      <c r="M318" s="30"/>
      <c r="N318" s="30">
        <v>4.82E-2</v>
      </c>
    </row>
    <row r="319" spans="1:31">
      <c r="A319" s="13" t="s">
        <v>137</v>
      </c>
      <c r="B319" s="2" t="s">
        <v>78</v>
      </c>
      <c r="C319" s="14" t="s">
        <v>196</v>
      </c>
      <c r="D319" s="2">
        <v>2012</v>
      </c>
      <c r="E319" s="14">
        <v>2012</v>
      </c>
      <c r="F319" s="14" t="s">
        <v>100</v>
      </c>
      <c r="G319" s="26">
        <v>13993</v>
      </c>
      <c r="H319" s="26">
        <v>35889</v>
      </c>
      <c r="I319" s="53"/>
      <c r="J319" s="30">
        <v>1</v>
      </c>
      <c r="K319" s="30"/>
      <c r="L319" s="149"/>
      <c r="M319" s="30"/>
      <c r="N319" s="30">
        <v>4.82E-2</v>
      </c>
    </row>
    <row r="320" spans="1:31">
      <c r="A320" s="13" t="s">
        <v>138</v>
      </c>
      <c r="B320" s="2" t="s">
        <v>78</v>
      </c>
      <c r="C320" s="14" t="s">
        <v>196</v>
      </c>
      <c r="D320" s="2">
        <v>2012</v>
      </c>
      <c r="E320" s="14">
        <v>2012</v>
      </c>
      <c r="F320" s="14" t="s">
        <v>100</v>
      </c>
      <c r="G320" s="26">
        <v>953</v>
      </c>
      <c r="H320" s="26">
        <v>1934</v>
      </c>
      <c r="I320" s="53"/>
      <c r="J320" s="30">
        <v>1</v>
      </c>
      <c r="K320" s="30"/>
      <c r="L320" s="149"/>
      <c r="M320" s="30"/>
      <c r="N320" s="30">
        <v>4.82E-2</v>
      </c>
    </row>
    <row r="321" spans="1:14">
      <c r="A321" s="13" t="s">
        <v>139</v>
      </c>
      <c r="B321" s="2" t="s">
        <v>78</v>
      </c>
      <c r="C321" s="14" t="s">
        <v>196</v>
      </c>
      <c r="D321" s="2">
        <v>2012</v>
      </c>
      <c r="E321" s="14">
        <v>2012</v>
      </c>
      <c r="F321" s="14" t="s">
        <v>100</v>
      </c>
      <c r="G321" s="26">
        <v>57572</v>
      </c>
      <c r="H321" s="26">
        <v>140424</v>
      </c>
      <c r="I321" s="53"/>
      <c r="J321" s="30">
        <v>0.98909999999999998</v>
      </c>
      <c r="K321" s="30"/>
      <c r="L321" s="149"/>
      <c r="M321" s="30"/>
      <c r="N321" s="30">
        <v>3.8399999999999997E-2</v>
      </c>
    </row>
    <row r="322" spans="1:14">
      <c r="A322" s="13" t="s">
        <v>140</v>
      </c>
      <c r="B322" s="2" t="s">
        <v>78</v>
      </c>
      <c r="C322" s="14" t="s">
        <v>196</v>
      </c>
      <c r="D322" s="2">
        <v>2012</v>
      </c>
      <c r="E322" s="14">
        <v>2012</v>
      </c>
      <c r="F322" s="14" t="s">
        <v>100</v>
      </c>
      <c r="G322" s="26">
        <v>9655</v>
      </c>
      <c r="H322" s="26">
        <v>23179</v>
      </c>
      <c r="I322" s="53"/>
      <c r="J322" s="30">
        <v>1</v>
      </c>
      <c r="K322" s="30"/>
      <c r="L322" s="149"/>
      <c r="M322" s="30"/>
      <c r="N322" s="30">
        <v>4.82E-2</v>
      </c>
    </row>
    <row r="323" spans="1:14">
      <c r="A323" s="13" t="s">
        <v>141</v>
      </c>
      <c r="B323" s="2" t="s">
        <v>78</v>
      </c>
      <c r="C323" s="14" t="s">
        <v>196</v>
      </c>
      <c r="D323" s="2">
        <v>2012</v>
      </c>
      <c r="E323" s="14">
        <v>2012</v>
      </c>
      <c r="F323" s="14" t="s">
        <v>100</v>
      </c>
      <c r="G323" s="26">
        <v>5081</v>
      </c>
      <c r="H323" s="26">
        <v>10185</v>
      </c>
      <c r="I323" s="53"/>
      <c r="J323" s="30">
        <v>0.93700000000000006</v>
      </c>
      <c r="K323" s="30"/>
      <c r="L323" s="149"/>
      <c r="M323" s="30"/>
      <c r="N323" s="30">
        <v>4.82E-2</v>
      </c>
    </row>
    <row r="324" spans="1:14">
      <c r="A324" s="13" t="s">
        <v>142</v>
      </c>
      <c r="B324" s="2" t="s">
        <v>78</v>
      </c>
      <c r="C324" s="14" t="s">
        <v>196</v>
      </c>
      <c r="D324" s="2">
        <v>2012</v>
      </c>
      <c r="E324" s="14">
        <v>2012</v>
      </c>
      <c r="F324" s="14" t="s">
        <v>100</v>
      </c>
      <c r="G324" s="26">
        <v>1403</v>
      </c>
      <c r="H324" s="26">
        <v>2976</v>
      </c>
      <c r="I324" s="53"/>
      <c r="J324" s="30">
        <v>1</v>
      </c>
      <c r="K324" s="30"/>
      <c r="L324" s="149"/>
      <c r="M324" s="30"/>
      <c r="N324" s="30">
        <v>4.82E-2</v>
      </c>
    </row>
    <row r="325" spans="1:14">
      <c r="A325" s="13" t="s">
        <v>143</v>
      </c>
      <c r="B325" s="2" t="s">
        <v>79</v>
      </c>
      <c r="C325" s="14" t="s">
        <v>196</v>
      </c>
      <c r="D325" s="2">
        <v>2012</v>
      </c>
      <c r="E325" s="14">
        <v>2012</v>
      </c>
      <c r="F325" s="14" t="s">
        <v>100</v>
      </c>
      <c r="G325" s="26">
        <v>505742</v>
      </c>
      <c r="H325" s="26">
        <v>1076806</v>
      </c>
      <c r="I325" s="53"/>
      <c r="J325" s="30">
        <v>0.98170000000000002</v>
      </c>
      <c r="K325" s="30"/>
      <c r="L325" s="149"/>
      <c r="M325" s="30"/>
      <c r="N325" s="30">
        <v>5.2400000000000002E-2</v>
      </c>
    </row>
    <row r="326" spans="1:14">
      <c r="A326" s="13" t="s">
        <v>144</v>
      </c>
      <c r="B326" s="2" t="s">
        <v>78</v>
      </c>
      <c r="C326" s="14" t="s">
        <v>196</v>
      </c>
      <c r="D326" s="2">
        <v>2012</v>
      </c>
      <c r="E326" s="14">
        <v>2012</v>
      </c>
      <c r="F326" s="14" t="s">
        <v>100</v>
      </c>
      <c r="G326" s="26">
        <v>10586</v>
      </c>
      <c r="H326" s="26">
        <v>26964</v>
      </c>
      <c r="I326" s="53"/>
      <c r="J326" s="30">
        <v>0.97350000000000003</v>
      </c>
      <c r="K326" s="30"/>
      <c r="L326" s="149"/>
      <c r="M326" s="30"/>
      <c r="N326" s="30">
        <v>4.82E-2</v>
      </c>
    </row>
    <row r="327" spans="1:14">
      <c r="A327" s="13" t="s">
        <v>145</v>
      </c>
      <c r="B327" s="2" t="s">
        <v>78</v>
      </c>
      <c r="C327" s="14" t="s">
        <v>196</v>
      </c>
      <c r="D327" s="2">
        <v>2012</v>
      </c>
      <c r="E327" s="14">
        <v>2012</v>
      </c>
      <c r="F327" s="14" t="s">
        <v>100</v>
      </c>
      <c r="G327" s="26">
        <v>5546</v>
      </c>
      <c r="H327" s="26">
        <v>9354</v>
      </c>
      <c r="I327" s="53"/>
      <c r="J327" s="30">
        <v>0.99480000000000002</v>
      </c>
      <c r="K327" s="30"/>
      <c r="L327" s="149"/>
      <c r="M327" s="30"/>
      <c r="N327" s="30">
        <v>4.82E-2</v>
      </c>
    </row>
    <row r="328" spans="1:14">
      <c r="A328" s="13" t="s">
        <v>146</v>
      </c>
      <c r="B328" s="2" t="s">
        <v>78</v>
      </c>
      <c r="C328" s="14" t="s">
        <v>196</v>
      </c>
      <c r="D328" s="2">
        <v>2012</v>
      </c>
      <c r="E328" s="14">
        <v>2012</v>
      </c>
      <c r="F328" s="14" t="s">
        <v>100</v>
      </c>
      <c r="G328" s="26">
        <v>896</v>
      </c>
      <c r="H328" s="26">
        <v>1832</v>
      </c>
      <c r="I328" s="53"/>
      <c r="J328" s="30">
        <v>0.9375</v>
      </c>
      <c r="K328" s="30"/>
      <c r="L328" s="149"/>
      <c r="M328" s="30"/>
      <c r="N328" s="30">
        <v>4.82E-2</v>
      </c>
    </row>
    <row r="329" spans="1:14">
      <c r="A329" s="13" t="s">
        <v>147</v>
      </c>
      <c r="B329" s="2" t="s">
        <v>78</v>
      </c>
      <c r="C329" s="14" t="s">
        <v>196</v>
      </c>
      <c r="D329" s="2">
        <v>2012</v>
      </c>
      <c r="E329" s="14">
        <v>2012</v>
      </c>
      <c r="F329" s="14" t="s">
        <v>100</v>
      </c>
      <c r="G329" s="26">
        <v>7140</v>
      </c>
      <c r="H329" s="26">
        <v>13501</v>
      </c>
      <c r="I329" s="53"/>
      <c r="J329" s="30">
        <v>0.99570000000000003</v>
      </c>
      <c r="K329" s="30"/>
      <c r="L329" s="149"/>
      <c r="M329" s="30"/>
      <c r="N329" s="30">
        <v>4.82E-2</v>
      </c>
    </row>
    <row r="330" spans="1:14">
      <c r="A330" s="13" t="s">
        <v>148</v>
      </c>
      <c r="B330" s="2" t="s">
        <v>78</v>
      </c>
      <c r="C330" s="14" t="s">
        <v>196</v>
      </c>
      <c r="D330" s="2">
        <v>2012</v>
      </c>
      <c r="E330" s="14">
        <v>2012</v>
      </c>
      <c r="F330" s="14" t="s">
        <v>100</v>
      </c>
      <c r="G330" s="26">
        <v>22030</v>
      </c>
      <c r="H330" s="26">
        <v>54108</v>
      </c>
      <c r="I330" s="53"/>
      <c r="J330" s="30">
        <v>0.98970000000000002</v>
      </c>
      <c r="K330" s="30"/>
      <c r="L330" s="149"/>
      <c r="M330" s="30"/>
      <c r="N330" s="30">
        <v>2.3099999999999999E-2</v>
      </c>
    </row>
    <row r="331" spans="1:14">
      <c r="A331" s="13" t="s">
        <v>149</v>
      </c>
      <c r="B331" s="2" t="s">
        <v>78</v>
      </c>
      <c r="C331" s="14" t="s">
        <v>196</v>
      </c>
      <c r="D331" s="2">
        <v>2012</v>
      </c>
      <c r="E331" s="14">
        <v>2012</v>
      </c>
      <c r="F331" s="14" t="s">
        <v>100</v>
      </c>
      <c r="G331" s="26">
        <v>442</v>
      </c>
      <c r="H331" s="26">
        <v>1030</v>
      </c>
      <c r="I331" s="53"/>
      <c r="J331" s="30">
        <v>1</v>
      </c>
      <c r="K331" s="30"/>
      <c r="L331" s="149"/>
      <c r="M331" s="30"/>
      <c r="N331" s="30">
        <v>4.82E-2</v>
      </c>
    </row>
    <row r="332" spans="1:14">
      <c r="A332" s="13" t="s">
        <v>150</v>
      </c>
      <c r="B332" s="2" t="s">
        <v>78</v>
      </c>
      <c r="C332" s="14" t="s">
        <v>196</v>
      </c>
      <c r="D332" s="2">
        <v>2012</v>
      </c>
      <c r="E332" s="14">
        <v>2012</v>
      </c>
      <c r="F332" s="14" t="s">
        <v>100</v>
      </c>
      <c r="G332" s="26">
        <v>464</v>
      </c>
      <c r="H332" s="26">
        <v>728</v>
      </c>
      <c r="I332" s="53"/>
      <c r="J332" s="30">
        <v>0.90629999999999999</v>
      </c>
      <c r="K332" s="30"/>
      <c r="L332" s="149"/>
      <c r="M332" s="30"/>
      <c r="N332" s="30">
        <v>4.82E-2</v>
      </c>
    </row>
    <row r="333" spans="1:14">
      <c r="A333" s="13" t="s">
        <v>151</v>
      </c>
      <c r="B333" s="2" t="s">
        <v>78</v>
      </c>
      <c r="C333" s="14" t="s">
        <v>196</v>
      </c>
      <c r="D333" s="2">
        <v>2012</v>
      </c>
      <c r="E333" s="14">
        <v>2012</v>
      </c>
      <c r="F333" s="14" t="s">
        <v>100</v>
      </c>
      <c r="G333" s="26">
        <v>19808</v>
      </c>
      <c r="H333" s="26">
        <v>45809</v>
      </c>
      <c r="I333" s="53"/>
      <c r="J333" s="30">
        <v>1</v>
      </c>
      <c r="K333" s="30"/>
      <c r="L333" s="149"/>
      <c r="M333" s="30"/>
      <c r="N333" s="30">
        <v>1.15E-2</v>
      </c>
    </row>
    <row r="334" spans="1:14">
      <c r="A334" s="13" t="s">
        <v>152</v>
      </c>
      <c r="B334" s="2" t="s">
        <v>78</v>
      </c>
      <c r="C334" s="14" t="s">
        <v>196</v>
      </c>
      <c r="D334" s="2">
        <v>2012</v>
      </c>
      <c r="E334" s="14">
        <v>2012</v>
      </c>
      <c r="F334" s="14" t="s">
        <v>100</v>
      </c>
      <c r="G334" s="26">
        <v>3470</v>
      </c>
      <c r="H334" s="26">
        <v>7362</v>
      </c>
      <c r="I334" s="53"/>
      <c r="J334" s="30">
        <v>0.9798</v>
      </c>
      <c r="K334" s="30"/>
      <c r="L334" s="149"/>
      <c r="M334" s="30"/>
      <c r="N334" s="30">
        <v>4.82E-2</v>
      </c>
    </row>
    <row r="335" spans="1:14">
      <c r="A335" s="13" t="s">
        <v>153</v>
      </c>
      <c r="B335" s="2" t="s">
        <v>78</v>
      </c>
      <c r="C335" s="14" t="s">
        <v>196</v>
      </c>
      <c r="D335" s="2">
        <v>2012</v>
      </c>
      <c r="E335" s="14">
        <v>2012</v>
      </c>
      <c r="F335" s="14" t="s">
        <v>100</v>
      </c>
      <c r="G335" s="26">
        <v>3637</v>
      </c>
      <c r="H335" s="26">
        <v>7046</v>
      </c>
      <c r="I335" s="53"/>
      <c r="J335" s="30">
        <v>1</v>
      </c>
      <c r="K335" s="30"/>
      <c r="L335" s="149"/>
      <c r="M335" s="30"/>
      <c r="N335" s="30">
        <v>4.82E-2</v>
      </c>
    </row>
    <row r="336" spans="1:14">
      <c r="A336" s="13" t="s">
        <v>154</v>
      </c>
      <c r="B336" s="2" t="s">
        <v>77</v>
      </c>
      <c r="C336" s="14" t="s">
        <v>196</v>
      </c>
      <c r="D336" s="2">
        <v>2012</v>
      </c>
      <c r="E336" s="14">
        <v>2012</v>
      </c>
      <c r="F336" s="14" t="s">
        <v>100</v>
      </c>
      <c r="G336" s="26">
        <v>96688</v>
      </c>
      <c r="H336" s="26">
        <v>217206</v>
      </c>
      <c r="I336" s="53"/>
      <c r="J336" s="30">
        <v>0.99829999999999997</v>
      </c>
      <c r="K336" s="30"/>
      <c r="L336" s="149"/>
      <c r="M336" s="30"/>
      <c r="N336" s="30">
        <v>1.47E-2</v>
      </c>
    </row>
    <row r="337" spans="1:14">
      <c r="A337" s="13" t="s">
        <v>155</v>
      </c>
      <c r="B337" s="2" t="s">
        <v>77</v>
      </c>
      <c r="C337" s="14" t="s">
        <v>196</v>
      </c>
      <c r="D337" s="2">
        <v>2012</v>
      </c>
      <c r="E337" s="14">
        <v>2012</v>
      </c>
      <c r="F337" s="14" t="s">
        <v>100</v>
      </c>
      <c r="G337" s="26">
        <v>8193</v>
      </c>
      <c r="H337" s="26">
        <v>17944</v>
      </c>
      <c r="I337" s="53"/>
      <c r="J337" s="30">
        <v>0.97609999999999997</v>
      </c>
      <c r="K337" s="30"/>
      <c r="L337" s="149"/>
      <c r="M337" s="30"/>
      <c r="N337" s="30">
        <v>4.82E-2</v>
      </c>
    </row>
    <row r="338" spans="1:14">
      <c r="A338" s="13" t="s">
        <v>156</v>
      </c>
      <c r="B338" s="2" t="s">
        <v>78</v>
      </c>
      <c r="C338" s="14" t="s">
        <v>196</v>
      </c>
      <c r="D338" s="2">
        <v>2012</v>
      </c>
      <c r="E338" s="14">
        <v>2012</v>
      </c>
      <c r="F338" s="14" t="s">
        <v>100</v>
      </c>
      <c r="G338" s="26">
        <v>753</v>
      </c>
      <c r="H338" s="26">
        <v>1657</v>
      </c>
      <c r="I338" s="53"/>
      <c r="J338" s="30">
        <v>0.91669999999999996</v>
      </c>
      <c r="K338" s="30"/>
      <c r="L338" s="149"/>
      <c r="M338" s="30"/>
      <c r="N338" s="30">
        <v>4.82E-2</v>
      </c>
    </row>
    <row r="339" spans="1:14">
      <c r="A339" s="13" t="s">
        <v>157</v>
      </c>
      <c r="B339" s="2" t="s">
        <v>78</v>
      </c>
      <c r="C339" s="14" t="s">
        <v>196</v>
      </c>
      <c r="D339" s="2">
        <v>2012</v>
      </c>
      <c r="E339" s="14">
        <v>2012</v>
      </c>
      <c r="F339" s="14" t="s">
        <v>100</v>
      </c>
      <c r="G339" s="26">
        <v>107378</v>
      </c>
      <c r="H339" s="26">
        <v>264035</v>
      </c>
      <c r="I339" s="53"/>
      <c r="J339" s="30">
        <v>0.99919999999999998</v>
      </c>
      <c r="K339" s="30"/>
      <c r="L339" s="149"/>
      <c r="M339" s="30"/>
      <c r="N339" s="30">
        <v>2.98E-2</v>
      </c>
    </row>
    <row r="340" spans="1:14">
      <c r="A340" s="13" t="s">
        <v>158</v>
      </c>
      <c r="B340" s="2" t="s">
        <v>77</v>
      </c>
      <c r="C340" s="14" t="s">
        <v>196</v>
      </c>
      <c r="D340" s="2">
        <v>2012</v>
      </c>
      <c r="E340" s="14">
        <v>2012</v>
      </c>
      <c r="F340" s="14" t="s">
        <v>100</v>
      </c>
      <c r="G340" s="26">
        <v>89961</v>
      </c>
      <c r="H340" s="26">
        <v>203416</v>
      </c>
      <c r="I340" s="53"/>
      <c r="J340" s="30">
        <v>0.99209999999999998</v>
      </c>
      <c r="K340" s="30"/>
      <c r="L340" s="149"/>
      <c r="M340" s="30"/>
      <c r="N340" s="30">
        <v>2.75E-2</v>
      </c>
    </row>
    <row r="341" spans="1:14">
      <c r="A341" s="13" t="s">
        <v>159</v>
      </c>
      <c r="B341" s="2" t="s">
        <v>78</v>
      </c>
      <c r="C341" s="14" t="s">
        <v>196</v>
      </c>
      <c r="D341" s="2">
        <v>2012</v>
      </c>
      <c r="E341" s="14">
        <v>2012</v>
      </c>
      <c r="F341" s="14" t="s">
        <v>100</v>
      </c>
      <c r="G341" s="26">
        <v>2639</v>
      </c>
      <c r="H341" s="26">
        <v>6202</v>
      </c>
      <c r="I341" s="53"/>
      <c r="J341" s="30">
        <v>0.99280000000000002</v>
      </c>
      <c r="K341" s="30"/>
      <c r="L341" s="149"/>
      <c r="M341" s="30"/>
      <c r="N341" s="30">
        <v>4.82E-2</v>
      </c>
    </row>
    <row r="342" spans="1:14">
      <c r="A342" s="13" t="s">
        <v>160</v>
      </c>
      <c r="B342" s="2" t="s">
        <v>78</v>
      </c>
      <c r="C342" s="14" t="s">
        <v>196</v>
      </c>
      <c r="D342" s="2">
        <v>2012</v>
      </c>
      <c r="E342" s="14">
        <v>2012</v>
      </c>
      <c r="F342" s="14" t="s">
        <v>100</v>
      </c>
      <c r="G342" s="26">
        <v>149831</v>
      </c>
      <c r="H342" s="26">
        <v>358011</v>
      </c>
      <c r="I342" s="53"/>
      <c r="J342" s="30">
        <v>0.99929999999999997</v>
      </c>
      <c r="K342" s="30"/>
      <c r="L342" s="149"/>
      <c r="M342" s="30"/>
      <c r="N342" s="30">
        <v>2.18E-2</v>
      </c>
    </row>
    <row r="343" spans="1:14">
      <c r="A343" s="13" t="s">
        <v>161</v>
      </c>
      <c r="B343" s="2" t="s">
        <v>77</v>
      </c>
      <c r="C343" s="14" t="s">
        <v>196</v>
      </c>
      <c r="D343" s="2">
        <v>2012</v>
      </c>
      <c r="E343" s="14">
        <v>2012</v>
      </c>
      <c r="F343" s="14" t="s">
        <v>100</v>
      </c>
      <c r="G343" s="26">
        <v>111241</v>
      </c>
      <c r="H343" s="26">
        <v>246109</v>
      </c>
      <c r="I343" s="53"/>
      <c r="J343" s="30">
        <v>0.9738</v>
      </c>
      <c r="K343" s="30"/>
      <c r="L343" s="149"/>
      <c r="M343" s="30"/>
      <c r="N343" s="30">
        <v>7.1800000000000003E-2</v>
      </c>
    </row>
    <row r="344" spans="1:14">
      <c r="A344" s="13" t="s">
        <v>162</v>
      </c>
      <c r="B344" s="2" t="s">
        <v>77</v>
      </c>
      <c r="C344" s="14" t="s">
        <v>196</v>
      </c>
      <c r="D344" s="2">
        <v>2012</v>
      </c>
      <c r="E344" s="14">
        <v>2012</v>
      </c>
      <c r="F344" s="14" t="s">
        <v>100</v>
      </c>
      <c r="G344" s="26">
        <v>33057</v>
      </c>
      <c r="H344" s="26">
        <v>51216</v>
      </c>
      <c r="I344" s="53"/>
      <c r="J344" s="30">
        <v>0.99360000000000004</v>
      </c>
      <c r="K344" s="30"/>
      <c r="L344" s="149"/>
      <c r="M344" s="30"/>
      <c r="N344" s="30">
        <v>3.7900000000000003E-2</v>
      </c>
    </row>
    <row r="345" spans="1:14">
      <c r="A345" s="13" t="s">
        <v>163</v>
      </c>
      <c r="B345" s="2" t="s">
        <v>78</v>
      </c>
      <c r="C345" s="14" t="s">
        <v>196</v>
      </c>
      <c r="D345" s="2">
        <v>2012</v>
      </c>
      <c r="E345" s="14">
        <v>2012</v>
      </c>
      <c r="F345" s="14" t="s">
        <v>100</v>
      </c>
      <c r="G345" s="26">
        <v>43705</v>
      </c>
      <c r="H345" s="26">
        <v>107575</v>
      </c>
      <c r="I345" s="53"/>
      <c r="J345" s="30">
        <v>0.97760000000000002</v>
      </c>
      <c r="K345" s="30"/>
      <c r="L345" s="149"/>
      <c r="M345" s="30"/>
      <c r="N345" s="30">
        <v>3.7900000000000003E-2</v>
      </c>
    </row>
    <row r="346" spans="1:14">
      <c r="A346" s="13" t="s">
        <v>164</v>
      </c>
      <c r="B346" s="2" t="s">
        <v>77</v>
      </c>
      <c r="C346" s="14" t="s">
        <v>196</v>
      </c>
      <c r="D346" s="2">
        <v>2012</v>
      </c>
      <c r="E346" s="14">
        <v>2012</v>
      </c>
      <c r="F346" s="14" t="s">
        <v>100</v>
      </c>
      <c r="G346" s="26">
        <v>8976</v>
      </c>
      <c r="H346" s="26">
        <v>17552</v>
      </c>
      <c r="I346" s="53"/>
      <c r="J346" s="30">
        <v>0.97270000000000001</v>
      </c>
      <c r="K346" s="30"/>
      <c r="L346" s="149"/>
      <c r="M346" s="30"/>
      <c r="N346" s="30">
        <v>4.82E-2</v>
      </c>
    </row>
    <row r="347" spans="1:14">
      <c r="A347" s="13" t="s">
        <v>165</v>
      </c>
      <c r="B347" s="2" t="s">
        <v>77</v>
      </c>
      <c r="C347" s="14" t="s">
        <v>196</v>
      </c>
      <c r="D347" s="2">
        <v>2012</v>
      </c>
      <c r="E347" s="14">
        <v>2012</v>
      </c>
      <c r="F347" s="14" t="s">
        <v>100</v>
      </c>
      <c r="G347" s="26">
        <v>13479</v>
      </c>
      <c r="H347" s="26">
        <v>27963</v>
      </c>
      <c r="I347" s="53"/>
      <c r="J347" s="30">
        <v>0.93440000000000001</v>
      </c>
      <c r="K347" s="30"/>
      <c r="L347" s="149"/>
      <c r="M347" s="30"/>
      <c r="N347" s="30">
        <v>4.82E-2</v>
      </c>
    </row>
    <row r="348" spans="1:14">
      <c r="A348" s="13" t="s">
        <v>166</v>
      </c>
      <c r="B348" s="2" t="s">
        <v>77</v>
      </c>
      <c r="C348" s="14" t="s">
        <v>196</v>
      </c>
      <c r="D348" s="2">
        <v>2012</v>
      </c>
      <c r="E348" s="14">
        <v>2012</v>
      </c>
      <c r="F348" s="14" t="s">
        <v>100</v>
      </c>
      <c r="G348" s="26">
        <v>14519</v>
      </c>
      <c r="H348" s="26">
        <v>32888</v>
      </c>
      <c r="I348" s="53"/>
      <c r="J348" s="30">
        <v>0.96499999999999997</v>
      </c>
      <c r="K348" s="30"/>
      <c r="L348" s="149"/>
      <c r="M348" s="30"/>
      <c r="N348" s="30">
        <v>4.82E-2</v>
      </c>
    </row>
    <row r="349" spans="1:14">
      <c r="A349" s="13" t="s">
        <v>167</v>
      </c>
      <c r="B349" s="2" t="s">
        <v>77</v>
      </c>
      <c r="C349" s="14" t="s">
        <v>196</v>
      </c>
      <c r="D349" s="2">
        <v>2012</v>
      </c>
      <c r="E349" s="14">
        <v>2012</v>
      </c>
      <c r="F349" s="14" t="s">
        <v>100</v>
      </c>
      <c r="G349" s="26">
        <v>49287</v>
      </c>
      <c r="H349" s="26">
        <v>106083</v>
      </c>
      <c r="I349" s="53"/>
      <c r="J349" s="30">
        <v>0.77929999999999999</v>
      </c>
      <c r="K349" s="30"/>
      <c r="L349" s="149"/>
      <c r="M349" s="30"/>
      <c r="N349" s="30">
        <v>6.7999999999999996E-3</v>
      </c>
    </row>
    <row r="350" spans="1:14">
      <c r="A350" s="13" t="s">
        <v>168</v>
      </c>
      <c r="B350" s="2" t="s">
        <v>77</v>
      </c>
      <c r="C350" s="14" t="s">
        <v>196</v>
      </c>
      <c r="D350" s="2">
        <v>2012</v>
      </c>
      <c r="E350" s="14">
        <v>2012</v>
      </c>
      <c r="F350" s="14" t="s">
        <v>100</v>
      </c>
      <c r="G350" s="26">
        <v>11311</v>
      </c>
      <c r="H350" s="26">
        <v>22431</v>
      </c>
      <c r="I350" s="53"/>
      <c r="J350" s="30">
        <v>0.95479999999999998</v>
      </c>
      <c r="K350" s="30"/>
      <c r="L350" s="149"/>
      <c r="M350" s="30"/>
      <c r="N350" s="30">
        <v>4.82E-2</v>
      </c>
    </row>
    <row r="351" spans="1:14">
      <c r="A351" s="13" t="s">
        <v>169</v>
      </c>
      <c r="B351" s="2" t="s">
        <v>78</v>
      </c>
      <c r="C351" s="14" t="s">
        <v>196</v>
      </c>
      <c r="D351" s="2">
        <v>2012</v>
      </c>
      <c r="E351" s="14">
        <v>2012</v>
      </c>
      <c r="F351" s="14" t="s">
        <v>100</v>
      </c>
      <c r="G351" s="26">
        <v>12592</v>
      </c>
      <c r="H351" s="26">
        <v>25228</v>
      </c>
      <c r="I351" s="53"/>
      <c r="J351" s="30">
        <v>0.97199999999999998</v>
      </c>
      <c r="K351" s="30"/>
      <c r="L351" s="149"/>
      <c r="M351" s="30"/>
      <c r="N351" s="30">
        <v>4.82E-2</v>
      </c>
    </row>
    <row r="352" spans="1:14">
      <c r="A352" s="13" t="s">
        <v>170</v>
      </c>
      <c r="B352" s="2" t="s">
        <v>78</v>
      </c>
      <c r="C352" s="14" t="s">
        <v>196</v>
      </c>
      <c r="D352" s="2">
        <v>2012</v>
      </c>
      <c r="E352" s="14">
        <v>2012</v>
      </c>
      <c r="F352" s="14" t="s">
        <v>100</v>
      </c>
      <c r="G352" s="26">
        <v>154</v>
      </c>
      <c r="H352" s="26">
        <v>293</v>
      </c>
      <c r="I352" s="53"/>
      <c r="J352" s="30">
        <v>1</v>
      </c>
      <c r="K352" s="30"/>
      <c r="L352" s="149"/>
      <c r="M352" s="30"/>
      <c r="N352" s="30">
        <v>4.82E-2</v>
      </c>
    </row>
    <row r="353" spans="1:31">
      <c r="A353" s="13" t="s">
        <v>171</v>
      </c>
      <c r="B353" s="2" t="s">
        <v>78</v>
      </c>
      <c r="C353" s="14" t="s">
        <v>196</v>
      </c>
      <c r="D353" s="2">
        <v>2012</v>
      </c>
      <c r="E353" s="14">
        <v>2012</v>
      </c>
      <c r="F353" s="14" t="s">
        <v>100</v>
      </c>
      <c r="G353" s="26">
        <v>2714</v>
      </c>
      <c r="H353" s="26">
        <v>6116</v>
      </c>
      <c r="I353" s="53"/>
      <c r="J353" s="30">
        <v>1</v>
      </c>
      <c r="K353" s="30"/>
      <c r="L353" s="149"/>
      <c r="M353" s="30"/>
      <c r="N353" s="30">
        <v>4.82E-2</v>
      </c>
    </row>
    <row r="354" spans="1:31">
      <c r="A354" s="13" t="s">
        <v>172</v>
      </c>
      <c r="B354" s="2" t="s">
        <v>77</v>
      </c>
      <c r="C354" s="14" t="s">
        <v>196</v>
      </c>
      <c r="D354" s="2">
        <v>2012</v>
      </c>
      <c r="E354" s="14">
        <v>2012</v>
      </c>
      <c r="F354" s="14" t="s">
        <v>100</v>
      </c>
      <c r="G354" s="26">
        <v>19758</v>
      </c>
      <c r="H354" s="26">
        <v>40092</v>
      </c>
      <c r="I354" s="53"/>
      <c r="J354" s="30">
        <v>0.94510000000000005</v>
      </c>
      <c r="K354" s="30"/>
      <c r="L354" s="149"/>
      <c r="M354" s="30"/>
      <c r="N354" s="30">
        <v>1.4800000000000001E-2</v>
      </c>
    </row>
    <row r="355" spans="1:31">
      <c r="A355" s="13" t="s">
        <v>173</v>
      </c>
      <c r="B355" s="2" t="s">
        <v>77</v>
      </c>
      <c r="C355" s="14" t="s">
        <v>196</v>
      </c>
      <c r="D355" s="2">
        <v>2012</v>
      </c>
      <c r="E355" s="14">
        <v>2012</v>
      </c>
      <c r="F355" s="14" t="s">
        <v>100</v>
      </c>
      <c r="G355" s="26">
        <v>18192</v>
      </c>
      <c r="H355" s="26">
        <v>34158</v>
      </c>
      <c r="I355" s="53"/>
      <c r="J355" s="30">
        <v>0.91320000000000001</v>
      </c>
      <c r="K355" s="30"/>
      <c r="L355" s="149"/>
      <c r="M355" s="30"/>
      <c r="N355" s="30">
        <v>4.82E-2</v>
      </c>
    </row>
    <row r="356" spans="1:31">
      <c r="A356" s="13" t="s">
        <v>174</v>
      </c>
      <c r="B356" s="2" t="s">
        <v>78</v>
      </c>
      <c r="C356" s="14" t="s">
        <v>196</v>
      </c>
      <c r="D356" s="2">
        <v>2012</v>
      </c>
      <c r="E356" s="14">
        <v>2012</v>
      </c>
      <c r="F356" s="14" t="s">
        <v>100</v>
      </c>
      <c r="G356" s="26">
        <v>39645</v>
      </c>
      <c r="H356" s="26">
        <v>88475</v>
      </c>
      <c r="I356" s="53"/>
      <c r="J356" s="30">
        <v>1</v>
      </c>
      <c r="K356" s="30"/>
      <c r="L356" s="149"/>
      <c r="M356" s="30"/>
      <c r="N356" s="30">
        <v>2.5700000000000001E-2</v>
      </c>
    </row>
    <row r="357" spans="1:31">
      <c r="A357" s="13" t="s">
        <v>175</v>
      </c>
      <c r="B357" s="2" t="s">
        <v>78</v>
      </c>
      <c r="C357" s="14" t="s">
        <v>196</v>
      </c>
      <c r="D357" s="2">
        <v>2012</v>
      </c>
      <c r="E357" s="14">
        <v>2012</v>
      </c>
      <c r="F357" s="14" t="s">
        <v>100</v>
      </c>
      <c r="G357" s="26">
        <v>4959</v>
      </c>
      <c r="H357" s="26">
        <v>12043</v>
      </c>
      <c r="I357" s="53"/>
      <c r="J357" s="30">
        <v>0.95</v>
      </c>
      <c r="K357" s="30"/>
      <c r="L357" s="149"/>
      <c r="M357" s="30"/>
      <c r="N357" s="30">
        <v>4.82E-2</v>
      </c>
    </row>
    <row r="358" spans="1:31">
      <c r="A358" s="13" t="s">
        <v>176</v>
      </c>
      <c r="B358" s="2" t="s">
        <v>78</v>
      </c>
      <c r="C358" s="14" t="s">
        <v>196</v>
      </c>
      <c r="D358" s="2">
        <v>2012</v>
      </c>
      <c r="E358" s="14">
        <v>2012</v>
      </c>
      <c r="F358" s="14" t="s">
        <v>100</v>
      </c>
      <c r="G358" s="26">
        <v>4216</v>
      </c>
      <c r="H358" s="26">
        <v>9912</v>
      </c>
      <c r="I358" s="53"/>
      <c r="J358" s="30">
        <v>0.90139999999999998</v>
      </c>
      <c r="K358" s="30"/>
      <c r="L358" s="149"/>
      <c r="M358" s="30"/>
      <c r="N358" s="30">
        <v>4.82E-2</v>
      </c>
    </row>
    <row r="359" spans="1:31">
      <c r="A359" s="13" t="s">
        <v>177</v>
      </c>
      <c r="B359" s="2" t="s">
        <v>78</v>
      </c>
      <c r="C359" s="14" t="s">
        <v>196</v>
      </c>
      <c r="D359" s="2">
        <v>2012</v>
      </c>
      <c r="E359" s="14">
        <v>2012</v>
      </c>
      <c r="F359" s="14" t="s">
        <v>100</v>
      </c>
      <c r="G359" s="26">
        <v>771</v>
      </c>
      <c r="H359" s="26">
        <v>1558</v>
      </c>
      <c r="I359" s="53"/>
      <c r="J359" s="30">
        <v>1</v>
      </c>
      <c r="K359" s="30"/>
      <c r="L359" s="149"/>
      <c r="M359" s="30"/>
      <c r="N359" s="30">
        <v>4.82E-2</v>
      </c>
    </row>
    <row r="360" spans="1:31">
      <c r="A360" s="13" t="s">
        <v>178</v>
      </c>
      <c r="B360" s="2" t="s">
        <v>77</v>
      </c>
      <c r="C360" s="14" t="s">
        <v>196</v>
      </c>
      <c r="D360" s="2">
        <v>2012</v>
      </c>
      <c r="E360" s="14">
        <v>2012</v>
      </c>
      <c r="F360" s="14" t="s">
        <v>100</v>
      </c>
      <c r="G360" s="26">
        <v>44609</v>
      </c>
      <c r="H360" s="26">
        <v>110829</v>
      </c>
      <c r="I360" s="53"/>
      <c r="J360" s="30">
        <v>1</v>
      </c>
      <c r="K360" s="30"/>
      <c r="L360" s="149"/>
      <c r="M360" s="30"/>
      <c r="N360" s="30">
        <v>1.6199999999999999E-2</v>
      </c>
    </row>
    <row r="361" spans="1:31">
      <c r="A361" s="13" t="s">
        <v>179</v>
      </c>
      <c r="B361" s="2" t="s">
        <v>78</v>
      </c>
      <c r="C361" s="14" t="s">
        <v>196</v>
      </c>
      <c r="D361" s="2">
        <v>2012</v>
      </c>
      <c r="E361" s="14">
        <v>2012</v>
      </c>
      <c r="F361" s="14" t="s">
        <v>100</v>
      </c>
      <c r="G361" s="26">
        <v>2767</v>
      </c>
      <c r="H361" s="26">
        <v>5180</v>
      </c>
      <c r="I361" s="53"/>
      <c r="J361" s="30">
        <v>0.9647</v>
      </c>
      <c r="K361" s="30"/>
      <c r="L361" s="149"/>
      <c r="M361" s="30"/>
      <c r="N361" s="30">
        <v>4.82E-2</v>
      </c>
    </row>
    <row r="362" spans="1:31">
      <c r="A362" s="13" t="s">
        <v>180</v>
      </c>
      <c r="B362" s="2" t="s">
        <v>77</v>
      </c>
      <c r="C362" s="14" t="s">
        <v>196</v>
      </c>
      <c r="D362" s="2">
        <v>2012</v>
      </c>
      <c r="E362" s="14">
        <v>2012</v>
      </c>
      <c r="F362" s="14" t="s">
        <v>100</v>
      </c>
      <c r="G362" s="26">
        <v>26641</v>
      </c>
      <c r="H362" s="26">
        <v>64825</v>
      </c>
      <c r="I362" s="53"/>
      <c r="J362" s="30">
        <v>0.99050000000000005</v>
      </c>
      <c r="K362" s="30"/>
      <c r="L362" s="149"/>
      <c r="M362" s="30"/>
      <c r="N362" s="30">
        <v>1.9199999999999998E-2</v>
      </c>
      <c r="O362" s="1"/>
      <c r="P362" s="1"/>
      <c r="Q362" s="1"/>
      <c r="R362" s="1"/>
      <c r="S362" s="1"/>
      <c r="T362" s="1"/>
      <c r="U362" s="1"/>
      <c r="V362" s="1"/>
      <c r="W362" s="1"/>
      <c r="X362" s="1"/>
      <c r="Y362" s="1"/>
      <c r="Z362" s="1"/>
      <c r="AA362" s="1"/>
      <c r="AB362" s="1"/>
      <c r="AC362" s="1"/>
      <c r="AD362" s="1"/>
      <c r="AE362" s="1"/>
    </row>
    <row r="363" spans="1:31">
      <c r="A363" s="13" t="s">
        <v>181</v>
      </c>
      <c r="B363" s="2" t="s">
        <v>77</v>
      </c>
      <c r="C363" s="14" t="s">
        <v>196</v>
      </c>
      <c r="D363" s="2">
        <v>2012</v>
      </c>
      <c r="E363" s="14">
        <v>2012</v>
      </c>
      <c r="F363" s="14" t="s">
        <v>100</v>
      </c>
      <c r="G363" s="26">
        <v>7752</v>
      </c>
      <c r="H363" s="26">
        <v>16992</v>
      </c>
      <c r="I363" s="53"/>
      <c r="J363" s="30">
        <v>0.89029999999999998</v>
      </c>
      <c r="K363" s="30"/>
      <c r="L363" s="149"/>
      <c r="M363" s="30"/>
      <c r="N363" s="30">
        <v>4.82E-2</v>
      </c>
      <c r="O363" s="1"/>
      <c r="P363" s="1"/>
      <c r="Q363" s="1"/>
      <c r="R363" s="1"/>
      <c r="S363" s="1"/>
      <c r="T363" s="1"/>
      <c r="U363" s="1"/>
      <c r="V363" s="1"/>
      <c r="W363" s="1"/>
      <c r="X363" s="1"/>
      <c r="Y363" s="1"/>
      <c r="Z363" s="1"/>
      <c r="AA363" s="1"/>
      <c r="AB363" s="1"/>
      <c r="AC363" s="1"/>
      <c r="AD363" s="1"/>
      <c r="AE363" s="1"/>
    </row>
    <row r="364" spans="1:31">
      <c r="A364" s="13" t="s">
        <v>182</v>
      </c>
      <c r="B364" s="2" t="s">
        <v>78</v>
      </c>
      <c r="C364" s="14" t="s">
        <v>196</v>
      </c>
      <c r="D364" s="2">
        <v>2012</v>
      </c>
      <c r="E364" s="14">
        <v>2012</v>
      </c>
      <c r="F364" s="14" t="s">
        <v>100</v>
      </c>
      <c r="G364" s="26">
        <v>5779</v>
      </c>
      <c r="H364" s="26">
        <v>13065</v>
      </c>
      <c r="I364" s="53"/>
      <c r="J364" s="30">
        <v>1</v>
      </c>
      <c r="K364" s="30"/>
      <c r="L364" s="149"/>
      <c r="M364" s="30"/>
      <c r="N364" s="30">
        <v>4.82E-2</v>
      </c>
      <c r="O364" s="1"/>
      <c r="P364" s="1"/>
      <c r="Q364" s="1"/>
      <c r="R364" s="1"/>
      <c r="S364" s="1"/>
      <c r="T364" s="1"/>
      <c r="U364" s="1"/>
      <c r="V364" s="1"/>
      <c r="W364" s="1"/>
      <c r="X364" s="1"/>
      <c r="Y364" s="1"/>
      <c r="Z364" s="1"/>
      <c r="AA364" s="1"/>
      <c r="AB364" s="1"/>
      <c r="AC364" s="1"/>
      <c r="AD364" s="1"/>
      <c r="AE364" s="1"/>
    </row>
    <row r="365" spans="1:31">
      <c r="A365" s="56" t="s">
        <v>183</v>
      </c>
      <c r="B365" s="2" t="s">
        <v>66</v>
      </c>
      <c r="C365" s="2" t="s">
        <v>64</v>
      </c>
      <c r="D365" s="2">
        <v>2012</v>
      </c>
      <c r="E365" s="14">
        <v>2012</v>
      </c>
      <c r="F365" s="14" t="s">
        <v>101</v>
      </c>
      <c r="G365" s="26">
        <v>1843348</v>
      </c>
      <c r="H365" s="26">
        <v>4074650</v>
      </c>
      <c r="I365" s="53"/>
      <c r="J365" s="30">
        <v>0.97660000000000002</v>
      </c>
      <c r="K365" s="30"/>
      <c r="L365" s="149"/>
      <c r="M365" s="30"/>
      <c r="N365" s="30">
        <v>3.6299999999999999E-2</v>
      </c>
      <c r="O365" s="2"/>
      <c r="P365" s="2"/>
      <c r="Q365" s="2"/>
      <c r="R365" s="2"/>
      <c r="S365" s="2"/>
      <c r="T365" s="2"/>
      <c r="U365" s="2"/>
      <c r="V365" s="2"/>
      <c r="W365" s="2"/>
      <c r="X365" s="2"/>
      <c r="Y365" s="2"/>
      <c r="Z365" s="2"/>
      <c r="AA365" s="2"/>
      <c r="AB365" s="2"/>
      <c r="AC365" s="2"/>
      <c r="AD365" s="2"/>
      <c r="AE365" s="2"/>
    </row>
    <row r="366" spans="1:31">
      <c r="A366" s="56" t="s">
        <v>184</v>
      </c>
      <c r="B366" s="2" t="s">
        <v>77</v>
      </c>
      <c r="C366" s="14" t="s">
        <v>64</v>
      </c>
      <c r="D366" s="2">
        <v>2012</v>
      </c>
      <c r="E366" s="14">
        <v>2012</v>
      </c>
      <c r="F366" s="14" t="s">
        <v>101</v>
      </c>
      <c r="G366" s="26">
        <v>62045</v>
      </c>
      <c r="H366" s="26">
        <v>124622</v>
      </c>
      <c r="I366" s="53"/>
      <c r="J366" s="30">
        <v>0.91090000000000004</v>
      </c>
      <c r="K366" s="30"/>
      <c r="L366" s="149"/>
      <c r="M366" s="30"/>
      <c r="N366" s="30">
        <v>1.14E-2</v>
      </c>
      <c r="O366" s="1"/>
      <c r="P366" s="1"/>
      <c r="Q366" s="1"/>
      <c r="R366" s="1"/>
      <c r="S366" s="1"/>
      <c r="T366" s="1"/>
      <c r="U366" s="1"/>
      <c r="V366" s="1"/>
      <c r="W366" s="1"/>
      <c r="X366" s="1"/>
      <c r="Y366" s="1"/>
      <c r="Z366" s="1"/>
      <c r="AA366" s="1"/>
      <c r="AB366" s="1"/>
      <c r="AC366" s="1"/>
      <c r="AD366" s="1"/>
      <c r="AE366" s="1"/>
    </row>
    <row r="367" spans="1:31">
      <c r="A367" s="56" t="s">
        <v>185</v>
      </c>
      <c r="B367" s="2" t="s">
        <v>78</v>
      </c>
      <c r="C367" s="14" t="s">
        <v>64</v>
      </c>
      <c r="D367" s="2">
        <v>2012</v>
      </c>
      <c r="E367" s="14">
        <v>2012</v>
      </c>
      <c r="F367" s="14" t="s">
        <v>101</v>
      </c>
      <c r="G367" s="26">
        <v>84</v>
      </c>
      <c r="H367" s="26">
        <v>147</v>
      </c>
      <c r="I367" s="53"/>
      <c r="J367" s="30">
        <v>1</v>
      </c>
      <c r="K367" s="30"/>
      <c r="L367" s="149"/>
      <c r="M367" s="30"/>
      <c r="N367" s="30">
        <v>4.1399999999999999E-2</v>
      </c>
      <c r="O367" s="1"/>
      <c r="P367" s="1"/>
      <c r="Q367" s="1"/>
      <c r="R367" s="1"/>
      <c r="S367" s="1"/>
      <c r="T367" s="1"/>
      <c r="U367" s="1"/>
      <c r="V367" s="1"/>
      <c r="W367" s="1"/>
      <c r="X367" s="1"/>
      <c r="Y367" s="1"/>
      <c r="Z367" s="1"/>
      <c r="AA367" s="1"/>
      <c r="AB367" s="1"/>
      <c r="AC367" s="1"/>
      <c r="AD367" s="1"/>
      <c r="AE367" s="1"/>
    </row>
    <row r="368" spans="1:31">
      <c r="A368" s="56" t="s">
        <v>186</v>
      </c>
      <c r="B368" s="2" t="s">
        <v>78</v>
      </c>
      <c r="C368" s="14" t="s">
        <v>64</v>
      </c>
      <c r="D368" s="2">
        <v>2012</v>
      </c>
      <c r="E368" s="14">
        <v>2012</v>
      </c>
      <c r="F368" s="14" t="s">
        <v>101</v>
      </c>
      <c r="G368" s="26">
        <v>1717</v>
      </c>
      <c r="H368" s="26">
        <v>3287</v>
      </c>
      <c r="I368" s="53"/>
      <c r="J368" s="30">
        <v>0.95620000000000005</v>
      </c>
      <c r="K368" s="30"/>
      <c r="L368" s="149"/>
      <c r="M368" s="30"/>
      <c r="N368" s="30">
        <v>4.1399999999999999E-2</v>
      </c>
      <c r="O368" s="1"/>
      <c r="P368" s="1"/>
      <c r="Q368" s="1"/>
      <c r="R368" s="1"/>
      <c r="S368" s="1"/>
      <c r="T368" s="1"/>
      <c r="U368" s="1"/>
      <c r="V368" s="1"/>
      <c r="W368" s="1"/>
      <c r="X368" s="1"/>
      <c r="Y368" s="1"/>
      <c r="Z368" s="1"/>
      <c r="AA368" s="1"/>
      <c r="AB368" s="1"/>
      <c r="AC368" s="1"/>
      <c r="AD368" s="1"/>
      <c r="AE368" s="1"/>
    </row>
    <row r="369" spans="1:31">
      <c r="A369" s="56" t="s">
        <v>187</v>
      </c>
      <c r="B369" s="2" t="s">
        <v>78</v>
      </c>
      <c r="C369" s="14" t="s">
        <v>64</v>
      </c>
      <c r="D369" s="2">
        <v>2012</v>
      </c>
      <c r="E369" s="14">
        <v>2012</v>
      </c>
      <c r="F369" s="14" t="s">
        <v>101</v>
      </c>
      <c r="G369" s="26">
        <v>13988</v>
      </c>
      <c r="H369" s="26">
        <v>29226</v>
      </c>
      <c r="I369" s="53"/>
      <c r="J369" s="30">
        <v>0.89480000000000004</v>
      </c>
      <c r="K369" s="30"/>
      <c r="L369" s="149"/>
      <c r="M369" s="30"/>
      <c r="N369" s="30">
        <v>4.1399999999999999E-2</v>
      </c>
      <c r="O369" s="1"/>
      <c r="P369" s="1"/>
      <c r="Q369" s="1"/>
      <c r="R369" s="1"/>
      <c r="S369" s="1"/>
      <c r="T369" s="1"/>
      <c r="U369" s="1"/>
      <c r="V369" s="1"/>
      <c r="W369" s="1"/>
      <c r="X369" s="1"/>
      <c r="Y369" s="1"/>
      <c r="Z369" s="1"/>
      <c r="AA369" s="1"/>
      <c r="AB369" s="1"/>
      <c r="AC369" s="1"/>
      <c r="AD369" s="1"/>
      <c r="AE369" s="1"/>
    </row>
    <row r="370" spans="1:31">
      <c r="A370" s="56" t="s">
        <v>188</v>
      </c>
      <c r="B370" s="2" t="s">
        <v>78</v>
      </c>
      <c r="C370" s="14" t="s">
        <v>64</v>
      </c>
      <c r="D370" s="2">
        <v>2012</v>
      </c>
      <c r="E370" s="14">
        <v>2012</v>
      </c>
      <c r="F370" s="14" t="s">
        <v>101</v>
      </c>
      <c r="G370" s="26">
        <v>2522</v>
      </c>
      <c r="H370" s="26">
        <v>4998</v>
      </c>
      <c r="I370" s="53"/>
      <c r="J370" s="30">
        <v>1</v>
      </c>
      <c r="K370" s="30"/>
      <c r="L370" s="149"/>
      <c r="M370" s="30"/>
      <c r="N370" s="30">
        <v>4.1399999999999999E-2</v>
      </c>
      <c r="O370" s="1"/>
      <c r="P370" s="1"/>
      <c r="Q370" s="1"/>
      <c r="R370" s="1"/>
      <c r="S370" s="1"/>
      <c r="T370" s="1"/>
      <c r="U370" s="1"/>
      <c r="V370" s="1"/>
      <c r="W370" s="1"/>
      <c r="X370" s="1"/>
      <c r="Y370" s="1"/>
      <c r="Z370" s="1"/>
      <c r="AA370" s="1"/>
      <c r="AB370" s="1"/>
      <c r="AC370" s="1"/>
      <c r="AD370" s="1"/>
      <c r="AE370" s="1"/>
    </row>
    <row r="371" spans="1:31">
      <c r="A371" s="56" t="s">
        <v>189</v>
      </c>
      <c r="B371" s="2" t="s">
        <v>78</v>
      </c>
      <c r="C371" s="14" t="s">
        <v>64</v>
      </c>
      <c r="D371" s="2">
        <v>2012</v>
      </c>
      <c r="E371" s="14">
        <v>2012</v>
      </c>
      <c r="F371" s="14" t="s">
        <v>101</v>
      </c>
      <c r="G371" s="26">
        <v>701</v>
      </c>
      <c r="H371" s="26">
        <v>1728</v>
      </c>
      <c r="I371" s="53"/>
      <c r="J371" s="30">
        <v>0.9375</v>
      </c>
      <c r="K371" s="30"/>
      <c r="L371" s="149"/>
      <c r="M371" s="30"/>
      <c r="N371" s="30">
        <v>4.1399999999999999E-2</v>
      </c>
      <c r="O371" s="1"/>
      <c r="P371" s="1"/>
      <c r="Q371" s="1"/>
      <c r="R371" s="1"/>
      <c r="S371" s="1"/>
      <c r="T371" s="1"/>
      <c r="U371" s="1"/>
      <c r="V371" s="1"/>
      <c r="W371" s="1"/>
      <c r="X371" s="1"/>
      <c r="Y371" s="1"/>
      <c r="Z371" s="1"/>
      <c r="AA371" s="1"/>
      <c r="AB371" s="1"/>
      <c r="AC371" s="1"/>
      <c r="AD371" s="1"/>
      <c r="AE371" s="1"/>
    </row>
    <row r="372" spans="1:31">
      <c r="A372" s="56" t="s">
        <v>190</v>
      </c>
      <c r="B372" s="2" t="s">
        <v>77</v>
      </c>
      <c r="C372" s="14" t="s">
        <v>64</v>
      </c>
      <c r="D372" s="2">
        <v>2012</v>
      </c>
      <c r="E372" s="14">
        <v>2012</v>
      </c>
      <c r="F372" s="14" t="s">
        <v>101</v>
      </c>
      <c r="G372" s="26">
        <v>32977</v>
      </c>
      <c r="H372" s="26">
        <v>68789</v>
      </c>
      <c r="I372" s="53"/>
      <c r="J372" s="30">
        <v>0.96519999999999995</v>
      </c>
      <c r="K372" s="30"/>
      <c r="L372" s="149"/>
      <c r="M372" s="30"/>
      <c r="N372" s="30">
        <v>3.2300000000000002E-2</v>
      </c>
      <c r="O372" s="1"/>
      <c r="P372" s="1"/>
      <c r="Q372" s="1"/>
      <c r="R372" s="1"/>
      <c r="S372" s="1"/>
      <c r="T372" s="1"/>
      <c r="U372" s="1"/>
      <c r="V372" s="1"/>
      <c r="W372" s="1"/>
      <c r="X372" s="1"/>
      <c r="Y372" s="1"/>
      <c r="Z372" s="1"/>
      <c r="AA372" s="1"/>
      <c r="AB372" s="1"/>
      <c r="AC372" s="1"/>
      <c r="AD372" s="1"/>
      <c r="AE372" s="1"/>
    </row>
    <row r="373" spans="1:31">
      <c r="A373" s="56" t="s">
        <v>191</v>
      </c>
      <c r="B373" s="2" t="s">
        <v>78</v>
      </c>
      <c r="C373" s="14" t="s">
        <v>64</v>
      </c>
      <c r="D373" s="2">
        <v>2012</v>
      </c>
      <c r="E373" s="14">
        <v>2012</v>
      </c>
      <c r="F373" s="14" t="s">
        <v>101</v>
      </c>
      <c r="G373" s="26">
        <v>2629</v>
      </c>
      <c r="H373" s="26">
        <v>5445</v>
      </c>
      <c r="I373" s="53"/>
      <c r="J373" s="30">
        <v>1</v>
      </c>
      <c r="K373" s="30"/>
      <c r="L373" s="149"/>
      <c r="M373" s="30"/>
      <c r="N373" s="30">
        <v>4.1399999999999999E-2</v>
      </c>
      <c r="O373" s="1"/>
      <c r="P373" s="1"/>
      <c r="Q373" s="1"/>
      <c r="R373" s="1"/>
      <c r="S373" s="1"/>
      <c r="T373" s="1"/>
      <c r="U373" s="1"/>
      <c r="V373" s="1"/>
      <c r="W373" s="1"/>
      <c r="X373" s="1"/>
      <c r="Y373" s="1"/>
      <c r="Z373" s="1"/>
      <c r="AA373" s="1"/>
      <c r="AB373" s="1"/>
      <c r="AC373" s="1"/>
      <c r="AD373" s="1"/>
      <c r="AE373" s="1"/>
    </row>
    <row r="374" spans="1:31">
      <c r="A374" s="56" t="s">
        <v>192</v>
      </c>
      <c r="B374" s="2" t="s">
        <v>78</v>
      </c>
      <c r="C374" s="14" t="s">
        <v>64</v>
      </c>
      <c r="D374" s="2">
        <v>2012</v>
      </c>
      <c r="E374" s="14">
        <v>2012</v>
      </c>
      <c r="F374" s="14" t="s">
        <v>101</v>
      </c>
      <c r="G374" s="26">
        <v>6081</v>
      </c>
      <c r="H374" s="26">
        <v>11620</v>
      </c>
      <c r="I374" s="53"/>
      <c r="J374" s="30">
        <v>1</v>
      </c>
      <c r="K374" s="30"/>
      <c r="L374" s="149"/>
      <c r="M374" s="30"/>
      <c r="N374" s="30">
        <v>4.1399999999999999E-2</v>
      </c>
      <c r="O374" s="1"/>
      <c r="P374" s="1"/>
      <c r="Q374" s="1"/>
      <c r="R374" s="1"/>
      <c r="S374" s="1"/>
      <c r="T374" s="1"/>
      <c r="U374" s="1"/>
      <c r="V374" s="1"/>
      <c r="W374" s="1"/>
      <c r="X374" s="1"/>
      <c r="Y374" s="1"/>
      <c r="Z374" s="1"/>
      <c r="AA374" s="1"/>
      <c r="AB374" s="1"/>
      <c r="AC374" s="1"/>
      <c r="AD374" s="1"/>
      <c r="AE374" s="1"/>
    </row>
    <row r="375" spans="1:31">
      <c r="A375" s="13" t="s">
        <v>134</v>
      </c>
      <c r="B375" s="2" t="s">
        <v>77</v>
      </c>
      <c r="C375" s="14" t="s">
        <v>64</v>
      </c>
      <c r="D375" s="2">
        <v>2012</v>
      </c>
      <c r="E375" s="14">
        <v>2012</v>
      </c>
      <c r="F375" s="14" t="s">
        <v>101</v>
      </c>
      <c r="G375" s="26">
        <v>88850</v>
      </c>
      <c r="H375" s="26">
        <v>215016</v>
      </c>
      <c r="I375" s="53"/>
      <c r="J375" s="30">
        <v>0.9677</v>
      </c>
      <c r="K375" s="30"/>
      <c r="L375" s="149"/>
      <c r="M375" s="30"/>
      <c r="N375" s="30">
        <v>1.6199999999999999E-2</v>
      </c>
      <c r="O375" s="1"/>
      <c r="P375" s="1"/>
      <c r="Q375" s="1"/>
      <c r="R375" s="1"/>
      <c r="S375" s="1"/>
      <c r="T375" s="1"/>
      <c r="U375" s="1"/>
      <c r="V375" s="1"/>
      <c r="W375" s="1"/>
      <c r="X375" s="1"/>
      <c r="Y375" s="1"/>
      <c r="Z375" s="1"/>
      <c r="AA375" s="1"/>
      <c r="AB375" s="1"/>
      <c r="AC375" s="1"/>
      <c r="AD375" s="1"/>
      <c r="AE375" s="1"/>
    </row>
    <row r="376" spans="1:31">
      <c r="A376" s="13" t="s">
        <v>135</v>
      </c>
      <c r="B376" s="2" t="s">
        <v>78</v>
      </c>
      <c r="C376" s="14" t="s">
        <v>64</v>
      </c>
      <c r="D376" s="2">
        <v>2012</v>
      </c>
      <c r="E376" s="14">
        <v>2012</v>
      </c>
      <c r="F376" s="14" t="s">
        <v>101</v>
      </c>
      <c r="G376" s="26">
        <v>1389</v>
      </c>
      <c r="H376" s="26">
        <v>3419</v>
      </c>
      <c r="I376" s="53"/>
      <c r="J376" s="30">
        <v>1</v>
      </c>
      <c r="K376" s="30"/>
      <c r="L376" s="149"/>
      <c r="M376" s="30"/>
      <c r="N376" s="30">
        <v>4.1399999999999999E-2</v>
      </c>
      <c r="O376" s="1"/>
      <c r="P376" s="1"/>
      <c r="Q376" s="1"/>
      <c r="R376" s="1"/>
      <c r="S376" s="1"/>
      <c r="T376" s="1"/>
      <c r="U376" s="1"/>
      <c r="V376" s="1"/>
      <c r="W376" s="1"/>
      <c r="X376" s="1"/>
      <c r="Y376" s="1"/>
      <c r="Z376" s="1"/>
      <c r="AA376" s="1"/>
      <c r="AB376" s="1"/>
      <c r="AC376" s="1"/>
      <c r="AD376" s="1"/>
      <c r="AE376" s="1"/>
    </row>
    <row r="377" spans="1:31">
      <c r="A377" s="13" t="s">
        <v>136</v>
      </c>
      <c r="B377" s="2" t="s">
        <v>78</v>
      </c>
      <c r="C377" s="14" t="s">
        <v>64</v>
      </c>
      <c r="D377" s="2">
        <v>2012</v>
      </c>
      <c r="E377" s="14">
        <v>2012</v>
      </c>
      <c r="F377" s="14" t="s">
        <v>101</v>
      </c>
      <c r="G377" s="26">
        <v>8114</v>
      </c>
      <c r="H377" s="26">
        <v>15495</v>
      </c>
      <c r="I377" s="53"/>
      <c r="J377" s="30">
        <v>0.9788</v>
      </c>
      <c r="K377" s="30"/>
      <c r="L377" s="149"/>
      <c r="M377" s="30"/>
      <c r="N377" s="30">
        <v>4.1399999999999999E-2</v>
      </c>
      <c r="O377" s="1"/>
      <c r="P377" s="1"/>
      <c r="Q377" s="1"/>
      <c r="R377" s="1"/>
      <c r="S377" s="1"/>
      <c r="T377" s="1"/>
      <c r="U377" s="1"/>
      <c r="V377" s="1"/>
      <c r="W377" s="1"/>
      <c r="X377" s="1"/>
      <c r="Y377" s="1"/>
      <c r="Z377" s="1"/>
      <c r="AA377" s="1"/>
      <c r="AB377" s="1"/>
      <c r="AC377" s="1"/>
      <c r="AD377" s="1"/>
      <c r="AE377" s="1"/>
    </row>
    <row r="378" spans="1:31">
      <c r="A378" s="13" t="s">
        <v>137</v>
      </c>
      <c r="B378" s="2" t="s">
        <v>78</v>
      </c>
      <c r="C378" s="14" t="s">
        <v>64</v>
      </c>
      <c r="D378" s="2">
        <v>2012</v>
      </c>
      <c r="E378" s="14">
        <v>2012</v>
      </c>
      <c r="F378" s="14" t="s">
        <v>101</v>
      </c>
      <c r="G378" s="26">
        <v>14037</v>
      </c>
      <c r="H378" s="26">
        <v>36091</v>
      </c>
      <c r="I378" s="53"/>
      <c r="J378" s="30">
        <v>1</v>
      </c>
      <c r="K378" s="30"/>
      <c r="L378" s="149"/>
      <c r="M378" s="30"/>
      <c r="N378" s="30">
        <v>4.1399999999999999E-2</v>
      </c>
    </row>
    <row r="379" spans="1:31">
      <c r="A379" s="13" t="s">
        <v>138</v>
      </c>
      <c r="B379" s="2" t="s">
        <v>78</v>
      </c>
      <c r="C379" s="14" t="s">
        <v>64</v>
      </c>
      <c r="D379" s="2">
        <v>2012</v>
      </c>
      <c r="E379" s="14">
        <v>2012</v>
      </c>
      <c r="F379" s="14" t="s">
        <v>101</v>
      </c>
      <c r="G379" s="26">
        <v>957</v>
      </c>
      <c r="H379" s="26">
        <v>1951</v>
      </c>
      <c r="I379" s="53"/>
      <c r="J379" s="30">
        <v>1</v>
      </c>
      <c r="K379" s="30"/>
      <c r="L379" s="149"/>
      <c r="M379" s="30"/>
      <c r="N379" s="30">
        <v>4.1399999999999999E-2</v>
      </c>
    </row>
    <row r="380" spans="1:31">
      <c r="A380" s="13" t="s">
        <v>139</v>
      </c>
      <c r="B380" s="2" t="s">
        <v>78</v>
      </c>
      <c r="C380" s="14" t="s">
        <v>64</v>
      </c>
      <c r="D380" s="2">
        <v>2012</v>
      </c>
      <c r="E380" s="14">
        <v>2012</v>
      </c>
      <c r="F380" s="14" t="s">
        <v>101</v>
      </c>
      <c r="G380" s="26">
        <v>57915</v>
      </c>
      <c r="H380" s="26">
        <v>140798</v>
      </c>
      <c r="I380" s="53"/>
      <c r="J380" s="30">
        <v>0.98950000000000005</v>
      </c>
      <c r="K380" s="30"/>
      <c r="L380" s="149"/>
      <c r="M380" s="30"/>
      <c r="N380" s="30">
        <v>3.5099999999999999E-2</v>
      </c>
    </row>
    <row r="381" spans="1:31">
      <c r="A381" s="13" t="s">
        <v>140</v>
      </c>
      <c r="B381" s="2" t="s">
        <v>78</v>
      </c>
      <c r="C381" s="14" t="s">
        <v>64</v>
      </c>
      <c r="D381" s="2">
        <v>2012</v>
      </c>
      <c r="E381" s="14">
        <v>2012</v>
      </c>
      <c r="F381" s="14" t="s">
        <v>101</v>
      </c>
      <c r="G381" s="26">
        <v>9624</v>
      </c>
      <c r="H381" s="26">
        <v>22949</v>
      </c>
      <c r="I381" s="53"/>
      <c r="J381" s="30">
        <v>0.99619999999999997</v>
      </c>
      <c r="K381" s="30"/>
      <c r="L381" s="149"/>
      <c r="M381" s="30"/>
      <c r="N381" s="30">
        <v>4.1399999999999999E-2</v>
      </c>
    </row>
    <row r="382" spans="1:31">
      <c r="A382" s="13" t="s">
        <v>141</v>
      </c>
      <c r="B382" s="2" t="s">
        <v>78</v>
      </c>
      <c r="C382" s="14" t="s">
        <v>64</v>
      </c>
      <c r="D382" s="2">
        <v>2012</v>
      </c>
      <c r="E382" s="14">
        <v>2012</v>
      </c>
      <c r="F382" s="14" t="s">
        <v>101</v>
      </c>
      <c r="G382" s="26">
        <v>5041</v>
      </c>
      <c r="H382" s="26">
        <v>10039</v>
      </c>
      <c r="I382" s="53"/>
      <c r="J382" s="30">
        <v>0.95540000000000003</v>
      </c>
      <c r="K382" s="30"/>
      <c r="L382" s="149"/>
      <c r="M382" s="30"/>
      <c r="N382" s="30">
        <v>4.1399999999999999E-2</v>
      </c>
    </row>
    <row r="383" spans="1:31">
      <c r="A383" s="13" t="s">
        <v>142</v>
      </c>
      <c r="B383" s="2" t="s">
        <v>78</v>
      </c>
      <c r="C383" s="14" t="s">
        <v>64</v>
      </c>
      <c r="D383" s="2">
        <v>2012</v>
      </c>
      <c r="E383" s="14">
        <v>2012</v>
      </c>
      <c r="F383" s="14" t="s">
        <v>101</v>
      </c>
      <c r="G383" s="26">
        <v>1386</v>
      </c>
      <c r="H383" s="26">
        <v>2933</v>
      </c>
      <c r="I383" s="53"/>
      <c r="J383" s="30">
        <v>0.95730000000000004</v>
      </c>
      <c r="K383" s="30"/>
      <c r="L383" s="149"/>
      <c r="M383" s="30"/>
      <c r="N383" s="30">
        <v>4.1399999999999999E-2</v>
      </c>
    </row>
    <row r="384" spans="1:31">
      <c r="A384" s="13" t="s">
        <v>143</v>
      </c>
      <c r="B384" s="2" t="s">
        <v>79</v>
      </c>
      <c r="C384" s="14" t="s">
        <v>64</v>
      </c>
      <c r="D384" s="2">
        <v>2012</v>
      </c>
      <c r="E384" s="14">
        <v>2012</v>
      </c>
      <c r="F384" s="14" t="s">
        <v>101</v>
      </c>
      <c r="G384" s="26">
        <v>516984</v>
      </c>
      <c r="H384" s="26">
        <v>1093422</v>
      </c>
      <c r="I384" s="53"/>
      <c r="J384" s="30">
        <v>0.97740000000000005</v>
      </c>
      <c r="K384" s="30"/>
      <c r="L384" s="149"/>
      <c r="M384" s="30"/>
      <c r="N384" s="30">
        <v>4.6199999999999998E-2</v>
      </c>
    </row>
    <row r="385" spans="1:14">
      <c r="A385" s="13" t="s">
        <v>144</v>
      </c>
      <c r="B385" s="2" t="s">
        <v>78</v>
      </c>
      <c r="C385" s="14" t="s">
        <v>64</v>
      </c>
      <c r="D385" s="2">
        <v>2012</v>
      </c>
      <c r="E385" s="14">
        <v>2012</v>
      </c>
      <c r="F385" s="14" t="s">
        <v>101</v>
      </c>
      <c r="G385" s="26">
        <v>10437</v>
      </c>
      <c r="H385" s="26">
        <v>26670</v>
      </c>
      <c r="I385" s="53"/>
      <c r="J385" s="30">
        <v>0.99139999999999995</v>
      </c>
      <c r="K385" s="30"/>
      <c r="L385" s="149"/>
      <c r="M385" s="30"/>
      <c r="N385" s="30">
        <v>4.1399999999999999E-2</v>
      </c>
    </row>
    <row r="386" spans="1:14">
      <c r="A386" s="13" t="s">
        <v>145</v>
      </c>
      <c r="B386" s="2" t="s">
        <v>78</v>
      </c>
      <c r="C386" s="14" t="s">
        <v>64</v>
      </c>
      <c r="D386" s="2">
        <v>2012</v>
      </c>
      <c r="E386" s="14">
        <v>2012</v>
      </c>
      <c r="F386" s="14" t="s">
        <v>101</v>
      </c>
      <c r="G386" s="26">
        <v>5541</v>
      </c>
      <c r="H386" s="26">
        <v>9408</v>
      </c>
      <c r="I386" s="53"/>
      <c r="J386" s="30">
        <v>0.99419999999999997</v>
      </c>
      <c r="K386" s="30"/>
      <c r="L386" s="149"/>
      <c r="M386" s="30"/>
      <c r="N386" s="30">
        <v>4.1399999999999999E-2</v>
      </c>
    </row>
    <row r="387" spans="1:14">
      <c r="A387" s="13" t="s">
        <v>146</v>
      </c>
      <c r="B387" s="2" t="s">
        <v>78</v>
      </c>
      <c r="C387" s="14" t="s">
        <v>64</v>
      </c>
      <c r="D387" s="2">
        <v>2012</v>
      </c>
      <c r="E387" s="14">
        <v>2012</v>
      </c>
      <c r="F387" s="14" t="s">
        <v>101</v>
      </c>
      <c r="G387" s="26">
        <v>875</v>
      </c>
      <c r="H387" s="26">
        <v>1804</v>
      </c>
      <c r="I387" s="53"/>
      <c r="J387" s="30">
        <v>1</v>
      </c>
      <c r="K387" s="30"/>
      <c r="L387" s="149"/>
      <c r="M387" s="30"/>
      <c r="N387" s="30">
        <v>4.1399999999999999E-2</v>
      </c>
    </row>
    <row r="388" spans="1:14">
      <c r="A388" s="13" t="s">
        <v>147</v>
      </c>
      <c r="B388" s="2" t="s">
        <v>78</v>
      </c>
      <c r="C388" s="14" t="s">
        <v>64</v>
      </c>
      <c r="D388" s="2">
        <v>2012</v>
      </c>
      <c r="E388" s="14">
        <v>2012</v>
      </c>
      <c r="F388" s="14" t="s">
        <v>101</v>
      </c>
      <c r="G388" s="26">
        <v>7242</v>
      </c>
      <c r="H388" s="26">
        <v>13660</v>
      </c>
      <c r="I388" s="53"/>
      <c r="J388" s="30">
        <v>0.99119999999999997</v>
      </c>
      <c r="K388" s="30"/>
      <c r="L388" s="149"/>
      <c r="M388" s="30"/>
      <c r="N388" s="30">
        <v>4.1399999999999999E-2</v>
      </c>
    </row>
    <row r="389" spans="1:14">
      <c r="A389" s="13" t="s">
        <v>148</v>
      </c>
      <c r="B389" s="2" t="s">
        <v>78</v>
      </c>
      <c r="C389" s="14" t="s">
        <v>64</v>
      </c>
      <c r="D389" s="2">
        <v>2012</v>
      </c>
      <c r="E389" s="14">
        <v>2012</v>
      </c>
      <c r="F389" s="14" t="s">
        <v>101</v>
      </c>
      <c r="G389" s="26">
        <v>22003</v>
      </c>
      <c r="H389" s="26">
        <v>53940</v>
      </c>
      <c r="I389" s="53"/>
      <c r="J389" s="30">
        <v>0.99739999999999995</v>
      </c>
      <c r="K389" s="30"/>
      <c r="L389" s="149"/>
      <c r="M389" s="30"/>
      <c r="N389" s="30">
        <v>2.07E-2</v>
      </c>
    </row>
    <row r="390" spans="1:14">
      <c r="A390" s="13" t="s">
        <v>149</v>
      </c>
      <c r="B390" s="2" t="s">
        <v>78</v>
      </c>
      <c r="C390" s="14" t="s">
        <v>64</v>
      </c>
      <c r="D390" s="2">
        <v>2012</v>
      </c>
      <c r="E390" s="14">
        <v>2012</v>
      </c>
      <c r="F390" s="14" t="s">
        <v>101</v>
      </c>
      <c r="G390" s="26">
        <v>438</v>
      </c>
      <c r="H390" s="26">
        <v>997</v>
      </c>
      <c r="I390" s="53"/>
      <c r="J390" s="30">
        <v>0.95450000000000002</v>
      </c>
      <c r="K390" s="30"/>
      <c r="L390" s="149"/>
      <c r="M390" s="30"/>
      <c r="N390" s="30">
        <v>4.1399999999999999E-2</v>
      </c>
    </row>
    <row r="391" spans="1:14">
      <c r="A391" s="13" t="s">
        <v>150</v>
      </c>
      <c r="B391" s="2" t="s">
        <v>78</v>
      </c>
      <c r="C391" s="14" t="s">
        <v>64</v>
      </c>
      <c r="D391" s="2">
        <v>2012</v>
      </c>
      <c r="E391" s="14">
        <v>2012</v>
      </c>
      <c r="F391" s="14" t="s">
        <v>101</v>
      </c>
      <c r="G391" s="26">
        <v>447</v>
      </c>
      <c r="H391" s="26">
        <v>709</v>
      </c>
      <c r="I391" s="53"/>
      <c r="J391" s="30">
        <v>0.90910000000000002</v>
      </c>
      <c r="K391" s="30"/>
      <c r="L391" s="149"/>
      <c r="M391" s="30"/>
      <c r="N391" s="30">
        <v>4.1399999999999999E-2</v>
      </c>
    </row>
    <row r="392" spans="1:14">
      <c r="A392" s="13" t="s">
        <v>151</v>
      </c>
      <c r="B392" s="2" t="s">
        <v>78</v>
      </c>
      <c r="C392" s="14" t="s">
        <v>64</v>
      </c>
      <c r="D392" s="2">
        <v>2012</v>
      </c>
      <c r="E392" s="14">
        <v>2012</v>
      </c>
      <c r="F392" s="14" t="s">
        <v>101</v>
      </c>
      <c r="G392" s="26">
        <v>19325</v>
      </c>
      <c r="H392" s="26">
        <v>44518</v>
      </c>
      <c r="I392" s="53"/>
      <c r="J392" s="30">
        <v>1</v>
      </c>
      <c r="K392" s="30"/>
      <c r="L392" s="149"/>
      <c r="M392" s="30"/>
      <c r="N392" s="30">
        <v>1.29E-2</v>
      </c>
    </row>
    <row r="393" spans="1:14">
      <c r="A393" s="13" t="s">
        <v>152</v>
      </c>
      <c r="B393" s="2" t="s">
        <v>78</v>
      </c>
      <c r="C393" s="14" t="s">
        <v>64</v>
      </c>
      <c r="D393" s="2">
        <v>2012</v>
      </c>
      <c r="E393" s="14">
        <v>2012</v>
      </c>
      <c r="F393" s="14" t="s">
        <v>101</v>
      </c>
      <c r="G393" s="26">
        <v>3452</v>
      </c>
      <c r="H393" s="26">
        <v>7287</v>
      </c>
      <c r="I393" s="53"/>
      <c r="J393" s="30">
        <v>0.99519999999999997</v>
      </c>
      <c r="K393" s="30"/>
      <c r="L393" s="149"/>
      <c r="M393" s="30"/>
      <c r="N393" s="30">
        <v>4.1399999999999999E-2</v>
      </c>
    </row>
    <row r="394" spans="1:14">
      <c r="A394" s="13" t="s">
        <v>153</v>
      </c>
      <c r="B394" s="2" t="s">
        <v>78</v>
      </c>
      <c r="C394" s="14" t="s">
        <v>64</v>
      </c>
      <c r="D394" s="2">
        <v>2012</v>
      </c>
      <c r="E394" s="14">
        <v>2012</v>
      </c>
      <c r="F394" s="14" t="s">
        <v>101</v>
      </c>
      <c r="G394" s="26">
        <v>3667</v>
      </c>
      <c r="H394" s="26">
        <v>7105</v>
      </c>
      <c r="I394" s="53"/>
      <c r="J394" s="30">
        <v>1</v>
      </c>
      <c r="K394" s="30"/>
      <c r="L394" s="149"/>
      <c r="M394" s="30"/>
      <c r="N394" s="30">
        <v>4.1399999999999999E-2</v>
      </c>
    </row>
    <row r="395" spans="1:14">
      <c r="A395" s="13" t="s">
        <v>154</v>
      </c>
      <c r="B395" s="2" t="s">
        <v>77</v>
      </c>
      <c r="C395" s="14" t="s">
        <v>64</v>
      </c>
      <c r="D395" s="2">
        <v>2012</v>
      </c>
      <c r="E395" s="14">
        <v>2012</v>
      </c>
      <c r="F395" s="14" t="s">
        <v>101</v>
      </c>
      <c r="G395" s="26">
        <v>97956</v>
      </c>
      <c r="H395" s="26">
        <v>218827</v>
      </c>
      <c r="I395" s="53"/>
      <c r="J395" s="30">
        <v>0.99850000000000005</v>
      </c>
      <c r="K395" s="30"/>
      <c r="L395" s="149"/>
      <c r="M395" s="30"/>
      <c r="N395" s="30">
        <v>1.67E-2</v>
      </c>
    </row>
    <row r="396" spans="1:14">
      <c r="A396" s="13" t="s">
        <v>155</v>
      </c>
      <c r="B396" s="2" t="s">
        <v>77</v>
      </c>
      <c r="C396" s="14" t="s">
        <v>64</v>
      </c>
      <c r="D396" s="2">
        <v>2012</v>
      </c>
      <c r="E396" s="14">
        <v>2012</v>
      </c>
      <c r="F396" s="14" t="s">
        <v>101</v>
      </c>
      <c r="G396" s="26">
        <v>8227</v>
      </c>
      <c r="H396" s="26">
        <v>17815</v>
      </c>
      <c r="I396" s="53"/>
      <c r="J396" s="30">
        <v>0.96640000000000004</v>
      </c>
      <c r="K396" s="30"/>
      <c r="L396" s="149"/>
      <c r="M396" s="30"/>
      <c r="N396" s="30">
        <v>4.1399999999999999E-2</v>
      </c>
    </row>
    <row r="397" spans="1:14">
      <c r="A397" s="13" t="s">
        <v>156</v>
      </c>
      <c r="B397" s="2" t="s">
        <v>78</v>
      </c>
      <c r="C397" s="14" t="s">
        <v>64</v>
      </c>
      <c r="D397" s="2">
        <v>2012</v>
      </c>
      <c r="E397" s="14">
        <v>2012</v>
      </c>
      <c r="F397" s="14" t="s">
        <v>101</v>
      </c>
      <c r="G397" s="26">
        <v>756</v>
      </c>
      <c r="H397" s="26">
        <v>1654</v>
      </c>
      <c r="I397" s="53"/>
      <c r="J397" s="30">
        <v>0.94740000000000002</v>
      </c>
      <c r="K397" s="30"/>
      <c r="L397" s="149"/>
      <c r="M397" s="30"/>
      <c r="N397" s="30">
        <v>4.1399999999999999E-2</v>
      </c>
    </row>
    <row r="398" spans="1:14">
      <c r="A398" s="13" t="s">
        <v>157</v>
      </c>
      <c r="B398" s="2" t="s">
        <v>78</v>
      </c>
      <c r="C398" s="14" t="s">
        <v>64</v>
      </c>
      <c r="D398" s="2">
        <v>2012</v>
      </c>
      <c r="E398" s="14">
        <v>2012</v>
      </c>
      <c r="F398" s="14" t="s">
        <v>101</v>
      </c>
      <c r="G398" s="26">
        <v>109234</v>
      </c>
      <c r="H398" s="26">
        <v>267997</v>
      </c>
      <c r="I398" s="53"/>
      <c r="J398" s="30">
        <v>0.99960000000000004</v>
      </c>
      <c r="K398" s="30"/>
      <c r="L398" s="149"/>
      <c r="M398" s="30"/>
      <c r="N398" s="30">
        <v>0.03</v>
      </c>
    </row>
    <row r="399" spans="1:14">
      <c r="A399" s="13" t="s">
        <v>158</v>
      </c>
      <c r="B399" s="2" t="s">
        <v>77</v>
      </c>
      <c r="C399" s="14" t="s">
        <v>64</v>
      </c>
      <c r="D399" s="2">
        <v>2012</v>
      </c>
      <c r="E399" s="14">
        <v>2012</v>
      </c>
      <c r="F399" s="14" t="s">
        <v>101</v>
      </c>
      <c r="G399" s="26">
        <v>90856</v>
      </c>
      <c r="H399" s="26">
        <v>204104</v>
      </c>
      <c r="I399" s="53"/>
      <c r="J399" s="30">
        <v>0.9698</v>
      </c>
      <c r="K399" s="30"/>
      <c r="L399" s="149"/>
      <c r="M399" s="30"/>
      <c r="N399" s="30">
        <v>2.8400000000000002E-2</v>
      </c>
    </row>
    <row r="400" spans="1:14">
      <c r="A400" s="13" t="s">
        <v>159</v>
      </c>
      <c r="B400" s="2" t="s">
        <v>78</v>
      </c>
      <c r="C400" s="14" t="s">
        <v>64</v>
      </c>
      <c r="D400" s="2">
        <v>2012</v>
      </c>
      <c r="E400" s="14">
        <v>2012</v>
      </c>
      <c r="F400" s="14" t="s">
        <v>101</v>
      </c>
      <c r="G400" s="26">
        <v>2609</v>
      </c>
      <c r="H400" s="26">
        <v>6114</v>
      </c>
      <c r="I400" s="53"/>
      <c r="J400" s="30">
        <v>0.98729999999999996</v>
      </c>
      <c r="K400" s="30"/>
      <c r="L400" s="149"/>
      <c r="M400" s="30"/>
      <c r="N400" s="30">
        <v>4.1399999999999999E-2</v>
      </c>
    </row>
    <row r="401" spans="1:31">
      <c r="A401" s="13" t="s">
        <v>160</v>
      </c>
      <c r="B401" s="2" t="s">
        <v>78</v>
      </c>
      <c r="C401" s="14" t="s">
        <v>64</v>
      </c>
      <c r="D401" s="2">
        <v>2012</v>
      </c>
      <c r="E401" s="14">
        <v>2012</v>
      </c>
      <c r="F401" s="14" t="s">
        <v>101</v>
      </c>
      <c r="G401" s="26">
        <v>151637</v>
      </c>
      <c r="H401" s="26">
        <v>361404</v>
      </c>
      <c r="I401" s="53"/>
      <c r="J401" s="30">
        <v>0.99939999999999996</v>
      </c>
      <c r="K401" s="30"/>
      <c r="L401" s="149"/>
      <c r="M401" s="30"/>
      <c r="N401" s="30">
        <v>2.01E-2</v>
      </c>
    </row>
    <row r="402" spans="1:31">
      <c r="A402" s="13" t="s">
        <v>161</v>
      </c>
      <c r="B402" s="2" t="s">
        <v>77</v>
      </c>
      <c r="C402" s="14" t="s">
        <v>64</v>
      </c>
      <c r="D402" s="2">
        <v>2012</v>
      </c>
      <c r="E402" s="14">
        <v>2012</v>
      </c>
      <c r="F402" s="14" t="s">
        <v>101</v>
      </c>
      <c r="G402" s="26">
        <v>112361</v>
      </c>
      <c r="H402" s="26">
        <v>246971</v>
      </c>
      <c r="I402" s="53"/>
      <c r="J402" s="30">
        <v>0.9718</v>
      </c>
      <c r="K402" s="30"/>
      <c r="L402" s="149"/>
      <c r="M402" s="30"/>
      <c r="N402" s="30">
        <v>7.2300000000000003E-2</v>
      </c>
    </row>
    <row r="403" spans="1:31">
      <c r="A403" s="13" t="s">
        <v>162</v>
      </c>
      <c r="B403" s="2" t="s">
        <v>77</v>
      </c>
      <c r="C403" s="14" t="s">
        <v>64</v>
      </c>
      <c r="D403" s="2">
        <v>2012</v>
      </c>
      <c r="E403" s="14">
        <v>2012</v>
      </c>
      <c r="F403" s="14" t="s">
        <v>101</v>
      </c>
      <c r="G403" s="26">
        <v>32910</v>
      </c>
      <c r="H403" s="26">
        <v>50894</v>
      </c>
      <c r="I403" s="53"/>
      <c r="J403" s="30">
        <v>0.97629999999999995</v>
      </c>
      <c r="K403" s="30"/>
      <c r="L403" s="149"/>
      <c r="M403" s="30"/>
      <c r="N403" s="30">
        <v>3.4099999999999998E-2</v>
      </c>
    </row>
    <row r="404" spans="1:31">
      <c r="A404" s="13" t="s">
        <v>163</v>
      </c>
      <c r="B404" s="2" t="s">
        <v>78</v>
      </c>
      <c r="C404" s="14" t="s">
        <v>64</v>
      </c>
      <c r="D404" s="2">
        <v>2012</v>
      </c>
      <c r="E404" s="14">
        <v>2012</v>
      </c>
      <c r="F404" s="14" t="s">
        <v>101</v>
      </c>
      <c r="G404" s="26">
        <v>43790</v>
      </c>
      <c r="H404" s="26">
        <v>107532</v>
      </c>
      <c r="I404" s="53"/>
      <c r="J404" s="30">
        <v>0.98150000000000004</v>
      </c>
      <c r="K404" s="30"/>
      <c r="L404" s="149"/>
      <c r="M404" s="30"/>
      <c r="N404" s="30">
        <v>3.4700000000000002E-2</v>
      </c>
    </row>
    <row r="405" spans="1:31">
      <c r="A405" s="13" t="s">
        <v>164</v>
      </c>
      <c r="B405" s="2" t="s">
        <v>77</v>
      </c>
      <c r="C405" s="14" t="s">
        <v>64</v>
      </c>
      <c r="D405" s="2">
        <v>2012</v>
      </c>
      <c r="E405" s="14">
        <v>2012</v>
      </c>
      <c r="F405" s="14" t="s">
        <v>101</v>
      </c>
      <c r="G405" s="26">
        <v>8899</v>
      </c>
      <c r="H405" s="26">
        <v>17269</v>
      </c>
      <c r="I405" s="53"/>
      <c r="J405" s="30">
        <v>0.97450000000000003</v>
      </c>
      <c r="K405" s="30"/>
      <c r="L405" s="149"/>
      <c r="M405" s="30"/>
      <c r="N405" s="30">
        <v>4.1399999999999999E-2</v>
      </c>
    </row>
    <row r="406" spans="1:31">
      <c r="A406" s="13" t="s">
        <v>165</v>
      </c>
      <c r="B406" s="2" t="s">
        <v>77</v>
      </c>
      <c r="C406" s="14" t="s">
        <v>64</v>
      </c>
      <c r="D406" s="2">
        <v>2012</v>
      </c>
      <c r="E406" s="14">
        <v>2012</v>
      </c>
      <c r="F406" s="14" t="s">
        <v>101</v>
      </c>
      <c r="G406" s="26">
        <v>13612</v>
      </c>
      <c r="H406" s="26">
        <v>28106</v>
      </c>
      <c r="I406" s="53"/>
      <c r="J406" s="30">
        <v>0.95230000000000004</v>
      </c>
      <c r="K406" s="30"/>
      <c r="L406" s="149"/>
      <c r="M406" s="30"/>
      <c r="N406" s="30">
        <v>4.1399999999999999E-2</v>
      </c>
    </row>
    <row r="407" spans="1:31">
      <c r="A407" s="13" t="s">
        <v>166</v>
      </c>
      <c r="B407" s="2" t="s">
        <v>77</v>
      </c>
      <c r="C407" s="14" t="s">
        <v>64</v>
      </c>
      <c r="D407" s="2">
        <v>2012</v>
      </c>
      <c r="E407" s="14">
        <v>2012</v>
      </c>
      <c r="F407" s="14" t="s">
        <v>101</v>
      </c>
      <c r="G407" s="26">
        <v>14197</v>
      </c>
      <c r="H407" s="26">
        <v>32030</v>
      </c>
      <c r="I407" s="53"/>
      <c r="J407" s="30">
        <v>0.96009999999999995</v>
      </c>
      <c r="K407" s="30"/>
      <c r="L407" s="149"/>
      <c r="M407" s="30"/>
      <c r="N407" s="30">
        <v>4.1399999999999999E-2</v>
      </c>
    </row>
    <row r="408" spans="1:31">
      <c r="A408" s="13" t="s">
        <v>167</v>
      </c>
      <c r="B408" s="2" t="s">
        <v>77</v>
      </c>
      <c r="C408" s="14" t="s">
        <v>64</v>
      </c>
      <c r="D408" s="2">
        <v>2012</v>
      </c>
      <c r="E408" s="14">
        <v>2012</v>
      </c>
      <c r="F408" s="14" t="s">
        <v>101</v>
      </c>
      <c r="G408" s="26">
        <v>49038</v>
      </c>
      <c r="H408" s="26">
        <v>105676</v>
      </c>
      <c r="I408" s="53"/>
      <c r="J408" s="30">
        <v>0.80869999999999997</v>
      </c>
      <c r="K408" s="30"/>
      <c r="L408" s="149"/>
      <c r="M408" s="30"/>
      <c r="N408" s="30">
        <v>8.6E-3</v>
      </c>
    </row>
    <row r="409" spans="1:31">
      <c r="A409" s="13" t="s">
        <v>168</v>
      </c>
      <c r="B409" s="2" t="s">
        <v>77</v>
      </c>
      <c r="C409" s="14" t="s">
        <v>64</v>
      </c>
      <c r="D409" s="2">
        <v>2012</v>
      </c>
      <c r="E409" s="14">
        <v>2012</v>
      </c>
      <c r="F409" s="14" t="s">
        <v>101</v>
      </c>
      <c r="G409" s="26">
        <v>10984</v>
      </c>
      <c r="H409" s="26">
        <v>22390</v>
      </c>
      <c r="I409" s="53"/>
      <c r="J409" s="30">
        <v>0.96250000000000002</v>
      </c>
      <c r="K409" s="30"/>
      <c r="L409" s="149"/>
      <c r="M409" s="30"/>
      <c r="N409" s="30">
        <v>4.1399999999999999E-2</v>
      </c>
    </row>
    <row r="410" spans="1:31">
      <c r="A410" s="13" t="s">
        <v>169</v>
      </c>
      <c r="B410" s="2" t="s">
        <v>78</v>
      </c>
      <c r="C410" s="14" t="s">
        <v>64</v>
      </c>
      <c r="D410" s="2">
        <v>2012</v>
      </c>
      <c r="E410" s="14">
        <v>2012</v>
      </c>
      <c r="F410" s="14" t="s">
        <v>101</v>
      </c>
      <c r="G410" s="26">
        <v>12445</v>
      </c>
      <c r="H410" s="26">
        <v>25025</v>
      </c>
      <c r="I410" s="53"/>
      <c r="J410" s="30">
        <v>0.9788</v>
      </c>
      <c r="K410" s="30"/>
      <c r="L410" s="149"/>
      <c r="M410" s="30"/>
      <c r="N410" s="30">
        <v>4.1399999999999999E-2</v>
      </c>
      <c r="O410" s="1"/>
      <c r="P410" s="1"/>
      <c r="Q410" s="1"/>
      <c r="R410" s="1"/>
      <c r="S410" s="1"/>
      <c r="T410" s="1"/>
      <c r="U410" s="1"/>
      <c r="V410" s="1"/>
      <c r="W410" s="1"/>
      <c r="X410" s="1"/>
      <c r="Y410" s="1"/>
      <c r="Z410" s="1"/>
      <c r="AA410" s="1"/>
      <c r="AB410" s="1"/>
      <c r="AC410" s="1"/>
      <c r="AD410" s="1"/>
      <c r="AE410" s="1"/>
    </row>
    <row r="411" spans="1:31">
      <c r="A411" s="13" t="s">
        <v>170</v>
      </c>
      <c r="B411" s="2" t="s">
        <v>78</v>
      </c>
      <c r="C411" s="14" t="s">
        <v>64</v>
      </c>
      <c r="D411" s="2">
        <v>2012</v>
      </c>
      <c r="E411" s="14">
        <v>2012</v>
      </c>
      <c r="F411" s="14" t="s">
        <v>101</v>
      </c>
      <c r="G411" s="26">
        <v>156</v>
      </c>
      <c r="H411" s="26">
        <v>302</v>
      </c>
      <c r="I411" s="53"/>
      <c r="J411" s="30">
        <v>1</v>
      </c>
      <c r="K411" s="30"/>
      <c r="L411" s="149"/>
      <c r="M411" s="30"/>
      <c r="N411" s="30">
        <v>4.1399999999999999E-2</v>
      </c>
      <c r="O411" s="1"/>
      <c r="P411" s="1"/>
      <c r="Q411" s="1"/>
      <c r="R411" s="1"/>
      <c r="S411" s="1"/>
      <c r="T411" s="1"/>
      <c r="U411" s="1"/>
      <c r="V411" s="1"/>
      <c r="W411" s="1"/>
      <c r="X411" s="1"/>
      <c r="Y411" s="1"/>
      <c r="Z411" s="1"/>
      <c r="AA411" s="1"/>
      <c r="AB411" s="1"/>
      <c r="AC411" s="1"/>
      <c r="AD411" s="1"/>
      <c r="AE411" s="1"/>
    </row>
    <row r="412" spans="1:31">
      <c r="A412" s="13" t="s">
        <v>171</v>
      </c>
      <c r="B412" s="2" t="s">
        <v>78</v>
      </c>
      <c r="C412" s="14" t="s">
        <v>64</v>
      </c>
      <c r="D412" s="2">
        <v>2012</v>
      </c>
      <c r="E412" s="14">
        <v>2012</v>
      </c>
      <c r="F412" s="14" t="s">
        <v>101</v>
      </c>
      <c r="G412" s="26">
        <v>2719</v>
      </c>
      <c r="H412" s="26">
        <v>6100</v>
      </c>
      <c r="I412" s="53"/>
      <c r="J412" s="30">
        <v>1</v>
      </c>
      <c r="K412" s="30"/>
      <c r="L412" s="149"/>
      <c r="M412" s="30"/>
      <c r="N412" s="30">
        <v>4.1399999999999999E-2</v>
      </c>
      <c r="O412" s="1"/>
      <c r="P412" s="1"/>
      <c r="Q412" s="1"/>
      <c r="R412" s="1"/>
      <c r="S412" s="1"/>
      <c r="T412" s="1"/>
      <c r="U412" s="1"/>
      <c r="V412" s="1"/>
      <c r="W412" s="1"/>
      <c r="X412" s="1"/>
      <c r="Y412" s="1"/>
      <c r="Z412" s="1"/>
      <c r="AA412" s="1"/>
      <c r="AB412" s="1"/>
      <c r="AC412" s="1"/>
      <c r="AD412" s="1"/>
      <c r="AE412" s="1"/>
    </row>
    <row r="413" spans="1:31">
      <c r="A413" s="13" t="s">
        <v>172</v>
      </c>
      <c r="B413" s="2" t="s">
        <v>77</v>
      </c>
      <c r="C413" s="14" t="s">
        <v>64</v>
      </c>
      <c r="D413" s="2">
        <v>2012</v>
      </c>
      <c r="E413" s="14">
        <v>2012</v>
      </c>
      <c r="F413" s="14" t="s">
        <v>101</v>
      </c>
      <c r="G413" s="26">
        <v>19954</v>
      </c>
      <c r="H413" s="26">
        <v>40161</v>
      </c>
      <c r="I413" s="53"/>
      <c r="J413" s="30">
        <v>0.93489999999999995</v>
      </c>
      <c r="K413" s="30"/>
      <c r="L413" s="149"/>
      <c r="M413" s="30"/>
      <c r="N413" s="30">
        <v>1.44E-2</v>
      </c>
      <c r="O413" s="1"/>
      <c r="P413" s="1"/>
      <c r="Q413" s="1"/>
      <c r="R413" s="1"/>
      <c r="S413" s="1"/>
      <c r="T413" s="1"/>
      <c r="U413" s="1"/>
      <c r="V413" s="1"/>
      <c r="W413" s="1"/>
      <c r="X413" s="1"/>
      <c r="Y413" s="1"/>
      <c r="Z413" s="1"/>
      <c r="AA413" s="1"/>
      <c r="AB413" s="1"/>
      <c r="AC413" s="1"/>
      <c r="AD413" s="1"/>
      <c r="AE413" s="1"/>
    </row>
    <row r="414" spans="1:31">
      <c r="A414" s="13" t="s">
        <v>173</v>
      </c>
      <c r="B414" s="2" t="s">
        <v>77</v>
      </c>
      <c r="C414" s="14" t="s">
        <v>64</v>
      </c>
      <c r="D414" s="2">
        <v>2012</v>
      </c>
      <c r="E414" s="14">
        <v>2012</v>
      </c>
      <c r="F414" s="14" t="s">
        <v>101</v>
      </c>
      <c r="G414" s="26">
        <v>18390</v>
      </c>
      <c r="H414" s="26">
        <v>34447</v>
      </c>
      <c r="I414" s="53"/>
      <c r="J414" s="30">
        <v>0.8992</v>
      </c>
      <c r="K414" s="30"/>
      <c r="L414" s="149"/>
      <c r="M414" s="30"/>
      <c r="N414" s="30">
        <v>4.1399999999999999E-2</v>
      </c>
      <c r="O414" s="1"/>
      <c r="P414" s="1"/>
      <c r="Q414" s="1"/>
      <c r="R414" s="1"/>
      <c r="S414" s="1"/>
      <c r="T414" s="1"/>
      <c r="U414" s="1"/>
      <c r="V414" s="1"/>
      <c r="W414" s="1"/>
      <c r="X414" s="1"/>
      <c r="Y414" s="1"/>
      <c r="Z414" s="1"/>
      <c r="AA414" s="1"/>
      <c r="AB414" s="1"/>
      <c r="AC414" s="1"/>
      <c r="AD414" s="1"/>
      <c r="AE414" s="1"/>
    </row>
    <row r="415" spans="1:31">
      <c r="A415" s="13" t="s">
        <v>174</v>
      </c>
      <c r="B415" s="2" t="s">
        <v>78</v>
      </c>
      <c r="C415" s="14" t="s">
        <v>64</v>
      </c>
      <c r="D415" s="2">
        <v>2012</v>
      </c>
      <c r="E415" s="14">
        <v>2012</v>
      </c>
      <c r="F415" s="14" t="s">
        <v>101</v>
      </c>
      <c r="G415" s="26">
        <v>40036</v>
      </c>
      <c r="H415" s="26">
        <v>88848</v>
      </c>
      <c r="I415" s="53"/>
      <c r="J415" s="30">
        <v>0.99960000000000004</v>
      </c>
      <c r="K415" s="30"/>
      <c r="L415" s="149"/>
      <c r="M415" s="30"/>
      <c r="N415" s="30">
        <v>2.7300000000000001E-2</v>
      </c>
      <c r="O415" s="1"/>
      <c r="P415" s="1"/>
      <c r="Q415" s="1"/>
      <c r="R415" s="1"/>
      <c r="S415" s="1"/>
      <c r="T415" s="1"/>
      <c r="U415" s="1"/>
      <c r="V415" s="1"/>
      <c r="W415" s="1"/>
      <c r="X415" s="1"/>
      <c r="Y415" s="1"/>
      <c r="Z415" s="1"/>
      <c r="AA415" s="1"/>
      <c r="AB415" s="1"/>
      <c r="AC415" s="1"/>
      <c r="AD415" s="1"/>
      <c r="AE415" s="1"/>
    </row>
    <row r="416" spans="1:31">
      <c r="A416" s="13" t="s">
        <v>175</v>
      </c>
      <c r="B416" s="2" t="s">
        <v>78</v>
      </c>
      <c r="C416" s="14" t="s">
        <v>64</v>
      </c>
      <c r="D416" s="2">
        <v>2012</v>
      </c>
      <c r="E416" s="14">
        <v>2012</v>
      </c>
      <c r="F416" s="14" t="s">
        <v>101</v>
      </c>
      <c r="G416" s="26">
        <v>4961</v>
      </c>
      <c r="H416" s="26">
        <v>11946</v>
      </c>
      <c r="I416" s="53"/>
      <c r="J416" s="30">
        <v>0.95109999999999995</v>
      </c>
      <c r="K416" s="30"/>
      <c r="L416" s="149"/>
      <c r="M416" s="30"/>
      <c r="N416" s="30">
        <v>4.1399999999999999E-2</v>
      </c>
      <c r="O416" s="1"/>
      <c r="P416" s="1"/>
      <c r="Q416" s="1"/>
      <c r="R416" s="1"/>
      <c r="S416" s="1"/>
      <c r="T416" s="1"/>
      <c r="U416" s="1"/>
      <c r="V416" s="1"/>
      <c r="W416" s="1"/>
      <c r="X416" s="1"/>
      <c r="Y416" s="1"/>
      <c r="Z416" s="1"/>
      <c r="AA416" s="1"/>
      <c r="AB416" s="1"/>
      <c r="AC416" s="1"/>
      <c r="AD416" s="1"/>
      <c r="AE416" s="1"/>
    </row>
    <row r="417" spans="1:31">
      <c r="A417" s="13" t="s">
        <v>176</v>
      </c>
      <c r="B417" s="2" t="s">
        <v>78</v>
      </c>
      <c r="C417" s="14" t="s">
        <v>64</v>
      </c>
      <c r="D417" s="2">
        <v>2012</v>
      </c>
      <c r="E417" s="14">
        <v>2012</v>
      </c>
      <c r="F417" s="14" t="s">
        <v>101</v>
      </c>
      <c r="G417" s="26">
        <v>4219</v>
      </c>
      <c r="H417" s="26">
        <v>9899</v>
      </c>
      <c r="I417" s="53"/>
      <c r="J417" s="30">
        <v>0.91290000000000004</v>
      </c>
      <c r="K417" s="30"/>
      <c r="L417" s="149"/>
      <c r="M417" s="30"/>
      <c r="N417" s="30">
        <v>4.1399999999999999E-2</v>
      </c>
      <c r="O417" s="1"/>
      <c r="P417" s="1"/>
      <c r="Q417" s="1"/>
      <c r="R417" s="1"/>
      <c r="S417" s="1"/>
      <c r="T417" s="1"/>
      <c r="U417" s="1"/>
      <c r="V417" s="1"/>
      <c r="W417" s="1"/>
      <c r="X417" s="1"/>
      <c r="Y417" s="1"/>
      <c r="Z417" s="1"/>
      <c r="AA417" s="1"/>
      <c r="AB417" s="1"/>
      <c r="AC417" s="1"/>
      <c r="AD417" s="1"/>
      <c r="AE417" s="1"/>
    </row>
    <row r="418" spans="1:31">
      <c r="A418" s="13" t="s">
        <v>177</v>
      </c>
      <c r="B418" s="2" t="s">
        <v>78</v>
      </c>
      <c r="C418" s="14" t="s">
        <v>64</v>
      </c>
      <c r="D418" s="2">
        <v>2012</v>
      </c>
      <c r="E418" s="14">
        <v>2012</v>
      </c>
      <c r="F418" s="14" t="s">
        <v>101</v>
      </c>
      <c r="G418" s="26">
        <v>776</v>
      </c>
      <c r="H418" s="26">
        <v>1557</v>
      </c>
      <c r="I418" s="53"/>
      <c r="J418" s="30">
        <v>0.97919999999999996</v>
      </c>
      <c r="K418" s="30"/>
      <c r="L418" s="149"/>
      <c r="M418" s="30"/>
      <c r="N418" s="30">
        <v>4.1399999999999999E-2</v>
      </c>
      <c r="O418" s="1"/>
      <c r="P418" s="1"/>
      <c r="Q418" s="1"/>
      <c r="R418" s="1"/>
      <c r="S418" s="1"/>
      <c r="T418" s="1"/>
      <c r="U418" s="1"/>
      <c r="V418" s="1"/>
      <c r="W418" s="1"/>
      <c r="X418" s="1"/>
      <c r="Y418" s="1"/>
      <c r="Z418" s="1"/>
      <c r="AA418" s="1"/>
      <c r="AB418" s="1"/>
      <c r="AC418" s="1"/>
      <c r="AD418" s="1"/>
      <c r="AE418" s="1"/>
    </row>
    <row r="419" spans="1:31">
      <c r="A419" s="13" t="s">
        <v>178</v>
      </c>
      <c r="B419" s="2" t="s">
        <v>77</v>
      </c>
      <c r="C419" s="14" t="s">
        <v>64</v>
      </c>
      <c r="D419" s="2">
        <v>2012</v>
      </c>
      <c r="E419" s="14">
        <v>2012</v>
      </c>
      <c r="F419" s="14" t="s">
        <v>101</v>
      </c>
      <c r="G419" s="26">
        <v>44577</v>
      </c>
      <c r="H419" s="26">
        <v>110086</v>
      </c>
      <c r="I419" s="53"/>
      <c r="J419" s="30">
        <v>1</v>
      </c>
      <c r="K419" s="30"/>
      <c r="L419" s="149"/>
      <c r="M419" s="30"/>
      <c r="N419" s="30">
        <v>2.12E-2</v>
      </c>
      <c r="O419" s="1"/>
      <c r="P419" s="1"/>
      <c r="Q419" s="1"/>
      <c r="R419" s="1"/>
      <c r="S419" s="1"/>
      <c r="T419" s="1"/>
      <c r="U419" s="1"/>
      <c r="V419" s="1"/>
      <c r="W419" s="1"/>
      <c r="X419" s="1"/>
      <c r="Y419" s="1"/>
      <c r="Z419" s="1"/>
      <c r="AA419" s="1"/>
      <c r="AB419" s="1"/>
      <c r="AC419" s="1"/>
      <c r="AD419" s="1"/>
      <c r="AE419" s="1"/>
    </row>
    <row r="420" spans="1:31">
      <c r="A420" s="13" t="s">
        <v>179</v>
      </c>
      <c r="B420" s="2" t="s">
        <v>78</v>
      </c>
      <c r="C420" s="14" t="s">
        <v>64</v>
      </c>
      <c r="D420" s="2">
        <v>2012</v>
      </c>
      <c r="E420" s="14">
        <v>2012</v>
      </c>
      <c r="F420" s="14" t="s">
        <v>101</v>
      </c>
      <c r="G420" s="26">
        <v>2755</v>
      </c>
      <c r="H420" s="26">
        <v>5103</v>
      </c>
      <c r="I420" s="53"/>
      <c r="J420" s="30">
        <v>0.97840000000000005</v>
      </c>
      <c r="K420" s="30"/>
      <c r="L420" s="149"/>
      <c r="M420" s="30"/>
      <c r="N420" s="30">
        <v>4.1399999999999999E-2</v>
      </c>
      <c r="O420" s="1"/>
      <c r="P420" s="1"/>
      <c r="Q420" s="1"/>
      <c r="R420" s="1"/>
      <c r="S420" s="1"/>
      <c r="T420" s="1"/>
      <c r="U420" s="1"/>
      <c r="V420" s="1"/>
      <c r="W420" s="1"/>
      <c r="X420" s="1"/>
      <c r="Y420" s="1"/>
      <c r="Z420" s="1"/>
      <c r="AA420" s="1"/>
      <c r="AB420" s="1"/>
      <c r="AC420" s="1"/>
      <c r="AD420" s="1"/>
      <c r="AE420" s="1"/>
    </row>
    <row r="421" spans="1:31">
      <c r="A421" s="13" t="s">
        <v>180</v>
      </c>
      <c r="B421" s="2" t="s">
        <v>77</v>
      </c>
      <c r="C421" s="14" t="s">
        <v>64</v>
      </c>
      <c r="D421" s="2">
        <v>2012</v>
      </c>
      <c r="E421" s="14">
        <v>2012</v>
      </c>
      <c r="F421" s="14" t="s">
        <v>101</v>
      </c>
      <c r="G421" s="26">
        <v>31284</v>
      </c>
      <c r="H421" s="26">
        <v>64382</v>
      </c>
      <c r="I421" s="53"/>
      <c r="J421" s="30">
        <v>0.98699999999999999</v>
      </c>
      <c r="K421" s="30"/>
      <c r="L421" s="149"/>
      <c r="M421" s="30"/>
      <c r="N421" s="30">
        <v>1.83E-2</v>
      </c>
      <c r="O421" s="1"/>
      <c r="P421" s="1"/>
      <c r="Q421" s="1"/>
      <c r="R421" s="1"/>
      <c r="S421" s="1"/>
      <c r="T421" s="1"/>
      <c r="U421" s="1"/>
      <c r="V421" s="1"/>
      <c r="W421" s="1"/>
      <c r="X421" s="1"/>
      <c r="Y421" s="1"/>
      <c r="Z421" s="1"/>
      <c r="AA421" s="1"/>
      <c r="AB421" s="1"/>
      <c r="AC421" s="1"/>
      <c r="AD421" s="1"/>
      <c r="AE421" s="1"/>
    </row>
    <row r="422" spans="1:31">
      <c r="A422" s="13" t="s">
        <v>181</v>
      </c>
      <c r="B422" s="2" t="s">
        <v>77</v>
      </c>
      <c r="C422" s="14" t="s">
        <v>64</v>
      </c>
      <c r="D422" s="2">
        <v>2012</v>
      </c>
      <c r="E422" s="14">
        <v>2012</v>
      </c>
      <c r="F422" s="14" t="s">
        <v>101</v>
      </c>
      <c r="G422" s="26">
        <v>7766</v>
      </c>
      <c r="H422" s="26">
        <v>16880</v>
      </c>
      <c r="I422" s="53"/>
      <c r="J422" s="30">
        <v>0.87329999999999997</v>
      </c>
      <c r="K422" s="30"/>
      <c r="L422" s="149"/>
      <c r="M422" s="30"/>
      <c r="N422" s="30">
        <v>4.1399999999999999E-2</v>
      </c>
      <c r="O422" s="1"/>
      <c r="P422" s="1"/>
      <c r="Q422" s="1"/>
      <c r="R422" s="1"/>
      <c r="S422" s="1"/>
      <c r="T422" s="1"/>
      <c r="U422" s="1"/>
      <c r="V422" s="1"/>
      <c r="W422" s="1"/>
      <c r="X422" s="1"/>
      <c r="Y422" s="1"/>
      <c r="Z422" s="1"/>
      <c r="AA422" s="1"/>
      <c r="AB422" s="1"/>
      <c r="AC422" s="1"/>
      <c r="AD422" s="1"/>
      <c r="AE422" s="1"/>
    </row>
    <row r="423" spans="1:31">
      <c r="A423" s="13" t="s">
        <v>182</v>
      </c>
      <c r="B423" s="2" t="s">
        <v>78</v>
      </c>
      <c r="C423" s="14" t="s">
        <v>64</v>
      </c>
      <c r="D423" s="2">
        <v>2012</v>
      </c>
      <c r="E423" s="14">
        <v>2012</v>
      </c>
      <c r="F423" s="14" t="s">
        <v>101</v>
      </c>
      <c r="G423" s="26">
        <v>5776</v>
      </c>
      <c r="H423" s="26">
        <v>13058</v>
      </c>
      <c r="I423" s="53"/>
      <c r="J423" s="30">
        <v>1</v>
      </c>
      <c r="K423" s="30"/>
      <c r="L423" s="149"/>
      <c r="M423" s="30"/>
      <c r="N423" s="30">
        <v>4.1399999999999999E-2</v>
      </c>
      <c r="O423" s="1"/>
      <c r="P423" s="1"/>
      <c r="Q423" s="1"/>
      <c r="R423" s="1"/>
      <c r="S423" s="1"/>
      <c r="T423" s="1"/>
      <c r="U423" s="1"/>
      <c r="V423" s="1"/>
      <c r="W423" s="1"/>
      <c r="X423" s="1"/>
      <c r="Y423" s="1"/>
      <c r="Z423" s="1"/>
      <c r="AA423" s="1"/>
      <c r="AB423" s="1"/>
      <c r="AC423" s="1"/>
      <c r="AD423" s="1"/>
      <c r="AE423" s="1"/>
    </row>
    <row r="424" spans="1:31">
      <c r="A424" s="56" t="s">
        <v>183</v>
      </c>
      <c r="B424" s="2" t="s">
        <v>66</v>
      </c>
      <c r="C424" s="2" t="s">
        <v>197</v>
      </c>
      <c r="D424" s="2">
        <v>2012</v>
      </c>
      <c r="E424" s="14">
        <v>2012</v>
      </c>
      <c r="F424" s="14" t="s">
        <v>101</v>
      </c>
      <c r="G424" s="26">
        <v>1860414</v>
      </c>
      <c r="H424" s="26">
        <v>4102934</v>
      </c>
      <c r="I424" s="53"/>
      <c r="J424" s="30">
        <v>0.97619999999999996</v>
      </c>
      <c r="K424" s="30"/>
      <c r="L424" s="149"/>
      <c r="M424" s="30"/>
      <c r="N424" s="30">
        <v>3.5999999999999997E-2</v>
      </c>
      <c r="O424" s="2"/>
      <c r="P424" s="2"/>
      <c r="Q424" s="2"/>
      <c r="R424" s="2"/>
      <c r="S424" s="2"/>
      <c r="T424" s="2"/>
      <c r="U424" s="2"/>
      <c r="V424" s="2"/>
      <c r="W424" s="2"/>
      <c r="X424" s="2"/>
      <c r="Y424" s="2"/>
      <c r="Z424" s="2"/>
      <c r="AA424" s="2"/>
      <c r="AB424" s="2"/>
      <c r="AC424" s="2"/>
      <c r="AD424" s="2"/>
      <c r="AE424" s="2"/>
    </row>
    <row r="425" spans="1:31">
      <c r="A425" s="56" t="s">
        <v>184</v>
      </c>
      <c r="B425" s="2" t="s">
        <v>77</v>
      </c>
      <c r="C425" s="14" t="s">
        <v>197</v>
      </c>
      <c r="D425" s="2">
        <v>2012</v>
      </c>
      <c r="E425" s="14">
        <v>2012</v>
      </c>
      <c r="F425" s="14" t="s">
        <v>101</v>
      </c>
      <c r="G425" s="26">
        <v>62555</v>
      </c>
      <c r="H425" s="26">
        <v>125468</v>
      </c>
      <c r="I425" s="53"/>
      <c r="J425" s="30">
        <v>0.90659999999999996</v>
      </c>
      <c r="K425" s="30"/>
      <c r="L425" s="149"/>
      <c r="M425" s="30"/>
      <c r="N425" s="30">
        <v>1.37E-2</v>
      </c>
      <c r="O425" s="1"/>
      <c r="P425" s="1"/>
      <c r="Q425" s="1"/>
      <c r="R425" s="1"/>
      <c r="S425" s="1"/>
      <c r="T425" s="1"/>
      <c r="U425" s="1"/>
      <c r="V425" s="1"/>
      <c r="W425" s="1"/>
      <c r="X425" s="1"/>
      <c r="Y425" s="1"/>
      <c r="Z425" s="1"/>
      <c r="AA425" s="1"/>
      <c r="AB425" s="1"/>
      <c r="AC425" s="1"/>
      <c r="AD425" s="1"/>
      <c r="AE425" s="1"/>
    </row>
    <row r="426" spans="1:31">
      <c r="A426" s="56" t="s">
        <v>185</v>
      </c>
      <c r="B426" s="2" t="s">
        <v>78</v>
      </c>
      <c r="C426" s="14" t="s">
        <v>197</v>
      </c>
      <c r="D426" s="2">
        <v>2012</v>
      </c>
      <c r="E426" s="14">
        <v>2012</v>
      </c>
      <c r="F426" s="14" t="s">
        <v>101</v>
      </c>
      <c r="G426" s="26">
        <v>80</v>
      </c>
      <c r="H426" s="26">
        <v>142</v>
      </c>
      <c r="I426" s="53"/>
      <c r="J426" s="30">
        <v>1</v>
      </c>
      <c r="K426" s="30"/>
      <c r="L426" s="149"/>
      <c r="M426" s="30"/>
      <c r="N426" s="30">
        <v>5.2699999999999997E-2</v>
      </c>
    </row>
    <row r="427" spans="1:31">
      <c r="A427" s="56" t="s">
        <v>186</v>
      </c>
      <c r="B427" s="2" t="s">
        <v>78</v>
      </c>
      <c r="C427" s="14" t="s">
        <v>197</v>
      </c>
      <c r="D427" s="2">
        <v>2012</v>
      </c>
      <c r="E427" s="14">
        <v>2012</v>
      </c>
      <c r="F427" s="14" t="s">
        <v>101</v>
      </c>
      <c r="G427" s="26">
        <v>1717</v>
      </c>
      <c r="H427" s="26">
        <v>3287</v>
      </c>
      <c r="I427" s="53"/>
      <c r="J427" s="30">
        <v>0.97009999999999996</v>
      </c>
      <c r="K427" s="30"/>
      <c r="L427" s="149"/>
      <c r="M427" s="30"/>
      <c r="N427" s="30">
        <v>5.2699999999999997E-2</v>
      </c>
    </row>
    <row r="428" spans="1:31">
      <c r="A428" s="56" t="s">
        <v>187</v>
      </c>
      <c r="B428" s="2" t="s">
        <v>78</v>
      </c>
      <c r="C428" s="14" t="s">
        <v>197</v>
      </c>
      <c r="D428" s="2">
        <v>2012</v>
      </c>
      <c r="E428" s="14">
        <v>2012</v>
      </c>
      <c r="F428" s="14" t="s">
        <v>101</v>
      </c>
      <c r="G428" s="26">
        <v>14138</v>
      </c>
      <c r="H428" s="26">
        <v>29551</v>
      </c>
      <c r="I428" s="53"/>
      <c r="J428" s="30">
        <v>0.90459999999999996</v>
      </c>
      <c r="K428" s="30"/>
      <c r="L428" s="149"/>
      <c r="M428" s="30"/>
      <c r="N428" s="30">
        <v>5.2699999999999997E-2</v>
      </c>
    </row>
    <row r="429" spans="1:31">
      <c r="A429" s="56" t="s">
        <v>188</v>
      </c>
      <c r="B429" s="2" t="s">
        <v>78</v>
      </c>
      <c r="C429" s="14" t="s">
        <v>197</v>
      </c>
      <c r="D429" s="2">
        <v>2012</v>
      </c>
      <c r="E429" s="14">
        <v>2012</v>
      </c>
      <c r="F429" s="14" t="s">
        <v>101</v>
      </c>
      <c r="G429" s="26">
        <v>2518</v>
      </c>
      <c r="H429" s="26">
        <v>5007</v>
      </c>
      <c r="I429" s="53"/>
      <c r="J429" s="30">
        <v>0.98089999999999999</v>
      </c>
      <c r="K429" s="30"/>
      <c r="L429" s="149"/>
      <c r="M429" s="30"/>
      <c r="N429" s="30">
        <v>5.2699999999999997E-2</v>
      </c>
    </row>
    <row r="430" spans="1:31">
      <c r="A430" s="56" t="s">
        <v>189</v>
      </c>
      <c r="B430" s="2" t="s">
        <v>78</v>
      </c>
      <c r="C430" s="14" t="s">
        <v>197</v>
      </c>
      <c r="D430" s="2">
        <v>2012</v>
      </c>
      <c r="E430" s="14">
        <v>2012</v>
      </c>
      <c r="F430" s="14" t="s">
        <v>101</v>
      </c>
      <c r="G430" s="26">
        <v>669</v>
      </c>
      <c r="H430" s="26">
        <v>1661</v>
      </c>
      <c r="I430" s="53"/>
      <c r="J430" s="30">
        <v>1</v>
      </c>
      <c r="K430" s="30"/>
      <c r="L430" s="149"/>
      <c r="M430" s="30"/>
      <c r="N430" s="30">
        <v>5.2699999999999997E-2</v>
      </c>
    </row>
    <row r="431" spans="1:31">
      <c r="A431" s="56" t="s">
        <v>190</v>
      </c>
      <c r="B431" s="2" t="s">
        <v>77</v>
      </c>
      <c r="C431" s="14" t="s">
        <v>197</v>
      </c>
      <c r="D431" s="2">
        <v>2012</v>
      </c>
      <c r="E431" s="14">
        <v>2012</v>
      </c>
      <c r="F431" s="14" t="s">
        <v>101</v>
      </c>
      <c r="G431" s="26">
        <v>33263</v>
      </c>
      <c r="H431" s="26">
        <v>69279</v>
      </c>
      <c r="I431" s="53"/>
      <c r="J431" s="30">
        <v>0.9637</v>
      </c>
      <c r="K431" s="30"/>
      <c r="L431" s="149"/>
      <c r="M431" s="30"/>
      <c r="N431" s="30">
        <v>3.1199999999999999E-2</v>
      </c>
    </row>
    <row r="432" spans="1:31">
      <c r="A432" s="56" t="s">
        <v>191</v>
      </c>
      <c r="B432" s="2" t="s">
        <v>78</v>
      </c>
      <c r="C432" s="14" t="s">
        <v>197</v>
      </c>
      <c r="D432" s="2">
        <v>2012</v>
      </c>
      <c r="E432" s="14">
        <v>2012</v>
      </c>
      <c r="F432" s="14" t="s">
        <v>101</v>
      </c>
      <c r="G432" s="26">
        <v>2612</v>
      </c>
      <c r="H432" s="26">
        <v>5394</v>
      </c>
      <c r="I432" s="53"/>
      <c r="J432" s="30">
        <v>1</v>
      </c>
      <c r="K432" s="30"/>
      <c r="L432" s="149"/>
      <c r="M432" s="30"/>
      <c r="N432" s="30">
        <v>5.2699999999999997E-2</v>
      </c>
    </row>
    <row r="433" spans="1:14">
      <c r="A433" s="56" t="s">
        <v>192</v>
      </c>
      <c r="B433" s="2" t="s">
        <v>78</v>
      </c>
      <c r="C433" s="14" t="s">
        <v>197</v>
      </c>
      <c r="D433" s="2">
        <v>2012</v>
      </c>
      <c r="E433" s="14">
        <v>2012</v>
      </c>
      <c r="F433" s="14" t="s">
        <v>101</v>
      </c>
      <c r="G433" s="26">
        <v>6124</v>
      </c>
      <c r="H433" s="26">
        <v>11702</v>
      </c>
      <c r="I433" s="53"/>
      <c r="J433" s="30">
        <v>1</v>
      </c>
      <c r="K433" s="30"/>
      <c r="L433" s="149"/>
      <c r="M433" s="30"/>
      <c r="N433" s="30">
        <v>5.2699999999999997E-2</v>
      </c>
    </row>
    <row r="434" spans="1:14">
      <c r="A434" s="13" t="s">
        <v>134</v>
      </c>
      <c r="B434" s="2" t="s">
        <v>77</v>
      </c>
      <c r="C434" s="14" t="s">
        <v>197</v>
      </c>
      <c r="D434" s="2">
        <v>2012</v>
      </c>
      <c r="E434" s="14">
        <v>2012</v>
      </c>
      <c r="F434" s="14" t="s">
        <v>101</v>
      </c>
      <c r="G434" s="26">
        <v>89116</v>
      </c>
      <c r="H434" s="26">
        <v>215482</v>
      </c>
      <c r="I434" s="53"/>
      <c r="J434" s="30">
        <v>0.97570000000000001</v>
      </c>
      <c r="K434" s="30"/>
      <c r="L434" s="149"/>
      <c r="M434" s="30"/>
      <c r="N434" s="30">
        <v>1.49E-2</v>
      </c>
    </row>
    <row r="435" spans="1:14">
      <c r="A435" s="13" t="s">
        <v>135</v>
      </c>
      <c r="B435" s="2" t="s">
        <v>78</v>
      </c>
      <c r="C435" s="14" t="s">
        <v>197</v>
      </c>
      <c r="D435" s="2">
        <v>2012</v>
      </c>
      <c r="E435" s="14">
        <v>2012</v>
      </c>
      <c r="F435" s="14" t="s">
        <v>101</v>
      </c>
      <c r="G435" s="26">
        <v>1406</v>
      </c>
      <c r="H435" s="26">
        <v>3464</v>
      </c>
      <c r="I435" s="53"/>
      <c r="J435" s="30">
        <v>1</v>
      </c>
      <c r="K435" s="30"/>
      <c r="L435" s="149"/>
      <c r="M435" s="30"/>
      <c r="N435" s="30">
        <v>5.2699999999999997E-2</v>
      </c>
    </row>
    <row r="436" spans="1:14">
      <c r="A436" s="13" t="s">
        <v>136</v>
      </c>
      <c r="B436" s="2" t="s">
        <v>78</v>
      </c>
      <c r="C436" s="14" t="s">
        <v>197</v>
      </c>
      <c r="D436" s="2">
        <v>2012</v>
      </c>
      <c r="E436" s="14">
        <v>2012</v>
      </c>
      <c r="F436" s="14" t="s">
        <v>101</v>
      </c>
      <c r="G436" s="26">
        <v>8139</v>
      </c>
      <c r="H436" s="26">
        <v>15566</v>
      </c>
      <c r="I436" s="53"/>
      <c r="J436" s="30">
        <v>0.98089999999999999</v>
      </c>
      <c r="K436" s="30"/>
      <c r="L436" s="149"/>
      <c r="M436" s="30"/>
      <c r="N436" s="30">
        <v>5.2699999999999997E-2</v>
      </c>
    </row>
    <row r="437" spans="1:14">
      <c r="A437" s="13" t="s">
        <v>137</v>
      </c>
      <c r="B437" s="2" t="s">
        <v>78</v>
      </c>
      <c r="C437" s="14" t="s">
        <v>197</v>
      </c>
      <c r="D437" s="2">
        <v>2012</v>
      </c>
      <c r="E437" s="14">
        <v>2012</v>
      </c>
      <c r="F437" s="14" t="s">
        <v>101</v>
      </c>
      <c r="G437" s="26">
        <v>14277</v>
      </c>
      <c r="H437" s="26">
        <v>36706</v>
      </c>
      <c r="I437" s="53"/>
      <c r="J437" s="30">
        <v>1</v>
      </c>
      <c r="K437" s="30"/>
      <c r="L437" s="149"/>
      <c r="M437" s="30"/>
      <c r="N437" s="30">
        <v>5.2699999999999997E-2</v>
      </c>
    </row>
    <row r="438" spans="1:14">
      <c r="A438" s="13" t="s">
        <v>138</v>
      </c>
      <c r="B438" s="2" t="s">
        <v>78</v>
      </c>
      <c r="C438" s="14" t="s">
        <v>197</v>
      </c>
      <c r="D438" s="2">
        <v>2012</v>
      </c>
      <c r="E438" s="14">
        <v>2012</v>
      </c>
      <c r="F438" s="14" t="s">
        <v>101</v>
      </c>
      <c r="G438" s="26">
        <v>973</v>
      </c>
      <c r="H438" s="26">
        <v>1947</v>
      </c>
      <c r="I438" s="53"/>
      <c r="J438" s="30">
        <v>1</v>
      </c>
      <c r="K438" s="30"/>
      <c r="L438" s="149"/>
      <c r="M438" s="30"/>
      <c r="N438" s="30">
        <v>5.2699999999999997E-2</v>
      </c>
    </row>
    <row r="439" spans="1:14">
      <c r="A439" s="13" t="s">
        <v>139</v>
      </c>
      <c r="B439" s="2" t="s">
        <v>78</v>
      </c>
      <c r="C439" s="14" t="s">
        <v>197</v>
      </c>
      <c r="D439" s="2">
        <v>2012</v>
      </c>
      <c r="E439" s="14">
        <v>2012</v>
      </c>
      <c r="F439" s="14" t="s">
        <v>101</v>
      </c>
      <c r="G439" s="26">
        <v>58169</v>
      </c>
      <c r="H439" s="26">
        <v>140863</v>
      </c>
      <c r="I439" s="53"/>
      <c r="J439" s="30">
        <v>0.99109999999999998</v>
      </c>
      <c r="K439" s="30"/>
      <c r="L439" s="149"/>
      <c r="M439" s="30"/>
      <c r="N439" s="30">
        <v>3.3500000000000002E-2</v>
      </c>
    </row>
    <row r="440" spans="1:14">
      <c r="A440" s="13" t="s">
        <v>140</v>
      </c>
      <c r="B440" s="2" t="s">
        <v>78</v>
      </c>
      <c r="C440" s="14" t="s">
        <v>197</v>
      </c>
      <c r="D440" s="2">
        <v>2012</v>
      </c>
      <c r="E440" s="14">
        <v>2012</v>
      </c>
      <c r="F440" s="14" t="s">
        <v>101</v>
      </c>
      <c r="G440" s="26">
        <v>9603</v>
      </c>
      <c r="H440" s="26">
        <v>22770</v>
      </c>
      <c r="I440" s="53"/>
      <c r="J440" s="30">
        <v>0.99839999999999995</v>
      </c>
      <c r="K440" s="30"/>
      <c r="L440" s="149"/>
      <c r="M440" s="30"/>
      <c r="N440" s="30">
        <v>5.2699999999999997E-2</v>
      </c>
    </row>
    <row r="441" spans="1:14">
      <c r="A441" s="13" t="s">
        <v>141</v>
      </c>
      <c r="B441" s="2" t="s">
        <v>78</v>
      </c>
      <c r="C441" s="14" t="s">
        <v>197</v>
      </c>
      <c r="D441" s="2">
        <v>2012</v>
      </c>
      <c r="E441" s="14">
        <v>2012</v>
      </c>
      <c r="F441" s="14" t="s">
        <v>101</v>
      </c>
      <c r="G441" s="26">
        <v>5105</v>
      </c>
      <c r="H441" s="26">
        <v>10163</v>
      </c>
      <c r="I441" s="53"/>
      <c r="J441" s="30">
        <v>0.94430000000000003</v>
      </c>
      <c r="K441" s="30"/>
      <c r="L441" s="149"/>
      <c r="M441" s="30"/>
      <c r="N441" s="30">
        <v>5.2699999999999997E-2</v>
      </c>
    </row>
    <row r="442" spans="1:14">
      <c r="A442" s="13" t="s">
        <v>142</v>
      </c>
      <c r="B442" s="2" t="s">
        <v>78</v>
      </c>
      <c r="C442" s="14" t="s">
        <v>197</v>
      </c>
      <c r="D442" s="2">
        <v>2012</v>
      </c>
      <c r="E442" s="14">
        <v>2012</v>
      </c>
      <c r="F442" s="14" t="s">
        <v>101</v>
      </c>
      <c r="G442" s="26">
        <v>1418</v>
      </c>
      <c r="H442" s="26">
        <v>2965</v>
      </c>
      <c r="I442" s="53"/>
      <c r="J442" s="30">
        <v>0.96130000000000004</v>
      </c>
      <c r="K442" s="30"/>
      <c r="L442" s="149"/>
      <c r="M442" s="30"/>
      <c r="N442" s="30">
        <v>5.2699999999999997E-2</v>
      </c>
    </row>
    <row r="443" spans="1:14">
      <c r="A443" s="13" t="s">
        <v>143</v>
      </c>
      <c r="B443" s="2" t="s">
        <v>79</v>
      </c>
      <c r="C443" s="14" t="s">
        <v>197</v>
      </c>
      <c r="D443" s="2">
        <v>2012</v>
      </c>
      <c r="E443" s="14">
        <v>2012</v>
      </c>
      <c r="F443" s="14" t="s">
        <v>101</v>
      </c>
      <c r="G443" s="26">
        <v>524410</v>
      </c>
      <c r="H443" s="26">
        <v>1104054</v>
      </c>
      <c r="I443" s="53"/>
      <c r="J443" s="30">
        <v>0.97719999999999996</v>
      </c>
      <c r="K443" s="30"/>
      <c r="L443" s="149"/>
      <c r="M443" s="30"/>
      <c r="N443" s="30">
        <v>4.0399999999999998E-2</v>
      </c>
    </row>
    <row r="444" spans="1:14">
      <c r="A444" s="13" t="s">
        <v>144</v>
      </c>
      <c r="B444" s="2" t="s">
        <v>78</v>
      </c>
      <c r="C444" s="14" t="s">
        <v>197</v>
      </c>
      <c r="D444" s="2">
        <v>2012</v>
      </c>
      <c r="E444" s="14">
        <v>2012</v>
      </c>
      <c r="F444" s="14" t="s">
        <v>101</v>
      </c>
      <c r="G444" s="26">
        <v>10373</v>
      </c>
      <c r="H444" s="26">
        <v>26485</v>
      </c>
      <c r="I444" s="53"/>
      <c r="J444" s="30">
        <v>0.99339999999999995</v>
      </c>
      <c r="K444" s="30"/>
      <c r="L444" s="149"/>
      <c r="M444" s="30"/>
      <c r="N444" s="30">
        <v>5.2699999999999997E-2</v>
      </c>
    </row>
    <row r="445" spans="1:14">
      <c r="A445" s="13" t="s">
        <v>145</v>
      </c>
      <c r="B445" s="2" t="s">
        <v>78</v>
      </c>
      <c r="C445" s="14" t="s">
        <v>197</v>
      </c>
      <c r="D445" s="2">
        <v>2012</v>
      </c>
      <c r="E445" s="14">
        <v>2012</v>
      </c>
      <c r="F445" s="14" t="s">
        <v>101</v>
      </c>
      <c r="G445" s="26">
        <v>5627</v>
      </c>
      <c r="H445" s="26">
        <v>9516</v>
      </c>
      <c r="I445" s="53"/>
      <c r="J445" s="30">
        <v>0.99519999999999997</v>
      </c>
      <c r="K445" s="30"/>
      <c r="L445" s="149"/>
      <c r="M445" s="30"/>
      <c r="N445" s="30">
        <v>5.2699999999999997E-2</v>
      </c>
    </row>
    <row r="446" spans="1:14">
      <c r="A446" s="13" t="s">
        <v>146</v>
      </c>
      <c r="B446" s="2" t="s">
        <v>78</v>
      </c>
      <c r="C446" s="14" t="s">
        <v>197</v>
      </c>
      <c r="D446" s="2">
        <v>2012</v>
      </c>
      <c r="E446" s="14">
        <v>2012</v>
      </c>
      <c r="F446" s="14" t="s">
        <v>101</v>
      </c>
      <c r="G446" s="26">
        <v>866</v>
      </c>
      <c r="H446" s="26">
        <v>1776</v>
      </c>
      <c r="I446" s="53"/>
      <c r="J446" s="30">
        <v>0.90910000000000002</v>
      </c>
      <c r="K446" s="30"/>
      <c r="L446" s="149"/>
      <c r="M446" s="30"/>
      <c r="N446" s="30">
        <v>5.2699999999999997E-2</v>
      </c>
    </row>
    <row r="447" spans="1:14">
      <c r="A447" s="13" t="s">
        <v>147</v>
      </c>
      <c r="B447" s="2" t="s">
        <v>78</v>
      </c>
      <c r="C447" s="14" t="s">
        <v>197</v>
      </c>
      <c r="D447" s="2">
        <v>2012</v>
      </c>
      <c r="E447" s="14">
        <v>2012</v>
      </c>
      <c r="F447" s="14" t="s">
        <v>101</v>
      </c>
      <c r="G447" s="26">
        <v>7152</v>
      </c>
      <c r="H447" s="26">
        <v>13585</v>
      </c>
      <c r="I447" s="53"/>
      <c r="J447" s="30">
        <v>0.99780000000000002</v>
      </c>
      <c r="K447" s="30"/>
      <c r="L447" s="149"/>
      <c r="M447" s="30"/>
      <c r="N447" s="30">
        <v>5.2699999999999997E-2</v>
      </c>
    </row>
    <row r="448" spans="1:14">
      <c r="A448" s="13" t="s">
        <v>148</v>
      </c>
      <c r="B448" s="2" t="s">
        <v>78</v>
      </c>
      <c r="C448" s="14" t="s">
        <v>197</v>
      </c>
      <c r="D448" s="2">
        <v>2012</v>
      </c>
      <c r="E448" s="14">
        <v>2012</v>
      </c>
      <c r="F448" s="14" t="s">
        <v>101</v>
      </c>
      <c r="G448" s="26">
        <v>21946</v>
      </c>
      <c r="H448" s="26">
        <v>53768</v>
      </c>
      <c r="I448" s="53"/>
      <c r="J448" s="30">
        <v>0.99770000000000003</v>
      </c>
      <c r="K448" s="30"/>
      <c r="L448" s="149"/>
      <c r="M448" s="30"/>
      <c r="N448" s="30">
        <v>1.83E-2</v>
      </c>
    </row>
    <row r="449" spans="1:14">
      <c r="A449" s="13" t="s">
        <v>149</v>
      </c>
      <c r="B449" s="2" t="s">
        <v>78</v>
      </c>
      <c r="C449" s="14" t="s">
        <v>197</v>
      </c>
      <c r="D449" s="2">
        <v>2012</v>
      </c>
      <c r="E449" s="14">
        <v>2012</v>
      </c>
      <c r="F449" s="14" t="s">
        <v>101</v>
      </c>
      <c r="G449" s="26">
        <v>426</v>
      </c>
      <c r="H449" s="26">
        <v>977</v>
      </c>
      <c r="I449" s="53"/>
      <c r="J449" s="30">
        <v>1</v>
      </c>
      <c r="K449" s="30"/>
      <c r="L449" s="149"/>
      <c r="M449" s="30"/>
      <c r="N449" s="30">
        <v>5.2699999999999997E-2</v>
      </c>
    </row>
    <row r="450" spans="1:14">
      <c r="A450" s="13" t="s">
        <v>150</v>
      </c>
      <c r="B450" s="2" t="s">
        <v>78</v>
      </c>
      <c r="C450" s="14" t="s">
        <v>197</v>
      </c>
      <c r="D450" s="2">
        <v>2012</v>
      </c>
      <c r="E450" s="14">
        <v>2012</v>
      </c>
      <c r="F450" s="14" t="s">
        <v>101</v>
      </c>
      <c r="G450" s="26">
        <v>398</v>
      </c>
      <c r="H450" s="26">
        <v>649</v>
      </c>
      <c r="I450" s="53"/>
      <c r="J450" s="30">
        <v>0.95650000000000002</v>
      </c>
      <c r="K450" s="30"/>
      <c r="L450" s="149"/>
      <c r="M450" s="30"/>
      <c r="N450" s="30">
        <v>5.2699999999999997E-2</v>
      </c>
    </row>
    <row r="451" spans="1:14">
      <c r="A451" s="13" t="s">
        <v>151</v>
      </c>
      <c r="B451" s="2" t="s">
        <v>78</v>
      </c>
      <c r="C451" s="14" t="s">
        <v>197</v>
      </c>
      <c r="D451" s="2">
        <v>2012</v>
      </c>
      <c r="E451" s="14">
        <v>2012</v>
      </c>
      <c r="F451" s="14" t="s">
        <v>101</v>
      </c>
      <c r="G451" s="26">
        <v>18884</v>
      </c>
      <c r="H451" s="26">
        <v>43212</v>
      </c>
      <c r="I451" s="53"/>
      <c r="J451" s="30">
        <v>1</v>
      </c>
      <c r="K451" s="30"/>
      <c r="L451" s="149"/>
      <c r="M451" s="30"/>
      <c r="N451" s="30">
        <v>1.77E-2</v>
      </c>
    </row>
    <row r="452" spans="1:14">
      <c r="A452" s="13" t="s">
        <v>152</v>
      </c>
      <c r="B452" s="2" t="s">
        <v>78</v>
      </c>
      <c r="C452" s="14" t="s">
        <v>197</v>
      </c>
      <c r="D452" s="2">
        <v>2012</v>
      </c>
      <c r="E452" s="14">
        <v>2012</v>
      </c>
      <c r="F452" s="14" t="s">
        <v>101</v>
      </c>
      <c r="G452" s="26">
        <v>3451</v>
      </c>
      <c r="H452" s="26">
        <v>7306</v>
      </c>
      <c r="I452" s="53"/>
      <c r="J452" s="30">
        <v>1</v>
      </c>
      <c r="K452" s="30"/>
      <c r="L452" s="149"/>
      <c r="M452" s="30"/>
      <c r="N452" s="30">
        <v>5.2699999999999997E-2</v>
      </c>
    </row>
    <row r="453" spans="1:14">
      <c r="A453" s="13" t="s">
        <v>153</v>
      </c>
      <c r="B453" s="2" t="s">
        <v>78</v>
      </c>
      <c r="C453" s="14" t="s">
        <v>197</v>
      </c>
      <c r="D453" s="2">
        <v>2012</v>
      </c>
      <c r="E453" s="14">
        <v>2012</v>
      </c>
      <c r="F453" s="14" t="s">
        <v>101</v>
      </c>
      <c r="G453" s="26">
        <v>3740</v>
      </c>
      <c r="H453" s="26">
        <v>7207</v>
      </c>
      <c r="I453" s="53"/>
      <c r="J453" s="30">
        <v>1</v>
      </c>
      <c r="K453" s="30"/>
      <c r="L453" s="149"/>
      <c r="M453" s="30"/>
      <c r="N453" s="30">
        <v>5.2699999999999997E-2</v>
      </c>
    </row>
    <row r="454" spans="1:14">
      <c r="A454" s="13" t="s">
        <v>154</v>
      </c>
      <c r="B454" s="2" t="s">
        <v>77</v>
      </c>
      <c r="C454" s="14" t="s">
        <v>197</v>
      </c>
      <c r="D454" s="2">
        <v>2012</v>
      </c>
      <c r="E454" s="14">
        <v>2012</v>
      </c>
      <c r="F454" s="14" t="s">
        <v>101</v>
      </c>
      <c r="G454" s="26">
        <v>98746</v>
      </c>
      <c r="H454" s="26">
        <v>220769</v>
      </c>
      <c r="I454" s="53"/>
      <c r="J454" s="30">
        <v>0.99819999999999998</v>
      </c>
      <c r="K454" s="30"/>
      <c r="L454" s="149"/>
      <c r="M454" s="30"/>
      <c r="N454" s="30">
        <v>1.54E-2</v>
      </c>
    </row>
    <row r="455" spans="1:14">
      <c r="A455" s="13" t="s">
        <v>155</v>
      </c>
      <c r="B455" s="2" t="s">
        <v>77</v>
      </c>
      <c r="C455" s="14" t="s">
        <v>197</v>
      </c>
      <c r="D455" s="2">
        <v>2012</v>
      </c>
      <c r="E455" s="14">
        <v>2012</v>
      </c>
      <c r="F455" s="14" t="s">
        <v>101</v>
      </c>
      <c r="G455" s="26">
        <v>8204</v>
      </c>
      <c r="H455" s="26">
        <v>17909</v>
      </c>
      <c r="I455" s="53"/>
      <c r="J455" s="30">
        <v>0.99280000000000002</v>
      </c>
      <c r="K455" s="30"/>
      <c r="L455" s="149"/>
      <c r="M455" s="30"/>
      <c r="N455" s="30">
        <v>5.2699999999999997E-2</v>
      </c>
    </row>
    <row r="456" spans="1:14">
      <c r="A456" s="13" t="s">
        <v>156</v>
      </c>
      <c r="B456" s="2" t="s">
        <v>78</v>
      </c>
      <c r="C456" s="14" t="s">
        <v>197</v>
      </c>
      <c r="D456" s="2">
        <v>2012</v>
      </c>
      <c r="E456" s="14">
        <v>2012</v>
      </c>
      <c r="F456" s="14" t="s">
        <v>101</v>
      </c>
      <c r="G456" s="26">
        <v>741</v>
      </c>
      <c r="H456" s="26">
        <v>1607</v>
      </c>
      <c r="I456" s="53"/>
      <c r="J456" s="30">
        <v>0.8</v>
      </c>
      <c r="K456" s="30"/>
      <c r="L456" s="149"/>
      <c r="M456" s="30"/>
      <c r="N456" s="30">
        <v>5.2699999999999997E-2</v>
      </c>
    </row>
    <row r="457" spans="1:14">
      <c r="A457" s="13" t="s">
        <v>157</v>
      </c>
      <c r="B457" s="2" t="s">
        <v>78</v>
      </c>
      <c r="C457" s="14" t="s">
        <v>197</v>
      </c>
      <c r="D457" s="2">
        <v>2012</v>
      </c>
      <c r="E457" s="14">
        <v>2012</v>
      </c>
      <c r="F457" s="14" t="s">
        <v>101</v>
      </c>
      <c r="G457" s="26">
        <v>111099</v>
      </c>
      <c r="H457" s="26">
        <v>272134</v>
      </c>
      <c r="I457" s="53"/>
      <c r="J457" s="30">
        <v>0.99950000000000006</v>
      </c>
      <c r="K457" s="30"/>
      <c r="L457" s="149"/>
      <c r="M457" s="30"/>
      <c r="N457" s="30">
        <v>3.2300000000000002E-2</v>
      </c>
    </row>
    <row r="458" spans="1:14">
      <c r="A458" s="13" t="s">
        <v>158</v>
      </c>
      <c r="B458" s="2" t="s">
        <v>77</v>
      </c>
      <c r="C458" s="14" t="s">
        <v>197</v>
      </c>
      <c r="D458" s="2">
        <v>2012</v>
      </c>
      <c r="E458" s="14">
        <v>2012</v>
      </c>
      <c r="F458" s="14" t="s">
        <v>101</v>
      </c>
      <c r="G458" s="26">
        <v>91580</v>
      </c>
      <c r="H458" s="26">
        <v>205500</v>
      </c>
      <c r="I458" s="53"/>
      <c r="J458" s="30">
        <v>0.98380000000000001</v>
      </c>
      <c r="K458" s="30"/>
      <c r="L458" s="149"/>
      <c r="M458" s="30"/>
      <c r="N458" s="30">
        <v>2.58E-2</v>
      </c>
    </row>
    <row r="459" spans="1:14">
      <c r="A459" s="13" t="s">
        <v>159</v>
      </c>
      <c r="B459" s="2" t="s">
        <v>78</v>
      </c>
      <c r="C459" s="14" t="s">
        <v>197</v>
      </c>
      <c r="D459" s="2">
        <v>2012</v>
      </c>
      <c r="E459" s="14">
        <v>2012</v>
      </c>
      <c r="F459" s="14" t="s">
        <v>101</v>
      </c>
      <c r="G459" s="26">
        <v>2595</v>
      </c>
      <c r="H459" s="26">
        <v>6117</v>
      </c>
      <c r="I459" s="53"/>
      <c r="J459" s="30">
        <v>0.99399999999999999</v>
      </c>
      <c r="K459" s="30"/>
      <c r="L459" s="149"/>
      <c r="M459" s="30"/>
      <c r="N459" s="30">
        <v>5.2699999999999997E-2</v>
      </c>
    </row>
    <row r="460" spans="1:14">
      <c r="A460" s="13" t="s">
        <v>160</v>
      </c>
      <c r="B460" s="2" t="s">
        <v>78</v>
      </c>
      <c r="C460" s="14" t="s">
        <v>197</v>
      </c>
      <c r="D460" s="2">
        <v>2012</v>
      </c>
      <c r="E460" s="14">
        <v>2012</v>
      </c>
      <c r="F460" s="14" t="s">
        <v>101</v>
      </c>
      <c r="G460" s="26">
        <v>153893</v>
      </c>
      <c r="H460" s="26">
        <v>365866</v>
      </c>
      <c r="I460" s="53"/>
      <c r="J460" s="30">
        <v>0.99890000000000001</v>
      </c>
      <c r="K460" s="30"/>
      <c r="L460" s="149"/>
      <c r="M460" s="30"/>
      <c r="N460" s="30">
        <v>1.8100000000000002E-2</v>
      </c>
    </row>
    <row r="461" spans="1:14">
      <c r="A461" s="13" t="s">
        <v>161</v>
      </c>
      <c r="B461" s="2" t="s">
        <v>77</v>
      </c>
      <c r="C461" s="14" t="s">
        <v>197</v>
      </c>
      <c r="D461" s="2">
        <v>2012</v>
      </c>
      <c r="E461" s="14">
        <v>2012</v>
      </c>
      <c r="F461" s="14" t="s">
        <v>101</v>
      </c>
      <c r="G461" s="26">
        <v>113489</v>
      </c>
      <c r="H461" s="26">
        <v>249684</v>
      </c>
      <c r="I461" s="53"/>
      <c r="J461" s="30">
        <v>0.97550000000000003</v>
      </c>
      <c r="K461" s="30"/>
      <c r="L461" s="149"/>
      <c r="M461" s="30"/>
      <c r="N461" s="30">
        <v>7.0199999999999999E-2</v>
      </c>
    </row>
    <row r="462" spans="1:14">
      <c r="A462" s="13" t="s">
        <v>162</v>
      </c>
      <c r="B462" s="2" t="s">
        <v>77</v>
      </c>
      <c r="C462" s="14" t="s">
        <v>197</v>
      </c>
      <c r="D462" s="2">
        <v>2012</v>
      </c>
      <c r="E462" s="14">
        <v>2012</v>
      </c>
      <c r="F462" s="14" t="s">
        <v>101</v>
      </c>
      <c r="G462" s="26">
        <v>32841</v>
      </c>
      <c r="H462" s="26">
        <v>50933</v>
      </c>
      <c r="I462" s="53"/>
      <c r="J462" s="30">
        <v>0.98680000000000001</v>
      </c>
      <c r="K462" s="30"/>
      <c r="L462" s="149"/>
      <c r="M462" s="30"/>
      <c r="N462" s="30">
        <v>3.32E-2</v>
      </c>
    </row>
    <row r="463" spans="1:14">
      <c r="A463" s="13" t="s">
        <v>163</v>
      </c>
      <c r="B463" s="2" t="s">
        <v>78</v>
      </c>
      <c r="C463" s="14" t="s">
        <v>197</v>
      </c>
      <c r="D463" s="2">
        <v>2012</v>
      </c>
      <c r="E463" s="14">
        <v>2012</v>
      </c>
      <c r="F463" s="14" t="s">
        <v>101</v>
      </c>
      <c r="G463" s="26">
        <v>44107</v>
      </c>
      <c r="H463" s="26">
        <v>108183</v>
      </c>
      <c r="I463" s="53"/>
      <c r="J463" s="30">
        <v>0.97819999999999996</v>
      </c>
      <c r="K463" s="30"/>
      <c r="L463" s="149"/>
      <c r="M463" s="30"/>
      <c r="N463" s="30">
        <v>3.2399999999999998E-2</v>
      </c>
    </row>
    <row r="464" spans="1:14">
      <c r="A464" s="13" t="s">
        <v>164</v>
      </c>
      <c r="B464" s="2" t="s">
        <v>77</v>
      </c>
      <c r="C464" s="14" t="s">
        <v>197</v>
      </c>
      <c r="D464" s="2">
        <v>2012</v>
      </c>
      <c r="E464" s="14">
        <v>2012</v>
      </c>
      <c r="F464" s="14" t="s">
        <v>101</v>
      </c>
      <c r="G464" s="26">
        <v>8927</v>
      </c>
      <c r="H464" s="26">
        <v>17347</v>
      </c>
      <c r="I464" s="53"/>
      <c r="J464" s="30">
        <v>0.95</v>
      </c>
      <c r="K464" s="30"/>
      <c r="L464" s="149"/>
      <c r="M464" s="30"/>
      <c r="N464" s="30">
        <v>5.2699999999999997E-2</v>
      </c>
    </row>
    <row r="465" spans="1:31">
      <c r="A465" s="13" t="s">
        <v>165</v>
      </c>
      <c r="B465" s="2" t="s">
        <v>77</v>
      </c>
      <c r="C465" s="14" t="s">
        <v>197</v>
      </c>
      <c r="D465" s="2">
        <v>2012</v>
      </c>
      <c r="E465" s="14">
        <v>2012</v>
      </c>
      <c r="F465" s="14" t="s">
        <v>101</v>
      </c>
      <c r="G465" s="26">
        <v>13763</v>
      </c>
      <c r="H465" s="26">
        <v>28401</v>
      </c>
      <c r="I465" s="53"/>
      <c r="J465" s="30">
        <v>0.96519999999999995</v>
      </c>
      <c r="K465" s="30"/>
      <c r="L465" s="149"/>
      <c r="M465" s="30"/>
      <c r="N465" s="30">
        <v>5.2699999999999997E-2</v>
      </c>
    </row>
    <row r="466" spans="1:31">
      <c r="A466" s="13" t="s">
        <v>166</v>
      </c>
      <c r="B466" s="2" t="s">
        <v>77</v>
      </c>
      <c r="C466" s="14" t="s">
        <v>197</v>
      </c>
      <c r="D466" s="2">
        <v>2012</v>
      </c>
      <c r="E466" s="14">
        <v>2012</v>
      </c>
      <c r="F466" s="14" t="s">
        <v>101</v>
      </c>
      <c r="G466" s="26">
        <v>13975</v>
      </c>
      <c r="H466" s="26">
        <v>31461</v>
      </c>
      <c r="I466" s="53"/>
      <c r="J466" s="30">
        <v>0.93979999999999997</v>
      </c>
      <c r="K466" s="30"/>
      <c r="L466" s="149"/>
      <c r="M466" s="30"/>
      <c r="N466" s="30">
        <v>5.2699999999999997E-2</v>
      </c>
    </row>
    <row r="467" spans="1:31">
      <c r="A467" s="13" t="s">
        <v>167</v>
      </c>
      <c r="B467" s="2" t="s">
        <v>77</v>
      </c>
      <c r="C467" s="14" t="s">
        <v>197</v>
      </c>
      <c r="D467" s="2">
        <v>2012</v>
      </c>
      <c r="E467" s="14">
        <v>2012</v>
      </c>
      <c r="F467" s="14" t="s">
        <v>101</v>
      </c>
      <c r="G467" s="26">
        <v>49436</v>
      </c>
      <c r="H467" s="26">
        <v>106330</v>
      </c>
      <c r="I467" s="53"/>
      <c r="J467" s="30">
        <v>0.74229999999999996</v>
      </c>
      <c r="K467" s="30"/>
      <c r="L467" s="149"/>
      <c r="M467" s="30"/>
      <c r="N467" s="30">
        <v>7.9000000000000008E-3</v>
      </c>
    </row>
    <row r="468" spans="1:31">
      <c r="A468" s="13" t="s">
        <v>168</v>
      </c>
      <c r="B468" s="2" t="s">
        <v>77</v>
      </c>
      <c r="C468" s="14" t="s">
        <v>197</v>
      </c>
      <c r="D468" s="2">
        <v>2012</v>
      </c>
      <c r="E468" s="14">
        <v>2012</v>
      </c>
      <c r="F468" s="14" t="s">
        <v>101</v>
      </c>
      <c r="G468" s="26">
        <v>11085</v>
      </c>
      <c r="H468" s="26">
        <v>21747</v>
      </c>
      <c r="I468" s="53"/>
      <c r="J468" s="30">
        <v>0.95379999999999998</v>
      </c>
      <c r="K468" s="30"/>
      <c r="L468" s="149"/>
      <c r="M468" s="30"/>
      <c r="N468" s="30">
        <v>5.2699999999999997E-2</v>
      </c>
    </row>
    <row r="469" spans="1:31">
      <c r="A469" s="13" t="s">
        <v>169</v>
      </c>
      <c r="B469" s="2" t="s">
        <v>78</v>
      </c>
      <c r="C469" s="14" t="s">
        <v>197</v>
      </c>
      <c r="D469" s="2">
        <v>2012</v>
      </c>
      <c r="E469" s="14">
        <v>2012</v>
      </c>
      <c r="F469" s="14" t="s">
        <v>101</v>
      </c>
      <c r="G469" s="26">
        <v>12488</v>
      </c>
      <c r="H469" s="26">
        <v>25041</v>
      </c>
      <c r="I469" s="53"/>
      <c r="J469" s="30">
        <v>0.98099999999999998</v>
      </c>
      <c r="K469" s="30"/>
      <c r="L469" s="149"/>
      <c r="M469" s="30"/>
      <c r="N469" s="30">
        <v>5.2699999999999997E-2</v>
      </c>
    </row>
    <row r="470" spans="1:31">
      <c r="A470" s="13" t="s">
        <v>170</v>
      </c>
      <c r="B470" s="2" t="s">
        <v>78</v>
      </c>
      <c r="C470" s="14" t="s">
        <v>197</v>
      </c>
      <c r="D470" s="2">
        <v>2012</v>
      </c>
      <c r="E470" s="14">
        <v>2012</v>
      </c>
      <c r="F470" s="14" t="s">
        <v>101</v>
      </c>
      <c r="G470" s="26">
        <v>161</v>
      </c>
      <c r="H470" s="26">
        <v>320</v>
      </c>
      <c r="I470" s="53"/>
      <c r="J470" s="30">
        <v>1</v>
      </c>
      <c r="K470" s="30"/>
      <c r="L470" s="149"/>
      <c r="M470" s="30"/>
      <c r="N470" s="30">
        <v>5.2699999999999997E-2</v>
      </c>
    </row>
    <row r="471" spans="1:31">
      <c r="A471" s="13" t="s">
        <v>171</v>
      </c>
      <c r="B471" s="2" t="s">
        <v>78</v>
      </c>
      <c r="C471" s="14" t="s">
        <v>197</v>
      </c>
      <c r="D471" s="2">
        <v>2012</v>
      </c>
      <c r="E471" s="14">
        <v>2012</v>
      </c>
      <c r="F471" s="14" t="s">
        <v>101</v>
      </c>
      <c r="G471" s="26">
        <v>2760</v>
      </c>
      <c r="H471" s="26">
        <v>6152</v>
      </c>
      <c r="I471" s="53"/>
      <c r="J471" s="30">
        <v>1</v>
      </c>
      <c r="K471" s="30"/>
      <c r="L471" s="149"/>
      <c r="M471" s="30"/>
      <c r="N471" s="30">
        <v>5.2699999999999997E-2</v>
      </c>
    </row>
    <row r="472" spans="1:31">
      <c r="A472" s="13" t="s">
        <v>172</v>
      </c>
      <c r="B472" s="2" t="s">
        <v>77</v>
      </c>
      <c r="C472" s="14" t="s">
        <v>197</v>
      </c>
      <c r="D472" s="2">
        <v>2012</v>
      </c>
      <c r="E472" s="14">
        <v>2012</v>
      </c>
      <c r="F472" s="14" t="s">
        <v>101</v>
      </c>
      <c r="G472" s="26">
        <v>20234</v>
      </c>
      <c r="H472" s="26">
        <v>40547</v>
      </c>
      <c r="I472" s="53"/>
      <c r="J472" s="30">
        <v>0.94599999999999995</v>
      </c>
      <c r="K472" s="30"/>
      <c r="L472" s="149"/>
      <c r="M472" s="30"/>
      <c r="N472" s="30">
        <v>1.38E-2</v>
      </c>
    </row>
    <row r="473" spans="1:31">
      <c r="A473" s="13" t="s">
        <v>173</v>
      </c>
      <c r="B473" s="2" t="s">
        <v>77</v>
      </c>
      <c r="C473" s="14" t="s">
        <v>197</v>
      </c>
      <c r="D473" s="2">
        <v>2012</v>
      </c>
      <c r="E473" s="14">
        <v>2012</v>
      </c>
      <c r="F473" s="14" t="s">
        <v>101</v>
      </c>
      <c r="G473" s="26">
        <v>18538</v>
      </c>
      <c r="H473" s="26">
        <v>34559</v>
      </c>
      <c r="I473" s="53"/>
      <c r="J473" s="30">
        <v>0.93969999999999998</v>
      </c>
      <c r="K473" s="30"/>
      <c r="L473" s="149"/>
      <c r="M473" s="30"/>
      <c r="N473" s="30">
        <v>5.2699999999999997E-2</v>
      </c>
    </row>
    <row r="474" spans="1:31">
      <c r="A474" s="13" t="s">
        <v>174</v>
      </c>
      <c r="B474" s="2" t="s">
        <v>78</v>
      </c>
      <c r="C474" s="14" t="s">
        <v>197</v>
      </c>
      <c r="D474" s="2">
        <v>2012</v>
      </c>
      <c r="E474" s="14">
        <v>2012</v>
      </c>
      <c r="F474" s="14" t="s">
        <v>101</v>
      </c>
      <c r="G474" s="26">
        <v>40192</v>
      </c>
      <c r="H474" s="26">
        <v>89039</v>
      </c>
      <c r="I474" s="53"/>
      <c r="J474" s="30">
        <v>0.99960000000000004</v>
      </c>
      <c r="K474" s="30"/>
      <c r="L474" s="149"/>
      <c r="M474" s="30"/>
      <c r="N474" s="30">
        <v>2.4500000000000001E-2</v>
      </c>
      <c r="O474" s="1"/>
      <c r="P474" s="1"/>
      <c r="Q474" s="1"/>
      <c r="R474" s="1"/>
      <c r="S474" s="1"/>
      <c r="T474" s="1"/>
      <c r="U474" s="1"/>
      <c r="V474" s="1"/>
      <c r="W474" s="1"/>
      <c r="X474" s="1"/>
      <c r="Y474" s="1"/>
      <c r="Z474" s="1"/>
      <c r="AA474" s="1"/>
      <c r="AB474" s="1"/>
      <c r="AC474" s="1"/>
      <c r="AD474" s="1"/>
      <c r="AE474" s="1"/>
    </row>
    <row r="475" spans="1:31">
      <c r="A475" s="13" t="s">
        <v>175</v>
      </c>
      <c r="B475" s="2" t="s">
        <v>78</v>
      </c>
      <c r="C475" s="14" t="s">
        <v>197</v>
      </c>
      <c r="D475" s="2">
        <v>2012</v>
      </c>
      <c r="E475" s="14">
        <v>2012</v>
      </c>
      <c r="F475" s="14" t="s">
        <v>101</v>
      </c>
      <c r="G475" s="26">
        <v>4944</v>
      </c>
      <c r="H475" s="26">
        <v>11872</v>
      </c>
      <c r="I475" s="53"/>
      <c r="J475" s="30">
        <v>0.96850000000000003</v>
      </c>
      <c r="K475" s="30"/>
      <c r="L475" s="149"/>
      <c r="M475" s="30"/>
      <c r="N475" s="30">
        <v>5.2699999999999997E-2</v>
      </c>
      <c r="O475" s="1"/>
      <c r="P475" s="1"/>
      <c r="Q475" s="1"/>
      <c r="R475" s="1"/>
      <c r="S475" s="1"/>
      <c r="T475" s="1"/>
      <c r="U475" s="1"/>
      <c r="V475" s="1"/>
      <c r="W475" s="1"/>
      <c r="X475" s="1"/>
      <c r="Y475" s="1"/>
      <c r="Z475" s="1"/>
      <c r="AA475" s="1"/>
      <c r="AB475" s="1"/>
      <c r="AC475" s="1"/>
      <c r="AD475" s="1"/>
      <c r="AE475" s="1"/>
    </row>
    <row r="476" spans="1:31">
      <c r="A476" s="13" t="s">
        <v>176</v>
      </c>
      <c r="B476" s="2" t="s">
        <v>78</v>
      </c>
      <c r="C476" s="14" t="s">
        <v>197</v>
      </c>
      <c r="D476" s="2">
        <v>2012</v>
      </c>
      <c r="E476" s="14">
        <v>2012</v>
      </c>
      <c r="F476" s="14" t="s">
        <v>101</v>
      </c>
      <c r="G476" s="26">
        <v>4232</v>
      </c>
      <c r="H476" s="26">
        <v>9952</v>
      </c>
      <c r="I476" s="53"/>
      <c r="J476" s="30">
        <v>0.91820000000000002</v>
      </c>
      <c r="K476" s="30"/>
      <c r="L476" s="149"/>
      <c r="M476" s="30"/>
      <c r="N476" s="30">
        <v>5.2699999999999997E-2</v>
      </c>
      <c r="O476" s="1"/>
      <c r="P476" s="1"/>
      <c r="Q476" s="1"/>
      <c r="R476" s="1"/>
      <c r="S476" s="1"/>
      <c r="T476" s="1"/>
      <c r="U476" s="1"/>
      <c r="V476" s="1"/>
      <c r="W476" s="1"/>
      <c r="X476" s="1"/>
      <c r="Y476" s="1"/>
      <c r="Z476" s="1"/>
      <c r="AA476" s="1"/>
      <c r="AB476" s="1"/>
      <c r="AC476" s="1"/>
      <c r="AD476" s="1"/>
      <c r="AE476" s="1"/>
    </row>
    <row r="477" spans="1:31">
      <c r="A477" s="13" t="s">
        <v>177</v>
      </c>
      <c r="B477" s="2" t="s">
        <v>78</v>
      </c>
      <c r="C477" s="14" t="s">
        <v>197</v>
      </c>
      <c r="D477" s="2">
        <v>2012</v>
      </c>
      <c r="E477" s="14">
        <v>2012</v>
      </c>
      <c r="F477" s="14" t="s">
        <v>101</v>
      </c>
      <c r="G477" s="26">
        <v>794</v>
      </c>
      <c r="H477" s="26">
        <v>1577</v>
      </c>
      <c r="I477" s="53"/>
      <c r="J477" s="30">
        <v>1</v>
      </c>
      <c r="K477" s="30"/>
      <c r="L477" s="149"/>
      <c r="M477" s="30"/>
      <c r="N477" s="30">
        <v>5.2699999999999997E-2</v>
      </c>
      <c r="O477" s="1"/>
      <c r="P477" s="1"/>
      <c r="Q477" s="1"/>
      <c r="R477" s="1"/>
      <c r="S477" s="1"/>
      <c r="T477" s="1"/>
      <c r="U477" s="1"/>
      <c r="V477" s="1"/>
      <c r="W477" s="1"/>
      <c r="X477" s="1"/>
      <c r="Y477" s="1"/>
      <c r="Z477" s="1"/>
      <c r="AA477" s="1"/>
      <c r="AB477" s="1"/>
      <c r="AC477" s="1"/>
      <c r="AD477" s="1"/>
      <c r="AE477" s="1"/>
    </row>
    <row r="478" spans="1:31">
      <c r="A478" s="13" t="s">
        <v>178</v>
      </c>
      <c r="B478" s="2" t="s">
        <v>77</v>
      </c>
      <c r="C478" s="14" t="s">
        <v>197</v>
      </c>
      <c r="D478" s="2">
        <v>2012</v>
      </c>
      <c r="E478" s="14">
        <v>2012</v>
      </c>
      <c r="F478" s="14" t="s">
        <v>101</v>
      </c>
      <c r="G478" s="26">
        <v>44742</v>
      </c>
      <c r="H478" s="26">
        <v>110073</v>
      </c>
      <c r="I478" s="53"/>
      <c r="J478" s="30">
        <v>1</v>
      </c>
      <c r="K478" s="30"/>
      <c r="L478" s="149"/>
      <c r="M478" s="30"/>
      <c r="N478" s="30">
        <v>1.89E-2</v>
      </c>
      <c r="O478" s="1"/>
      <c r="P478" s="1"/>
      <c r="Q478" s="1"/>
      <c r="R478" s="1"/>
      <c r="S478" s="1"/>
      <c r="T478" s="1"/>
      <c r="U478" s="1"/>
      <c r="V478" s="1"/>
      <c r="W478" s="1"/>
      <c r="X478" s="1"/>
      <c r="Y478" s="1"/>
      <c r="Z478" s="1"/>
      <c r="AA478" s="1"/>
      <c r="AB478" s="1"/>
      <c r="AC478" s="1"/>
      <c r="AD478" s="1"/>
      <c r="AE478" s="1"/>
    </row>
    <row r="479" spans="1:31">
      <c r="A479" s="13" t="s">
        <v>179</v>
      </c>
      <c r="B479" s="2" t="s">
        <v>78</v>
      </c>
      <c r="C479" s="14" t="s">
        <v>197</v>
      </c>
      <c r="D479" s="2">
        <v>2012</v>
      </c>
      <c r="E479" s="14">
        <v>2012</v>
      </c>
      <c r="F479" s="14" t="s">
        <v>101</v>
      </c>
      <c r="G479" s="26">
        <v>2740</v>
      </c>
      <c r="H479" s="26">
        <v>5091</v>
      </c>
      <c r="I479" s="53"/>
      <c r="J479" s="30">
        <v>0.9677</v>
      </c>
      <c r="K479" s="30"/>
      <c r="L479" s="149"/>
      <c r="M479" s="30"/>
      <c r="N479" s="30">
        <v>5.2699999999999997E-2</v>
      </c>
      <c r="O479" s="1"/>
      <c r="P479" s="1"/>
      <c r="Q479" s="1"/>
      <c r="R479" s="1"/>
      <c r="S479" s="1"/>
      <c r="T479" s="1"/>
      <c r="U479" s="1"/>
      <c r="V479" s="1"/>
      <c r="W479" s="1"/>
      <c r="X479" s="1"/>
      <c r="Y479" s="1"/>
      <c r="Z479" s="1"/>
      <c r="AA479" s="1"/>
      <c r="AB479" s="1"/>
      <c r="AC479" s="1"/>
      <c r="AD479" s="1"/>
      <c r="AE479" s="1"/>
    </row>
    <row r="480" spans="1:31">
      <c r="A480" s="13" t="s">
        <v>180</v>
      </c>
      <c r="B480" s="2" t="s">
        <v>77</v>
      </c>
      <c r="C480" s="14" t="s">
        <v>197</v>
      </c>
      <c r="D480" s="2">
        <v>2012</v>
      </c>
      <c r="E480" s="14">
        <v>2012</v>
      </c>
      <c r="F480" s="14" t="s">
        <v>101</v>
      </c>
      <c r="G480" s="26">
        <v>31392</v>
      </c>
      <c r="H480" s="26">
        <v>64911</v>
      </c>
      <c r="I480" s="53"/>
      <c r="J480" s="30">
        <v>0.98280000000000001</v>
      </c>
      <c r="K480" s="30"/>
      <c r="L480" s="149"/>
      <c r="M480" s="30"/>
      <c r="N480" s="30">
        <v>1.6500000000000001E-2</v>
      </c>
      <c r="O480" s="1"/>
      <c r="P480" s="1"/>
      <c r="Q480" s="1"/>
      <c r="R480" s="1"/>
      <c r="S480" s="1"/>
      <c r="T480" s="1"/>
      <c r="U480" s="1"/>
      <c r="V480" s="1"/>
      <c r="W480" s="1"/>
      <c r="X480" s="1"/>
      <c r="Y480" s="1"/>
      <c r="Z480" s="1"/>
      <c r="AA480" s="1"/>
      <c r="AB480" s="1"/>
      <c r="AC480" s="1"/>
      <c r="AD480" s="1"/>
      <c r="AE480" s="1"/>
    </row>
    <row r="481" spans="1:31">
      <c r="A481" s="13" t="s">
        <v>181</v>
      </c>
      <c r="B481" s="2" t="s">
        <v>77</v>
      </c>
      <c r="C481" s="14" t="s">
        <v>197</v>
      </c>
      <c r="D481" s="2">
        <v>2012</v>
      </c>
      <c r="E481" s="14">
        <v>2012</v>
      </c>
      <c r="F481" s="14" t="s">
        <v>101</v>
      </c>
      <c r="G481" s="26">
        <v>7799</v>
      </c>
      <c r="H481" s="26">
        <v>16828</v>
      </c>
      <c r="I481" s="53"/>
      <c r="J481" s="30">
        <v>0.90690000000000004</v>
      </c>
      <c r="K481" s="30"/>
      <c r="L481" s="149"/>
      <c r="M481" s="30"/>
      <c r="N481" s="30">
        <v>5.2699999999999997E-2</v>
      </c>
      <c r="O481" s="1"/>
      <c r="P481" s="1"/>
      <c r="Q481" s="1"/>
      <c r="R481" s="1"/>
      <c r="S481" s="1"/>
      <c r="T481" s="1"/>
      <c r="U481" s="1"/>
      <c r="V481" s="1"/>
      <c r="W481" s="1"/>
      <c r="X481" s="1"/>
      <c r="Y481" s="1"/>
      <c r="Z481" s="1"/>
      <c r="AA481" s="1"/>
      <c r="AB481" s="1"/>
      <c r="AC481" s="1"/>
      <c r="AD481" s="1"/>
      <c r="AE481" s="1"/>
    </row>
    <row r="482" spans="1:31">
      <c r="A482" s="13" t="s">
        <v>182</v>
      </c>
      <c r="B482" s="2" t="s">
        <v>78</v>
      </c>
      <c r="C482" s="14" t="s">
        <v>197</v>
      </c>
      <c r="D482" s="2">
        <v>2012</v>
      </c>
      <c r="E482" s="14">
        <v>2012</v>
      </c>
      <c r="F482" s="14" t="s">
        <v>101</v>
      </c>
      <c r="G482" s="26">
        <v>5762</v>
      </c>
      <c r="H482" s="26">
        <v>13032</v>
      </c>
      <c r="I482" s="53"/>
      <c r="J482" s="30">
        <v>0.99439999999999995</v>
      </c>
      <c r="K482" s="30"/>
      <c r="L482" s="149"/>
      <c r="M482" s="30"/>
      <c r="N482" s="30">
        <v>5.2699999999999997E-2</v>
      </c>
      <c r="O482" s="1"/>
      <c r="P482" s="1"/>
      <c r="Q482" s="1"/>
      <c r="R482" s="1"/>
      <c r="S482" s="1"/>
      <c r="T482" s="1"/>
      <c r="U482" s="1"/>
      <c r="V482" s="1"/>
      <c r="W482" s="1"/>
      <c r="X482" s="1"/>
      <c r="Y482" s="1"/>
      <c r="Z482" s="1"/>
      <c r="AA482" s="1"/>
      <c r="AB482" s="1"/>
      <c r="AC482" s="1"/>
      <c r="AD482" s="1"/>
      <c r="AE482" s="1"/>
    </row>
    <row r="483" spans="1:31">
      <c r="A483" s="56" t="s">
        <v>183</v>
      </c>
      <c r="B483" s="2" t="s">
        <v>66</v>
      </c>
      <c r="C483" s="2" t="s">
        <v>198</v>
      </c>
      <c r="D483" s="2">
        <v>2012</v>
      </c>
      <c r="E483" s="14">
        <v>2012</v>
      </c>
      <c r="F483" s="14" t="s">
        <v>101</v>
      </c>
      <c r="G483" s="26">
        <v>1865844</v>
      </c>
      <c r="H483" s="26">
        <v>4114954</v>
      </c>
      <c r="I483" s="53"/>
      <c r="J483" s="30">
        <v>0.97770000000000001</v>
      </c>
      <c r="K483" s="30"/>
      <c r="L483" s="149"/>
      <c r="M483" s="30"/>
      <c r="N483" s="30">
        <v>3.6400000000000002E-2</v>
      </c>
      <c r="O483" s="2"/>
      <c r="P483" s="2"/>
      <c r="Q483" s="2"/>
      <c r="R483" s="2"/>
      <c r="S483" s="2"/>
      <c r="T483" s="2"/>
      <c r="U483" s="2"/>
      <c r="V483" s="2"/>
      <c r="W483" s="2"/>
      <c r="X483" s="2"/>
      <c r="Y483" s="2"/>
      <c r="Z483" s="2"/>
      <c r="AA483" s="2"/>
      <c r="AB483" s="2"/>
      <c r="AC483" s="2"/>
      <c r="AD483" s="2"/>
      <c r="AE483" s="2"/>
    </row>
    <row r="484" spans="1:31">
      <c r="A484" s="56" t="s">
        <v>184</v>
      </c>
      <c r="B484" s="2" t="s">
        <v>77</v>
      </c>
      <c r="C484" s="14" t="s">
        <v>198</v>
      </c>
      <c r="D484" s="2">
        <v>2012</v>
      </c>
      <c r="E484" s="14">
        <v>2012</v>
      </c>
      <c r="F484" s="14" t="s">
        <v>101</v>
      </c>
      <c r="G484" s="26">
        <v>62419</v>
      </c>
      <c r="H484" s="26">
        <v>125584</v>
      </c>
      <c r="I484" s="53"/>
      <c r="J484" s="30">
        <v>0.90969999999999995</v>
      </c>
      <c r="K484" s="30"/>
      <c r="L484" s="149"/>
      <c r="M484" s="30"/>
      <c r="N484" s="30">
        <v>1.5800000000000002E-2</v>
      </c>
      <c r="O484" s="1"/>
      <c r="P484" s="1"/>
      <c r="Q484" s="1"/>
      <c r="R484" s="1"/>
      <c r="S484" s="1"/>
      <c r="T484" s="1"/>
      <c r="U484" s="1"/>
      <c r="V484" s="1"/>
      <c r="W484" s="1"/>
      <c r="X484" s="1"/>
      <c r="Y484" s="1"/>
      <c r="Z484" s="1"/>
      <c r="AA484" s="1"/>
      <c r="AB484" s="1"/>
      <c r="AC484" s="1"/>
      <c r="AD484" s="1"/>
      <c r="AE484" s="1"/>
    </row>
    <row r="485" spans="1:31">
      <c r="A485" s="56" t="s">
        <v>185</v>
      </c>
      <c r="B485" s="2" t="s">
        <v>78</v>
      </c>
      <c r="C485" s="14" t="s">
        <v>198</v>
      </c>
      <c r="D485" s="2">
        <v>2012</v>
      </c>
      <c r="E485" s="14">
        <v>2012</v>
      </c>
      <c r="F485" s="14" t="s">
        <v>101</v>
      </c>
      <c r="G485" s="26">
        <v>77</v>
      </c>
      <c r="H485" s="26">
        <v>142</v>
      </c>
      <c r="I485" s="53"/>
      <c r="J485" s="30">
        <v>1</v>
      </c>
      <c r="K485" s="30"/>
      <c r="L485" s="149"/>
      <c r="M485" s="30"/>
      <c r="N485" s="30">
        <v>5.45E-2</v>
      </c>
      <c r="O485" s="1"/>
      <c r="P485" s="1"/>
      <c r="Q485" s="1"/>
      <c r="R485" s="1"/>
      <c r="S485" s="1"/>
      <c r="T485" s="1"/>
      <c r="U485" s="1"/>
      <c r="V485" s="1"/>
      <c r="W485" s="1"/>
      <c r="X485" s="1"/>
      <c r="Y485" s="1"/>
      <c r="Z485" s="1"/>
      <c r="AA485" s="1"/>
      <c r="AB485" s="1"/>
      <c r="AC485" s="1"/>
      <c r="AD485" s="1"/>
      <c r="AE485" s="1"/>
    </row>
    <row r="486" spans="1:31">
      <c r="A486" s="56" t="s">
        <v>186</v>
      </c>
      <c r="B486" s="2" t="s">
        <v>78</v>
      </c>
      <c r="C486" s="14" t="s">
        <v>198</v>
      </c>
      <c r="D486" s="2">
        <v>2012</v>
      </c>
      <c r="E486" s="14">
        <v>2012</v>
      </c>
      <c r="F486" s="14" t="s">
        <v>101</v>
      </c>
      <c r="G486" s="26">
        <v>1722</v>
      </c>
      <c r="H486" s="26">
        <v>3329</v>
      </c>
      <c r="I486" s="53"/>
      <c r="J486" s="30">
        <v>0.94020000000000004</v>
      </c>
      <c r="K486" s="30"/>
      <c r="L486" s="149"/>
      <c r="M486" s="30"/>
      <c r="N486" s="30">
        <v>5.45E-2</v>
      </c>
      <c r="O486" s="1"/>
      <c r="P486" s="1"/>
      <c r="Q486" s="1"/>
      <c r="R486" s="1"/>
      <c r="S486" s="1"/>
      <c r="T486" s="1"/>
      <c r="U486" s="1"/>
      <c r="V486" s="1"/>
      <c r="W486" s="1"/>
      <c r="X486" s="1"/>
      <c r="Y486" s="1"/>
      <c r="Z486" s="1"/>
      <c r="AA486" s="1"/>
      <c r="AB486" s="1"/>
      <c r="AC486" s="1"/>
      <c r="AD486" s="1"/>
      <c r="AE486" s="1"/>
    </row>
    <row r="487" spans="1:31">
      <c r="A487" s="56" t="s">
        <v>187</v>
      </c>
      <c r="B487" s="2" t="s">
        <v>78</v>
      </c>
      <c r="C487" s="14" t="s">
        <v>198</v>
      </c>
      <c r="D487" s="2">
        <v>2012</v>
      </c>
      <c r="E487" s="14">
        <v>2012</v>
      </c>
      <c r="F487" s="14" t="s">
        <v>101</v>
      </c>
      <c r="G487" s="26">
        <v>14141</v>
      </c>
      <c r="H487" s="26">
        <v>29643</v>
      </c>
      <c r="I487" s="53"/>
      <c r="J487" s="30">
        <v>0.91539999999999999</v>
      </c>
      <c r="K487" s="30"/>
      <c r="L487" s="149"/>
      <c r="M487" s="30"/>
      <c r="N487" s="30">
        <v>5.45E-2</v>
      </c>
      <c r="O487" s="1"/>
      <c r="P487" s="1"/>
      <c r="Q487" s="1"/>
      <c r="R487" s="1"/>
      <c r="S487" s="1"/>
      <c r="T487" s="1"/>
      <c r="U487" s="1"/>
      <c r="V487" s="1"/>
      <c r="W487" s="1"/>
      <c r="X487" s="1"/>
      <c r="Y487" s="1"/>
      <c r="Z487" s="1"/>
      <c r="AA487" s="1"/>
      <c r="AB487" s="1"/>
      <c r="AC487" s="1"/>
      <c r="AD487" s="1"/>
      <c r="AE487" s="1"/>
    </row>
    <row r="488" spans="1:31">
      <c r="A488" s="56" t="s">
        <v>188</v>
      </c>
      <c r="B488" s="2" t="s">
        <v>78</v>
      </c>
      <c r="C488" s="14" t="s">
        <v>198</v>
      </c>
      <c r="D488" s="2">
        <v>2012</v>
      </c>
      <c r="E488" s="14">
        <v>2012</v>
      </c>
      <c r="F488" s="14" t="s">
        <v>101</v>
      </c>
      <c r="G488" s="26">
        <v>2506</v>
      </c>
      <c r="H488" s="26">
        <v>4989</v>
      </c>
      <c r="I488" s="53"/>
      <c r="J488" s="30">
        <v>0.97789999999999999</v>
      </c>
      <c r="K488" s="30"/>
      <c r="L488" s="149"/>
      <c r="M488" s="30"/>
      <c r="N488" s="30">
        <v>5.45E-2</v>
      </c>
      <c r="O488" s="1"/>
      <c r="P488" s="1"/>
      <c r="Q488" s="1"/>
      <c r="R488" s="1"/>
      <c r="S488" s="1"/>
      <c r="T488" s="1"/>
      <c r="U488" s="1"/>
      <c r="V488" s="1"/>
      <c r="W488" s="1"/>
      <c r="X488" s="1"/>
      <c r="Y488" s="1"/>
      <c r="Z488" s="1"/>
      <c r="AA488" s="1"/>
      <c r="AB488" s="1"/>
      <c r="AC488" s="1"/>
      <c r="AD488" s="1"/>
      <c r="AE488" s="1"/>
    </row>
    <row r="489" spans="1:31">
      <c r="A489" s="56" t="s">
        <v>189</v>
      </c>
      <c r="B489" s="2" t="s">
        <v>78</v>
      </c>
      <c r="C489" s="14" t="s">
        <v>198</v>
      </c>
      <c r="D489" s="2">
        <v>2012</v>
      </c>
      <c r="E489" s="14">
        <v>2012</v>
      </c>
      <c r="F489" s="14" t="s">
        <v>101</v>
      </c>
      <c r="G489" s="26">
        <v>654</v>
      </c>
      <c r="H489" s="26">
        <v>1627</v>
      </c>
      <c r="I489" s="53"/>
      <c r="J489" s="30">
        <v>1</v>
      </c>
      <c r="K489" s="30"/>
      <c r="L489" s="149"/>
      <c r="M489" s="30"/>
      <c r="N489" s="30">
        <v>5.45E-2</v>
      </c>
      <c r="O489" s="1"/>
      <c r="P489" s="1"/>
      <c r="Q489" s="1"/>
      <c r="R489" s="1"/>
      <c r="S489" s="1"/>
      <c r="T489" s="1"/>
      <c r="U489" s="1"/>
      <c r="V489" s="1"/>
      <c r="W489" s="1"/>
      <c r="X489" s="1"/>
      <c r="Y489" s="1"/>
      <c r="Z489" s="1"/>
      <c r="AA489" s="1"/>
      <c r="AB489" s="1"/>
      <c r="AC489" s="1"/>
      <c r="AD489" s="1"/>
      <c r="AE489" s="1"/>
    </row>
    <row r="490" spans="1:31">
      <c r="A490" s="56" t="s">
        <v>190</v>
      </c>
      <c r="B490" s="2" t="s">
        <v>77</v>
      </c>
      <c r="C490" s="14" t="s">
        <v>198</v>
      </c>
      <c r="D490" s="2">
        <v>2012</v>
      </c>
      <c r="E490" s="14">
        <v>2012</v>
      </c>
      <c r="F490" s="14" t="s">
        <v>101</v>
      </c>
      <c r="G490" s="26">
        <v>33342</v>
      </c>
      <c r="H490" s="26">
        <v>69471</v>
      </c>
      <c r="I490" s="53"/>
      <c r="J490" s="30">
        <v>0.93820000000000003</v>
      </c>
      <c r="K490" s="30"/>
      <c r="L490" s="149"/>
      <c r="M490" s="30"/>
      <c r="N490" s="30">
        <v>3.56E-2</v>
      </c>
    </row>
    <row r="491" spans="1:31">
      <c r="A491" s="56" t="s">
        <v>191</v>
      </c>
      <c r="B491" s="2" t="s">
        <v>78</v>
      </c>
      <c r="C491" s="14" t="s">
        <v>198</v>
      </c>
      <c r="D491" s="2">
        <v>2012</v>
      </c>
      <c r="E491" s="14">
        <v>2012</v>
      </c>
      <c r="F491" s="14" t="s">
        <v>101</v>
      </c>
      <c r="G491" s="26">
        <v>2582</v>
      </c>
      <c r="H491" s="26">
        <v>5320</v>
      </c>
      <c r="I491" s="53"/>
      <c r="J491" s="30">
        <v>1</v>
      </c>
      <c r="K491" s="30"/>
      <c r="L491" s="149"/>
      <c r="M491" s="30"/>
      <c r="N491" s="30">
        <v>5.45E-2</v>
      </c>
    </row>
    <row r="492" spans="1:31">
      <c r="A492" s="56" t="s">
        <v>192</v>
      </c>
      <c r="B492" s="2" t="s">
        <v>78</v>
      </c>
      <c r="C492" s="14" t="s">
        <v>198</v>
      </c>
      <c r="D492" s="2">
        <v>2012</v>
      </c>
      <c r="E492" s="14">
        <v>2012</v>
      </c>
      <c r="F492" s="14" t="s">
        <v>101</v>
      </c>
      <c r="G492" s="26">
        <v>6115</v>
      </c>
      <c r="H492" s="26">
        <v>11631</v>
      </c>
      <c r="I492" s="53"/>
      <c r="J492" s="30">
        <v>1</v>
      </c>
      <c r="K492" s="30"/>
      <c r="L492" s="149"/>
      <c r="M492" s="30"/>
      <c r="N492" s="30">
        <v>5.45E-2</v>
      </c>
    </row>
    <row r="493" spans="1:31">
      <c r="A493" s="13" t="s">
        <v>134</v>
      </c>
      <c r="B493" s="2" t="s">
        <v>77</v>
      </c>
      <c r="C493" s="14" t="s">
        <v>198</v>
      </c>
      <c r="D493" s="2">
        <v>2012</v>
      </c>
      <c r="E493" s="14">
        <v>2012</v>
      </c>
      <c r="F493" s="14" t="s">
        <v>101</v>
      </c>
      <c r="G493" s="26">
        <v>88912</v>
      </c>
      <c r="H493" s="26">
        <v>215194</v>
      </c>
      <c r="I493" s="53"/>
      <c r="J493" s="30">
        <v>0.98099999999999998</v>
      </c>
      <c r="K493" s="30"/>
      <c r="L493" s="149"/>
      <c r="M493" s="30"/>
      <c r="N493" s="30">
        <v>1.4500000000000001E-2</v>
      </c>
    </row>
    <row r="494" spans="1:31">
      <c r="A494" s="13" t="s">
        <v>135</v>
      </c>
      <c r="B494" s="2" t="s">
        <v>78</v>
      </c>
      <c r="C494" s="14" t="s">
        <v>198</v>
      </c>
      <c r="D494" s="2">
        <v>2012</v>
      </c>
      <c r="E494" s="14">
        <v>2012</v>
      </c>
      <c r="F494" s="14" t="s">
        <v>101</v>
      </c>
      <c r="G494" s="26">
        <v>1385</v>
      </c>
      <c r="H494" s="26">
        <v>3438</v>
      </c>
      <c r="I494" s="53"/>
      <c r="J494" s="30">
        <v>1</v>
      </c>
      <c r="K494" s="30"/>
      <c r="L494" s="149"/>
      <c r="M494" s="30"/>
      <c r="N494" s="30">
        <v>5.45E-2</v>
      </c>
    </row>
    <row r="495" spans="1:31">
      <c r="A495" s="13" t="s">
        <v>136</v>
      </c>
      <c r="B495" s="2" t="s">
        <v>78</v>
      </c>
      <c r="C495" s="14" t="s">
        <v>198</v>
      </c>
      <c r="D495" s="2">
        <v>2012</v>
      </c>
      <c r="E495" s="14">
        <v>2012</v>
      </c>
      <c r="F495" s="14" t="s">
        <v>101</v>
      </c>
      <c r="G495" s="26">
        <v>8190</v>
      </c>
      <c r="H495" s="26">
        <v>15554</v>
      </c>
      <c r="I495" s="53"/>
      <c r="J495" s="30">
        <v>0.9738</v>
      </c>
      <c r="K495" s="30"/>
      <c r="L495" s="149"/>
      <c r="M495" s="30"/>
      <c r="N495" s="30">
        <v>5.45E-2</v>
      </c>
    </row>
    <row r="496" spans="1:31">
      <c r="A496" s="13" t="s">
        <v>137</v>
      </c>
      <c r="B496" s="2" t="s">
        <v>78</v>
      </c>
      <c r="C496" s="14" t="s">
        <v>198</v>
      </c>
      <c r="D496" s="2">
        <v>2012</v>
      </c>
      <c r="E496" s="14">
        <v>2012</v>
      </c>
      <c r="F496" s="14" t="s">
        <v>101</v>
      </c>
      <c r="G496" s="26">
        <v>14334</v>
      </c>
      <c r="H496" s="26">
        <v>36946</v>
      </c>
      <c r="I496" s="53"/>
      <c r="J496" s="30">
        <v>0.99709999999999999</v>
      </c>
      <c r="K496" s="30"/>
      <c r="L496" s="149"/>
      <c r="M496" s="30"/>
      <c r="N496" s="30">
        <v>5.45E-2</v>
      </c>
    </row>
    <row r="497" spans="1:14">
      <c r="A497" s="13" t="s">
        <v>138</v>
      </c>
      <c r="B497" s="2" t="s">
        <v>78</v>
      </c>
      <c r="C497" s="14" t="s">
        <v>198</v>
      </c>
      <c r="D497" s="2">
        <v>2012</v>
      </c>
      <c r="E497" s="14">
        <v>2012</v>
      </c>
      <c r="F497" s="14" t="s">
        <v>101</v>
      </c>
      <c r="G497" s="26">
        <v>983</v>
      </c>
      <c r="H497" s="26">
        <v>1985</v>
      </c>
      <c r="I497" s="53"/>
      <c r="J497" s="30">
        <v>0.97299999999999998</v>
      </c>
      <c r="K497" s="30"/>
      <c r="L497" s="149"/>
      <c r="M497" s="30"/>
      <c r="N497" s="30">
        <v>5.45E-2</v>
      </c>
    </row>
    <row r="498" spans="1:14">
      <c r="A498" s="13" t="s">
        <v>139</v>
      </c>
      <c r="B498" s="2" t="s">
        <v>78</v>
      </c>
      <c r="C498" s="14" t="s">
        <v>198</v>
      </c>
      <c r="D498" s="2">
        <v>2012</v>
      </c>
      <c r="E498" s="14">
        <v>2012</v>
      </c>
      <c r="F498" s="14" t="s">
        <v>101</v>
      </c>
      <c r="G498" s="26">
        <v>58019</v>
      </c>
      <c r="H498" s="26">
        <v>141067</v>
      </c>
      <c r="I498" s="53"/>
      <c r="J498" s="30">
        <v>0.98570000000000002</v>
      </c>
      <c r="K498" s="30"/>
      <c r="L498" s="149"/>
      <c r="M498" s="30"/>
      <c r="N498" s="30">
        <v>3.1699999999999999E-2</v>
      </c>
    </row>
    <row r="499" spans="1:14">
      <c r="A499" s="13" t="s">
        <v>140</v>
      </c>
      <c r="B499" s="2" t="s">
        <v>78</v>
      </c>
      <c r="C499" s="14" t="s">
        <v>198</v>
      </c>
      <c r="D499" s="2">
        <v>2012</v>
      </c>
      <c r="E499" s="14">
        <v>2012</v>
      </c>
      <c r="F499" s="14" t="s">
        <v>101</v>
      </c>
      <c r="G499" s="26">
        <v>9504</v>
      </c>
      <c r="H499" s="26">
        <v>22575</v>
      </c>
      <c r="I499" s="53"/>
      <c r="J499" s="30">
        <v>0.99770000000000003</v>
      </c>
      <c r="K499" s="30"/>
      <c r="L499" s="149"/>
      <c r="M499" s="30"/>
      <c r="N499" s="30">
        <v>5.45E-2</v>
      </c>
    </row>
    <row r="500" spans="1:14">
      <c r="A500" s="13" t="s">
        <v>141</v>
      </c>
      <c r="B500" s="2" t="s">
        <v>78</v>
      </c>
      <c r="C500" s="14" t="s">
        <v>198</v>
      </c>
      <c r="D500" s="2">
        <v>2012</v>
      </c>
      <c r="E500" s="14">
        <v>2012</v>
      </c>
      <c r="F500" s="14" t="s">
        <v>101</v>
      </c>
      <c r="G500" s="26">
        <v>5086</v>
      </c>
      <c r="H500" s="26">
        <v>10125</v>
      </c>
      <c r="I500" s="53"/>
      <c r="J500" s="30">
        <v>0.95279999999999998</v>
      </c>
      <c r="K500" s="30"/>
      <c r="L500" s="149"/>
      <c r="M500" s="30"/>
      <c r="N500" s="30">
        <v>5.45E-2</v>
      </c>
    </row>
    <row r="501" spans="1:14">
      <c r="A501" s="13" t="s">
        <v>142</v>
      </c>
      <c r="B501" s="2" t="s">
        <v>78</v>
      </c>
      <c r="C501" s="14" t="s">
        <v>198</v>
      </c>
      <c r="D501" s="2">
        <v>2012</v>
      </c>
      <c r="E501" s="14">
        <v>2012</v>
      </c>
      <c r="F501" s="14" t="s">
        <v>101</v>
      </c>
      <c r="G501" s="26">
        <v>1402</v>
      </c>
      <c r="H501" s="26">
        <v>2943</v>
      </c>
      <c r="I501" s="53"/>
      <c r="J501" s="30">
        <v>0.97299999999999998</v>
      </c>
      <c r="K501" s="30"/>
      <c r="L501" s="149"/>
      <c r="M501" s="30"/>
      <c r="N501" s="30">
        <v>5.45E-2</v>
      </c>
    </row>
    <row r="502" spans="1:14">
      <c r="A502" s="13" t="s">
        <v>143</v>
      </c>
      <c r="B502" s="2" t="s">
        <v>79</v>
      </c>
      <c r="C502" s="14" t="s">
        <v>198</v>
      </c>
      <c r="D502" s="2">
        <v>2012</v>
      </c>
      <c r="E502" s="14">
        <v>2012</v>
      </c>
      <c r="F502" s="14" t="s">
        <v>101</v>
      </c>
      <c r="G502" s="26">
        <v>529333</v>
      </c>
      <c r="H502" s="26">
        <v>1110832</v>
      </c>
      <c r="I502" s="53"/>
      <c r="J502" s="30">
        <v>0.97509999999999997</v>
      </c>
      <c r="K502" s="30"/>
      <c r="L502" s="149"/>
      <c r="M502" s="30"/>
      <c r="N502" s="30">
        <v>3.6900000000000002E-2</v>
      </c>
    </row>
    <row r="503" spans="1:14">
      <c r="A503" s="13" t="s">
        <v>144</v>
      </c>
      <c r="B503" s="2" t="s">
        <v>78</v>
      </c>
      <c r="C503" s="14" t="s">
        <v>198</v>
      </c>
      <c r="D503" s="2">
        <v>2012</v>
      </c>
      <c r="E503" s="14">
        <v>2012</v>
      </c>
      <c r="F503" s="14" t="s">
        <v>101</v>
      </c>
      <c r="G503" s="26">
        <v>10178</v>
      </c>
      <c r="H503" s="26">
        <v>25929</v>
      </c>
      <c r="I503" s="53"/>
      <c r="J503" s="30">
        <v>0.98470000000000002</v>
      </c>
      <c r="K503" s="30"/>
      <c r="L503" s="149"/>
      <c r="M503" s="30"/>
      <c r="N503" s="30">
        <v>5.45E-2</v>
      </c>
    </row>
    <row r="504" spans="1:14">
      <c r="A504" s="13" t="s">
        <v>145</v>
      </c>
      <c r="B504" s="2" t="s">
        <v>78</v>
      </c>
      <c r="C504" s="14" t="s">
        <v>198</v>
      </c>
      <c r="D504" s="2">
        <v>2012</v>
      </c>
      <c r="E504" s="14">
        <v>2012</v>
      </c>
      <c r="F504" s="14" t="s">
        <v>101</v>
      </c>
      <c r="G504" s="26">
        <v>5582</v>
      </c>
      <c r="H504" s="26">
        <v>9472</v>
      </c>
      <c r="I504" s="53"/>
      <c r="J504" s="30">
        <v>0.97430000000000005</v>
      </c>
      <c r="K504" s="30"/>
      <c r="L504" s="149"/>
      <c r="M504" s="30"/>
      <c r="N504" s="30">
        <v>5.45E-2</v>
      </c>
    </row>
    <row r="505" spans="1:14">
      <c r="A505" s="13" t="s">
        <v>146</v>
      </c>
      <c r="B505" s="2" t="s">
        <v>78</v>
      </c>
      <c r="C505" s="14" t="s">
        <v>198</v>
      </c>
      <c r="D505" s="2">
        <v>2012</v>
      </c>
      <c r="E505" s="14">
        <v>2012</v>
      </c>
      <c r="F505" s="14" t="s">
        <v>101</v>
      </c>
      <c r="G505" s="26">
        <v>849</v>
      </c>
      <c r="H505" s="26">
        <v>1735</v>
      </c>
      <c r="I505" s="53"/>
      <c r="J505" s="30">
        <v>0.91110000000000002</v>
      </c>
      <c r="K505" s="30"/>
      <c r="L505" s="149"/>
      <c r="M505" s="30"/>
      <c r="N505" s="30">
        <v>5.45E-2</v>
      </c>
    </row>
    <row r="506" spans="1:14">
      <c r="A506" s="13" t="s">
        <v>147</v>
      </c>
      <c r="B506" s="2" t="s">
        <v>78</v>
      </c>
      <c r="C506" s="14" t="s">
        <v>198</v>
      </c>
      <c r="D506" s="2">
        <v>2012</v>
      </c>
      <c r="E506" s="14">
        <v>2012</v>
      </c>
      <c r="F506" s="14" t="s">
        <v>101</v>
      </c>
      <c r="G506" s="26">
        <v>7173</v>
      </c>
      <c r="H506" s="26">
        <v>13532</v>
      </c>
      <c r="I506" s="53"/>
      <c r="J506" s="30">
        <v>0.98819999999999997</v>
      </c>
      <c r="K506" s="30"/>
      <c r="L506" s="149"/>
      <c r="M506" s="30"/>
      <c r="N506" s="30">
        <v>5.45E-2</v>
      </c>
    </row>
    <row r="507" spans="1:14">
      <c r="A507" s="13" t="s">
        <v>148</v>
      </c>
      <c r="B507" s="2" t="s">
        <v>78</v>
      </c>
      <c r="C507" s="14" t="s">
        <v>198</v>
      </c>
      <c r="D507" s="2">
        <v>2012</v>
      </c>
      <c r="E507" s="14">
        <v>2012</v>
      </c>
      <c r="F507" s="14" t="s">
        <v>101</v>
      </c>
      <c r="G507" s="26">
        <v>21889</v>
      </c>
      <c r="H507" s="26">
        <v>53436</v>
      </c>
      <c r="I507" s="53"/>
      <c r="J507" s="30">
        <v>0.99650000000000005</v>
      </c>
      <c r="K507" s="30"/>
      <c r="L507" s="149"/>
      <c r="M507" s="30"/>
      <c r="N507" s="30">
        <v>1.95E-2</v>
      </c>
    </row>
    <row r="508" spans="1:14">
      <c r="A508" s="13" t="s">
        <v>149</v>
      </c>
      <c r="B508" s="2" t="s">
        <v>78</v>
      </c>
      <c r="C508" s="14" t="s">
        <v>198</v>
      </c>
      <c r="D508" s="2">
        <v>2012</v>
      </c>
      <c r="E508" s="14">
        <v>2012</v>
      </c>
      <c r="F508" s="14" t="s">
        <v>101</v>
      </c>
      <c r="G508" s="26">
        <v>427</v>
      </c>
      <c r="H508" s="26">
        <v>977</v>
      </c>
      <c r="I508" s="53"/>
      <c r="J508" s="30">
        <v>1</v>
      </c>
      <c r="K508" s="30"/>
      <c r="L508" s="149"/>
      <c r="M508" s="30"/>
      <c r="N508" s="30">
        <v>5.45E-2</v>
      </c>
    </row>
    <row r="509" spans="1:14">
      <c r="A509" s="13" t="s">
        <v>150</v>
      </c>
      <c r="B509" s="2" t="s">
        <v>78</v>
      </c>
      <c r="C509" s="14" t="s">
        <v>198</v>
      </c>
      <c r="D509" s="2">
        <v>2012</v>
      </c>
      <c r="E509" s="14">
        <v>2012</v>
      </c>
      <c r="F509" s="14" t="s">
        <v>101</v>
      </c>
      <c r="G509" s="26">
        <v>379</v>
      </c>
      <c r="H509" s="26">
        <v>624</v>
      </c>
      <c r="I509" s="53"/>
      <c r="J509" s="30">
        <v>0.97219999999999995</v>
      </c>
      <c r="K509" s="30"/>
      <c r="L509" s="149"/>
      <c r="M509" s="30"/>
      <c r="N509" s="30">
        <v>5.45E-2</v>
      </c>
    </row>
    <row r="510" spans="1:14">
      <c r="A510" s="13" t="s">
        <v>151</v>
      </c>
      <c r="B510" s="2" t="s">
        <v>78</v>
      </c>
      <c r="C510" s="14" t="s">
        <v>198</v>
      </c>
      <c r="D510" s="2">
        <v>2012</v>
      </c>
      <c r="E510" s="14">
        <v>2012</v>
      </c>
      <c r="F510" s="14" t="s">
        <v>101</v>
      </c>
      <c r="G510" s="26">
        <v>18446</v>
      </c>
      <c r="H510" s="26">
        <v>42071</v>
      </c>
      <c r="I510" s="53"/>
      <c r="J510" s="30">
        <v>1</v>
      </c>
      <c r="K510" s="30"/>
      <c r="L510" s="149"/>
      <c r="M510" s="30"/>
      <c r="N510" s="30">
        <v>1.9300000000000001E-2</v>
      </c>
    </row>
    <row r="511" spans="1:14">
      <c r="A511" s="13" t="s">
        <v>152</v>
      </c>
      <c r="B511" s="2" t="s">
        <v>78</v>
      </c>
      <c r="C511" s="14" t="s">
        <v>198</v>
      </c>
      <c r="D511" s="2">
        <v>2012</v>
      </c>
      <c r="E511" s="14">
        <v>2012</v>
      </c>
      <c r="F511" s="14" t="s">
        <v>101</v>
      </c>
      <c r="G511" s="26">
        <v>3371</v>
      </c>
      <c r="H511" s="26">
        <v>7161</v>
      </c>
      <c r="I511" s="53"/>
      <c r="J511" s="30">
        <v>0.98880000000000001</v>
      </c>
      <c r="K511" s="30"/>
      <c r="L511" s="149"/>
      <c r="M511" s="30"/>
      <c r="N511" s="30">
        <v>5.45E-2</v>
      </c>
    </row>
    <row r="512" spans="1:14">
      <c r="A512" s="13" t="s">
        <v>153</v>
      </c>
      <c r="B512" s="2" t="s">
        <v>78</v>
      </c>
      <c r="C512" s="14" t="s">
        <v>198</v>
      </c>
      <c r="D512" s="2">
        <v>2012</v>
      </c>
      <c r="E512" s="14">
        <v>2012</v>
      </c>
      <c r="F512" s="14" t="s">
        <v>101</v>
      </c>
      <c r="G512" s="26">
        <v>3704</v>
      </c>
      <c r="H512" s="26">
        <v>7139</v>
      </c>
      <c r="I512" s="53"/>
      <c r="J512" s="30">
        <v>0.99580000000000002</v>
      </c>
      <c r="K512" s="30"/>
      <c r="L512" s="149"/>
      <c r="M512" s="30"/>
      <c r="N512" s="30">
        <v>5.45E-2</v>
      </c>
    </row>
    <row r="513" spans="1:14">
      <c r="A513" s="13" t="s">
        <v>154</v>
      </c>
      <c r="B513" s="2" t="s">
        <v>77</v>
      </c>
      <c r="C513" s="14" t="s">
        <v>198</v>
      </c>
      <c r="D513" s="2">
        <v>2012</v>
      </c>
      <c r="E513" s="14">
        <v>2012</v>
      </c>
      <c r="F513" s="14" t="s">
        <v>101</v>
      </c>
      <c r="G513" s="26">
        <v>99471</v>
      </c>
      <c r="H513" s="26">
        <v>222579</v>
      </c>
      <c r="I513" s="53"/>
      <c r="J513" s="30">
        <v>0.998</v>
      </c>
      <c r="K513" s="30"/>
      <c r="L513" s="149"/>
      <c r="M513" s="30"/>
      <c r="N513" s="30">
        <v>1.8499999999999999E-2</v>
      </c>
    </row>
    <row r="514" spans="1:14">
      <c r="A514" s="13" t="s">
        <v>155</v>
      </c>
      <c r="B514" s="2" t="s">
        <v>77</v>
      </c>
      <c r="C514" s="14" t="s">
        <v>198</v>
      </c>
      <c r="D514" s="2">
        <v>2012</v>
      </c>
      <c r="E514" s="14">
        <v>2012</v>
      </c>
      <c r="F514" s="14" t="s">
        <v>101</v>
      </c>
      <c r="G514" s="26">
        <v>8131</v>
      </c>
      <c r="H514" s="26">
        <v>17793</v>
      </c>
      <c r="I514" s="53"/>
      <c r="J514" s="30">
        <v>0.98809999999999998</v>
      </c>
      <c r="K514" s="30"/>
      <c r="L514" s="149"/>
      <c r="M514" s="30"/>
      <c r="N514" s="30">
        <v>5.45E-2</v>
      </c>
    </row>
    <row r="515" spans="1:14">
      <c r="A515" s="13" t="s">
        <v>156</v>
      </c>
      <c r="B515" s="2" t="s">
        <v>78</v>
      </c>
      <c r="C515" s="14" t="s">
        <v>198</v>
      </c>
      <c r="D515" s="2">
        <v>2012</v>
      </c>
      <c r="E515" s="14">
        <v>2012</v>
      </c>
      <c r="F515" s="14" t="s">
        <v>101</v>
      </c>
      <c r="G515" s="26">
        <v>731</v>
      </c>
      <c r="H515" s="26">
        <v>1592</v>
      </c>
      <c r="I515" s="53"/>
      <c r="J515" s="30">
        <v>1</v>
      </c>
      <c r="K515" s="30"/>
      <c r="L515" s="149"/>
      <c r="M515" s="30"/>
      <c r="N515" s="30">
        <v>5.45E-2</v>
      </c>
    </row>
    <row r="516" spans="1:14">
      <c r="A516" s="13" t="s">
        <v>157</v>
      </c>
      <c r="B516" s="2" t="s">
        <v>78</v>
      </c>
      <c r="C516" s="14" t="s">
        <v>198</v>
      </c>
      <c r="D516" s="2">
        <v>2012</v>
      </c>
      <c r="E516" s="14">
        <v>2012</v>
      </c>
      <c r="F516" s="14" t="s">
        <v>101</v>
      </c>
      <c r="G516" s="26">
        <v>111790</v>
      </c>
      <c r="H516" s="26">
        <v>273290</v>
      </c>
      <c r="I516" s="53"/>
      <c r="J516" s="30">
        <v>0.99990000000000001</v>
      </c>
      <c r="K516" s="30"/>
      <c r="L516" s="149"/>
      <c r="M516" s="30"/>
      <c r="N516" s="30">
        <v>3.6600000000000001E-2</v>
      </c>
    </row>
    <row r="517" spans="1:14">
      <c r="A517" s="13" t="s">
        <v>158</v>
      </c>
      <c r="B517" s="2" t="s">
        <v>77</v>
      </c>
      <c r="C517" s="14" t="s">
        <v>198</v>
      </c>
      <c r="D517" s="2">
        <v>2012</v>
      </c>
      <c r="E517" s="14">
        <v>2012</v>
      </c>
      <c r="F517" s="14" t="s">
        <v>101</v>
      </c>
      <c r="G517" s="26">
        <v>92050</v>
      </c>
      <c r="H517" s="26">
        <v>207217</v>
      </c>
      <c r="I517" s="53"/>
      <c r="J517" s="30">
        <v>0.98709999999999998</v>
      </c>
      <c r="K517" s="30"/>
      <c r="L517" s="149"/>
      <c r="M517" s="30"/>
      <c r="N517" s="30">
        <v>2.4899999999999999E-2</v>
      </c>
    </row>
    <row r="518" spans="1:14">
      <c r="A518" s="13" t="s">
        <v>159</v>
      </c>
      <c r="B518" s="2" t="s">
        <v>78</v>
      </c>
      <c r="C518" s="14" t="s">
        <v>198</v>
      </c>
      <c r="D518" s="2">
        <v>2012</v>
      </c>
      <c r="E518" s="14">
        <v>2012</v>
      </c>
      <c r="F518" s="14" t="s">
        <v>101</v>
      </c>
      <c r="G518" s="26">
        <v>2604</v>
      </c>
      <c r="H518" s="26">
        <v>6120</v>
      </c>
      <c r="I518" s="53"/>
      <c r="J518" s="30">
        <v>0.98819999999999997</v>
      </c>
      <c r="K518" s="30"/>
      <c r="L518" s="149"/>
      <c r="M518" s="30"/>
      <c r="N518" s="30">
        <v>5.45E-2</v>
      </c>
    </row>
    <row r="519" spans="1:14">
      <c r="A519" s="13" t="s">
        <v>160</v>
      </c>
      <c r="B519" s="2" t="s">
        <v>78</v>
      </c>
      <c r="C519" s="14" t="s">
        <v>198</v>
      </c>
      <c r="D519" s="2">
        <v>2012</v>
      </c>
      <c r="E519" s="14">
        <v>2012</v>
      </c>
      <c r="F519" s="14" t="s">
        <v>101</v>
      </c>
      <c r="G519" s="26">
        <v>154161</v>
      </c>
      <c r="H519" s="26">
        <v>366371</v>
      </c>
      <c r="I519" s="53"/>
      <c r="J519" s="30">
        <v>0.99919999999999998</v>
      </c>
      <c r="K519" s="30"/>
      <c r="L519" s="149"/>
      <c r="M519" s="30"/>
      <c r="N519" s="30">
        <v>1.7299999999999999E-2</v>
      </c>
    </row>
    <row r="520" spans="1:14">
      <c r="A520" s="13" t="s">
        <v>161</v>
      </c>
      <c r="B520" s="2" t="s">
        <v>77</v>
      </c>
      <c r="C520" s="14" t="s">
        <v>198</v>
      </c>
      <c r="D520" s="2">
        <v>2012</v>
      </c>
      <c r="E520" s="14">
        <v>2012</v>
      </c>
      <c r="F520" s="14" t="s">
        <v>101</v>
      </c>
      <c r="G520" s="26">
        <v>113514</v>
      </c>
      <c r="H520" s="26">
        <v>251038</v>
      </c>
      <c r="I520" s="53"/>
      <c r="J520" s="30">
        <v>0.9788</v>
      </c>
      <c r="K520" s="30"/>
      <c r="L520" s="149"/>
      <c r="M520" s="30"/>
      <c r="N520" s="30">
        <v>7.2800000000000004E-2</v>
      </c>
    </row>
    <row r="521" spans="1:14">
      <c r="A521" s="13" t="s">
        <v>162</v>
      </c>
      <c r="B521" s="2" t="s">
        <v>77</v>
      </c>
      <c r="C521" s="14" t="s">
        <v>198</v>
      </c>
      <c r="D521" s="2">
        <v>2012</v>
      </c>
      <c r="E521" s="14">
        <v>2012</v>
      </c>
      <c r="F521" s="14" t="s">
        <v>101</v>
      </c>
      <c r="G521" s="26">
        <v>32640</v>
      </c>
      <c r="H521" s="26">
        <v>50991</v>
      </c>
      <c r="I521" s="53"/>
      <c r="J521" s="30">
        <v>0.9839</v>
      </c>
      <c r="K521" s="30"/>
      <c r="L521" s="149"/>
      <c r="M521" s="30"/>
      <c r="N521" s="30">
        <v>3.4299999999999997E-2</v>
      </c>
    </row>
    <row r="522" spans="1:14">
      <c r="A522" s="13" t="s">
        <v>163</v>
      </c>
      <c r="B522" s="2" t="s">
        <v>78</v>
      </c>
      <c r="C522" s="14" t="s">
        <v>198</v>
      </c>
      <c r="D522" s="2">
        <v>2012</v>
      </c>
      <c r="E522" s="14">
        <v>2012</v>
      </c>
      <c r="F522" s="14" t="s">
        <v>101</v>
      </c>
      <c r="G522" s="26">
        <v>44289</v>
      </c>
      <c r="H522" s="26">
        <v>108441</v>
      </c>
      <c r="I522" s="53"/>
      <c r="J522" s="30">
        <v>0.98519999999999996</v>
      </c>
      <c r="K522" s="30"/>
      <c r="L522" s="149"/>
      <c r="M522" s="30"/>
      <c r="N522" s="30">
        <v>2.87E-2</v>
      </c>
    </row>
    <row r="523" spans="1:14">
      <c r="A523" s="13" t="s">
        <v>164</v>
      </c>
      <c r="B523" s="2" t="s">
        <v>77</v>
      </c>
      <c r="C523" s="14" t="s">
        <v>198</v>
      </c>
      <c r="D523" s="2">
        <v>2012</v>
      </c>
      <c r="E523" s="14">
        <v>2012</v>
      </c>
      <c r="F523" s="14" t="s">
        <v>101</v>
      </c>
      <c r="G523" s="26">
        <v>8822</v>
      </c>
      <c r="H523" s="26">
        <v>17266</v>
      </c>
      <c r="I523" s="53"/>
      <c r="J523" s="30">
        <v>0.94710000000000005</v>
      </c>
      <c r="K523" s="30"/>
      <c r="L523" s="149"/>
      <c r="M523" s="30"/>
      <c r="N523" s="30">
        <v>5.45E-2</v>
      </c>
    </row>
    <row r="524" spans="1:14">
      <c r="A524" s="13" t="s">
        <v>165</v>
      </c>
      <c r="B524" s="2" t="s">
        <v>77</v>
      </c>
      <c r="C524" s="14" t="s">
        <v>198</v>
      </c>
      <c r="D524" s="2">
        <v>2012</v>
      </c>
      <c r="E524" s="14">
        <v>2012</v>
      </c>
      <c r="F524" s="14" t="s">
        <v>101</v>
      </c>
      <c r="G524" s="26">
        <v>13760</v>
      </c>
      <c r="H524" s="26">
        <v>28677</v>
      </c>
      <c r="I524" s="53"/>
      <c r="J524" s="30">
        <v>0.94359999999999999</v>
      </c>
      <c r="K524" s="30"/>
      <c r="L524" s="149"/>
      <c r="M524" s="30"/>
      <c r="N524" s="30">
        <v>5.45E-2</v>
      </c>
    </row>
    <row r="525" spans="1:14">
      <c r="A525" s="13" t="s">
        <v>166</v>
      </c>
      <c r="B525" s="2" t="s">
        <v>77</v>
      </c>
      <c r="C525" s="14" t="s">
        <v>198</v>
      </c>
      <c r="D525" s="2">
        <v>2012</v>
      </c>
      <c r="E525" s="14">
        <v>2012</v>
      </c>
      <c r="F525" s="14" t="s">
        <v>101</v>
      </c>
      <c r="G525" s="26">
        <v>13910</v>
      </c>
      <c r="H525" s="26">
        <v>31429</v>
      </c>
      <c r="I525" s="53"/>
      <c r="J525" s="30">
        <v>0.94269999999999998</v>
      </c>
      <c r="K525" s="30"/>
      <c r="L525" s="149"/>
      <c r="M525" s="30"/>
      <c r="N525" s="30">
        <v>5.45E-2</v>
      </c>
    </row>
    <row r="526" spans="1:14">
      <c r="A526" s="13" t="s">
        <v>167</v>
      </c>
      <c r="B526" s="2" t="s">
        <v>77</v>
      </c>
      <c r="C526" s="14" t="s">
        <v>198</v>
      </c>
      <c r="D526" s="2">
        <v>2012</v>
      </c>
      <c r="E526" s="14">
        <v>2012</v>
      </c>
      <c r="F526" s="14" t="s">
        <v>101</v>
      </c>
      <c r="G526" s="26">
        <v>49712</v>
      </c>
      <c r="H526" s="26">
        <v>106913</v>
      </c>
      <c r="I526" s="53"/>
      <c r="J526" s="30">
        <v>0.88680000000000003</v>
      </c>
      <c r="K526" s="30"/>
      <c r="L526" s="149"/>
      <c r="M526" s="30"/>
      <c r="N526" s="30">
        <v>8.0999999999999996E-3</v>
      </c>
    </row>
    <row r="527" spans="1:14">
      <c r="A527" s="13" t="s">
        <v>168</v>
      </c>
      <c r="B527" s="2" t="s">
        <v>77</v>
      </c>
      <c r="C527" s="14" t="s">
        <v>198</v>
      </c>
      <c r="D527" s="2">
        <v>2012</v>
      </c>
      <c r="E527" s="14">
        <v>2012</v>
      </c>
      <c r="F527" s="14" t="s">
        <v>101</v>
      </c>
      <c r="G527" s="26">
        <v>10919</v>
      </c>
      <c r="H527" s="26">
        <v>21311</v>
      </c>
      <c r="I527" s="53"/>
      <c r="J527" s="30">
        <v>0.95130000000000003</v>
      </c>
      <c r="K527" s="30"/>
      <c r="L527" s="149"/>
      <c r="M527" s="30"/>
      <c r="N527" s="30">
        <v>5.45E-2</v>
      </c>
    </row>
    <row r="528" spans="1:14">
      <c r="A528" s="13" t="s">
        <v>169</v>
      </c>
      <c r="B528" s="2" t="s">
        <v>78</v>
      </c>
      <c r="C528" s="14" t="s">
        <v>198</v>
      </c>
      <c r="D528" s="2">
        <v>2012</v>
      </c>
      <c r="E528" s="14">
        <v>2012</v>
      </c>
      <c r="F528" s="14" t="s">
        <v>101</v>
      </c>
      <c r="G528" s="26">
        <v>12394</v>
      </c>
      <c r="H528" s="26">
        <v>24885</v>
      </c>
      <c r="I528" s="53"/>
      <c r="J528" s="30">
        <v>0.97409999999999997</v>
      </c>
      <c r="K528" s="30"/>
      <c r="L528" s="149"/>
      <c r="M528" s="30"/>
      <c r="N528" s="30">
        <v>5.45E-2</v>
      </c>
    </row>
    <row r="529" spans="1:31">
      <c r="A529" s="13" t="s">
        <v>170</v>
      </c>
      <c r="B529" s="2" t="s">
        <v>78</v>
      </c>
      <c r="C529" s="14" t="s">
        <v>198</v>
      </c>
      <c r="D529" s="2">
        <v>2012</v>
      </c>
      <c r="E529" s="14">
        <v>2012</v>
      </c>
      <c r="F529" s="14" t="s">
        <v>101</v>
      </c>
      <c r="G529" s="26">
        <v>153</v>
      </c>
      <c r="H529" s="26">
        <v>280</v>
      </c>
      <c r="I529" s="53"/>
      <c r="J529" s="30">
        <v>1</v>
      </c>
      <c r="K529" s="30"/>
      <c r="L529" s="149"/>
      <c r="M529" s="30"/>
      <c r="N529" s="30">
        <v>5.45E-2</v>
      </c>
    </row>
    <row r="530" spans="1:31">
      <c r="A530" s="13" t="s">
        <v>171</v>
      </c>
      <c r="B530" s="2" t="s">
        <v>78</v>
      </c>
      <c r="C530" s="14" t="s">
        <v>198</v>
      </c>
      <c r="D530" s="2">
        <v>2012</v>
      </c>
      <c r="E530" s="14">
        <v>2012</v>
      </c>
      <c r="F530" s="14" t="s">
        <v>101</v>
      </c>
      <c r="G530" s="26">
        <v>2725</v>
      </c>
      <c r="H530" s="26">
        <v>6094</v>
      </c>
      <c r="I530" s="53"/>
      <c r="J530" s="30">
        <v>1</v>
      </c>
      <c r="K530" s="30"/>
      <c r="L530" s="149"/>
      <c r="M530" s="30"/>
      <c r="N530" s="30">
        <v>5.45E-2</v>
      </c>
    </row>
    <row r="531" spans="1:31">
      <c r="A531" s="13" t="s">
        <v>172</v>
      </c>
      <c r="B531" s="2" t="s">
        <v>77</v>
      </c>
      <c r="C531" s="14" t="s">
        <v>198</v>
      </c>
      <c r="D531" s="2">
        <v>2012</v>
      </c>
      <c r="E531" s="14">
        <v>2012</v>
      </c>
      <c r="F531" s="14" t="s">
        <v>101</v>
      </c>
      <c r="G531" s="26">
        <v>20106</v>
      </c>
      <c r="H531" s="26">
        <v>40560</v>
      </c>
      <c r="I531" s="53"/>
      <c r="J531" s="30">
        <v>0.94030000000000002</v>
      </c>
      <c r="K531" s="30"/>
      <c r="L531" s="149"/>
      <c r="M531" s="30"/>
      <c r="N531" s="30">
        <v>1.3299999999999999E-2</v>
      </c>
    </row>
    <row r="532" spans="1:31">
      <c r="A532" s="13" t="s">
        <v>173</v>
      </c>
      <c r="B532" s="2" t="s">
        <v>77</v>
      </c>
      <c r="C532" s="14" t="s">
        <v>198</v>
      </c>
      <c r="D532" s="2">
        <v>2012</v>
      </c>
      <c r="E532" s="14">
        <v>2012</v>
      </c>
      <c r="F532" s="14" t="s">
        <v>101</v>
      </c>
      <c r="G532" s="26">
        <v>18393</v>
      </c>
      <c r="H532" s="26">
        <v>34383</v>
      </c>
      <c r="I532" s="53"/>
      <c r="J532" s="30">
        <v>0.94720000000000004</v>
      </c>
      <c r="K532" s="30"/>
      <c r="L532" s="149"/>
      <c r="M532" s="30"/>
      <c r="N532" s="30">
        <v>5.45E-2</v>
      </c>
    </row>
    <row r="533" spans="1:31">
      <c r="A533" s="13" t="s">
        <v>174</v>
      </c>
      <c r="B533" s="2" t="s">
        <v>78</v>
      </c>
      <c r="C533" s="14" t="s">
        <v>198</v>
      </c>
      <c r="D533" s="2">
        <v>2012</v>
      </c>
      <c r="E533" s="14">
        <v>2012</v>
      </c>
      <c r="F533" s="14" t="s">
        <v>101</v>
      </c>
      <c r="G533" s="26">
        <v>40425</v>
      </c>
      <c r="H533" s="26">
        <v>89189</v>
      </c>
      <c r="I533" s="53"/>
      <c r="J533" s="30">
        <v>1</v>
      </c>
      <c r="K533" s="30"/>
      <c r="L533" s="149"/>
      <c r="M533" s="30"/>
      <c r="N533" s="30">
        <v>2.2800000000000001E-2</v>
      </c>
    </row>
    <row r="534" spans="1:31">
      <c r="A534" s="13" t="s">
        <v>175</v>
      </c>
      <c r="B534" s="2" t="s">
        <v>78</v>
      </c>
      <c r="C534" s="14" t="s">
        <v>198</v>
      </c>
      <c r="D534" s="2">
        <v>2012</v>
      </c>
      <c r="E534" s="14">
        <v>2012</v>
      </c>
      <c r="F534" s="14" t="s">
        <v>101</v>
      </c>
      <c r="G534" s="26">
        <v>4896</v>
      </c>
      <c r="H534" s="26">
        <v>11771</v>
      </c>
      <c r="I534" s="53"/>
      <c r="J534" s="30">
        <v>0.94920000000000004</v>
      </c>
      <c r="K534" s="30"/>
      <c r="L534" s="149"/>
      <c r="M534" s="30"/>
      <c r="N534" s="30">
        <v>5.45E-2</v>
      </c>
    </row>
    <row r="535" spans="1:31">
      <c r="A535" s="13" t="s">
        <v>176</v>
      </c>
      <c r="B535" s="2" t="s">
        <v>78</v>
      </c>
      <c r="C535" s="14" t="s">
        <v>198</v>
      </c>
      <c r="D535" s="2">
        <v>2012</v>
      </c>
      <c r="E535" s="14">
        <v>2012</v>
      </c>
      <c r="F535" s="14" t="s">
        <v>101</v>
      </c>
      <c r="G535" s="26">
        <v>4207</v>
      </c>
      <c r="H535" s="26">
        <v>9846</v>
      </c>
      <c r="I535" s="53"/>
      <c r="J535" s="30">
        <v>0.90910000000000002</v>
      </c>
      <c r="K535" s="30"/>
      <c r="L535" s="149"/>
      <c r="M535" s="30"/>
      <c r="N535" s="30">
        <v>5.45E-2</v>
      </c>
    </row>
    <row r="536" spans="1:31">
      <c r="A536" s="13" t="s">
        <v>177</v>
      </c>
      <c r="B536" s="2" t="s">
        <v>78</v>
      </c>
      <c r="C536" s="14" t="s">
        <v>198</v>
      </c>
      <c r="D536" s="2">
        <v>2012</v>
      </c>
      <c r="E536" s="14">
        <v>2012</v>
      </c>
      <c r="F536" s="14" t="s">
        <v>101</v>
      </c>
      <c r="G536" s="26">
        <v>818</v>
      </c>
      <c r="H536" s="26">
        <v>1641</v>
      </c>
      <c r="I536" s="53"/>
      <c r="J536" s="30">
        <v>1</v>
      </c>
      <c r="K536" s="30"/>
      <c r="L536" s="149"/>
      <c r="M536" s="30"/>
      <c r="N536" s="30">
        <v>5.45E-2</v>
      </c>
    </row>
    <row r="537" spans="1:31">
      <c r="A537" s="13" t="s">
        <v>178</v>
      </c>
      <c r="B537" s="2" t="s">
        <v>77</v>
      </c>
      <c r="C537" s="14" t="s">
        <v>198</v>
      </c>
      <c r="D537" s="2">
        <v>2012</v>
      </c>
      <c r="E537" s="14">
        <v>2012</v>
      </c>
      <c r="F537" s="14" t="s">
        <v>101</v>
      </c>
      <c r="G537" s="26">
        <v>44792</v>
      </c>
      <c r="H537" s="26">
        <v>110476</v>
      </c>
      <c r="I537" s="53"/>
      <c r="J537" s="30">
        <v>1</v>
      </c>
      <c r="K537" s="30"/>
      <c r="L537" s="149"/>
      <c r="M537" s="30"/>
      <c r="N537" s="30">
        <v>1.8100000000000002E-2</v>
      </c>
    </row>
    <row r="538" spans="1:31">
      <c r="A538" s="13" t="s">
        <v>179</v>
      </c>
      <c r="B538" s="2" t="s">
        <v>78</v>
      </c>
      <c r="C538" s="14" t="s">
        <v>198</v>
      </c>
      <c r="D538" s="2">
        <v>2012</v>
      </c>
      <c r="E538" s="14">
        <v>2012</v>
      </c>
      <c r="F538" s="14" t="s">
        <v>101</v>
      </c>
      <c r="G538" s="26">
        <v>2751</v>
      </c>
      <c r="H538" s="26">
        <v>5122</v>
      </c>
      <c r="I538" s="53"/>
      <c r="J538" s="30">
        <v>0.97789999999999999</v>
      </c>
      <c r="K538" s="30"/>
      <c r="L538" s="149"/>
      <c r="M538" s="30"/>
      <c r="N538" s="30">
        <v>5.45E-2</v>
      </c>
      <c r="O538" s="1"/>
      <c r="P538" s="1"/>
      <c r="Q538" s="1"/>
      <c r="R538" s="1"/>
      <c r="S538" s="1"/>
      <c r="T538" s="1"/>
      <c r="U538" s="1"/>
      <c r="V538" s="1"/>
      <c r="W538" s="1"/>
      <c r="X538" s="1"/>
      <c r="Y538" s="1"/>
      <c r="Z538" s="1"/>
      <c r="AA538" s="1"/>
      <c r="AB538" s="1"/>
      <c r="AC538" s="1"/>
      <c r="AD538" s="1"/>
      <c r="AE538" s="1"/>
    </row>
    <row r="539" spans="1:31">
      <c r="A539" s="13" t="s">
        <v>180</v>
      </c>
      <c r="B539" s="2" t="s">
        <v>77</v>
      </c>
      <c r="C539" s="14" t="s">
        <v>198</v>
      </c>
      <c r="D539" s="2">
        <v>2012</v>
      </c>
      <c r="E539" s="14">
        <v>2012</v>
      </c>
      <c r="F539" s="14" t="s">
        <v>101</v>
      </c>
      <c r="G539" s="26">
        <v>31490</v>
      </c>
      <c r="H539" s="26">
        <v>65458</v>
      </c>
      <c r="I539" s="53"/>
      <c r="J539" s="30">
        <v>0.98580000000000001</v>
      </c>
      <c r="K539" s="30"/>
      <c r="L539" s="149"/>
      <c r="M539" s="30"/>
      <c r="N539" s="30">
        <v>1.5699999999999999E-2</v>
      </c>
      <c r="O539" s="1"/>
      <c r="P539" s="1"/>
      <c r="Q539" s="1"/>
      <c r="R539" s="1"/>
      <c r="S539" s="1"/>
      <c r="T539" s="1"/>
      <c r="U539" s="1"/>
      <c r="V539" s="1"/>
      <c r="W539" s="1"/>
      <c r="X539" s="1"/>
      <c r="Y539" s="1"/>
      <c r="Z539" s="1"/>
      <c r="AA539" s="1"/>
      <c r="AB539" s="1"/>
      <c r="AC539" s="1"/>
      <c r="AD539" s="1"/>
      <c r="AE539" s="1"/>
    </row>
    <row r="540" spans="1:31">
      <c r="A540" s="13" t="s">
        <v>181</v>
      </c>
      <c r="B540" s="2" t="s">
        <v>77</v>
      </c>
      <c r="C540" s="14" t="s">
        <v>198</v>
      </c>
      <c r="D540" s="2">
        <v>2012</v>
      </c>
      <c r="E540" s="14">
        <v>2012</v>
      </c>
      <c r="F540" s="14" t="s">
        <v>101</v>
      </c>
      <c r="G540" s="26">
        <v>7792</v>
      </c>
      <c r="H540" s="26">
        <v>16907</v>
      </c>
      <c r="I540" s="53"/>
      <c r="J540" s="30">
        <v>0.875</v>
      </c>
      <c r="K540" s="30"/>
      <c r="L540" s="149"/>
      <c r="M540" s="30"/>
      <c r="N540" s="30">
        <v>5.45E-2</v>
      </c>
      <c r="O540" s="1"/>
      <c r="P540" s="1"/>
      <c r="Q540" s="1"/>
      <c r="R540" s="1"/>
      <c r="S540" s="1"/>
      <c r="T540" s="1"/>
      <c r="U540" s="1"/>
      <c r="V540" s="1"/>
      <c r="W540" s="1"/>
      <c r="X540" s="1"/>
      <c r="Y540" s="1"/>
      <c r="Z540" s="1"/>
      <c r="AA540" s="1"/>
      <c r="AB540" s="1"/>
      <c r="AC540" s="1"/>
      <c r="AD540" s="1"/>
      <c r="AE540" s="1"/>
    </row>
    <row r="541" spans="1:31">
      <c r="A541" s="13" t="s">
        <v>182</v>
      </c>
      <c r="B541" s="2" t="s">
        <v>78</v>
      </c>
      <c r="C541" s="14" t="s">
        <v>198</v>
      </c>
      <c r="D541" s="2">
        <v>2012</v>
      </c>
      <c r="E541" s="14">
        <v>2012</v>
      </c>
      <c r="F541" s="14" t="s">
        <v>101</v>
      </c>
      <c r="G541" s="26">
        <v>5694</v>
      </c>
      <c r="H541" s="26">
        <v>12843</v>
      </c>
      <c r="I541" s="53"/>
      <c r="J541" s="30">
        <v>1</v>
      </c>
      <c r="K541" s="30"/>
      <c r="L541" s="149"/>
      <c r="M541" s="30"/>
      <c r="N541" s="30">
        <v>5.45E-2</v>
      </c>
      <c r="O541" s="1"/>
      <c r="P541" s="1"/>
      <c r="Q541" s="1"/>
      <c r="R541" s="1"/>
      <c r="S541" s="1"/>
      <c r="T541" s="1"/>
      <c r="U541" s="1"/>
      <c r="V541" s="1"/>
      <c r="W541" s="1"/>
      <c r="X541" s="1"/>
      <c r="Y541" s="1"/>
      <c r="Z541" s="1"/>
      <c r="AA541" s="1"/>
      <c r="AB541" s="1"/>
      <c r="AC541" s="1"/>
      <c r="AD541" s="1"/>
      <c r="AE541" s="1"/>
    </row>
    <row r="542" spans="1:31">
      <c r="A542" s="56" t="s">
        <v>183</v>
      </c>
      <c r="B542" s="2" t="s">
        <v>66</v>
      </c>
      <c r="C542" s="2" t="s">
        <v>65</v>
      </c>
      <c r="D542" s="2">
        <v>2012</v>
      </c>
      <c r="E542" s="14">
        <v>2013</v>
      </c>
      <c r="F542" s="14" t="s">
        <v>101</v>
      </c>
      <c r="G542" s="26">
        <v>1887860</v>
      </c>
      <c r="H542" s="26">
        <v>4147355</v>
      </c>
      <c r="I542" s="53">
        <v>7645254</v>
      </c>
      <c r="J542" s="30">
        <v>0.97719999999999996</v>
      </c>
      <c r="K542" s="30"/>
      <c r="L542" s="149"/>
      <c r="M542" s="30"/>
      <c r="N542" s="30">
        <v>3.1600000000000003E-2</v>
      </c>
      <c r="O542" s="2"/>
      <c r="P542" s="2"/>
      <c r="Q542" s="2"/>
      <c r="R542" s="2"/>
      <c r="S542" s="2"/>
      <c r="T542" s="2"/>
      <c r="U542" s="2"/>
      <c r="V542" s="2"/>
      <c r="W542" s="2"/>
      <c r="X542" s="2"/>
      <c r="Y542" s="2"/>
      <c r="Z542" s="2"/>
      <c r="AA542" s="2"/>
      <c r="AB542" s="2"/>
      <c r="AC542" s="2"/>
      <c r="AD542" s="2"/>
      <c r="AE542" s="2"/>
    </row>
    <row r="543" spans="1:31">
      <c r="A543" s="56" t="s">
        <v>184</v>
      </c>
      <c r="B543" s="2" t="s">
        <v>77</v>
      </c>
      <c r="C543" s="14" t="s">
        <v>65</v>
      </c>
      <c r="D543" s="2">
        <v>2012</v>
      </c>
      <c r="E543" s="14">
        <v>2013</v>
      </c>
      <c r="F543" s="14" t="s">
        <v>101</v>
      </c>
      <c r="G543" s="26">
        <v>63121</v>
      </c>
      <c r="H543" s="26">
        <v>126571</v>
      </c>
      <c r="I543" s="53">
        <v>254233</v>
      </c>
      <c r="J543" s="30">
        <v>0.92649999999999999</v>
      </c>
      <c r="K543" s="30"/>
      <c r="L543" s="149"/>
      <c r="M543" s="30"/>
      <c r="N543" s="30">
        <v>4.8300000000000003E-2</v>
      </c>
      <c r="O543" s="1"/>
      <c r="P543" s="1"/>
      <c r="Q543" s="1"/>
      <c r="R543" s="1"/>
      <c r="S543" s="1"/>
      <c r="T543" s="1"/>
      <c r="U543" s="1"/>
      <c r="V543" s="1"/>
      <c r="W543" s="1"/>
      <c r="X543" s="1"/>
      <c r="Y543" s="1"/>
      <c r="Z543" s="1"/>
      <c r="AA543" s="1"/>
      <c r="AB543" s="1"/>
      <c r="AC543" s="1"/>
      <c r="AD543" s="1"/>
      <c r="AE543" s="1"/>
    </row>
    <row r="544" spans="1:31">
      <c r="A544" s="56" t="s">
        <v>185</v>
      </c>
      <c r="B544" s="2" t="s">
        <v>78</v>
      </c>
      <c r="C544" s="14" t="s">
        <v>65</v>
      </c>
      <c r="D544" s="2">
        <v>2012</v>
      </c>
      <c r="E544" s="14">
        <v>2013</v>
      </c>
      <c r="F544" s="14" t="s">
        <v>101</v>
      </c>
      <c r="G544" s="26">
        <v>80</v>
      </c>
      <c r="H544" s="26">
        <v>137</v>
      </c>
      <c r="I544" s="53">
        <v>194</v>
      </c>
      <c r="J544" s="30">
        <v>1</v>
      </c>
      <c r="K544" s="30"/>
      <c r="L544" s="149"/>
      <c r="M544" s="30"/>
      <c r="N544" s="30">
        <v>6.7299999999999999E-2</v>
      </c>
      <c r="O544" s="1"/>
      <c r="P544" s="1"/>
      <c r="Q544" s="1"/>
      <c r="R544" s="1"/>
      <c r="S544" s="1"/>
      <c r="T544" s="1"/>
      <c r="U544" s="1"/>
      <c r="V544" s="1"/>
      <c r="W544" s="1"/>
      <c r="X544" s="1"/>
      <c r="Y544" s="1"/>
      <c r="Z544" s="1"/>
      <c r="AA544" s="1"/>
      <c r="AB544" s="1"/>
      <c r="AC544" s="1"/>
      <c r="AD544" s="1"/>
      <c r="AE544" s="1"/>
    </row>
    <row r="545" spans="1:31">
      <c r="A545" s="56" t="s">
        <v>186</v>
      </c>
      <c r="B545" s="2" t="s">
        <v>78</v>
      </c>
      <c r="C545" s="14" t="s">
        <v>65</v>
      </c>
      <c r="D545" s="2">
        <v>2012</v>
      </c>
      <c r="E545" s="14">
        <v>2013</v>
      </c>
      <c r="F545" s="14" t="s">
        <v>101</v>
      </c>
      <c r="G545" s="26">
        <v>1733</v>
      </c>
      <c r="H545" s="26">
        <v>3340</v>
      </c>
      <c r="I545" s="53">
        <v>4488</v>
      </c>
      <c r="J545" s="30">
        <v>0.97299999999999998</v>
      </c>
      <c r="K545" s="30"/>
      <c r="L545" s="149"/>
      <c r="M545" s="30"/>
      <c r="N545" s="30">
        <v>6.7299999999999999E-2</v>
      </c>
      <c r="O545" s="1"/>
      <c r="P545" s="1"/>
      <c r="Q545" s="1"/>
      <c r="R545" s="1"/>
      <c r="S545" s="1"/>
      <c r="T545" s="1"/>
      <c r="U545" s="1"/>
      <c r="V545" s="1"/>
      <c r="W545" s="1"/>
      <c r="X545" s="1"/>
      <c r="Y545" s="1"/>
      <c r="Z545" s="1"/>
      <c r="AA545" s="1"/>
      <c r="AB545" s="1"/>
      <c r="AC545" s="1"/>
      <c r="AD545" s="1"/>
      <c r="AE545" s="1"/>
    </row>
    <row r="546" spans="1:31">
      <c r="A546" s="56" t="s">
        <v>187</v>
      </c>
      <c r="B546" s="2" t="s">
        <v>78</v>
      </c>
      <c r="C546" s="14" t="s">
        <v>65</v>
      </c>
      <c r="D546" s="2">
        <v>2012</v>
      </c>
      <c r="E546" s="14">
        <v>2013</v>
      </c>
      <c r="F546" s="14" t="s">
        <v>101</v>
      </c>
      <c r="G546" s="26">
        <v>14325</v>
      </c>
      <c r="H546" s="26">
        <v>29899</v>
      </c>
      <c r="I546" s="53">
        <v>51428</v>
      </c>
      <c r="J546" s="30">
        <v>0.91549999999999998</v>
      </c>
      <c r="K546" s="30"/>
      <c r="L546" s="149"/>
      <c r="M546" s="30"/>
      <c r="N546" s="30">
        <v>6.7299999999999999E-2</v>
      </c>
      <c r="O546" s="1"/>
      <c r="P546" s="1"/>
      <c r="Q546" s="1"/>
      <c r="R546" s="1"/>
      <c r="S546" s="1"/>
      <c r="T546" s="1"/>
      <c r="U546" s="1"/>
      <c r="V546" s="1"/>
      <c r="W546" s="1"/>
      <c r="X546" s="1"/>
      <c r="Y546" s="1"/>
      <c r="Z546" s="1"/>
      <c r="AA546" s="1"/>
      <c r="AB546" s="1"/>
      <c r="AC546" s="1"/>
      <c r="AD546" s="1"/>
      <c r="AE546" s="1"/>
    </row>
    <row r="547" spans="1:31">
      <c r="A547" s="56" t="s">
        <v>188</v>
      </c>
      <c r="B547" s="2" t="s">
        <v>78</v>
      </c>
      <c r="C547" s="14" t="s">
        <v>65</v>
      </c>
      <c r="D547" s="2">
        <v>2012</v>
      </c>
      <c r="E547" s="14">
        <v>2013</v>
      </c>
      <c r="F547" s="14" t="s">
        <v>101</v>
      </c>
      <c r="G547" s="26">
        <v>2491</v>
      </c>
      <c r="H547" s="26">
        <v>4951</v>
      </c>
      <c r="I547" s="53">
        <v>6728</v>
      </c>
      <c r="J547" s="30">
        <v>0.98719999999999997</v>
      </c>
      <c r="K547" s="30"/>
      <c r="L547" s="149"/>
      <c r="M547" s="30"/>
      <c r="N547" s="30">
        <v>6.7299999999999999E-2</v>
      </c>
      <c r="O547" s="1"/>
      <c r="P547" s="1"/>
      <c r="Q547" s="1"/>
      <c r="R547" s="1"/>
      <c r="S547" s="1"/>
      <c r="T547" s="1"/>
      <c r="U547" s="1"/>
      <c r="V547" s="1"/>
      <c r="W547" s="1"/>
      <c r="X547" s="1"/>
      <c r="Y547" s="1"/>
      <c r="Z547" s="1"/>
      <c r="AA547" s="1"/>
      <c r="AB547" s="1"/>
      <c r="AC547" s="1"/>
      <c r="AD547" s="1"/>
      <c r="AE547" s="1"/>
    </row>
    <row r="548" spans="1:31">
      <c r="A548" s="56" t="s">
        <v>189</v>
      </c>
      <c r="B548" s="2" t="s">
        <v>78</v>
      </c>
      <c r="C548" s="14" t="s">
        <v>65</v>
      </c>
      <c r="D548" s="2">
        <v>2012</v>
      </c>
      <c r="E548" s="14">
        <v>2013</v>
      </c>
      <c r="F548" s="14" t="s">
        <v>101</v>
      </c>
      <c r="G548" s="26">
        <v>648</v>
      </c>
      <c r="H548" s="26">
        <v>1600</v>
      </c>
      <c r="I548" s="53">
        <v>4648</v>
      </c>
      <c r="J548" s="30">
        <v>1</v>
      </c>
      <c r="K548" s="30"/>
      <c r="L548" s="149"/>
      <c r="M548" s="30"/>
      <c r="N548" s="30">
        <v>6.7299999999999999E-2</v>
      </c>
      <c r="O548" s="1"/>
      <c r="P548" s="1"/>
      <c r="Q548" s="1"/>
      <c r="R548" s="1"/>
      <c r="S548" s="1"/>
      <c r="T548" s="1"/>
      <c r="U548" s="1"/>
      <c r="V548" s="1"/>
      <c r="W548" s="1"/>
      <c r="X548" s="1"/>
      <c r="Y548" s="1"/>
      <c r="Z548" s="1"/>
      <c r="AA548" s="1"/>
      <c r="AB548" s="1"/>
      <c r="AC548" s="1"/>
      <c r="AD548" s="1"/>
      <c r="AE548" s="1"/>
    </row>
    <row r="549" spans="1:31">
      <c r="A549" s="56" t="s">
        <v>190</v>
      </c>
      <c r="B549" s="2" t="s">
        <v>77</v>
      </c>
      <c r="C549" s="14" t="s">
        <v>65</v>
      </c>
      <c r="D549" s="2">
        <v>2012</v>
      </c>
      <c r="E549" s="14">
        <v>2013</v>
      </c>
      <c r="F549" s="14" t="s">
        <v>101</v>
      </c>
      <c r="G549" s="26">
        <v>33886</v>
      </c>
      <c r="H549" s="26">
        <v>70227</v>
      </c>
      <c r="I549" s="53">
        <v>145033</v>
      </c>
      <c r="J549" s="30">
        <v>0.94130000000000003</v>
      </c>
      <c r="K549" s="30"/>
      <c r="L549" s="149"/>
      <c r="M549" s="30"/>
      <c r="N549" s="30">
        <v>0</v>
      </c>
      <c r="O549" s="1"/>
      <c r="P549" s="1"/>
      <c r="Q549" s="1"/>
      <c r="R549" s="1"/>
      <c r="S549" s="1"/>
      <c r="T549" s="1"/>
      <c r="U549" s="1"/>
      <c r="V549" s="1"/>
      <c r="W549" s="1"/>
      <c r="X549" s="1"/>
      <c r="Y549" s="1"/>
      <c r="Z549" s="1"/>
      <c r="AA549" s="1"/>
      <c r="AB549" s="1"/>
      <c r="AC549" s="1"/>
      <c r="AD549" s="1"/>
      <c r="AE549" s="1"/>
    </row>
    <row r="550" spans="1:31">
      <c r="A550" s="56" t="s">
        <v>191</v>
      </c>
      <c r="B550" s="2" t="s">
        <v>78</v>
      </c>
      <c r="C550" s="14" t="s">
        <v>65</v>
      </c>
      <c r="D550" s="2">
        <v>2012</v>
      </c>
      <c r="E550" s="14">
        <v>2013</v>
      </c>
      <c r="F550" s="14" t="s">
        <v>101</v>
      </c>
      <c r="G550" s="26">
        <v>2566</v>
      </c>
      <c r="H550" s="26">
        <v>5247</v>
      </c>
      <c r="I550" s="53">
        <v>7975</v>
      </c>
      <c r="J550" s="30">
        <v>1</v>
      </c>
      <c r="K550" s="30"/>
      <c r="L550" s="149"/>
      <c r="M550" s="30"/>
      <c r="N550" s="30">
        <v>6.7299999999999999E-2</v>
      </c>
      <c r="O550" s="1"/>
      <c r="P550" s="1"/>
      <c r="Q550" s="1"/>
      <c r="R550" s="1"/>
      <c r="S550" s="1"/>
      <c r="T550" s="1"/>
      <c r="U550" s="1"/>
      <c r="V550" s="1"/>
      <c r="W550" s="1"/>
      <c r="X550" s="1"/>
      <c r="Y550" s="1"/>
      <c r="Z550" s="1"/>
      <c r="AA550" s="1"/>
      <c r="AB550" s="1"/>
      <c r="AC550" s="1"/>
      <c r="AD550" s="1"/>
      <c r="AE550" s="1"/>
    </row>
    <row r="551" spans="1:31">
      <c r="A551" s="56" t="s">
        <v>192</v>
      </c>
      <c r="B551" s="2" t="s">
        <v>78</v>
      </c>
      <c r="C551" s="14" t="s">
        <v>65</v>
      </c>
      <c r="D551" s="2">
        <v>2012</v>
      </c>
      <c r="E551" s="14">
        <v>2013</v>
      </c>
      <c r="F551" s="14" t="s">
        <v>101</v>
      </c>
      <c r="G551" s="26">
        <v>6224</v>
      </c>
      <c r="H551" s="26">
        <v>11772</v>
      </c>
      <c r="I551" s="53">
        <v>19065</v>
      </c>
      <c r="J551" s="30">
        <v>1</v>
      </c>
      <c r="K551" s="30"/>
      <c r="L551" s="149"/>
      <c r="M551" s="30"/>
      <c r="N551" s="30">
        <v>6.7299999999999999E-2</v>
      </c>
      <c r="O551" s="1"/>
      <c r="P551" s="1"/>
      <c r="Q551" s="1"/>
      <c r="R551" s="1"/>
      <c r="S551" s="1"/>
      <c r="T551" s="1"/>
      <c r="U551" s="1"/>
      <c r="V551" s="1"/>
      <c r="W551" s="1"/>
      <c r="X551" s="1"/>
      <c r="Y551" s="1"/>
      <c r="Z551" s="1"/>
      <c r="AA551" s="1"/>
      <c r="AB551" s="1"/>
      <c r="AC551" s="1"/>
      <c r="AD551" s="1"/>
      <c r="AE551" s="1"/>
    </row>
    <row r="552" spans="1:31">
      <c r="A552" s="13" t="s">
        <v>134</v>
      </c>
      <c r="B552" s="2" t="s">
        <v>77</v>
      </c>
      <c r="C552" s="14" t="s">
        <v>65</v>
      </c>
      <c r="D552" s="2">
        <v>2012</v>
      </c>
      <c r="E552" s="14">
        <v>2013</v>
      </c>
      <c r="F552" s="14" t="s">
        <v>101</v>
      </c>
      <c r="G552" s="26">
        <v>89468</v>
      </c>
      <c r="H552" s="26">
        <v>215286</v>
      </c>
      <c r="I552" s="53">
        <v>318070</v>
      </c>
      <c r="J552" s="30">
        <v>0.98429999999999995</v>
      </c>
      <c r="K552" s="30"/>
      <c r="L552" s="149"/>
      <c r="M552" s="30"/>
      <c r="N552" s="30">
        <v>0</v>
      </c>
      <c r="O552" s="1"/>
      <c r="P552" s="1"/>
      <c r="Q552" s="1"/>
      <c r="R552" s="1"/>
      <c r="S552" s="1"/>
      <c r="T552" s="1"/>
      <c r="U552" s="1"/>
      <c r="V552" s="1"/>
      <c r="W552" s="1"/>
      <c r="X552" s="1"/>
      <c r="Y552" s="1"/>
      <c r="Z552" s="1"/>
      <c r="AA552" s="1"/>
      <c r="AB552" s="1"/>
      <c r="AC552" s="1"/>
      <c r="AD552" s="1"/>
      <c r="AE552" s="1"/>
    </row>
    <row r="553" spans="1:31">
      <c r="A553" s="13" t="s">
        <v>135</v>
      </c>
      <c r="B553" s="2" t="s">
        <v>78</v>
      </c>
      <c r="C553" s="14" t="s">
        <v>65</v>
      </c>
      <c r="D553" s="2">
        <v>2012</v>
      </c>
      <c r="E553" s="14">
        <v>2013</v>
      </c>
      <c r="F553" s="14" t="s">
        <v>101</v>
      </c>
      <c r="G553" s="26">
        <v>1392</v>
      </c>
      <c r="H553" s="26">
        <v>3436</v>
      </c>
      <c r="I553" s="53">
        <v>7204</v>
      </c>
      <c r="J553" s="30">
        <v>1</v>
      </c>
      <c r="K553" s="30"/>
      <c r="L553" s="149"/>
      <c r="M553" s="30"/>
      <c r="N553" s="30">
        <v>6.7299999999999999E-2</v>
      </c>
      <c r="O553" s="1"/>
      <c r="P553" s="1"/>
      <c r="Q553" s="1"/>
      <c r="R553" s="1"/>
      <c r="S553" s="1"/>
      <c r="T553" s="1"/>
      <c r="U553" s="1"/>
      <c r="V553" s="1"/>
      <c r="W553" s="1"/>
      <c r="X553" s="1"/>
      <c r="Y553" s="1"/>
      <c r="Z553" s="1"/>
      <c r="AA553" s="1"/>
      <c r="AB553" s="1"/>
      <c r="AC553" s="1"/>
      <c r="AD553" s="1"/>
      <c r="AE553" s="1"/>
    </row>
    <row r="554" spans="1:31">
      <c r="A554" s="13" t="s">
        <v>136</v>
      </c>
      <c r="B554" s="2" t="s">
        <v>78</v>
      </c>
      <c r="C554" s="14" t="s">
        <v>65</v>
      </c>
      <c r="D554" s="2">
        <v>2012</v>
      </c>
      <c r="E554" s="14">
        <v>2013</v>
      </c>
      <c r="F554" s="14" t="s">
        <v>101</v>
      </c>
      <c r="G554" s="26">
        <v>8197</v>
      </c>
      <c r="H554" s="26">
        <v>15547</v>
      </c>
      <c r="I554" s="53">
        <v>27223</v>
      </c>
      <c r="J554" s="30">
        <v>0.98799999999999999</v>
      </c>
      <c r="K554" s="30"/>
      <c r="L554" s="149"/>
      <c r="M554" s="30"/>
      <c r="N554" s="30">
        <v>6.7299999999999999E-2</v>
      </c>
    </row>
    <row r="555" spans="1:31">
      <c r="A555" s="13" t="s">
        <v>137</v>
      </c>
      <c r="B555" s="2" t="s">
        <v>78</v>
      </c>
      <c r="C555" s="14" t="s">
        <v>65</v>
      </c>
      <c r="D555" s="2">
        <v>2012</v>
      </c>
      <c r="E555" s="14">
        <v>2013</v>
      </c>
      <c r="F555" s="14" t="s">
        <v>101</v>
      </c>
      <c r="G555" s="26">
        <v>14563</v>
      </c>
      <c r="H555" s="26">
        <v>37524</v>
      </c>
      <c r="I555" s="53">
        <v>59303</v>
      </c>
      <c r="J555" s="30">
        <v>0.99760000000000004</v>
      </c>
      <c r="K555" s="30"/>
      <c r="L555" s="149"/>
      <c r="M555" s="30"/>
      <c r="N555" s="30">
        <v>6.7299999999999999E-2</v>
      </c>
    </row>
    <row r="556" spans="1:31">
      <c r="A556" s="13" t="s">
        <v>138</v>
      </c>
      <c r="B556" s="2" t="s">
        <v>78</v>
      </c>
      <c r="C556" s="14" t="s">
        <v>65</v>
      </c>
      <c r="D556" s="2">
        <v>2012</v>
      </c>
      <c r="E556" s="14">
        <v>2013</v>
      </c>
      <c r="F556" s="14" t="s">
        <v>101</v>
      </c>
      <c r="G556" s="26">
        <v>974</v>
      </c>
      <c r="H556" s="26">
        <v>1967</v>
      </c>
      <c r="I556" s="53">
        <v>3527</v>
      </c>
      <c r="J556" s="30">
        <v>0.98280000000000001</v>
      </c>
      <c r="K556" s="30"/>
      <c r="L556" s="149"/>
      <c r="M556" s="30"/>
      <c r="N556" s="30">
        <v>6.7299999999999999E-2</v>
      </c>
    </row>
    <row r="557" spans="1:31">
      <c r="A557" s="13" t="s">
        <v>139</v>
      </c>
      <c r="B557" s="2" t="s">
        <v>78</v>
      </c>
      <c r="C557" s="14" t="s">
        <v>65</v>
      </c>
      <c r="D557" s="2">
        <v>2012</v>
      </c>
      <c r="E557" s="14">
        <v>2013</v>
      </c>
      <c r="F557" s="14" t="s">
        <v>101</v>
      </c>
      <c r="G557" s="26">
        <v>58235</v>
      </c>
      <c r="H557" s="26">
        <v>140403</v>
      </c>
      <c r="I557" s="53">
        <v>240923</v>
      </c>
      <c r="J557" s="30">
        <v>0.98570000000000002</v>
      </c>
      <c r="K557" s="30"/>
      <c r="L557" s="149"/>
      <c r="M557" s="30"/>
      <c r="N557" s="30">
        <v>0</v>
      </c>
    </row>
    <row r="558" spans="1:31">
      <c r="A558" s="13" t="s">
        <v>140</v>
      </c>
      <c r="B558" s="2" t="s">
        <v>78</v>
      </c>
      <c r="C558" s="14" t="s">
        <v>65</v>
      </c>
      <c r="D558" s="2">
        <v>2012</v>
      </c>
      <c r="E558" s="14">
        <v>2013</v>
      </c>
      <c r="F558" s="14" t="s">
        <v>101</v>
      </c>
      <c r="G558" s="26">
        <v>9527</v>
      </c>
      <c r="H558" s="26">
        <v>22594</v>
      </c>
      <c r="I558" s="53">
        <v>36106</v>
      </c>
      <c r="J558" s="30">
        <v>0.99350000000000005</v>
      </c>
      <c r="K558" s="30"/>
      <c r="L558" s="149"/>
      <c r="M558" s="30"/>
      <c r="N558" s="30">
        <v>6.7299999999999999E-2</v>
      </c>
    </row>
    <row r="559" spans="1:31">
      <c r="A559" s="13" t="s">
        <v>141</v>
      </c>
      <c r="B559" s="2" t="s">
        <v>78</v>
      </c>
      <c r="C559" s="14" t="s">
        <v>65</v>
      </c>
      <c r="D559" s="2">
        <v>2012</v>
      </c>
      <c r="E559" s="14">
        <v>2013</v>
      </c>
      <c r="F559" s="14" t="s">
        <v>101</v>
      </c>
      <c r="G559" s="26">
        <v>5076</v>
      </c>
      <c r="H559" s="26">
        <v>10118</v>
      </c>
      <c r="I559" s="53">
        <v>17864</v>
      </c>
      <c r="J559" s="30">
        <v>0.98260000000000003</v>
      </c>
      <c r="K559" s="30"/>
      <c r="L559" s="149"/>
      <c r="M559" s="30"/>
      <c r="N559" s="30">
        <v>6.7299999999999999E-2</v>
      </c>
    </row>
    <row r="560" spans="1:31">
      <c r="A560" s="13" t="s">
        <v>142</v>
      </c>
      <c r="B560" s="2" t="s">
        <v>78</v>
      </c>
      <c r="C560" s="14" t="s">
        <v>65</v>
      </c>
      <c r="D560" s="2">
        <v>2012</v>
      </c>
      <c r="E560" s="14">
        <v>2013</v>
      </c>
      <c r="F560" s="14" t="s">
        <v>101</v>
      </c>
      <c r="G560" s="26">
        <v>1408</v>
      </c>
      <c r="H560" s="26">
        <v>2956</v>
      </c>
      <c r="I560" s="53">
        <v>4847</v>
      </c>
      <c r="J560" s="30">
        <v>0.97789999999999999</v>
      </c>
      <c r="K560" s="30"/>
      <c r="L560" s="149"/>
      <c r="M560" s="30"/>
      <c r="N560" s="30">
        <v>6.7299999999999999E-2</v>
      </c>
    </row>
    <row r="561" spans="1:14">
      <c r="A561" s="13" t="s">
        <v>143</v>
      </c>
      <c r="B561" s="2" t="s">
        <v>79</v>
      </c>
      <c r="C561" s="14" t="s">
        <v>65</v>
      </c>
      <c r="D561" s="2">
        <v>2012</v>
      </c>
      <c r="E561" s="14">
        <v>2013</v>
      </c>
      <c r="F561" s="14" t="s">
        <v>101</v>
      </c>
      <c r="G561" s="26">
        <v>538221</v>
      </c>
      <c r="H561" s="26">
        <v>1124832</v>
      </c>
      <c r="I561" s="53">
        <v>2407450</v>
      </c>
      <c r="J561" s="30">
        <v>0.97170000000000001</v>
      </c>
      <c r="K561" s="30"/>
      <c r="L561" s="149"/>
      <c r="M561" s="30"/>
      <c r="N561" s="30">
        <v>0</v>
      </c>
    </row>
    <row r="562" spans="1:14">
      <c r="A562" s="13" t="s">
        <v>144</v>
      </c>
      <c r="B562" s="2" t="s">
        <v>78</v>
      </c>
      <c r="C562" s="14" t="s">
        <v>65</v>
      </c>
      <c r="D562" s="2">
        <v>2012</v>
      </c>
      <c r="E562" s="14">
        <v>2013</v>
      </c>
      <c r="F562" s="14" t="s">
        <v>101</v>
      </c>
      <c r="G562" s="26">
        <v>10184</v>
      </c>
      <c r="H562" s="26">
        <v>25845</v>
      </c>
      <c r="I562" s="53">
        <v>45470</v>
      </c>
      <c r="J562" s="30">
        <v>0.98450000000000004</v>
      </c>
      <c r="K562" s="30"/>
      <c r="L562" s="149"/>
      <c r="M562" s="30"/>
      <c r="N562" s="30">
        <v>6.7299999999999999E-2</v>
      </c>
    </row>
    <row r="563" spans="1:14">
      <c r="A563" s="13" t="s">
        <v>145</v>
      </c>
      <c r="B563" s="2" t="s">
        <v>78</v>
      </c>
      <c r="C563" s="14" t="s">
        <v>65</v>
      </c>
      <c r="D563" s="2">
        <v>2012</v>
      </c>
      <c r="E563" s="14">
        <v>2013</v>
      </c>
      <c r="F563" s="14" t="s">
        <v>101</v>
      </c>
      <c r="G563" s="26">
        <v>5639</v>
      </c>
      <c r="H563" s="26">
        <v>9538</v>
      </c>
      <c r="I563" s="53">
        <v>22643</v>
      </c>
      <c r="J563" s="30">
        <v>0.97070000000000001</v>
      </c>
      <c r="K563" s="30"/>
      <c r="L563" s="149"/>
      <c r="M563" s="30"/>
      <c r="N563" s="30">
        <v>6.7299999999999999E-2</v>
      </c>
    </row>
    <row r="564" spans="1:14">
      <c r="A564" s="13" t="s">
        <v>146</v>
      </c>
      <c r="B564" s="2" t="s">
        <v>78</v>
      </c>
      <c r="C564" s="14" t="s">
        <v>65</v>
      </c>
      <c r="D564" s="2">
        <v>2012</v>
      </c>
      <c r="E564" s="14">
        <v>2013</v>
      </c>
      <c r="F564" s="14" t="s">
        <v>101</v>
      </c>
      <c r="G564" s="26">
        <v>851</v>
      </c>
      <c r="H564" s="26">
        <v>1746</v>
      </c>
      <c r="I564" s="53">
        <v>2835</v>
      </c>
      <c r="J564" s="30">
        <v>0.87270000000000003</v>
      </c>
      <c r="K564" s="30"/>
      <c r="L564" s="149"/>
      <c r="M564" s="30"/>
      <c r="N564" s="30">
        <v>6.7299999999999999E-2</v>
      </c>
    </row>
    <row r="565" spans="1:14">
      <c r="A565" s="13" t="s">
        <v>147</v>
      </c>
      <c r="B565" s="2" t="s">
        <v>78</v>
      </c>
      <c r="C565" s="14" t="s">
        <v>65</v>
      </c>
      <c r="D565" s="2">
        <v>2012</v>
      </c>
      <c r="E565" s="14">
        <v>2013</v>
      </c>
      <c r="F565" s="14" t="s">
        <v>101</v>
      </c>
      <c r="G565" s="26">
        <v>7216</v>
      </c>
      <c r="H565" s="26">
        <v>13612</v>
      </c>
      <c r="I565" s="53">
        <v>23247</v>
      </c>
      <c r="J565" s="30">
        <v>0.99439999999999995</v>
      </c>
      <c r="K565" s="30"/>
      <c r="L565" s="149"/>
      <c r="M565" s="30"/>
      <c r="N565" s="30">
        <v>6.7299999999999999E-2</v>
      </c>
    </row>
    <row r="566" spans="1:14">
      <c r="A566" s="13" t="s">
        <v>148</v>
      </c>
      <c r="B566" s="2" t="s">
        <v>78</v>
      </c>
      <c r="C566" s="14" t="s">
        <v>65</v>
      </c>
      <c r="D566" s="2">
        <v>2012</v>
      </c>
      <c r="E566" s="14">
        <v>2013</v>
      </c>
      <c r="F566" s="14" t="s">
        <v>101</v>
      </c>
      <c r="G566" s="26">
        <v>21978</v>
      </c>
      <c r="H566" s="26">
        <v>53540</v>
      </c>
      <c r="I566" s="53">
        <v>85164</v>
      </c>
      <c r="J566" s="30">
        <v>0.996</v>
      </c>
      <c r="K566" s="30"/>
      <c r="L566" s="149"/>
      <c r="M566" s="30"/>
      <c r="N566" s="30">
        <v>1.5599999999999999E-2</v>
      </c>
    </row>
    <row r="567" spans="1:14">
      <c r="A567" s="13" t="s">
        <v>149</v>
      </c>
      <c r="B567" s="2" t="s">
        <v>78</v>
      </c>
      <c r="C567" s="14" t="s">
        <v>65</v>
      </c>
      <c r="D567" s="2">
        <v>2012</v>
      </c>
      <c r="E567" s="14">
        <v>2013</v>
      </c>
      <c r="F567" s="14" t="s">
        <v>101</v>
      </c>
      <c r="G567" s="26">
        <v>425</v>
      </c>
      <c r="H567" s="26">
        <v>959</v>
      </c>
      <c r="I567" s="53">
        <v>2045</v>
      </c>
      <c r="J567" s="30">
        <v>1</v>
      </c>
      <c r="K567" s="30"/>
      <c r="L567" s="149"/>
      <c r="M567" s="30"/>
      <c r="N567" s="30">
        <v>6.7299999999999999E-2</v>
      </c>
    </row>
    <row r="568" spans="1:14">
      <c r="A568" s="13" t="s">
        <v>150</v>
      </c>
      <c r="B568" s="2" t="s">
        <v>78</v>
      </c>
      <c r="C568" s="14" t="s">
        <v>65</v>
      </c>
      <c r="D568" s="2">
        <v>2012</v>
      </c>
      <c r="E568" s="14">
        <v>2013</v>
      </c>
      <c r="F568" s="14" t="s">
        <v>101</v>
      </c>
      <c r="G568" s="26">
        <v>379</v>
      </c>
      <c r="H568" s="26">
        <v>619</v>
      </c>
      <c r="I568" s="53">
        <v>1410</v>
      </c>
      <c r="J568" s="30">
        <v>0.96719999999999995</v>
      </c>
      <c r="K568" s="30"/>
      <c r="L568" s="149"/>
      <c r="M568" s="30"/>
      <c r="N568" s="30">
        <v>6.7299999999999999E-2</v>
      </c>
    </row>
    <row r="569" spans="1:14">
      <c r="A569" s="13" t="s">
        <v>151</v>
      </c>
      <c r="B569" s="2" t="s">
        <v>78</v>
      </c>
      <c r="C569" s="14" t="s">
        <v>65</v>
      </c>
      <c r="D569" s="2">
        <v>2012</v>
      </c>
      <c r="E569" s="14">
        <v>2013</v>
      </c>
      <c r="F569" s="14" t="s">
        <v>101</v>
      </c>
      <c r="G569" s="26">
        <v>18468</v>
      </c>
      <c r="H569" s="26">
        <v>41994</v>
      </c>
      <c r="I569" s="53">
        <v>95874</v>
      </c>
      <c r="J569" s="30">
        <v>1</v>
      </c>
      <c r="K569" s="30"/>
      <c r="L569" s="149"/>
      <c r="M569" s="30"/>
      <c r="N569" s="30">
        <v>0</v>
      </c>
    </row>
    <row r="570" spans="1:14">
      <c r="A570" s="13" t="s">
        <v>152</v>
      </c>
      <c r="B570" s="2" t="s">
        <v>78</v>
      </c>
      <c r="C570" s="14" t="s">
        <v>65</v>
      </c>
      <c r="D570" s="2">
        <v>2012</v>
      </c>
      <c r="E570" s="14">
        <v>2013</v>
      </c>
      <c r="F570" s="14" t="s">
        <v>101</v>
      </c>
      <c r="G570" s="26">
        <v>3387</v>
      </c>
      <c r="H570" s="26">
        <v>7181</v>
      </c>
      <c r="I570" s="53">
        <v>16917</v>
      </c>
      <c r="J570" s="30">
        <v>0.92979999999999996</v>
      </c>
      <c r="K570" s="30"/>
      <c r="L570" s="149"/>
      <c r="M570" s="30"/>
      <c r="N570" s="30">
        <v>6.7299999999999999E-2</v>
      </c>
    </row>
    <row r="571" spans="1:14">
      <c r="A571" s="13" t="s">
        <v>153</v>
      </c>
      <c r="B571" s="2" t="s">
        <v>78</v>
      </c>
      <c r="C571" s="14" t="s">
        <v>65</v>
      </c>
      <c r="D571" s="2">
        <v>2012</v>
      </c>
      <c r="E571" s="14">
        <v>2013</v>
      </c>
      <c r="F571" s="14" t="s">
        <v>101</v>
      </c>
      <c r="G571" s="26">
        <v>3830</v>
      </c>
      <c r="H571" s="26">
        <v>7339</v>
      </c>
      <c r="I571" s="53">
        <v>11625</v>
      </c>
      <c r="J571" s="30">
        <v>1</v>
      </c>
      <c r="K571" s="30"/>
      <c r="L571" s="149"/>
      <c r="M571" s="30"/>
      <c r="N571" s="30">
        <v>6.7299999999999999E-2</v>
      </c>
    </row>
    <row r="572" spans="1:14">
      <c r="A572" s="13" t="s">
        <v>154</v>
      </c>
      <c r="B572" s="2" t="s">
        <v>77</v>
      </c>
      <c r="C572" s="14" t="s">
        <v>65</v>
      </c>
      <c r="D572" s="2">
        <v>2012</v>
      </c>
      <c r="E572" s="14">
        <v>2013</v>
      </c>
      <c r="F572" s="14" t="s">
        <v>101</v>
      </c>
      <c r="G572" s="26">
        <v>101210</v>
      </c>
      <c r="H572" s="26">
        <v>225212</v>
      </c>
      <c r="I572" s="53">
        <v>463424</v>
      </c>
      <c r="J572" s="30">
        <v>0.99650000000000005</v>
      </c>
      <c r="K572" s="30"/>
      <c r="L572" s="149"/>
      <c r="M572" s="30"/>
      <c r="N572" s="30">
        <v>0</v>
      </c>
    </row>
    <row r="573" spans="1:14">
      <c r="A573" s="13" t="s">
        <v>155</v>
      </c>
      <c r="B573" s="2" t="s">
        <v>77</v>
      </c>
      <c r="C573" s="14" t="s">
        <v>65</v>
      </c>
      <c r="D573" s="2">
        <v>2012</v>
      </c>
      <c r="E573" s="14">
        <v>2013</v>
      </c>
      <c r="F573" s="14" t="s">
        <v>101</v>
      </c>
      <c r="G573" s="26">
        <v>8252</v>
      </c>
      <c r="H573" s="26">
        <v>17834</v>
      </c>
      <c r="I573" s="53">
        <v>31370</v>
      </c>
      <c r="J573" s="30">
        <v>0.98140000000000005</v>
      </c>
      <c r="K573" s="30"/>
      <c r="L573" s="149"/>
      <c r="M573" s="30"/>
      <c r="N573" s="30">
        <v>6.7299999999999999E-2</v>
      </c>
    </row>
    <row r="574" spans="1:14">
      <c r="A574" s="13" t="s">
        <v>156</v>
      </c>
      <c r="B574" s="2" t="s">
        <v>78</v>
      </c>
      <c r="C574" s="14" t="s">
        <v>65</v>
      </c>
      <c r="D574" s="2">
        <v>2012</v>
      </c>
      <c r="E574" s="14">
        <v>2013</v>
      </c>
      <c r="F574" s="14" t="s">
        <v>101</v>
      </c>
      <c r="G574" s="26">
        <v>772</v>
      </c>
      <c r="H574" s="26">
        <v>1612</v>
      </c>
      <c r="I574" s="53">
        <v>3256</v>
      </c>
      <c r="J574" s="30">
        <v>0.85899999999999999</v>
      </c>
      <c r="K574" s="30"/>
      <c r="L574" s="149"/>
      <c r="M574" s="30"/>
      <c r="N574" s="30">
        <v>6.7299999999999999E-2</v>
      </c>
    </row>
    <row r="575" spans="1:14">
      <c r="A575" s="13" t="s">
        <v>157</v>
      </c>
      <c r="B575" s="2" t="s">
        <v>78</v>
      </c>
      <c r="C575" s="14" t="s">
        <v>65</v>
      </c>
      <c r="D575" s="2">
        <v>2012</v>
      </c>
      <c r="E575" s="14">
        <v>2013</v>
      </c>
      <c r="F575" s="14" t="s">
        <v>101</v>
      </c>
      <c r="G575" s="26">
        <v>113640</v>
      </c>
      <c r="H575" s="26">
        <v>276481</v>
      </c>
      <c r="I575" s="53">
        <v>411248</v>
      </c>
      <c r="J575" s="30">
        <v>0.99919999999999998</v>
      </c>
      <c r="K575" s="30"/>
      <c r="L575" s="149"/>
      <c r="M575" s="30"/>
      <c r="N575" s="30">
        <v>1.5800000000000002E-2</v>
      </c>
    </row>
    <row r="576" spans="1:14">
      <c r="A576" s="13" t="s">
        <v>158</v>
      </c>
      <c r="B576" s="2" t="s">
        <v>77</v>
      </c>
      <c r="C576" s="14" t="s">
        <v>65</v>
      </c>
      <c r="D576" s="2">
        <v>2012</v>
      </c>
      <c r="E576" s="14">
        <v>2013</v>
      </c>
      <c r="F576" s="14" t="s">
        <v>101</v>
      </c>
      <c r="G576" s="26">
        <v>93411</v>
      </c>
      <c r="H576" s="26">
        <v>208709</v>
      </c>
      <c r="I576" s="53">
        <v>327831</v>
      </c>
      <c r="J576" s="30">
        <v>0.98740000000000006</v>
      </c>
      <c r="K576" s="30"/>
      <c r="L576" s="149"/>
      <c r="M576" s="30"/>
      <c r="N576" s="30">
        <v>0</v>
      </c>
    </row>
    <row r="577" spans="1:31">
      <c r="A577" s="13" t="s">
        <v>159</v>
      </c>
      <c r="B577" s="2" t="s">
        <v>78</v>
      </c>
      <c r="C577" s="14" t="s">
        <v>65</v>
      </c>
      <c r="D577" s="2">
        <v>2012</v>
      </c>
      <c r="E577" s="14">
        <v>2013</v>
      </c>
      <c r="F577" s="14" t="s">
        <v>101</v>
      </c>
      <c r="G577" s="26">
        <v>2580</v>
      </c>
      <c r="H577" s="26">
        <v>6053</v>
      </c>
      <c r="I577" s="53">
        <v>10239</v>
      </c>
      <c r="J577" s="30">
        <v>1</v>
      </c>
      <c r="K577" s="30"/>
      <c r="L577" s="149"/>
      <c r="M577" s="30"/>
      <c r="N577" s="30">
        <v>6.7299999999999999E-2</v>
      </c>
    </row>
    <row r="578" spans="1:31">
      <c r="A578" s="13" t="s">
        <v>160</v>
      </c>
      <c r="B578" s="2" t="s">
        <v>78</v>
      </c>
      <c r="C578" s="14" t="s">
        <v>65</v>
      </c>
      <c r="D578" s="2">
        <v>2012</v>
      </c>
      <c r="E578" s="14">
        <v>2013</v>
      </c>
      <c r="F578" s="14" t="s">
        <v>101</v>
      </c>
      <c r="G578" s="26">
        <v>155859</v>
      </c>
      <c r="H578" s="26">
        <v>368935</v>
      </c>
      <c r="I578" s="53">
        <v>489934</v>
      </c>
      <c r="J578" s="30">
        <v>0.99890000000000001</v>
      </c>
      <c r="K578" s="30"/>
      <c r="L578" s="149"/>
      <c r="M578" s="30"/>
      <c r="N578" s="30">
        <v>2.4299999999999999E-2</v>
      </c>
    </row>
    <row r="579" spans="1:31">
      <c r="A579" s="13" t="s">
        <v>161</v>
      </c>
      <c r="B579" s="2" t="s">
        <v>77</v>
      </c>
      <c r="C579" s="14" t="s">
        <v>65</v>
      </c>
      <c r="D579" s="2">
        <v>2012</v>
      </c>
      <c r="E579" s="14">
        <v>2013</v>
      </c>
      <c r="F579" s="14" t="s">
        <v>101</v>
      </c>
      <c r="G579" s="26">
        <v>115372</v>
      </c>
      <c r="H579" s="26">
        <v>253631</v>
      </c>
      <c r="I579" s="53">
        <v>445965</v>
      </c>
      <c r="J579" s="30">
        <v>0.97860000000000003</v>
      </c>
      <c r="K579" s="30"/>
      <c r="L579" s="149"/>
      <c r="M579" s="30"/>
      <c r="N579" s="30">
        <v>5.8799999999999998E-2</v>
      </c>
    </row>
    <row r="580" spans="1:31">
      <c r="A580" s="13" t="s">
        <v>162</v>
      </c>
      <c r="B580" s="2" t="s">
        <v>77</v>
      </c>
      <c r="C580" s="14" t="s">
        <v>65</v>
      </c>
      <c r="D580" s="2">
        <v>2012</v>
      </c>
      <c r="E580" s="14">
        <v>2013</v>
      </c>
      <c r="F580" s="14" t="s">
        <v>101</v>
      </c>
      <c r="G580" s="26">
        <v>32845</v>
      </c>
      <c r="H580" s="26">
        <v>50994</v>
      </c>
      <c r="I580" s="53">
        <v>135294</v>
      </c>
      <c r="J580" s="30">
        <v>0.98250000000000004</v>
      </c>
      <c r="K580" s="30"/>
      <c r="L580" s="149"/>
      <c r="M580" s="30"/>
      <c r="N580" s="30">
        <v>4.2299999999999997E-2</v>
      </c>
    </row>
    <row r="581" spans="1:31">
      <c r="A581" s="13" t="s">
        <v>163</v>
      </c>
      <c r="B581" s="2" t="s">
        <v>78</v>
      </c>
      <c r="C581" s="14" t="s">
        <v>65</v>
      </c>
      <c r="D581" s="2">
        <v>2012</v>
      </c>
      <c r="E581" s="14">
        <v>2013</v>
      </c>
      <c r="F581" s="14" t="s">
        <v>101</v>
      </c>
      <c r="G581" s="26">
        <v>44548</v>
      </c>
      <c r="H581" s="26">
        <v>108719</v>
      </c>
      <c r="I581" s="53">
        <v>181644</v>
      </c>
      <c r="J581" s="30">
        <v>0.98619999999999997</v>
      </c>
      <c r="K581" s="30"/>
      <c r="L581" s="149"/>
      <c r="M581" s="30"/>
      <c r="N581" s="30">
        <v>1.41E-2</v>
      </c>
    </row>
    <row r="582" spans="1:31">
      <c r="A582" s="13" t="s">
        <v>164</v>
      </c>
      <c r="B582" s="2" t="s">
        <v>77</v>
      </c>
      <c r="C582" s="14" t="s">
        <v>65</v>
      </c>
      <c r="D582" s="2">
        <v>2012</v>
      </c>
      <c r="E582" s="14">
        <v>2013</v>
      </c>
      <c r="F582" s="14" t="s">
        <v>101</v>
      </c>
      <c r="G582" s="26">
        <v>8995</v>
      </c>
      <c r="H582" s="26">
        <v>17603</v>
      </c>
      <c r="I582" s="53">
        <v>33483</v>
      </c>
      <c r="J582" s="30">
        <v>0.94630000000000003</v>
      </c>
      <c r="K582" s="30"/>
      <c r="L582" s="149"/>
      <c r="M582" s="30"/>
      <c r="N582" s="30">
        <v>6.7299999999999999E-2</v>
      </c>
    </row>
    <row r="583" spans="1:31">
      <c r="A583" s="13" t="s">
        <v>165</v>
      </c>
      <c r="B583" s="2" t="s">
        <v>77</v>
      </c>
      <c r="C583" s="14" t="s">
        <v>65</v>
      </c>
      <c r="D583" s="2">
        <v>2012</v>
      </c>
      <c r="E583" s="14">
        <v>2013</v>
      </c>
      <c r="F583" s="14" t="s">
        <v>101</v>
      </c>
      <c r="G583" s="26">
        <v>13945</v>
      </c>
      <c r="H583" s="26">
        <v>28900</v>
      </c>
      <c r="I583" s="53">
        <v>79228</v>
      </c>
      <c r="J583" s="30">
        <v>0.9415</v>
      </c>
      <c r="K583" s="30"/>
      <c r="L583" s="149"/>
      <c r="M583" s="30"/>
      <c r="N583" s="30">
        <v>6.7299999999999999E-2</v>
      </c>
    </row>
    <row r="584" spans="1:31">
      <c r="A584" s="13" t="s">
        <v>166</v>
      </c>
      <c r="B584" s="2" t="s">
        <v>77</v>
      </c>
      <c r="C584" s="14" t="s">
        <v>65</v>
      </c>
      <c r="D584" s="2">
        <v>2012</v>
      </c>
      <c r="E584" s="14">
        <v>2013</v>
      </c>
      <c r="F584" s="14" t="s">
        <v>101</v>
      </c>
      <c r="G584" s="26">
        <v>14027</v>
      </c>
      <c r="H584" s="26">
        <v>31696</v>
      </c>
      <c r="I584" s="53">
        <v>81233</v>
      </c>
      <c r="J584" s="30">
        <v>0.95079999999999998</v>
      </c>
      <c r="K584" s="30"/>
      <c r="L584" s="149"/>
      <c r="M584" s="30"/>
      <c r="N584" s="30">
        <v>6.7299999999999999E-2</v>
      </c>
    </row>
    <row r="585" spans="1:31">
      <c r="A585" s="13" t="s">
        <v>167</v>
      </c>
      <c r="B585" s="2" t="s">
        <v>77</v>
      </c>
      <c r="C585" s="14" t="s">
        <v>65</v>
      </c>
      <c r="D585" s="2">
        <v>2012</v>
      </c>
      <c r="E585" s="14">
        <v>2013</v>
      </c>
      <c r="F585" s="14" t="s">
        <v>101</v>
      </c>
      <c r="G585" s="26">
        <v>50330</v>
      </c>
      <c r="H585" s="26">
        <v>108071</v>
      </c>
      <c r="I585" s="53">
        <v>264004</v>
      </c>
      <c r="J585" s="30">
        <v>0.87480000000000002</v>
      </c>
      <c r="K585" s="30"/>
      <c r="L585" s="149"/>
      <c r="M585" s="30"/>
      <c r="N585" s="30">
        <v>0</v>
      </c>
    </row>
    <row r="586" spans="1:31">
      <c r="A586" s="13" t="s">
        <v>168</v>
      </c>
      <c r="B586" s="2" t="s">
        <v>77</v>
      </c>
      <c r="C586" s="14" t="s">
        <v>65</v>
      </c>
      <c r="D586" s="2">
        <v>2012</v>
      </c>
      <c r="E586" s="14">
        <v>2013</v>
      </c>
      <c r="F586" s="14" t="s">
        <v>101</v>
      </c>
      <c r="G586" s="26">
        <v>10856</v>
      </c>
      <c r="H586" s="26">
        <v>21161</v>
      </c>
      <c r="I586" s="53">
        <v>42479</v>
      </c>
      <c r="J586" s="30">
        <v>0.95440000000000003</v>
      </c>
      <c r="K586" s="30"/>
      <c r="L586" s="149"/>
      <c r="M586" s="30"/>
      <c r="N586" s="30">
        <v>6.7299999999999999E-2</v>
      </c>
      <c r="O586" s="1"/>
      <c r="P586" s="1"/>
      <c r="Q586" s="1"/>
      <c r="R586" s="1"/>
      <c r="S586" s="1"/>
      <c r="T586" s="1"/>
      <c r="U586" s="1"/>
      <c r="V586" s="1"/>
      <c r="W586" s="1"/>
      <c r="X586" s="1"/>
      <c r="Y586" s="1"/>
      <c r="Z586" s="1"/>
      <c r="AA586" s="1"/>
      <c r="AB586" s="1"/>
      <c r="AC586" s="1"/>
      <c r="AD586" s="1"/>
      <c r="AE586" s="1"/>
    </row>
    <row r="587" spans="1:31">
      <c r="A587" s="13" t="s">
        <v>169</v>
      </c>
      <c r="B587" s="2" t="s">
        <v>78</v>
      </c>
      <c r="C587" s="14" t="s">
        <v>65</v>
      </c>
      <c r="D587" s="2">
        <v>2012</v>
      </c>
      <c r="E587" s="14">
        <v>2013</v>
      </c>
      <c r="F587" s="14" t="s">
        <v>101</v>
      </c>
      <c r="G587" s="26">
        <v>12319</v>
      </c>
      <c r="H587" s="26">
        <v>24689</v>
      </c>
      <c r="I587" s="53">
        <v>40807</v>
      </c>
      <c r="J587" s="30">
        <v>0.9758</v>
      </c>
      <c r="K587" s="30"/>
      <c r="L587" s="149"/>
      <c r="M587" s="30"/>
      <c r="N587" s="30">
        <v>6.7299999999999999E-2</v>
      </c>
      <c r="O587" s="1"/>
      <c r="P587" s="1"/>
      <c r="Q587" s="1"/>
      <c r="R587" s="1"/>
      <c r="S587" s="1"/>
      <c r="T587" s="1"/>
      <c r="U587" s="1"/>
      <c r="V587" s="1"/>
      <c r="W587" s="1"/>
      <c r="X587" s="1"/>
      <c r="Y587" s="1"/>
      <c r="Z587" s="1"/>
      <c r="AA587" s="1"/>
      <c r="AB587" s="1"/>
      <c r="AC587" s="1"/>
      <c r="AD587" s="1"/>
      <c r="AE587" s="1"/>
    </row>
    <row r="588" spans="1:31">
      <c r="A588" s="13" t="s">
        <v>170</v>
      </c>
      <c r="B588" s="2" t="s">
        <v>78</v>
      </c>
      <c r="C588" s="14" t="s">
        <v>65</v>
      </c>
      <c r="D588" s="2">
        <v>2012</v>
      </c>
      <c r="E588" s="14">
        <v>2013</v>
      </c>
      <c r="F588" s="14" t="s">
        <v>101</v>
      </c>
      <c r="G588" s="26">
        <v>155</v>
      </c>
      <c r="H588" s="26">
        <v>292</v>
      </c>
      <c r="I588" s="53">
        <v>507</v>
      </c>
      <c r="J588" s="30">
        <v>1</v>
      </c>
      <c r="K588" s="30"/>
      <c r="L588" s="149"/>
      <c r="M588" s="30"/>
      <c r="N588" s="30">
        <v>6.7299999999999999E-2</v>
      </c>
      <c r="O588" s="1"/>
      <c r="P588" s="1"/>
      <c r="Q588" s="1"/>
      <c r="R588" s="1"/>
      <c r="S588" s="1"/>
      <c r="T588" s="1"/>
      <c r="U588" s="1"/>
      <c r="V588" s="1"/>
      <c r="W588" s="1"/>
      <c r="X588" s="1"/>
      <c r="Y588" s="1"/>
      <c r="Z588" s="1"/>
      <c r="AA588" s="1"/>
      <c r="AB588" s="1"/>
      <c r="AC588" s="1"/>
      <c r="AD588" s="1"/>
      <c r="AE588" s="1"/>
    </row>
    <row r="589" spans="1:31">
      <c r="A589" s="13" t="s">
        <v>171</v>
      </c>
      <c r="B589" s="2" t="s">
        <v>78</v>
      </c>
      <c r="C589" s="14" t="s">
        <v>65</v>
      </c>
      <c r="D589" s="2">
        <v>2012</v>
      </c>
      <c r="E589" s="14">
        <v>2013</v>
      </c>
      <c r="F589" s="14" t="s">
        <v>101</v>
      </c>
      <c r="G589" s="26">
        <v>2747</v>
      </c>
      <c r="H589" s="26">
        <v>6114</v>
      </c>
      <c r="I589" s="53">
        <v>10740</v>
      </c>
      <c r="J589" s="30">
        <v>1</v>
      </c>
      <c r="K589" s="30"/>
      <c r="L589" s="149"/>
      <c r="M589" s="30"/>
      <c r="N589" s="30">
        <v>6.7299999999999999E-2</v>
      </c>
      <c r="O589" s="1"/>
      <c r="P589" s="1"/>
      <c r="Q589" s="1"/>
      <c r="R589" s="1"/>
      <c r="S589" s="1"/>
      <c r="T589" s="1"/>
      <c r="U589" s="1"/>
      <c r="V589" s="1"/>
      <c r="W589" s="1"/>
      <c r="X589" s="1"/>
      <c r="Y589" s="1"/>
      <c r="Z589" s="1"/>
      <c r="AA589" s="1"/>
      <c r="AB589" s="1"/>
      <c r="AC589" s="1"/>
      <c r="AD589" s="1"/>
      <c r="AE589" s="1"/>
    </row>
    <row r="590" spans="1:31">
      <c r="A590" s="13" t="s">
        <v>172</v>
      </c>
      <c r="B590" s="2" t="s">
        <v>77</v>
      </c>
      <c r="C590" s="14" t="s">
        <v>65</v>
      </c>
      <c r="D590" s="2">
        <v>2012</v>
      </c>
      <c r="E590" s="14">
        <v>2013</v>
      </c>
      <c r="F590" s="14" t="s">
        <v>101</v>
      </c>
      <c r="G590" s="26">
        <v>20526</v>
      </c>
      <c r="H590" s="26">
        <v>41119</v>
      </c>
      <c r="I590" s="53">
        <v>69053</v>
      </c>
      <c r="J590" s="30">
        <v>0.94950000000000001</v>
      </c>
      <c r="K590" s="30"/>
      <c r="L590" s="149"/>
      <c r="M590" s="30"/>
      <c r="N590" s="30">
        <v>0.10349999999999999</v>
      </c>
      <c r="O590" s="1"/>
      <c r="P590" s="1"/>
      <c r="Q590" s="1"/>
      <c r="R590" s="1"/>
      <c r="S590" s="1"/>
      <c r="T590" s="1"/>
      <c r="U590" s="1"/>
      <c r="V590" s="1"/>
      <c r="W590" s="1"/>
      <c r="X590" s="1"/>
      <c r="Y590" s="1"/>
      <c r="Z590" s="1"/>
      <c r="AA590" s="1"/>
      <c r="AB590" s="1"/>
      <c r="AC590" s="1"/>
      <c r="AD590" s="1"/>
      <c r="AE590" s="1"/>
    </row>
    <row r="591" spans="1:31">
      <c r="A591" s="13" t="s">
        <v>173</v>
      </c>
      <c r="B591" s="2" t="s">
        <v>77</v>
      </c>
      <c r="C591" s="14" t="s">
        <v>65</v>
      </c>
      <c r="D591" s="2">
        <v>2012</v>
      </c>
      <c r="E591" s="14">
        <v>2013</v>
      </c>
      <c r="F591" s="14" t="s">
        <v>101</v>
      </c>
      <c r="G591" s="26">
        <v>18467</v>
      </c>
      <c r="H591" s="26">
        <v>34288</v>
      </c>
      <c r="I591" s="53">
        <v>64678</v>
      </c>
      <c r="J591" s="30">
        <v>0.94989999999999997</v>
      </c>
      <c r="K591" s="30"/>
      <c r="L591" s="149"/>
      <c r="M591" s="30"/>
      <c r="N591" s="30">
        <v>6.7299999999999999E-2</v>
      </c>
      <c r="O591" s="1"/>
      <c r="P591" s="1"/>
      <c r="Q591" s="1"/>
      <c r="R591" s="1"/>
      <c r="S591" s="1"/>
      <c r="T591" s="1"/>
      <c r="U591" s="1"/>
      <c r="V591" s="1"/>
      <c r="W591" s="1"/>
      <c r="X591" s="1"/>
      <c r="Y591" s="1"/>
      <c r="Z591" s="1"/>
      <c r="AA591" s="1"/>
      <c r="AB591" s="1"/>
      <c r="AC591" s="1"/>
      <c r="AD591" s="1"/>
      <c r="AE591" s="1"/>
    </row>
    <row r="592" spans="1:31">
      <c r="A592" s="13" t="s">
        <v>174</v>
      </c>
      <c r="B592" s="2" t="s">
        <v>78</v>
      </c>
      <c r="C592" s="14" t="s">
        <v>65</v>
      </c>
      <c r="D592" s="2">
        <v>2012</v>
      </c>
      <c r="E592" s="14">
        <v>2013</v>
      </c>
      <c r="F592" s="14" t="s">
        <v>101</v>
      </c>
      <c r="G592" s="26">
        <v>40651</v>
      </c>
      <c r="H592" s="26">
        <v>89458</v>
      </c>
      <c r="I592" s="53">
        <v>138043</v>
      </c>
      <c r="J592" s="30">
        <v>1</v>
      </c>
      <c r="K592" s="30"/>
      <c r="L592" s="149"/>
      <c r="M592" s="30"/>
      <c r="N592" s="30">
        <v>8.3999999999999995E-3</v>
      </c>
      <c r="O592" s="1"/>
      <c r="P592" s="1"/>
      <c r="Q592" s="1"/>
      <c r="R592" s="1"/>
      <c r="S592" s="1"/>
      <c r="T592" s="1"/>
      <c r="U592" s="1"/>
      <c r="V592" s="1"/>
      <c r="W592" s="1"/>
      <c r="X592" s="1"/>
      <c r="Y592" s="1"/>
      <c r="Z592" s="1"/>
      <c r="AA592" s="1"/>
      <c r="AB592" s="1"/>
      <c r="AC592" s="1"/>
      <c r="AD592" s="1"/>
      <c r="AE592" s="1"/>
    </row>
    <row r="593" spans="1:31">
      <c r="A593" s="13" t="s">
        <v>175</v>
      </c>
      <c r="B593" s="2" t="s">
        <v>78</v>
      </c>
      <c r="C593" s="14" t="s">
        <v>65</v>
      </c>
      <c r="D593" s="2">
        <v>2012</v>
      </c>
      <c r="E593" s="14">
        <v>2013</v>
      </c>
      <c r="F593" s="14" t="s">
        <v>101</v>
      </c>
      <c r="G593" s="26">
        <v>4941</v>
      </c>
      <c r="H593" s="26">
        <v>11901</v>
      </c>
      <c r="I593" s="53">
        <v>23564</v>
      </c>
      <c r="J593" s="30">
        <v>0.95169999999999999</v>
      </c>
      <c r="K593" s="30"/>
      <c r="L593" s="149"/>
      <c r="M593" s="30"/>
      <c r="N593" s="30">
        <v>6.7299999999999999E-2</v>
      </c>
      <c r="O593" s="1"/>
      <c r="P593" s="1"/>
      <c r="Q593" s="1"/>
      <c r="R593" s="1"/>
      <c r="S593" s="1"/>
      <c r="T593" s="1"/>
      <c r="U593" s="1"/>
      <c r="V593" s="1"/>
      <c r="W593" s="1"/>
      <c r="X593" s="1"/>
      <c r="Y593" s="1"/>
      <c r="Z593" s="1"/>
      <c r="AA593" s="1"/>
      <c r="AB593" s="1"/>
      <c r="AC593" s="1"/>
      <c r="AD593" s="1"/>
      <c r="AE593" s="1"/>
    </row>
    <row r="594" spans="1:31">
      <c r="A594" s="13" t="s">
        <v>176</v>
      </c>
      <c r="B594" s="2" t="s">
        <v>78</v>
      </c>
      <c r="C594" s="14" t="s">
        <v>65</v>
      </c>
      <c r="D594" s="2">
        <v>2012</v>
      </c>
      <c r="E594" s="14">
        <v>2013</v>
      </c>
      <c r="F594" s="14" t="s">
        <v>101</v>
      </c>
      <c r="G594" s="26">
        <v>4168</v>
      </c>
      <c r="H594" s="26">
        <v>9693</v>
      </c>
      <c r="I594" s="53">
        <v>17288</v>
      </c>
      <c r="J594" s="30">
        <v>0.93440000000000001</v>
      </c>
      <c r="K594" s="30"/>
      <c r="L594" s="149"/>
      <c r="M594" s="30"/>
      <c r="N594" s="30">
        <v>6.7299999999999999E-2</v>
      </c>
      <c r="O594" s="1"/>
      <c r="P594" s="1"/>
      <c r="Q594" s="1"/>
      <c r="R594" s="1"/>
      <c r="S594" s="1"/>
      <c r="T594" s="1"/>
      <c r="U594" s="1"/>
      <c r="V594" s="1"/>
      <c r="W594" s="1"/>
      <c r="X594" s="1"/>
      <c r="Y594" s="1"/>
      <c r="Z594" s="1"/>
      <c r="AA594" s="1"/>
      <c r="AB594" s="1"/>
      <c r="AC594" s="1"/>
      <c r="AD594" s="1"/>
      <c r="AE594" s="1"/>
    </row>
    <row r="595" spans="1:31">
      <c r="A595" s="13" t="s">
        <v>177</v>
      </c>
      <c r="B595" s="2" t="s">
        <v>78</v>
      </c>
      <c r="C595" s="14" t="s">
        <v>65</v>
      </c>
      <c r="D595" s="2">
        <v>2012</v>
      </c>
      <c r="E595" s="14">
        <v>2013</v>
      </c>
      <c r="F595" s="14" t="s">
        <v>101</v>
      </c>
      <c r="G595" s="26">
        <v>825</v>
      </c>
      <c r="H595" s="26">
        <v>1638</v>
      </c>
      <c r="I595" s="53">
        <v>2821</v>
      </c>
      <c r="J595" s="30">
        <v>0.9153</v>
      </c>
      <c r="K595" s="30"/>
      <c r="L595" s="149"/>
      <c r="M595" s="30"/>
      <c r="N595" s="30">
        <v>6.7299999999999999E-2</v>
      </c>
      <c r="O595" s="1"/>
      <c r="P595" s="1"/>
      <c r="Q595" s="1"/>
      <c r="R595" s="1"/>
      <c r="S595" s="1"/>
      <c r="T595" s="1"/>
      <c r="U595" s="1"/>
      <c r="V595" s="1"/>
      <c r="W595" s="1"/>
      <c r="X595" s="1"/>
      <c r="Y595" s="1"/>
      <c r="Z595" s="1"/>
      <c r="AA595" s="1"/>
      <c r="AB595" s="1"/>
      <c r="AC595" s="1"/>
      <c r="AD595" s="1"/>
      <c r="AE595" s="1"/>
    </row>
    <row r="596" spans="1:31">
      <c r="A596" s="13" t="s">
        <v>178</v>
      </c>
      <c r="B596" s="2" t="s">
        <v>77</v>
      </c>
      <c r="C596" s="14" t="s">
        <v>65</v>
      </c>
      <c r="D596" s="2">
        <v>2012</v>
      </c>
      <c r="E596" s="14">
        <v>2013</v>
      </c>
      <c r="F596" s="14" t="s">
        <v>101</v>
      </c>
      <c r="G596" s="26">
        <v>43609</v>
      </c>
      <c r="H596" s="26">
        <v>110559</v>
      </c>
      <c r="I596" s="53">
        <v>170246</v>
      </c>
      <c r="J596" s="30">
        <v>1</v>
      </c>
      <c r="K596" s="30"/>
      <c r="L596" s="149"/>
      <c r="M596" s="30"/>
      <c r="N596" s="30">
        <v>8.5000000000000006E-3</v>
      </c>
      <c r="O596" s="1"/>
      <c r="P596" s="1"/>
      <c r="Q596" s="1"/>
      <c r="R596" s="1"/>
      <c r="S596" s="1"/>
      <c r="T596" s="1"/>
      <c r="U596" s="1"/>
      <c r="V596" s="1"/>
      <c r="W596" s="1"/>
      <c r="X596" s="1"/>
      <c r="Y596" s="1"/>
      <c r="Z596" s="1"/>
      <c r="AA596" s="1"/>
      <c r="AB596" s="1"/>
      <c r="AC596" s="1"/>
      <c r="AD596" s="1"/>
      <c r="AE596" s="1"/>
    </row>
    <row r="597" spans="1:31">
      <c r="A597" s="13" t="s">
        <v>179</v>
      </c>
      <c r="B597" s="2" t="s">
        <v>78</v>
      </c>
      <c r="C597" s="14" t="s">
        <v>65</v>
      </c>
      <c r="D597" s="2">
        <v>2012</v>
      </c>
      <c r="E597" s="14">
        <v>2013</v>
      </c>
      <c r="F597" s="14" t="s">
        <v>101</v>
      </c>
      <c r="G597" s="26">
        <v>2785</v>
      </c>
      <c r="H597" s="26">
        <v>5153</v>
      </c>
      <c r="I597" s="53">
        <v>8222</v>
      </c>
      <c r="J597" s="30">
        <v>0.97030000000000005</v>
      </c>
      <c r="K597" s="30"/>
      <c r="L597" s="149"/>
      <c r="M597" s="30"/>
      <c r="N597" s="30">
        <v>6.7299999999999999E-2</v>
      </c>
      <c r="O597" s="1"/>
      <c r="P597" s="1"/>
      <c r="Q597" s="1"/>
      <c r="R597" s="1"/>
      <c r="S597" s="1"/>
      <c r="T597" s="1"/>
      <c r="U597" s="1"/>
      <c r="V597" s="1"/>
      <c r="W597" s="1"/>
      <c r="X597" s="1"/>
      <c r="Y597" s="1"/>
      <c r="Z597" s="1"/>
      <c r="AA597" s="1"/>
      <c r="AB597" s="1"/>
      <c r="AC597" s="1"/>
      <c r="AD597" s="1"/>
      <c r="AE597" s="1"/>
    </row>
    <row r="598" spans="1:31">
      <c r="A598" s="13" t="s">
        <v>180</v>
      </c>
      <c r="B598" s="2" t="s">
        <v>77</v>
      </c>
      <c r="C598" s="14" t="s">
        <v>65</v>
      </c>
      <c r="D598" s="2">
        <v>2012</v>
      </c>
      <c r="E598" s="14">
        <v>2013</v>
      </c>
      <c r="F598" s="14" t="s">
        <v>101</v>
      </c>
      <c r="G598" s="26">
        <v>31902</v>
      </c>
      <c r="H598" s="26">
        <v>66179</v>
      </c>
      <c r="I598" s="53">
        <v>123794</v>
      </c>
      <c r="J598" s="30">
        <v>0.98670000000000002</v>
      </c>
      <c r="K598" s="30"/>
      <c r="L598" s="149"/>
      <c r="M598" s="30"/>
      <c r="N598" s="30">
        <v>1.29E-2</v>
      </c>
      <c r="O598" s="1"/>
      <c r="P598" s="1"/>
      <c r="Q598" s="1"/>
      <c r="R598" s="1"/>
      <c r="S598" s="1"/>
      <c r="T598" s="1"/>
      <c r="U598" s="1"/>
      <c r="V598" s="1"/>
      <c r="W598" s="1"/>
      <c r="X598" s="1"/>
      <c r="Y598" s="1"/>
      <c r="Z598" s="1"/>
      <c r="AA598" s="1"/>
      <c r="AB598" s="1"/>
      <c r="AC598" s="1"/>
      <c r="AD598" s="1"/>
      <c r="AE598" s="1"/>
    </row>
    <row r="599" spans="1:31">
      <c r="A599" s="13" t="s">
        <v>181</v>
      </c>
      <c r="B599" s="2" t="s">
        <v>77</v>
      </c>
      <c r="C599" s="14" t="s">
        <v>65</v>
      </c>
      <c r="D599" s="2">
        <v>2012</v>
      </c>
      <c r="E599" s="14">
        <v>2013</v>
      </c>
      <c r="F599" s="14" t="s">
        <v>101</v>
      </c>
      <c r="G599" s="26">
        <v>7861</v>
      </c>
      <c r="H599" s="26">
        <v>16929</v>
      </c>
      <c r="I599" s="53">
        <v>31160</v>
      </c>
      <c r="J599" s="30">
        <v>0.90639999999999998</v>
      </c>
      <c r="K599" s="30"/>
      <c r="L599" s="149"/>
      <c r="M599" s="30"/>
      <c r="N599" s="30">
        <v>6.7299999999999999E-2</v>
      </c>
      <c r="O599" s="1"/>
      <c r="P599" s="1"/>
      <c r="Q599" s="1"/>
      <c r="R599" s="1"/>
      <c r="S599" s="1"/>
      <c r="T599" s="1"/>
      <c r="U599" s="1"/>
      <c r="V599" s="1"/>
      <c r="W599" s="1"/>
      <c r="X599" s="1"/>
      <c r="Y599" s="1"/>
      <c r="Z599" s="1"/>
      <c r="AA599" s="1"/>
      <c r="AB599" s="1"/>
      <c r="AC599" s="1"/>
      <c r="AD599" s="1"/>
      <c r="AE599" s="1"/>
    </row>
    <row r="600" spans="1:31">
      <c r="A600" s="13" t="s">
        <v>182</v>
      </c>
      <c r="B600" s="2" t="s">
        <v>78</v>
      </c>
      <c r="C600" s="14" t="s">
        <v>65</v>
      </c>
      <c r="D600" s="2">
        <v>2012</v>
      </c>
      <c r="E600" s="14">
        <v>2013</v>
      </c>
      <c r="F600" s="14" t="s">
        <v>101</v>
      </c>
      <c r="G600" s="26">
        <v>5770</v>
      </c>
      <c r="H600" s="26">
        <v>12952</v>
      </c>
      <c r="I600" s="53">
        <v>20160</v>
      </c>
      <c r="J600" s="30">
        <v>1</v>
      </c>
      <c r="K600" s="30"/>
      <c r="L600" s="149"/>
      <c r="M600" s="30"/>
      <c r="N600" s="30">
        <v>6.7299999999999999E-2</v>
      </c>
      <c r="O600" s="1"/>
      <c r="P600" s="1"/>
      <c r="Q600" s="1"/>
      <c r="R600" s="1"/>
      <c r="S600" s="1"/>
      <c r="T600" s="1"/>
      <c r="U600" s="1"/>
      <c r="V600" s="1"/>
      <c r="W600" s="1"/>
      <c r="X600" s="1"/>
      <c r="Y600" s="1"/>
      <c r="Z600" s="1"/>
      <c r="AA600" s="1"/>
      <c r="AB600" s="1"/>
      <c r="AC600" s="1"/>
      <c r="AD600" s="1"/>
      <c r="AE600" s="1"/>
    </row>
    <row r="601" spans="1:31">
      <c r="A601" s="56" t="s">
        <v>183</v>
      </c>
      <c r="B601" s="2" t="s">
        <v>66</v>
      </c>
      <c r="C601" s="2" t="s">
        <v>199</v>
      </c>
      <c r="D601" s="2">
        <v>2012</v>
      </c>
      <c r="E601" s="14">
        <v>2013</v>
      </c>
      <c r="F601" s="14" t="s">
        <v>101</v>
      </c>
      <c r="G601" s="26">
        <v>1886752</v>
      </c>
      <c r="H601" s="26">
        <v>4148516</v>
      </c>
      <c r="I601" s="53">
        <v>7632676</v>
      </c>
      <c r="J601" s="30">
        <v>0.97499999999999998</v>
      </c>
      <c r="K601" s="30"/>
      <c r="L601" s="149"/>
      <c r="M601" s="30"/>
      <c r="N601" s="30">
        <v>3.3300000000000003E-2</v>
      </c>
      <c r="O601" s="2"/>
      <c r="P601" s="2"/>
      <c r="Q601" s="2"/>
      <c r="R601" s="2"/>
      <c r="S601" s="2"/>
      <c r="T601" s="2"/>
      <c r="U601" s="2"/>
      <c r="V601" s="2"/>
      <c r="W601" s="2"/>
      <c r="X601" s="2"/>
      <c r="Y601" s="2"/>
      <c r="Z601" s="2"/>
      <c r="AA601" s="2"/>
      <c r="AB601" s="2"/>
      <c r="AC601" s="2"/>
      <c r="AD601" s="2"/>
      <c r="AE601" s="2"/>
    </row>
    <row r="602" spans="1:31">
      <c r="A602" s="56" t="s">
        <v>184</v>
      </c>
      <c r="B602" s="2" t="s">
        <v>77</v>
      </c>
      <c r="C602" s="14" t="s">
        <v>199</v>
      </c>
      <c r="D602" s="2">
        <v>2012</v>
      </c>
      <c r="E602" s="14">
        <v>2013</v>
      </c>
      <c r="F602" s="14" t="s">
        <v>101</v>
      </c>
      <c r="G602" s="26">
        <v>63073</v>
      </c>
      <c r="H602" s="26">
        <v>126787</v>
      </c>
      <c r="I602" s="53">
        <v>254072</v>
      </c>
      <c r="J602" s="30">
        <v>0.91710000000000003</v>
      </c>
      <c r="K602" s="30"/>
      <c r="L602" s="149"/>
      <c r="M602" s="30"/>
      <c r="N602" s="30">
        <v>3.9199999999999999E-2</v>
      </c>
    </row>
    <row r="603" spans="1:31">
      <c r="A603" s="56" t="s">
        <v>185</v>
      </c>
      <c r="B603" s="2" t="s">
        <v>78</v>
      </c>
      <c r="C603" s="14" t="s">
        <v>199</v>
      </c>
      <c r="D603" s="2">
        <v>2012</v>
      </c>
      <c r="E603" s="14">
        <v>2013</v>
      </c>
      <c r="F603" s="14" t="s">
        <v>101</v>
      </c>
      <c r="G603" s="26">
        <v>79</v>
      </c>
      <c r="H603" s="26">
        <v>143</v>
      </c>
      <c r="I603" s="53">
        <v>210</v>
      </c>
      <c r="J603" s="30">
        <v>1</v>
      </c>
      <c r="K603" s="30"/>
      <c r="L603" s="149"/>
      <c r="M603" s="30"/>
      <c r="N603" s="30">
        <v>6.3200000000000006E-2</v>
      </c>
    </row>
    <row r="604" spans="1:31">
      <c r="A604" s="56" t="s">
        <v>186</v>
      </c>
      <c r="B604" s="2" t="s">
        <v>78</v>
      </c>
      <c r="C604" s="14" t="s">
        <v>199</v>
      </c>
      <c r="D604" s="2">
        <v>2012</v>
      </c>
      <c r="E604" s="14">
        <v>2013</v>
      </c>
      <c r="F604" s="14" t="s">
        <v>101</v>
      </c>
      <c r="G604" s="26">
        <v>1732</v>
      </c>
      <c r="H604" s="26">
        <v>3342</v>
      </c>
      <c r="I604" s="53">
        <v>4481</v>
      </c>
      <c r="J604" s="30">
        <v>0.92979999999999996</v>
      </c>
      <c r="K604" s="30"/>
      <c r="L604" s="149"/>
      <c r="M604" s="30"/>
      <c r="N604" s="30">
        <v>6.3200000000000006E-2</v>
      </c>
    </row>
    <row r="605" spans="1:31">
      <c r="A605" s="56" t="s">
        <v>187</v>
      </c>
      <c r="B605" s="2" t="s">
        <v>78</v>
      </c>
      <c r="C605" s="14" t="s">
        <v>199</v>
      </c>
      <c r="D605" s="2">
        <v>2012</v>
      </c>
      <c r="E605" s="14">
        <v>2013</v>
      </c>
      <c r="F605" s="14" t="s">
        <v>101</v>
      </c>
      <c r="G605" s="26">
        <v>14243</v>
      </c>
      <c r="H605" s="26">
        <v>29834</v>
      </c>
      <c r="I605" s="53">
        <v>51075</v>
      </c>
      <c r="J605" s="30">
        <v>0.91110000000000002</v>
      </c>
      <c r="K605" s="30"/>
      <c r="L605" s="149"/>
      <c r="M605" s="30"/>
      <c r="N605" s="30">
        <v>6.3200000000000006E-2</v>
      </c>
    </row>
    <row r="606" spans="1:31">
      <c r="A606" s="56" t="s">
        <v>188</v>
      </c>
      <c r="B606" s="2" t="s">
        <v>78</v>
      </c>
      <c r="C606" s="14" t="s">
        <v>199</v>
      </c>
      <c r="D606" s="2">
        <v>2012</v>
      </c>
      <c r="E606" s="14">
        <v>2013</v>
      </c>
      <c r="F606" s="14" t="s">
        <v>101</v>
      </c>
      <c r="G606" s="26">
        <v>2518</v>
      </c>
      <c r="H606" s="26">
        <v>4971</v>
      </c>
      <c r="I606" s="53">
        <v>6731</v>
      </c>
      <c r="J606" s="30">
        <v>0.97240000000000004</v>
      </c>
      <c r="K606" s="30"/>
      <c r="L606" s="149"/>
      <c r="M606" s="30"/>
      <c r="N606" s="30">
        <v>6.3200000000000006E-2</v>
      </c>
    </row>
    <row r="607" spans="1:31">
      <c r="A607" s="56" t="s">
        <v>189</v>
      </c>
      <c r="B607" s="2" t="s">
        <v>78</v>
      </c>
      <c r="C607" s="14" t="s">
        <v>199</v>
      </c>
      <c r="D607" s="2">
        <v>2012</v>
      </c>
      <c r="E607" s="14">
        <v>2013</v>
      </c>
      <c r="F607" s="14" t="s">
        <v>101</v>
      </c>
      <c r="G607" s="26">
        <v>669</v>
      </c>
      <c r="H607" s="26">
        <v>1679</v>
      </c>
      <c r="I607" s="53">
        <v>4593</v>
      </c>
      <c r="J607" s="30">
        <v>1</v>
      </c>
      <c r="K607" s="30"/>
      <c r="L607" s="149"/>
      <c r="M607" s="30"/>
      <c r="N607" s="30">
        <v>6.3200000000000006E-2</v>
      </c>
    </row>
    <row r="608" spans="1:31">
      <c r="A608" s="56" t="s">
        <v>190</v>
      </c>
      <c r="B608" s="2" t="s">
        <v>77</v>
      </c>
      <c r="C608" s="14" t="s">
        <v>199</v>
      </c>
      <c r="D608" s="2">
        <v>2012</v>
      </c>
      <c r="E608" s="14">
        <v>2013</v>
      </c>
      <c r="F608" s="14" t="s">
        <v>101</v>
      </c>
      <c r="G608" s="26">
        <v>33534</v>
      </c>
      <c r="H608" s="26">
        <v>69766</v>
      </c>
      <c r="I608" s="53">
        <v>144780</v>
      </c>
      <c r="J608" s="30">
        <v>0.94869999999999999</v>
      </c>
      <c r="K608" s="30"/>
      <c r="L608" s="149"/>
      <c r="M608" s="30"/>
      <c r="N608" s="30">
        <v>0</v>
      </c>
    </row>
    <row r="609" spans="1:14">
      <c r="A609" s="56" t="s">
        <v>191</v>
      </c>
      <c r="B609" s="2" t="s">
        <v>78</v>
      </c>
      <c r="C609" s="14" t="s">
        <v>199</v>
      </c>
      <c r="D609" s="2">
        <v>2012</v>
      </c>
      <c r="E609" s="14">
        <v>2013</v>
      </c>
      <c r="F609" s="14" t="s">
        <v>101</v>
      </c>
      <c r="G609" s="26">
        <v>2569</v>
      </c>
      <c r="H609" s="26">
        <v>5245</v>
      </c>
      <c r="I609" s="53">
        <v>7891</v>
      </c>
      <c r="J609" s="30">
        <v>1</v>
      </c>
      <c r="K609" s="30"/>
      <c r="L609" s="149"/>
      <c r="M609" s="30"/>
      <c r="N609" s="30">
        <v>6.3200000000000006E-2</v>
      </c>
    </row>
    <row r="610" spans="1:14">
      <c r="A610" s="56" t="s">
        <v>192</v>
      </c>
      <c r="B610" s="2" t="s">
        <v>78</v>
      </c>
      <c r="C610" s="14" t="s">
        <v>199</v>
      </c>
      <c r="D610" s="2">
        <v>2012</v>
      </c>
      <c r="E610" s="14">
        <v>2013</v>
      </c>
      <c r="F610" s="14" t="s">
        <v>101</v>
      </c>
      <c r="G610" s="26">
        <v>6272</v>
      </c>
      <c r="H610" s="26">
        <v>11775</v>
      </c>
      <c r="I610" s="53">
        <v>19096</v>
      </c>
      <c r="J610" s="30">
        <v>0.99460000000000004</v>
      </c>
      <c r="K610" s="30"/>
      <c r="L610" s="149"/>
      <c r="M610" s="30"/>
      <c r="N610" s="30">
        <v>6.3200000000000006E-2</v>
      </c>
    </row>
    <row r="611" spans="1:14">
      <c r="A611" s="13" t="s">
        <v>134</v>
      </c>
      <c r="B611" s="2" t="s">
        <v>77</v>
      </c>
      <c r="C611" s="14" t="s">
        <v>199</v>
      </c>
      <c r="D611" s="2">
        <v>2012</v>
      </c>
      <c r="E611" s="14">
        <v>2013</v>
      </c>
      <c r="F611" s="14" t="s">
        <v>101</v>
      </c>
      <c r="G611" s="26">
        <v>89439</v>
      </c>
      <c r="H611" s="26">
        <v>216548</v>
      </c>
      <c r="I611" s="53">
        <v>318268</v>
      </c>
      <c r="J611" s="30">
        <v>0.97170000000000001</v>
      </c>
      <c r="K611" s="30"/>
      <c r="L611" s="149"/>
      <c r="M611" s="30"/>
      <c r="N611" s="30">
        <v>0</v>
      </c>
    </row>
    <row r="612" spans="1:14">
      <c r="A612" s="13" t="s">
        <v>135</v>
      </c>
      <c r="B612" s="2" t="s">
        <v>78</v>
      </c>
      <c r="C612" s="14" t="s">
        <v>199</v>
      </c>
      <c r="D612" s="2">
        <v>2012</v>
      </c>
      <c r="E612" s="14">
        <v>2013</v>
      </c>
      <c r="F612" s="14" t="s">
        <v>101</v>
      </c>
      <c r="G612" s="26">
        <v>1398</v>
      </c>
      <c r="H612" s="26">
        <v>3451</v>
      </c>
      <c r="I612" s="53">
        <v>7195</v>
      </c>
      <c r="J612" s="30">
        <v>1</v>
      </c>
      <c r="K612" s="30"/>
      <c r="L612" s="149"/>
      <c r="M612" s="30"/>
      <c r="N612" s="30">
        <v>6.3200000000000006E-2</v>
      </c>
    </row>
    <row r="613" spans="1:14">
      <c r="A613" s="13" t="s">
        <v>136</v>
      </c>
      <c r="B613" s="2" t="s">
        <v>78</v>
      </c>
      <c r="C613" s="14" t="s">
        <v>199</v>
      </c>
      <c r="D613" s="2">
        <v>2012</v>
      </c>
      <c r="E613" s="14">
        <v>2013</v>
      </c>
      <c r="F613" s="14" t="s">
        <v>101</v>
      </c>
      <c r="G613" s="26">
        <v>8064</v>
      </c>
      <c r="H613" s="26">
        <v>15354</v>
      </c>
      <c r="I613" s="53">
        <v>27156</v>
      </c>
      <c r="J613" s="30">
        <v>0.97670000000000001</v>
      </c>
      <c r="K613" s="30"/>
      <c r="L613" s="149"/>
      <c r="M613" s="30"/>
      <c r="N613" s="30">
        <v>6.3200000000000006E-2</v>
      </c>
    </row>
    <row r="614" spans="1:14">
      <c r="A614" s="13" t="s">
        <v>137</v>
      </c>
      <c r="B614" s="2" t="s">
        <v>78</v>
      </c>
      <c r="C614" s="14" t="s">
        <v>199</v>
      </c>
      <c r="D614" s="2">
        <v>2012</v>
      </c>
      <c r="E614" s="14">
        <v>2013</v>
      </c>
      <c r="F614" s="14" t="s">
        <v>101</v>
      </c>
      <c r="G614" s="26">
        <v>14584</v>
      </c>
      <c r="H614" s="26">
        <v>37431</v>
      </c>
      <c r="I614" s="53">
        <v>59096</v>
      </c>
      <c r="J614" s="30">
        <v>0.99850000000000005</v>
      </c>
      <c r="K614" s="30"/>
      <c r="L614" s="149"/>
      <c r="M614" s="30"/>
      <c r="N614" s="30">
        <v>6.3200000000000006E-2</v>
      </c>
    </row>
    <row r="615" spans="1:14">
      <c r="A615" s="13" t="s">
        <v>138</v>
      </c>
      <c r="B615" s="2" t="s">
        <v>78</v>
      </c>
      <c r="C615" s="14" t="s">
        <v>199</v>
      </c>
      <c r="D615" s="2">
        <v>2012</v>
      </c>
      <c r="E615" s="14">
        <v>2013</v>
      </c>
      <c r="F615" s="14" t="s">
        <v>101</v>
      </c>
      <c r="G615" s="26">
        <v>954</v>
      </c>
      <c r="H615" s="26">
        <v>1927</v>
      </c>
      <c r="I615" s="53">
        <v>3505</v>
      </c>
      <c r="J615" s="30">
        <v>1</v>
      </c>
      <c r="K615" s="30"/>
      <c r="L615" s="149"/>
      <c r="M615" s="30"/>
      <c r="N615" s="30">
        <v>6.3200000000000006E-2</v>
      </c>
    </row>
    <row r="616" spans="1:14">
      <c r="A616" s="13" t="s">
        <v>139</v>
      </c>
      <c r="B616" s="2" t="s">
        <v>78</v>
      </c>
      <c r="C616" s="14" t="s">
        <v>199</v>
      </c>
      <c r="D616" s="2">
        <v>2012</v>
      </c>
      <c r="E616" s="14">
        <v>2013</v>
      </c>
      <c r="F616" s="14" t="s">
        <v>101</v>
      </c>
      <c r="G616" s="26">
        <v>58319</v>
      </c>
      <c r="H616" s="26">
        <v>141068</v>
      </c>
      <c r="I616" s="53">
        <v>240932</v>
      </c>
      <c r="J616" s="30">
        <v>0.98429999999999995</v>
      </c>
      <c r="K616" s="30"/>
      <c r="L616" s="149"/>
      <c r="M616" s="30"/>
      <c r="N616" s="30">
        <v>6.7999999999999996E-3</v>
      </c>
    </row>
    <row r="617" spans="1:14">
      <c r="A617" s="13" t="s">
        <v>140</v>
      </c>
      <c r="B617" s="2" t="s">
        <v>78</v>
      </c>
      <c r="C617" s="14" t="s">
        <v>199</v>
      </c>
      <c r="D617" s="2">
        <v>2012</v>
      </c>
      <c r="E617" s="14">
        <v>2013</v>
      </c>
      <c r="F617" s="14" t="s">
        <v>101</v>
      </c>
      <c r="G617" s="26">
        <v>9603</v>
      </c>
      <c r="H617" s="26">
        <v>22819</v>
      </c>
      <c r="I617" s="53">
        <v>36049</v>
      </c>
      <c r="J617" s="30">
        <v>0.99370000000000003</v>
      </c>
      <c r="K617" s="30"/>
      <c r="L617" s="149"/>
      <c r="M617" s="30"/>
      <c r="N617" s="30">
        <v>6.3200000000000006E-2</v>
      </c>
    </row>
    <row r="618" spans="1:14">
      <c r="A618" s="13" t="s">
        <v>141</v>
      </c>
      <c r="B618" s="2" t="s">
        <v>78</v>
      </c>
      <c r="C618" s="14" t="s">
        <v>199</v>
      </c>
      <c r="D618" s="2">
        <v>2012</v>
      </c>
      <c r="E618" s="14">
        <v>2013</v>
      </c>
      <c r="F618" s="14" t="s">
        <v>101</v>
      </c>
      <c r="G618" s="26">
        <v>5108</v>
      </c>
      <c r="H618" s="26">
        <v>10220</v>
      </c>
      <c r="I618" s="53">
        <v>17923</v>
      </c>
      <c r="J618" s="30">
        <v>0.96860000000000002</v>
      </c>
      <c r="K618" s="30"/>
      <c r="L618" s="149"/>
      <c r="M618" s="30"/>
      <c r="N618" s="30">
        <v>6.3200000000000006E-2</v>
      </c>
    </row>
    <row r="619" spans="1:14">
      <c r="A619" s="13" t="s">
        <v>142</v>
      </c>
      <c r="B619" s="2" t="s">
        <v>78</v>
      </c>
      <c r="C619" s="14" t="s">
        <v>199</v>
      </c>
      <c r="D619" s="2">
        <v>2012</v>
      </c>
      <c r="E619" s="14">
        <v>2013</v>
      </c>
      <c r="F619" s="14" t="s">
        <v>101</v>
      </c>
      <c r="G619" s="26">
        <v>1408</v>
      </c>
      <c r="H619" s="26">
        <v>2936</v>
      </c>
      <c r="I619" s="53">
        <v>4817</v>
      </c>
      <c r="J619" s="30">
        <v>0.97440000000000004</v>
      </c>
      <c r="K619" s="30"/>
      <c r="L619" s="149"/>
      <c r="M619" s="30"/>
      <c r="N619" s="30">
        <v>6.3200000000000006E-2</v>
      </c>
    </row>
    <row r="620" spans="1:14">
      <c r="A620" s="13" t="s">
        <v>143</v>
      </c>
      <c r="B620" s="2" t="s">
        <v>79</v>
      </c>
      <c r="C620" s="14" t="s">
        <v>199</v>
      </c>
      <c r="D620" s="2">
        <v>2012</v>
      </c>
      <c r="E620" s="14">
        <v>2013</v>
      </c>
      <c r="F620" s="14" t="s">
        <v>101</v>
      </c>
      <c r="G620" s="26">
        <v>538717</v>
      </c>
      <c r="H620" s="26">
        <v>1124010</v>
      </c>
      <c r="I620" s="53">
        <v>2399276</v>
      </c>
      <c r="J620" s="30">
        <v>0.96919999999999995</v>
      </c>
      <c r="K620" s="30"/>
      <c r="L620" s="149"/>
      <c r="M620" s="30"/>
      <c r="N620" s="30">
        <v>0</v>
      </c>
    </row>
    <row r="621" spans="1:14">
      <c r="A621" s="13" t="s">
        <v>144</v>
      </c>
      <c r="B621" s="2" t="s">
        <v>78</v>
      </c>
      <c r="C621" s="14" t="s">
        <v>199</v>
      </c>
      <c r="D621" s="2">
        <v>2012</v>
      </c>
      <c r="E621" s="14">
        <v>2013</v>
      </c>
      <c r="F621" s="14" t="s">
        <v>101</v>
      </c>
      <c r="G621" s="26">
        <v>10166</v>
      </c>
      <c r="H621" s="26">
        <v>25747</v>
      </c>
      <c r="I621" s="53">
        <v>45526</v>
      </c>
      <c r="J621" s="30">
        <v>0.98760000000000003</v>
      </c>
      <c r="K621" s="30"/>
      <c r="L621" s="149"/>
      <c r="M621" s="30"/>
      <c r="N621" s="30">
        <v>6.3200000000000006E-2</v>
      </c>
    </row>
    <row r="622" spans="1:14">
      <c r="A622" s="13" t="s">
        <v>145</v>
      </c>
      <c r="B622" s="2" t="s">
        <v>78</v>
      </c>
      <c r="C622" s="14" t="s">
        <v>199</v>
      </c>
      <c r="D622" s="2">
        <v>2012</v>
      </c>
      <c r="E622" s="14">
        <v>2013</v>
      </c>
      <c r="F622" s="14" t="s">
        <v>101</v>
      </c>
      <c r="G622" s="26">
        <v>5587</v>
      </c>
      <c r="H622" s="26">
        <v>9463</v>
      </c>
      <c r="I622" s="53">
        <v>22691</v>
      </c>
      <c r="J622" s="30">
        <v>0.96519999999999995</v>
      </c>
      <c r="K622" s="30"/>
      <c r="L622" s="149"/>
      <c r="M622" s="30"/>
      <c r="N622" s="30">
        <v>6.3200000000000006E-2</v>
      </c>
    </row>
    <row r="623" spans="1:14">
      <c r="A623" s="13" t="s">
        <v>146</v>
      </c>
      <c r="B623" s="2" t="s">
        <v>78</v>
      </c>
      <c r="C623" s="14" t="s">
        <v>199</v>
      </c>
      <c r="D623" s="2">
        <v>2012</v>
      </c>
      <c r="E623" s="14">
        <v>2013</v>
      </c>
      <c r="F623" s="14" t="s">
        <v>101</v>
      </c>
      <c r="G623" s="26">
        <v>861</v>
      </c>
      <c r="H623" s="26">
        <v>1770</v>
      </c>
      <c r="I623" s="53">
        <v>2850</v>
      </c>
      <c r="J623" s="30">
        <v>0.94030000000000002</v>
      </c>
      <c r="K623" s="30"/>
      <c r="L623" s="149"/>
      <c r="M623" s="30"/>
      <c r="N623" s="30">
        <v>6.3200000000000006E-2</v>
      </c>
    </row>
    <row r="624" spans="1:14">
      <c r="A624" s="13" t="s">
        <v>147</v>
      </c>
      <c r="B624" s="2" t="s">
        <v>78</v>
      </c>
      <c r="C624" s="14" t="s">
        <v>199</v>
      </c>
      <c r="D624" s="2">
        <v>2012</v>
      </c>
      <c r="E624" s="14">
        <v>2013</v>
      </c>
      <c r="F624" s="14" t="s">
        <v>101</v>
      </c>
      <c r="G624" s="26">
        <v>7186</v>
      </c>
      <c r="H624" s="26">
        <v>13527</v>
      </c>
      <c r="I624" s="53">
        <v>23237</v>
      </c>
      <c r="J624" s="30">
        <v>0.99119999999999997</v>
      </c>
      <c r="K624" s="30"/>
      <c r="L624" s="149"/>
      <c r="M624" s="30"/>
      <c r="N624" s="30">
        <v>6.3200000000000006E-2</v>
      </c>
    </row>
    <row r="625" spans="1:14">
      <c r="A625" s="13" t="s">
        <v>148</v>
      </c>
      <c r="B625" s="2" t="s">
        <v>78</v>
      </c>
      <c r="C625" s="14" t="s">
        <v>199</v>
      </c>
      <c r="D625" s="2">
        <v>2012</v>
      </c>
      <c r="E625" s="14">
        <v>2013</v>
      </c>
      <c r="F625" s="14" t="s">
        <v>101</v>
      </c>
      <c r="G625" s="26">
        <v>22076</v>
      </c>
      <c r="H625" s="26">
        <v>53886</v>
      </c>
      <c r="I625" s="53">
        <v>85067</v>
      </c>
      <c r="J625" s="30">
        <v>1</v>
      </c>
      <c r="K625" s="30"/>
      <c r="L625" s="149"/>
      <c r="M625" s="30"/>
      <c r="N625" s="30">
        <v>6.4999999999999997E-3</v>
      </c>
    </row>
    <row r="626" spans="1:14">
      <c r="A626" s="13" t="s">
        <v>149</v>
      </c>
      <c r="B626" s="2" t="s">
        <v>78</v>
      </c>
      <c r="C626" s="14" t="s">
        <v>199</v>
      </c>
      <c r="D626" s="2">
        <v>2012</v>
      </c>
      <c r="E626" s="14">
        <v>2013</v>
      </c>
      <c r="F626" s="14" t="s">
        <v>101</v>
      </c>
      <c r="G626" s="26">
        <v>425</v>
      </c>
      <c r="H626" s="26">
        <v>973</v>
      </c>
      <c r="I626" s="53">
        <v>2049</v>
      </c>
      <c r="J626" s="30">
        <v>1</v>
      </c>
      <c r="K626" s="30"/>
      <c r="L626" s="149"/>
      <c r="M626" s="30"/>
      <c r="N626" s="30">
        <v>6.3200000000000006E-2</v>
      </c>
    </row>
    <row r="627" spans="1:14">
      <c r="A627" s="13" t="s">
        <v>150</v>
      </c>
      <c r="B627" s="2" t="s">
        <v>78</v>
      </c>
      <c r="C627" s="14" t="s">
        <v>199</v>
      </c>
      <c r="D627" s="2">
        <v>2012</v>
      </c>
      <c r="E627" s="14">
        <v>2013</v>
      </c>
      <c r="F627" s="14" t="s">
        <v>101</v>
      </c>
      <c r="G627" s="26">
        <v>409</v>
      </c>
      <c r="H627" s="26">
        <v>673</v>
      </c>
      <c r="I627" s="53">
        <v>1422</v>
      </c>
      <c r="J627" s="30">
        <v>1</v>
      </c>
      <c r="K627" s="30"/>
      <c r="L627" s="149"/>
      <c r="M627" s="30"/>
      <c r="N627" s="30">
        <v>6.3200000000000006E-2</v>
      </c>
    </row>
    <row r="628" spans="1:14">
      <c r="A628" s="13" t="s">
        <v>151</v>
      </c>
      <c r="B628" s="2" t="s">
        <v>78</v>
      </c>
      <c r="C628" s="14" t="s">
        <v>199</v>
      </c>
      <c r="D628" s="2">
        <v>2012</v>
      </c>
      <c r="E628" s="14">
        <v>2013</v>
      </c>
      <c r="F628" s="14" t="s">
        <v>101</v>
      </c>
      <c r="G628" s="26">
        <v>18349</v>
      </c>
      <c r="H628" s="26">
        <v>42061</v>
      </c>
      <c r="I628" s="53">
        <v>95707</v>
      </c>
      <c r="J628" s="30">
        <v>1</v>
      </c>
      <c r="K628" s="30"/>
      <c r="L628" s="149"/>
      <c r="M628" s="30"/>
      <c r="N628" s="30">
        <v>0</v>
      </c>
    </row>
    <row r="629" spans="1:14">
      <c r="A629" s="13" t="s">
        <v>152</v>
      </c>
      <c r="B629" s="2" t="s">
        <v>78</v>
      </c>
      <c r="C629" s="14" t="s">
        <v>199</v>
      </c>
      <c r="D629" s="2">
        <v>2012</v>
      </c>
      <c r="E629" s="14">
        <v>2013</v>
      </c>
      <c r="F629" s="14" t="s">
        <v>101</v>
      </c>
      <c r="G629" s="26">
        <v>3352</v>
      </c>
      <c r="H629" s="26">
        <v>7101</v>
      </c>
      <c r="I629" s="53">
        <v>16930</v>
      </c>
      <c r="J629" s="30">
        <v>0.75470000000000004</v>
      </c>
      <c r="K629" s="30"/>
      <c r="L629" s="149"/>
      <c r="M629" s="30"/>
      <c r="N629" s="30">
        <v>6.3200000000000006E-2</v>
      </c>
    </row>
    <row r="630" spans="1:14">
      <c r="A630" s="13" t="s">
        <v>153</v>
      </c>
      <c r="B630" s="2" t="s">
        <v>78</v>
      </c>
      <c r="C630" s="14" t="s">
        <v>199</v>
      </c>
      <c r="D630" s="2">
        <v>2012</v>
      </c>
      <c r="E630" s="14">
        <v>2013</v>
      </c>
      <c r="F630" s="14" t="s">
        <v>101</v>
      </c>
      <c r="G630" s="26">
        <v>3810</v>
      </c>
      <c r="H630" s="26">
        <v>7313</v>
      </c>
      <c r="I630" s="53">
        <v>11572</v>
      </c>
      <c r="J630" s="30">
        <v>0.99219999999999997</v>
      </c>
      <c r="K630" s="30"/>
      <c r="L630" s="149"/>
      <c r="M630" s="30"/>
      <c r="N630" s="30">
        <v>6.3200000000000006E-2</v>
      </c>
    </row>
    <row r="631" spans="1:14">
      <c r="A631" s="13" t="s">
        <v>154</v>
      </c>
      <c r="B631" s="2" t="s">
        <v>77</v>
      </c>
      <c r="C631" s="14" t="s">
        <v>199</v>
      </c>
      <c r="D631" s="2">
        <v>2012</v>
      </c>
      <c r="E631" s="14">
        <v>2013</v>
      </c>
      <c r="F631" s="14" t="s">
        <v>101</v>
      </c>
      <c r="G631" s="26">
        <v>101438</v>
      </c>
      <c r="H631" s="26">
        <v>226729</v>
      </c>
      <c r="I631" s="53">
        <v>462783</v>
      </c>
      <c r="J631" s="30">
        <v>0.99790000000000001</v>
      </c>
      <c r="K631" s="30"/>
      <c r="L631" s="149"/>
      <c r="M631" s="30"/>
      <c r="N631" s="30">
        <v>1.6199999999999999E-2</v>
      </c>
    </row>
    <row r="632" spans="1:14">
      <c r="A632" s="13" t="s">
        <v>155</v>
      </c>
      <c r="B632" s="2" t="s">
        <v>77</v>
      </c>
      <c r="C632" s="14" t="s">
        <v>199</v>
      </c>
      <c r="D632" s="2">
        <v>2012</v>
      </c>
      <c r="E632" s="14">
        <v>2013</v>
      </c>
      <c r="F632" s="14" t="s">
        <v>101</v>
      </c>
      <c r="G632" s="26">
        <v>8217</v>
      </c>
      <c r="H632" s="26">
        <v>17796</v>
      </c>
      <c r="I632" s="53">
        <v>31232</v>
      </c>
      <c r="J632" s="30">
        <v>0.99029999999999996</v>
      </c>
      <c r="K632" s="30"/>
      <c r="L632" s="149"/>
      <c r="M632" s="30"/>
      <c r="N632" s="30">
        <v>6.3200000000000006E-2</v>
      </c>
    </row>
    <row r="633" spans="1:14">
      <c r="A633" s="13" t="s">
        <v>156</v>
      </c>
      <c r="B633" s="2" t="s">
        <v>78</v>
      </c>
      <c r="C633" s="14" t="s">
        <v>199</v>
      </c>
      <c r="D633" s="2">
        <v>2012</v>
      </c>
      <c r="E633" s="14">
        <v>2013</v>
      </c>
      <c r="F633" s="14" t="s">
        <v>101</v>
      </c>
      <c r="G633" s="26">
        <v>785</v>
      </c>
      <c r="H633" s="26">
        <v>1689</v>
      </c>
      <c r="I633" s="53">
        <v>3263</v>
      </c>
      <c r="J633" s="30">
        <v>0.88729999999999998</v>
      </c>
      <c r="K633" s="30"/>
      <c r="L633" s="149"/>
      <c r="M633" s="30"/>
      <c r="N633" s="30">
        <v>6.3200000000000006E-2</v>
      </c>
    </row>
    <row r="634" spans="1:14">
      <c r="A634" s="13" t="s">
        <v>157</v>
      </c>
      <c r="B634" s="2" t="s">
        <v>78</v>
      </c>
      <c r="C634" s="14" t="s">
        <v>199</v>
      </c>
      <c r="D634" s="2">
        <v>2012</v>
      </c>
      <c r="E634" s="14">
        <v>2013</v>
      </c>
      <c r="F634" s="14" t="s">
        <v>101</v>
      </c>
      <c r="G634" s="26">
        <v>113352</v>
      </c>
      <c r="H634" s="26">
        <v>275801</v>
      </c>
      <c r="I634" s="53">
        <v>411351</v>
      </c>
      <c r="J634" s="30">
        <v>0.99639999999999995</v>
      </c>
      <c r="K634" s="30"/>
      <c r="L634" s="149"/>
      <c r="M634" s="30"/>
      <c r="N634" s="30">
        <v>3.95E-2</v>
      </c>
    </row>
    <row r="635" spans="1:14">
      <c r="A635" s="13" t="s">
        <v>158</v>
      </c>
      <c r="B635" s="2" t="s">
        <v>77</v>
      </c>
      <c r="C635" s="14" t="s">
        <v>199</v>
      </c>
      <c r="D635" s="2">
        <v>2012</v>
      </c>
      <c r="E635" s="14">
        <v>2013</v>
      </c>
      <c r="F635" s="14" t="s">
        <v>101</v>
      </c>
      <c r="G635" s="26">
        <v>92966</v>
      </c>
      <c r="H635" s="26">
        <v>208927</v>
      </c>
      <c r="I635" s="53">
        <v>327994</v>
      </c>
      <c r="J635" s="30">
        <v>0.99250000000000005</v>
      </c>
      <c r="K635" s="30"/>
      <c r="L635" s="149"/>
      <c r="M635" s="30"/>
      <c r="N635" s="30">
        <v>5.3E-3</v>
      </c>
    </row>
    <row r="636" spans="1:14">
      <c r="A636" s="13" t="s">
        <v>159</v>
      </c>
      <c r="B636" s="2" t="s">
        <v>78</v>
      </c>
      <c r="C636" s="14" t="s">
        <v>199</v>
      </c>
      <c r="D636" s="2">
        <v>2012</v>
      </c>
      <c r="E636" s="14">
        <v>2013</v>
      </c>
      <c r="F636" s="14" t="s">
        <v>101</v>
      </c>
      <c r="G636" s="26">
        <v>2573</v>
      </c>
      <c r="H636" s="26">
        <v>6051</v>
      </c>
      <c r="I636" s="53">
        <v>10343</v>
      </c>
      <c r="J636" s="30">
        <v>0.99429999999999996</v>
      </c>
      <c r="K636" s="30"/>
      <c r="L636" s="149"/>
      <c r="M636" s="30"/>
      <c r="N636" s="30">
        <v>6.3200000000000006E-2</v>
      </c>
    </row>
    <row r="637" spans="1:14">
      <c r="A637" s="13" t="s">
        <v>160</v>
      </c>
      <c r="B637" s="2" t="s">
        <v>78</v>
      </c>
      <c r="C637" s="14" t="s">
        <v>199</v>
      </c>
      <c r="D637" s="2">
        <v>2012</v>
      </c>
      <c r="E637" s="14">
        <v>2013</v>
      </c>
      <c r="F637" s="14" t="s">
        <v>101</v>
      </c>
      <c r="G637" s="26">
        <v>155820</v>
      </c>
      <c r="H637" s="26">
        <v>368399</v>
      </c>
      <c r="I637" s="53">
        <v>490020</v>
      </c>
      <c r="J637" s="30">
        <v>0.99919999999999998</v>
      </c>
      <c r="K637" s="30"/>
      <c r="L637" s="149"/>
      <c r="M637" s="30"/>
      <c r="N637" s="30">
        <v>1.0800000000000001E-2</v>
      </c>
    </row>
    <row r="638" spans="1:14">
      <c r="A638" s="13" t="s">
        <v>161</v>
      </c>
      <c r="B638" s="2" t="s">
        <v>77</v>
      </c>
      <c r="C638" s="14" t="s">
        <v>199</v>
      </c>
      <c r="D638" s="2">
        <v>2012</v>
      </c>
      <c r="E638" s="14">
        <v>2013</v>
      </c>
      <c r="F638" s="14" t="s">
        <v>101</v>
      </c>
      <c r="G638" s="26">
        <v>114145</v>
      </c>
      <c r="H638" s="26">
        <v>252958</v>
      </c>
      <c r="I638" s="53">
        <v>446458</v>
      </c>
      <c r="J638" s="30">
        <v>0.97570000000000001</v>
      </c>
      <c r="K638" s="30"/>
      <c r="L638" s="149"/>
      <c r="M638" s="30"/>
      <c r="N638" s="30">
        <v>6.4000000000000001E-2</v>
      </c>
    </row>
    <row r="639" spans="1:14">
      <c r="A639" s="13" t="s">
        <v>162</v>
      </c>
      <c r="B639" s="2" t="s">
        <v>77</v>
      </c>
      <c r="C639" s="14" t="s">
        <v>199</v>
      </c>
      <c r="D639" s="2">
        <v>2012</v>
      </c>
      <c r="E639" s="14">
        <v>2013</v>
      </c>
      <c r="F639" s="14" t="s">
        <v>101</v>
      </c>
      <c r="G639" s="26">
        <v>32395</v>
      </c>
      <c r="H639" s="26">
        <v>50657</v>
      </c>
      <c r="I639" s="53">
        <v>134837</v>
      </c>
      <c r="J639" s="30">
        <v>0.97799999999999998</v>
      </c>
      <c r="K639" s="30"/>
      <c r="L639" s="149"/>
      <c r="M639" s="30"/>
      <c r="N639" s="30">
        <v>3.85E-2</v>
      </c>
    </row>
    <row r="640" spans="1:14">
      <c r="A640" s="13" t="s">
        <v>163</v>
      </c>
      <c r="B640" s="2" t="s">
        <v>78</v>
      </c>
      <c r="C640" s="14" t="s">
        <v>199</v>
      </c>
      <c r="D640" s="2">
        <v>2012</v>
      </c>
      <c r="E640" s="14">
        <v>2013</v>
      </c>
      <c r="F640" s="14" t="s">
        <v>101</v>
      </c>
      <c r="G640" s="26">
        <v>44836</v>
      </c>
      <c r="H640" s="26">
        <v>109159</v>
      </c>
      <c r="I640" s="53">
        <v>181603</v>
      </c>
      <c r="J640" s="30">
        <v>0.98819999999999997</v>
      </c>
      <c r="K640" s="30"/>
      <c r="L640" s="149"/>
      <c r="M640" s="30"/>
      <c r="N640" s="30">
        <v>1.9800000000000002E-2</v>
      </c>
    </row>
    <row r="641" spans="1:31">
      <c r="A641" s="13" t="s">
        <v>164</v>
      </c>
      <c r="B641" s="2" t="s">
        <v>77</v>
      </c>
      <c r="C641" s="14" t="s">
        <v>199</v>
      </c>
      <c r="D641" s="2">
        <v>2012</v>
      </c>
      <c r="E641" s="14">
        <v>2013</v>
      </c>
      <c r="F641" s="14" t="s">
        <v>101</v>
      </c>
      <c r="G641" s="26">
        <v>8925</v>
      </c>
      <c r="H641" s="26">
        <v>17454</v>
      </c>
      <c r="I641" s="53">
        <v>33444</v>
      </c>
      <c r="J641" s="30">
        <v>0.95909999999999995</v>
      </c>
      <c r="K641" s="30"/>
      <c r="L641" s="149"/>
      <c r="M641" s="30"/>
      <c r="N641" s="30">
        <v>6.3200000000000006E-2</v>
      </c>
    </row>
    <row r="642" spans="1:31">
      <c r="A642" s="13" t="s">
        <v>165</v>
      </c>
      <c r="B642" s="2" t="s">
        <v>77</v>
      </c>
      <c r="C642" s="14" t="s">
        <v>199</v>
      </c>
      <c r="D642" s="2">
        <v>2012</v>
      </c>
      <c r="E642" s="14">
        <v>2013</v>
      </c>
      <c r="F642" s="14" t="s">
        <v>101</v>
      </c>
      <c r="G642" s="26">
        <v>13865</v>
      </c>
      <c r="H642" s="26">
        <v>28849</v>
      </c>
      <c r="I642" s="53">
        <v>79153</v>
      </c>
      <c r="J642" s="30">
        <v>0.93079999999999996</v>
      </c>
      <c r="K642" s="30"/>
      <c r="L642" s="149"/>
      <c r="M642" s="30"/>
      <c r="N642" s="30">
        <v>6.3200000000000006E-2</v>
      </c>
    </row>
    <row r="643" spans="1:31">
      <c r="A643" s="13" t="s">
        <v>166</v>
      </c>
      <c r="B643" s="2" t="s">
        <v>77</v>
      </c>
      <c r="C643" s="14" t="s">
        <v>199</v>
      </c>
      <c r="D643" s="2">
        <v>2012</v>
      </c>
      <c r="E643" s="14">
        <v>2013</v>
      </c>
      <c r="F643" s="14" t="s">
        <v>101</v>
      </c>
      <c r="G643" s="26">
        <v>13803</v>
      </c>
      <c r="H643" s="26">
        <v>31308</v>
      </c>
      <c r="I643" s="53">
        <v>80937</v>
      </c>
      <c r="J643" s="30">
        <v>0.93089999999999995</v>
      </c>
      <c r="K643" s="30"/>
      <c r="L643" s="149"/>
      <c r="M643" s="30"/>
      <c r="N643" s="30">
        <v>6.3200000000000006E-2</v>
      </c>
    </row>
    <row r="644" spans="1:31">
      <c r="A644" s="13" t="s">
        <v>167</v>
      </c>
      <c r="B644" s="2" t="s">
        <v>77</v>
      </c>
      <c r="C644" s="14" t="s">
        <v>199</v>
      </c>
      <c r="D644" s="2">
        <v>2012</v>
      </c>
      <c r="E644" s="14">
        <v>2013</v>
      </c>
      <c r="F644" s="14" t="s">
        <v>101</v>
      </c>
      <c r="G644" s="26">
        <v>50515</v>
      </c>
      <c r="H644" s="26">
        <v>108486</v>
      </c>
      <c r="I644" s="53">
        <v>263465</v>
      </c>
      <c r="J644" s="30">
        <v>0.90620000000000001</v>
      </c>
      <c r="K644" s="30"/>
      <c r="L644" s="149"/>
      <c r="M644" s="30"/>
      <c r="N644" s="30">
        <v>0</v>
      </c>
    </row>
    <row r="645" spans="1:31">
      <c r="A645" s="13" t="s">
        <v>168</v>
      </c>
      <c r="B645" s="2" t="s">
        <v>77</v>
      </c>
      <c r="C645" s="14" t="s">
        <v>199</v>
      </c>
      <c r="D645" s="2">
        <v>2012</v>
      </c>
      <c r="E645" s="14">
        <v>2013</v>
      </c>
      <c r="F645" s="14" t="s">
        <v>101</v>
      </c>
      <c r="G645" s="26">
        <v>11023</v>
      </c>
      <c r="H645" s="26">
        <v>21579</v>
      </c>
      <c r="I645" s="53">
        <v>42308</v>
      </c>
      <c r="J645" s="30">
        <v>0.94159999999999999</v>
      </c>
      <c r="K645" s="30"/>
      <c r="L645" s="149"/>
      <c r="M645" s="30"/>
      <c r="N645" s="30">
        <v>6.3200000000000006E-2</v>
      </c>
    </row>
    <row r="646" spans="1:31">
      <c r="A646" s="13" t="s">
        <v>169</v>
      </c>
      <c r="B646" s="2" t="s">
        <v>78</v>
      </c>
      <c r="C646" s="14" t="s">
        <v>199</v>
      </c>
      <c r="D646" s="2">
        <v>2012</v>
      </c>
      <c r="E646" s="14">
        <v>2013</v>
      </c>
      <c r="F646" s="14" t="s">
        <v>101</v>
      </c>
      <c r="G646" s="26">
        <v>12092</v>
      </c>
      <c r="H646" s="26">
        <v>24172</v>
      </c>
      <c r="I646" s="53">
        <v>40461</v>
      </c>
      <c r="J646" s="30">
        <v>0.94530000000000003</v>
      </c>
      <c r="K646" s="30"/>
      <c r="L646" s="149"/>
      <c r="M646" s="30"/>
      <c r="N646" s="30">
        <v>6.3200000000000006E-2</v>
      </c>
    </row>
    <row r="647" spans="1:31">
      <c r="A647" s="13" t="s">
        <v>170</v>
      </c>
      <c r="B647" s="2" t="s">
        <v>78</v>
      </c>
      <c r="C647" s="14" t="s">
        <v>199</v>
      </c>
      <c r="D647" s="2">
        <v>2012</v>
      </c>
      <c r="E647" s="14">
        <v>2013</v>
      </c>
      <c r="F647" s="14" t="s">
        <v>101</v>
      </c>
      <c r="G647" s="26">
        <v>154</v>
      </c>
      <c r="H647" s="26">
        <v>288</v>
      </c>
      <c r="I647" s="53">
        <v>510</v>
      </c>
      <c r="J647" s="30">
        <v>1</v>
      </c>
      <c r="K647" s="30"/>
      <c r="L647" s="149"/>
      <c r="M647" s="30"/>
      <c r="N647" s="30">
        <v>6.3200000000000006E-2</v>
      </c>
    </row>
    <row r="648" spans="1:31">
      <c r="A648" s="13" t="s">
        <v>171</v>
      </c>
      <c r="B648" s="2" t="s">
        <v>78</v>
      </c>
      <c r="C648" s="14" t="s">
        <v>199</v>
      </c>
      <c r="D648" s="2">
        <v>2012</v>
      </c>
      <c r="E648" s="14">
        <v>2013</v>
      </c>
      <c r="F648" s="14" t="s">
        <v>101</v>
      </c>
      <c r="G648" s="26">
        <v>2787</v>
      </c>
      <c r="H648" s="26">
        <v>6196</v>
      </c>
      <c r="I648" s="53">
        <v>10699</v>
      </c>
      <c r="J648" s="30">
        <v>1</v>
      </c>
      <c r="K648" s="30"/>
      <c r="L648" s="149"/>
      <c r="M648" s="30"/>
      <c r="N648" s="30">
        <v>6.3200000000000006E-2</v>
      </c>
    </row>
    <row r="649" spans="1:31">
      <c r="A649" s="13" t="s">
        <v>172</v>
      </c>
      <c r="B649" s="2" t="s">
        <v>77</v>
      </c>
      <c r="C649" s="14" t="s">
        <v>199</v>
      </c>
      <c r="D649" s="2">
        <v>2012</v>
      </c>
      <c r="E649" s="14">
        <v>2013</v>
      </c>
      <c r="F649" s="14" t="s">
        <v>101</v>
      </c>
      <c r="G649" s="26">
        <v>20474</v>
      </c>
      <c r="H649" s="26">
        <v>41166</v>
      </c>
      <c r="I649" s="53">
        <v>68997</v>
      </c>
      <c r="J649" s="30">
        <v>0.95220000000000005</v>
      </c>
      <c r="K649" s="30"/>
      <c r="L649" s="149"/>
      <c r="M649" s="30"/>
      <c r="N649" s="30">
        <v>4.6399999999999997E-2</v>
      </c>
    </row>
    <row r="650" spans="1:31">
      <c r="A650" s="13" t="s">
        <v>173</v>
      </c>
      <c r="B650" s="2" t="s">
        <v>77</v>
      </c>
      <c r="C650" s="14" t="s">
        <v>199</v>
      </c>
      <c r="D650" s="2">
        <v>2012</v>
      </c>
      <c r="E650" s="14">
        <v>2013</v>
      </c>
      <c r="F650" s="14" t="s">
        <v>101</v>
      </c>
      <c r="G650" s="26">
        <v>18501</v>
      </c>
      <c r="H650" s="26">
        <v>34432</v>
      </c>
      <c r="I650" s="53">
        <v>64623</v>
      </c>
      <c r="J650" s="30">
        <v>0.94520000000000004</v>
      </c>
      <c r="K650" s="30"/>
      <c r="L650" s="149"/>
      <c r="M650" s="30"/>
      <c r="N650" s="30">
        <v>6.3200000000000006E-2</v>
      </c>
      <c r="O650" s="1"/>
      <c r="P650" s="1"/>
      <c r="Q650" s="1"/>
      <c r="R650" s="1"/>
      <c r="S650" s="1"/>
      <c r="T650" s="1"/>
      <c r="U650" s="1"/>
      <c r="V650" s="1"/>
      <c r="W650" s="1"/>
      <c r="X650" s="1"/>
      <c r="Y650" s="1"/>
      <c r="Z650" s="1"/>
      <c r="AA650" s="1"/>
      <c r="AB650" s="1"/>
      <c r="AC650" s="1"/>
      <c r="AD650" s="1"/>
      <c r="AE650" s="1"/>
    </row>
    <row r="651" spans="1:31">
      <c r="A651" s="13" t="s">
        <v>174</v>
      </c>
      <c r="B651" s="2" t="s">
        <v>78</v>
      </c>
      <c r="C651" s="14" t="s">
        <v>199</v>
      </c>
      <c r="D651" s="2">
        <v>2012</v>
      </c>
      <c r="E651" s="14">
        <v>2013</v>
      </c>
      <c r="F651" s="14" t="s">
        <v>101</v>
      </c>
      <c r="G651" s="26">
        <v>40638</v>
      </c>
      <c r="H651" s="26">
        <v>89590</v>
      </c>
      <c r="I651" s="53">
        <v>137915</v>
      </c>
      <c r="J651" s="30">
        <v>0.99050000000000005</v>
      </c>
      <c r="K651" s="30"/>
      <c r="L651" s="149"/>
      <c r="M651" s="30"/>
      <c r="N651" s="30">
        <v>9.1000000000000004E-3</v>
      </c>
      <c r="O651" s="1"/>
      <c r="P651" s="1"/>
      <c r="Q651" s="1"/>
      <c r="R651" s="1"/>
      <c r="S651" s="1"/>
      <c r="T651" s="1"/>
      <c r="U651" s="1"/>
      <c r="V651" s="1"/>
      <c r="W651" s="1"/>
      <c r="X651" s="1"/>
      <c r="Y651" s="1"/>
      <c r="Z651" s="1"/>
      <c r="AA651" s="1"/>
      <c r="AB651" s="1"/>
      <c r="AC651" s="1"/>
      <c r="AD651" s="1"/>
      <c r="AE651" s="1"/>
    </row>
    <row r="652" spans="1:31">
      <c r="A652" s="13" t="s">
        <v>175</v>
      </c>
      <c r="B652" s="2" t="s">
        <v>78</v>
      </c>
      <c r="C652" s="14" t="s">
        <v>199</v>
      </c>
      <c r="D652" s="2">
        <v>2012</v>
      </c>
      <c r="E652" s="14">
        <v>2013</v>
      </c>
      <c r="F652" s="14" t="s">
        <v>101</v>
      </c>
      <c r="G652" s="26">
        <v>4926</v>
      </c>
      <c r="H652" s="26">
        <v>11832</v>
      </c>
      <c r="I652" s="53">
        <v>23377</v>
      </c>
      <c r="J652" s="30">
        <v>0.9385</v>
      </c>
      <c r="K652" s="30"/>
      <c r="L652" s="149"/>
      <c r="M652" s="30"/>
      <c r="N652" s="30">
        <v>6.3200000000000006E-2</v>
      </c>
      <c r="O652" s="1"/>
      <c r="P652" s="1"/>
      <c r="Q652" s="1"/>
      <c r="R652" s="1"/>
      <c r="S652" s="1"/>
      <c r="T652" s="1"/>
      <c r="U652" s="1"/>
      <c r="V652" s="1"/>
      <c r="W652" s="1"/>
      <c r="X652" s="1"/>
      <c r="Y652" s="1"/>
      <c r="Z652" s="1"/>
      <c r="AA652" s="1"/>
      <c r="AB652" s="1"/>
      <c r="AC652" s="1"/>
      <c r="AD652" s="1"/>
      <c r="AE652" s="1"/>
    </row>
    <row r="653" spans="1:31">
      <c r="A653" s="13" t="s">
        <v>176</v>
      </c>
      <c r="B653" s="2" t="s">
        <v>78</v>
      </c>
      <c r="C653" s="14" t="s">
        <v>199</v>
      </c>
      <c r="D653" s="2">
        <v>2012</v>
      </c>
      <c r="E653" s="14">
        <v>2013</v>
      </c>
      <c r="F653" s="14" t="s">
        <v>101</v>
      </c>
      <c r="G653" s="26">
        <v>4098</v>
      </c>
      <c r="H653" s="26">
        <v>9605</v>
      </c>
      <c r="I653" s="53">
        <v>17316</v>
      </c>
      <c r="J653" s="30">
        <v>0.89770000000000005</v>
      </c>
      <c r="K653" s="30"/>
      <c r="L653" s="149"/>
      <c r="M653" s="30"/>
      <c r="N653" s="30">
        <v>6.3200000000000006E-2</v>
      </c>
      <c r="O653" s="1"/>
      <c r="P653" s="1"/>
      <c r="Q653" s="1"/>
      <c r="R653" s="1"/>
      <c r="S653" s="1"/>
      <c r="T653" s="1"/>
      <c r="U653" s="1"/>
      <c r="V653" s="1"/>
      <c r="W653" s="1"/>
      <c r="X653" s="1"/>
      <c r="Y653" s="1"/>
      <c r="Z653" s="1"/>
      <c r="AA653" s="1"/>
      <c r="AB653" s="1"/>
      <c r="AC653" s="1"/>
      <c r="AD653" s="1"/>
      <c r="AE653" s="1"/>
    </row>
    <row r="654" spans="1:31">
      <c r="A654" s="13" t="s">
        <v>177</v>
      </c>
      <c r="B654" s="2" t="s">
        <v>78</v>
      </c>
      <c r="C654" s="14" t="s">
        <v>199</v>
      </c>
      <c r="D654" s="2">
        <v>2012</v>
      </c>
      <c r="E654" s="14">
        <v>2013</v>
      </c>
      <c r="F654" s="14" t="s">
        <v>101</v>
      </c>
      <c r="G654" s="26">
        <v>819</v>
      </c>
      <c r="H654" s="26">
        <v>1608</v>
      </c>
      <c r="I654" s="53">
        <v>2793</v>
      </c>
      <c r="J654" s="30">
        <v>0.98460000000000003</v>
      </c>
      <c r="K654" s="30"/>
      <c r="L654" s="149"/>
      <c r="M654" s="30"/>
      <c r="N654" s="30">
        <v>6.3200000000000006E-2</v>
      </c>
      <c r="O654" s="1"/>
      <c r="P654" s="1"/>
      <c r="Q654" s="1"/>
      <c r="R654" s="1"/>
      <c r="S654" s="1"/>
      <c r="T654" s="1"/>
      <c r="U654" s="1"/>
      <c r="V654" s="1"/>
      <c r="W654" s="1"/>
      <c r="X654" s="1"/>
      <c r="Y654" s="1"/>
      <c r="Z654" s="1"/>
      <c r="AA654" s="1"/>
      <c r="AB654" s="1"/>
      <c r="AC654" s="1"/>
      <c r="AD654" s="1"/>
      <c r="AE654" s="1"/>
    </row>
    <row r="655" spans="1:31">
      <c r="A655" s="13" t="s">
        <v>178</v>
      </c>
      <c r="B655" s="2" t="s">
        <v>77</v>
      </c>
      <c r="C655" s="14" t="s">
        <v>199</v>
      </c>
      <c r="D655" s="2">
        <v>2012</v>
      </c>
      <c r="E655" s="14">
        <v>2013</v>
      </c>
      <c r="F655" s="14" t="s">
        <v>101</v>
      </c>
      <c r="G655" s="26">
        <v>45007</v>
      </c>
      <c r="H655" s="26">
        <v>110740</v>
      </c>
      <c r="I655" s="53">
        <v>169920</v>
      </c>
      <c r="J655" s="30">
        <v>1</v>
      </c>
      <c r="K655" s="30"/>
      <c r="L655" s="149"/>
      <c r="M655" s="30"/>
      <c r="N655" s="30">
        <v>6.1199999999999997E-2</v>
      </c>
      <c r="O655" s="1"/>
      <c r="P655" s="1"/>
      <c r="Q655" s="1"/>
      <c r="R655" s="1"/>
      <c r="S655" s="1"/>
      <c r="T655" s="1"/>
      <c r="U655" s="1"/>
      <c r="V655" s="1"/>
      <c r="W655" s="1"/>
      <c r="X655" s="1"/>
      <c r="Y655" s="1"/>
      <c r="Z655" s="1"/>
      <c r="AA655" s="1"/>
      <c r="AB655" s="1"/>
      <c r="AC655" s="1"/>
      <c r="AD655" s="1"/>
      <c r="AE655" s="1"/>
    </row>
    <row r="656" spans="1:31">
      <c r="A656" s="13" t="s">
        <v>179</v>
      </c>
      <c r="B656" s="2" t="s">
        <v>78</v>
      </c>
      <c r="C656" s="14" t="s">
        <v>199</v>
      </c>
      <c r="D656" s="2">
        <v>2012</v>
      </c>
      <c r="E656" s="14">
        <v>2013</v>
      </c>
      <c r="F656" s="14" t="s">
        <v>101</v>
      </c>
      <c r="G656" s="26">
        <v>2780</v>
      </c>
      <c r="H656" s="26">
        <v>5142</v>
      </c>
      <c r="I656" s="53">
        <v>8196</v>
      </c>
      <c r="J656" s="30">
        <v>0.98919999999999997</v>
      </c>
      <c r="K656" s="30"/>
      <c r="L656" s="149"/>
      <c r="M656" s="30"/>
      <c r="N656" s="30">
        <v>6.3200000000000006E-2</v>
      </c>
      <c r="O656" s="1"/>
      <c r="P656" s="1"/>
      <c r="Q656" s="1"/>
      <c r="R656" s="1"/>
      <c r="S656" s="1"/>
      <c r="T656" s="1"/>
      <c r="U656" s="1"/>
      <c r="V656" s="1"/>
      <c r="W656" s="1"/>
      <c r="X656" s="1"/>
      <c r="Y656" s="1"/>
      <c r="Z656" s="1"/>
      <c r="AA656" s="1"/>
      <c r="AB656" s="1"/>
      <c r="AC656" s="1"/>
      <c r="AD656" s="1"/>
      <c r="AE656" s="1"/>
    </row>
    <row r="657" spans="1:31">
      <c r="A657" s="13" t="s">
        <v>180</v>
      </c>
      <c r="B657" s="2" t="s">
        <v>77</v>
      </c>
      <c r="C657" s="14" t="s">
        <v>199</v>
      </c>
      <c r="D657" s="2">
        <v>2012</v>
      </c>
      <c r="E657" s="14">
        <v>2013</v>
      </c>
      <c r="F657" s="14" t="s">
        <v>101</v>
      </c>
      <c r="G657" s="26">
        <v>31873</v>
      </c>
      <c r="H657" s="26">
        <v>66495</v>
      </c>
      <c r="I657" s="53">
        <v>123452</v>
      </c>
      <c r="J657" s="30">
        <v>0.9738</v>
      </c>
      <c r="K657" s="30"/>
      <c r="L657" s="149"/>
      <c r="M657" s="30"/>
      <c r="N657" s="30">
        <v>1.06E-2</v>
      </c>
      <c r="O657" s="1"/>
      <c r="P657" s="1"/>
      <c r="Q657" s="1"/>
      <c r="R657" s="1"/>
      <c r="S657" s="1"/>
      <c r="T657" s="1"/>
      <c r="U657" s="1"/>
      <c r="V657" s="1"/>
      <c r="W657" s="1"/>
      <c r="X657" s="1"/>
      <c r="Y657" s="1"/>
      <c r="Z657" s="1"/>
      <c r="AA657" s="1"/>
      <c r="AB657" s="1"/>
      <c r="AC657" s="1"/>
      <c r="AD657" s="1"/>
      <c r="AE657" s="1"/>
    </row>
    <row r="658" spans="1:31">
      <c r="A658" s="13" t="s">
        <v>181</v>
      </c>
      <c r="B658" s="2" t="s">
        <v>77</v>
      </c>
      <c r="C658" s="14" t="s">
        <v>199</v>
      </c>
      <c r="D658" s="2">
        <v>2012</v>
      </c>
      <c r="E658" s="14">
        <v>2013</v>
      </c>
      <c r="F658" s="14" t="s">
        <v>101</v>
      </c>
      <c r="G658" s="26">
        <v>7791</v>
      </c>
      <c r="H658" s="26">
        <v>16887</v>
      </c>
      <c r="I658" s="53">
        <v>31064</v>
      </c>
      <c r="J658" s="30">
        <v>0.89039999999999997</v>
      </c>
      <c r="K658" s="30"/>
      <c r="L658" s="149"/>
      <c r="M658" s="30"/>
      <c r="N658" s="30">
        <v>6.3200000000000006E-2</v>
      </c>
      <c r="O658" s="1"/>
      <c r="P658" s="1"/>
      <c r="Q658" s="1"/>
      <c r="R658" s="1"/>
      <c r="S658" s="1"/>
      <c r="T658" s="1"/>
      <c r="U658" s="1"/>
      <c r="V658" s="1"/>
      <c r="W658" s="1"/>
      <c r="X658" s="1"/>
      <c r="Y658" s="1"/>
      <c r="Z658" s="1"/>
      <c r="AA658" s="1"/>
      <c r="AB658" s="1"/>
      <c r="AC658" s="1"/>
      <c r="AD658" s="1"/>
      <c r="AE658" s="1"/>
    </row>
    <row r="659" spans="1:31">
      <c r="A659" s="13" t="s">
        <v>182</v>
      </c>
      <c r="B659" s="2" t="s">
        <v>78</v>
      </c>
      <c r="C659" s="14" t="s">
        <v>199</v>
      </c>
      <c r="D659" s="2">
        <v>2012</v>
      </c>
      <c r="E659" s="14">
        <v>2013</v>
      </c>
      <c r="F659" s="14" t="s">
        <v>101</v>
      </c>
      <c r="G659" s="26">
        <v>5650</v>
      </c>
      <c r="H659" s="26">
        <v>12701</v>
      </c>
      <c r="I659" s="53">
        <v>19965</v>
      </c>
      <c r="J659" s="30">
        <v>0.99670000000000003</v>
      </c>
      <c r="K659" s="30"/>
      <c r="L659" s="149"/>
      <c r="M659" s="30"/>
      <c r="N659" s="30">
        <v>6.3200000000000006E-2</v>
      </c>
      <c r="O659" s="1"/>
      <c r="P659" s="1"/>
      <c r="Q659" s="1"/>
      <c r="R659" s="1"/>
      <c r="S659" s="1"/>
      <c r="T659" s="1"/>
      <c r="U659" s="1"/>
      <c r="V659" s="1"/>
      <c r="W659" s="1"/>
      <c r="X659" s="1"/>
      <c r="Y659" s="1"/>
      <c r="Z659" s="1"/>
      <c r="AA659" s="1"/>
      <c r="AB659" s="1"/>
      <c r="AC659" s="1"/>
      <c r="AD659" s="1"/>
      <c r="AE659" s="1"/>
    </row>
    <row r="660" spans="1:31">
      <c r="A660" s="56" t="s">
        <v>183</v>
      </c>
      <c r="B660" s="2" t="s">
        <v>66</v>
      </c>
      <c r="C660" s="2" t="s">
        <v>200</v>
      </c>
      <c r="D660" s="2">
        <v>2012</v>
      </c>
      <c r="E660" s="14">
        <v>2013</v>
      </c>
      <c r="F660" s="14" t="s">
        <v>101</v>
      </c>
      <c r="G660" s="26">
        <v>1892630</v>
      </c>
      <c r="H660" s="26">
        <v>4167237</v>
      </c>
      <c r="I660" s="53">
        <v>7609892</v>
      </c>
      <c r="J660" s="30">
        <v>0.96850000000000003</v>
      </c>
      <c r="K660" s="30"/>
      <c r="L660" s="149"/>
      <c r="M660" s="30"/>
      <c r="N660" s="30">
        <v>3.15E-2</v>
      </c>
      <c r="O660" s="2"/>
      <c r="P660" s="2"/>
      <c r="Q660" s="2"/>
      <c r="R660" s="2"/>
      <c r="S660" s="2"/>
      <c r="T660" s="2"/>
      <c r="U660" s="2"/>
      <c r="V660" s="2"/>
      <c r="W660" s="2"/>
      <c r="X660" s="2"/>
      <c r="Y660" s="2"/>
      <c r="Z660" s="2"/>
      <c r="AA660" s="2"/>
      <c r="AB660" s="2"/>
      <c r="AC660" s="2"/>
      <c r="AD660" s="2"/>
      <c r="AE660" s="2"/>
    </row>
    <row r="661" spans="1:31">
      <c r="A661" s="56" t="s">
        <v>184</v>
      </c>
      <c r="B661" s="2" t="s">
        <v>77</v>
      </c>
      <c r="C661" s="14" t="s">
        <v>200</v>
      </c>
      <c r="D661" s="2">
        <v>2012</v>
      </c>
      <c r="E661" s="14">
        <v>2013</v>
      </c>
      <c r="F661" s="14" t="s">
        <v>101</v>
      </c>
      <c r="G661" s="26">
        <v>62866</v>
      </c>
      <c r="H661" s="26">
        <v>126792</v>
      </c>
      <c r="I661" s="53">
        <v>254121</v>
      </c>
      <c r="J661" s="30">
        <v>0.90069999999999995</v>
      </c>
      <c r="K661" s="30"/>
      <c r="L661" s="149"/>
      <c r="M661" s="30"/>
      <c r="N661" s="30">
        <v>4.5900000000000003E-2</v>
      </c>
      <c r="O661" s="1"/>
      <c r="P661" s="1"/>
      <c r="Q661" s="1"/>
      <c r="R661" s="1"/>
      <c r="S661" s="1"/>
      <c r="T661" s="1"/>
      <c r="U661" s="1"/>
      <c r="V661" s="1"/>
      <c r="W661" s="1"/>
      <c r="X661" s="1"/>
      <c r="Y661" s="1"/>
      <c r="Z661" s="1"/>
      <c r="AA661" s="1"/>
      <c r="AB661" s="1"/>
      <c r="AC661" s="1"/>
      <c r="AD661" s="1"/>
      <c r="AE661" s="1"/>
    </row>
    <row r="662" spans="1:31">
      <c r="A662" s="56" t="s">
        <v>185</v>
      </c>
      <c r="B662" s="2" t="s">
        <v>78</v>
      </c>
      <c r="C662" s="14" t="s">
        <v>200</v>
      </c>
      <c r="D662" s="2">
        <v>2012</v>
      </c>
      <c r="E662" s="14">
        <v>2013</v>
      </c>
      <c r="F662" s="14" t="s">
        <v>101</v>
      </c>
      <c r="G662" s="26">
        <v>78</v>
      </c>
      <c r="H662" s="26">
        <v>143</v>
      </c>
      <c r="I662" s="53">
        <v>210</v>
      </c>
      <c r="J662" s="30">
        <v>1</v>
      </c>
      <c r="K662" s="30"/>
      <c r="L662" s="149"/>
      <c r="M662" s="30"/>
      <c r="N662" s="30">
        <v>4.7199999999999999E-2</v>
      </c>
      <c r="O662" s="1"/>
      <c r="P662" s="1"/>
      <c r="Q662" s="1"/>
      <c r="R662" s="1"/>
      <c r="S662" s="1"/>
      <c r="T662" s="1"/>
      <c r="U662" s="1"/>
      <c r="V662" s="1"/>
      <c r="W662" s="1"/>
      <c r="X662" s="1"/>
      <c r="Y662" s="1"/>
      <c r="Z662" s="1"/>
      <c r="AA662" s="1"/>
      <c r="AB662" s="1"/>
      <c r="AC662" s="1"/>
      <c r="AD662" s="1"/>
      <c r="AE662" s="1"/>
    </row>
    <row r="663" spans="1:31">
      <c r="A663" s="56" t="s">
        <v>186</v>
      </c>
      <c r="B663" s="2" t="s">
        <v>78</v>
      </c>
      <c r="C663" s="14" t="s">
        <v>200</v>
      </c>
      <c r="D663" s="2">
        <v>2012</v>
      </c>
      <c r="E663" s="14">
        <v>2013</v>
      </c>
      <c r="F663" s="14" t="s">
        <v>101</v>
      </c>
      <c r="G663" s="26">
        <v>1722</v>
      </c>
      <c r="H663" s="26">
        <v>3321</v>
      </c>
      <c r="I663" s="53">
        <v>4461</v>
      </c>
      <c r="J663" s="30">
        <v>0.91839999999999999</v>
      </c>
      <c r="K663" s="30"/>
      <c r="L663" s="149"/>
      <c r="M663" s="30"/>
      <c r="N663" s="30">
        <v>4.7199999999999999E-2</v>
      </c>
      <c r="O663" s="1"/>
      <c r="P663" s="1"/>
      <c r="Q663" s="1"/>
      <c r="R663" s="1"/>
      <c r="S663" s="1"/>
      <c r="T663" s="1"/>
      <c r="U663" s="1"/>
      <c r="V663" s="1"/>
      <c r="W663" s="1"/>
      <c r="X663" s="1"/>
      <c r="Y663" s="1"/>
      <c r="Z663" s="1"/>
      <c r="AA663" s="1"/>
      <c r="AB663" s="1"/>
      <c r="AC663" s="1"/>
      <c r="AD663" s="1"/>
      <c r="AE663" s="1"/>
    </row>
    <row r="664" spans="1:31">
      <c r="A664" s="56" t="s">
        <v>187</v>
      </c>
      <c r="B664" s="2" t="s">
        <v>78</v>
      </c>
      <c r="C664" s="14" t="s">
        <v>200</v>
      </c>
      <c r="D664" s="2">
        <v>2012</v>
      </c>
      <c r="E664" s="14">
        <v>2013</v>
      </c>
      <c r="F664" s="14" t="s">
        <v>101</v>
      </c>
      <c r="G664" s="26">
        <v>14236</v>
      </c>
      <c r="H664" s="26">
        <v>29742</v>
      </c>
      <c r="I664" s="53">
        <v>50862</v>
      </c>
      <c r="J664" s="30">
        <v>0.95040000000000002</v>
      </c>
      <c r="K664" s="30"/>
      <c r="L664" s="149"/>
      <c r="M664" s="30"/>
      <c r="N664" s="30">
        <v>4.7199999999999999E-2</v>
      </c>
      <c r="O664" s="1"/>
      <c r="P664" s="1"/>
      <c r="Q664" s="1"/>
      <c r="R664" s="1"/>
      <c r="S664" s="1"/>
      <c r="T664" s="1"/>
      <c r="U664" s="1"/>
      <c r="V664" s="1"/>
      <c r="W664" s="1"/>
      <c r="X664" s="1"/>
      <c r="Y664" s="1"/>
      <c r="Z664" s="1"/>
      <c r="AA664" s="1"/>
      <c r="AB664" s="1"/>
      <c r="AC664" s="1"/>
      <c r="AD664" s="1"/>
      <c r="AE664" s="1"/>
    </row>
    <row r="665" spans="1:31">
      <c r="A665" s="56" t="s">
        <v>188</v>
      </c>
      <c r="B665" s="2" t="s">
        <v>78</v>
      </c>
      <c r="C665" s="14" t="s">
        <v>200</v>
      </c>
      <c r="D665" s="2">
        <v>2012</v>
      </c>
      <c r="E665" s="14">
        <v>2013</v>
      </c>
      <c r="F665" s="14" t="s">
        <v>101</v>
      </c>
      <c r="G665" s="26">
        <v>2520</v>
      </c>
      <c r="H665" s="26">
        <v>4950</v>
      </c>
      <c r="I665" s="53">
        <v>6727</v>
      </c>
      <c r="J665" s="30">
        <v>0.99239999999999995</v>
      </c>
      <c r="K665" s="30"/>
      <c r="L665" s="149"/>
      <c r="M665" s="30"/>
      <c r="N665" s="30">
        <v>4.7199999999999999E-2</v>
      </c>
      <c r="O665" s="1"/>
      <c r="P665" s="1"/>
      <c r="Q665" s="1"/>
      <c r="R665" s="1"/>
      <c r="S665" s="1"/>
      <c r="T665" s="1"/>
      <c r="U665" s="1"/>
      <c r="V665" s="1"/>
      <c r="W665" s="1"/>
      <c r="X665" s="1"/>
      <c r="Y665" s="1"/>
      <c r="Z665" s="1"/>
      <c r="AA665" s="1"/>
      <c r="AB665" s="1"/>
      <c r="AC665" s="1"/>
      <c r="AD665" s="1"/>
      <c r="AE665" s="1"/>
    </row>
    <row r="666" spans="1:31">
      <c r="A666" s="56" t="s">
        <v>189</v>
      </c>
      <c r="B666" s="2" t="s">
        <v>78</v>
      </c>
      <c r="C666" s="14" t="s">
        <v>200</v>
      </c>
      <c r="D666" s="2">
        <v>2012</v>
      </c>
      <c r="E666" s="14">
        <v>2013</v>
      </c>
      <c r="F666" s="14" t="s">
        <v>101</v>
      </c>
      <c r="G666" s="26">
        <v>676</v>
      </c>
      <c r="H666" s="26">
        <v>1728</v>
      </c>
      <c r="I666" s="53">
        <v>4556</v>
      </c>
      <c r="J666" s="30">
        <v>0.98109999999999997</v>
      </c>
      <c r="K666" s="30"/>
      <c r="L666" s="149"/>
      <c r="M666" s="30"/>
      <c r="N666" s="30">
        <v>4.7199999999999999E-2</v>
      </c>
    </row>
    <row r="667" spans="1:31">
      <c r="A667" s="56" t="s">
        <v>190</v>
      </c>
      <c r="B667" s="2" t="s">
        <v>77</v>
      </c>
      <c r="C667" s="14" t="s">
        <v>200</v>
      </c>
      <c r="D667" s="2">
        <v>2012</v>
      </c>
      <c r="E667" s="14">
        <v>2013</v>
      </c>
      <c r="F667" s="14" t="s">
        <v>101</v>
      </c>
      <c r="G667" s="26">
        <v>33278</v>
      </c>
      <c r="H667" s="26">
        <v>69271</v>
      </c>
      <c r="I667" s="53">
        <v>144511</v>
      </c>
      <c r="J667" s="30">
        <v>0.95850000000000002</v>
      </c>
      <c r="K667" s="30"/>
      <c r="L667" s="149"/>
      <c r="M667" s="30"/>
      <c r="N667" s="30">
        <v>5.7000000000000002E-3</v>
      </c>
    </row>
    <row r="668" spans="1:31">
      <c r="A668" s="56" t="s">
        <v>191</v>
      </c>
      <c r="B668" s="2" t="s">
        <v>78</v>
      </c>
      <c r="C668" s="14" t="s">
        <v>200</v>
      </c>
      <c r="D668" s="2">
        <v>2012</v>
      </c>
      <c r="E668" s="14">
        <v>2013</v>
      </c>
      <c r="F668" s="14" t="s">
        <v>101</v>
      </c>
      <c r="G668" s="26">
        <v>2577</v>
      </c>
      <c r="H668" s="26">
        <v>5245</v>
      </c>
      <c r="I668" s="53">
        <v>7834</v>
      </c>
      <c r="J668" s="30">
        <v>1</v>
      </c>
      <c r="K668" s="30"/>
      <c r="L668" s="149"/>
      <c r="M668" s="30"/>
      <c r="N668" s="30">
        <v>4.7199999999999999E-2</v>
      </c>
    </row>
    <row r="669" spans="1:31">
      <c r="A669" s="56" t="s">
        <v>192</v>
      </c>
      <c r="B669" s="2" t="s">
        <v>78</v>
      </c>
      <c r="C669" s="14" t="s">
        <v>200</v>
      </c>
      <c r="D669" s="2">
        <v>2012</v>
      </c>
      <c r="E669" s="14">
        <v>2013</v>
      </c>
      <c r="F669" s="14" t="s">
        <v>101</v>
      </c>
      <c r="G669" s="26">
        <v>6291</v>
      </c>
      <c r="H669" s="26">
        <v>11891</v>
      </c>
      <c r="I669" s="53">
        <v>19084</v>
      </c>
      <c r="J669" s="30">
        <v>0.99029999999999996</v>
      </c>
      <c r="K669" s="30"/>
      <c r="L669" s="149"/>
      <c r="M669" s="30"/>
      <c r="N669" s="30">
        <v>4.7199999999999999E-2</v>
      </c>
    </row>
    <row r="670" spans="1:31">
      <c r="A670" s="13" t="s">
        <v>134</v>
      </c>
      <c r="B670" s="2" t="s">
        <v>77</v>
      </c>
      <c r="C670" s="14" t="s">
        <v>200</v>
      </c>
      <c r="D670" s="2">
        <v>2012</v>
      </c>
      <c r="E670" s="14">
        <v>2013</v>
      </c>
      <c r="F670" s="14" t="s">
        <v>101</v>
      </c>
      <c r="G670" s="26">
        <v>90391</v>
      </c>
      <c r="H670" s="26">
        <v>218724</v>
      </c>
      <c r="I670" s="53">
        <v>318099</v>
      </c>
      <c r="J670" s="30">
        <v>0.97409999999999997</v>
      </c>
      <c r="K670" s="30"/>
      <c r="L670" s="149"/>
      <c r="M670" s="30"/>
      <c r="N670" s="30">
        <v>0</v>
      </c>
    </row>
    <row r="671" spans="1:31">
      <c r="A671" s="13" t="s">
        <v>135</v>
      </c>
      <c r="B671" s="2" t="s">
        <v>78</v>
      </c>
      <c r="C671" s="14" t="s">
        <v>200</v>
      </c>
      <c r="D671" s="2">
        <v>2012</v>
      </c>
      <c r="E671" s="14">
        <v>2013</v>
      </c>
      <c r="F671" s="14" t="s">
        <v>101</v>
      </c>
      <c r="G671" s="26">
        <v>1403</v>
      </c>
      <c r="H671" s="26">
        <v>3501</v>
      </c>
      <c r="I671" s="53">
        <v>7167</v>
      </c>
      <c r="J671" s="30">
        <v>1</v>
      </c>
      <c r="K671" s="30"/>
      <c r="L671" s="149"/>
      <c r="M671" s="30"/>
      <c r="N671" s="30">
        <v>4.7199999999999999E-2</v>
      </c>
    </row>
    <row r="672" spans="1:31">
      <c r="A672" s="13" t="s">
        <v>136</v>
      </c>
      <c r="B672" s="2" t="s">
        <v>78</v>
      </c>
      <c r="C672" s="14" t="s">
        <v>200</v>
      </c>
      <c r="D672" s="2">
        <v>2012</v>
      </c>
      <c r="E672" s="14">
        <v>2013</v>
      </c>
      <c r="F672" s="14" t="s">
        <v>101</v>
      </c>
      <c r="G672" s="26">
        <v>8161</v>
      </c>
      <c r="H672" s="26">
        <v>15568</v>
      </c>
      <c r="I672" s="53">
        <v>27020</v>
      </c>
      <c r="J672" s="30">
        <v>0.94040000000000001</v>
      </c>
      <c r="K672" s="30"/>
      <c r="L672" s="149"/>
      <c r="M672" s="30"/>
      <c r="N672" s="30">
        <v>4.7199999999999999E-2</v>
      </c>
    </row>
    <row r="673" spans="1:14">
      <c r="A673" s="13" t="s">
        <v>137</v>
      </c>
      <c r="B673" s="2" t="s">
        <v>78</v>
      </c>
      <c r="C673" s="14" t="s">
        <v>200</v>
      </c>
      <c r="D673" s="2">
        <v>2012</v>
      </c>
      <c r="E673" s="14">
        <v>2013</v>
      </c>
      <c r="F673" s="14" t="s">
        <v>101</v>
      </c>
      <c r="G673" s="26">
        <v>14511</v>
      </c>
      <c r="H673" s="26">
        <v>37267</v>
      </c>
      <c r="I673" s="53">
        <v>58745</v>
      </c>
      <c r="J673" s="30">
        <v>1</v>
      </c>
      <c r="K673" s="30"/>
      <c r="L673" s="149"/>
      <c r="M673" s="30"/>
      <c r="N673" s="30">
        <v>4.7199999999999999E-2</v>
      </c>
    </row>
    <row r="674" spans="1:14">
      <c r="A674" s="13" t="s">
        <v>138</v>
      </c>
      <c r="B674" s="2" t="s">
        <v>78</v>
      </c>
      <c r="C674" s="14" t="s">
        <v>200</v>
      </c>
      <c r="D674" s="2">
        <v>2012</v>
      </c>
      <c r="E674" s="14">
        <v>2013</v>
      </c>
      <c r="F674" s="14" t="s">
        <v>101</v>
      </c>
      <c r="G674" s="26">
        <v>964</v>
      </c>
      <c r="H674" s="26">
        <v>1952</v>
      </c>
      <c r="I674" s="53">
        <v>3464</v>
      </c>
      <c r="J674" s="30">
        <v>1</v>
      </c>
      <c r="K674" s="30"/>
      <c r="L674" s="149"/>
      <c r="M674" s="30"/>
      <c r="N674" s="30">
        <v>4.7199999999999999E-2</v>
      </c>
    </row>
    <row r="675" spans="1:14">
      <c r="A675" s="13" t="s">
        <v>139</v>
      </c>
      <c r="B675" s="2" t="s">
        <v>78</v>
      </c>
      <c r="C675" s="14" t="s">
        <v>200</v>
      </c>
      <c r="D675" s="2">
        <v>2012</v>
      </c>
      <c r="E675" s="14">
        <v>2013</v>
      </c>
      <c r="F675" s="14" t="s">
        <v>101</v>
      </c>
      <c r="G675" s="26">
        <v>58724</v>
      </c>
      <c r="H675" s="26">
        <v>141440</v>
      </c>
      <c r="I675" s="53">
        <v>239533</v>
      </c>
      <c r="J675" s="30">
        <v>0.9869</v>
      </c>
      <c r="K675" s="30"/>
      <c r="L675" s="149"/>
      <c r="M675" s="30"/>
      <c r="N675" s="30">
        <v>4.1999999999999997E-3</v>
      </c>
    </row>
    <row r="676" spans="1:14">
      <c r="A676" s="13" t="s">
        <v>140</v>
      </c>
      <c r="B676" s="2" t="s">
        <v>78</v>
      </c>
      <c r="C676" s="14" t="s">
        <v>200</v>
      </c>
      <c r="D676" s="2">
        <v>2012</v>
      </c>
      <c r="E676" s="14">
        <v>2013</v>
      </c>
      <c r="F676" s="14" t="s">
        <v>101</v>
      </c>
      <c r="G676" s="26">
        <v>9675</v>
      </c>
      <c r="H676" s="26">
        <v>23056</v>
      </c>
      <c r="I676" s="53">
        <v>35732</v>
      </c>
      <c r="J676" s="30">
        <v>0.99570000000000003</v>
      </c>
      <c r="K676" s="30"/>
      <c r="L676" s="149"/>
      <c r="M676" s="30"/>
      <c r="N676" s="30">
        <v>4.7199999999999999E-2</v>
      </c>
    </row>
    <row r="677" spans="1:14">
      <c r="A677" s="13" t="s">
        <v>141</v>
      </c>
      <c r="B677" s="2" t="s">
        <v>78</v>
      </c>
      <c r="C677" s="14" t="s">
        <v>200</v>
      </c>
      <c r="D677" s="2">
        <v>2012</v>
      </c>
      <c r="E677" s="14">
        <v>2013</v>
      </c>
      <c r="F677" s="14" t="s">
        <v>101</v>
      </c>
      <c r="G677" s="26">
        <v>5128</v>
      </c>
      <c r="H677" s="26">
        <v>10280</v>
      </c>
      <c r="I677" s="53">
        <v>17836</v>
      </c>
      <c r="J677" s="30">
        <v>0.98229999999999995</v>
      </c>
      <c r="K677" s="30"/>
      <c r="L677" s="149"/>
      <c r="M677" s="30"/>
      <c r="N677" s="30">
        <v>4.7199999999999999E-2</v>
      </c>
    </row>
    <row r="678" spans="1:14">
      <c r="A678" s="13" t="s">
        <v>142</v>
      </c>
      <c r="B678" s="2" t="s">
        <v>78</v>
      </c>
      <c r="C678" s="14" t="s">
        <v>200</v>
      </c>
      <c r="D678" s="2">
        <v>2012</v>
      </c>
      <c r="E678" s="14">
        <v>2013</v>
      </c>
      <c r="F678" s="14" t="s">
        <v>101</v>
      </c>
      <c r="G678" s="26">
        <v>1383</v>
      </c>
      <c r="H678" s="26">
        <v>2876</v>
      </c>
      <c r="I678" s="53">
        <v>4784</v>
      </c>
      <c r="J678" s="30">
        <v>0.98780000000000001</v>
      </c>
      <c r="K678" s="30"/>
      <c r="L678" s="149"/>
      <c r="M678" s="30"/>
      <c r="N678" s="30">
        <v>4.7199999999999999E-2</v>
      </c>
    </row>
    <row r="679" spans="1:14">
      <c r="A679" s="13" t="s">
        <v>143</v>
      </c>
      <c r="B679" s="2" t="s">
        <v>79</v>
      </c>
      <c r="C679" s="14" t="s">
        <v>200</v>
      </c>
      <c r="D679" s="2">
        <v>2012</v>
      </c>
      <c r="E679" s="14">
        <v>2013</v>
      </c>
      <c r="F679" s="14" t="s">
        <v>101</v>
      </c>
      <c r="G679" s="26">
        <v>541893</v>
      </c>
      <c r="H679" s="26">
        <v>1128353</v>
      </c>
      <c r="I679" s="53">
        <v>2390357</v>
      </c>
      <c r="J679" s="30">
        <v>0.95750000000000002</v>
      </c>
      <c r="K679" s="30"/>
      <c r="L679" s="149"/>
      <c r="M679" s="30"/>
      <c r="N679" s="30">
        <v>2.4299999999999999E-2</v>
      </c>
    </row>
    <row r="680" spans="1:14">
      <c r="A680" s="13" t="s">
        <v>144</v>
      </c>
      <c r="B680" s="2" t="s">
        <v>78</v>
      </c>
      <c r="C680" s="14" t="s">
        <v>200</v>
      </c>
      <c r="D680" s="2">
        <v>2012</v>
      </c>
      <c r="E680" s="14">
        <v>2013</v>
      </c>
      <c r="F680" s="14" t="s">
        <v>101</v>
      </c>
      <c r="G680" s="26">
        <v>10319</v>
      </c>
      <c r="H680" s="26">
        <v>26174</v>
      </c>
      <c r="I680" s="53">
        <v>45581</v>
      </c>
      <c r="J680" s="30">
        <v>0.9677</v>
      </c>
      <c r="K680" s="30"/>
      <c r="L680" s="149"/>
      <c r="M680" s="30"/>
      <c r="N680" s="30">
        <v>4.7199999999999999E-2</v>
      </c>
    </row>
    <row r="681" spans="1:14">
      <c r="A681" s="13" t="s">
        <v>145</v>
      </c>
      <c r="B681" s="2" t="s">
        <v>78</v>
      </c>
      <c r="C681" s="14" t="s">
        <v>200</v>
      </c>
      <c r="D681" s="2">
        <v>2012</v>
      </c>
      <c r="E681" s="14">
        <v>2013</v>
      </c>
      <c r="F681" s="14" t="s">
        <v>101</v>
      </c>
      <c r="G681" s="26">
        <v>5545</v>
      </c>
      <c r="H681" s="26">
        <v>9399</v>
      </c>
      <c r="I681" s="53">
        <v>22659</v>
      </c>
      <c r="J681" s="30">
        <v>0.91439999999999999</v>
      </c>
      <c r="K681" s="30"/>
      <c r="L681" s="149"/>
      <c r="M681" s="30"/>
      <c r="N681" s="30">
        <v>4.7199999999999999E-2</v>
      </c>
    </row>
    <row r="682" spans="1:14">
      <c r="A682" s="13" t="s">
        <v>146</v>
      </c>
      <c r="B682" s="2" t="s">
        <v>78</v>
      </c>
      <c r="C682" s="14" t="s">
        <v>200</v>
      </c>
      <c r="D682" s="2">
        <v>2012</v>
      </c>
      <c r="E682" s="14">
        <v>2013</v>
      </c>
      <c r="F682" s="14" t="s">
        <v>101</v>
      </c>
      <c r="G682" s="26">
        <v>872</v>
      </c>
      <c r="H682" s="26">
        <v>1799</v>
      </c>
      <c r="I682" s="53">
        <v>2841</v>
      </c>
      <c r="J682" s="30">
        <v>0.91490000000000005</v>
      </c>
      <c r="K682" s="30"/>
      <c r="L682" s="149"/>
      <c r="M682" s="30"/>
      <c r="N682" s="30">
        <v>4.7199999999999999E-2</v>
      </c>
    </row>
    <row r="683" spans="1:14">
      <c r="A683" s="13" t="s">
        <v>147</v>
      </c>
      <c r="B683" s="2" t="s">
        <v>78</v>
      </c>
      <c r="C683" s="14" t="s">
        <v>200</v>
      </c>
      <c r="D683" s="2">
        <v>2012</v>
      </c>
      <c r="E683" s="14">
        <v>2013</v>
      </c>
      <c r="F683" s="14" t="s">
        <v>101</v>
      </c>
      <c r="G683" s="26">
        <v>7070</v>
      </c>
      <c r="H683" s="26">
        <v>13352</v>
      </c>
      <c r="I683" s="53">
        <v>23236</v>
      </c>
      <c r="J683" s="30">
        <v>0.98440000000000005</v>
      </c>
      <c r="K683" s="30"/>
      <c r="L683" s="149"/>
      <c r="M683" s="30"/>
      <c r="N683" s="30">
        <v>4.7199999999999999E-2</v>
      </c>
    </row>
    <row r="684" spans="1:14">
      <c r="A684" s="13" t="s">
        <v>148</v>
      </c>
      <c r="B684" s="2" t="s">
        <v>78</v>
      </c>
      <c r="C684" s="14" t="s">
        <v>200</v>
      </c>
      <c r="D684" s="2">
        <v>2012</v>
      </c>
      <c r="E684" s="14">
        <v>2013</v>
      </c>
      <c r="F684" s="14" t="s">
        <v>101</v>
      </c>
      <c r="G684" s="26">
        <v>22234</v>
      </c>
      <c r="H684" s="26">
        <v>54407</v>
      </c>
      <c r="I684" s="53">
        <v>84816</v>
      </c>
      <c r="J684" s="30">
        <v>0.99050000000000005</v>
      </c>
      <c r="K684" s="30"/>
      <c r="L684" s="149"/>
      <c r="M684" s="30"/>
      <c r="N684" s="30">
        <v>7.1999999999999998E-3</v>
      </c>
    </row>
    <row r="685" spans="1:14">
      <c r="A685" s="13" t="s">
        <v>149</v>
      </c>
      <c r="B685" s="2" t="s">
        <v>78</v>
      </c>
      <c r="C685" s="14" t="s">
        <v>200</v>
      </c>
      <c r="D685" s="2">
        <v>2012</v>
      </c>
      <c r="E685" s="14">
        <v>2013</v>
      </c>
      <c r="F685" s="14" t="s">
        <v>101</v>
      </c>
      <c r="G685" s="26">
        <v>425</v>
      </c>
      <c r="H685" s="26">
        <v>975</v>
      </c>
      <c r="I685" s="53">
        <v>2030</v>
      </c>
      <c r="J685" s="30">
        <v>1</v>
      </c>
      <c r="K685" s="30"/>
      <c r="L685" s="149"/>
      <c r="M685" s="30"/>
      <c r="N685" s="30">
        <v>4.7199999999999999E-2</v>
      </c>
    </row>
    <row r="686" spans="1:14">
      <c r="A686" s="13" t="s">
        <v>150</v>
      </c>
      <c r="B686" s="2" t="s">
        <v>78</v>
      </c>
      <c r="C686" s="14" t="s">
        <v>200</v>
      </c>
      <c r="D686" s="2">
        <v>2012</v>
      </c>
      <c r="E686" s="14">
        <v>2013</v>
      </c>
      <c r="F686" s="14" t="s">
        <v>101</v>
      </c>
      <c r="G686" s="26">
        <v>437</v>
      </c>
      <c r="H686" s="26">
        <v>732</v>
      </c>
      <c r="I686" s="53">
        <v>1419</v>
      </c>
      <c r="J686" s="30">
        <v>1</v>
      </c>
      <c r="K686" s="30"/>
      <c r="L686" s="149"/>
      <c r="M686" s="30"/>
      <c r="N686" s="30">
        <v>4.7199999999999999E-2</v>
      </c>
    </row>
    <row r="687" spans="1:14">
      <c r="A687" s="13" t="s">
        <v>151</v>
      </c>
      <c r="B687" s="2" t="s">
        <v>78</v>
      </c>
      <c r="C687" s="14" t="s">
        <v>200</v>
      </c>
      <c r="D687" s="2">
        <v>2012</v>
      </c>
      <c r="E687" s="14">
        <v>2013</v>
      </c>
      <c r="F687" s="14" t="s">
        <v>101</v>
      </c>
      <c r="G687" s="26">
        <v>19548</v>
      </c>
      <c r="H687" s="26">
        <v>45106</v>
      </c>
      <c r="I687" s="53">
        <v>96452</v>
      </c>
      <c r="J687" s="30">
        <v>1</v>
      </c>
      <c r="K687" s="30"/>
      <c r="L687" s="149"/>
      <c r="M687" s="30"/>
      <c r="N687" s="30">
        <v>0</v>
      </c>
    </row>
    <row r="688" spans="1:14">
      <c r="A688" s="13" t="s">
        <v>152</v>
      </c>
      <c r="B688" s="2" t="s">
        <v>78</v>
      </c>
      <c r="C688" s="14" t="s">
        <v>200</v>
      </c>
      <c r="D688" s="2">
        <v>2012</v>
      </c>
      <c r="E688" s="14">
        <v>2013</v>
      </c>
      <c r="F688" s="14" t="s">
        <v>101</v>
      </c>
      <c r="G688" s="26">
        <v>3369</v>
      </c>
      <c r="H688" s="26">
        <v>7187</v>
      </c>
      <c r="I688" s="53">
        <v>16869</v>
      </c>
      <c r="J688" s="30">
        <v>0.69189999999999996</v>
      </c>
      <c r="K688" s="30"/>
      <c r="L688" s="149"/>
      <c r="M688" s="30"/>
      <c r="N688" s="30">
        <v>4.7199999999999999E-2</v>
      </c>
    </row>
    <row r="689" spans="1:14">
      <c r="A689" s="13" t="s">
        <v>153</v>
      </c>
      <c r="B689" s="2" t="s">
        <v>78</v>
      </c>
      <c r="C689" s="14" t="s">
        <v>200</v>
      </c>
      <c r="D689" s="2">
        <v>2012</v>
      </c>
      <c r="E689" s="14">
        <v>2013</v>
      </c>
      <c r="F689" s="14" t="s">
        <v>101</v>
      </c>
      <c r="G689" s="26">
        <v>3842</v>
      </c>
      <c r="H689" s="26">
        <v>7311</v>
      </c>
      <c r="I689" s="53">
        <v>11496</v>
      </c>
      <c r="J689" s="30">
        <v>0.99509999999999998</v>
      </c>
      <c r="K689" s="30"/>
      <c r="L689" s="149"/>
      <c r="M689" s="30"/>
      <c r="N689" s="30">
        <v>4.7199999999999999E-2</v>
      </c>
    </row>
    <row r="690" spans="1:14">
      <c r="A690" s="13" t="s">
        <v>154</v>
      </c>
      <c r="B690" s="2" t="s">
        <v>77</v>
      </c>
      <c r="C690" s="14" t="s">
        <v>200</v>
      </c>
      <c r="D690" s="2">
        <v>2012</v>
      </c>
      <c r="E690" s="14">
        <v>2013</v>
      </c>
      <c r="F690" s="14" t="s">
        <v>101</v>
      </c>
      <c r="G690" s="26">
        <v>102053</v>
      </c>
      <c r="H690" s="26">
        <v>228098</v>
      </c>
      <c r="I690" s="53">
        <v>462161</v>
      </c>
      <c r="J690" s="30">
        <v>0.99819999999999998</v>
      </c>
      <c r="K690" s="30"/>
      <c r="L690" s="149"/>
      <c r="M690" s="30"/>
      <c r="N690" s="30">
        <v>1.4999999999999999E-2</v>
      </c>
    </row>
    <row r="691" spans="1:14">
      <c r="A691" s="13" t="s">
        <v>155</v>
      </c>
      <c r="B691" s="2" t="s">
        <v>77</v>
      </c>
      <c r="C691" s="14" t="s">
        <v>200</v>
      </c>
      <c r="D691" s="2">
        <v>2012</v>
      </c>
      <c r="E691" s="14">
        <v>2013</v>
      </c>
      <c r="F691" s="14" t="s">
        <v>101</v>
      </c>
      <c r="G691" s="26">
        <v>8205</v>
      </c>
      <c r="H691" s="26">
        <v>17730</v>
      </c>
      <c r="I691" s="53">
        <v>31125</v>
      </c>
      <c r="J691" s="30">
        <v>0.98909999999999998</v>
      </c>
      <c r="K691" s="30"/>
      <c r="L691" s="149"/>
      <c r="M691" s="30"/>
      <c r="N691" s="30">
        <v>4.7199999999999999E-2</v>
      </c>
    </row>
    <row r="692" spans="1:14">
      <c r="A692" s="13" t="s">
        <v>156</v>
      </c>
      <c r="B692" s="2" t="s">
        <v>78</v>
      </c>
      <c r="C692" s="14" t="s">
        <v>200</v>
      </c>
      <c r="D692" s="2">
        <v>2012</v>
      </c>
      <c r="E692" s="14">
        <v>2013</v>
      </c>
      <c r="F692" s="14" t="s">
        <v>101</v>
      </c>
      <c r="G692" s="26">
        <v>795</v>
      </c>
      <c r="H692" s="26">
        <v>1694</v>
      </c>
      <c r="I692" s="53">
        <v>3268</v>
      </c>
      <c r="J692" s="30">
        <v>0.91800000000000004</v>
      </c>
      <c r="K692" s="30"/>
      <c r="L692" s="149"/>
      <c r="M692" s="30"/>
      <c r="N692" s="30">
        <v>4.7199999999999999E-2</v>
      </c>
    </row>
    <row r="693" spans="1:14">
      <c r="A693" s="13" t="s">
        <v>157</v>
      </c>
      <c r="B693" s="2" t="s">
        <v>78</v>
      </c>
      <c r="C693" s="14" t="s">
        <v>200</v>
      </c>
      <c r="D693" s="2">
        <v>2012</v>
      </c>
      <c r="E693" s="14">
        <v>2013</v>
      </c>
      <c r="F693" s="14" t="s">
        <v>101</v>
      </c>
      <c r="G693" s="26">
        <v>113358</v>
      </c>
      <c r="H693" s="26">
        <v>275332</v>
      </c>
      <c r="I693" s="53">
        <v>408779</v>
      </c>
      <c r="J693" s="30">
        <v>0.99609999999999999</v>
      </c>
      <c r="K693" s="30"/>
      <c r="L693" s="149"/>
      <c r="M693" s="30"/>
      <c r="N693" s="30">
        <v>2.7E-2</v>
      </c>
    </row>
    <row r="694" spans="1:14">
      <c r="A694" s="13" t="s">
        <v>158</v>
      </c>
      <c r="B694" s="2" t="s">
        <v>77</v>
      </c>
      <c r="C694" s="14" t="s">
        <v>200</v>
      </c>
      <c r="D694" s="2">
        <v>2012</v>
      </c>
      <c r="E694" s="14">
        <v>2013</v>
      </c>
      <c r="F694" s="14" t="s">
        <v>101</v>
      </c>
      <c r="G694" s="26">
        <v>93533</v>
      </c>
      <c r="H694" s="26">
        <v>210234</v>
      </c>
      <c r="I694" s="53">
        <v>327095</v>
      </c>
      <c r="J694" s="30">
        <v>0.98560000000000003</v>
      </c>
      <c r="K694" s="30"/>
      <c r="L694" s="149"/>
      <c r="M694" s="30"/>
      <c r="N694" s="30">
        <v>3.5999999999999999E-3</v>
      </c>
    </row>
    <row r="695" spans="1:14">
      <c r="A695" s="13" t="s">
        <v>159</v>
      </c>
      <c r="B695" s="2" t="s">
        <v>78</v>
      </c>
      <c r="C695" s="14" t="s">
        <v>200</v>
      </c>
      <c r="D695" s="2">
        <v>2012</v>
      </c>
      <c r="E695" s="14">
        <v>2013</v>
      </c>
      <c r="F695" s="14" t="s">
        <v>101</v>
      </c>
      <c r="G695" s="26">
        <v>2635</v>
      </c>
      <c r="H695" s="26">
        <v>6215</v>
      </c>
      <c r="I695" s="53">
        <v>10310</v>
      </c>
      <c r="J695" s="30">
        <v>0.98260000000000003</v>
      </c>
      <c r="K695" s="30"/>
      <c r="L695" s="149"/>
      <c r="M695" s="30"/>
      <c r="N695" s="30">
        <v>4.7199999999999999E-2</v>
      </c>
    </row>
    <row r="696" spans="1:14">
      <c r="A696" s="13" t="s">
        <v>160</v>
      </c>
      <c r="B696" s="2" t="s">
        <v>78</v>
      </c>
      <c r="C696" s="14" t="s">
        <v>200</v>
      </c>
      <c r="D696" s="2">
        <v>2012</v>
      </c>
      <c r="E696" s="14">
        <v>2013</v>
      </c>
      <c r="F696" s="14" t="s">
        <v>101</v>
      </c>
      <c r="G696" s="26">
        <v>156026</v>
      </c>
      <c r="H696" s="26">
        <v>368372</v>
      </c>
      <c r="I696" s="53">
        <v>488294</v>
      </c>
      <c r="J696" s="30">
        <v>0.99890000000000001</v>
      </c>
      <c r="K696" s="30"/>
      <c r="L696" s="149"/>
      <c r="M696" s="30"/>
      <c r="N696" s="30">
        <v>7.1000000000000004E-3</v>
      </c>
    </row>
    <row r="697" spans="1:14">
      <c r="A697" s="13" t="s">
        <v>161</v>
      </c>
      <c r="B697" s="2" t="s">
        <v>77</v>
      </c>
      <c r="C697" s="14" t="s">
        <v>200</v>
      </c>
      <c r="D697" s="2">
        <v>2012</v>
      </c>
      <c r="E697" s="14">
        <v>2013</v>
      </c>
      <c r="F697" s="14" t="s">
        <v>101</v>
      </c>
      <c r="G697" s="26">
        <v>114689</v>
      </c>
      <c r="H697" s="26">
        <v>253974</v>
      </c>
      <c r="I697" s="53">
        <v>444246</v>
      </c>
      <c r="J697" s="30">
        <v>0.97540000000000004</v>
      </c>
      <c r="K697" s="30"/>
      <c r="L697" s="149"/>
      <c r="M697" s="30"/>
      <c r="N697" s="30">
        <v>4.8000000000000001E-2</v>
      </c>
    </row>
    <row r="698" spans="1:14">
      <c r="A698" s="13" t="s">
        <v>162</v>
      </c>
      <c r="B698" s="2" t="s">
        <v>77</v>
      </c>
      <c r="C698" s="14" t="s">
        <v>200</v>
      </c>
      <c r="D698" s="2">
        <v>2012</v>
      </c>
      <c r="E698" s="14">
        <v>2013</v>
      </c>
      <c r="F698" s="14" t="s">
        <v>101</v>
      </c>
      <c r="G698" s="26">
        <v>32505</v>
      </c>
      <c r="H698" s="26">
        <v>50896</v>
      </c>
      <c r="I698" s="53">
        <v>134466</v>
      </c>
      <c r="J698" s="30">
        <v>0.97650000000000003</v>
      </c>
      <c r="K698" s="30"/>
      <c r="L698" s="149"/>
      <c r="M698" s="30"/>
      <c r="N698" s="30">
        <v>2.6599999999999999E-2</v>
      </c>
    </row>
    <row r="699" spans="1:14">
      <c r="A699" s="13" t="s">
        <v>163</v>
      </c>
      <c r="B699" s="2" t="s">
        <v>78</v>
      </c>
      <c r="C699" s="14" t="s">
        <v>200</v>
      </c>
      <c r="D699" s="2">
        <v>2012</v>
      </c>
      <c r="E699" s="14">
        <v>2013</v>
      </c>
      <c r="F699" s="14" t="s">
        <v>101</v>
      </c>
      <c r="G699" s="26">
        <v>42131</v>
      </c>
      <c r="H699" s="26">
        <v>110113</v>
      </c>
      <c r="I699" s="53">
        <v>181680</v>
      </c>
      <c r="J699" s="30">
        <v>0.98</v>
      </c>
      <c r="K699" s="30"/>
      <c r="L699" s="149"/>
      <c r="M699" s="30"/>
      <c r="N699" s="30">
        <v>3.0800000000000001E-2</v>
      </c>
    </row>
    <row r="700" spans="1:14">
      <c r="A700" s="13" t="s">
        <v>164</v>
      </c>
      <c r="B700" s="2" t="s">
        <v>77</v>
      </c>
      <c r="C700" s="14" t="s">
        <v>200</v>
      </c>
      <c r="D700" s="2">
        <v>2012</v>
      </c>
      <c r="E700" s="14">
        <v>2013</v>
      </c>
      <c r="F700" s="14" t="s">
        <v>101</v>
      </c>
      <c r="G700" s="26">
        <v>8958</v>
      </c>
      <c r="H700" s="26">
        <v>17638</v>
      </c>
      <c r="I700" s="53">
        <v>33329</v>
      </c>
      <c r="J700" s="30">
        <v>0.95209999999999995</v>
      </c>
      <c r="K700" s="30"/>
      <c r="L700" s="149"/>
      <c r="M700" s="30"/>
      <c r="N700" s="30">
        <v>4.7199999999999999E-2</v>
      </c>
    </row>
    <row r="701" spans="1:14">
      <c r="A701" s="13" t="s">
        <v>165</v>
      </c>
      <c r="B701" s="2" t="s">
        <v>77</v>
      </c>
      <c r="C701" s="14" t="s">
        <v>200</v>
      </c>
      <c r="D701" s="2">
        <v>2012</v>
      </c>
      <c r="E701" s="14">
        <v>2013</v>
      </c>
      <c r="F701" s="14" t="s">
        <v>101</v>
      </c>
      <c r="G701" s="26">
        <v>13779</v>
      </c>
      <c r="H701" s="26">
        <v>28815</v>
      </c>
      <c r="I701" s="53">
        <v>79186</v>
      </c>
      <c r="J701" s="30">
        <v>0.83799999999999997</v>
      </c>
      <c r="K701" s="30"/>
      <c r="L701" s="149"/>
      <c r="M701" s="30"/>
      <c r="N701" s="30">
        <v>4.7199999999999999E-2</v>
      </c>
    </row>
    <row r="702" spans="1:14">
      <c r="A702" s="13" t="s">
        <v>166</v>
      </c>
      <c r="B702" s="2" t="s">
        <v>77</v>
      </c>
      <c r="C702" s="14" t="s">
        <v>200</v>
      </c>
      <c r="D702" s="2">
        <v>2012</v>
      </c>
      <c r="E702" s="14">
        <v>2013</v>
      </c>
      <c r="F702" s="14" t="s">
        <v>101</v>
      </c>
      <c r="G702" s="26">
        <v>14021</v>
      </c>
      <c r="H702" s="26">
        <v>31890</v>
      </c>
      <c r="I702" s="53">
        <v>80706</v>
      </c>
      <c r="J702" s="30">
        <v>0.9244</v>
      </c>
      <c r="K702" s="30"/>
      <c r="L702" s="149"/>
      <c r="M702" s="30"/>
      <c r="N702" s="30">
        <v>4.7199999999999999E-2</v>
      </c>
    </row>
    <row r="703" spans="1:14">
      <c r="A703" s="13" t="s">
        <v>167</v>
      </c>
      <c r="B703" s="2" t="s">
        <v>77</v>
      </c>
      <c r="C703" s="14" t="s">
        <v>200</v>
      </c>
      <c r="D703" s="2">
        <v>2012</v>
      </c>
      <c r="E703" s="14">
        <v>2013</v>
      </c>
      <c r="F703" s="14" t="s">
        <v>101</v>
      </c>
      <c r="G703" s="26">
        <v>50507</v>
      </c>
      <c r="H703" s="26">
        <v>108365</v>
      </c>
      <c r="I703" s="53">
        <v>262556</v>
      </c>
      <c r="J703" s="30">
        <v>0.88939999999999997</v>
      </c>
      <c r="K703" s="30"/>
      <c r="L703" s="149"/>
      <c r="M703" s="30"/>
      <c r="N703" s="30">
        <v>1.17E-2</v>
      </c>
    </row>
    <row r="704" spans="1:14">
      <c r="A704" s="13" t="s">
        <v>168</v>
      </c>
      <c r="B704" s="2" t="s">
        <v>77</v>
      </c>
      <c r="C704" s="14" t="s">
        <v>200</v>
      </c>
      <c r="D704" s="2">
        <v>2012</v>
      </c>
      <c r="E704" s="14">
        <v>2013</v>
      </c>
      <c r="F704" s="14" t="s">
        <v>101</v>
      </c>
      <c r="G704" s="26">
        <v>11222</v>
      </c>
      <c r="H704" s="26">
        <v>22121</v>
      </c>
      <c r="I704" s="53">
        <v>42292</v>
      </c>
      <c r="J704" s="30">
        <v>0.91830000000000001</v>
      </c>
      <c r="K704" s="30"/>
      <c r="L704" s="149"/>
      <c r="M704" s="30"/>
      <c r="N704" s="30">
        <v>4.7199999999999999E-2</v>
      </c>
    </row>
    <row r="705" spans="1:31">
      <c r="A705" s="13" t="s">
        <v>169</v>
      </c>
      <c r="B705" s="2" t="s">
        <v>78</v>
      </c>
      <c r="C705" s="14" t="s">
        <v>200</v>
      </c>
      <c r="D705" s="2">
        <v>2012</v>
      </c>
      <c r="E705" s="14">
        <v>2013</v>
      </c>
      <c r="F705" s="14" t="s">
        <v>101</v>
      </c>
      <c r="G705" s="26">
        <v>12045</v>
      </c>
      <c r="H705" s="26">
        <v>24050</v>
      </c>
      <c r="I705" s="53">
        <v>40340</v>
      </c>
      <c r="J705" s="30">
        <v>0.92710000000000004</v>
      </c>
      <c r="K705" s="30"/>
      <c r="L705" s="149"/>
      <c r="M705" s="30"/>
      <c r="N705" s="30">
        <v>4.7199999999999999E-2</v>
      </c>
    </row>
    <row r="706" spans="1:31">
      <c r="A706" s="13" t="s">
        <v>170</v>
      </c>
      <c r="B706" s="2" t="s">
        <v>78</v>
      </c>
      <c r="C706" s="14" t="s">
        <v>200</v>
      </c>
      <c r="D706" s="2">
        <v>2012</v>
      </c>
      <c r="E706" s="14">
        <v>2013</v>
      </c>
      <c r="F706" s="14" t="s">
        <v>101</v>
      </c>
      <c r="G706" s="26">
        <v>157</v>
      </c>
      <c r="H706" s="26">
        <v>296</v>
      </c>
      <c r="I706" s="53">
        <v>517</v>
      </c>
      <c r="J706" s="30">
        <v>1</v>
      </c>
      <c r="K706" s="30"/>
      <c r="L706" s="149"/>
      <c r="M706" s="30"/>
      <c r="N706" s="30">
        <v>4.7199999999999999E-2</v>
      </c>
    </row>
    <row r="707" spans="1:31">
      <c r="A707" s="13" t="s">
        <v>171</v>
      </c>
      <c r="B707" s="2" t="s">
        <v>78</v>
      </c>
      <c r="C707" s="14" t="s">
        <v>200</v>
      </c>
      <c r="D707" s="2">
        <v>2012</v>
      </c>
      <c r="E707" s="14">
        <v>2013</v>
      </c>
      <c r="F707" s="14" t="s">
        <v>101</v>
      </c>
      <c r="G707" s="26">
        <v>2823</v>
      </c>
      <c r="H707" s="26">
        <v>6342</v>
      </c>
      <c r="I707" s="53">
        <v>10748</v>
      </c>
      <c r="J707" s="30">
        <v>1</v>
      </c>
      <c r="K707" s="30"/>
      <c r="L707" s="149"/>
      <c r="M707" s="30"/>
      <c r="N707" s="30">
        <v>4.7199999999999999E-2</v>
      </c>
    </row>
    <row r="708" spans="1:31">
      <c r="A708" s="13" t="s">
        <v>172</v>
      </c>
      <c r="B708" s="2" t="s">
        <v>77</v>
      </c>
      <c r="C708" s="14" t="s">
        <v>200</v>
      </c>
      <c r="D708" s="2">
        <v>2012</v>
      </c>
      <c r="E708" s="14">
        <v>2013</v>
      </c>
      <c r="F708" s="14" t="s">
        <v>101</v>
      </c>
      <c r="G708" s="26">
        <v>20439</v>
      </c>
      <c r="H708" s="26">
        <v>41156</v>
      </c>
      <c r="I708" s="53">
        <v>68904</v>
      </c>
      <c r="J708" s="30">
        <v>0.93010000000000004</v>
      </c>
      <c r="K708" s="30"/>
      <c r="L708" s="149"/>
      <c r="M708" s="30"/>
      <c r="N708" s="30">
        <v>3.4500000000000003E-2</v>
      </c>
    </row>
    <row r="709" spans="1:31">
      <c r="A709" s="13" t="s">
        <v>173</v>
      </c>
      <c r="B709" s="2" t="s">
        <v>77</v>
      </c>
      <c r="C709" s="14" t="s">
        <v>200</v>
      </c>
      <c r="D709" s="2">
        <v>2012</v>
      </c>
      <c r="E709" s="14">
        <v>2013</v>
      </c>
      <c r="F709" s="14" t="s">
        <v>101</v>
      </c>
      <c r="G709" s="26">
        <v>18497</v>
      </c>
      <c r="H709" s="26">
        <v>34427</v>
      </c>
      <c r="I709" s="53">
        <v>64633</v>
      </c>
      <c r="J709" s="30">
        <v>0.94340000000000002</v>
      </c>
      <c r="K709" s="30"/>
      <c r="L709" s="149"/>
      <c r="M709" s="30"/>
      <c r="N709" s="30">
        <v>4.7199999999999999E-2</v>
      </c>
    </row>
    <row r="710" spans="1:31">
      <c r="A710" s="13" t="s">
        <v>174</v>
      </c>
      <c r="B710" s="2" t="s">
        <v>78</v>
      </c>
      <c r="C710" s="14" t="s">
        <v>200</v>
      </c>
      <c r="D710" s="2">
        <v>2012</v>
      </c>
      <c r="E710" s="14">
        <v>2013</v>
      </c>
      <c r="F710" s="14" t="s">
        <v>101</v>
      </c>
      <c r="G710" s="26">
        <v>40515</v>
      </c>
      <c r="H710" s="26">
        <v>89452</v>
      </c>
      <c r="I710" s="53">
        <v>137183</v>
      </c>
      <c r="J710" s="30">
        <v>0.98729999999999996</v>
      </c>
      <c r="K710" s="30"/>
      <c r="L710" s="149"/>
      <c r="M710" s="30"/>
      <c r="N710" s="30">
        <v>9.7999999999999997E-3</v>
      </c>
    </row>
    <row r="711" spans="1:31">
      <c r="A711" s="13" t="s">
        <v>175</v>
      </c>
      <c r="B711" s="2" t="s">
        <v>78</v>
      </c>
      <c r="C711" s="14" t="s">
        <v>200</v>
      </c>
      <c r="D711" s="2">
        <v>2012</v>
      </c>
      <c r="E711" s="14">
        <v>2013</v>
      </c>
      <c r="F711" s="14" t="s">
        <v>101</v>
      </c>
      <c r="G711" s="26">
        <v>5028</v>
      </c>
      <c r="H711" s="26">
        <v>12120</v>
      </c>
      <c r="I711" s="53">
        <v>23378</v>
      </c>
      <c r="J711" s="30">
        <v>0.96319999999999995</v>
      </c>
      <c r="K711" s="30"/>
      <c r="L711" s="149"/>
      <c r="M711" s="30"/>
      <c r="N711" s="30">
        <v>4.7199999999999999E-2</v>
      </c>
    </row>
    <row r="712" spans="1:31">
      <c r="A712" s="13" t="s">
        <v>176</v>
      </c>
      <c r="B712" s="2" t="s">
        <v>78</v>
      </c>
      <c r="C712" s="14" t="s">
        <v>200</v>
      </c>
      <c r="D712" s="2">
        <v>2012</v>
      </c>
      <c r="E712" s="14">
        <v>2013</v>
      </c>
      <c r="F712" s="14" t="s">
        <v>101</v>
      </c>
      <c r="G712" s="26">
        <v>4120</v>
      </c>
      <c r="H712" s="26">
        <v>9628</v>
      </c>
      <c r="I712" s="53">
        <v>17224</v>
      </c>
      <c r="J712" s="30">
        <v>0.91469999999999996</v>
      </c>
      <c r="K712" s="30"/>
      <c r="L712" s="149"/>
      <c r="M712" s="30"/>
      <c r="N712" s="30">
        <v>4.7199999999999999E-2</v>
      </c>
    </row>
    <row r="713" spans="1:31">
      <c r="A713" s="13" t="s">
        <v>177</v>
      </c>
      <c r="B713" s="2" t="s">
        <v>78</v>
      </c>
      <c r="C713" s="14" t="s">
        <v>200</v>
      </c>
      <c r="D713" s="2">
        <v>2012</v>
      </c>
      <c r="E713" s="14">
        <v>2013</v>
      </c>
      <c r="F713" s="14" t="s">
        <v>101</v>
      </c>
      <c r="G713" s="26">
        <v>809</v>
      </c>
      <c r="H713" s="26">
        <v>1594</v>
      </c>
      <c r="I713" s="53">
        <v>2786</v>
      </c>
      <c r="J713" s="30">
        <v>0.9677</v>
      </c>
      <c r="K713" s="30"/>
      <c r="L713" s="149"/>
      <c r="M713" s="30"/>
      <c r="N713" s="30">
        <v>4.7199999999999999E-2</v>
      </c>
    </row>
    <row r="714" spans="1:31">
      <c r="A714" s="13" t="s">
        <v>178</v>
      </c>
      <c r="B714" s="2" t="s">
        <v>77</v>
      </c>
      <c r="C714" s="14" t="s">
        <v>200</v>
      </c>
      <c r="D714" s="2">
        <v>2012</v>
      </c>
      <c r="E714" s="14">
        <v>2013</v>
      </c>
      <c r="F714" s="14" t="s">
        <v>101</v>
      </c>
      <c r="G714" s="26">
        <v>45494</v>
      </c>
      <c r="H714" s="26">
        <v>112496</v>
      </c>
      <c r="I714" s="53">
        <v>169802</v>
      </c>
      <c r="J714" s="30">
        <v>1</v>
      </c>
      <c r="K714" s="30"/>
      <c r="L714" s="149"/>
      <c r="M714" s="30"/>
      <c r="N714" s="30">
        <v>9.1200000000000003E-2</v>
      </c>
      <c r="O714" s="1"/>
      <c r="P714" s="1"/>
      <c r="Q714" s="1"/>
      <c r="R714" s="1"/>
      <c r="S714" s="1"/>
      <c r="T714" s="1"/>
      <c r="U714" s="1"/>
      <c r="V714" s="1"/>
      <c r="W714" s="1"/>
      <c r="X714" s="1"/>
      <c r="Y714" s="1"/>
      <c r="Z714" s="1"/>
      <c r="AA714" s="1"/>
      <c r="AB714" s="1"/>
      <c r="AC714" s="1"/>
      <c r="AD714" s="1"/>
      <c r="AE714" s="1"/>
    </row>
    <row r="715" spans="1:31">
      <c r="A715" s="13" t="s">
        <v>179</v>
      </c>
      <c r="B715" s="2" t="s">
        <v>78</v>
      </c>
      <c r="C715" s="14" t="s">
        <v>200</v>
      </c>
      <c r="D715" s="2">
        <v>2012</v>
      </c>
      <c r="E715" s="14">
        <v>2013</v>
      </c>
      <c r="F715" s="14" t="s">
        <v>101</v>
      </c>
      <c r="G715" s="26">
        <v>2792</v>
      </c>
      <c r="H715" s="26">
        <v>5189</v>
      </c>
      <c r="I715" s="53">
        <v>8197</v>
      </c>
      <c r="J715" s="30">
        <v>0.98099999999999998</v>
      </c>
      <c r="K715" s="30"/>
      <c r="L715" s="149"/>
      <c r="M715" s="30"/>
      <c r="N715" s="30">
        <v>4.7199999999999999E-2</v>
      </c>
      <c r="O715" s="1"/>
      <c r="P715" s="1"/>
      <c r="Q715" s="1"/>
      <c r="R715" s="1"/>
      <c r="S715" s="1"/>
      <c r="T715" s="1"/>
      <c r="U715" s="1"/>
      <c r="V715" s="1"/>
      <c r="W715" s="1"/>
      <c r="X715" s="1"/>
      <c r="Y715" s="1"/>
      <c r="Z715" s="1"/>
      <c r="AA715" s="1"/>
      <c r="AB715" s="1"/>
      <c r="AC715" s="1"/>
      <c r="AD715" s="1"/>
      <c r="AE715" s="1"/>
    </row>
    <row r="716" spans="1:31">
      <c r="A716" s="13" t="s">
        <v>180</v>
      </c>
      <c r="B716" s="2" t="s">
        <v>77</v>
      </c>
      <c r="C716" s="14" t="s">
        <v>200</v>
      </c>
      <c r="D716" s="2">
        <v>2012</v>
      </c>
      <c r="E716" s="14">
        <v>2013</v>
      </c>
      <c r="F716" s="14" t="s">
        <v>101</v>
      </c>
      <c r="G716" s="26">
        <v>31939</v>
      </c>
      <c r="H716" s="26">
        <v>66839</v>
      </c>
      <c r="I716" s="53">
        <v>123176</v>
      </c>
      <c r="J716" s="30">
        <v>0.97609999999999997</v>
      </c>
      <c r="K716" s="30"/>
      <c r="L716" s="149"/>
      <c r="M716" s="30"/>
      <c r="N716" s="30">
        <v>7.3000000000000001E-3</v>
      </c>
      <c r="O716" s="1"/>
      <c r="P716" s="1"/>
      <c r="Q716" s="1"/>
      <c r="R716" s="1"/>
      <c r="S716" s="1"/>
      <c r="T716" s="1"/>
      <c r="U716" s="1"/>
      <c r="V716" s="1"/>
      <c r="W716" s="1"/>
      <c r="X716" s="1"/>
      <c r="Y716" s="1"/>
      <c r="Z716" s="1"/>
      <c r="AA716" s="1"/>
      <c r="AB716" s="1"/>
      <c r="AC716" s="1"/>
      <c r="AD716" s="1"/>
      <c r="AE716" s="1"/>
    </row>
    <row r="717" spans="1:31">
      <c r="A717" s="13" t="s">
        <v>181</v>
      </c>
      <c r="B717" s="2" t="s">
        <v>77</v>
      </c>
      <c r="C717" s="14" t="s">
        <v>200</v>
      </c>
      <c r="D717" s="2">
        <v>2012</v>
      </c>
      <c r="E717" s="14">
        <v>2013</v>
      </c>
      <c r="F717" s="14" t="s">
        <v>101</v>
      </c>
      <c r="G717" s="26">
        <v>7774</v>
      </c>
      <c r="H717" s="26">
        <v>16894</v>
      </c>
      <c r="I717" s="53">
        <v>31054</v>
      </c>
      <c r="J717" s="30">
        <v>0.85289999999999999</v>
      </c>
      <c r="K717" s="30"/>
      <c r="L717" s="149"/>
      <c r="M717" s="30"/>
      <c r="N717" s="30">
        <v>4.7199999999999999E-2</v>
      </c>
      <c r="O717" s="1"/>
      <c r="P717" s="1"/>
      <c r="Q717" s="1"/>
      <c r="R717" s="1"/>
      <c r="S717" s="1"/>
      <c r="T717" s="1"/>
      <c r="U717" s="1"/>
      <c r="V717" s="1"/>
      <c r="W717" s="1"/>
      <c r="X717" s="1"/>
      <c r="Y717" s="1"/>
      <c r="Z717" s="1"/>
      <c r="AA717" s="1"/>
      <c r="AB717" s="1"/>
      <c r="AC717" s="1"/>
      <c r="AD717" s="1"/>
      <c r="AE717" s="1"/>
    </row>
    <row r="718" spans="1:31">
      <c r="A718" s="13" t="s">
        <v>182</v>
      </c>
      <c r="B718" s="2" t="s">
        <v>78</v>
      </c>
      <c r="C718" s="14" t="s">
        <v>200</v>
      </c>
      <c r="D718" s="2">
        <v>2012</v>
      </c>
      <c r="E718" s="14">
        <v>2013</v>
      </c>
      <c r="F718" s="14" t="s">
        <v>101</v>
      </c>
      <c r="G718" s="26">
        <v>5643</v>
      </c>
      <c r="H718" s="26">
        <v>12725</v>
      </c>
      <c r="I718" s="53">
        <v>19955</v>
      </c>
      <c r="J718" s="30">
        <v>1</v>
      </c>
      <c r="K718" s="30"/>
      <c r="L718" s="149"/>
      <c r="M718" s="30"/>
      <c r="N718" s="30">
        <v>4.7199999999999999E-2</v>
      </c>
      <c r="O718" s="1"/>
      <c r="P718" s="1"/>
      <c r="Q718" s="1"/>
      <c r="R718" s="1"/>
      <c r="S718" s="1"/>
      <c r="T718" s="1"/>
      <c r="U718" s="1"/>
      <c r="V718" s="1"/>
      <c r="W718" s="1"/>
      <c r="X718" s="1"/>
      <c r="Y718" s="1"/>
      <c r="Z718" s="1"/>
      <c r="AA718" s="1"/>
      <c r="AB718" s="1"/>
      <c r="AC718" s="1"/>
      <c r="AD718" s="1"/>
      <c r="AE718" s="1"/>
    </row>
    <row r="719" spans="1:31">
      <c r="A719" s="56" t="s">
        <v>183</v>
      </c>
      <c r="B719" s="2" t="s">
        <v>66</v>
      </c>
      <c r="C719" s="14" t="s">
        <v>3</v>
      </c>
      <c r="D719" s="2">
        <v>2013</v>
      </c>
      <c r="E719" s="14">
        <v>2013</v>
      </c>
      <c r="F719" s="14" t="s">
        <v>101</v>
      </c>
      <c r="G719" s="26">
        <v>1919085</v>
      </c>
      <c r="H719" s="26">
        <v>4194682</v>
      </c>
      <c r="I719" s="53">
        <v>7864965</v>
      </c>
      <c r="J719" s="30">
        <v>0.96609999999999996</v>
      </c>
      <c r="K719" s="30"/>
      <c r="L719" s="149"/>
      <c r="M719" s="30"/>
      <c r="N719" s="30">
        <v>2.63E-2</v>
      </c>
      <c r="O719" s="2"/>
      <c r="P719" s="2"/>
      <c r="Q719" s="2"/>
      <c r="R719" s="2"/>
      <c r="S719" s="2"/>
      <c r="T719" s="2"/>
      <c r="U719" s="2"/>
      <c r="V719" s="2"/>
      <c r="W719" s="2"/>
      <c r="X719" s="2"/>
      <c r="Y719" s="2"/>
      <c r="Z719" s="2"/>
      <c r="AA719" s="2"/>
      <c r="AB719" s="2"/>
      <c r="AC719" s="2"/>
      <c r="AD719" s="2"/>
      <c r="AE719" s="2"/>
    </row>
    <row r="720" spans="1:31">
      <c r="A720" s="56" t="s">
        <v>184</v>
      </c>
      <c r="B720" s="2" t="s">
        <v>77</v>
      </c>
      <c r="C720" s="14" t="s">
        <v>3</v>
      </c>
      <c r="D720" s="2">
        <v>2013</v>
      </c>
      <c r="E720" s="14">
        <v>2013</v>
      </c>
      <c r="F720" s="14" t="s">
        <v>101</v>
      </c>
      <c r="G720" s="26">
        <v>63168</v>
      </c>
      <c r="H720" s="26">
        <v>126482</v>
      </c>
      <c r="I720" s="53">
        <v>264350</v>
      </c>
      <c r="J720" s="30">
        <v>0.90010000000000001</v>
      </c>
      <c r="K720" s="30"/>
      <c r="L720" s="149"/>
      <c r="M720" s="30"/>
      <c r="N720" s="30">
        <v>4.2200000000000001E-2</v>
      </c>
      <c r="O720" s="1"/>
      <c r="P720" s="1"/>
      <c r="Q720" s="1"/>
      <c r="R720" s="1"/>
      <c r="S720" s="1"/>
      <c r="T720" s="1"/>
      <c r="U720" s="1"/>
      <c r="V720" s="1"/>
      <c r="W720" s="1"/>
      <c r="X720" s="1"/>
      <c r="Y720" s="1"/>
      <c r="Z720" s="1"/>
      <c r="AA720" s="1"/>
      <c r="AB720" s="1"/>
      <c r="AC720" s="1"/>
      <c r="AD720" s="1"/>
      <c r="AE720" s="1"/>
    </row>
    <row r="721" spans="1:31">
      <c r="A721" s="56" t="s">
        <v>185</v>
      </c>
      <c r="B721" s="2" t="s">
        <v>78</v>
      </c>
      <c r="C721" s="14" t="s">
        <v>3</v>
      </c>
      <c r="D721" s="2">
        <v>2013</v>
      </c>
      <c r="E721" s="14">
        <v>2013</v>
      </c>
      <c r="F721" s="14" t="s">
        <v>101</v>
      </c>
      <c r="G721" s="26">
        <v>83</v>
      </c>
      <c r="H721" s="26">
        <v>151</v>
      </c>
      <c r="I721" s="53">
        <v>208</v>
      </c>
      <c r="J721" s="30">
        <v>1</v>
      </c>
      <c r="K721" s="30"/>
      <c r="L721" s="149"/>
      <c r="M721" s="30"/>
      <c r="N721" s="30">
        <v>3.6600000000000001E-2</v>
      </c>
      <c r="O721" s="1"/>
      <c r="P721" s="1"/>
      <c r="Q721" s="1"/>
      <c r="R721" s="1"/>
      <c r="S721" s="1"/>
      <c r="T721" s="1"/>
      <c r="U721" s="1"/>
      <c r="V721" s="1"/>
      <c r="W721" s="1"/>
      <c r="X721" s="1"/>
      <c r="Y721" s="1"/>
      <c r="Z721" s="1"/>
      <c r="AA721" s="1"/>
      <c r="AB721" s="1"/>
      <c r="AC721" s="1"/>
      <c r="AD721" s="1"/>
      <c r="AE721" s="1"/>
    </row>
    <row r="722" spans="1:31">
      <c r="A722" s="56" t="s">
        <v>186</v>
      </c>
      <c r="B722" s="2" t="s">
        <v>78</v>
      </c>
      <c r="C722" s="14" t="s">
        <v>3</v>
      </c>
      <c r="D722" s="2">
        <v>2013</v>
      </c>
      <c r="E722" s="14">
        <v>2013</v>
      </c>
      <c r="F722" s="14" t="s">
        <v>101</v>
      </c>
      <c r="G722" s="26">
        <v>1717</v>
      </c>
      <c r="H722" s="26">
        <v>3319</v>
      </c>
      <c r="I722" s="53">
        <v>4474</v>
      </c>
      <c r="J722" s="30">
        <v>0.9143</v>
      </c>
      <c r="K722" s="30"/>
      <c r="L722" s="149"/>
      <c r="M722" s="30"/>
      <c r="N722" s="30">
        <v>3.6600000000000001E-2</v>
      </c>
      <c r="O722" s="1"/>
      <c r="P722" s="1"/>
      <c r="Q722" s="1"/>
      <c r="R722" s="1"/>
      <c r="S722" s="1"/>
      <c r="T722" s="1"/>
      <c r="U722" s="1"/>
      <c r="V722" s="1"/>
      <c r="W722" s="1"/>
      <c r="X722" s="1"/>
      <c r="Y722" s="1"/>
      <c r="Z722" s="1"/>
      <c r="AA722" s="1"/>
      <c r="AB722" s="1"/>
      <c r="AC722" s="1"/>
      <c r="AD722" s="1"/>
      <c r="AE722" s="1"/>
    </row>
    <row r="723" spans="1:31">
      <c r="A723" s="56" t="s">
        <v>187</v>
      </c>
      <c r="B723" s="2" t="s">
        <v>78</v>
      </c>
      <c r="C723" s="14" t="s">
        <v>3</v>
      </c>
      <c r="D723" s="2">
        <v>2013</v>
      </c>
      <c r="E723" s="14">
        <v>2013</v>
      </c>
      <c r="F723" s="14" t="s">
        <v>101</v>
      </c>
      <c r="G723" s="26">
        <v>14278</v>
      </c>
      <c r="H723" s="26">
        <v>29807</v>
      </c>
      <c r="I723" s="53">
        <v>51425</v>
      </c>
      <c r="J723" s="30">
        <v>0.93910000000000005</v>
      </c>
      <c r="K723" s="30"/>
      <c r="L723" s="149"/>
      <c r="M723" s="30"/>
      <c r="N723" s="30">
        <v>3.6600000000000001E-2</v>
      </c>
      <c r="O723" s="1"/>
      <c r="P723" s="1"/>
      <c r="Q723" s="1"/>
      <c r="R723" s="1"/>
      <c r="S723" s="1"/>
      <c r="T723" s="1"/>
      <c r="U723" s="1"/>
      <c r="V723" s="1"/>
      <c r="W723" s="1"/>
      <c r="X723" s="1"/>
      <c r="Y723" s="1"/>
      <c r="Z723" s="1"/>
      <c r="AA723" s="1"/>
      <c r="AB723" s="1"/>
      <c r="AC723" s="1"/>
      <c r="AD723" s="1"/>
      <c r="AE723" s="1"/>
    </row>
    <row r="724" spans="1:31">
      <c r="A724" s="56" t="s">
        <v>188</v>
      </c>
      <c r="B724" s="2" t="s">
        <v>78</v>
      </c>
      <c r="C724" s="14" t="s">
        <v>3</v>
      </c>
      <c r="D724" s="2">
        <v>2013</v>
      </c>
      <c r="E724" s="14">
        <v>2013</v>
      </c>
      <c r="F724" s="14" t="s">
        <v>101</v>
      </c>
      <c r="G724" s="26">
        <v>2570</v>
      </c>
      <c r="H724" s="26">
        <v>5004</v>
      </c>
      <c r="I724" s="53">
        <v>6818</v>
      </c>
      <c r="J724" s="30">
        <v>0.96989999999999998</v>
      </c>
      <c r="K724" s="30"/>
      <c r="L724" s="149"/>
      <c r="M724" s="30"/>
      <c r="N724" s="30">
        <v>3.6600000000000001E-2</v>
      </c>
      <c r="O724" s="1"/>
      <c r="P724" s="1"/>
      <c r="Q724" s="1"/>
      <c r="R724" s="1"/>
      <c r="S724" s="1"/>
      <c r="T724" s="1"/>
      <c r="U724" s="1"/>
      <c r="V724" s="1"/>
      <c r="W724" s="1"/>
      <c r="X724" s="1"/>
      <c r="Y724" s="1"/>
      <c r="Z724" s="1"/>
      <c r="AA724" s="1"/>
      <c r="AB724" s="1"/>
      <c r="AC724" s="1"/>
      <c r="AD724" s="1"/>
      <c r="AE724" s="1"/>
    </row>
    <row r="725" spans="1:31">
      <c r="A725" s="56" t="s">
        <v>189</v>
      </c>
      <c r="B725" s="2" t="s">
        <v>78</v>
      </c>
      <c r="C725" s="14" t="s">
        <v>3</v>
      </c>
      <c r="D725" s="2">
        <v>2013</v>
      </c>
      <c r="E725" s="14">
        <v>2013</v>
      </c>
      <c r="F725" s="14" t="s">
        <v>101</v>
      </c>
      <c r="G725" s="26">
        <v>716</v>
      </c>
      <c r="H725" s="26">
        <v>1820</v>
      </c>
      <c r="I725" s="53">
        <v>4704</v>
      </c>
      <c r="J725" s="30">
        <v>0.93420000000000003</v>
      </c>
      <c r="K725" s="30"/>
      <c r="L725" s="149"/>
      <c r="M725" s="30"/>
      <c r="N725" s="30">
        <v>3.6600000000000001E-2</v>
      </c>
      <c r="O725" s="1"/>
      <c r="P725" s="1"/>
      <c r="Q725" s="1"/>
      <c r="R725" s="1"/>
      <c r="S725" s="1"/>
      <c r="T725" s="1"/>
      <c r="U725" s="1"/>
      <c r="V725" s="1"/>
      <c r="W725" s="1"/>
      <c r="X725" s="1"/>
      <c r="Y725" s="1"/>
      <c r="Z725" s="1"/>
      <c r="AA725" s="1"/>
      <c r="AB725" s="1"/>
      <c r="AC725" s="1"/>
      <c r="AD725" s="1"/>
      <c r="AE725" s="1"/>
    </row>
    <row r="726" spans="1:31">
      <c r="A726" s="56" t="s">
        <v>190</v>
      </c>
      <c r="B726" s="2" t="s">
        <v>77</v>
      </c>
      <c r="C726" s="14" t="s">
        <v>3</v>
      </c>
      <c r="D726" s="2">
        <v>2013</v>
      </c>
      <c r="E726" s="14">
        <v>2013</v>
      </c>
      <c r="F726" s="14" t="s">
        <v>101</v>
      </c>
      <c r="G726" s="26">
        <v>33220</v>
      </c>
      <c r="H726" s="26">
        <v>68857</v>
      </c>
      <c r="I726" s="53">
        <v>146861</v>
      </c>
      <c r="J726" s="30">
        <v>0.94650000000000001</v>
      </c>
      <c r="K726" s="30"/>
      <c r="L726" s="149"/>
      <c r="M726" s="30"/>
      <c r="N726" s="30">
        <v>4.1000000000000003E-3</v>
      </c>
      <c r="O726" s="1"/>
      <c r="P726" s="1"/>
      <c r="Q726" s="1"/>
      <c r="R726" s="1"/>
      <c r="S726" s="1"/>
      <c r="T726" s="1"/>
      <c r="U726" s="1"/>
      <c r="V726" s="1"/>
      <c r="W726" s="1"/>
      <c r="X726" s="1"/>
      <c r="Y726" s="1"/>
      <c r="Z726" s="1"/>
      <c r="AA726" s="1"/>
      <c r="AB726" s="1"/>
      <c r="AC726" s="1"/>
      <c r="AD726" s="1"/>
      <c r="AE726" s="1"/>
    </row>
    <row r="727" spans="1:31">
      <c r="A727" s="56" t="s">
        <v>191</v>
      </c>
      <c r="B727" s="2" t="s">
        <v>78</v>
      </c>
      <c r="C727" s="14" t="s">
        <v>3</v>
      </c>
      <c r="D727" s="2">
        <v>2013</v>
      </c>
      <c r="E727" s="14">
        <v>2013</v>
      </c>
      <c r="F727" s="14" t="s">
        <v>101</v>
      </c>
      <c r="G727" s="26">
        <v>2581</v>
      </c>
      <c r="H727" s="26">
        <v>5251</v>
      </c>
      <c r="I727" s="53">
        <v>7881</v>
      </c>
      <c r="J727" s="30">
        <v>1</v>
      </c>
      <c r="K727" s="30"/>
      <c r="L727" s="149"/>
      <c r="M727" s="30"/>
      <c r="N727" s="30">
        <v>3.6600000000000001E-2</v>
      </c>
      <c r="O727" s="1"/>
      <c r="P727" s="1"/>
      <c r="Q727" s="1"/>
      <c r="R727" s="1"/>
      <c r="S727" s="1"/>
      <c r="T727" s="1"/>
      <c r="U727" s="1"/>
      <c r="V727" s="1"/>
      <c r="W727" s="1"/>
      <c r="X727" s="1"/>
      <c r="Y727" s="1"/>
      <c r="Z727" s="1"/>
      <c r="AA727" s="1"/>
      <c r="AB727" s="1"/>
      <c r="AC727" s="1"/>
      <c r="AD727" s="1"/>
      <c r="AE727" s="1"/>
    </row>
    <row r="728" spans="1:31">
      <c r="A728" s="56" t="s">
        <v>192</v>
      </c>
      <c r="B728" s="2" t="s">
        <v>78</v>
      </c>
      <c r="C728" s="14" t="s">
        <v>3</v>
      </c>
      <c r="D728" s="2">
        <v>2013</v>
      </c>
      <c r="E728" s="14">
        <v>2013</v>
      </c>
      <c r="F728" s="14" t="s">
        <v>101</v>
      </c>
      <c r="G728" s="26">
        <v>6386</v>
      </c>
      <c r="H728" s="26">
        <v>11975</v>
      </c>
      <c r="I728" s="53">
        <v>19303</v>
      </c>
      <c r="J728" s="30">
        <v>0.97950000000000004</v>
      </c>
      <c r="K728" s="30"/>
      <c r="L728" s="149"/>
      <c r="M728" s="30"/>
      <c r="N728" s="30">
        <v>3.6600000000000001E-2</v>
      </c>
      <c r="O728" s="1"/>
      <c r="P728" s="1"/>
      <c r="Q728" s="1"/>
      <c r="R728" s="1"/>
      <c r="S728" s="1"/>
      <c r="T728" s="1"/>
      <c r="U728" s="1"/>
      <c r="V728" s="1"/>
      <c r="W728" s="1"/>
      <c r="X728" s="1"/>
      <c r="Y728" s="1"/>
      <c r="Z728" s="1"/>
      <c r="AA728" s="1"/>
      <c r="AB728" s="1"/>
      <c r="AC728" s="1"/>
      <c r="AD728" s="1"/>
      <c r="AE728" s="1"/>
    </row>
    <row r="729" spans="1:31">
      <c r="A729" s="13" t="s">
        <v>134</v>
      </c>
      <c r="B729" s="2" t="s">
        <v>77</v>
      </c>
      <c r="C729" s="14" t="s">
        <v>3</v>
      </c>
      <c r="D729" s="2">
        <v>2013</v>
      </c>
      <c r="E729" s="14">
        <v>2013</v>
      </c>
      <c r="F729" s="14" t="s">
        <v>101</v>
      </c>
      <c r="G729" s="26">
        <v>91393</v>
      </c>
      <c r="H729" s="26">
        <v>219915</v>
      </c>
      <c r="I729" s="53">
        <v>319858</v>
      </c>
      <c r="J729" s="30">
        <v>0.96940000000000004</v>
      </c>
      <c r="K729" s="30"/>
      <c r="L729" s="149"/>
      <c r="M729" s="30"/>
      <c r="N729" s="30">
        <v>9.4999999999999998E-3</v>
      </c>
      <c r="O729" s="1"/>
      <c r="P729" s="1"/>
      <c r="Q729" s="1"/>
      <c r="R729" s="1"/>
      <c r="S729" s="1"/>
      <c r="T729" s="1"/>
      <c r="U729" s="1"/>
      <c r="V729" s="1"/>
      <c r="W729" s="1"/>
      <c r="X729" s="1"/>
      <c r="Y729" s="1"/>
      <c r="Z729" s="1"/>
      <c r="AA729" s="1"/>
      <c r="AB729" s="1"/>
      <c r="AC729" s="1"/>
      <c r="AD729" s="1"/>
      <c r="AE729" s="1"/>
    </row>
    <row r="730" spans="1:31">
      <c r="A730" s="13" t="s">
        <v>135</v>
      </c>
      <c r="B730" s="2" t="s">
        <v>78</v>
      </c>
      <c r="C730" s="14" t="s">
        <v>3</v>
      </c>
      <c r="D730" s="2">
        <v>2013</v>
      </c>
      <c r="E730" s="14">
        <v>2013</v>
      </c>
      <c r="F730" s="14" t="s">
        <v>101</v>
      </c>
      <c r="G730" s="26">
        <v>1410</v>
      </c>
      <c r="H730" s="26">
        <v>3555</v>
      </c>
      <c r="I730" s="53">
        <v>7394</v>
      </c>
      <c r="J730" s="30">
        <v>1</v>
      </c>
      <c r="K730" s="30"/>
      <c r="L730" s="149"/>
      <c r="M730" s="30"/>
      <c r="N730" s="30">
        <v>3.6600000000000001E-2</v>
      </c>
    </row>
    <row r="731" spans="1:31">
      <c r="A731" s="13" t="s">
        <v>136</v>
      </c>
      <c r="B731" s="2" t="s">
        <v>78</v>
      </c>
      <c r="C731" s="14" t="s">
        <v>3</v>
      </c>
      <c r="D731" s="2">
        <v>2013</v>
      </c>
      <c r="E731" s="14">
        <v>2013</v>
      </c>
      <c r="F731" s="14" t="s">
        <v>101</v>
      </c>
      <c r="G731" s="26">
        <v>8301</v>
      </c>
      <c r="H731" s="26">
        <v>15689</v>
      </c>
      <c r="I731" s="53">
        <v>27364</v>
      </c>
      <c r="J731" s="30">
        <v>0.96509999999999996</v>
      </c>
      <c r="K731" s="30"/>
      <c r="L731" s="149"/>
      <c r="M731" s="30"/>
      <c r="N731" s="30">
        <v>3.6600000000000001E-2</v>
      </c>
    </row>
    <row r="732" spans="1:31">
      <c r="A732" s="13" t="s">
        <v>137</v>
      </c>
      <c r="B732" s="2" t="s">
        <v>78</v>
      </c>
      <c r="C732" s="14" t="s">
        <v>3</v>
      </c>
      <c r="D732" s="2">
        <v>2013</v>
      </c>
      <c r="E732" s="14">
        <v>2013</v>
      </c>
      <c r="F732" s="14" t="s">
        <v>101</v>
      </c>
      <c r="G732" s="26">
        <v>14424</v>
      </c>
      <c r="H732" s="26">
        <v>36983</v>
      </c>
      <c r="I732" s="53">
        <v>59249</v>
      </c>
      <c r="J732" s="30">
        <v>1</v>
      </c>
      <c r="K732" s="30"/>
      <c r="L732" s="149"/>
      <c r="M732" s="30"/>
      <c r="N732" s="30">
        <v>3.6600000000000001E-2</v>
      </c>
    </row>
    <row r="733" spans="1:31">
      <c r="A733" s="13" t="s">
        <v>138</v>
      </c>
      <c r="B733" s="2" t="s">
        <v>78</v>
      </c>
      <c r="C733" s="14" t="s">
        <v>3</v>
      </c>
      <c r="D733" s="2">
        <v>2013</v>
      </c>
      <c r="E733" s="14">
        <v>2013</v>
      </c>
      <c r="F733" s="14" t="s">
        <v>101</v>
      </c>
      <c r="G733" s="26">
        <v>994</v>
      </c>
      <c r="H733" s="26">
        <v>1992</v>
      </c>
      <c r="I733" s="53">
        <v>3496</v>
      </c>
      <c r="J733" s="30">
        <v>0.98780000000000001</v>
      </c>
      <c r="K733" s="30"/>
      <c r="L733" s="149"/>
      <c r="M733" s="30"/>
      <c r="N733" s="30">
        <v>3.6600000000000001E-2</v>
      </c>
    </row>
    <row r="734" spans="1:31">
      <c r="A734" s="13" t="s">
        <v>139</v>
      </c>
      <c r="B734" s="2" t="s">
        <v>78</v>
      </c>
      <c r="C734" s="14" t="s">
        <v>3</v>
      </c>
      <c r="D734" s="2">
        <v>2013</v>
      </c>
      <c r="E734" s="14">
        <v>2013</v>
      </c>
      <c r="F734" s="14" t="s">
        <v>101</v>
      </c>
      <c r="G734" s="26">
        <v>59233</v>
      </c>
      <c r="H734" s="26">
        <v>144045</v>
      </c>
      <c r="I734" s="53">
        <v>242368</v>
      </c>
      <c r="J734" s="30">
        <v>0.97470000000000001</v>
      </c>
      <c r="K734" s="30"/>
      <c r="L734" s="149"/>
      <c r="M734" s="30"/>
      <c r="N734" s="30">
        <v>2.3199999999999998E-2</v>
      </c>
    </row>
    <row r="735" spans="1:31">
      <c r="A735" s="13" t="s">
        <v>140</v>
      </c>
      <c r="B735" s="2" t="s">
        <v>78</v>
      </c>
      <c r="C735" s="14" t="s">
        <v>3</v>
      </c>
      <c r="D735" s="2">
        <v>2013</v>
      </c>
      <c r="E735" s="14">
        <v>2013</v>
      </c>
      <c r="F735" s="14" t="s">
        <v>101</v>
      </c>
      <c r="G735" s="26">
        <v>9824</v>
      </c>
      <c r="H735" s="26">
        <v>23337</v>
      </c>
      <c r="I735" s="53">
        <v>36323</v>
      </c>
      <c r="J735" s="30">
        <v>0.98829999999999996</v>
      </c>
      <c r="K735" s="30"/>
      <c r="L735" s="149"/>
      <c r="M735" s="30"/>
      <c r="N735" s="30">
        <v>3.6600000000000001E-2</v>
      </c>
    </row>
    <row r="736" spans="1:31">
      <c r="A736" s="13" t="s">
        <v>141</v>
      </c>
      <c r="B736" s="2" t="s">
        <v>78</v>
      </c>
      <c r="C736" s="14" t="s">
        <v>3</v>
      </c>
      <c r="D736" s="2">
        <v>2013</v>
      </c>
      <c r="E736" s="14">
        <v>2013</v>
      </c>
      <c r="F736" s="14" t="s">
        <v>101</v>
      </c>
      <c r="G736" s="26">
        <v>5134</v>
      </c>
      <c r="H736" s="26">
        <v>10232</v>
      </c>
      <c r="I736" s="53">
        <v>17917</v>
      </c>
      <c r="J736" s="30">
        <v>0.94140000000000001</v>
      </c>
      <c r="K736" s="30"/>
      <c r="L736" s="149"/>
      <c r="M736" s="30"/>
      <c r="N736" s="30">
        <v>3.6600000000000001E-2</v>
      </c>
    </row>
    <row r="737" spans="1:14">
      <c r="A737" s="13" t="s">
        <v>142</v>
      </c>
      <c r="B737" s="2" t="s">
        <v>78</v>
      </c>
      <c r="C737" s="14" t="s">
        <v>3</v>
      </c>
      <c r="D737" s="2">
        <v>2013</v>
      </c>
      <c r="E737" s="14">
        <v>2013</v>
      </c>
      <c r="F737" s="14" t="s">
        <v>101</v>
      </c>
      <c r="G737" s="26">
        <v>1410</v>
      </c>
      <c r="H737" s="26">
        <v>2939</v>
      </c>
      <c r="I737" s="53">
        <v>4864</v>
      </c>
      <c r="J737" s="30">
        <v>0.97060000000000002</v>
      </c>
      <c r="K737" s="30"/>
      <c r="L737" s="149"/>
      <c r="M737" s="30"/>
      <c r="N737" s="30">
        <v>3.6600000000000001E-2</v>
      </c>
    </row>
    <row r="738" spans="1:14">
      <c r="A738" s="13" t="s">
        <v>143</v>
      </c>
      <c r="B738" s="2" t="s">
        <v>79</v>
      </c>
      <c r="C738" s="14" t="s">
        <v>3</v>
      </c>
      <c r="D738" s="2">
        <v>2013</v>
      </c>
      <c r="E738" s="14">
        <v>2013</v>
      </c>
      <c r="F738" s="14" t="s">
        <v>101</v>
      </c>
      <c r="G738" s="26">
        <v>546975</v>
      </c>
      <c r="H738" s="26">
        <v>1133944</v>
      </c>
      <c r="I738" s="53">
        <v>2417379</v>
      </c>
      <c r="J738" s="30">
        <v>0.95730000000000004</v>
      </c>
      <c r="K738" s="30"/>
      <c r="L738" s="149"/>
      <c r="M738" s="30"/>
      <c r="N738" s="30">
        <v>1.67E-2</v>
      </c>
    </row>
    <row r="739" spans="1:14">
      <c r="A739" s="13" t="s">
        <v>144</v>
      </c>
      <c r="B739" s="2" t="s">
        <v>78</v>
      </c>
      <c r="C739" s="14" t="s">
        <v>3</v>
      </c>
      <c r="D739" s="2">
        <v>2013</v>
      </c>
      <c r="E739" s="14">
        <v>2013</v>
      </c>
      <c r="F739" s="14" t="s">
        <v>101</v>
      </c>
      <c r="G739" s="26">
        <v>10502</v>
      </c>
      <c r="H739" s="26">
        <v>26692</v>
      </c>
      <c r="I739" s="53">
        <v>46329</v>
      </c>
      <c r="J739" s="30">
        <v>0.96140000000000003</v>
      </c>
      <c r="K739" s="30"/>
      <c r="L739" s="149"/>
      <c r="M739" s="30"/>
      <c r="N739" s="30">
        <v>3.6600000000000001E-2</v>
      </c>
    </row>
    <row r="740" spans="1:14">
      <c r="A740" s="13" t="s">
        <v>145</v>
      </c>
      <c r="B740" s="2" t="s">
        <v>78</v>
      </c>
      <c r="C740" s="14" t="s">
        <v>3</v>
      </c>
      <c r="D740" s="2">
        <v>2013</v>
      </c>
      <c r="E740" s="14">
        <v>2013</v>
      </c>
      <c r="F740" s="14" t="s">
        <v>101</v>
      </c>
      <c r="G740" s="26">
        <v>5562</v>
      </c>
      <c r="H740" s="26">
        <v>9420</v>
      </c>
      <c r="I740" s="53">
        <v>22845</v>
      </c>
      <c r="J740" s="30">
        <v>0.9446</v>
      </c>
      <c r="K740" s="30"/>
      <c r="L740" s="149"/>
      <c r="M740" s="30"/>
      <c r="N740" s="30">
        <v>3.6600000000000001E-2</v>
      </c>
    </row>
    <row r="741" spans="1:14">
      <c r="A741" s="13" t="s">
        <v>146</v>
      </c>
      <c r="B741" s="2" t="s">
        <v>78</v>
      </c>
      <c r="C741" s="14" t="s">
        <v>3</v>
      </c>
      <c r="D741" s="2">
        <v>2013</v>
      </c>
      <c r="E741" s="14">
        <v>2013</v>
      </c>
      <c r="F741" s="14" t="s">
        <v>101</v>
      </c>
      <c r="G741" s="26">
        <v>893</v>
      </c>
      <c r="H741" s="26">
        <v>1837</v>
      </c>
      <c r="I741" s="53">
        <v>2902</v>
      </c>
      <c r="J741" s="30">
        <v>0.89659999999999995</v>
      </c>
      <c r="K741" s="30"/>
      <c r="L741" s="149"/>
      <c r="M741" s="30"/>
      <c r="N741" s="30">
        <v>3.6600000000000001E-2</v>
      </c>
    </row>
    <row r="742" spans="1:14">
      <c r="A742" s="13" t="s">
        <v>147</v>
      </c>
      <c r="B742" s="2" t="s">
        <v>78</v>
      </c>
      <c r="C742" s="14" t="s">
        <v>3</v>
      </c>
      <c r="D742" s="2">
        <v>2013</v>
      </c>
      <c r="E742" s="14">
        <v>2013</v>
      </c>
      <c r="F742" s="14" t="s">
        <v>101</v>
      </c>
      <c r="G742" s="26">
        <v>7117</v>
      </c>
      <c r="H742" s="26">
        <v>13483</v>
      </c>
      <c r="I742" s="53">
        <v>23445</v>
      </c>
      <c r="J742" s="30">
        <v>0.99399999999999999</v>
      </c>
      <c r="K742" s="30"/>
      <c r="L742" s="149"/>
      <c r="M742" s="30"/>
      <c r="N742" s="30">
        <v>3.6600000000000001E-2</v>
      </c>
    </row>
    <row r="743" spans="1:14">
      <c r="A743" s="13" t="s">
        <v>148</v>
      </c>
      <c r="B743" s="2" t="s">
        <v>78</v>
      </c>
      <c r="C743" s="14" t="s">
        <v>3</v>
      </c>
      <c r="D743" s="2">
        <v>2013</v>
      </c>
      <c r="E743" s="14">
        <v>2013</v>
      </c>
      <c r="F743" s="14" t="s">
        <v>101</v>
      </c>
      <c r="G743" s="26">
        <v>22570</v>
      </c>
      <c r="H743" s="26">
        <v>55147</v>
      </c>
      <c r="I743" s="53">
        <v>86135</v>
      </c>
      <c r="J743" s="30">
        <v>0.98640000000000005</v>
      </c>
      <c r="K743" s="30"/>
      <c r="L743" s="149"/>
      <c r="M743" s="30"/>
      <c r="N743" s="30">
        <v>5.3E-3</v>
      </c>
    </row>
    <row r="744" spans="1:14">
      <c r="A744" s="13" t="s">
        <v>149</v>
      </c>
      <c r="B744" s="2" t="s">
        <v>78</v>
      </c>
      <c r="C744" s="14" t="s">
        <v>3</v>
      </c>
      <c r="D744" s="2">
        <v>2013</v>
      </c>
      <c r="E744" s="14">
        <v>2013</v>
      </c>
      <c r="F744" s="14" t="s">
        <v>101</v>
      </c>
      <c r="G744" s="26">
        <v>425</v>
      </c>
      <c r="H744" s="26">
        <v>965</v>
      </c>
      <c r="I744" s="53">
        <v>2037</v>
      </c>
      <c r="J744" s="30">
        <v>1</v>
      </c>
      <c r="K744" s="30"/>
      <c r="L744" s="149"/>
      <c r="M744" s="30"/>
      <c r="N744" s="30">
        <v>3.6600000000000001E-2</v>
      </c>
    </row>
    <row r="745" spans="1:14">
      <c r="A745" s="13" t="s">
        <v>150</v>
      </c>
      <c r="B745" s="2" t="s">
        <v>78</v>
      </c>
      <c r="C745" s="14" t="s">
        <v>3</v>
      </c>
      <c r="D745" s="2">
        <v>2013</v>
      </c>
      <c r="E745" s="14">
        <v>2013</v>
      </c>
      <c r="F745" s="14" t="s">
        <v>101</v>
      </c>
      <c r="G745" s="26">
        <v>414</v>
      </c>
      <c r="H745" s="26">
        <v>703</v>
      </c>
      <c r="I745" s="53">
        <v>1469</v>
      </c>
      <c r="J745" s="30">
        <v>0.91180000000000005</v>
      </c>
      <c r="K745" s="30"/>
      <c r="L745" s="149"/>
      <c r="M745" s="30"/>
      <c r="N745" s="30">
        <v>3.6600000000000001E-2</v>
      </c>
    </row>
    <row r="746" spans="1:14">
      <c r="A746" s="13" t="s">
        <v>151</v>
      </c>
      <c r="B746" s="2" t="s">
        <v>78</v>
      </c>
      <c r="C746" s="14" t="s">
        <v>3</v>
      </c>
      <c r="D746" s="2">
        <v>2013</v>
      </c>
      <c r="E746" s="14">
        <v>2013</v>
      </c>
      <c r="F746" s="14" t="s">
        <v>101</v>
      </c>
      <c r="G746" s="26">
        <v>20885</v>
      </c>
      <c r="H746" s="26">
        <v>48096</v>
      </c>
      <c r="I746" s="53">
        <v>98375</v>
      </c>
      <c r="J746" s="30">
        <v>0.99850000000000005</v>
      </c>
      <c r="K746" s="30"/>
      <c r="L746" s="149"/>
      <c r="M746" s="30"/>
      <c r="N746" s="30">
        <v>0</v>
      </c>
    </row>
    <row r="747" spans="1:14">
      <c r="A747" s="13" t="s">
        <v>152</v>
      </c>
      <c r="B747" s="2" t="s">
        <v>78</v>
      </c>
      <c r="C747" s="14" t="s">
        <v>3</v>
      </c>
      <c r="D747" s="2">
        <v>2013</v>
      </c>
      <c r="E747" s="14">
        <v>2013</v>
      </c>
      <c r="F747" s="14" t="s">
        <v>101</v>
      </c>
      <c r="G747" s="26">
        <v>3344</v>
      </c>
      <c r="H747" s="26">
        <v>7165</v>
      </c>
      <c r="I747" s="53">
        <v>17034</v>
      </c>
      <c r="J747" s="30">
        <v>0.73270000000000002</v>
      </c>
      <c r="K747" s="30"/>
      <c r="L747" s="149"/>
      <c r="M747" s="30"/>
      <c r="N747" s="30">
        <v>3.6600000000000001E-2</v>
      </c>
    </row>
    <row r="748" spans="1:14">
      <c r="A748" s="13" t="s">
        <v>153</v>
      </c>
      <c r="B748" s="2" t="s">
        <v>78</v>
      </c>
      <c r="C748" s="14" t="s">
        <v>3</v>
      </c>
      <c r="D748" s="2">
        <v>2013</v>
      </c>
      <c r="E748" s="14">
        <v>2013</v>
      </c>
      <c r="F748" s="14" t="s">
        <v>101</v>
      </c>
      <c r="G748" s="26">
        <v>3872</v>
      </c>
      <c r="H748" s="26">
        <v>7389</v>
      </c>
      <c r="I748" s="53">
        <v>11695</v>
      </c>
      <c r="J748" s="30">
        <v>0.99260000000000004</v>
      </c>
      <c r="K748" s="30"/>
      <c r="L748" s="149"/>
      <c r="M748" s="30"/>
      <c r="N748" s="30">
        <v>3.6600000000000001E-2</v>
      </c>
    </row>
    <row r="749" spans="1:14">
      <c r="A749" s="13" t="s">
        <v>154</v>
      </c>
      <c r="B749" s="2" t="s">
        <v>77</v>
      </c>
      <c r="C749" s="14" t="s">
        <v>3</v>
      </c>
      <c r="D749" s="2">
        <v>2013</v>
      </c>
      <c r="E749" s="14">
        <v>2013</v>
      </c>
      <c r="F749" s="14" t="s">
        <v>101</v>
      </c>
      <c r="G749" s="26">
        <v>102785</v>
      </c>
      <c r="H749" s="26">
        <v>227792</v>
      </c>
      <c r="I749" s="53">
        <v>499517</v>
      </c>
      <c r="J749" s="30">
        <v>0.99780000000000002</v>
      </c>
      <c r="K749" s="30"/>
      <c r="L749" s="149"/>
      <c r="M749" s="30"/>
      <c r="N749" s="30">
        <v>1.1900000000000001E-2</v>
      </c>
    </row>
    <row r="750" spans="1:14">
      <c r="A750" s="13" t="s">
        <v>155</v>
      </c>
      <c r="B750" s="2" t="s">
        <v>77</v>
      </c>
      <c r="C750" s="14" t="s">
        <v>3</v>
      </c>
      <c r="D750" s="2">
        <v>2013</v>
      </c>
      <c r="E750" s="14">
        <v>2013</v>
      </c>
      <c r="F750" s="14" t="s">
        <v>101</v>
      </c>
      <c r="G750" s="26">
        <v>8299</v>
      </c>
      <c r="H750" s="26">
        <v>17706</v>
      </c>
      <c r="I750" s="53">
        <v>31548</v>
      </c>
      <c r="J750" s="30">
        <v>0.98899999999999999</v>
      </c>
      <c r="K750" s="30"/>
      <c r="L750" s="149"/>
      <c r="M750" s="30"/>
      <c r="N750" s="30">
        <v>3.6600000000000001E-2</v>
      </c>
    </row>
    <row r="751" spans="1:14">
      <c r="A751" s="13" t="s">
        <v>156</v>
      </c>
      <c r="B751" s="2" t="s">
        <v>78</v>
      </c>
      <c r="C751" s="14" t="s">
        <v>3</v>
      </c>
      <c r="D751" s="2">
        <v>2013</v>
      </c>
      <c r="E751" s="14">
        <v>2013</v>
      </c>
      <c r="F751" s="14" t="s">
        <v>101</v>
      </c>
      <c r="G751" s="26">
        <v>815</v>
      </c>
      <c r="H751" s="26">
        <v>1759</v>
      </c>
      <c r="I751" s="53">
        <v>3314</v>
      </c>
      <c r="J751" s="30">
        <v>0.91890000000000005</v>
      </c>
      <c r="K751" s="30"/>
      <c r="L751" s="149"/>
      <c r="M751" s="30"/>
      <c r="N751" s="30">
        <v>3.6600000000000001E-2</v>
      </c>
    </row>
    <row r="752" spans="1:14">
      <c r="A752" s="13" t="s">
        <v>157</v>
      </c>
      <c r="B752" s="2" t="s">
        <v>78</v>
      </c>
      <c r="C752" s="14" t="s">
        <v>3</v>
      </c>
      <c r="D752" s="2">
        <v>2013</v>
      </c>
      <c r="E752" s="14">
        <v>2013</v>
      </c>
      <c r="F752" s="14" t="s">
        <v>101</v>
      </c>
      <c r="G752" s="26">
        <v>114341</v>
      </c>
      <c r="H752" s="26">
        <v>276891</v>
      </c>
      <c r="I752" s="53">
        <v>445664</v>
      </c>
      <c r="J752" s="30">
        <v>0.99690000000000001</v>
      </c>
      <c r="K752" s="30"/>
      <c r="L752" s="149"/>
      <c r="M752" s="30"/>
      <c r="N752" s="30">
        <v>2.1399999999999999E-2</v>
      </c>
    </row>
    <row r="753" spans="1:14">
      <c r="A753" s="13" t="s">
        <v>158</v>
      </c>
      <c r="B753" s="2" t="s">
        <v>77</v>
      </c>
      <c r="C753" s="14" t="s">
        <v>3</v>
      </c>
      <c r="D753" s="2">
        <v>2013</v>
      </c>
      <c r="E753" s="14">
        <v>2013</v>
      </c>
      <c r="F753" s="14" t="s">
        <v>101</v>
      </c>
      <c r="G753" s="26">
        <v>93843</v>
      </c>
      <c r="H753" s="26">
        <v>210145</v>
      </c>
      <c r="I753" s="53">
        <v>329691</v>
      </c>
      <c r="J753" s="30">
        <v>0.99</v>
      </c>
      <c r="K753" s="30"/>
      <c r="L753" s="149"/>
      <c r="M753" s="30"/>
      <c r="N753" s="30">
        <v>8.2000000000000007E-3</v>
      </c>
    </row>
    <row r="754" spans="1:14">
      <c r="A754" s="13" t="s">
        <v>159</v>
      </c>
      <c r="B754" s="2" t="s">
        <v>78</v>
      </c>
      <c r="C754" s="14" t="s">
        <v>3</v>
      </c>
      <c r="D754" s="2">
        <v>2013</v>
      </c>
      <c r="E754" s="14">
        <v>2013</v>
      </c>
      <c r="F754" s="14" t="s">
        <v>101</v>
      </c>
      <c r="G754" s="26">
        <v>2710</v>
      </c>
      <c r="H754" s="26">
        <v>6390</v>
      </c>
      <c r="I754" s="53">
        <v>10502</v>
      </c>
      <c r="J754" s="30">
        <v>0.98419999999999996</v>
      </c>
      <c r="K754" s="30"/>
      <c r="L754" s="149"/>
      <c r="M754" s="30"/>
      <c r="N754" s="30">
        <v>3.6600000000000001E-2</v>
      </c>
    </row>
    <row r="755" spans="1:14">
      <c r="A755" s="13" t="s">
        <v>160</v>
      </c>
      <c r="B755" s="2" t="s">
        <v>78</v>
      </c>
      <c r="C755" s="14" t="s">
        <v>3</v>
      </c>
      <c r="D755" s="2">
        <v>2013</v>
      </c>
      <c r="E755" s="14">
        <v>2013</v>
      </c>
      <c r="F755" s="14" t="s">
        <v>101</v>
      </c>
      <c r="G755" s="26">
        <v>156747</v>
      </c>
      <c r="H755" s="26">
        <v>368618</v>
      </c>
      <c r="I755" s="53">
        <v>518014</v>
      </c>
      <c r="J755" s="30">
        <v>0.99939999999999996</v>
      </c>
      <c r="K755" s="30"/>
      <c r="L755" s="149"/>
      <c r="M755" s="30"/>
      <c r="N755" s="30">
        <v>8.0000000000000002E-3</v>
      </c>
    </row>
    <row r="756" spans="1:14">
      <c r="A756" s="13" t="s">
        <v>161</v>
      </c>
      <c r="B756" s="2" t="s">
        <v>77</v>
      </c>
      <c r="C756" s="14" t="s">
        <v>3</v>
      </c>
      <c r="D756" s="2">
        <v>2013</v>
      </c>
      <c r="E756" s="14">
        <v>2013</v>
      </c>
      <c r="F756" s="14" t="s">
        <v>101</v>
      </c>
      <c r="G756" s="26">
        <v>116389</v>
      </c>
      <c r="H756" s="26">
        <v>253991</v>
      </c>
      <c r="I756" s="53">
        <v>490268</v>
      </c>
      <c r="J756" s="30">
        <v>0.96879999999999999</v>
      </c>
      <c r="K756" s="30"/>
      <c r="L756" s="149"/>
      <c r="M756" s="30"/>
      <c r="N756" s="30">
        <v>3.7900000000000003E-2</v>
      </c>
    </row>
    <row r="757" spans="1:14">
      <c r="A757" s="13" t="s">
        <v>162</v>
      </c>
      <c r="B757" s="2" t="s">
        <v>77</v>
      </c>
      <c r="C757" s="14" t="s">
        <v>3</v>
      </c>
      <c r="D757" s="2">
        <v>2013</v>
      </c>
      <c r="E757" s="14">
        <v>2013</v>
      </c>
      <c r="F757" s="14" t="s">
        <v>101</v>
      </c>
      <c r="G757" s="26">
        <v>32190</v>
      </c>
      <c r="H757" s="26">
        <v>50440</v>
      </c>
      <c r="I757" s="53">
        <v>142119</v>
      </c>
      <c r="J757" s="30">
        <v>0.97599999999999998</v>
      </c>
      <c r="K757" s="30"/>
      <c r="L757" s="149"/>
      <c r="M757" s="30"/>
      <c r="N757" s="30">
        <v>2.58E-2</v>
      </c>
    </row>
    <row r="758" spans="1:14">
      <c r="A758" s="13" t="s">
        <v>163</v>
      </c>
      <c r="B758" s="2" t="s">
        <v>78</v>
      </c>
      <c r="C758" s="14" t="s">
        <v>3</v>
      </c>
      <c r="D758" s="2">
        <v>2013</v>
      </c>
      <c r="E758" s="14">
        <v>2013</v>
      </c>
      <c r="F758" s="14" t="s">
        <v>101</v>
      </c>
      <c r="G758" s="26">
        <v>45591</v>
      </c>
      <c r="H758" s="26">
        <v>110995</v>
      </c>
      <c r="I758" s="53">
        <v>183568</v>
      </c>
      <c r="J758" s="30">
        <v>0.98729999999999996</v>
      </c>
      <c r="K758" s="30"/>
      <c r="L758" s="149"/>
      <c r="M758" s="30"/>
      <c r="N758" s="30">
        <v>2.3E-2</v>
      </c>
    </row>
    <row r="759" spans="1:14">
      <c r="A759" s="13" t="s">
        <v>164</v>
      </c>
      <c r="B759" s="2" t="s">
        <v>77</v>
      </c>
      <c r="C759" s="14" t="s">
        <v>3</v>
      </c>
      <c r="D759" s="2">
        <v>2013</v>
      </c>
      <c r="E759" s="14">
        <v>2013</v>
      </c>
      <c r="F759" s="14" t="s">
        <v>101</v>
      </c>
      <c r="G759" s="26">
        <v>9090</v>
      </c>
      <c r="H759" s="26">
        <v>17743</v>
      </c>
      <c r="I759" s="53">
        <v>33922</v>
      </c>
      <c r="J759" s="30">
        <v>0.98350000000000004</v>
      </c>
      <c r="K759" s="30"/>
      <c r="L759" s="149"/>
      <c r="M759" s="30"/>
      <c r="N759" s="30">
        <v>3.6600000000000001E-2</v>
      </c>
    </row>
    <row r="760" spans="1:14">
      <c r="A760" s="13" t="s">
        <v>165</v>
      </c>
      <c r="B760" s="2" t="s">
        <v>77</v>
      </c>
      <c r="C760" s="14" t="s">
        <v>3</v>
      </c>
      <c r="D760" s="2">
        <v>2013</v>
      </c>
      <c r="E760" s="14">
        <v>2013</v>
      </c>
      <c r="F760" s="14" t="s">
        <v>101</v>
      </c>
      <c r="G760" s="26">
        <v>13784</v>
      </c>
      <c r="H760" s="26">
        <v>28487</v>
      </c>
      <c r="I760" s="53">
        <v>85513</v>
      </c>
      <c r="J760" s="30">
        <v>0.62180000000000002</v>
      </c>
      <c r="K760" s="30"/>
      <c r="L760" s="149"/>
      <c r="M760" s="30"/>
      <c r="N760" s="30">
        <v>3.6600000000000001E-2</v>
      </c>
    </row>
    <row r="761" spans="1:14">
      <c r="A761" s="13" t="s">
        <v>166</v>
      </c>
      <c r="B761" s="2" t="s">
        <v>77</v>
      </c>
      <c r="C761" s="14" t="s">
        <v>3</v>
      </c>
      <c r="D761" s="2">
        <v>2013</v>
      </c>
      <c r="E761" s="14">
        <v>2013</v>
      </c>
      <c r="F761" s="14" t="s">
        <v>101</v>
      </c>
      <c r="G761" s="26">
        <v>14689</v>
      </c>
      <c r="H761" s="26">
        <v>33164</v>
      </c>
      <c r="I761" s="53">
        <v>82298</v>
      </c>
      <c r="J761" s="30">
        <v>0.95379999999999998</v>
      </c>
      <c r="K761" s="30"/>
      <c r="L761" s="149"/>
      <c r="M761" s="30"/>
      <c r="N761" s="30">
        <v>3.6600000000000001E-2</v>
      </c>
    </row>
    <row r="762" spans="1:14">
      <c r="A762" s="13" t="s">
        <v>167</v>
      </c>
      <c r="B762" s="2" t="s">
        <v>77</v>
      </c>
      <c r="C762" s="14" t="s">
        <v>3</v>
      </c>
      <c r="D762" s="2">
        <v>2013</v>
      </c>
      <c r="E762" s="14">
        <v>2013</v>
      </c>
      <c r="F762" s="14" t="s">
        <v>101</v>
      </c>
      <c r="G762" s="26">
        <v>50852</v>
      </c>
      <c r="H762" s="26">
        <v>108748</v>
      </c>
      <c r="I762" s="53">
        <v>283546</v>
      </c>
      <c r="J762" s="30">
        <v>0.87829999999999997</v>
      </c>
      <c r="K762" s="30"/>
      <c r="L762" s="149"/>
      <c r="M762" s="30"/>
      <c r="N762" s="30">
        <v>1.6799999999999999E-2</v>
      </c>
    </row>
    <row r="763" spans="1:14">
      <c r="A763" s="13" t="s">
        <v>168</v>
      </c>
      <c r="B763" s="2" t="s">
        <v>77</v>
      </c>
      <c r="C763" s="14" t="s">
        <v>3</v>
      </c>
      <c r="D763" s="2">
        <v>2013</v>
      </c>
      <c r="E763" s="14">
        <v>2013</v>
      </c>
      <c r="F763" s="14" t="s">
        <v>101</v>
      </c>
      <c r="G763" s="26">
        <v>11632</v>
      </c>
      <c r="H763" s="26">
        <v>23021</v>
      </c>
      <c r="I763" s="53">
        <v>43171</v>
      </c>
      <c r="J763" s="30">
        <v>0.81530000000000002</v>
      </c>
      <c r="K763" s="30"/>
      <c r="L763" s="149"/>
      <c r="M763" s="30"/>
      <c r="N763" s="30">
        <v>3.6600000000000001E-2</v>
      </c>
    </row>
    <row r="764" spans="1:14">
      <c r="A764" s="13" t="s">
        <v>169</v>
      </c>
      <c r="B764" s="2" t="s">
        <v>78</v>
      </c>
      <c r="C764" s="14" t="s">
        <v>3</v>
      </c>
      <c r="D764" s="2">
        <v>2013</v>
      </c>
      <c r="E764" s="14">
        <v>2013</v>
      </c>
      <c r="F764" s="14" t="s">
        <v>101</v>
      </c>
      <c r="G764" s="26">
        <v>11900</v>
      </c>
      <c r="H764" s="26">
        <v>23749</v>
      </c>
      <c r="I764" s="53">
        <v>40776</v>
      </c>
      <c r="J764" s="30">
        <v>0.93359999999999999</v>
      </c>
      <c r="K764" s="30"/>
      <c r="L764" s="149"/>
      <c r="M764" s="30"/>
      <c r="N764" s="30">
        <v>3.6600000000000001E-2</v>
      </c>
    </row>
    <row r="765" spans="1:14">
      <c r="A765" s="13" t="s">
        <v>170</v>
      </c>
      <c r="B765" s="2" t="s">
        <v>78</v>
      </c>
      <c r="C765" s="14" t="s">
        <v>3</v>
      </c>
      <c r="D765" s="2">
        <v>2013</v>
      </c>
      <c r="E765" s="14">
        <v>2013</v>
      </c>
      <c r="F765" s="14" t="s">
        <v>101</v>
      </c>
      <c r="G765" s="26">
        <v>165</v>
      </c>
      <c r="H765" s="26">
        <v>314</v>
      </c>
      <c r="I765" s="53">
        <v>521</v>
      </c>
      <c r="J765" s="30">
        <v>0.91669999999999996</v>
      </c>
      <c r="K765" s="30"/>
      <c r="L765" s="149"/>
      <c r="M765" s="30"/>
      <c r="N765" s="30">
        <v>3.6600000000000001E-2</v>
      </c>
    </row>
    <row r="766" spans="1:14">
      <c r="A766" s="13" t="s">
        <v>171</v>
      </c>
      <c r="B766" s="2" t="s">
        <v>78</v>
      </c>
      <c r="C766" s="14" t="s">
        <v>3</v>
      </c>
      <c r="D766" s="2">
        <v>2013</v>
      </c>
      <c r="E766" s="14">
        <v>2013</v>
      </c>
      <c r="F766" s="14" t="s">
        <v>101</v>
      </c>
      <c r="G766" s="26">
        <v>2862</v>
      </c>
      <c r="H766" s="26">
        <v>6426</v>
      </c>
      <c r="I766" s="53">
        <v>10970</v>
      </c>
      <c r="J766" s="30">
        <v>1</v>
      </c>
      <c r="K766" s="30"/>
      <c r="L766" s="149"/>
      <c r="M766" s="30"/>
      <c r="N766" s="30">
        <v>3.6600000000000001E-2</v>
      </c>
    </row>
    <row r="767" spans="1:14">
      <c r="A767" s="13" t="s">
        <v>172</v>
      </c>
      <c r="B767" s="2" t="s">
        <v>77</v>
      </c>
      <c r="C767" s="14" t="s">
        <v>3</v>
      </c>
      <c r="D767" s="2">
        <v>2013</v>
      </c>
      <c r="E767" s="14">
        <v>2013</v>
      </c>
      <c r="F767" s="14" t="s">
        <v>101</v>
      </c>
      <c r="G767" s="26">
        <v>20595</v>
      </c>
      <c r="H767" s="26">
        <v>41335</v>
      </c>
      <c r="I767" s="53">
        <v>70101</v>
      </c>
      <c r="J767" s="30">
        <v>0.92610000000000003</v>
      </c>
      <c r="K767" s="30"/>
      <c r="L767" s="149"/>
      <c r="M767" s="30"/>
      <c r="N767" s="30">
        <v>3.6200000000000003E-2</v>
      </c>
    </row>
    <row r="768" spans="1:14">
      <c r="A768" s="13" t="s">
        <v>173</v>
      </c>
      <c r="B768" s="2" t="s">
        <v>77</v>
      </c>
      <c r="C768" s="14" t="s">
        <v>3</v>
      </c>
      <c r="D768" s="2">
        <v>2013</v>
      </c>
      <c r="E768" s="14">
        <v>2013</v>
      </c>
      <c r="F768" s="14" t="s">
        <v>101</v>
      </c>
      <c r="G768" s="26">
        <v>24176</v>
      </c>
      <c r="H768" s="26">
        <v>40348</v>
      </c>
      <c r="I768" s="53">
        <v>65769</v>
      </c>
      <c r="J768" s="30">
        <v>0.9405</v>
      </c>
      <c r="K768" s="30"/>
      <c r="L768" s="149"/>
      <c r="M768" s="30"/>
      <c r="N768" s="30">
        <v>3.6600000000000001E-2</v>
      </c>
    </row>
    <row r="769" spans="1:31">
      <c r="A769" s="13" t="s">
        <v>174</v>
      </c>
      <c r="B769" s="2" t="s">
        <v>78</v>
      </c>
      <c r="C769" s="14" t="s">
        <v>3</v>
      </c>
      <c r="D769" s="2">
        <v>2013</v>
      </c>
      <c r="E769" s="14">
        <v>2013</v>
      </c>
      <c r="F769" s="14" t="s">
        <v>101</v>
      </c>
      <c r="G769" s="26">
        <v>41147</v>
      </c>
      <c r="H769" s="26">
        <v>90507</v>
      </c>
      <c r="I769" s="53">
        <v>138552</v>
      </c>
      <c r="J769" s="30">
        <v>0.98599999999999999</v>
      </c>
      <c r="K769" s="30"/>
      <c r="L769" s="149"/>
      <c r="M769" s="30"/>
      <c r="N769" s="30">
        <v>7.1999999999999998E-3</v>
      </c>
    </row>
    <row r="770" spans="1:31">
      <c r="A770" s="13" t="s">
        <v>175</v>
      </c>
      <c r="B770" s="2" t="s">
        <v>78</v>
      </c>
      <c r="C770" s="14" t="s">
        <v>3</v>
      </c>
      <c r="D770" s="2">
        <v>2013</v>
      </c>
      <c r="E770" s="14">
        <v>2013</v>
      </c>
      <c r="F770" s="14" t="s">
        <v>101</v>
      </c>
      <c r="G770" s="26">
        <v>5125</v>
      </c>
      <c r="H770" s="26">
        <v>12365</v>
      </c>
      <c r="I770" s="53">
        <v>23778</v>
      </c>
      <c r="J770" s="30">
        <v>0.96389999999999998</v>
      </c>
      <c r="K770" s="30"/>
      <c r="L770" s="149"/>
      <c r="M770" s="30"/>
      <c r="N770" s="30">
        <v>3.6600000000000001E-2</v>
      </c>
    </row>
    <row r="771" spans="1:31">
      <c r="A771" s="13" t="s">
        <v>176</v>
      </c>
      <c r="B771" s="2" t="s">
        <v>78</v>
      </c>
      <c r="C771" s="14" t="s">
        <v>3</v>
      </c>
      <c r="D771" s="2">
        <v>2013</v>
      </c>
      <c r="E771" s="14">
        <v>2013</v>
      </c>
      <c r="F771" s="14" t="s">
        <v>101</v>
      </c>
      <c r="G771" s="26">
        <v>4205</v>
      </c>
      <c r="H771" s="26">
        <v>9737</v>
      </c>
      <c r="I771" s="53">
        <v>17463</v>
      </c>
      <c r="J771" s="30">
        <v>0.96109999999999995</v>
      </c>
      <c r="K771" s="30"/>
      <c r="L771" s="149"/>
      <c r="M771" s="30"/>
      <c r="N771" s="30">
        <v>3.6600000000000001E-2</v>
      </c>
    </row>
    <row r="772" spans="1:31">
      <c r="A772" s="13" t="s">
        <v>177</v>
      </c>
      <c r="B772" s="2" t="s">
        <v>78</v>
      </c>
      <c r="C772" s="14" t="s">
        <v>3</v>
      </c>
      <c r="D772" s="2">
        <v>2013</v>
      </c>
      <c r="E772" s="14">
        <v>2013</v>
      </c>
      <c r="F772" s="14" t="s">
        <v>101</v>
      </c>
      <c r="G772" s="26">
        <v>803</v>
      </c>
      <c r="H772" s="26">
        <v>1613</v>
      </c>
      <c r="I772" s="53">
        <v>2836</v>
      </c>
      <c r="J772" s="30">
        <v>0.94230000000000003</v>
      </c>
      <c r="K772" s="30"/>
      <c r="L772" s="149"/>
      <c r="M772" s="30"/>
      <c r="N772" s="30">
        <v>3.6600000000000001E-2</v>
      </c>
    </row>
    <row r="773" spans="1:31">
      <c r="A773" s="13" t="s">
        <v>178</v>
      </c>
      <c r="B773" s="2" t="s">
        <v>77</v>
      </c>
      <c r="C773" s="14" t="s">
        <v>3</v>
      </c>
      <c r="D773" s="2">
        <v>2013</v>
      </c>
      <c r="E773" s="14">
        <v>2013</v>
      </c>
      <c r="F773" s="14" t="s">
        <v>101</v>
      </c>
      <c r="G773" s="26">
        <v>46318</v>
      </c>
      <c r="H773" s="26">
        <v>114115</v>
      </c>
      <c r="I773" s="53">
        <v>171681</v>
      </c>
      <c r="J773" s="30">
        <v>1</v>
      </c>
      <c r="K773" s="30"/>
      <c r="L773" s="149"/>
      <c r="M773" s="30"/>
      <c r="N773" s="30">
        <v>8.4199999999999997E-2</v>
      </c>
    </row>
    <row r="774" spans="1:31">
      <c r="A774" s="13" t="s">
        <v>179</v>
      </c>
      <c r="B774" s="2" t="s">
        <v>78</v>
      </c>
      <c r="C774" s="14" t="s">
        <v>3</v>
      </c>
      <c r="D774" s="2">
        <v>2013</v>
      </c>
      <c r="E774" s="14">
        <v>2013</v>
      </c>
      <c r="F774" s="14" t="s">
        <v>101</v>
      </c>
      <c r="G774" s="26">
        <v>2836</v>
      </c>
      <c r="H774" s="26">
        <v>5253</v>
      </c>
      <c r="I774" s="53">
        <v>8302</v>
      </c>
      <c r="J774" s="30">
        <v>0.95430000000000004</v>
      </c>
      <c r="K774" s="30"/>
      <c r="L774" s="149"/>
      <c r="M774" s="30"/>
      <c r="N774" s="30">
        <v>3.6600000000000001E-2</v>
      </c>
    </row>
    <row r="775" spans="1:31">
      <c r="A775" s="13" t="s">
        <v>180</v>
      </c>
      <c r="B775" s="2" t="s">
        <v>77</v>
      </c>
      <c r="C775" s="14" t="s">
        <v>3</v>
      </c>
      <c r="D775" s="2">
        <v>2013</v>
      </c>
      <c r="E775" s="14">
        <v>2013</v>
      </c>
      <c r="F775" s="14" t="s">
        <v>101</v>
      </c>
      <c r="G775" s="26">
        <v>32230</v>
      </c>
      <c r="H775" s="26">
        <v>66999</v>
      </c>
      <c r="I775" s="53">
        <v>125396</v>
      </c>
      <c r="J775" s="30">
        <v>0.98080000000000001</v>
      </c>
      <c r="K775" s="30"/>
      <c r="L775" s="149"/>
      <c r="M775" s="30"/>
      <c r="N775" s="30">
        <v>7.4000000000000003E-3</v>
      </c>
    </row>
    <row r="776" spans="1:31">
      <c r="A776" s="13" t="s">
        <v>181</v>
      </c>
      <c r="B776" s="2" t="s">
        <v>77</v>
      </c>
      <c r="C776" s="14" t="s">
        <v>3</v>
      </c>
      <c r="D776" s="2">
        <v>2013</v>
      </c>
      <c r="E776" s="14">
        <v>2013</v>
      </c>
      <c r="F776" s="14" t="s">
        <v>101</v>
      </c>
      <c r="G776" s="26">
        <v>7886</v>
      </c>
      <c r="H776" s="26">
        <v>16966</v>
      </c>
      <c r="I776" s="53">
        <v>31349</v>
      </c>
      <c r="J776" s="30">
        <v>0.7671</v>
      </c>
      <c r="K776" s="30"/>
      <c r="L776" s="149"/>
      <c r="M776" s="30"/>
      <c r="N776" s="30">
        <v>3.6600000000000001E-2</v>
      </c>
    </row>
    <row r="777" spans="1:31">
      <c r="A777" s="13" t="s">
        <v>182</v>
      </c>
      <c r="B777" s="2" t="s">
        <v>78</v>
      </c>
      <c r="C777" s="14" t="s">
        <v>3</v>
      </c>
      <c r="D777" s="2">
        <v>2013</v>
      </c>
      <c r="E777" s="14">
        <v>2013</v>
      </c>
      <c r="F777" s="14" t="s">
        <v>101</v>
      </c>
      <c r="G777" s="26">
        <v>5679</v>
      </c>
      <c r="H777" s="26">
        <v>12871</v>
      </c>
      <c r="I777" s="53">
        <v>20314</v>
      </c>
      <c r="J777" s="30">
        <v>0.97009999999999996</v>
      </c>
      <c r="K777" s="30"/>
      <c r="L777" s="149"/>
      <c r="M777" s="30"/>
      <c r="N777" s="30">
        <v>3.6600000000000001E-2</v>
      </c>
    </row>
    <row r="778" spans="1:31">
      <c r="A778" s="56" t="s">
        <v>183</v>
      </c>
      <c r="B778" s="2" t="s">
        <v>66</v>
      </c>
      <c r="C778" s="14" t="s">
        <v>194</v>
      </c>
      <c r="D778" s="2">
        <v>2013</v>
      </c>
      <c r="E778" s="14">
        <v>2013</v>
      </c>
      <c r="F778" s="14" t="s">
        <v>101</v>
      </c>
      <c r="G778" s="26">
        <v>1906946</v>
      </c>
      <c r="H778" s="26">
        <v>4187279</v>
      </c>
      <c r="I778" s="53">
        <v>7917844</v>
      </c>
      <c r="J778" s="30">
        <v>0.96260000000000001</v>
      </c>
      <c r="K778" s="30"/>
      <c r="L778" s="149"/>
      <c r="M778" s="30"/>
      <c r="N778" s="30">
        <v>2.93E-2</v>
      </c>
      <c r="O778" s="2"/>
      <c r="P778" s="2"/>
      <c r="Q778" s="2"/>
      <c r="R778" s="2"/>
      <c r="S778" s="2"/>
      <c r="T778" s="2"/>
      <c r="U778" s="2"/>
      <c r="V778" s="2"/>
      <c r="W778" s="2"/>
      <c r="X778" s="2"/>
      <c r="Y778" s="2"/>
      <c r="Z778" s="2"/>
      <c r="AA778" s="2"/>
      <c r="AB778" s="2"/>
      <c r="AC778" s="2"/>
      <c r="AD778" s="2"/>
      <c r="AE778" s="2"/>
    </row>
    <row r="779" spans="1:31">
      <c r="A779" s="56" t="s">
        <v>184</v>
      </c>
      <c r="B779" s="2" t="s">
        <v>77</v>
      </c>
      <c r="C779" s="14" t="s">
        <v>194</v>
      </c>
      <c r="D779" s="2">
        <v>2013</v>
      </c>
      <c r="E779" s="14">
        <v>2013</v>
      </c>
      <c r="F779" s="14" t="s">
        <v>101</v>
      </c>
      <c r="G779" s="26">
        <v>62700</v>
      </c>
      <c r="H779" s="26">
        <v>126147</v>
      </c>
      <c r="I779" s="53">
        <v>264827</v>
      </c>
      <c r="J779" s="30">
        <v>0.89590000000000003</v>
      </c>
      <c r="K779" s="30"/>
      <c r="L779" s="149"/>
      <c r="M779" s="30"/>
      <c r="N779" s="30">
        <v>3.8800000000000001E-2</v>
      </c>
      <c r="O779" s="1"/>
      <c r="P779" s="1"/>
      <c r="Q779" s="1"/>
      <c r="R779" s="1"/>
      <c r="S779" s="1"/>
      <c r="T779" s="1"/>
      <c r="U779" s="1"/>
      <c r="V779" s="1"/>
      <c r="W779" s="1"/>
      <c r="X779" s="1"/>
      <c r="Y779" s="1"/>
      <c r="Z779" s="1"/>
      <c r="AA779" s="1"/>
      <c r="AB779" s="1"/>
      <c r="AC779" s="1"/>
      <c r="AD779" s="1"/>
      <c r="AE779" s="1"/>
    </row>
    <row r="780" spans="1:31">
      <c r="A780" s="56" t="s">
        <v>185</v>
      </c>
      <c r="B780" s="2" t="s">
        <v>78</v>
      </c>
      <c r="C780" s="14" t="s">
        <v>194</v>
      </c>
      <c r="D780" s="2">
        <v>2013</v>
      </c>
      <c r="E780" s="14">
        <v>2013</v>
      </c>
      <c r="F780" s="14" t="s">
        <v>101</v>
      </c>
      <c r="G780" s="26">
        <v>81</v>
      </c>
      <c r="H780" s="26">
        <v>145</v>
      </c>
      <c r="I780" s="53">
        <v>200</v>
      </c>
      <c r="J780" s="30">
        <v>1</v>
      </c>
      <c r="K780" s="30"/>
      <c r="L780" s="149"/>
      <c r="M780" s="30"/>
      <c r="N780" s="30">
        <v>4.7300000000000002E-2</v>
      </c>
      <c r="O780" s="1"/>
      <c r="P780" s="1"/>
      <c r="Q780" s="1"/>
      <c r="R780" s="1"/>
      <c r="S780" s="1"/>
      <c r="T780" s="1"/>
      <c r="U780" s="1"/>
      <c r="V780" s="1"/>
      <c r="W780" s="1"/>
      <c r="X780" s="1"/>
      <c r="Y780" s="1"/>
      <c r="Z780" s="1"/>
      <c r="AA780" s="1"/>
      <c r="AB780" s="1"/>
      <c r="AC780" s="1"/>
      <c r="AD780" s="1"/>
      <c r="AE780" s="1"/>
    </row>
    <row r="781" spans="1:31">
      <c r="A781" s="56" t="s">
        <v>186</v>
      </c>
      <c r="B781" s="2" t="s">
        <v>78</v>
      </c>
      <c r="C781" s="14" t="s">
        <v>194</v>
      </c>
      <c r="D781" s="2">
        <v>2013</v>
      </c>
      <c r="E781" s="14">
        <v>2013</v>
      </c>
      <c r="F781" s="14" t="s">
        <v>101</v>
      </c>
      <c r="G781" s="26">
        <v>1711</v>
      </c>
      <c r="H781" s="26">
        <v>3284</v>
      </c>
      <c r="I781" s="53">
        <v>4510</v>
      </c>
      <c r="J781" s="30">
        <v>0.96740000000000004</v>
      </c>
      <c r="K781" s="30"/>
      <c r="L781" s="149"/>
      <c r="M781" s="30"/>
      <c r="N781" s="30">
        <v>4.7300000000000002E-2</v>
      </c>
      <c r="O781" s="1"/>
      <c r="P781" s="1"/>
      <c r="Q781" s="1"/>
      <c r="R781" s="1"/>
      <c r="S781" s="1"/>
      <c r="T781" s="1"/>
      <c r="U781" s="1"/>
      <c r="V781" s="1"/>
      <c r="W781" s="1"/>
      <c r="X781" s="1"/>
      <c r="Y781" s="1"/>
      <c r="Z781" s="1"/>
      <c r="AA781" s="1"/>
      <c r="AB781" s="1"/>
      <c r="AC781" s="1"/>
      <c r="AD781" s="1"/>
      <c r="AE781" s="1"/>
    </row>
    <row r="782" spans="1:31">
      <c r="A782" s="56" t="s">
        <v>187</v>
      </c>
      <c r="B782" s="2" t="s">
        <v>78</v>
      </c>
      <c r="C782" s="14" t="s">
        <v>194</v>
      </c>
      <c r="D782" s="2">
        <v>2013</v>
      </c>
      <c r="E782" s="14">
        <v>2013</v>
      </c>
      <c r="F782" s="14" t="s">
        <v>101</v>
      </c>
      <c r="G782" s="26">
        <v>14285</v>
      </c>
      <c r="H782" s="26">
        <v>29751</v>
      </c>
      <c r="I782" s="53">
        <v>51438</v>
      </c>
      <c r="J782" s="30">
        <v>0.93340000000000001</v>
      </c>
      <c r="K782" s="30"/>
      <c r="L782" s="149"/>
      <c r="M782" s="30"/>
      <c r="N782" s="30">
        <v>4.7300000000000002E-2</v>
      </c>
      <c r="O782" s="1"/>
      <c r="P782" s="1"/>
      <c r="Q782" s="1"/>
      <c r="R782" s="1"/>
      <c r="S782" s="1"/>
      <c r="T782" s="1"/>
      <c r="U782" s="1"/>
      <c r="V782" s="1"/>
      <c r="W782" s="1"/>
      <c r="X782" s="1"/>
      <c r="Y782" s="1"/>
      <c r="Z782" s="1"/>
      <c r="AA782" s="1"/>
      <c r="AB782" s="1"/>
      <c r="AC782" s="1"/>
      <c r="AD782" s="1"/>
      <c r="AE782" s="1"/>
    </row>
    <row r="783" spans="1:31">
      <c r="A783" s="56" t="s">
        <v>188</v>
      </c>
      <c r="B783" s="2" t="s">
        <v>78</v>
      </c>
      <c r="C783" s="14" t="s">
        <v>194</v>
      </c>
      <c r="D783" s="2">
        <v>2013</v>
      </c>
      <c r="E783" s="14">
        <v>2013</v>
      </c>
      <c r="F783" s="14" t="s">
        <v>101</v>
      </c>
      <c r="G783" s="26">
        <v>2596</v>
      </c>
      <c r="H783" s="26">
        <v>5065</v>
      </c>
      <c r="I783" s="53">
        <v>6847</v>
      </c>
      <c r="J783" s="30">
        <v>0.97919999999999996</v>
      </c>
      <c r="K783" s="30"/>
      <c r="L783" s="149"/>
      <c r="M783" s="30"/>
      <c r="N783" s="30">
        <v>4.7300000000000002E-2</v>
      </c>
      <c r="O783" s="1"/>
      <c r="P783" s="1"/>
      <c r="Q783" s="1"/>
      <c r="R783" s="1"/>
      <c r="S783" s="1"/>
      <c r="T783" s="1"/>
      <c r="U783" s="1"/>
      <c r="V783" s="1"/>
      <c r="W783" s="1"/>
      <c r="X783" s="1"/>
      <c r="Y783" s="1"/>
      <c r="Z783" s="1"/>
      <c r="AA783" s="1"/>
      <c r="AB783" s="1"/>
      <c r="AC783" s="1"/>
      <c r="AD783" s="1"/>
      <c r="AE783" s="1"/>
    </row>
    <row r="784" spans="1:31">
      <c r="A784" s="56" t="s">
        <v>189</v>
      </c>
      <c r="B784" s="2" t="s">
        <v>78</v>
      </c>
      <c r="C784" s="14" t="s">
        <v>194</v>
      </c>
      <c r="D784" s="2">
        <v>2013</v>
      </c>
      <c r="E784" s="14">
        <v>2013</v>
      </c>
      <c r="F784" s="14" t="s">
        <v>101</v>
      </c>
      <c r="G784" s="26">
        <v>722</v>
      </c>
      <c r="H784" s="26">
        <v>1828</v>
      </c>
      <c r="I784" s="53">
        <v>4764</v>
      </c>
      <c r="J784" s="30">
        <v>1</v>
      </c>
      <c r="K784" s="30"/>
      <c r="L784" s="149"/>
      <c r="M784" s="30"/>
      <c r="N784" s="30">
        <v>4.7300000000000002E-2</v>
      </c>
      <c r="O784" s="1"/>
      <c r="P784" s="1"/>
      <c r="Q784" s="1"/>
      <c r="R784" s="1"/>
      <c r="S784" s="1"/>
      <c r="T784" s="1"/>
      <c r="U784" s="1"/>
      <c r="V784" s="1"/>
      <c r="W784" s="1"/>
      <c r="X784" s="1"/>
      <c r="Y784" s="1"/>
      <c r="Z784" s="1"/>
      <c r="AA784" s="1"/>
      <c r="AB784" s="1"/>
      <c r="AC784" s="1"/>
      <c r="AD784" s="1"/>
      <c r="AE784" s="1"/>
    </row>
    <row r="785" spans="1:31">
      <c r="A785" s="56" t="s">
        <v>190</v>
      </c>
      <c r="B785" s="2" t="s">
        <v>77</v>
      </c>
      <c r="C785" s="14" t="s">
        <v>194</v>
      </c>
      <c r="D785" s="2">
        <v>2013</v>
      </c>
      <c r="E785" s="14">
        <v>2013</v>
      </c>
      <c r="F785" s="14" t="s">
        <v>101</v>
      </c>
      <c r="G785" s="26">
        <v>32905</v>
      </c>
      <c r="H785" s="26">
        <v>68497</v>
      </c>
      <c r="I785" s="53">
        <v>147471</v>
      </c>
      <c r="J785" s="30">
        <v>0.94950000000000001</v>
      </c>
      <c r="K785" s="30"/>
      <c r="L785" s="149"/>
      <c r="M785" s="30"/>
      <c r="N785" s="30">
        <v>1.3599999999999999E-2</v>
      </c>
      <c r="O785" s="1"/>
      <c r="P785" s="1"/>
      <c r="Q785" s="1"/>
      <c r="R785" s="1"/>
      <c r="S785" s="1"/>
      <c r="T785" s="1"/>
      <c r="U785" s="1"/>
      <c r="V785" s="1"/>
      <c r="W785" s="1"/>
      <c r="X785" s="1"/>
      <c r="Y785" s="1"/>
      <c r="Z785" s="1"/>
      <c r="AA785" s="1"/>
      <c r="AB785" s="1"/>
      <c r="AC785" s="1"/>
      <c r="AD785" s="1"/>
      <c r="AE785" s="1"/>
    </row>
    <row r="786" spans="1:31">
      <c r="A786" s="56" t="s">
        <v>191</v>
      </c>
      <c r="B786" s="2" t="s">
        <v>78</v>
      </c>
      <c r="C786" s="14" t="s">
        <v>194</v>
      </c>
      <c r="D786" s="2">
        <v>2013</v>
      </c>
      <c r="E786" s="14">
        <v>2013</v>
      </c>
      <c r="F786" s="14" t="s">
        <v>101</v>
      </c>
      <c r="G786" s="26">
        <v>2562</v>
      </c>
      <c r="H786" s="26">
        <v>5196</v>
      </c>
      <c r="I786" s="53">
        <v>7880</v>
      </c>
      <c r="J786" s="30">
        <v>1</v>
      </c>
      <c r="K786" s="30"/>
      <c r="L786" s="149"/>
      <c r="M786" s="30"/>
      <c r="N786" s="30">
        <v>4.7300000000000002E-2</v>
      </c>
      <c r="O786" s="1"/>
      <c r="P786" s="1"/>
      <c r="Q786" s="1"/>
      <c r="R786" s="1"/>
      <c r="S786" s="1"/>
      <c r="T786" s="1"/>
      <c r="U786" s="1"/>
      <c r="V786" s="1"/>
      <c r="W786" s="1"/>
      <c r="X786" s="1"/>
      <c r="Y786" s="1"/>
      <c r="Z786" s="1"/>
      <c r="AA786" s="1"/>
      <c r="AB786" s="1"/>
      <c r="AC786" s="1"/>
      <c r="AD786" s="1"/>
      <c r="AE786" s="1"/>
    </row>
    <row r="787" spans="1:31">
      <c r="A787" s="56" t="s">
        <v>192</v>
      </c>
      <c r="B787" s="2" t="s">
        <v>78</v>
      </c>
      <c r="C787" s="14" t="s">
        <v>194</v>
      </c>
      <c r="D787" s="2">
        <v>2013</v>
      </c>
      <c r="E787" s="14">
        <v>2013</v>
      </c>
      <c r="F787" s="14" t="s">
        <v>101</v>
      </c>
      <c r="G787" s="26">
        <v>6353</v>
      </c>
      <c r="H787" s="26">
        <v>11985</v>
      </c>
      <c r="I787" s="53">
        <v>19393</v>
      </c>
      <c r="J787" s="30">
        <v>0.99319999999999997</v>
      </c>
      <c r="K787" s="30"/>
      <c r="L787" s="149"/>
      <c r="M787" s="30"/>
      <c r="N787" s="30">
        <v>4.7300000000000002E-2</v>
      </c>
      <c r="O787" s="1"/>
      <c r="P787" s="1"/>
      <c r="Q787" s="1"/>
      <c r="R787" s="1"/>
      <c r="S787" s="1"/>
      <c r="T787" s="1"/>
      <c r="U787" s="1"/>
      <c r="V787" s="1"/>
      <c r="W787" s="1"/>
      <c r="X787" s="1"/>
      <c r="Y787" s="1"/>
      <c r="Z787" s="1"/>
      <c r="AA787" s="1"/>
      <c r="AB787" s="1"/>
      <c r="AC787" s="1"/>
      <c r="AD787" s="1"/>
      <c r="AE787" s="1"/>
    </row>
    <row r="788" spans="1:31">
      <c r="A788" s="13" t="s">
        <v>134</v>
      </c>
      <c r="B788" s="2" t="s">
        <v>77</v>
      </c>
      <c r="C788" s="14" t="s">
        <v>194</v>
      </c>
      <c r="D788" s="2">
        <v>2013</v>
      </c>
      <c r="E788" s="14">
        <v>2013</v>
      </c>
      <c r="F788" s="14" t="s">
        <v>101</v>
      </c>
      <c r="G788" s="26">
        <v>91277</v>
      </c>
      <c r="H788" s="26">
        <v>220920</v>
      </c>
      <c r="I788" s="53">
        <v>320533</v>
      </c>
      <c r="J788" s="30">
        <v>0.9647</v>
      </c>
      <c r="K788" s="30"/>
      <c r="L788" s="149"/>
      <c r="M788" s="30"/>
      <c r="N788" s="30">
        <v>7.7000000000000002E-3</v>
      </c>
      <c r="O788" s="1"/>
      <c r="P788" s="1"/>
      <c r="Q788" s="1"/>
      <c r="R788" s="1"/>
      <c r="S788" s="1"/>
      <c r="T788" s="1"/>
      <c r="U788" s="1"/>
      <c r="V788" s="1"/>
      <c r="W788" s="1"/>
      <c r="X788" s="1"/>
      <c r="Y788" s="1"/>
      <c r="Z788" s="1"/>
      <c r="AA788" s="1"/>
      <c r="AB788" s="1"/>
      <c r="AC788" s="1"/>
      <c r="AD788" s="1"/>
      <c r="AE788" s="1"/>
    </row>
    <row r="789" spans="1:31">
      <c r="A789" s="13" t="s">
        <v>135</v>
      </c>
      <c r="B789" s="2" t="s">
        <v>78</v>
      </c>
      <c r="C789" s="14" t="s">
        <v>194</v>
      </c>
      <c r="D789" s="2">
        <v>2013</v>
      </c>
      <c r="E789" s="14">
        <v>2013</v>
      </c>
      <c r="F789" s="14" t="s">
        <v>101</v>
      </c>
      <c r="G789" s="26">
        <v>1418</v>
      </c>
      <c r="H789" s="26">
        <v>3541</v>
      </c>
      <c r="I789" s="53">
        <v>7476</v>
      </c>
      <c r="J789" s="30">
        <v>1</v>
      </c>
      <c r="K789" s="30"/>
      <c r="L789" s="149"/>
      <c r="M789" s="30"/>
      <c r="N789" s="30">
        <v>4.7300000000000002E-2</v>
      </c>
      <c r="O789" s="1"/>
      <c r="P789" s="1"/>
      <c r="Q789" s="1"/>
      <c r="R789" s="1"/>
      <c r="S789" s="1"/>
      <c r="T789" s="1"/>
      <c r="U789" s="1"/>
      <c r="V789" s="1"/>
      <c r="W789" s="1"/>
      <c r="X789" s="1"/>
      <c r="Y789" s="1"/>
      <c r="Z789" s="1"/>
      <c r="AA789" s="1"/>
      <c r="AB789" s="1"/>
      <c r="AC789" s="1"/>
      <c r="AD789" s="1"/>
      <c r="AE789" s="1"/>
    </row>
    <row r="790" spans="1:31">
      <c r="A790" s="13" t="s">
        <v>136</v>
      </c>
      <c r="B790" s="2" t="s">
        <v>78</v>
      </c>
      <c r="C790" s="14" t="s">
        <v>194</v>
      </c>
      <c r="D790" s="2">
        <v>2013</v>
      </c>
      <c r="E790" s="14">
        <v>2013</v>
      </c>
      <c r="F790" s="14" t="s">
        <v>101</v>
      </c>
      <c r="G790" s="26">
        <v>8236</v>
      </c>
      <c r="H790" s="26">
        <v>15586</v>
      </c>
      <c r="I790" s="53">
        <v>27341</v>
      </c>
      <c r="J790" s="30">
        <v>0.97670000000000001</v>
      </c>
      <c r="K790" s="30"/>
      <c r="L790" s="149"/>
      <c r="M790" s="30"/>
      <c r="N790" s="30">
        <v>4.7300000000000002E-2</v>
      </c>
      <c r="O790" s="1"/>
      <c r="P790" s="1"/>
      <c r="Q790" s="1"/>
      <c r="R790" s="1"/>
      <c r="S790" s="1"/>
      <c r="T790" s="1"/>
      <c r="U790" s="1"/>
      <c r="V790" s="1"/>
      <c r="W790" s="1"/>
      <c r="X790" s="1"/>
      <c r="Y790" s="1"/>
      <c r="Z790" s="1"/>
      <c r="AA790" s="1"/>
      <c r="AB790" s="1"/>
      <c r="AC790" s="1"/>
      <c r="AD790" s="1"/>
      <c r="AE790" s="1"/>
    </row>
    <row r="791" spans="1:31">
      <c r="A791" s="13" t="s">
        <v>137</v>
      </c>
      <c r="B791" s="2" t="s">
        <v>78</v>
      </c>
      <c r="C791" s="14" t="s">
        <v>194</v>
      </c>
      <c r="D791" s="2">
        <v>2013</v>
      </c>
      <c r="E791" s="14">
        <v>2013</v>
      </c>
      <c r="F791" s="14" t="s">
        <v>101</v>
      </c>
      <c r="G791" s="26">
        <v>14201</v>
      </c>
      <c r="H791" s="26">
        <v>36510</v>
      </c>
      <c r="I791" s="53">
        <v>59252</v>
      </c>
      <c r="J791" s="30">
        <v>1</v>
      </c>
      <c r="K791" s="30"/>
      <c r="L791" s="149"/>
      <c r="M791" s="30"/>
      <c r="N791" s="30">
        <v>4.7300000000000002E-2</v>
      </c>
      <c r="O791" s="1"/>
      <c r="P791" s="1"/>
      <c r="Q791" s="1"/>
      <c r="R791" s="1"/>
      <c r="S791" s="1"/>
      <c r="T791" s="1"/>
      <c r="U791" s="1"/>
      <c r="V791" s="1"/>
      <c r="W791" s="1"/>
      <c r="X791" s="1"/>
      <c r="Y791" s="1"/>
      <c r="Z791" s="1"/>
      <c r="AA791" s="1"/>
      <c r="AB791" s="1"/>
      <c r="AC791" s="1"/>
      <c r="AD791" s="1"/>
      <c r="AE791" s="1"/>
    </row>
    <row r="792" spans="1:31">
      <c r="A792" s="13" t="s">
        <v>138</v>
      </c>
      <c r="B792" s="2" t="s">
        <v>78</v>
      </c>
      <c r="C792" s="14" t="s">
        <v>194</v>
      </c>
      <c r="D792" s="2">
        <v>2013</v>
      </c>
      <c r="E792" s="14">
        <v>2013</v>
      </c>
      <c r="F792" s="14" t="s">
        <v>101</v>
      </c>
      <c r="G792" s="26">
        <v>987</v>
      </c>
      <c r="H792" s="26">
        <v>1998</v>
      </c>
      <c r="I792" s="53">
        <v>3513</v>
      </c>
      <c r="J792" s="30">
        <v>0.97919999999999996</v>
      </c>
      <c r="K792" s="30"/>
      <c r="L792" s="149"/>
      <c r="M792" s="30"/>
      <c r="N792" s="30">
        <v>4.7300000000000002E-2</v>
      </c>
      <c r="O792" s="1"/>
      <c r="P792" s="1"/>
      <c r="Q792" s="1"/>
      <c r="R792" s="1"/>
      <c r="S792" s="1"/>
      <c r="T792" s="1"/>
      <c r="U792" s="1"/>
      <c r="V792" s="1"/>
      <c r="W792" s="1"/>
      <c r="X792" s="1"/>
      <c r="Y792" s="1"/>
      <c r="Z792" s="1"/>
      <c r="AA792" s="1"/>
      <c r="AB792" s="1"/>
      <c r="AC792" s="1"/>
      <c r="AD792" s="1"/>
      <c r="AE792" s="1"/>
    </row>
    <row r="793" spans="1:31">
      <c r="A793" s="13" t="s">
        <v>139</v>
      </c>
      <c r="B793" s="2" t="s">
        <v>78</v>
      </c>
      <c r="C793" s="14" t="s">
        <v>194</v>
      </c>
      <c r="D793" s="2">
        <v>2013</v>
      </c>
      <c r="E793" s="14">
        <v>2013</v>
      </c>
      <c r="F793" s="14" t="s">
        <v>101</v>
      </c>
      <c r="G793" s="26">
        <v>59181</v>
      </c>
      <c r="H793" s="26">
        <v>143973</v>
      </c>
      <c r="I793" s="53">
        <v>243998</v>
      </c>
      <c r="J793" s="30">
        <v>0.98209999999999997</v>
      </c>
      <c r="K793" s="30"/>
      <c r="L793" s="149"/>
      <c r="M793" s="30"/>
      <c r="N793" s="30">
        <v>1.8700000000000001E-2</v>
      </c>
      <c r="O793" s="1"/>
      <c r="P793" s="1"/>
      <c r="Q793" s="1"/>
      <c r="R793" s="1"/>
      <c r="S793" s="1"/>
      <c r="T793" s="1"/>
      <c r="U793" s="1"/>
      <c r="V793" s="1"/>
      <c r="W793" s="1"/>
      <c r="X793" s="1"/>
      <c r="Y793" s="1"/>
      <c r="Z793" s="1"/>
      <c r="AA793" s="1"/>
      <c r="AB793" s="1"/>
      <c r="AC793" s="1"/>
      <c r="AD793" s="1"/>
      <c r="AE793" s="1"/>
    </row>
    <row r="794" spans="1:31">
      <c r="A794" s="13" t="s">
        <v>140</v>
      </c>
      <c r="B794" s="2" t="s">
        <v>78</v>
      </c>
      <c r="C794" s="14" t="s">
        <v>194</v>
      </c>
      <c r="D794" s="2">
        <v>2013</v>
      </c>
      <c r="E794" s="14">
        <v>2013</v>
      </c>
      <c r="F794" s="14" t="s">
        <v>101</v>
      </c>
      <c r="G794" s="26">
        <v>9895</v>
      </c>
      <c r="H794" s="26">
        <v>23569</v>
      </c>
      <c r="I794" s="53">
        <v>36607</v>
      </c>
      <c r="J794" s="30">
        <v>0.98809999999999998</v>
      </c>
      <c r="K794" s="30"/>
      <c r="L794" s="149"/>
      <c r="M794" s="30"/>
      <c r="N794" s="30">
        <v>4.7300000000000002E-2</v>
      </c>
    </row>
    <row r="795" spans="1:31">
      <c r="A795" s="13" t="s">
        <v>141</v>
      </c>
      <c r="B795" s="2" t="s">
        <v>78</v>
      </c>
      <c r="C795" s="14" t="s">
        <v>194</v>
      </c>
      <c r="D795" s="2">
        <v>2013</v>
      </c>
      <c r="E795" s="14">
        <v>2013</v>
      </c>
      <c r="F795" s="14" t="s">
        <v>101</v>
      </c>
      <c r="G795" s="26">
        <v>5135</v>
      </c>
      <c r="H795" s="26">
        <v>10261</v>
      </c>
      <c r="I795" s="53">
        <v>18017</v>
      </c>
      <c r="J795" s="30">
        <v>0.93059999999999998</v>
      </c>
      <c r="K795" s="30"/>
      <c r="L795" s="149"/>
      <c r="M795" s="30"/>
      <c r="N795" s="30">
        <v>4.7300000000000002E-2</v>
      </c>
    </row>
    <row r="796" spans="1:31">
      <c r="A796" s="13" t="s">
        <v>142</v>
      </c>
      <c r="B796" s="2" t="s">
        <v>78</v>
      </c>
      <c r="C796" s="14" t="s">
        <v>194</v>
      </c>
      <c r="D796" s="2">
        <v>2013</v>
      </c>
      <c r="E796" s="14">
        <v>2013</v>
      </c>
      <c r="F796" s="14" t="s">
        <v>101</v>
      </c>
      <c r="G796" s="26">
        <v>1407</v>
      </c>
      <c r="H796" s="26">
        <v>2952</v>
      </c>
      <c r="I796" s="53">
        <v>4843</v>
      </c>
      <c r="J796" s="30">
        <v>0.98799999999999999</v>
      </c>
      <c r="K796" s="30"/>
      <c r="L796" s="149"/>
      <c r="M796" s="30"/>
      <c r="N796" s="30">
        <v>4.7300000000000002E-2</v>
      </c>
    </row>
    <row r="797" spans="1:31">
      <c r="A797" s="13" t="s">
        <v>143</v>
      </c>
      <c r="B797" s="2" t="s">
        <v>79</v>
      </c>
      <c r="C797" s="14" t="s">
        <v>194</v>
      </c>
      <c r="D797" s="2">
        <v>2013</v>
      </c>
      <c r="E797" s="14">
        <v>2013</v>
      </c>
      <c r="F797" s="14" t="s">
        <v>101</v>
      </c>
      <c r="G797" s="26">
        <v>541728</v>
      </c>
      <c r="H797" s="26">
        <v>1125938</v>
      </c>
      <c r="I797" s="53">
        <v>2440292</v>
      </c>
      <c r="J797" s="30">
        <v>0.9597</v>
      </c>
      <c r="K797" s="30"/>
      <c r="L797" s="149"/>
      <c r="M797" s="30"/>
      <c r="N797" s="30">
        <v>2.1999999999999999E-2</v>
      </c>
    </row>
    <row r="798" spans="1:31">
      <c r="A798" s="13" t="s">
        <v>144</v>
      </c>
      <c r="B798" s="2" t="s">
        <v>78</v>
      </c>
      <c r="C798" s="14" t="s">
        <v>194</v>
      </c>
      <c r="D798" s="2">
        <v>2013</v>
      </c>
      <c r="E798" s="14">
        <v>2013</v>
      </c>
      <c r="F798" s="14" t="s">
        <v>101</v>
      </c>
      <c r="G798" s="26">
        <v>10572</v>
      </c>
      <c r="H798" s="26">
        <v>26846</v>
      </c>
      <c r="I798" s="53">
        <v>46577</v>
      </c>
      <c r="J798" s="30">
        <v>0.96150000000000002</v>
      </c>
      <c r="K798" s="30"/>
      <c r="L798" s="149"/>
      <c r="M798" s="30"/>
      <c r="N798" s="30">
        <v>4.7300000000000002E-2</v>
      </c>
    </row>
    <row r="799" spans="1:31">
      <c r="A799" s="13" t="s">
        <v>145</v>
      </c>
      <c r="B799" s="2" t="s">
        <v>78</v>
      </c>
      <c r="C799" s="14" t="s">
        <v>194</v>
      </c>
      <c r="D799" s="2">
        <v>2013</v>
      </c>
      <c r="E799" s="14">
        <v>2013</v>
      </c>
      <c r="F799" s="14" t="s">
        <v>101</v>
      </c>
      <c r="G799" s="26">
        <v>5538</v>
      </c>
      <c r="H799" s="26">
        <v>9391</v>
      </c>
      <c r="I799" s="53">
        <v>22999</v>
      </c>
      <c r="J799" s="30">
        <v>0.94789999999999996</v>
      </c>
      <c r="K799" s="30"/>
      <c r="L799" s="149"/>
      <c r="M799" s="30"/>
      <c r="N799" s="30">
        <v>4.7300000000000002E-2</v>
      </c>
    </row>
    <row r="800" spans="1:31">
      <c r="A800" s="13" t="s">
        <v>146</v>
      </c>
      <c r="B800" s="2" t="s">
        <v>78</v>
      </c>
      <c r="C800" s="14" t="s">
        <v>194</v>
      </c>
      <c r="D800" s="2">
        <v>2013</v>
      </c>
      <c r="E800" s="14">
        <v>2013</v>
      </c>
      <c r="F800" s="14" t="s">
        <v>101</v>
      </c>
      <c r="G800" s="26">
        <v>902</v>
      </c>
      <c r="H800" s="26">
        <v>1838</v>
      </c>
      <c r="I800" s="53">
        <v>2874</v>
      </c>
      <c r="J800" s="30">
        <v>0.87180000000000002</v>
      </c>
      <c r="K800" s="30"/>
      <c r="L800" s="149"/>
      <c r="M800" s="30"/>
      <c r="N800" s="30">
        <v>4.7300000000000002E-2</v>
      </c>
    </row>
    <row r="801" spans="1:14">
      <c r="A801" s="13" t="s">
        <v>147</v>
      </c>
      <c r="B801" s="2" t="s">
        <v>78</v>
      </c>
      <c r="C801" s="14" t="s">
        <v>194</v>
      </c>
      <c r="D801" s="2">
        <v>2013</v>
      </c>
      <c r="E801" s="14">
        <v>2013</v>
      </c>
      <c r="F801" s="14" t="s">
        <v>101</v>
      </c>
      <c r="G801" s="26">
        <v>7005</v>
      </c>
      <c r="H801" s="26">
        <v>13283</v>
      </c>
      <c r="I801" s="53">
        <v>23597</v>
      </c>
      <c r="J801" s="30">
        <v>0.98729999999999996</v>
      </c>
      <c r="K801" s="30"/>
      <c r="L801" s="149"/>
      <c r="M801" s="30"/>
      <c r="N801" s="30">
        <v>4.7300000000000002E-2</v>
      </c>
    </row>
    <row r="802" spans="1:14">
      <c r="A802" s="13" t="s">
        <v>148</v>
      </c>
      <c r="B802" s="2" t="s">
        <v>78</v>
      </c>
      <c r="C802" s="14" t="s">
        <v>194</v>
      </c>
      <c r="D802" s="2">
        <v>2013</v>
      </c>
      <c r="E802" s="14">
        <v>2013</v>
      </c>
      <c r="F802" s="14" t="s">
        <v>101</v>
      </c>
      <c r="G802" s="26">
        <v>22710</v>
      </c>
      <c r="H802" s="26">
        <v>55670</v>
      </c>
      <c r="I802" s="53">
        <v>87003</v>
      </c>
      <c r="J802" s="30">
        <v>0.99160000000000004</v>
      </c>
      <c r="K802" s="30"/>
      <c r="L802" s="149"/>
      <c r="M802" s="30"/>
      <c r="N802" s="30">
        <v>3.8999999999999998E-3</v>
      </c>
    </row>
    <row r="803" spans="1:14">
      <c r="A803" s="13" t="s">
        <v>149</v>
      </c>
      <c r="B803" s="2" t="s">
        <v>78</v>
      </c>
      <c r="C803" s="14" t="s">
        <v>194</v>
      </c>
      <c r="D803" s="2">
        <v>2013</v>
      </c>
      <c r="E803" s="14">
        <v>2013</v>
      </c>
      <c r="F803" s="14" t="s">
        <v>101</v>
      </c>
      <c r="G803" s="26">
        <v>439</v>
      </c>
      <c r="H803" s="26">
        <v>985</v>
      </c>
      <c r="I803" s="53">
        <v>1994</v>
      </c>
      <c r="J803" s="30">
        <v>1</v>
      </c>
      <c r="K803" s="30"/>
      <c r="L803" s="149"/>
      <c r="M803" s="30"/>
      <c r="N803" s="30">
        <v>4.7300000000000002E-2</v>
      </c>
    </row>
    <row r="804" spans="1:14">
      <c r="A804" s="13" t="s">
        <v>150</v>
      </c>
      <c r="B804" s="2" t="s">
        <v>78</v>
      </c>
      <c r="C804" s="14" t="s">
        <v>194</v>
      </c>
      <c r="D804" s="2">
        <v>2013</v>
      </c>
      <c r="E804" s="14">
        <v>2013</v>
      </c>
      <c r="F804" s="14" t="s">
        <v>101</v>
      </c>
      <c r="G804" s="26">
        <v>359</v>
      </c>
      <c r="H804" s="26">
        <v>625</v>
      </c>
      <c r="I804" s="53">
        <v>1450</v>
      </c>
      <c r="J804" s="30">
        <v>1</v>
      </c>
      <c r="K804" s="30"/>
      <c r="L804" s="149"/>
      <c r="M804" s="30"/>
      <c r="N804" s="30">
        <v>4.7300000000000002E-2</v>
      </c>
    </row>
    <row r="805" spans="1:14">
      <c r="A805" s="13" t="s">
        <v>151</v>
      </c>
      <c r="B805" s="2" t="s">
        <v>78</v>
      </c>
      <c r="C805" s="14" t="s">
        <v>194</v>
      </c>
      <c r="D805" s="2">
        <v>2013</v>
      </c>
      <c r="E805" s="14">
        <v>2013</v>
      </c>
      <c r="F805" s="14" t="s">
        <v>101</v>
      </c>
      <c r="G805" s="26">
        <v>21515</v>
      </c>
      <c r="H805" s="26">
        <v>49670</v>
      </c>
      <c r="I805" s="53">
        <v>99635</v>
      </c>
      <c r="J805" s="30">
        <v>0.99919999999999998</v>
      </c>
      <c r="K805" s="30"/>
      <c r="L805" s="149"/>
      <c r="M805" s="30"/>
      <c r="N805" s="30">
        <v>4.3E-3</v>
      </c>
    </row>
    <row r="806" spans="1:14">
      <c r="A806" s="13" t="s">
        <v>152</v>
      </c>
      <c r="B806" s="2" t="s">
        <v>78</v>
      </c>
      <c r="C806" s="14" t="s">
        <v>194</v>
      </c>
      <c r="D806" s="2">
        <v>2013</v>
      </c>
      <c r="E806" s="14">
        <v>2013</v>
      </c>
      <c r="F806" s="14" t="s">
        <v>101</v>
      </c>
      <c r="G806" s="26">
        <v>3367</v>
      </c>
      <c r="H806" s="26">
        <v>7194</v>
      </c>
      <c r="I806" s="53">
        <v>17164</v>
      </c>
      <c r="J806" s="30">
        <v>0.62009999999999998</v>
      </c>
      <c r="K806" s="30"/>
      <c r="L806" s="149"/>
      <c r="M806" s="30"/>
      <c r="N806" s="30">
        <v>4.7300000000000002E-2</v>
      </c>
    </row>
    <row r="807" spans="1:14">
      <c r="A807" s="13" t="s">
        <v>153</v>
      </c>
      <c r="B807" s="2" t="s">
        <v>78</v>
      </c>
      <c r="C807" s="14" t="s">
        <v>194</v>
      </c>
      <c r="D807" s="2">
        <v>2013</v>
      </c>
      <c r="E807" s="14">
        <v>2013</v>
      </c>
      <c r="F807" s="14" t="s">
        <v>101</v>
      </c>
      <c r="G807" s="26">
        <v>3829</v>
      </c>
      <c r="H807" s="26">
        <v>7303</v>
      </c>
      <c r="I807" s="53">
        <v>11748</v>
      </c>
      <c r="J807" s="30">
        <v>1</v>
      </c>
      <c r="K807" s="30"/>
      <c r="L807" s="149"/>
      <c r="M807" s="30"/>
      <c r="N807" s="30">
        <v>4.7300000000000002E-2</v>
      </c>
    </row>
    <row r="808" spans="1:14">
      <c r="A808" s="13" t="s">
        <v>154</v>
      </c>
      <c r="B808" s="2" t="s">
        <v>77</v>
      </c>
      <c r="C808" s="14" t="s">
        <v>194</v>
      </c>
      <c r="D808" s="2">
        <v>2013</v>
      </c>
      <c r="E808" s="14">
        <v>2013</v>
      </c>
      <c r="F808" s="14" t="s">
        <v>101</v>
      </c>
      <c r="G808" s="26">
        <v>102604</v>
      </c>
      <c r="H808" s="26">
        <v>228800</v>
      </c>
      <c r="I808" s="53">
        <v>501628</v>
      </c>
      <c r="J808" s="30">
        <v>0.997</v>
      </c>
      <c r="K808" s="30"/>
      <c r="L808" s="149"/>
      <c r="M808" s="30"/>
      <c r="N808" s="30">
        <v>1.3599999999999999E-2</v>
      </c>
    </row>
    <row r="809" spans="1:14">
      <c r="A809" s="13" t="s">
        <v>155</v>
      </c>
      <c r="B809" s="2" t="s">
        <v>77</v>
      </c>
      <c r="C809" s="14" t="s">
        <v>194</v>
      </c>
      <c r="D809" s="2">
        <v>2013</v>
      </c>
      <c r="E809" s="14">
        <v>2013</v>
      </c>
      <c r="F809" s="14" t="s">
        <v>101</v>
      </c>
      <c r="G809" s="26">
        <v>8216</v>
      </c>
      <c r="H809" s="26">
        <v>17727</v>
      </c>
      <c r="I809" s="53">
        <v>31721</v>
      </c>
      <c r="J809" s="30">
        <v>0.99470000000000003</v>
      </c>
      <c r="K809" s="30"/>
      <c r="L809" s="149"/>
      <c r="M809" s="30"/>
      <c r="N809" s="30">
        <v>4.7300000000000002E-2</v>
      </c>
    </row>
    <row r="810" spans="1:14">
      <c r="A810" s="13" t="s">
        <v>156</v>
      </c>
      <c r="B810" s="2" t="s">
        <v>78</v>
      </c>
      <c r="C810" s="14" t="s">
        <v>194</v>
      </c>
      <c r="D810" s="2">
        <v>2013</v>
      </c>
      <c r="E810" s="14">
        <v>2013</v>
      </c>
      <c r="F810" s="14" t="s">
        <v>101</v>
      </c>
      <c r="G810" s="26">
        <v>806</v>
      </c>
      <c r="H810" s="26">
        <v>1722</v>
      </c>
      <c r="I810" s="53">
        <v>3274</v>
      </c>
      <c r="J810" s="30">
        <v>0.98040000000000005</v>
      </c>
      <c r="K810" s="30"/>
      <c r="L810" s="149"/>
      <c r="M810" s="30"/>
      <c r="N810" s="30">
        <v>4.7300000000000002E-2</v>
      </c>
    </row>
    <row r="811" spans="1:14">
      <c r="A811" s="13" t="s">
        <v>157</v>
      </c>
      <c r="B811" s="2" t="s">
        <v>78</v>
      </c>
      <c r="C811" s="14" t="s">
        <v>194</v>
      </c>
      <c r="D811" s="2">
        <v>2013</v>
      </c>
      <c r="E811" s="14">
        <v>2013</v>
      </c>
      <c r="F811" s="14" t="s">
        <v>101</v>
      </c>
      <c r="G811" s="26">
        <v>113551</v>
      </c>
      <c r="H811" s="26">
        <v>275073</v>
      </c>
      <c r="I811" s="53">
        <v>449607</v>
      </c>
      <c r="J811" s="30">
        <v>0.99790000000000001</v>
      </c>
      <c r="K811" s="30"/>
      <c r="L811" s="149"/>
      <c r="M811" s="30"/>
      <c r="N811" s="30">
        <v>2.47E-2</v>
      </c>
    </row>
    <row r="812" spans="1:14">
      <c r="A812" s="13" t="s">
        <v>158</v>
      </c>
      <c r="B812" s="2" t="s">
        <v>77</v>
      </c>
      <c r="C812" s="14" t="s">
        <v>194</v>
      </c>
      <c r="D812" s="2">
        <v>2013</v>
      </c>
      <c r="E812" s="14">
        <v>2013</v>
      </c>
      <c r="F812" s="14" t="s">
        <v>101</v>
      </c>
      <c r="G812" s="26">
        <v>93100</v>
      </c>
      <c r="H812" s="26">
        <v>209570</v>
      </c>
      <c r="I812" s="53">
        <v>331052</v>
      </c>
      <c r="J812" s="30">
        <v>0.97899999999999998</v>
      </c>
      <c r="K812" s="30"/>
      <c r="L812" s="149"/>
      <c r="M812" s="30"/>
      <c r="N812" s="30">
        <v>6.6E-3</v>
      </c>
    </row>
    <row r="813" spans="1:14">
      <c r="A813" s="13" t="s">
        <v>159</v>
      </c>
      <c r="B813" s="2" t="s">
        <v>78</v>
      </c>
      <c r="C813" s="14" t="s">
        <v>194</v>
      </c>
      <c r="D813" s="2">
        <v>2013</v>
      </c>
      <c r="E813" s="14">
        <v>2013</v>
      </c>
      <c r="F813" s="14" t="s">
        <v>101</v>
      </c>
      <c r="G813" s="26">
        <v>2721</v>
      </c>
      <c r="H813" s="26">
        <v>6384</v>
      </c>
      <c r="I813" s="53">
        <v>10665</v>
      </c>
      <c r="J813" s="30">
        <v>0.92859999999999998</v>
      </c>
      <c r="K813" s="30"/>
      <c r="L813" s="149"/>
      <c r="M813" s="30"/>
      <c r="N813" s="30">
        <v>4.7300000000000002E-2</v>
      </c>
    </row>
    <row r="814" spans="1:14">
      <c r="A814" s="13" t="s">
        <v>160</v>
      </c>
      <c r="B814" s="2" t="s">
        <v>78</v>
      </c>
      <c r="C814" s="14" t="s">
        <v>194</v>
      </c>
      <c r="D814" s="2">
        <v>2013</v>
      </c>
      <c r="E814" s="14">
        <v>2013</v>
      </c>
      <c r="F814" s="14" t="s">
        <v>101</v>
      </c>
      <c r="G814" s="26">
        <v>156822</v>
      </c>
      <c r="H814" s="26">
        <v>369096</v>
      </c>
      <c r="I814" s="53">
        <v>522251</v>
      </c>
      <c r="J814" s="30">
        <v>0.999</v>
      </c>
      <c r="K814" s="30"/>
      <c r="L814" s="149"/>
      <c r="M814" s="30"/>
      <c r="N814" s="30">
        <v>9.4999999999999998E-3</v>
      </c>
    </row>
    <row r="815" spans="1:14">
      <c r="A815" s="13" t="s">
        <v>161</v>
      </c>
      <c r="B815" s="2" t="s">
        <v>77</v>
      </c>
      <c r="C815" s="14" t="s">
        <v>194</v>
      </c>
      <c r="D815" s="2">
        <v>2013</v>
      </c>
      <c r="E815" s="14">
        <v>2013</v>
      </c>
      <c r="F815" s="14" t="s">
        <v>101</v>
      </c>
      <c r="G815" s="26">
        <v>116731</v>
      </c>
      <c r="H815" s="26">
        <v>255302</v>
      </c>
      <c r="I815" s="53">
        <v>493102</v>
      </c>
      <c r="J815" s="30">
        <v>0.96909999999999996</v>
      </c>
      <c r="K815" s="30"/>
      <c r="L815" s="149"/>
      <c r="M815" s="30"/>
      <c r="N815" s="30">
        <v>3.4500000000000003E-2</v>
      </c>
    </row>
    <row r="816" spans="1:14">
      <c r="A816" s="13" t="s">
        <v>162</v>
      </c>
      <c r="B816" s="2" t="s">
        <v>77</v>
      </c>
      <c r="C816" s="14" t="s">
        <v>194</v>
      </c>
      <c r="D816" s="2">
        <v>2013</v>
      </c>
      <c r="E816" s="14">
        <v>2013</v>
      </c>
      <c r="F816" s="14" t="s">
        <v>101</v>
      </c>
      <c r="G816" s="26">
        <v>32279</v>
      </c>
      <c r="H816" s="26">
        <v>50454</v>
      </c>
      <c r="I816" s="53">
        <v>142189</v>
      </c>
      <c r="J816" s="30">
        <v>0.98080000000000001</v>
      </c>
      <c r="K816" s="30"/>
      <c r="L816" s="149"/>
      <c r="M816" s="30"/>
      <c r="N816" s="30">
        <v>4.2099999999999999E-2</v>
      </c>
    </row>
    <row r="817" spans="1:31">
      <c r="A817" s="13" t="s">
        <v>163</v>
      </c>
      <c r="B817" s="2" t="s">
        <v>78</v>
      </c>
      <c r="C817" s="14" t="s">
        <v>194</v>
      </c>
      <c r="D817" s="2">
        <v>2013</v>
      </c>
      <c r="E817" s="14">
        <v>2013</v>
      </c>
      <c r="F817" s="14" t="s">
        <v>101</v>
      </c>
      <c r="G817" s="26">
        <v>45921</v>
      </c>
      <c r="H817" s="26">
        <v>111710</v>
      </c>
      <c r="I817" s="53">
        <v>184599</v>
      </c>
      <c r="J817" s="30">
        <v>0.98229999999999995</v>
      </c>
      <c r="K817" s="30"/>
      <c r="L817" s="149"/>
      <c r="M817" s="30"/>
      <c r="N817" s="30">
        <v>3.8699999999999998E-2</v>
      </c>
    </row>
    <row r="818" spans="1:31">
      <c r="A818" s="13" t="s">
        <v>164</v>
      </c>
      <c r="B818" s="2" t="s">
        <v>77</v>
      </c>
      <c r="C818" s="14" t="s">
        <v>194</v>
      </c>
      <c r="D818" s="2">
        <v>2013</v>
      </c>
      <c r="E818" s="14">
        <v>2013</v>
      </c>
      <c r="F818" s="14" t="s">
        <v>101</v>
      </c>
      <c r="G818" s="26">
        <v>9097</v>
      </c>
      <c r="H818" s="26">
        <v>17920</v>
      </c>
      <c r="I818" s="53">
        <v>34213</v>
      </c>
      <c r="J818" s="30">
        <v>0.96040000000000003</v>
      </c>
      <c r="K818" s="30"/>
      <c r="L818" s="149"/>
      <c r="M818" s="30"/>
      <c r="N818" s="30">
        <v>4.7300000000000002E-2</v>
      </c>
    </row>
    <row r="819" spans="1:31">
      <c r="A819" s="13" t="s">
        <v>165</v>
      </c>
      <c r="B819" s="2" t="s">
        <v>77</v>
      </c>
      <c r="C819" s="14" t="s">
        <v>194</v>
      </c>
      <c r="D819" s="2">
        <v>2013</v>
      </c>
      <c r="E819" s="14">
        <v>2013</v>
      </c>
      <c r="F819" s="14" t="s">
        <v>101</v>
      </c>
      <c r="G819" s="26">
        <v>13556</v>
      </c>
      <c r="H819" s="26">
        <v>28220</v>
      </c>
      <c r="I819" s="53">
        <v>85955</v>
      </c>
      <c r="J819" s="30">
        <v>0.6492</v>
      </c>
      <c r="K819" s="30"/>
      <c r="L819" s="149"/>
      <c r="M819" s="30"/>
      <c r="N819" s="30">
        <v>4.7300000000000002E-2</v>
      </c>
    </row>
    <row r="820" spans="1:31">
      <c r="A820" s="13" t="s">
        <v>166</v>
      </c>
      <c r="B820" s="2" t="s">
        <v>77</v>
      </c>
      <c r="C820" s="14" t="s">
        <v>194</v>
      </c>
      <c r="D820" s="2">
        <v>2013</v>
      </c>
      <c r="E820" s="14">
        <v>2013</v>
      </c>
      <c r="F820" s="14" t="s">
        <v>101</v>
      </c>
      <c r="G820" s="26">
        <v>15000</v>
      </c>
      <c r="H820" s="26">
        <v>33942</v>
      </c>
      <c r="I820" s="53">
        <v>83190</v>
      </c>
      <c r="J820" s="30">
        <v>0.69869999999999999</v>
      </c>
      <c r="K820" s="30"/>
      <c r="L820" s="149"/>
      <c r="M820" s="30"/>
      <c r="N820" s="30">
        <v>4.7300000000000002E-2</v>
      </c>
    </row>
    <row r="821" spans="1:31">
      <c r="A821" s="13" t="s">
        <v>167</v>
      </c>
      <c r="B821" s="2" t="s">
        <v>77</v>
      </c>
      <c r="C821" s="14" t="s">
        <v>194</v>
      </c>
      <c r="D821" s="2">
        <v>2013</v>
      </c>
      <c r="E821" s="14">
        <v>2013</v>
      </c>
      <c r="F821" s="14" t="s">
        <v>101</v>
      </c>
      <c r="G821" s="26">
        <v>51270</v>
      </c>
      <c r="H821" s="26">
        <v>109478</v>
      </c>
      <c r="I821" s="53">
        <v>284953</v>
      </c>
      <c r="J821" s="30">
        <v>0.95430000000000004</v>
      </c>
      <c r="K821" s="30"/>
      <c r="L821" s="149"/>
      <c r="M821" s="30"/>
      <c r="N821" s="30">
        <v>1.89E-2</v>
      </c>
    </row>
    <row r="822" spans="1:31">
      <c r="A822" s="13" t="s">
        <v>168</v>
      </c>
      <c r="B822" s="2" t="s">
        <v>77</v>
      </c>
      <c r="C822" s="14" t="s">
        <v>194</v>
      </c>
      <c r="D822" s="2">
        <v>2013</v>
      </c>
      <c r="E822" s="14">
        <v>2013</v>
      </c>
      <c r="F822" s="14" t="s">
        <v>101</v>
      </c>
      <c r="G822" s="26">
        <v>11904</v>
      </c>
      <c r="H822" s="26">
        <v>23504</v>
      </c>
      <c r="I822" s="53">
        <v>43493</v>
      </c>
      <c r="J822" s="30">
        <v>0.90239999999999998</v>
      </c>
      <c r="K822" s="30"/>
      <c r="L822" s="149"/>
      <c r="M822" s="30"/>
      <c r="N822" s="30">
        <v>4.7300000000000002E-2</v>
      </c>
    </row>
    <row r="823" spans="1:31">
      <c r="A823" s="13" t="s">
        <v>169</v>
      </c>
      <c r="B823" s="2" t="s">
        <v>78</v>
      </c>
      <c r="C823" s="14" t="s">
        <v>194</v>
      </c>
      <c r="D823" s="2">
        <v>2013</v>
      </c>
      <c r="E823" s="14">
        <v>2013</v>
      </c>
      <c r="F823" s="14" t="s">
        <v>101</v>
      </c>
      <c r="G823" s="26">
        <v>11765</v>
      </c>
      <c r="H823" s="26">
        <v>23479</v>
      </c>
      <c r="I823" s="53">
        <v>40714</v>
      </c>
      <c r="J823" s="30">
        <v>0.92179999999999995</v>
      </c>
      <c r="K823" s="30"/>
      <c r="L823" s="149"/>
      <c r="M823" s="30"/>
      <c r="N823" s="30">
        <v>4.7300000000000002E-2</v>
      </c>
    </row>
    <row r="824" spans="1:31">
      <c r="A824" s="13" t="s">
        <v>170</v>
      </c>
      <c r="B824" s="2" t="s">
        <v>78</v>
      </c>
      <c r="C824" s="14" t="s">
        <v>194</v>
      </c>
      <c r="D824" s="2">
        <v>2013</v>
      </c>
      <c r="E824" s="14">
        <v>2013</v>
      </c>
      <c r="F824" s="14" t="s">
        <v>101</v>
      </c>
      <c r="G824" s="26">
        <v>163</v>
      </c>
      <c r="H824" s="26">
        <v>319</v>
      </c>
      <c r="I824" s="53">
        <v>534</v>
      </c>
      <c r="J824" s="30">
        <v>1</v>
      </c>
      <c r="K824" s="30"/>
      <c r="L824" s="149"/>
      <c r="M824" s="30"/>
      <c r="N824" s="30">
        <v>4.7300000000000002E-2</v>
      </c>
    </row>
    <row r="825" spans="1:31">
      <c r="A825" s="13" t="s">
        <v>171</v>
      </c>
      <c r="B825" s="2" t="s">
        <v>78</v>
      </c>
      <c r="C825" s="14" t="s">
        <v>194</v>
      </c>
      <c r="D825" s="2">
        <v>2013</v>
      </c>
      <c r="E825" s="14">
        <v>2013</v>
      </c>
      <c r="F825" s="14" t="s">
        <v>101</v>
      </c>
      <c r="G825" s="26">
        <v>2899</v>
      </c>
      <c r="H825" s="26">
        <v>6489</v>
      </c>
      <c r="I825" s="53">
        <v>11018</v>
      </c>
      <c r="J825" s="30">
        <v>1</v>
      </c>
      <c r="K825" s="30"/>
      <c r="L825" s="149"/>
      <c r="M825" s="30"/>
      <c r="N825" s="30">
        <v>4.7300000000000002E-2</v>
      </c>
    </row>
    <row r="826" spans="1:31">
      <c r="A826" s="13" t="s">
        <v>172</v>
      </c>
      <c r="B826" s="2" t="s">
        <v>77</v>
      </c>
      <c r="C826" s="14" t="s">
        <v>194</v>
      </c>
      <c r="D826" s="2">
        <v>2013</v>
      </c>
      <c r="E826" s="14">
        <v>2013</v>
      </c>
      <c r="F826" s="14" t="s">
        <v>101</v>
      </c>
      <c r="G826" s="26">
        <v>20419</v>
      </c>
      <c r="H826" s="26">
        <v>41296</v>
      </c>
      <c r="I826" s="53">
        <v>70198</v>
      </c>
      <c r="J826" s="30">
        <v>0.95020000000000004</v>
      </c>
      <c r="K826" s="30"/>
      <c r="L826" s="149"/>
      <c r="M826" s="30"/>
      <c r="N826" s="30">
        <v>3.6499999999999998E-2</v>
      </c>
      <c r="O826" s="1"/>
      <c r="P826" s="1"/>
      <c r="Q826" s="1"/>
      <c r="R826" s="1"/>
      <c r="S826" s="1"/>
      <c r="T826" s="1"/>
      <c r="U826" s="1"/>
      <c r="V826" s="1"/>
      <c r="W826" s="1"/>
      <c r="X826" s="1"/>
      <c r="Y826" s="1"/>
      <c r="Z826" s="1"/>
      <c r="AA826" s="1"/>
      <c r="AB826" s="1"/>
      <c r="AC826" s="1"/>
      <c r="AD826" s="1"/>
      <c r="AE826" s="1"/>
    </row>
    <row r="827" spans="1:31">
      <c r="A827" s="13" t="s">
        <v>173</v>
      </c>
      <c r="B827" s="2" t="s">
        <v>77</v>
      </c>
      <c r="C827" s="14" t="s">
        <v>194</v>
      </c>
      <c r="D827" s="2">
        <v>2013</v>
      </c>
      <c r="E827" s="14">
        <v>2013</v>
      </c>
      <c r="F827" s="14" t="s">
        <v>101</v>
      </c>
      <c r="G827" s="26">
        <v>18667</v>
      </c>
      <c r="H827" s="26">
        <v>34862</v>
      </c>
      <c r="I827" s="53">
        <v>66309</v>
      </c>
      <c r="J827" s="30">
        <v>0.94569999999999999</v>
      </c>
      <c r="K827" s="30"/>
      <c r="L827" s="149"/>
      <c r="M827" s="30"/>
      <c r="N827" s="30">
        <v>4.7300000000000002E-2</v>
      </c>
      <c r="O827" s="1"/>
      <c r="P827" s="1"/>
      <c r="Q827" s="1"/>
      <c r="R827" s="1"/>
      <c r="S827" s="1"/>
      <c r="T827" s="1"/>
      <c r="U827" s="1"/>
      <c r="V827" s="1"/>
      <c r="W827" s="1"/>
      <c r="X827" s="1"/>
      <c r="Y827" s="1"/>
      <c r="Z827" s="1"/>
      <c r="AA827" s="1"/>
      <c r="AB827" s="1"/>
      <c r="AC827" s="1"/>
      <c r="AD827" s="1"/>
      <c r="AE827" s="1"/>
    </row>
    <row r="828" spans="1:31">
      <c r="A828" s="13" t="s">
        <v>174</v>
      </c>
      <c r="B828" s="2" t="s">
        <v>78</v>
      </c>
      <c r="C828" s="14" t="s">
        <v>194</v>
      </c>
      <c r="D828" s="2">
        <v>2013</v>
      </c>
      <c r="E828" s="14">
        <v>2013</v>
      </c>
      <c r="F828" s="14" t="s">
        <v>101</v>
      </c>
      <c r="G828" s="26">
        <v>41018</v>
      </c>
      <c r="H828" s="26">
        <v>90501</v>
      </c>
      <c r="I828" s="53">
        <v>139295</v>
      </c>
      <c r="J828" s="30">
        <v>0.97960000000000003</v>
      </c>
      <c r="K828" s="30"/>
      <c r="L828" s="149"/>
      <c r="M828" s="30"/>
      <c r="N828" s="30">
        <v>5.8999999999999999E-3</v>
      </c>
      <c r="O828" s="1"/>
      <c r="P828" s="1"/>
      <c r="Q828" s="1"/>
      <c r="R828" s="1"/>
      <c r="S828" s="1"/>
      <c r="T828" s="1"/>
      <c r="U828" s="1"/>
      <c r="V828" s="1"/>
      <c r="W828" s="1"/>
      <c r="X828" s="1"/>
      <c r="Y828" s="1"/>
      <c r="Z828" s="1"/>
      <c r="AA828" s="1"/>
      <c r="AB828" s="1"/>
      <c r="AC828" s="1"/>
      <c r="AD828" s="1"/>
      <c r="AE828" s="1"/>
    </row>
    <row r="829" spans="1:31">
      <c r="A829" s="13" t="s">
        <v>175</v>
      </c>
      <c r="B829" s="2" t="s">
        <v>78</v>
      </c>
      <c r="C829" s="14" t="s">
        <v>194</v>
      </c>
      <c r="D829" s="2">
        <v>2013</v>
      </c>
      <c r="E829" s="14">
        <v>2013</v>
      </c>
      <c r="F829" s="14" t="s">
        <v>101</v>
      </c>
      <c r="G829" s="26">
        <v>5194</v>
      </c>
      <c r="H829" s="26">
        <v>12520</v>
      </c>
      <c r="I829" s="53">
        <v>23878</v>
      </c>
      <c r="J829" s="30">
        <v>0.97860000000000003</v>
      </c>
      <c r="K829" s="30"/>
      <c r="L829" s="149"/>
      <c r="M829" s="30"/>
      <c r="N829" s="30">
        <v>4.7300000000000002E-2</v>
      </c>
      <c r="O829" s="1"/>
      <c r="P829" s="1"/>
      <c r="Q829" s="1"/>
      <c r="R829" s="1"/>
      <c r="S829" s="1"/>
      <c r="T829" s="1"/>
      <c r="U829" s="1"/>
      <c r="V829" s="1"/>
      <c r="W829" s="1"/>
      <c r="X829" s="1"/>
      <c r="Y829" s="1"/>
      <c r="Z829" s="1"/>
      <c r="AA829" s="1"/>
      <c r="AB829" s="1"/>
      <c r="AC829" s="1"/>
      <c r="AD829" s="1"/>
      <c r="AE829" s="1"/>
    </row>
    <row r="830" spans="1:31">
      <c r="A830" s="13" t="s">
        <v>176</v>
      </c>
      <c r="B830" s="2" t="s">
        <v>78</v>
      </c>
      <c r="C830" s="14" t="s">
        <v>194</v>
      </c>
      <c r="D830" s="2">
        <v>2013</v>
      </c>
      <c r="E830" s="14">
        <v>2013</v>
      </c>
      <c r="F830" s="14" t="s">
        <v>101</v>
      </c>
      <c r="G830" s="26">
        <v>4173</v>
      </c>
      <c r="H830" s="26">
        <v>9641</v>
      </c>
      <c r="I830" s="53">
        <v>17541</v>
      </c>
      <c r="J830" s="30">
        <v>0.93049999999999999</v>
      </c>
      <c r="K830" s="30"/>
      <c r="L830" s="149"/>
      <c r="M830" s="30"/>
      <c r="N830" s="30">
        <v>4.7300000000000002E-2</v>
      </c>
      <c r="O830" s="1"/>
      <c r="P830" s="1"/>
      <c r="Q830" s="1"/>
      <c r="R830" s="1"/>
      <c r="S830" s="1"/>
      <c r="T830" s="1"/>
      <c r="U830" s="1"/>
      <c r="V830" s="1"/>
      <c r="W830" s="1"/>
      <c r="X830" s="1"/>
      <c r="Y830" s="1"/>
      <c r="Z830" s="1"/>
      <c r="AA830" s="1"/>
      <c r="AB830" s="1"/>
      <c r="AC830" s="1"/>
      <c r="AD830" s="1"/>
      <c r="AE830" s="1"/>
    </row>
    <row r="831" spans="1:31">
      <c r="A831" s="13" t="s">
        <v>177</v>
      </c>
      <c r="B831" s="2" t="s">
        <v>78</v>
      </c>
      <c r="C831" s="14" t="s">
        <v>194</v>
      </c>
      <c r="D831" s="2">
        <v>2013</v>
      </c>
      <c r="E831" s="14">
        <v>2013</v>
      </c>
      <c r="F831" s="14" t="s">
        <v>101</v>
      </c>
      <c r="G831" s="26">
        <v>776</v>
      </c>
      <c r="H831" s="26">
        <v>1560</v>
      </c>
      <c r="I831" s="53">
        <v>2786</v>
      </c>
      <c r="J831" s="30">
        <v>1</v>
      </c>
      <c r="K831" s="30"/>
      <c r="L831" s="149"/>
      <c r="M831" s="30"/>
      <c r="N831" s="30">
        <v>4.7300000000000002E-2</v>
      </c>
      <c r="O831" s="1"/>
      <c r="P831" s="1"/>
      <c r="Q831" s="1"/>
      <c r="R831" s="1"/>
      <c r="S831" s="1"/>
      <c r="T831" s="1"/>
      <c r="U831" s="1"/>
      <c r="V831" s="1"/>
      <c r="W831" s="1"/>
      <c r="X831" s="1"/>
      <c r="Y831" s="1"/>
      <c r="Z831" s="1"/>
      <c r="AA831" s="1"/>
      <c r="AB831" s="1"/>
      <c r="AC831" s="1"/>
      <c r="AD831" s="1"/>
      <c r="AE831" s="1"/>
    </row>
    <row r="832" spans="1:31">
      <c r="A832" s="13" t="s">
        <v>178</v>
      </c>
      <c r="B832" s="2" t="s">
        <v>77</v>
      </c>
      <c r="C832" s="14" t="s">
        <v>194</v>
      </c>
      <c r="D832" s="2">
        <v>2013</v>
      </c>
      <c r="E832" s="14">
        <v>2013</v>
      </c>
      <c r="F832" s="14" t="s">
        <v>101</v>
      </c>
      <c r="G832" s="26">
        <v>46126</v>
      </c>
      <c r="H832" s="26">
        <v>115113</v>
      </c>
      <c r="I832" s="53">
        <v>172601</v>
      </c>
      <c r="J832" s="30">
        <v>1</v>
      </c>
      <c r="K832" s="30"/>
      <c r="L832" s="149"/>
      <c r="M832" s="30"/>
      <c r="N832" s="30">
        <v>6.9699999999999998E-2</v>
      </c>
      <c r="O832" s="1"/>
      <c r="P832" s="1"/>
      <c r="Q832" s="1"/>
      <c r="R832" s="1"/>
      <c r="S832" s="1"/>
      <c r="T832" s="1"/>
      <c r="U832" s="1"/>
      <c r="V832" s="1"/>
      <c r="W832" s="1"/>
      <c r="X832" s="1"/>
      <c r="Y832" s="1"/>
      <c r="Z832" s="1"/>
      <c r="AA832" s="1"/>
      <c r="AB832" s="1"/>
      <c r="AC832" s="1"/>
      <c r="AD832" s="1"/>
      <c r="AE832" s="1"/>
    </row>
    <row r="833" spans="1:31">
      <c r="A833" s="13" t="s">
        <v>179</v>
      </c>
      <c r="B833" s="2" t="s">
        <v>78</v>
      </c>
      <c r="C833" s="14" t="s">
        <v>194</v>
      </c>
      <c r="D833" s="2">
        <v>2013</v>
      </c>
      <c r="E833" s="14">
        <v>2013</v>
      </c>
      <c r="F833" s="14" t="s">
        <v>101</v>
      </c>
      <c r="G833" s="26">
        <v>2868</v>
      </c>
      <c r="H833" s="26">
        <v>5296</v>
      </c>
      <c r="I833" s="53">
        <v>8343</v>
      </c>
      <c r="J833" s="30">
        <v>0.96020000000000005</v>
      </c>
      <c r="K833" s="30"/>
      <c r="L833" s="149"/>
      <c r="M833" s="30"/>
      <c r="N833" s="30">
        <v>4.7300000000000002E-2</v>
      </c>
      <c r="O833" s="1"/>
      <c r="P833" s="1"/>
      <c r="Q833" s="1"/>
      <c r="R833" s="1"/>
      <c r="S833" s="1"/>
      <c r="T833" s="1"/>
      <c r="U833" s="1"/>
      <c r="V833" s="1"/>
      <c r="W833" s="1"/>
      <c r="X833" s="1"/>
      <c r="Y833" s="1"/>
      <c r="Z833" s="1"/>
      <c r="AA833" s="1"/>
      <c r="AB833" s="1"/>
      <c r="AC833" s="1"/>
      <c r="AD833" s="1"/>
      <c r="AE833" s="1"/>
    </row>
    <row r="834" spans="1:31">
      <c r="A834" s="13" t="s">
        <v>180</v>
      </c>
      <c r="B834" s="2" t="s">
        <v>77</v>
      </c>
      <c r="C834" s="14" t="s">
        <v>194</v>
      </c>
      <c r="D834" s="2">
        <v>2013</v>
      </c>
      <c r="E834" s="14">
        <v>2013</v>
      </c>
      <c r="F834" s="14" t="s">
        <v>101</v>
      </c>
      <c r="G834" s="26">
        <v>32229</v>
      </c>
      <c r="H834" s="26">
        <v>67619</v>
      </c>
      <c r="I834" s="53">
        <v>126665</v>
      </c>
      <c r="J834" s="30">
        <v>0.9738</v>
      </c>
      <c r="K834" s="30"/>
      <c r="L834" s="149"/>
      <c r="M834" s="30"/>
      <c r="N834" s="30">
        <v>8.8000000000000005E-3</v>
      </c>
      <c r="O834" s="1"/>
      <c r="P834" s="1"/>
      <c r="Q834" s="1"/>
      <c r="R834" s="1"/>
      <c r="S834" s="1"/>
      <c r="T834" s="1"/>
      <c r="U834" s="1"/>
      <c r="V834" s="1"/>
      <c r="W834" s="1"/>
      <c r="X834" s="1"/>
      <c r="Y834" s="1"/>
      <c r="Z834" s="1"/>
      <c r="AA834" s="1"/>
      <c r="AB834" s="1"/>
      <c r="AC834" s="1"/>
      <c r="AD834" s="1"/>
      <c r="AE834" s="1"/>
    </row>
    <row r="835" spans="1:31">
      <c r="A835" s="13" t="s">
        <v>181</v>
      </c>
      <c r="B835" s="2" t="s">
        <v>77</v>
      </c>
      <c r="C835" s="14" t="s">
        <v>194</v>
      </c>
      <c r="D835" s="2">
        <v>2013</v>
      </c>
      <c r="E835" s="14">
        <v>2013</v>
      </c>
      <c r="F835" s="14" t="s">
        <v>101</v>
      </c>
      <c r="G835" s="26">
        <v>7780</v>
      </c>
      <c r="H835" s="26">
        <v>16873</v>
      </c>
      <c r="I835" s="53">
        <v>31533</v>
      </c>
      <c r="J835" s="30">
        <v>0.26250000000000001</v>
      </c>
      <c r="K835" s="30"/>
      <c r="L835" s="149"/>
      <c r="M835" s="30"/>
      <c r="N835" s="30">
        <v>4.7300000000000002E-2</v>
      </c>
      <c r="O835" s="1"/>
      <c r="P835" s="1"/>
      <c r="Q835" s="1"/>
      <c r="R835" s="1"/>
      <c r="S835" s="1"/>
      <c r="T835" s="1"/>
      <c r="U835" s="1"/>
      <c r="V835" s="1"/>
      <c r="W835" s="1"/>
      <c r="X835" s="1"/>
      <c r="Y835" s="1"/>
      <c r="Z835" s="1"/>
      <c r="AA835" s="1"/>
      <c r="AB835" s="1"/>
      <c r="AC835" s="1"/>
      <c r="AD835" s="1"/>
      <c r="AE835" s="1"/>
    </row>
    <row r="836" spans="1:31">
      <c r="A836" s="13" t="s">
        <v>182</v>
      </c>
      <c r="B836" s="2" t="s">
        <v>78</v>
      </c>
      <c r="C836" s="14" t="s">
        <v>194</v>
      </c>
      <c r="D836" s="2">
        <v>2013</v>
      </c>
      <c r="E836" s="14">
        <v>2013</v>
      </c>
      <c r="F836" s="14" t="s">
        <v>101</v>
      </c>
      <c r="G836" s="26">
        <v>5675</v>
      </c>
      <c r="H836" s="26">
        <v>12858</v>
      </c>
      <c r="I836" s="53">
        <v>20294</v>
      </c>
      <c r="J836" s="30">
        <v>1</v>
      </c>
      <c r="K836" s="30"/>
      <c r="L836" s="149"/>
      <c r="M836" s="30"/>
      <c r="N836" s="30">
        <v>4.7300000000000002E-2</v>
      </c>
      <c r="O836" s="1"/>
      <c r="P836" s="1"/>
      <c r="Q836" s="1"/>
      <c r="R836" s="1"/>
      <c r="S836" s="1"/>
      <c r="T836" s="1"/>
      <c r="U836" s="1"/>
      <c r="V836" s="1"/>
      <c r="W836" s="1"/>
      <c r="X836" s="1"/>
      <c r="Y836" s="1"/>
      <c r="Z836" s="1"/>
      <c r="AA836" s="1"/>
      <c r="AB836" s="1"/>
      <c r="AC836" s="1"/>
      <c r="AD836" s="1"/>
      <c r="AE836" s="1"/>
    </row>
    <row r="837" spans="1:31">
      <c r="A837" s="56" t="s">
        <v>183</v>
      </c>
      <c r="B837" s="2" t="s">
        <v>66</v>
      </c>
      <c r="C837" s="14" t="s">
        <v>195</v>
      </c>
      <c r="D837" s="2">
        <v>2013</v>
      </c>
      <c r="E837" s="14">
        <v>2013</v>
      </c>
      <c r="F837" s="14" t="s">
        <v>101</v>
      </c>
      <c r="G837" s="26">
        <v>1930552</v>
      </c>
      <c r="H837" s="26">
        <v>4219861</v>
      </c>
      <c r="I837" s="53">
        <v>8064682</v>
      </c>
      <c r="J837" s="30">
        <v>0.96399999999999997</v>
      </c>
      <c r="K837" s="30"/>
      <c r="L837" s="149"/>
      <c r="M837" s="30"/>
      <c r="N837" s="30">
        <v>3.1099999999999999E-2</v>
      </c>
      <c r="O837" s="2"/>
      <c r="P837" s="2"/>
      <c r="Q837" s="2"/>
      <c r="R837" s="2"/>
      <c r="S837" s="2"/>
      <c r="T837" s="2"/>
      <c r="U837" s="2"/>
      <c r="V837" s="2"/>
      <c r="W837" s="2"/>
      <c r="X837" s="2"/>
      <c r="Y837" s="2"/>
      <c r="Z837" s="2"/>
      <c r="AA837" s="2"/>
      <c r="AB837" s="2"/>
      <c r="AC837" s="2"/>
      <c r="AD837" s="2"/>
      <c r="AE837" s="2"/>
    </row>
    <row r="838" spans="1:31">
      <c r="A838" s="56" t="s">
        <v>184</v>
      </c>
      <c r="B838" s="2" t="s">
        <v>77</v>
      </c>
      <c r="C838" s="14" t="s">
        <v>195</v>
      </c>
      <c r="D838" s="2">
        <v>2013</v>
      </c>
      <c r="E838" s="14">
        <v>2013</v>
      </c>
      <c r="F838" s="14" t="s">
        <v>101</v>
      </c>
      <c r="G838" s="26">
        <v>63220</v>
      </c>
      <c r="H838" s="26">
        <v>126807</v>
      </c>
      <c r="I838" s="53">
        <v>266597</v>
      </c>
      <c r="J838" s="30">
        <v>0.89880000000000004</v>
      </c>
      <c r="K838" s="30"/>
      <c r="L838" s="149"/>
      <c r="M838" s="30"/>
      <c r="N838" s="30">
        <v>3.5999999999999997E-2</v>
      </c>
      <c r="O838" s="1"/>
      <c r="P838" s="1"/>
      <c r="Q838" s="1"/>
      <c r="R838" s="1"/>
      <c r="S838" s="1"/>
      <c r="T838" s="1"/>
      <c r="U838" s="1"/>
      <c r="V838" s="1"/>
      <c r="W838" s="1"/>
      <c r="X838" s="1"/>
      <c r="Y838" s="1"/>
      <c r="Z838" s="1"/>
      <c r="AA838" s="1"/>
      <c r="AB838" s="1"/>
      <c r="AC838" s="1"/>
      <c r="AD838" s="1"/>
      <c r="AE838" s="1"/>
    </row>
    <row r="839" spans="1:31">
      <c r="A839" s="56" t="s">
        <v>185</v>
      </c>
      <c r="B839" s="2" t="s">
        <v>78</v>
      </c>
      <c r="C839" s="14" t="s">
        <v>195</v>
      </c>
      <c r="D839" s="2">
        <v>2013</v>
      </c>
      <c r="E839" s="14">
        <v>2013</v>
      </c>
      <c r="F839" s="14" t="s">
        <v>101</v>
      </c>
      <c r="G839" s="26">
        <v>82</v>
      </c>
      <c r="H839" s="26">
        <v>138</v>
      </c>
      <c r="I839" s="53">
        <v>192</v>
      </c>
      <c r="J839" s="30">
        <v>1</v>
      </c>
      <c r="K839" s="30"/>
      <c r="L839" s="149"/>
      <c r="M839" s="30"/>
      <c r="N839" s="30">
        <v>5.9299999999999999E-2</v>
      </c>
      <c r="O839" s="1"/>
      <c r="P839" s="1"/>
      <c r="Q839" s="1"/>
      <c r="R839" s="1"/>
      <c r="S839" s="1"/>
      <c r="T839" s="1"/>
      <c r="U839" s="1"/>
      <c r="V839" s="1"/>
      <c r="W839" s="1"/>
      <c r="X839" s="1"/>
      <c r="Y839" s="1"/>
      <c r="Z839" s="1"/>
      <c r="AA839" s="1"/>
      <c r="AB839" s="1"/>
      <c r="AC839" s="1"/>
      <c r="AD839" s="1"/>
      <c r="AE839" s="1"/>
    </row>
    <row r="840" spans="1:31">
      <c r="A840" s="56" t="s">
        <v>186</v>
      </c>
      <c r="B840" s="2" t="s">
        <v>78</v>
      </c>
      <c r="C840" s="14" t="s">
        <v>195</v>
      </c>
      <c r="D840" s="2">
        <v>2013</v>
      </c>
      <c r="E840" s="14">
        <v>2013</v>
      </c>
      <c r="F840" s="14" t="s">
        <v>101</v>
      </c>
      <c r="G840" s="26">
        <v>1723</v>
      </c>
      <c r="H840" s="26">
        <v>3280</v>
      </c>
      <c r="I840" s="53">
        <v>4553</v>
      </c>
      <c r="J840" s="30">
        <v>0.96909999999999996</v>
      </c>
      <c r="K840" s="30"/>
      <c r="L840" s="149"/>
      <c r="M840" s="30"/>
      <c r="N840" s="30">
        <v>5.9299999999999999E-2</v>
      </c>
      <c r="O840" s="1"/>
      <c r="P840" s="1"/>
      <c r="Q840" s="1"/>
      <c r="R840" s="1"/>
      <c r="S840" s="1"/>
      <c r="T840" s="1"/>
      <c r="U840" s="1"/>
      <c r="V840" s="1"/>
      <c r="W840" s="1"/>
      <c r="X840" s="1"/>
      <c r="Y840" s="1"/>
      <c r="Z840" s="1"/>
      <c r="AA840" s="1"/>
      <c r="AB840" s="1"/>
      <c r="AC840" s="1"/>
      <c r="AD840" s="1"/>
      <c r="AE840" s="1"/>
    </row>
    <row r="841" spans="1:31">
      <c r="A841" s="56" t="s">
        <v>187</v>
      </c>
      <c r="B841" s="2" t="s">
        <v>78</v>
      </c>
      <c r="C841" s="14" t="s">
        <v>195</v>
      </c>
      <c r="D841" s="2">
        <v>2013</v>
      </c>
      <c r="E841" s="14">
        <v>2013</v>
      </c>
      <c r="F841" s="14" t="s">
        <v>101</v>
      </c>
      <c r="G841" s="26">
        <v>14374</v>
      </c>
      <c r="H841" s="26">
        <v>29829</v>
      </c>
      <c r="I841" s="53">
        <v>51614</v>
      </c>
      <c r="J841" s="30">
        <v>0.95169999999999999</v>
      </c>
      <c r="K841" s="30"/>
      <c r="L841" s="149"/>
      <c r="M841" s="30"/>
      <c r="N841" s="30">
        <v>5.9299999999999999E-2</v>
      </c>
      <c r="O841" s="1"/>
      <c r="P841" s="1"/>
      <c r="Q841" s="1"/>
      <c r="R841" s="1"/>
      <c r="S841" s="1"/>
      <c r="T841" s="1"/>
      <c r="U841" s="1"/>
      <c r="V841" s="1"/>
      <c r="W841" s="1"/>
      <c r="X841" s="1"/>
      <c r="Y841" s="1"/>
      <c r="Z841" s="1"/>
      <c r="AA841" s="1"/>
      <c r="AB841" s="1"/>
      <c r="AC841" s="1"/>
      <c r="AD841" s="1"/>
      <c r="AE841" s="1"/>
    </row>
    <row r="842" spans="1:31">
      <c r="A842" s="56" t="s">
        <v>188</v>
      </c>
      <c r="B842" s="2" t="s">
        <v>78</v>
      </c>
      <c r="C842" s="14" t="s">
        <v>195</v>
      </c>
      <c r="D842" s="2">
        <v>2013</v>
      </c>
      <c r="E842" s="14">
        <v>2013</v>
      </c>
      <c r="F842" s="14" t="s">
        <v>101</v>
      </c>
      <c r="G842" s="26">
        <v>2593</v>
      </c>
      <c r="H842" s="26">
        <v>5054</v>
      </c>
      <c r="I842" s="53">
        <v>6870</v>
      </c>
      <c r="J842" s="30">
        <v>0.98040000000000005</v>
      </c>
      <c r="K842" s="30"/>
      <c r="L842" s="149"/>
      <c r="M842" s="30"/>
      <c r="N842" s="30">
        <v>5.9299999999999999E-2</v>
      </c>
    </row>
    <row r="843" spans="1:31">
      <c r="A843" s="56" t="s">
        <v>189</v>
      </c>
      <c r="B843" s="2" t="s">
        <v>78</v>
      </c>
      <c r="C843" s="14" t="s">
        <v>195</v>
      </c>
      <c r="D843" s="2">
        <v>2013</v>
      </c>
      <c r="E843" s="14">
        <v>2013</v>
      </c>
      <c r="F843" s="14" t="s">
        <v>101</v>
      </c>
      <c r="G843" s="26">
        <v>736</v>
      </c>
      <c r="H843" s="26">
        <v>1869</v>
      </c>
      <c r="I843" s="53">
        <v>4846</v>
      </c>
      <c r="J843" s="30">
        <v>0.97919999999999996</v>
      </c>
      <c r="K843" s="30"/>
      <c r="L843" s="149"/>
      <c r="M843" s="30"/>
      <c r="N843" s="30">
        <v>5.9299999999999999E-2</v>
      </c>
    </row>
    <row r="844" spans="1:31">
      <c r="A844" s="56" t="s">
        <v>190</v>
      </c>
      <c r="B844" s="2" t="s">
        <v>77</v>
      </c>
      <c r="C844" s="14" t="s">
        <v>195</v>
      </c>
      <c r="D844" s="2">
        <v>2013</v>
      </c>
      <c r="E844" s="14">
        <v>2013</v>
      </c>
      <c r="F844" s="14" t="s">
        <v>101</v>
      </c>
      <c r="G844" s="26">
        <v>33308</v>
      </c>
      <c r="H844" s="26">
        <v>69070</v>
      </c>
      <c r="I844" s="53">
        <v>152392</v>
      </c>
      <c r="J844" s="30">
        <v>0.95569999999999999</v>
      </c>
      <c r="K844" s="30"/>
      <c r="L844" s="149"/>
      <c r="M844" s="30"/>
      <c r="N844" s="30">
        <v>2.2800000000000001E-2</v>
      </c>
    </row>
    <row r="845" spans="1:31">
      <c r="A845" s="56" t="s">
        <v>191</v>
      </c>
      <c r="B845" s="2" t="s">
        <v>78</v>
      </c>
      <c r="C845" s="14" t="s">
        <v>195</v>
      </c>
      <c r="D845" s="2">
        <v>2013</v>
      </c>
      <c r="E845" s="14">
        <v>2013</v>
      </c>
      <c r="F845" s="14" t="s">
        <v>101</v>
      </c>
      <c r="G845" s="26">
        <v>2562</v>
      </c>
      <c r="H845" s="26">
        <v>5182</v>
      </c>
      <c r="I845" s="53">
        <v>7943</v>
      </c>
      <c r="J845" s="30">
        <v>1</v>
      </c>
      <c r="K845" s="30"/>
      <c r="L845" s="149"/>
      <c r="M845" s="30"/>
      <c r="N845" s="30">
        <v>5.9299999999999999E-2</v>
      </c>
    </row>
    <row r="846" spans="1:31">
      <c r="A846" s="56" t="s">
        <v>192</v>
      </c>
      <c r="B846" s="2" t="s">
        <v>78</v>
      </c>
      <c r="C846" s="14" t="s">
        <v>195</v>
      </c>
      <c r="D846" s="2">
        <v>2013</v>
      </c>
      <c r="E846" s="14">
        <v>2013</v>
      </c>
      <c r="F846" s="14" t="s">
        <v>101</v>
      </c>
      <c r="G846" s="26">
        <v>6462</v>
      </c>
      <c r="H846" s="26">
        <v>12043</v>
      </c>
      <c r="I846" s="53">
        <v>19513</v>
      </c>
      <c r="J846" s="30">
        <v>0.995</v>
      </c>
      <c r="K846" s="30"/>
      <c r="L846" s="149"/>
      <c r="M846" s="30"/>
      <c r="N846" s="30">
        <v>5.9299999999999999E-2</v>
      </c>
    </row>
    <row r="847" spans="1:31">
      <c r="A847" s="13" t="s">
        <v>134</v>
      </c>
      <c r="B847" s="2" t="s">
        <v>77</v>
      </c>
      <c r="C847" s="14" t="s">
        <v>195</v>
      </c>
      <c r="D847" s="2">
        <v>2013</v>
      </c>
      <c r="E847" s="14">
        <v>2013</v>
      </c>
      <c r="F847" s="14" t="s">
        <v>101</v>
      </c>
      <c r="G847" s="26">
        <v>92109</v>
      </c>
      <c r="H847" s="26">
        <v>221930</v>
      </c>
      <c r="I847" s="53">
        <v>323456</v>
      </c>
      <c r="J847" s="30">
        <v>0.96750000000000003</v>
      </c>
      <c r="K847" s="30"/>
      <c r="L847" s="149"/>
      <c r="M847" s="30"/>
      <c r="N847" s="30">
        <v>6.3E-3</v>
      </c>
    </row>
    <row r="848" spans="1:31">
      <c r="A848" s="13" t="s">
        <v>135</v>
      </c>
      <c r="B848" s="2" t="s">
        <v>78</v>
      </c>
      <c r="C848" s="14" t="s">
        <v>195</v>
      </c>
      <c r="D848" s="2">
        <v>2013</v>
      </c>
      <c r="E848" s="14">
        <v>2013</v>
      </c>
      <c r="F848" s="14" t="s">
        <v>101</v>
      </c>
      <c r="G848" s="26">
        <v>1431</v>
      </c>
      <c r="H848" s="26">
        <v>3605</v>
      </c>
      <c r="I848" s="53">
        <v>7568</v>
      </c>
      <c r="J848" s="30">
        <v>1</v>
      </c>
      <c r="K848" s="30"/>
      <c r="L848" s="149"/>
      <c r="M848" s="30"/>
      <c r="N848" s="30">
        <v>5.9299999999999999E-2</v>
      </c>
    </row>
    <row r="849" spans="1:14">
      <c r="A849" s="13" t="s">
        <v>136</v>
      </c>
      <c r="B849" s="2" t="s">
        <v>78</v>
      </c>
      <c r="C849" s="14" t="s">
        <v>195</v>
      </c>
      <c r="D849" s="2">
        <v>2013</v>
      </c>
      <c r="E849" s="14">
        <v>2013</v>
      </c>
      <c r="F849" s="14" t="s">
        <v>101</v>
      </c>
      <c r="G849" s="26">
        <v>8425</v>
      </c>
      <c r="H849" s="26">
        <v>15773</v>
      </c>
      <c r="I849" s="53">
        <v>27597</v>
      </c>
      <c r="J849" s="30">
        <v>0.98</v>
      </c>
      <c r="K849" s="30"/>
      <c r="L849" s="149"/>
      <c r="M849" s="30"/>
      <c r="N849" s="30">
        <v>5.9299999999999999E-2</v>
      </c>
    </row>
    <row r="850" spans="1:14">
      <c r="A850" s="13" t="s">
        <v>137</v>
      </c>
      <c r="B850" s="2" t="s">
        <v>78</v>
      </c>
      <c r="C850" s="14" t="s">
        <v>195</v>
      </c>
      <c r="D850" s="2">
        <v>2013</v>
      </c>
      <c r="E850" s="14">
        <v>2013</v>
      </c>
      <c r="F850" s="14" t="s">
        <v>101</v>
      </c>
      <c r="G850" s="26">
        <v>14190</v>
      </c>
      <c r="H850" s="26">
        <v>36351</v>
      </c>
      <c r="I850" s="53">
        <v>59138</v>
      </c>
      <c r="J850" s="30">
        <v>1</v>
      </c>
      <c r="K850" s="30"/>
      <c r="L850" s="149"/>
      <c r="M850" s="30"/>
      <c r="N850" s="30">
        <v>5.9299999999999999E-2</v>
      </c>
    </row>
    <row r="851" spans="1:14">
      <c r="A851" s="13" t="s">
        <v>138</v>
      </c>
      <c r="B851" s="2" t="s">
        <v>78</v>
      </c>
      <c r="C851" s="14" t="s">
        <v>195</v>
      </c>
      <c r="D851" s="2">
        <v>2013</v>
      </c>
      <c r="E851" s="14">
        <v>2013</v>
      </c>
      <c r="F851" s="14" t="s">
        <v>101</v>
      </c>
      <c r="G851" s="26">
        <v>1010</v>
      </c>
      <c r="H851" s="26">
        <v>2033</v>
      </c>
      <c r="I851" s="53">
        <v>3501</v>
      </c>
      <c r="J851" s="30">
        <v>0.98680000000000001</v>
      </c>
      <c r="K851" s="30"/>
      <c r="L851" s="149"/>
      <c r="M851" s="30"/>
      <c r="N851" s="30">
        <v>5.9299999999999999E-2</v>
      </c>
    </row>
    <row r="852" spans="1:14">
      <c r="A852" s="13" t="s">
        <v>139</v>
      </c>
      <c r="B852" s="2" t="s">
        <v>78</v>
      </c>
      <c r="C852" s="14" t="s">
        <v>195</v>
      </c>
      <c r="D852" s="2">
        <v>2013</v>
      </c>
      <c r="E852" s="14">
        <v>2013</v>
      </c>
      <c r="F852" s="14" t="s">
        <v>101</v>
      </c>
      <c r="G852" s="26">
        <v>59553</v>
      </c>
      <c r="H852" s="26">
        <v>144903</v>
      </c>
      <c r="I852" s="53">
        <v>252920</v>
      </c>
      <c r="J852" s="30">
        <v>0.98760000000000003</v>
      </c>
      <c r="K852" s="30"/>
      <c r="L852" s="149"/>
      <c r="M852" s="30"/>
      <c r="N852" s="30">
        <v>2.75E-2</v>
      </c>
    </row>
    <row r="853" spans="1:14">
      <c r="A853" s="13" t="s">
        <v>140</v>
      </c>
      <c r="B853" s="2" t="s">
        <v>78</v>
      </c>
      <c r="C853" s="14" t="s">
        <v>195</v>
      </c>
      <c r="D853" s="2">
        <v>2013</v>
      </c>
      <c r="E853" s="14">
        <v>2013</v>
      </c>
      <c r="F853" s="14" t="s">
        <v>101</v>
      </c>
      <c r="G853" s="26">
        <v>10050</v>
      </c>
      <c r="H853" s="26">
        <v>23748</v>
      </c>
      <c r="I853" s="53">
        <v>39065</v>
      </c>
      <c r="J853" s="30">
        <v>0.99419999999999997</v>
      </c>
      <c r="K853" s="30"/>
      <c r="L853" s="149"/>
      <c r="M853" s="30"/>
      <c r="N853" s="30">
        <v>5.9299999999999999E-2</v>
      </c>
    </row>
    <row r="854" spans="1:14">
      <c r="A854" s="13" t="s">
        <v>141</v>
      </c>
      <c r="B854" s="2" t="s">
        <v>78</v>
      </c>
      <c r="C854" s="14" t="s">
        <v>195</v>
      </c>
      <c r="D854" s="2">
        <v>2013</v>
      </c>
      <c r="E854" s="14">
        <v>2013</v>
      </c>
      <c r="F854" s="14" t="s">
        <v>101</v>
      </c>
      <c r="G854" s="26">
        <v>5137</v>
      </c>
      <c r="H854" s="26">
        <v>10267</v>
      </c>
      <c r="I854" s="53">
        <v>18181</v>
      </c>
      <c r="J854" s="30">
        <v>0.95909999999999995</v>
      </c>
      <c r="K854" s="30"/>
      <c r="L854" s="149"/>
      <c r="M854" s="30"/>
      <c r="N854" s="30">
        <v>5.9299999999999999E-2</v>
      </c>
    </row>
    <row r="855" spans="1:14">
      <c r="A855" s="13" t="s">
        <v>142</v>
      </c>
      <c r="B855" s="2" t="s">
        <v>78</v>
      </c>
      <c r="C855" s="14" t="s">
        <v>195</v>
      </c>
      <c r="D855" s="2">
        <v>2013</v>
      </c>
      <c r="E855" s="14">
        <v>2013</v>
      </c>
      <c r="F855" s="14" t="s">
        <v>101</v>
      </c>
      <c r="G855" s="26">
        <v>1422</v>
      </c>
      <c r="H855" s="26">
        <v>2987</v>
      </c>
      <c r="I855" s="53">
        <v>4857</v>
      </c>
      <c r="J855" s="30">
        <v>0.94620000000000004</v>
      </c>
      <c r="K855" s="30"/>
      <c r="L855" s="149"/>
      <c r="M855" s="30"/>
      <c r="N855" s="30">
        <v>5.9299999999999999E-2</v>
      </c>
    </row>
    <row r="856" spans="1:14">
      <c r="A856" s="13" t="s">
        <v>143</v>
      </c>
      <c r="B856" s="2" t="s">
        <v>79</v>
      </c>
      <c r="C856" s="14" t="s">
        <v>195</v>
      </c>
      <c r="D856" s="2">
        <v>2013</v>
      </c>
      <c r="E856" s="14">
        <v>2013</v>
      </c>
      <c r="F856" s="14" t="s">
        <v>101</v>
      </c>
      <c r="G856" s="26">
        <v>549911</v>
      </c>
      <c r="H856" s="26">
        <v>1138034</v>
      </c>
      <c r="I856" s="53">
        <v>2473933</v>
      </c>
      <c r="J856" s="30">
        <v>0.96230000000000004</v>
      </c>
      <c r="K856" s="30"/>
      <c r="L856" s="149"/>
      <c r="M856" s="30"/>
      <c r="N856" s="30">
        <v>2.4799999999999999E-2</v>
      </c>
    </row>
    <row r="857" spans="1:14">
      <c r="A857" s="13" t="s">
        <v>144</v>
      </c>
      <c r="B857" s="2" t="s">
        <v>78</v>
      </c>
      <c r="C857" s="14" t="s">
        <v>195</v>
      </c>
      <c r="D857" s="2">
        <v>2013</v>
      </c>
      <c r="E857" s="14">
        <v>2013</v>
      </c>
      <c r="F857" s="14" t="s">
        <v>101</v>
      </c>
      <c r="G857" s="26">
        <v>10709</v>
      </c>
      <c r="H857" s="26">
        <v>27158</v>
      </c>
      <c r="I857" s="53">
        <v>49140</v>
      </c>
      <c r="J857" s="30">
        <v>0.97560000000000002</v>
      </c>
      <c r="K857" s="30"/>
      <c r="L857" s="149"/>
      <c r="M857" s="30"/>
      <c r="N857" s="30">
        <v>5.9299999999999999E-2</v>
      </c>
    </row>
    <row r="858" spans="1:14">
      <c r="A858" s="13" t="s">
        <v>145</v>
      </c>
      <c r="B858" s="2" t="s">
        <v>78</v>
      </c>
      <c r="C858" s="14" t="s">
        <v>195</v>
      </c>
      <c r="D858" s="2">
        <v>2013</v>
      </c>
      <c r="E858" s="14">
        <v>2013</v>
      </c>
      <c r="F858" s="14" t="s">
        <v>101</v>
      </c>
      <c r="G858" s="26">
        <v>5625</v>
      </c>
      <c r="H858" s="26">
        <v>9507</v>
      </c>
      <c r="I858" s="53">
        <v>23277</v>
      </c>
      <c r="J858" s="30">
        <v>0.96950000000000003</v>
      </c>
      <c r="K858" s="30"/>
      <c r="L858" s="149"/>
      <c r="M858" s="30"/>
      <c r="N858" s="30">
        <v>5.9299999999999999E-2</v>
      </c>
    </row>
    <row r="859" spans="1:14">
      <c r="A859" s="13" t="s">
        <v>146</v>
      </c>
      <c r="B859" s="2" t="s">
        <v>78</v>
      </c>
      <c r="C859" s="14" t="s">
        <v>195</v>
      </c>
      <c r="D859" s="2">
        <v>2013</v>
      </c>
      <c r="E859" s="14">
        <v>2013</v>
      </c>
      <c r="F859" s="14" t="s">
        <v>101</v>
      </c>
      <c r="G859" s="26">
        <v>919</v>
      </c>
      <c r="H859" s="26">
        <v>1857</v>
      </c>
      <c r="I859" s="53">
        <v>2906</v>
      </c>
      <c r="J859" s="30">
        <v>0.87760000000000005</v>
      </c>
      <c r="K859" s="30"/>
      <c r="L859" s="149"/>
      <c r="M859" s="30"/>
      <c r="N859" s="30">
        <v>5.9299999999999999E-2</v>
      </c>
    </row>
    <row r="860" spans="1:14">
      <c r="A860" s="13" t="s">
        <v>147</v>
      </c>
      <c r="B860" s="2" t="s">
        <v>78</v>
      </c>
      <c r="C860" s="14" t="s">
        <v>195</v>
      </c>
      <c r="D860" s="2">
        <v>2013</v>
      </c>
      <c r="E860" s="14">
        <v>2013</v>
      </c>
      <c r="F860" s="14" t="s">
        <v>101</v>
      </c>
      <c r="G860" s="26">
        <v>7039</v>
      </c>
      <c r="H860" s="26">
        <v>13340</v>
      </c>
      <c r="I860" s="53">
        <v>23670</v>
      </c>
      <c r="J860" s="30">
        <v>0.98829999999999996</v>
      </c>
      <c r="K860" s="30"/>
      <c r="L860" s="149"/>
      <c r="M860" s="30"/>
      <c r="N860" s="30">
        <v>5.9299999999999999E-2</v>
      </c>
    </row>
    <row r="861" spans="1:14">
      <c r="A861" s="13" t="s">
        <v>148</v>
      </c>
      <c r="B861" s="2" t="s">
        <v>78</v>
      </c>
      <c r="C861" s="14" t="s">
        <v>195</v>
      </c>
      <c r="D861" s="2">
        <v>2013</v>
      </c>
      <c r="E861" s="14">
        <v>2013</v>
      </c>
      <c r="F861" s="14" t="s">
        <v>101</v>
      </c>
      <c r="G861" s="26">
        <v>22874</v>
      </c>
      <c r="H861" s="26">
        <v>55866</v>
      </c>
      <c r="I861" s="53">
        <v>87452</v>
      </c>
      <c r="J861" s="30">
        <v>0.9899</v>
      </c>
      <c r="K861" s="30"/>
      <c r="L861" s="149"/>
      <c r="M861" s="30"/>
      <c r="N861" s="30">
        <v>3.2000000000000002E-3</v>
      </c>
    </row>
    <row r="862" spans="1:14">
      <c r="A862" s="13" t="s">
        <v>149</v>
      </c>
      <c r="B862" s="2" t="s">
        <v>78</v>
      </c>
      <c r="C862" s="14" t="s">
        <v>195</v>
      </c>
      <c r="D862" s="2">
        <v>2013</v>
      </c>
      <c r="E862" s="14">
        <v>2013</v>
      </c>
      <c r="F862" s="14" t="s">
        <v>101</v>
      </c>
      <c r="G862" s="26">
        <v>442</v>
      </c>
      <c r="H862" s="26">
        <v>983</v>
      </c>
      <c r="I862" s="53">
        <v>2012</v>
      </c>
      <c r="J862" s="30">
        <v>1</v>
      </c>
      <c r="K862" s="30"/>
      <c r="L862" s="149"/>
      <c r="M862" s="30"/>
      <c r="N862" s="30">
        <v>5.9299999999999999E-2</v>
      </c>
    </row>
    <row r="863" spans="1:14">
      <c r="A863" s="13" t="s">
        <v>150</v>
      </c>
      <c r="B863" s="2" t="s">
        <v>78</v>
      </c>
      <c r="C863" s="14" t="s">
        <v>195</v>
      </c>
      <c r="D863" s="2">
        <v>2013</v>
      </c>
      <c r="E863" s="14">
        <v>2013</v>
      </c>
      <c r="F863" s="14" t="s">
        <v>101</v>
      </c>
      <c r="G863" s="26">
        <v>355</v>
      </c>
      <c r="H863" s="26">
        <v>650</v>
      </c>
      <c r="I863" s="53">
        <v>1480</v>
      </c>
      <c r="J863" s="30">
        <v>0.96879999999999999</v>
      </c>
      <c r="K863" s="30"/>
      <c r="L863" s="149"/>
      <c r="M863" s="30"/>
      <c r="N863" s="30">
        <v>5.9299999999999999E-2</v>
      </c>
    </row>
    <row r="864" spans="1:14">
      <c r="A864" s="13" t="s">
        <v>151</v>
      </c>
      <c r="B864" s="2" t="s">
        <v>78</v>
      </c>
      <c r="C864" s="14" t="s">
        <v>195</v>
      </c>
      <c r="D864" s="2">
        <v>2013</v>
      </c>
      <c r="E864" s="14">
        <v>2013</v>
      </c>
      <c r="F864" s="14" t="s">
        <v>101</v>
      </c>
      <c r="G864" s="26">
        <v>21851</v>
      </c>
      <c r="H864" s="26">
        <v>50341</v>
      </c>
      <c r="I864" s="53">
        <v>115673</v>
      </c>
      <c r="J864" s="30">
        <v>1</v>
      </c>
      <c r="K864" s="30"/>
      <c r="L864" s="149"/>
      <c r="M864" s="30"/>
      <c r="N864" s="30">
        <v>9.7000000000000003E-3</v>
      </c>
    </row>
    <row r="865" spans="1:14">
      <c r="A865" s="13" t="s">
        <v>152</v>
      </c>
      <c r="B865" s="2" t="s">
        <v>78</v>
      </c>
      <c r="C865" s="14" t="s">
        <v>195</v>
      </c>
      <c r="D865" s="2">
        <v>2013</v>
      </c>
      <c r="E865" s="14">
        <v>2013</v>
      </c>
      <c r="F865" s="14" t="s">
        <v>101</v>
      </c>
      <c r="G865" s="26">
        <v>3386</v>
      </c>
      <c r="H865" s="26">
        <v>7150</v>
      </c>
      <c r="I865" s="53">
        <v>17488</v>
      </c>
      <c r="J865" s="30">
        <v>0.67920000000000003</v>
      </c>
      <c r="K865" s="30"/>
      <c r="L865" s="149"/>
      <c r="M865" s="30"/>
      <c r="N865" s="30">
        <v>5.9299999999999999E-2</v>
      </c>
    </row>
    <row r="866" spans="1:14">
      <c r="A866" s="13" t="s">
        <v>153</v>
      </c>
      <c r="B866" s="2" t="s">
        <v>78</v>
      </c>
      <c r="C866" s="14" t="s">
        <v>195</v>
      </c>
      <c r="D866" s="2">
        <v>2013</v>
      </c>
      <c r="E866" s="14">
        <v>2013</v>
      </c>
      <c r="F866" s="14" t="s">
        <v>101</v>
      </c>
      <c r="G866" s="26">
        <v>3853</v>
      </c>
      <c r="H866" s="26">
        <v>7303</v>
      </c>
      <c r="I866" s="53">
        <v>11823</v>
      </c>
      <c r="J866" s="30">
        <v>1</v>
      </c>
      <c r="K866" s="30"/>
      <c r="L866" s="149"/>
      <c r="M866" s="30"/>
      <c r="N866" s="30">
        <v>5.9299999999999999E-2</v>
      </c>
    </row>
    <row r="867" spans="1:14">
      <c r="A867" s="13" t="s">
        <v>154</v>
      </c>
      <c r="B867" s="2" t="s">
        <v>77</v>
      </c>
      <c r="C867" s="14" t="s">
        <v>195</v>
      </c>
      <c r="D867" s="2">
        <v>2013</v>
      </c>
      <c r="E867" s="14">
        <v>2013</v>
      </c>
      <c r="F867" s="14" t="s">
        <v>101</v>
      </c>
      <c r="G867" s="26">
        <v>103927</v>
      </c>
      <c r="H867" s="26">
        <v>230763</v>
      </c>
      <c r="I867" s="53">
        <v>508535</v>
      </c>
      <c r="J867" s="30">
        <v>0.99550000000000005</v>
      </c>
      <c r="K867" s="30"/>
      <c r="L867" s="149"/>
      <c r="M867" s="30"/>
      <c r="N867" s="30">
        <v>1.55E-2</v>
      </c>
    </row>
    <row r="868" spans="1:14">
      <c r="A868" s="13" t="s">
        <v>155</v>
      </c>
      <c r="B868" s="2" t="s">
        <v>77</v>
      </c>
      <c r="C868" s="14" t="s">
        <v>195</v>
      </c>
      <c r="D868" s="2">
        <v>2013</v>
      </c>
      <c r="E868" s="14">
        <v>2013</v>
      </c>
      <c r="F868" s="14" t="s">
        <v>101</v>
      </c>
      <c r="G868" s="26">
        <v>8349</v>
      </c>
      <c r="H868" s="26">
        <v>17781</v>
      </c>
      <c r="I868" s="53">
        <v>32124</v>
      </c>
      <c r="J868" s="30">
        <v>0.99450000000000005</v>
      </c>
      <c r="K868" s="30"/>
      <c r="L868" s="149"/>
      <c r="M868" s="30"/>
      <c r="N868" s="30">
        <v>5.9299999999999999E-2</v>
      </c>
    </row>
    <row r="869" spans="1:14">
      <c r="A869" s="13" t="s">
        <v>156</v>
      </c>
      <c r="B869" s="2" t="s">
        <v>78</v>
      </c>
      <c r="C869" s="14" t="s">
        <v>195</v>
      </c>
      <c r="D869" s="2">
        <v>2013</v>
      </c>
      <c r="E869" s="14">
        <v>2013</v>
      </c>
      <c r="F869" s="14" t="s">
        <v>101</v>
      </c>
      <c r="G869" s="26">
        <v>805</v>
      </c>
      <c r="H869" s="26">
        <v>1723</v>
      </c>
      <c r="I869" s="53">
        <v>3290</v>
      </c>
      <c r="J869" s="30">
        <v>0.92159999999999997</v>
      </c>
      <c r="K869" s="30"/>
      <c r="L869" s="149"/>
      <c r="M869" s="30"/>
      <c r="N869" s="30">
        <v>5.9299999999999999E-2</v>
      </c>
    </row>
    <row r="870" spans="1:14">
      <c r="A870" s="13" t="s">
        <v>157</v>
      </c>
      <c r="B870" s="2" t="s">
        <v>78</v>
      </c>
      <c r="C870" s="14" t="s">
        <v>195</v>
      </c>
      <c r="D870" s="2">
        <v>2013</v>
      </c>
      <c r="E870" s="14">
        <v>2013</v>
      </c>
      <c r="F870" s="14" t="s">
        <v>101</v>
      </c>
      <c r="G870" s="26">
        <v>114384</v>
      </c>
      <c r="H870" s="26">
        <v>275970</v>
      </c>
      <c r="I870" s="53">
        <v>455439</v>
      </c>
      <c r="J870" s="30">
        <v>0.99719999999999998</v>
      </c>
      <c r="K870" s="30"/>
      <c r="L870" s="149"/>
      <c r="M870" s="30"/>
      <c r="N870" s="30">
        <v>3.1E-2</v>
      </c>
    </row>
    <row r="871" spans="1:14">
      <c r="A871" s="13" t="s">
        <v>158</v>
      </c>
      <c r="B871" s="2" t="s">
        <v>77</v>
      </c>
      <c r="C871" s="14" t="s">
        <v>195</v>
      </c>
      <c r="D871" s="2">
        <v>2013</v>
      </c>
      <c r="E871" s="14">
        <v>2013</v>
      </c>
      <c r="F871" s="14" t="s">
        <v>101</v>
      </c>
      <c r="G871" s="26">
        <v>94052</v>
      </c>
      <c r="H871" s="26">
        <v>210459</v>
      </c>
      <c r="I871" s="53">
        <v>345300</v>
      </c>
      <c r="J871" s="30">
        <v>0.97370000000000001</v>
      </c>
      <c r="K871" s="30"/>
      <c r="L871" s="149"/>
      <c r="M871" s="30"/>
      <c r="N871" s="30">
        <v>5.4000000000000003E-3</v>
      </c>
    </row>
    <row r="872" spans="1:14">
      <c r="A872" s="13" t="s">
        <v>159</v>
      </c>
      <c r="B872" s="2" t="s">
        <v>78</v>
      </c>
      <c r="C872" s="14" t="s">
        <v>195</v>
      </c>
      <c r="D872" s="2">
        <v>2013</v>
      </c>
      <c r="E872" s="14">
        <v>2013</v>
      </c>
      <c r="F872" s="14" t="s">
        <v>101</v>
      </c>
      <c r="G872" s="26">
        <v>2771</v>
      </c>
      <c r="H872" s="26">
        <v>6514</v>
      </c>
      <c r="I872" s="53">
        <v>10615</v>
      </c>
      <c r="J872" s="30">
        <v>0.8992</v>
      </c>
      <c r="K872" s="30"/>
      <c r="L872" s="149"/>
      <c r="M872" s="30"/>
      <c r="N872" s="30">
        <v>5.9299999999999999E-2</v>
      </c>
    </row>
    <row r="873" spans="1:14">
      <c r="A873" s="13" t="s">
        <v>160</v>
      </c>
      <c r="B873" s="2" t="s">
        <v>78</v>
      </c>
      <c r="C873" s="14" t="s">
        <v>195</v>
      </c>
      <c r="D873" s="2">
        <v>2013</v>
      </c>
      <c r="E873" s="14">
        <v>2013</v>
      </c>
      <c r="F873" s="14" t="s">
        <v>101</v>
      </c>
      <c r="G873" s="26">
        <v>157800</v>
      </c>
      <c r="H873" s="26">
        <v>370457</v>
      </c>
      <c r="I873" s="53">
        <v>527018</v>
      </c>
      <c r="J873" s="30">
        <v>0.99980000000000002</v>
      </c>
      <c r="K873" s="30"/>
      <c r="L873" s="149"/>
      <c r="M873" s="30"/>
      <c r="N873" s="30">
        <v>1.15E-2</v>
      </c>
    </row>
    <row r="874" spans="1:14">
      <c r="A874" s="13" t="s">
        <v>161</v>
      </c>
      <c r="B874" s="2" t="s">
        <v>77</v>
      </c>
      <c r="C874" s="14" t="s">
        <v>195</v>
      </c>
      <c r="D874" s="2">
        <v>2013</v>
      </c>
      <c r="E874" s="14">
        <v>2013</v>
      </c>
      <c r="F874" s="14" t="s">
        <v>101</v>
      </c>
      <c r="G874" s="26">
        <v>119515</v>
      </c>
      <c r="H874" s="26">
        <v>258393</v>
      </c>
      <c r="I874" s="53">
        <v>497839</v>
      </c>
      <c r="J874" s="30">
        <v>0.96909999999999996</v>
      </c>
      <c r="K874" s="30"/>
      <c r="L874" s="149"/>
      <c r="M874" s="30"/>
      <c r="N874" s="30">
        <v>3.0099999999999998E-2</v>
      </c>
    </row>
    <row r="875" spans="1:14">
      <c r="A875" s="13" t="s">
        <v>162</v>
      </c>
      <c r="B875" s="2" t="s">
        <v>77</v>
      </c>
      <c r="C875" s="14" t="s">
        <v>195</v>
      </c>
      <c r="D875" s="2">
        <v>2013</v>
      </c>
      <c r="E875" s="14">
        <v>2013</v>
      </c>
      <c r="F875" s="14" t="s">
        <v>101</v>
      </c>
      <c r="G875" s="26">
        <v>32363</v>
      </c>
      <c r="H875" s="26">
        <v>50640</v>
      </c>
      <c r="I875" s="53">
        <v>142920</v>
      </c>
      <c r="J875" s="30">
        <v>0.98050000000000004</v>
      </c>
      <c r="K875" s="30"/>
      <c r="L875" s="149"/>
      <c r="M875" s="30"/>
      <c r="N875" s="30">
        <v>3.5000000000000003E-2</v>
      </c>
    </row>
    <row r="876" spans="1:14">
      <c r="A876" s="13" t="s">
        <v>163</v>
      </c>
      <c r="B876" s="2" t="s">
        <v>78</v>
      </c>
      <c r="C876" s="14" t="s">
        <v>195</v>
      </c>
      <c r="D876" s="2">
        <v>2013</v>
      </c>
      <c r="E876" s="14">
        <v>2013</v>
      </c>
      <c r="F876" s="14" t="s">
        <v>101</v>
      </c>
      <c r="G876" s="26">
        <v>46244</v>
      </c>
      <c r="H876" s="26">
        <v>112092</v>
      </c>
      <c r="I876" s="53">
        <v>185676</v>
      </c>
      <c r="J876" s="30">
        <v>0.97460000000000002</v>
      </c>
      <c r="K876" s="30"/>
      <c r="L876" s="149"/>
      <c r="M876" s="30"/>
      <c r="N876" s="30">
        <v>3.95E-2</v>
      </c>
    </row>
    <row r="877" spans="1:14">
      <c r="A877" s="13" t="s">
        <v>164</v>
      </c>
      <c r="B877" s="2" t="s">
        <v>77</v>
      </c>
      <c r="C877" s="14" t="s">
        <v>195</v>
      </c>
      <c r="D877" s="2">
        <v>2013</v>
      </c>
      <c r="E877" s="14">
        <v>2013</v>
      </c>
      <c r="F877" s="14" t="s">
        <v>101</v>
      </c>
      <c r="G877" s="26">
        <v>9206</v>
      </c>
      <c r="H877" s="26">
        <v>17974</v>
      </c>
      <c r="I877" s="53">
        <v>35606</v>
      </c>
      <c r="J877" s="30">
        <v>0.98560000000000003</v>
      </c>
      <c r="K877" s="30"/>
      <c r="L877" s="149"/>
      <c r="M877" s="30"/>
      <c r="N877" s="30">
        <v>5.9299999999999999E-2</v>
      </c>
    </row>
    <row r="878" spans="1:14">
      <c r="A878" s="13" t="s">
        <v>165</v>
      </c>
      <c r="B878" s="2" t="s">
        <v>77</v>
      </c>
      <c r="C878" s="14" t="s">
        <v>195</v>
      </c>
      <c r="D878" s="2">
        <v>2013</v>
      </c>
      <c r="E878" s="14">
        <v>2013</v>
      </c>
      <c r="F878" s="14" t="s">
        <v>101</v>
      </c>
      <c r="G878" s="26">
        <v>14109</v>
      </c>
      <c r="H878" s="26">
        <v>28928</v>
      </c>
      <c r="I878" s="53">
        <v>87137</v>
      </c>
      <c r="J878" s="30">
        <v>0.54549999999999998</v>
      </c>
      <c r="K878" s="30"/>
      <c r="L878" s="149"/>
      <c r="M878" s="30"/>
      <c r="N878" s="30">
        <v>5.9299999999999999E-2</v>
      </c>
    </row>
    <row r="879" spans="1:14">
      <c r="A879" s="13" t="s">
        <v>166</v>
      </c>
      <c r="B879" s="2" t="s">
        <v>77</v>
      </c>
      <c r="C879" s="14" t="s">
        <v>195</v>
      </c>
      <c r="D879" s="2">
        <v>2013</v>
      </c>
      <c r="E879" s="14">
        <v>2013</v>
      </c>
      <c r="F879" s="14" t="s">
        <v>101</v>
      </c>
      <c r="G879" s="26">
        <v>15221</v>
      </c>
      <c r="H879" s="26">
        <v>34346</v>
      </c>
      <c r="I879" s="53">
        <v>92934</v>
      </c>
      <c r="J879" s="30">
        <v>0.92889999999999995</v>
      </c>
      <c r="K879" s="30"/>
      <c r="L879" s="149"/>
      <c r="M879" s="30"/>
      <c r="N879" s="30">
        <v>5.9299999999999999E-2</v>
      </c>
    </row>
    <row r="880" spans="1:14">
      <c r="A880" s="13" t="s">
        <v>167</v>
      </c>
      <c r="B880" s="2" t="s">
        <v>77</v>
      </c>
      <c r="C880" s="14" t="s">
        <v>195</v>
      </c>
      <c r="D880" s="2">
        <v>2013</v>
      </c>
      <c r="E880" s="14">
        <v>2013</v>
      </c>
      <c r="F880" s="14" t="s">
        <v>101</v>
      </c>
      <c r="G880" s="26">
        <v>51850</v>
      </c>
      <c r="H880" s="26">
        <v>110468</v>
      </c>
      <c r="I880" s="53">
        <v>286918</v>
      </c>
      <c r="J880" s="30">
        <v>0.94520000000000004</v>
      </c>
      <c r="K880" s="30"/>
      <c r="L880" s="149"/>
      <c r="M880" s="30"/>
      <c r="N880" s="30">
        <v>1.54E-2</v>
      </c>
    </row>
    <row r="881" spans="1:31">
      <c r="A881" s="13" t="s">
        <v>168</v>
      </c>
      <c r="B881" s="2" t="s">
        <v>77</v>
      </c>
      <c r="C881" s="14" t="s">
        <v>195</v>
      </c>
      <c r="D881" s="2">
        <v>2013</v>
      </c>
      <c r="E881" s="14">
        <v>2013</v>
      </c>
      <c r="F881" s="14" t="s">
        <v>101</v>
      </c>
      <c r="G881" s="26">
        <v>12043</v>
      </c>
      <c r="H881" s="26">
        <v>23785</v>
      </c>
      <c r="I881" s="53">
        <v>47733</v>
      </c>
      <c r="J881" s="30">
        <v>0.93369999999999997</v>
      </c>
      <c r="K881" s="30"/>
      <c r="L881" s="149"/>
      <c r="M881" s="30"/>
      <c r="N881" s="30">
        <v>5.9299999999999999E-2</v>
      </c>
    </row>
    <row r="882" spans="1:31">
      <c r="A882" s="13" t="s">
        <v>169</v>
      </c>
      <c r="B882" s="2" t="s">
        <v>78</v>
      </c>
      <c r="C882" s="14" t="s">
        <v>195</v>
      </c>
      <c r="D882" s="2">
        <v>2013</v>
      </c>
      <c r="E882" s="14">
        <v>2013</v>
      </c>
      <c r="F882" s="14" t="s">
        <v>101</v>
      </c>
      <c r="G882" s="26">
        <v>12031</v>
      </c>
      <c r="H882" s="26">
        <v>23786</v>
      </c>
      <c r="I882" s="53">
        <v>41020</v>
      </c>
      <c r="J882" s="30">
        <v>0.91339999999999999</v>
      </c>
      <c r="K882" s="30"/>
      <c r="L882" s="149"/>
      <c r="M882" s="30"/>
      <c r="N882" s="30">
        <v>5.9299999999999999E-2</v>
      </c>
    </row>
    <row r="883" spans="1:31">
      <c r="A883" s="13" t="s">
        <v>170</v>
      </c>
      <c r="B883" s="2" t="s">
        <v>78</v>
      </c>
      <c r="C883" s="14" t="s">
        <v>195</v>
      </c>
      <c r="D883" s="2">
        <v>2013</v>
      </c>
      <c r="E883" s="14">
        <v>2013</v>
      </c>
      <c r="F883" s="14" t="s">
        <v>101</v>
      </c>
      <c r="G883" s="26">
        <v>162</v>
      </c>
      <c r="H883" s="26">
        <v>315</v>
      </c>
      <c r="I883" s="53">
        <v>525</v>
      </c>
      <c r="J883" s="30">
        <v>1</v>
      </c>
      <c r="K883" s="30"/>
      <c r="L883" s="149"/>
      <c r="M883" s="30"/>
      <c r="N883" s="30">
        <v>5.9299999999999999E-2</v>
      </c>
    </row>
    <row r="884" spans="1:31">
      <c r="A884" s="13" t="s">
        <v>171</v>
      </c>
      <c r="B884" s="2" t="s">
        <v>78</v>
      </c>
      <c r="C884" s="14" t="s">
        <v>195</v>
      </c>
      <c r="D884" s="2">
        <v>2013</v>
      </c>
      <c r="E884" s="14">
        <v>2013</v>
      </c>
      <c r="F884" s="14" t="s">
        <v>101</v>
      </c>
      <c r="G884" s="26">
        <v>2935</v>
      </c>
      <c r="H884" s="26">
        <v>6569</v>
      </c>
      <c r="I884" s="53">
        <v>11045</v>
      </c>
      <c r="J884" s="30">
        <v>1</v>
      </c>
      <c r="K884" s="30"/>
      <c r="L884" s="149"/>
      <c r="M884" s="30"/>
      <c r="N884" s="30">
        <v>5.9299999999999999E-2</v>
      </c>
    </row>
    <row r="885" spans="1:31">
      <c r="A885" s="13" t="s">
        <v>172</v>
      </c>
      <c r="B885" s="2" t="s">
        <v>77</v>
      </c>
      <c r="C885" s="14" t="s">
        <v>195</v>
      </c>
      <c r="D885" s="2">
        <v>2013</v>
      </c>
      <c r="E885" s="14">
        <v>2013</v>
      </c>
      <c r="F885" s="14" t="s">
        <v>101</v>
      </c>
      <c r="G885" s="26">
        <v>20701</v>
      </c>
      <c r="H885" s="26">
        <v>41502</v>
      </c>
      <c r="I885" s="53">
        <v>71412</v>
      </c>
      <c r="J885" s="30">
        <v>0.95320000000000005</v>
      </c>
      <c r="K885" s="30"/>
      <c r="L885" s="149"/>
      <c r="M885" s="30"/>
      <c r="N885" s="30">
        <v>3.1800000000000002E-2</v>
      </c>
    </row>
    <row r="886" spans="1:31">
      <c r="A886" s="13" t="s">
        <v>173</v>
      </c>
      <c r="B886" s="2" t="s">
        <v>77</v>
      </c>
      <c r="C886" s="14" t="s">
        <v>195</v>
      </c>
      <c r="D886" s="2">
        <v>2013</v>
      </c>
      <c r="E886" s="14">
        <v>2013</v>
      </c>
      <c r="F886" s="14" t="s">
        <v>101</v>
      </c>
      <c r="G886" s="26">
        <v>18898</v>
      </c>
      <c r="H886" s="26">
        <v>35234</v>
      </c>
      <c r="I886" s="53">
        <v>67455</v>
      </c>
      <c r="J886" s="30">
        <v>0.9214</v>
      </c>
      <c r="K886" s="30"/>
      <c r="L886" s="149"/>
      <c r="M886" s="30"/>
      <c r="N886" s="30">
        <v>5.9299999999999999E-2</v>
      </c>
    </row>
    <row r="887" spans="1:31">
      <c r="A887" s="13" t="s">
        <v>174</v>
      </c>
      <c r="B887" s="2" t="s">
        <v>78</v>
      </c>
      <c r="C887" s="14" t="s">
        <v>195</v>
      </c>
      <c r="D887" s="2">
        <v>2013</v>
      </c>
      <c r="E887" s="14">
        <v>2013</v>
      </c>
      <c r="F887" s="14" t="s">
        <v>101</v>
      </c>
      <c r="G887" s="26">
        <v>41491</v>
      </c>
      <c r="H887" s="26">
        <v>91308</v>
      </c>
      <c r="I887" s="53">
        <v>139925</v>
      </c>
      <c r="J887" s="30">
        <v>0.99380000000000002</v>
      </c>
      <c r="K887" s="30"/>
      <c r="L887" s="149"/>
      <c r="M887" s="30"/>
      <c r="N887" s="30">
        <v>8.0999999999999996E-3</v>
      </c>
    </row>
    <row r="888" spans="1:31">
      <c r="A888" s="13" t="s">
        <v>175</v>
      </c>
      <c r="B888" s="2" t="s">
        <v>78</v>
      </c>
      <c r="C888" s="14" t="s">
        <v>195</v>
      </c>
      <c r="D888" s="2">
        <v>2013</v>
      </c>
      <c r="E888" s="14">
        <v>2013</v>
      </c>
      <c r="F888" s="14" t="s">
        <v>101</v>
      </c>
      <c r="G888" s="26">
        <v>5201</v>
      </c>
      <c r="H888" s="26">
        <v>12477</v>
      </c>
      <c r="I888" s="53">
        <v>24112</v>
      </c>
      <c r="J888" s="30">
        <v>0.94379999999999997</v>
      </c>
      <c r="K888" s="30"/>
      <c r="L888" s="149"/>
      <c r="M888" s="30"/>
      <c r="N888" s="30">
        <v>5.9299999999999999E-2</v>
      </c>
    </row>
    <row r="889" spans="1:31">
      <c r="A889" s="13" t="s">
        <v>176</v>
      </c>
      <c r="B889" s="2" t="s">
        <v>78</v>
      </c>
      <c r="C889" s="14" t="s">
        <v>195</v>
      </c>
      <c r="D889" s="2">
        <v>2013</v>
      </c>
      <c r="E889" s="14">
        <v>2013</v>
      </c>
      <c r="F889" s="14" t="s">
        <v>101</v>
      </c>
      <c r="G889" s="26">
        <v>4171</v>
      </c>
      <c r="H889" s="26">
        <v>9632</v>
      </c>
      <c r="I889" s="53">
        <v>17549</v>
      </c>
      <c r="J889" s="30">
        <v>0.9385</v>
      </c>
      <c r="K889" s="30"/>
      <c r="L889" s="149"/>
      <c r="M889" s="30"/>
      <c r="N889" s="30">
        <v>5.9299999999999999E-2</v>
      </c>
    </row>
    <row r="890" spans="1:31">
      <c r="A890" s="13" t="s">
        <v>177</v>
      </c>
      <c r="B890" s="2" t="s">
        <v>78</v>
      </c>
      <c r="C890" s="14" t="s">
        <v>195</v>
      </c>
      <c r="D890" s="2">
        <v>2013</v>
      </c>
      <c r="E890" s="14">
        <v>2013</v>
      </c>
      <c r="F890" s="14" t="s">
        <v>101</v>
      </c>
      <c r="G890" s="26">
        <v>786</v>
      </c>
      <c r="H890" s="26">
        <v>1587</v>
      </c>
      <c r="I890" s="53">
        <v>2780</v>
      </c>
      <c r="J890" s="30">
        <v>0.97299999999999998</v>
      </c>
      <c r="K890" s="30"/>
      <c r="L890" s="149"/>
      <c r="M890" s="30"/>
      <c r="N890" s="30">
        <v>5.9299999999999999E-2</v>
      </c>
      <c r="O890" s="1"/>
      <c r="P890" s="1"/>
      <c r="Q890" s="1"/>
      <c r="R890" s="1"/>
      <c r="S890" s="1"/>
      <c r="T890" s="1"/>
      <c r="U890" s="1"/>
      <c r="V890" s="1"/>
      <c r="W890" s="1"/>
      <c r="X890" s="1"/>
      <c r="Y890" s="1"/>
      <c r="Z890" s="1"/>
      <c r="AA890" s="1"/>
      <c r="AB890" s="1"/>
      <c r="AC890" s="1"/>
      <c r="AD890" s="1"/>
      <c r="AE890" s="1"/>
    </row>
    <row r="891" spans="1:31">
      <c r="A891" s="13" t="s">
        <v>178</v>
      </c>
      <c r="B891" s="2" t="s">
        <v>77</v>
      </c>
      <c r="C891" s="14" t="s">
        <v>195</v>
      </c>
      <c r="D891" s="2">
        <v>2013</v>
      </c>
      <c r="E891" s="14">
        <v>2013</v>
      </c>
      <c r="F891" s="14" t="s">
        <v>101</v>
      </c>
      <c r="G891" s="26">
        <v>46787</v>
      </c>
      <c r="H891" s="26">
        <v>116280</v>
      </c>
      <c r="I891" s="53">
        <v>180558</v>
      </c>
      <c r="J891" s="30">
        <v>1</v>
      </c>
      <c r="K891" s="30"/>
      <c r="L891" s="149"/>
      <c r="M891" s="30"/>
      <c r="N891" s="30">
        <v>5.9299999999999999E-2</v>
      </c>
      <c r="O891" s="1"/>
      <c r="P891" s="1"/>
      <c r="Q891" s="1"/>
      <c r="R891" s="1"/>
      <c r="S891" s="1"/>
      <c r="T891" s="1"/>
      <c r="U891" s="1"/>
      <c r="V891" s="1"/>
      <c r="W891" s="1"/>
      <c r="X891" s="1"/>
      <c r="Y891" s="1"/>
      <c r="Z891" s="1"/>
      <c r="AA891" s="1"/>
      <c r="AB891" s="1"/>
      <c r="AC891" s="1"/>
      <c r="AD891" s="1"/>
      <c r="AE891" s="1"/>
    </row>
    <row r="892" spans="1:31">
      <c r="A892" s="13" t="s">
        <v>179</v>
      </c>
      <c r="B892" s="2" t="s">
        <v>78</v>
      </c>
      <c r="C892" s="14" t="s">
        <v>195</v>
      </c>
      <c r="D892" s="2">
        <v>2013</v>
      </c>
      <c r="E892" s="14">
        <v>2013</v>
      </c>
      <c r="F892" s="14" t="s">
        <v>101</v>
      </c>
      <c r="G892" s="26">
        <v>2880</v>
      </c>
      <c r="H892" s="26">
        <v>5271</v>
      </c>
      <c r="I892" s="53">
        <v>8437</v>
      </c>
      <c r="J892" s="30">
        <v>0.92949999999999999</v>
      </c>
      <c r="K892" s="30"/>
      <c r="L892" s="149"/>
      <c r="M892" s="30"/>
      <c r="N892" s="30">
        <v>5.9299999999999999E-2</v>
      </c>
      <c r="O892" s="1"/>
      <c r="P892" s="1"/>
      <c r="Q892" s="1"/>
      <c r="R892" s="1"/>
      <c r="S892" s="1"/>
      <c r="T892" s="1"/>
      <c r="U892" s="1"/>
      <c r="V892" s="1"/>
      <c r="W892" s="1"/>
      <c r="X892" s="1"/>
      <c r="Y892" s="1"/>
      <c r="Z892" s="1"/>
      <c r="AA892" s="1"/>
      <c r="AB892" s="1"/>
      <c r="AC892" s="1"/>
      <c r="AD892" s="1"/>
      <c r="AE892" s="1"/>
    </row>
    <row r="893" spans="1:31">
      <c r="A893" s="13" t="s">
        <v>180</v>
      </c>
      <c r="B893" s="2" t="s">
        <v>77</v>
      </c>
      <c r="C893" s="14" t="s">
        <v>195</v>
      </c>
      <c r="D893" s="2">
        <v>2013</v>
      </c>
      <c r="E893" s="14">
        <v>2013</v>
      </c>
      <c r="F893" s="14" t="s">
        <v>101</v>
      </c>
      <c r="G893" s="26">
        <v>32846</v>
      </c>
      <c r="H893" s="26">
        <v>68510</v>
      </c>
      <c r="I893" s="53">
        <v>128121</v>
      </c>
      <c r="J893" s="30">
        <v>0.99029999999999996</v>
      </c>
      <c r="K893" s="30"/>
      <c r="L893" s="149"/>
      <c r="M893" s="30"/>
      <c r="N893" s="30">
        <v>1.1599999999999999E-2</v>
      </c>
      <c r="O893" s="1"/>
      <c r="P893" s="1"/>
      <c r="Q893" s="1"/>
      <c r="R893" s="1"/>
      <c r="S893" s="1"/>
      <c r="T893" s="1"/>
      <c r="U893" s="1"/>
      <c r="V893" s="1"/>
      <c r="W893" s="1"/>
      <c r="X893" s="1"/>
      <c r="Y893" s="1"/>
      <c r="Z893" s="1"/>
      <c r="AA893" s="1"/>
      <c r="AB893" s="1"/>
      <c r="AC893" s="1"/>
      <c r="AD893" s="1"/>
      <c r="AE893" s="1"/>
    </row>
    <row r="894" spans="1:31">
      <c r="A894" s="13" t="s">
        <v>181</v>
      </c>
      <c r="B894" s="2" t="s">
        <v>77</v>
      </c>
      <c r="C894" s="14" t="s">
        <v>195</v>
      </c>
      <c r="D894" s="2">
        <v>2013</v>
      </c>
      <c r="E894" s="14">
        <v>2013</v>
      </c>
      <c r="F894" s="14" t="s">
        <v>101</v>
      </c>
      <c r="G894" s="26">
        <v>7919</v>
      </c>
      <c r="H894" s="26">
        <v>17054</v>
      </c>
      <c r="I894" s="53">
        <v>32614</v>
      </c>
      <c r="J894" s="30">
        <v>0.20050000000000001</v>
      </c>
      <c r="K894" s="30"/>
      <c r="L894" s="149"/>
      <c r="M894" s="30"/>
      <c r="N894" s="30">
        <v>5.9299999999999999E-2</v>
      </c>
      <c r="O894" s="1"/>
      <c r="P894" s="1"/>
      <c r="Q894" s="1"/>
      <c r="R894" s="1"/>
      <c r="S894" s="1"/>
      <c r="T894" s="1"/>
      <c r="U894" s="1"/>
      <c r="V894" s="1"/>
      <c r="W894" s="1"/>
      <c r="X894" s="1"/>
      <c r="Y894" s="1"/>
      <c r="Z894" s="1"/>
      <c r="AA894" s="1"/>
      <c r="AB894" s="1"/>
      <c r="AC894" s="1"/>
      <c r="AD894" s="1"/>
      <c r="AE894" s="1"/>
    </row>
    <row r="895" spans="1:31">
      <c r="A895" s="13" t="s">
        <v>182</v>
      </c>
      <c r="B895" s="2" t="s">
        <v>78</v>
      </c>
      <c r="C895" s="14" t="s">
        <v>195</v>
      </c>
      <c r="D895" s="2">
        <v>2013</v>
      </c>
      <c r="E895" s="14">
        <v>2013</v>
      </c>
      <c r="F895" s="14" t="s">
        <v>101</v>
      </c>
      <c r="G895" s="26">
        <v>5754</v>
      </c>
      <c r="H895" s="26">
        <v>12985</v>
      </c>
      <c r="I895" s="53">
        <v>20388</v>
      </c>
      <c r="J895" s="30">
        <v>1</v>
      </c>
      <c r="K895" s="30"/>
      <c r="L895" s="149"/>
      <c r="M895" s="30"/>
      <c r="N895" s="30">
        <v>5.9299999999999999E-2</v>
      </c>
      <c r="O895" s="1"/>
      <c r="P895" s="1"/>
      <c r="Q895" s="1"/>
      <c r="R895" s="1"/>
      <c r="S895" s="1"/>
      <c r="T895" s="1"/>
      <c r="U895" s="1"/>
      <c r="V895" s="1"/>
      <c r="W895" s="1"/>
      <c r="X895" s="1"/>
      <c r="Y895" s="1"/>
      <c r="Z895" s="1"/>
      <c r="AA895" s="1"/>
      <c r="AB895" s="1"/>
      <c r="AC895" s="1"/>
      <c r="AD895" s="1"/>
      <c r="AE895" s="1"/>
    </row>
    <row r="896" spans="1:31">
      <c r="A896" s="56" t="s">
        <v>183</v>
      </c>
      <c r="B896" s="2" t="s">
        <v>66</v>
      </c>
      <c r="C896" s="14" t="s">
        <v>62</v>
      </c>
      <c r="D896" s="2">
        <v>2013</v>
      </c>
      <c r="E896" s="14">
        <v>2013</v>
      </c>
      <c r="F896" s="14" t="s">
        <v>101</v>
      </c>
      <c r="G896" s="26">
        <v>1926913</v>
      </c>
      <c r="H896" s="26">
        <v>4202850</v>
      </c>
      <c r="I896" s="53">
        <v>8381949</v>
      </c>
      <c r="J896" s="30">
        <v>0.9708</v>
      </c>
      <c r="K896" s="30"/>
      <c r="L896" s="149"/>
      <c r="M896" s="30"/>
      <c r="N896" s="30">
        <v>2.9899999999999999E-2</v>
      </c>
      <c r="O896" s="2"/>
      <c r="P896" s="2"/>
      <c r="Q896" s="2"/>
      <c r="R896" s="2"/>
      <c r="S896" s="2"/>
      <c r="T896" s="2"/>
      <c r="U896" s="2"/>
      <c r="V896" s="2"/>
      <c r="W896" s="2"/>
      <c r="X896" s="2"/>
      <c r="Y896" s="2"/>
      <c r="Z896" s="2"/>
      <c r="AA896" s="2"/>
      <c r="AB896" s="2"/>
      <c r="AC896" s="2"/>
      <c r="AD896" s="2"/>
      <c r="AE896" s="2"/>
    </row>
    <row r="897" spans="1:31">
      <c r="A897" s="56" t="s">
        <v>184</v>
      </c>
      <c r="B897" s="2" t="s">
        <v>77</v>
      </c>
      <c r="C897" s="14" t="s">
        <v>62</v>
      </c>
      <c r="D897" s="2">
        <v>2013</v>
      </c>
      <c r="E897" s="14">
        <v>2013</v>
      </c>
      <c r="F897" s="14" t="s">
        <v>101</v>
      </c>
      <c r="G897" s="26">
        <v>62980</v>
      </c>
      <c r="H897" s="26">
        <v>126214</v>
      </c>
      <c r="I897" s="53">
        <v>276668</v>
      </c>
      <c r="J897" s="30">
        <v>0.91410000000000002</v>
      </c>
      <c r="K897" s="30"/>
      <c r="L897" s="149"/>
      <c r="M897" s="30"/>
      <c r="N897" s="30">
        <v>4.1000000000000002E-2</v>
      </c>
      <c r="O897" s="1"/>
      <c r="P897" s="1"/>
      <c r="Q897" s="1"/>
      <c r="R897" s="1"/>
      <c r="S897" s="1"/>
      <c r="T897" s="1"/>
      <c r="U897" s="1"/>
      <c r="V897" s="1"/>
      <c r="W897" s="1"/>
      <c r="X897" s="1"/>
      <c r="Y897" s="1"/>
      <c r="Z897" s="1"/>
      <c r="AA897" s="1"/>
      <c r="AB897" s="1"/>
      <c r="AC897" s="1"/>
      <c r="AD897" s="1"/>
      <c r="AE897" s="1"/>
    </row>
    <row r="898" spans="1:31">
      <c r="A898" s="56" t="s">
        <v>185</v>
      </c>
      <c r="B898" s="2" t="s">
        <v>78</v>
      </c>
      <c r="C898" s="14" t="s">
        <v>62</v>
      </c>
      <c r="D898" s="2">
        <v>2013</v>
      </c>
      <c r="E898" s="14">
        <v>2013</v>
      </c>
      <c r="F898" s="14" t="s">
        <v>101</v>
      </c>
      <c r="G898" s="26">
        <v>85</v>
      </c>
      <c r="H898" s="26">
        <v>153</v>
      </c>
      <c r="I898" s="53">
        <v>195</v>
      </c>
      <c r="J898" s="30">
        <v>1</v>
      </c>
      <c r="K898" s="30"/>
      <c r="L898" s="149"/>
      <c r="M898" s="30"/>
      <c r="N898" s="30">
        <v>6.13E-2</v>
      </c>
      <c r="O898" s="1"/>
      <c r="P898" s="1"/>
      <c r="Q898" s="1"/>
      <c r="R898" s="1"/>
      <c r="S898" s="1"/>
      <c r="T898" s="1"/>
      <c r="U898" s="1"/>
      <c r="V898" s="1"/>
      <c r="W898" s="1"/>
      <c r="X898" s="1"/>
      <c r="Y898" s="1"/>
      <c r="Z898" s="1"/>
      <c r="AA898" s="1"/>
      <c r="AB898" s="1"/>
      <c r="AC898" s="1"/>
      <c r="AD898" s="1"/>
      <c r="AE898" s="1"/>
    </row>
    <row r="899" spans="1:31">
      <c r="A899" s="56" t="s">
        <v>186</v>
      </c>
      <c r="B899" s="2" t="s">
        <v>78</v>
      </c>
      <c r="C899" s="14" t="s">
        <v>62</v>
      </c>
      <c r="D899" s="2">
        <v>2013</v>
      </c>
      <c r="E899" s="14">
        <v>2013</v>
      </c>
      <c r="F899" s="14" t="s">
        <v>101</v>
      </c>
      <c r="G899" s="26">
        <v>1717</v>
      </c>
      <c r="H899" s="26">
        <v>3262</v>
      </c>
      <c r="I899" s="53">
        <v>4602</v>
      </c>
      <c r="J899" s="30">
        <v>0.97319999999999995</v>
      </c>
      <c r="K899" s="30"/>
      <c r="L899" s="149"/>
      <c r="M899" s="30"/>
      <c r="N899" s="30">
        <v>6.13E-2</v>
      </c>
      <c r="O899" s="1"/>
      <c r="P899" s="1"/>
      <c r="Q899" s="1"/>
      <c r="R899" s="1"/>
      <c r="S899" s="1"/>
      <c r="T899" s="1"/>
      <c r="U899" s="1"/>
      <c r="V899" s="1"/>
      <c r="W899" s="1"/>
      <c r="X899" s="1"/>
      <c r="Y899" s="1"/>
      <c r="Z899" s="1"/>
      <c r="AA899" s="1"/>
      <c r="AB899" s="1"/>
      <c r="AC899" s="1"/>
      <c r="AD899" s="1"/>
      <c r="AE899" s="1"/>
    </row>
    <row r="900" spans="1:31">
      <c r="A900" s="56" t="s">
        <v>187</v>
      </c>
      <c r="B900" s="2" t="s">
        <v>78</v>
      </c>
      <c r="C900" s="14" t="s">
        <v>62</v>
      </c>
      <c r="D900" s="2">
        <v>2013</v>
      </c>
      <c r="E900" s="14">
        <v>2013</v>
      </c>
      <c r="F900" s="14" t="s">
        <v>101</v>
      </c>
      <c r="G900" s="26">
        <v>14409</v>
      </c>
      <c r="H900" s="26">
        <v>29770</v>
      </c>
      <c r="I900" s="53">
        <v>52492</v>
      </c>
      <c r="J900" s="30">
        <v>0.9415</v>
      </c>
      <c r="K900" s="30"/>
      <c r="L900" s="149"/>
      <c r="M900" s="30"/>
      <c r="N900" s="30">
        <v>6.13E-2</v>
      </c>
      <c r="O900" s="1"/>
      <c r="P900" s="1"/>
      <c r="Q900" s="1"/>
      <c r="R900" s="1"/>
      <c r="S900" s="1"/>
      <c r="T900" s="1"/>
      <c r="U900" s="1"/>
      <c r="V900" s="1"/>
      <c r="W900" s="1"/>
      <c r="X900" s="1"/>
      <c r="Y900" s="1"/>
      <c r="Z900" s="1"/>
      <c r="AA900" s="1"/>
      <c r="AB900" s="1"/>
      <c r="AC900" s="1"/>
      <c r="AD900" s="1"/>
      <c r="AE900" s="1"/>
    </row>
    <row r="901" spans="1:31">
      <c r="A901" s="56" t="s">
        <v>188</v>
      </c>
      <c r="B901" s="2" t="s">
        <v>78</v>
      </c>
      <c r="C901" s="14" t="s">
        <v>62</v>
      </c>
      <c r="D901" s="2">
        <v>2013</v>
      </c>
      <c r="E901" s="14">
        <v>2013</v>
      </c>
      <c r="F901" s="14" t="s">
        <v>101</v>
      </c>
      <c r="G901" s="26">
        <v>2571</v>
      </c>
      <c r="H901" s="26">
        <v>5023</v>
      </c>
      <c r="I901" s="53">
        <v>6967</v>
      </c>
      <c r="J901" s="30">
        <v>0.98170000000000002</v>
      </c>
      <c r="K901" s="30"/>
      <c r="L901" s="149"/>
      <c r="M901" s="30"/>
      <c r="N901" s="30">
        <v>6.13E-2</v>
      </c>
      <c r="O901" s="1"/>
      <c r="P901" s="1"/>
      <c r="Q901" s="1"/>
      <c r="R901" s="1"/>
      <c r="S901" s="1"/>
      <c r="T901" s="1"/>
      <c r="U901" s="1"/>
      <c r="V901" s="1"/>
      <c r="W901" s="1"/>
      <c r="X901" s="1"/>
      <c r="Y901" s="1"/>
      <c r="Z901" s="1"/>
      <c r="AA901" s="1"/>
      <c r="AB901" s="1"/>
      <c r="AC901" s="1"/>
      <c r="AD901" s="1"/>
      <c r="AE901" s="1"/>
    </row>
    <row r="902" spans="1:31">
      <c r="A902" s="56" t="s">
        <v>189</v>
      </c>
      <c r="B902" s="2" t="s">
        <v>78</v>
      </c>
      <c r="C902" s="14" t="s">
        <v>62</v>
      </c>
      <c r="D902" s="2">
        <v>2013</v>
      </c>
      <c r="E902" s="14">
        <v>2013</v>
      </c>
      <c r="F902" s="14" t="s">
        <v>101</v>
      </c>
      <c r="G902" s="26">
        <v>733</v>
      </c>
      <c r="H902" s="26">
        <v>1840</v>
      </c>
      <c r="I902" s="53">
        <v>4948</v>
      </c>
      <c r="J902" s="30">
        <v>0.98040000000000005</v>
      </c>
      <c r="K902" s="30"/>
      <c r="L902" s="149"/>
      <c r="M902" s="30"/>
      <c r="N902" s="30">
        <v>6.13E-2</v>
      </c>
      <c r="O902" s="1"/>
      <c r="P902" s="1"/>
      <c r="Q902" s="1"/>
      <c r="R902" s="1"/>
      <c r="S902" s="1"/>
      <c r="T902" s="1"/>
      <c r="U902" s="1"/>
      <c r="V902" s="1"/>
      <c r="W902" s="1"/>
      <c r="X902" s="1"/>
      <c r="Y902" s="1"/>
      <c r="Z902" s="1"/>
      <c r="AA902" s="1"/>
      <c r="AB902" s="1"/>
      <c r="AC902" s="1"/>
      <c r="AD902" s="1"/>
      <c r="AE902" s="1"/>
    </row>
    <row r="903" spans="1:31">
      <c r="A903" s="56" t="s">
        <v>190</v>
      </c>
      <c r="B903" s="2" t="s">
        <v>77</v>
      </c>
      <c r="C903" s="14" t="s">
        <v>62</v>
      </c>
      <c r="D903" s="2">
        <v>2013</v>
      </c>
      <c r="E903" s="14">
        <v>2013</v>
      </c>
      <c r="F903" s="14" t="s">
        <v>101</v>
      </c>
      <c r="G903" s="26">
        <v>33077</v>
      </c>
      <c r="H903" s="26">
        <v>68625</v>
      </c>
      <c r="I903" s="53">
        <v>159938</v>
      </c>
      <c r="J903" s="30">
        <v>0.9496</v>
      </c>
      <c r="K903" s="30"/>
      <c r="L903" s="149"/>
      <c r="M903" s="30"/>
      <c r="N903" s="30">
        <v>2.24E-2</v>
      </c>
      <c r="O903" s="1"/>
      <c r="P903" s="1"/>
      <c r="Q903" s="1"/>
      <c r="R903" s="1"/>
      <c r="S903" s="1"/>
      <c r="T903" s="1"/>
      <c r="U903" s="1"/>
      <c r="V903" s="1"/>
      <c r="W903" s="1"/>
      <c r="X903" s="1"/>
      <c r="Y903" s="1"/>
      <c r="Z903" s="1"/>
      <c r="AA903" s="1"/>
      <c r="AB903" s="1"/>
      <c r="AC903" s="1"/>
      <c r="AD903" s="1"/>
      <c r="AE903" s="1"/>
    </row>
    <row r="904" spans="1:31">
      <c r="A904" s="56" t="s">
        <v>191</v>
      </c>
      <c r="B904" s="2" t="s">
        <v>78</v>
      </c>
      <c r="C904" s="14" t="s">
        <v>62</v>
      </c>
      <c r="D904" s="2">
        <v>2013</v>
      </c>
      <c r="E904" s="14">
        <v>2013</v>
      </c>
      <c r="F904" s="14" t="s">
        <v>101</v>
      </c>
      <c r="G904" s="26">
        <v>2542</v>
      </c>
      <c r="H904" s="26">
        <v>5149</v>
      </c>
      <c r="I904" s="53">
        <v>8002</v>
      </c>
      <c r="J904" s="30">
        <v>1</v>
      </c>
      <c r="K904" s="30"/>
      <c r="L904" s="149"/>
      <c r="M904" s="30"/>
      <c r="N904" s="30">
        <v>6.13E-2</v>
      </c>
      <c r="O904" s="1"/>
      <c r="P904" s="1"/>
      <c r="Q904" s="1"/>
      <c r="R904" s="1"/>
      <c r="S904" s="1"/>
      <c r="T904" s="1"/>
      <c r="U904" s="1"/>
      <c r="V904" s="1"/>
      <c r="W904" s="1"/>
      <c r="X904" s="1"/>
      <c r="Y904" s="1"/>
      <c r="Z904" s="1"/>
      <c r="AA904" s="1"/>
      <c r="AB904" s="1"/>
      <c r="AC904" s="1"/>
      <c r="AD904" s="1"/>
      <c r="AE904" s="1"/>
    </row>
    <row r="905" spans="1:31">
      <c r="A905" s="56" t="s">
        <v>192</v>
      </c>
      <c r="B905" s="2" t="s">
        <v>78</v>
      </c>
      <c r="C905" s="14" t="s">
        <v>62</v>
      </c>
      <c r="D905" s="2">
        <v>2013</v>
      </c>
      <c r="E905" s="14">
        <v>2013</v>
      </c>
      <c r="F905" s="14" t="s">
        <v>101</v>
      </c>
      <c r="G905" s="26">
        <v>6409</v>
      </c>
      <c r="H905" s="26">
        <v>11947</v>
      </c>
      <c r="I905" s="53">
        <v>19911</v>
      </c>
      <c r="J905" s="30">
        <v>0.99239999999999995</v>
      </c>
      <c r="K905" s="30"/>
      <c r="L905" s="149"/>
      <c r="M905" s="30"/>
      <c r="N905" s="30">
        <v>6.13E-2</v>
      </c>
      <c r="O905" s="1"/>
      <c r="P905" s="1"/>
      <c r="Q905" s="1"/>
      <c r="R905" s="1"/>
      <c r="S905" s="1"/>
      <c r="T905" s="1"/>
      <c r="U905" s="1"/>
      <c r="V905" s="1"/>
      <c r="W905" s="1"/>
      <c r="X905" s="1"/>
      <c r="Y905" s="1"/>
      <c r="Z905" s="1"/>
      <c r="AA905" s="1"/>
      <c r="AB905" s="1"/>
      <c r="AC905" s="1"/>
      <c r="AD905" s="1"/>
      <c r="AE905" s="1"/>
    </row>
    <row r="906" spans="1:31">
      <c r="A906" s="13" t="s">
        <v>134</v>
      </c>
      <c r="B906" s="2" t="s">
        <v>77</v>
      </c>
      <c r="C906" s="14" t="s">
        <v>62</v>
      </c>
      <c r="D906" s="2">
        <v>2013</v>
      </c>
      <c r="E906" s="14">
        <v>2013</v>
      </c>
      <c r="F906" s="14" t="s">
        <v>101</v>
      </c>
      <c r="G906" s="26">
        <v>91601</v>
      </c>
      <c r="H906" s="26">
        <v>220493</v>
      </c>
      <c r="I906" s="53">
        <v>336953</v>
      </c>
      <c r="J906" s="30">
        <v>0.95979999999999999</v>
      </c>
      <c r="K906" s="30"/>
      <c r="L906" s="149"/>
      <c r="M906" s="30"/>
      <c r="N906" s="30">
        <v>5.4999999999999997E-3</v>
      </c>
    </row>
    <row r="907" spans="1:31">
      <c r="A907" s="13" t="s">
        <v>135</v>
      </c>
      <c r="B907" s="2" t="s">
        <v>78</v>
      </c>
      <c r="C907" s="14" t="s">
        <v>62</v>
      </c>
      <c r="D907" s="2">
        <v>2013</v>
      </c>
      <c r="E907" s="14">
        <v>2013</v>
      </c>
      <c r="F907" s="14" t="s">
        <v>101</v>
      </c>
      <c r="G907" s="26">
        <v>1451</v>
      </c>
      <c r="H907" s="26">
        <v>3606</v>
      </c>
      <c r="I907" s="53">
        <v>7722</v>
      </c>
      <c r="J907" s="30">
        <v>1</v>
      </c>
      <c r="K907" s="30"/>
      <c r="L907" s="149"/>
      <c r="M907" s="30"/>
      <c r="N907" s="30">
        <v>6.13E-2</v>
      </c>
    </row>
    <row r="908" spans="1:31">
      <c r="A908" s="13" t="s">
        <v>136</v>
      </c>
      <c r="B908" s="2" t="s">
        <v>78</v>
      </c>
      <c r="C908" s="14" t="s">
        <v>62</v>
      </c>
      <c r="D908" s="2">
        <v>2013</v>
      </c>
      <c r="E908" s="14">
        <v>2013</v>
      </c>
      <c r="F908" s="14" t="s">
        <v>101</v>
      </c>
      <c r="G908" s="26">
        <v>8426</v>
      </c>
      <c r="H908" s="26">
        <v>15819</v>
      </c>
      <c r="I908" s="53">
        <v>28165</v>
      </c>
      <c r="J908" s="30">
        <v>0.98919999999999997</v>
      </c>
      <c r="K908" s="30"/>
      <c r="L908" s="149"/>
      <c r="M908" s="30"/>
      <c r="N908" s="30">
        <v>6.13E-2</v>
      </c>
    </row>
    <row r="909" spans="1:31">
      <c r="A909" s="13" t="s">
        <v>137</v>
      </c>
      <c r="B909" s="2" t="s">
        <v>78</v>
      </c>
      <c r="C909" s="14" t="s">
        <v>62</v>
      </c>
      <c r="D909" s="2">
        <v>2013</v>
      </c>
      <c r="E909" s="14">
        <v>2013</v>
      </c>
      <c r="F909" s="14" t="s">
        <v>101</v>
      </c>
      <c r="G909" s="26">
        <v>14164</v>
      </c>
      <c r="H909" s="26">
        <v>36277</v>
      </c>
      <c r="I909" s="53">
        <v>59955</v>
      </c>
      <c r="J909" s="30">
        <v>1</v>
      </c>
      <c r="K909" s="30"/>
      <c r="L909" s="149"/>
      <c r="M909" s="30"/>
      <c r="N909" s="30">
        <v>6.13E-2</v>
      </c>
    </row>
    <row r="910" spans="1:31">
      <c r="A910" s="13" t="s">
        <v>138</v>
      </c>
      <c r="B910" s="2" t="s">
        <v>78</v>
      </c>
      <c r="C910" s="14" t="s">
        <v>62</v>
      </c>
      <c r="D910" s="2">
        <v>2013</v>
      </c>
      <c r="E910" s="14">
        <v>2013</v>
      </c>
      <c r="F910" s="14" t="s">
        <v>101</v>
      </c>
      <c r="G910" s="26">
        <v>1038</v>
      </c>
      <c r="H910" s="26">
        <v>2058</v>
      </c>
      <c r="I910" s="53">
        <v>3664</v>
      </c>
      <c r="J910" s="30">
        <v>1</v>
      </c>
      <c r="K910" s="30"/>
      <c r="L910" s="149"/>
      <c r="M910" s="30"/>
      <c r="N910" s="30">
        <v>6.13E-2</v>
      </c>
    </row>
    <row r="911" spans="1:31">
      <c r="A911" s="13" t="s">
        <v>139</v>
      </c>
      <c r="B911" s="2" t="s">
        <v>78</v>
      </c>
      <c r="C911" s="14" t="s">
        <v>62</v>
      </c>
      <c r="D911" s="2">
        <v>2013</v>
      </c>
      <c r="E911" s="14">
        <v>2013</v>
      </c>
      <c r="F911" s="14" t="s">
        <v>101</v>
      </c>
      <c r="G911" s="26">
        <v>59622</v>
      </c>
      <c r="H911" s="26">
        <v>144678</v>
      </c>
      <c r="I911" s="53">
        <v>262147</v>
      </c>
      <c r="J911" s="30">
        <v>0.99139999999999995</v>
      </c>
      <c r="K911" s="30"/>
      <c r="L911" s="149"/>
      <c r="M911" s="30"/>
      <c r="N911" s="30">
        <v>2.6599999999999999E-2</v>
      </c>
    </row>
    <row r="912" spans="1:31">
      <c r="A912" s="13" t="s">
        <v>140</v>
      </c>
      <c r="B912" s="2" t="s">
        <v>78</v>
      </c>
      <c r="C912" s="14" t="s">
        <v>62</v>
      </c>
      <c r="D912" s="2">
        <v>2013</v>
      </c>
      <c r="E912" s="14">
        <v>2013</v>
      </c>
      <c r="F912" s="14" t="s">
        <v>101</v>
      </c>
      <c r="G912" s="26">
        <v>10012</v>
      </c>
      <c r="H912" s="26">
        <v>23729</v>
      </c>
      <c r="I912" s="53">
        <v>40269</v>
      </c>
      <c r="J912" s="30">
        <v>0.98360000000000003</v>
      </c>
      <c r="K912" s="30"/>
      <c r="L912" s="149"/>
      <c r="M912" s="30"/>
      <c r="N912" s="30">
        <v>6.13E-2</v>
      </c>
    </row>
    <row r="913" spans="1:14">
      <c r="A913" s="13" t="s">
        <v>141</v>
      </c>
      <c r="B913" s="2" t="s">
        <v>78</v>
      </c>
      <c r="C913" s="14" t="s">
        <v>62</v>
      </c>
      <c r="D913" s="2">
        <v>2013</v>
      </c>
      <c r="E913" s="14">
        <v>2013</v>
      </c>
      <c r="F913" s="14" t="s">
        <v>101</v>
      </c>
      <c r="G913" s="26">
        <v>5165</v>
      </c>
      <c r="H913" s="26">
        <v>10263</v>
      </c>
      <c r="I913" s="53">
        <v>18382</v>
      </c>
      <c r="J913" s="30">
        <v>0.96089999999999998</v>
      </c>
      <c r="K913" s="30"/>
      <c r="L913" s="149"/>
      <c r="M913" s="30"/>
      <c r="N913" s="30">
        <v>6.13E-2</v>
      </c>
    </row>
    <row r="914" spans="1:14">
      <c r="A914" s="13" t="s">
        <v>142</v>
      </c>
      <c r="B914" s="2" t="s">
        <v>78</v>
      </c>
      <c r="C914" s="14" t="s">
        <v>62</v>
      </c>
      <c r="D914" s="2">
        <v>2013</v>
      </c>
      <c r="E914" s="14">
        <v>2013</v>
      </c>
      <c r="F914" s="14" t="s">
        <v>101</v>
      </c>
      <c r="G914" s="26">
        <v>1419</v>
      </c>
      <c r="H914" s="26">
        <v>2954</v>
      </c>
      <c r="I914" s="53">
        <v>4973</v>
      </c>
      <c r="J914" s="30">
        <v>0.98919999999999997</v>
      </c>
      <c r="K914" s="30"/>
      <c r="L914" s="149"/>
      <c r="M914" s="30"/>
      <c r="N914" s="30">
        <v>6.13E-2</v>
      </c>
    </row>
    <row r="915" spans="1:14">
      <c r="A915" s="13" t="s">
        <v>143</v>
      </c>
      <c r="B915" s="2" t="s">
        <v>79</v>
      </c>
      <c r="C915" s="14" t="s">
        <v>62</v>
      </c>
      <c r="D915" s="2">
        <v>2013</v>
      </c>
      <c r="E915" s="14">
        <v>2013</v>
      </c>
      <c r="F915" s="14" t="s">
        <v>101</v>
      </c>
      <c r="G915" s="26">
        <v>549697</v>
      </c>
      <c r="H915" s="26">
        <v>1134472</v>
      </c>
      <c r="I915" s="53">
        <v>2577194</v>
      </c>
      <c r="J915" s="30">
        <v>0.96709999999999996</v>
      </c>
      <c r="K915" s="30"/>
      <c r="L915" s="149"/>
      <c r="M915" s="30"/>
      <c r="N915" s="30">
        <v>2.1100000000000001E-2</v>
      </c>
    </row>
    <row r="916" spans="1:14">
      <c r="A916" s="13" t="s">
        <v>144</v>
      </c>
      <c r="B916" s="2" t="s">
        <v>78</v>
      </c>
      <c r="C916" s="14" t="s">
        <v>62</v>
      </c>
      <c r="D916" s="2">
        <v>2013</v>
      </c>
      <c r="E916" s="14">
        <v>2013</v>
      </c>
      <c r="F916" s="14" t="s">
        <v>101</v>
      </c>
      <c r="G916" s="26">
        <v>10722</v>
      </c>
      <c r="H916" s="26">
        <v>27189</v>
      </c>
      <c r="I916" s="53">
        <v>50257</v>
      </c>
      <c r="J916" s="30">
        <v>0.97819999999999996</v>
      </c>
      <c r="K916" s="30"/>
      <c r="L916" s="149"/>
      <c r="M916" s="30"/>
      <c r="N916" s="30">
        <v>6.13E-2</v>
      </c>
    </row>
    <row r="917" spans="1:14">
      <c r="A917" s="13" t="s">
        <v>145</v>
      </c>
      <c r="B917" s="2" t="s">
        <v>78</v>
      </c>
      <c r="C917" s="14" t="s">
        <v>62</v>
      </c>
      <c r="D917" s="2">
        <v>2013</v>
      </c>
      <c r="E917" s="14">
        <v>2013</v>
      </c>
      <c r="F917" s="14" t="s">
        <v>101</v>
      </c>
      <c r="G917" s="26">
        <v>5648</v>
      </c>
      <c r="H917" s="26">
        <v>9542</v>
      </c>
      <c r="I917" s="53">
        <v>24775</v>
      </c>
      <c r="J917" s="30">
        <v>0.9506</v>
      </c>
      <c r="K917" s="30"/>
      <c r="L917" s="149"/>
      <c r="M917" s="30"/>
      <c r="N917" s="30">
        <v>6.13E-2</v>
      </c>
    </row>
    <row r="918" spans="1:14">
      <c r="A918" s="13" t="s">
        <v>146</v>
      </c>
      <c r="B918" s="2" t="s">
        <v>78</v>
      </c>
      <c r="C918" s="14" t="s">
        <v>62</v>
      </c>
      <c r="D918" s="2">
        <v>2013</v>
      </c>
      <c r="E918" s="14">
        <v>2013</v>
      </c>
      <c r="F918" s="14" t="s">
        <v>101</v>
      </c>
      <c r="G918" s="26">
        <v>913</v>
      </c>
      <c r="H918" s="26">
        <v>1828</v>
      </c>
      <c r="I918" s="53">
        <v>2942</v>
      </c>
      <c r="J918" s="30">
        <v>0.91110000000000002</v>
      </c>
      <c r="K918" s="30"/>
      <c r="L918" s="149"/>
      <c r="M918" s="30"/>
      <c r="N918" s="30">
        <v>6.13E-2</v>
      </c>
    </row>
    <row r="919" spans="1:14">
      <c r="A919" s="13" t="s">
        <v>147</v>
      </c>
      <c r="B919" s="2" t="s">
        <v>78</v>
      </c>
      <c r="C919" s="14" t="s">
        <v>62</v>
      </c>
      <c r="D919" s="2">
        <v>2013</v>
      </c>
      <c r="E919" s="14">
        <v>2013</v>
      </c>
      <c r="F919" s="14" t="s">
        <v>101</v>
      </c>
      <c r="G919" s="26">
        <v>6971</v>
      </c>
      <c r="H919" s="26">
        <v>13205</v>
      </c>
      <c r="I919" s="53">
        <v>24475</v>
      </c>
      <c r="J919" s="30">
        <v>1</v>
      </c>
      <c r="K919" s="30"/>
      <c r="L919" s="149"/>
      <c r="M919" s="30"/>
      <c r="N919" s="30">
        <v>6.13E-2</v>
      </c>
    </row>
    <row r="920" spans="1:14">
      <c r="A920" s="13" t="s">
        <v>148</v>
      </c>
      <c r="B920" s="2" t="s">
        <v>78</v>
      </c>
      <c r="C920" s="14" t="s">
        <v>62</v>
      </c>
      <c r="D920" s="2">
        <v>2013</v>
      </c>
      <c r="E920" s="14">
        <v>2013</v>
      </c>
      <c r="F920" s="14" t="s">
        <v>101</v>
      </c>
      <c r="G920" s="26">
        <v>22906</v>
      </c>
      <c r="H920" s="26">
        <v>55780</v>
      </c>
      <c r="I920" s="53">
        <v>89158</v>
      </c>
      <c r="J920" s="30">
        <v>0.99780000000000002</v>
      </c>
      <c r="K920" s="30"/>
      <c r="L920" s="149"/>
      <c r="M920" s="30"/>
      <c r="N920" s="30">
        <v>3.8E-3</v>
      </c>
    </row>
    <row r="921" spans="1:14">
      <c r="A921" s="13" t="s">
        <v>149</v>
      </c>
      <c r="B921" s="2" t="s">
        <v>78</v>
      </c>
      <c r="C921" s="14" t="s">
        <v>62</v>
      </c>
      <c r="D921" s="2">
        <v>2013</v>
      </c>
      <c r="E921" s="14">
        <v>2013</v>
      </c>
      <c r="F921" s="14" t="s">
        <v>101</v>
      </c>
      <c r="G921" s="26">
        <v>433</v>
      </c>
      <c r="H921" s="26">
        <v>955</v>
      </c>
      <c r="I921" s="53">
        <v>2065</v>
      </c>
      <c r="J921" s="30">
        <v>1</v>
      </c>
      <c r="K921" s="30"/>
      <c r="L921" s="149"/>
      <c r="M921" s="30"/>
      <c r="N921" s="30">
        <v>6.13E-2</v>
      </c>
    </row>
    <row r="922" spans="1:14">
      <c r="A922" s="13" t="s">
        <v>150</v>
      </c>
      <c r="B922" s="2" t="s">
        <v>78</v>
      </c>
      <c r="C922" s="14" t="s">
        <v>62</v>
      </c>
      <c r="D922" s="2">
        <v>2013</v>
      </c>
      <c r="E922" s="14">
        <v>2013</v>
      </c>
      <c r="F922" s="14" t="s">
        <v>101</v>
      </c>
      <c r="G922" s="26">
        <v>335</v>
      </c>
      <c r="H922" s="26">
        <v>606</v>
      </c>
      <c r="I922" s="53">
        <v>1568</v>
      </c>
      <c r="J922" s="30">
        <v>1</v>
      </c>
      <c r="K922" s="30"/>
      <c r="L922" s="149"/>
      <c r="M922" s="30"/>
      <c r="N922" s="30">
        <v>6.13E-2</v>
      </c>
    </row>
    <row r="923" spans="1:14">
      <c r="A923" s="13" t="s">
        <v>151</v>
      </c>
      <c r="B923" s="2" t="s">
        <v>78</v>
      </c>
      <c r="C923" s="14" t="s">
        <v>62</v>
      </c>
      <c r="D923" s="2">
        <v>2013</v>
      </c>
      <c r="E923" s="14">
        <v>2013</v>
      </c>
      <c r="F923" s="14" t="s">
        <v>101</v>
      </c>
      <c r="G923" s="26">
        <v>21740</v>
      </c>
      <c r="H923" s="26">
        <v>50064</v>
      </c>
      <c r="I923" s="53">
        <v>117627</v>
      </c>
      <c r="J923" s="30">
        <v>1</v>
      </c>
      <c r="K923" s="30"/>
      <c r="L923" s="149"/>
      <c r="M923" s="30"/>
      <c r="N923" s="30">
        <v>1.5699999999999999E-2</v>
      </c>
    </row>
    <row r="924" spans="1:14">
      <c r="A924" s="13" t="s">
        <v>152</v>
      </c>
      <c r="B924" s="2" t="s">
        <v>78</v>
      </c>
      <c r="C924" s="14" t="s">
        <v>62</v>
      </c>
      <c r="D924" s="2">
        <v>2013</v>
      </c>
      <c r="E924" s="14">
        <v>2013</v>
      </c>
      <c r="F924" s="14" t="s">
        <v>101</v>
      </c>
      <c r="G924" s="26">
        <v>3358</v>
      </c>
      <c r="H924" s="26">
        <v>7097</v>
      </c>
      <c r="I924" s="53">
        <v>18979</v>
      </c>
      <c r="J924" s="30">
        <v>0.6341</v>
      </c>
      <c r="K924" s="30"/>
      <c r="L924" s="149"/>
      <c r="M924" s="30"/>
      <c r="N924" s="30">
        <v>6.13E-2</v>
      </c>
    </row>
    <row r="925" spans="1:14">
      <c r="A925" s="13" t="s">
        <v>153</v>
      </c>
      <c r="B925" s="2" t="s">
        <v>78</v>
      </c>
      <c r="C925" s="14" t="s">
        <v>62</v>
      </c>
      <c r="D925" s="2">
        <v>2013</v>
      </c>
      <c r="E925" s="14">
        <v>2013</v>
      </c>
      <c r="F925" s="14" t="s">
        <v>101</v>
      </c>
      <c r="G925" s="26">
        <v>3840</v>
      </c>
      <c r="H925" s="26">
        <v>7327</v>
      </c>
      <c r="I925" s="53">
        <v>12104</v>
      </c>
      <c r="J925" s="30">
        <v>1</v>
      </c>
      <c r="K925" s="30"/>
      <c r="L925" s="149"/>
      <c r="M925" s="30"/>
      <c r="N925" s="30">
        <v>6.13E-2</v>
      </c>
    </row>
    <row r="926" spans="1:14">
      <c r="A926" s="13" t="s">
        <v>154</v>
      </c>
      <c r="B926" s="2" t="s">
        <v>77</v>
      </c>
      <c r="C926" s="14" t="s">
        <v>62</v>
      </c>
      <c r="D926" s="2">
        <v>2013</v>
      </c>
      <c r="E926" s="14">
        <v>2013</v>
      </c>
      <c r="F926" s="14" t="s">
        <v>101</v>
      </c>
      <c r="G926" s="26">
        <v>104202</v>
      </c>
      <c r="H926" s="26">
        <v>230478</v>
      </c>
      <c r="I926" s="53">
        <v>537815</v>
      </c>
      <c r="J926" s="30">
        <v>0.99750000000000005</v>
      </c>
      <c r="K926" s="30"/>
      <c r="L926" s="149"/>
      <c r="M926" s="30"/>
      <c r="N926" s="30">
        <v>1.3100000000000001E-2</v>
      </c>
    </row>
    <row r="927" spans="1:14">
      <c r="A927" s="13" t="s">
        <v>155</v>
      </c>
      <c r="B927" s="2" t="s">
        <v>77</v>
      </c>
      <c r="C927" s="14" t="s">
        <v>62</v>
      </c>
      <c r="D927" s="2">
        <v>2013</v>
      </c>
      <c r="E927" s="14">
        <v>2013</v>
      </c>
      <c r="F927" s="14" t="s">
        <v>101</v>
      </c>
      <c r="G927" s="26">
        <v>8372</v>
      </c>
      <c r="H927" s="26">
        <v>17632</v>
      </c>
      <c r="I927" s="53">
        <v>32662</v>
      </c>
      <c r="J927" s="30">
        <v>0.99450000000000005</v>
      </c>
      <c r="K927" s="30"/>
      <c r="L927" s="149"/>
      <c r="M927" s="30"/>
      <c r="N927" s="30">
        <v>6.13E-2</v>
      </c>
    </row>
    <row r="928" spans="1:14">
      <c r="A928" s="13" t="s">
        <v>156</v>
      </c>
      <c r="B928" s="2" t="s">
        <v>78</v>
      </c>
      <c r="C928" s="14" t="s">
        <v>62</v>
      </c>
      <c r="D928" s="2">
        <v>2013</v>
      </c>
      <c r="E928" s="14">
        <v>2013</v>
      </c>
      <c r="F928" s="14" t="s">
        <v>101</v>
      </c>
      <c r="G928" s="26">
        <v>802</v>
      </c>
      <c r="H928" s="26">
        <v>1729</v>
      </c>
      <c r="I928" s="53">
        <v>3330</v>
      </c>
      <c r="J928" s="30">
        <v>1</v>
      </c>
      <c r="K928" s="30"/>
      <c r="L928" s="149"/>
      <c r="M928" s="30"/>
      <c r="N928" s="30">
        <v>6.13E-2</v>
      </c>
    </row>
    <row r="929" spans="1:14">
      <c r="A929" s="13" t="s">
        <v>157</v>
      </c>
      <c r="B929" s="2" t="s">
        <v>78</v>
      </c>
      <c r="C929" s="14" t="s">
        <v>62</v>
      </c>
      <c r="D929" s="2">
        <v>2013</v>
      </c>
      <c r="E929" s="14">
        <v>2013</v>
      </c>
      <c r="F929" s="14" t="s">
        <v>101</v>
      </c>
      <c r="G929" s="26">
        <v>114243</v>
      </c>
      <c r="H929" s="26">
        <v>274951</v>
      </c>
      <c r="I929" s="53">
        <v>483475</v>
      </c>
      <c r="J929" s="30">
        <v>0.99860000000000004</v>
      </c>
      <c r="K929" s="30"/>
      <c r="L929" s="149"/>
      <c r="M929" s="30"/>
      <c r="N929" s="30">
        <v>3.0200000000000001E-2</v>
      </c>
    </row>
    <row r="930" spans="1:14">
      <c r="A930" s="13" t="s">
        <v>158</v>
      </c>
      <c r="B930" s="2" t="s">
        <v>77</v>
      </c>
      <c r="C930" s="14" t="s">
        <v>62</v>
      </c>
      <c r="D930" s="2">
        <v>2013</v>
      </c>
      <c r="E930" s="14">
        <v>2013</v>
      </c>
      <c r="F930" s="14" t="s">
        <v>101</v>
      </c>
      <c r="G930" s="26">
        <v>93514</v>
      </c>
      <c r="H930" s="26">
        <v>209287</v>
      </c>
      <c r="I930" s="53">
        <v>357297</v>
      </c>
      <c r="J930" s="30">
        <v>0.98860000000000003</v>
      </c>
      <c r="K930" s="30"/>
      <c r="L930" s="149"/>
      <c r="M930" s="30"/>
      <c r="N930" s="30">
        <v>4.5999999999999999E-3</v>
      </c>
    </row>
    <row r="931" spans="1:14">
      <c r="A931" s="13" t="s">
        <v>159</v>
      </c>
      <c r="B931" s="2" t="s">
        <v>78</v>
      </c>
      <c r="C931" s="14" t="s">
        <v>62</v>
      </c>
      <c r="D931" s="2">
        <v>2013</v>
      </c>
      <c r="E931" s="14">
        <v>2013</v>
      </c>
      <c r="F931" s="14" t="s">
        <v>101</v>
      </c>
      <c r="G931" s="26">
        <v>2715</v>
      </c>
      <c r="H931" s="26">
        <v>6339</v>
      </c>
      <c r="I931" s="53">
        <v>10925</v>
      </c>
      <c r="J931" s="30">
        <v>0.94399999999999995</v>
      </c>
      <c r="K931" s="30"/>
      <c r="L931" s="149"/>
      <c r="M931" s="30"/>
      <c r="N931" s="30">
        <v>6.13E-2</v>
      </c>
    </row>
    <row r="932" spans="1:14">
      <c r="A932" s="13" t="s">
        <v>160</v>
      </c>
      <c r="B932" s="2" t="s">
        <v>78</v>
      </c>
      <c r="C932" s="14" t="s">
        <v>62</v>
      </c>
      <c r="D932" s="2">
        <v>2013</v>
      </c>
      <c r="E932" s="14">
        <v>2013</v>
      </c>
      <c r="F932" s="14" t="s">
        <v>101</v>
      </c>
      <c r="G932" s="26">
        <v>157421</v>
      </c>
      <c r="H932" s="26">
        <v>369163</v>
      </c>
      <c r="I932" s="53">
        <v>551212</v>
      </c>
      <c r="J932" s="30">
        <v>0.99990000000000001</v>
      </c>
      <c r="K932" s="30"/>
      <c r="L932" s="149"/>
      <c r="M932" s="30"/>
      <c r="N932" s="30">
        <v>1.18E-2</v>
      </c>
    </row>
    <row r="933" spans="1:14">
      <c r="A933" s="13" t="s">
        <v>161</v>
      </c>
      <c r="B933" s="2" t="s">
        <v>77</v>
      </c>
      <c r="C933" s="14" t="s">
        <v>62</v>
      </c>
      <c r="D933" s="2">
        <v>2013</v>
      </c>
      <c r="E933" s="14">
        <v>2013</v>
      </c>
      <c r="F933" s="14" t="s">
        <v>101</v>
      </c>
      <c r="G933" s="26">
        <v>119545</v>
      </c>
      <c r="H933" s="26">
        <v>256921</v>
      </c>
      <c r="I933" s="53">
        <v>504230</v>
      </c>
      <c r="J933" s="30">
        <v>0.96509999999999996</v>
      </c>
      <c r="K933" s="30"/>
      <c r="L933" s="149"/>
      <c r="M933" s="30"/>
      <c r="N933" s="30">
        <v>2.75E-2</v>
      </c>
    </row>
    <row r="934" spans="1:14">
      <c r="A934" s="13" t="s">
        <v>162</v>
      </c>
      <c r="B934" s="2" t="s">
        <v>77</v>
      </c>
      <c r="C934" s="14" t="s">
        <v>62</v>
      </c>
      <c r="D934" s="2">
        <v>2013</v>
      </c>
      <c r="E934" s="14">
        <v>2013</v>
      </c>
      <c r="F934" s="14" t="s">
        <v>101</v>
      </c>
      <c r="G934" s="26">
        <v>32318</v>
      </c>
      <c r="H934" s="26">
        <v>50482</v>
      </c>
      <c r="I934" s="53">
        <v>144892</v>
      </c>
      <c r="J934" s="30">
        <v>0.97709999999999997</v>
      </c>
      <c r="K934" s="30"/>
      <c r="L934" s="149"/>
      <c r="M934" s="30"/>
      <c r="N934" s="30">
        <v>3.9600000000000003E-2</v>
      </c>
    </row>
    <row r="935" spans="1:14">
      <c r="A935" s="13" t="s">
        <v>163</v>
      </c>
      <c r="B935" s="2" t="s">
        <v>78</v>
      </c>
      <c r="C935" s="14" t="s">
        <v>62</v>
      </c>
      <c r="D935" s="2">
        <v>2013</v>
      </c>
      <c r="E935" s="14">
        <v>2013</v>
      </c>
      <c r="F935" s="14" t="s">
        <v>101</v>
      </c>
      <c r="G935" s="26">
        <v>46390</v>
      </c>
      <c r="H935" s="26">
        <v>112172</v>
      </c>
      <c r="I935" s="53">
        <v>197037</v>
      </c>
      <c r="J935" s="30">
        <v>0.98299999999999998</v>
      </c>
      <c r="K935" s="30"/>
      <c r="L935" s="149"/>
      <c r="M935" s="30"/>
      <c r="N935" s="30">
        <v>3.4599999999999999E-2</v>
      </c>
    </row>
    <row r="936" spans="1:14">
      <c r="A936" s="13" t="s">
        <v>164</v>
      </c>
      <c r="B936" s="2" t="s">
        <v>77</v>
      </c>
      <c r="C936" s="14" t="s">
        <v>62</v>
      </c>
      <c r="D936" s="2">
        <v>2013</v>
      </c>
      <c r="E936" s="14">
        <v>2013</v>
      </c>
      <c r="F936" s="14" t="s">
        <v>101</v>
      </c>
      <c r="G936" s="26">
        <v>9174</v>
      </c>
      <c r="H936" s="26">
        <v>17852</v>
      </c>
      <c r="I936" s="53">
        <v>36245</v>
      </c>
      <c r="J936" s="30">
        <v>0.96350000000000002</v>
      </c>
      <c r="K936" s="30"/>
      <c r="L936" s="149"/>
      <c r="M936" s="30"/>
      <c r="N936" s="30">
        <v>6.13E-2</v>
      </c>
    </row>
    <row r="937" spans="1:14">
      <c r="A937" s="13" t="s">
        <v>165</v>
      </c>
      <c r="B937" s="2" t="s">
        <v>77</v>
      </c>
      <c r="C937" s="14" t="s">
        <v>62</v>
      </c>
      <c r="D937" s="2">
        <v>2013</v>
      </c>
      <c r="E937" s="14">
        <v>2013</v>
      </c>
      <c r="F937" s="14" t="s">
        <v>101</v>
      </c>
      <c r="G937" s="26">
        <v>14127</v>
      </c>
      <c r="H937" s="26">
        <v>28842</v>
      </c>
      <c r="I937" s="53">
        <v>88705</v>
      </c>
      <c r="J937" s="30">
        <v>0.77659999999999996</v>
      </c>
      <c r="K937" s="30"/>
      <c r="L937" s="149"/>
      <c r="M937" s="30"/>
      <c r="N937" s="30">
        <v>6.13E-2</v>
      </c>
    </row>
    <row r="938" spans="1:14">
      <c r="A938" s="13" t="s">
        <v>166</v>
      </c>
      <c r="B938" s="2" t="s">
        <v>77</v>
      </c>
      <c r="C938" s="14" t="s">
        <v>62</v>
      </c>
      <c r="D938" s="2">
        <v>2013</v>
      </c>
      <c r="E938" s="14">
        <v>2013</v>
      </c>
      <c r="F938" s="14" t="s">
        <v>101</v>
      </c>
      <c r="G938" s="26">
        <v>15227</v>
      </c>
      <c r="H938" s="26">
        <v>34310</v>
      </c>
      <c r="I938" s="53">
        <v>94152</v>
      </c>
      <c r="J938" s="30">
        <v>0.93020000000000003</v>
      </c>
      <c r="K938" s="30"/>
      <c r="L938" s="149"/>
      <c r="M938" s="30"/>
      <c r="N938" s="30">
        <v>6.13E-2</v>
      </c>
    </row>
    <row r="939" spans="1:14">
      <c r="A939" s="13" t="s">
        <v>167</v>
      </c>
      <c r="B939" s="2" t="s">
        <v>77</v>
      </c>
      <c r="C939" s="14" t="s">
        <v>62</v>
      </c>
      <c r="D939" s="2">
        <v>2013</v>
      </c>
      <c r="E939" s="14">
        <v>2013</v>
      </c>
      <c r="F939" s="14" t="s">
        <v>101</v>
      </c>
      <c r="G939" s="26">
        <v>51694</v>
      </c>
      <c r="H939" s="26">
        <v>110071</v>
      </c>
      <c r="I939" s="53">
        <v>296818</v>
      </c>
      <c r="J939" s="30">
        <v>0.97670000000000001</v>
      </c>
      <c r="K939" s="30"/>
      <c r="L939" s="149"/>
      <c r="M939" s="30"/>
      <c r="N939" s="30">
        <v>1.3299999999999999E-2</v>
      </c>
    </row>
    <row r="940" spans="1:14">
      <c r="A940" s="13" t="s">
        <v>168</v>
      </c>
      <c r="B940" s="2" t="s">
        <v>77</v>
      </c>
      <c r="C940" s="14" t="s">
        <v>62</v>
      </c>
      <c r="D940" s="2">
        <v>2013</v>
      </c>
      <c r="E940" s="14">
        <v>2013</v>
      </c>
      <c r="F940" s="14" t="s">
        <v>101</v>
      </c>
      <c r="G940" s="26">
        <v>12061</v>
      </c>
      <c r="H940" s="26">
        <v>24017</v>
      </c>
      <c r="I940" s="53">
        <v>48398</v>
      </c>
      <c r="J940" s="30">
        <v>0.95589999999999997</v>
      </c>
      <c r="K940" s="30"/>
      <c r="L940" s="149"/>
      <c r="M940" s="30"/>
      <c r="N940" s="30">
        <v>6.13E-2</v>
      </c>
    </row>
    <row r="941" spans="1:14">
      <c r="A941" s="13" t="s">
        <v>169</v>
      </c>
      <c r="B941" s="2" t="s">
        <v>78</v>
      </c>
      <c r="C941" s="14" t="s">
        <v>62</v>
      </c>
      <c r="D941" s="2">
        <v>2013</v>
      </c>
      <c r="E941" s="14">
        <v>2013</v>
      </c>
      <c r="F941" s="14" t="s">
        <v>101</v>
      </c>
      <c r="G941" s="26">
        <v>11948</v>
      </c>
      <c r="H941" s="26">
        <v>23665</v>
      </c>
      <c r="I941" s="53">
        <v>41728</v>
      </c>
      <c r="J941" s="30">
        <v>0.95189999999999997</v>
      </c>
      <c r="K941" s="30"/>
      <c r="L941" s="149"/>
      <c r="M941" s="30"/>
      <c r="N941" s="30">
        <v>6.13E-2</v>
      </c>
    </row>
    <row r="942" spans="1:14">
      <c r="A942" s="13" t="s">
        <v>170</v>
      </c>
      <c r="B942" s="2" t="s">
        <v>78</v>
      </c>
      <c r="C942" s="14" t="s">
        <v>62</v>
      </c>
      <c r="D942" s="2">
        <v>2013</v>
      </c>
      <c r="E942" s="14">
        <v>2013</v>
      </c>
      <c r="F942" s="14" t="s">
        <v>101</v>
      </c>
      <c r="G942" s="26">
        <v>158</v>
      </c>
      <c r="H942" s="26">
        <v>306</v>
      </c>
      <c r="I942" s="53">
        <v>534</v>
      </c>
      <c r="J942" s="30">
        <v>1</v>
      </c>
      <c r="K942" s="30"/>
      <c r="L942" s="149"/>
      <c r="M942" s="30"/>
      <c r="N942" s="30">
        <v>6.13E-2</v>
      </c>
    </row>
    <row r="943" spans="1:14">
      <c r="A943" s="13" t="s">
        <v>171</v>
      </c>
      <c r="B943" s="2" t="s">
        <v>78</v>
      </c>
      <c r="C943" s="14" t="s">
        <v>62</v>
      </c>
      <c r="D943" s="2">
        <v>2013</v>
      </c>
      <c r="E943" s="14">
        <v>2013</v>
      </c>
      <c r="F943" s="14" t="s">
        <v>101</v>
      </c>
      <c r="G943" s="26">
        <v>2921</v>
      </c>
      <c r="H943" s="26">
        <v>6527</v>
      </c>
      <c r="I943" s="53">
        <v>11270</v>
      </c>
      <c r="J943" s="30">
        <v>0.99199999999999999</v>
      </c>
      <c r="K943" s="30"/>
      <c r="L943" s="149"/>
      <c r="M943" s="30"/>
      <c r="N943" s="30">
        <v>6.13E-2</v>
      </c>
    </row>
    <row r="944" spans="1:14">
      <c r="A944" s="13" t="s">
        <v>172</v>
      </c>
      <c r="B944" s="2" t="s">
        <v>77</v>
      </c>
      <c r="C944" s="14" t="s">
        <v>62</v>
      </c>
      <c r="D944" s="2">
        <v>2013</v>
      </c>
      <c r="E944" s="14">
        <v>2013</v>
      </c>
      <c r="F944" s="14" t="s">
        <v>101</v>
      </c>
      <c r="G944" s="26">
        <v>20598</v>
      </c>
      <c r="H944" s="26">
        <v>41065</v>
      </c>
      <c r="I944" s="53">
        <v>75404</v>
      </c>
      <c r="J944" s="30">
        <v>0.93569999999999998</v>
      </c>
      <c r="K944" s="30"/>
      <c r="L944" s="149"/>
      <c r="M944" s="30"/>
      <c r="N944" s="30">
        <v>2.47E-2</v>
      </c>
    </row>
    <row r="945" spans="1:31">
      <c r="A945" s="13" t="s">
        <v>173</v>
      </c>
      <c r="B945" s="2" t="s">
        <v>77</v>
      </c>
      <c r="C945" s="14" t="s">
        <v>62</v>
      </c>
      <c r="D945" s="2">
        <v>2013</v>
      </c>
      <c r="E945" s="14">
        <v>2013</v>
      </c>
      <c r="F945" s="14" t="s">
        <v>101</v>
      </c>
      <c r="G945" s="26">
        <v>18765</v>
      </c>
      <c r="H945" s="26">
        <v>34800</v>
      </c>
      <c r="I945" s="53">
        <v>73175</v>
      </c>
      <c r="J945" s="30">
        <v>0.92259999999999998</v>
      </c>
      <c r="K945" s="30"/>
      <c r="L945" s="149"/>
      <c r="M945" s="30"/>
      <c r="N945" s="30">
        <v>6.13E-2</v>
      </c>
    </row>
    <row r="946" spans="1:31">
      <c r="A946" s="13" t="s">
        <v>174</v>
      </c>
      <c r="B946" s="2" t="s">
        <v>78</v>
      </c>
      <c r="C946" s="14" t="s">
        <v>62</v>
      </c>
      <c r="D946" s="2">
        <v>2013</v>
      </c>
      <c r="E946" s="14">
        <v>2013</v>
      </c>
      <c r="F946" s="14" t="s">
        <v>101</v>
      </c>
      <c r="G946" s="26">
        <v>41150</v>
      </c>
      <c r="H946" s="26">
        <v>90467</v>
      </c>
      <c r="I946" s="53">
        <v>150599</v>
      </c>
      <c r="J946" s="30">
        <v>0.99360000000000004</v>
      </c>
      <c r="K946" s="30"/>
      <c r="L946" s="149"/>
      <c r="M946" s="30"/>
      <c r="N946" s="30">
        <v>0.94</v>
      </c>
    </row>
    <row r="947" spans="1:31">
      <c r="A947" s="13" t="s">
        <v>175</v>
      </c>
      <c r="B947" s="2" t="s">
        <v>78</v>
      </c>
      <c r="C947" s="14" t="s">
        <v>62</v>
      </c>
      <c r="D947" s="2">
        <v>2013</v>
      </c>
      <c r="E947" s="14">
        <v>2013</v>
      </c>
      <c r="F947" s="14" t="s">
        <v>101</v>
      </c>
      <c r="G947" s="26">
        <v>5195</v>
      </c>
      <c r="H947" s="26">
        <v>12460</v>
      </c>
      <c r="I947" s="53">
        <v>24843</v>
      </c>
      <c r="J947" s="30">
        <v>0.95740000000000003</v>
      </c>
      <c r="K947" s="30"/>
      <c r="L947" s="149"/>
      <c r="M947" s="30"/>
      <c r="N947" s="30">
        <v>6.13E-2</v>
      </c>
    </row>
    <row r="948" spans="1:31">
      <c r="A948" s="13" t="s">
        <v>176</v>
      </c>
      <c r="B948" s="2" t="s">
        <v>78</v>
      </c>
      <c r="C948" s="14" t="s">
        <v>62</v>
      </c>
      <c r="D948" s="2">
        <v>2013</v>
      </c>
      <c r="E948" s="14">
        <v>2013</v>
      </c>
      <c r="F948" s="14" t="s">
        <v>101</v>
      </c>
      <c r="G948" s="26">
        <v>4211</v>
      </c>
      <c r="H948" s="26">
        <v>9682</v>
      </c>
      <c r="I948" s="53">
        <v>17872</v>
      </c>
      <c r="J948" s="30">
        <v>0.95309999999999995</v>
      </c>
      <c r="K948" s="30"/>
      <c r="L948" s="149"/>
      <c r="M948" s="30"/>
      <c r="N948" s="30">
        <v>6.13E-2</v>
      </c>
    </row>
    <row r="949" spans="1:31">
      <c r="A949" s="13" t="s">
        <v>177</v>
      </c>
      <c r="B949" s="2" t="s">
        <v>78</v>
      </c>
      <c r="C949" s="14" t="s">
        <v>62</v>
      </c>
      <c r="D949" s="2">
        <v>2013</v>
      </c>
      <c r="E949" s="14">
        <v>2013</v>
      </c>
      <c r="F949" s="14" t="s">
        <v>101</v>
      </c>
      <c r="G949" s="26">
        <v>767</v>
      </c>
      <c r="H949" s="26">
        <v>1548</v>
      </c>
      <c r="I949" s="53">
        <v>2817</v>
      </c>
      <c r="J949" s="30">
        <v>0.97619999999999996</v>
      </c>
      <c r="K949" s="30"/>
      <c r="L949" s="149"/>
      <c r="M949" s="30"/>
      <c r="N949" s="30">
        <v>6.13E-2</v>
      </c>
    </row>
    <row r="950" spans="1:31">
      <c r="A950" s="13" t="s">
        <v>178</v>
      </c>
      <c r="B950" s="2" t="s">
        <v>77</v>
      </c>
      <c r="C950" s="14" t="s">
        <v>62</v>
      </c>
      <c r="D950" s="2">
        <v>2013</v>
      </c>
      <c r="E950" s="14">
        <v>2013</v>
      </c>
      <c r="F950" s="14" t="s">
        <v>101</v>
      </c>
      <c r="G950" s="26">
        <v>46458</v>
      </c>
      <c r="H950" s="26">
        <v>115236</v>
      </c>
      <c r="I950" s="53">
        <v>185212</v>
      </c>
      <c r="J950" s="30">
        <v>1</v>
      </c>
      <c r="K950" s="30"/>
      <c r="L950" s="149"/>
      <c r="M950" s="30"/>
      <c r="N950" s="30">
        <v>4.8899999999999999E-2</v>
      </c>
    </row>
    <row r="951" spans="1:31">
      <c r="A951" s="13" t="s">
        <v>179</v>
      </c>
      <c r="B951" s="2" t="s">
        <v>78</v>
      </c>
      <c r="C951" s="14" t="s">
        <v>62</v>
      </c>
      <c r="D951" s="2">
        <v>2013</v>
      </c>
      <c r="E951" s="14">
        <v>2013</v>
      </c>
      <c r="F951" s="14" t="s">
        <v>101</v>
      </c>
      <c r="G951" s="26">
        <v>2878</v>
      </c>
      <c r="H951" s="26">
        <v>5227</v>
      </c>
      <c r="I951" s="53">
        <v>8593</v>
      </c>
      <c r="J951" s="30">
        <v>0.95099999999999996</v>
      </c>
      <c r="K951" s="30"/>
      <c r="L951" s="149"/>
      <c r="M951" s="30"/>
      <c r="N951" s="30">
        <v>6.13E-2</v>
      </c>
    </row>
    <row r="952" spans="1:31">
      <c r="A952" s="13" t="s">
        <v>180</v>
      </c>
      <c r="B952" s="2" t="s">
        <v>77</v>
      </c>
      <c r="C952" s="14" t="s">
        <v>62</v>
      </c>
      <c r="D952" s="2">
        <v>2013</v>
      </c>
      <c r="E952" s="14">
        <v>2013</v>
      </c>
      <c r="F952" s="14" t="s">
        <v>101</v>
      </c>
      <c r="G952" s="26">
        <v>32459</v>
      </c>
      <c r="H952" s="26">
        <v>67793</v>
      </c>
      <c r="I952" s="53">
        <v>131828</v>
      </c>
      <c r="J952" s="30">
        <v>0.99299999999999999</v>
      </c>
      <c r="K952" s="30"/>
      <c r="L952" s="149"/>
      <c r="M952" s="30"/>
      <c r="N952" s="30">
        <v>1.6899999999999998E-2</v>
      </c>
    </row>
    <row r="953" spans="1:31">
      <c r="A953" s="13" t="s">
        <v>181</v>
      </c>
      <c r="B953" s="2" t="s">
        <v>77</v>
      </c>
      <c r="C953" s="14" t="s">
        <v>62</v>
      </c>
      <c r="D953" s="2">
        <v>2013</v>
      </c>
      <c r="E953" s="14">
        <v>2013</v>
      </c>
      <c r="F953" s="14" t="s">
        <v>101</v>
      </c>
      <c r="G953" s="26">
        <v>7901</v>
      </c>
      <c r="H953" s="26">
        <v>16990</v>
      </c>
      <c r="I953" s="53">
        <v>33056</v>
      </c>
      <c r="J953" s="30">
        <v>0.17330000000000001</v>
      </c>
      <c r="K953" s="30"/>
      <c r="L953" s="149"/>
      <c r="M953" s="30"/>
      <c r="N953" s="30">
        <v>6.13E-2</v>
      </c>
    </row>
    <row r="954" spans="1:31">
      <c r="A954" s="13" t="s">
        <v>182</v>
      </c>
      <c r="B954" s="2" t="s">
        <v>78</v>
      </c>
      <c r="C954" s="14" t="s">
        <v>62</v>
      </c>
      <c r="D954" s="2">
        <v>2013</v>
      </c>
      <c r="E954" s="14">
        <v>2013</v>
      </c>
      <c r="F954" s="14" t="s">
        <v>101</v>
      </c>
      <c r="G954" s="26">
        <v>5715</v>
      </c>
      <c r="H954" s="26">
        <v>12913</v>
      </c>
      <c r="I954" s="53">
        <v>20728</v>
      </c>
      <c r="J954" s="30">
        <v>1</v>
      </c>
      <c r="K954" s="30"/>
      <c r="L954" s="149"/>
      <c r="M954" s="30"/>
      <c r="N954" s="30">
        <v>6.13E-2</v>
      </c>
      <c r="O954" s="1"/>
      <c r="P954" s="1"/>
      <c r="Q954" s="1"/>
      <c r="R954" s="1"/>
      <c r="S954" s="1"/>
      <c r="T954" s="1"/>
      <c r="U954" s="1"/>
      <c r="V954" s="1"/>
      <c r="W954" s="1"/>
      <c r="X954" s="1"/>
      <c r="Y954" s="1"/>
      <c r="Z954" s="1"/>
      <c r="AA954" s="1"/>
      <c r="AB954" s="1"/>
      <c r="AC954" s="1"/>
      <c r="AD954" s="1"/>
      <c r="AE954" s="1"/>
    </row>
    <row r="955" spans="1:31">
      <c r="A955" s="56" t="s">
        <v>183</v>
      </c>
      <c r="B955" s="2" t="s">
        <v>66</v>
      </c>
      <c r="C955" s="14" t="s">
        <v>63</v>
      </c>
      <c r="D955" s="2">
        <v>2013</v>
      </c>
      <c r="E955" s="14">
        <v>2013</v>
      </c>
      <c r="F955" s="14" t="s">
        <v>101</v>
      </c>
      <c r="G955" s="26">
        <v>1931074</v>
      </c>
      <c r="H955" s="26">
        <v>4209125</v>
      </c>
      <c r="I955" s="53">
        <v>8447392</v>
      </c>
      <c r="J955" s="30">
        <v>0.97170000000000001</v>
      </c>
      <c r="K955" s="30"/>
      <c r="L955" s="149"/>
      <c r="M955" s="30"/>
      <c r="N955" s="30">
        <v>2.98E-2</v>
      </c>
      <c r="O955" s="2"/>
      <c r="P955" s="2"/>
      <c r="Q955" s="2"/>
      <c r="R955" s="2"/>
      <c r="S955" s="2"/>
      <c r="T955" s="2"/>
      <c r="U955" s="2"/>
      <c r="V955" s="2"/>
      <c r="W955" s="2"/>
      <c r="X955" s="2"/>
      <c r="Y955" s="2"/>
      <c r="Z955" s="2"/>
      <c r="AA955" s="2"/>
      <c r="AB955" s="2"/>
      <c r="AC955" s="2"/>
      <c r="AD955" s="2"/>
      <c r="AE955" s="2"/>
    </row>
    <row r="956" spans="1:31">
      <c r="A956" s="56" t="s">
        <v>184</v>
      </c>
      <c r="B956" s="2" t="s">
        <v>77</v>
      </c>
      <c r="C956" s="14" t="s">
        <v>63</v>
      </c>
      <c r="D956" s="2">
        <v>2013</v>
      </c>
      <c r="E956" s="14">
        <v>2013</v>
      </c>
      <c r="F956" s="14" t="s">
        <v>101</v>
      </c>
      <c r="G956" s="26">
        <v>63117</v>
      </c>
      <c r="H956" s="26">
        <v>126403</v>
      </c>
      <c r="I956" s="53">
        <v>276458</v>
      </c>
      <c r="J956" s="30">
        <v>0.90590000000000004</v>
      </c>
      <c r="K956" s="30"/>
      <c r="L956" s="149"/>
      <c r="M956" s="30"/>
      <c r="N956" s="30">
        <v>4.5999999999999999E-2</v>
      </c>
      <c r="O956" s="1"/>
      <c r="P956" s="1"/>
      <c r="Q956" s="1"/>
      <c r="R956" s="1"/>
      <c r="S956" s="1"/>
      <c r="T956" s="1"/>
      <c r="U956" s="1"/>
      <c r="V956" s="1"/>
      <c r="W956" s="1"/>
      <c r="X956" s="1"/>
      <c r="Y956" s="1"/>
      <c r="Z956" s="1"/>
      <c r="AA956" s="1"/>
      <c r="AB956" s="1"/>
      <c r="AC956" s="1"/>
      <c r="AD956" s="1"/>
      <c r="AE956" s="1"/>
    </row>
    <row r="957" spans="1:31">
      <c r="A957" s="56" t="s">
        <v>185</v>
      </c>
      <c r="B957" s="2" t="s">
        <v>78</v>
      </c>
      <c r="C957" s="14" t="s">
        <v>63</v>
      </c>
      <c r="D957" s="2">
        <v>2013</v>
      </c>
      <c r="E957" s="14">
        <v>2013</v>
      </c>
      <c r="F957" s="14" t="s">
        <v>101</v>
      </c>
      <c r="G957" s="26">
        <v>84</v>
      </c>
      <c r="H957" s="26">
        <v>153</v>
      </c>
      <c r="I957" s="53">
        <v>197</v>
      </c>
      <c r="J957" s="30">
        <v>1</v>
      </c>
      <c r="K957" s="30"/>
      <c r="L957" s="149"/>
      <c r="M957" s="30"/>
      <c r="N957" s="30">
        <v>6.1899999999999997E-2</v>
      </c>
      <c r="O957" s="1"/>
      <c r="P957" s="1"/>
      <c r="Q957" s="1"/>
      <c r="R957" s="1"/>
      <c r="S957" s="1"/>
      <c r="T957" s="1"/>
      <c r="U957" s="1"/>
      <c r="V957" s="1"/>
      <c r="W957" s="1"/>
      <c r="X957" s="1"/>
      <c r="Y957" s="1"/>
      <c r="Z957" s="1"/>
      <c r="AA957" s="1"/>
      <c r="AB957" s="1"/>
      <c r="AC957" s="1"/>
      <c r="AD957" s="1"/>
      <c r="AE957" s="1"/>
    </row>
    <row r="958" spans="1:31">
      <c r="A958" s="56" t="s">
        <v>186</v>
      </c>
      <c r="B958" s="2" t="s">
        <v>78</v>
      </c>
      <c r="C958" s="14" t="s">
        <v>63</v>
      </c>
      <c r="D958" s="2">
        <v>2013</v>
      </c>
      <c r="E958" s="14">
        <v>2013</v>
      </c>
      <c r="F958" s="14" t="s">
        <v>101</v>
      </c>
      <c r="G958" s="26">
        <v>1711</v>
      </c>
      <c r="H958" s="26">
        <v>3287</v>
      </c>
      <c r="I958" s="53">
        <v>4572</v>
      </c>
      <c r="J958" s="30">
        <v>0.94899999999999995</v>
      </c>
      <c r="K958" s="30"/>
      <c r="L958" s="149"/>
      <c r="M958" s="30"/>
      <c r="N958" s="30">
        <v>6.1899999999999997E-2</v>
      </c>
      <c r="O958" s="1"/>
      <c r="P958" s="1"/>
      <c r="Q958" s="1"/>
      <c r="R958" s="1"/>
      <c r="S958" s="1"/>
      <c r="T958" s="1"/>
      <c r="U958" s="1"/>
      <c r="V958" s="1"/>
      <c r="W958" s="1"/>
      <c r="X958" s="1"/>
      <c r="Y958" s="1"/>
      <c r="Z958" s="1"/>
      <c r="AA958" s="1"/>
      <c r="AB958" s="1"/>
      <c r="AC958" s="1"/>
      <c r="AD958" s="1"/>
      <c r="AE958" s="1"/>
    </row>
    <row r="959" spans="1:31">
      <c r="A959" s="56" t="s">
        <v>187</v>
      </c>
      <c r="B959" s="2" t="s">
        <v>78</v>
      </c>
      <c r="C959" s="14" t="s">
        <v>63</v>
      </c>
      <c r="D959" s="2">
        <v>2013</v>
      </c>
      <c r="E959" s="14">
        <v>2013</v>
      </c>
      <c r="F959" s="14" t="s">
        <v>101</v>
      </c>
      <c r="G959" s="26">
        <v>14586</v>
      </c>
      <c r="H959" s="26">
        <v>30003</v>
      </c>
      <c r="I959" s="53">
        <v>52414</v>
      </c>
      <c r="J959" s="30">
        <v>0.95630000000000004</v>
      </c>
      <c r="K959" s="30"/>
      <c r="L959" s="149"/>
      <c r="M959" s="30"/>
      <c r="N959" s="30">
        <v>6.1899999999999997E-2</v>
      </c>
      <c r="O959" s="1"/>
      <c r="P959" s="1"/>
      <c r="Q959" s="1"/>
      <c r="R959" s="1"/>
      <c r="S959" s="1"/>
      <c r="T959" s="1"/>
      <c r="U959" s="1"/>
      <c r="V959" s="1"/>
      <c r="W959" s="1"/>
      <c r="X959" s="1"/>
      <c r="Y959" s="1"/>
      <c r="Z959" s="1"/>
      <c r="AA959" s="1"/>
      <c r="AB959" s="1"/>
      <c r="AC959" s="1"/>
      <c r="AD959" s="1"/>
      <c r="AE959" s="1"/>
    </row>
    <row r="960" spans="1:31">
      <c r="A960" s="56" t="s">
        <v>188</v>
      </c>
      <c r="B960" s="2" t="s">
        <v>78</v>
      </c>
      <c r="C960" s="14" t="s">
        <v>63</v>
      </c>
      <c r="D960" s="2">
        <v>2013</v>
      </c>
      <c r="E960" s="14">
        <v>2013</v>
      </c>
      <c r="F960" s="14" t="s">
        <v>101</v>
      </c>
      <c r="G960" s="26">
        <v>2564</v>
      </c>
      <c r="H960" s="26">
        <v>4978</v>
      </c>
      <c r="I960" s="53">
        <v>6946</v>
      </c>
      <c r="J960" s="30">
        <v>1</v>
      </c>
      <c r="K960" s="30"/>
      <c r="L960" s="149"/>
      <c r="M960" s="30"/>
      <c r="N960" s="30">
        <v>6.1899999999999997E-2</v>
      </c>
      <c r="O960" s="1"/>
      <c r="P960" s="1"/>
      <c r="Q960" s="1"/>
      <c r="R960" s="1"/>
      <c r="S960" s="1"/>
      <c r="T960" s="1"/>
      <c r="U960" s="1"/>
      <c r="V960" s="1"/>
      <c r="W960" s="1"/>
      <c r="X960" s="1"/>
      <c r="Y960" s="1"/>
      <c r="Z960" s="1"/>
      <c r="AA960" s="1"/>
      <c r="AB960" s="1"/>
      <c r="AC960" s="1"/>
      <c r="AD960" s="1"/>
      <c r="AE960" s="1"/>
    </row>
    <row r="961" spans="1:31">
      <c r="A961" s="56" t="s">
        <v>189</v>
      </c>
      <c r="B961" s="2" t="s">
        <v>78</v>
      </c>
      <c r="C961" s="14" t="s">
        <v>63</v>
      </c>
      <c r="D961" s="2">
        <v>2013</v>
      </c>
      <c r="E961" s="14">
        <v>2013</v>
      </c>
      <c r="F961" s="14" t="s">
        <v>101</v>
      </c>
      <c r="G961" s="26">
        <v>729</v>
      </c>
      <c r="H961" s="26">
        <v>1815</v>
      </c>
      <c r="I961" s="53">
        <v>4979</v>
      </c>
      <c r="J961" s="30">
        <v>1</v>
      </c>
      <c r="K961" s="30"/>
      <c r="L961" s="149"/>
      <c r="M961" s="30"/>
      <c r="N961" s="30">
        <v>6.1899999999999997E-2</v>
      </c>
      <c r="O961" s="1"/>
      <c r="P961" s="1"/>
      <c r="Q961" s="1"/>
      <c r="R961" s="1"/>
      <c r="S961" s="1"/>
      <c r="T961" s="1"/>
      <c r="U961" s="1"/>
      <c r="V961" s="1"/>
      <c r="W961" s="1"/>
      <c r="X961" s="1"/>
      <c r="Y961" s="1"/>
      <c r="Z961" s="1"/>
      <c r="AA961" s="1"/>
      <c r="AB961" s="1"/>
      <c r="AC961" s="1"/>
      <c r="AD961" s="1"/>
      <c r="AE961" s="1"/>
    </row>
    <row r="962" spans="1:31">
      <c r="A962" s="56" t="s">
        <v>190</v>
      </c>
      <c r="B962" s="2" t="s">
        <v>77</v>
      </c>
      <c r="C962" s="14" t="s">
        <v>63</v>
      </c>
      <c r="D962" s="2">
        <v>2013</v>
      </c>
      <c r="E962" s="14">
        <v>2013</v>
      </c>
      <c r="F962" s="14" t="s">
        <v>101</v>
      </c>
      <c r="G962" s="26">
        <v>33165</v>
      </c>
      <c r="H962" s="26">
        <v>68770</v>
      </c>
      <c r="I962" s="53">
        <v>160442</v>
      </c>
      <c r="J962" s="30">
        <v>0.95579999999999998</v>
      </c>
      <c r="K962" s="30"/>
      <c r="L962" s="149"/>
      <c r="M962" s="30"/>
      <c r="N962" s="30">
        <v>2.8299999999999999E-2</v>
      </c>
      <c r="O962" s="1"/>
      <c r="P962" s="1"/>
      <c r="Q962" s="1"/>
      <c r="R962" s="1"/>
      <c r="S962" s="1"/>
      <c r="T962" s="1"/>
      <c r="U962" s="1"/>
      <c r="V962" s="1"/>
      <c r="W962" s="1"/>
      <c r="X962" s="1"/>
      <c r="Y962" s="1"/>
      <c r="Z962" s="1"/>
      <c r="AA962" s="1"/>
      <c r="AB962" s="1"/>
      <c r="AC962" s="1"/>
      <c r="AD962" s="1"/>
      <c r="AE962" s="1"/>
    </row>
    <row r="963" spans="1:31">
      <c r="A963" s="56" t="s">
        <v>191</v>
      </c>
      <c r="B963" s="2" t="s">
        <v>78</v>
      </c>
      <c r="C963" s="14" t="s">
        <v>63</v>
      </c>
      <c r="D963" s="2">
        <v>2013</v>
      </c>
      <c r="E963" s="14">
        <v>2013</v>
      </c>
      <c r="F963" s="14" t="s">
        <v>101</v>
      </c>
      <c r="G963" s="26">
        <v>2557</v>
      </c>
      <c r="H963" s="26">
        <v>5154</v>
      </c>
      <c r="I963" s="53">
        <v>7924</v>
      </c>
      <c r="J963" s="30">
        <v>1</v>
      </c>
      <c r="K963" s="30"/>
      <c r="L963" s="149"/>
      <c r="M963" s="30"/>
      <c r="N963" s="30">
        <v>6.1899999999999997E-2</v>
      </c>
      <c r="O963" s="1"/>
      <c r="P963" s="1"/>
      <c r="Q963" s="1"/>
      <c r="R963" s="1"/>
      <c r="S963" s="1"/>
      <c r="T963" s="1"/>
      <c r="U963" s="1"/>
      <c r="V963" s="1"/>
      <c r="W963" s="1"/>
      <c r="X963" s="1"/>
      <c r="Y963" s="1"/>
      <c r="Z963" s="1"/>
      <c r="AA963" s="1"/>
      <c r="AB963" s="1"/>
      <c r="AC963" s="1"/>
      <c r="AD963" s="1"/>
      <c r="AE963" s="1"/>
    </row>
    <row r="964" spans="1:31">
      <c r="A964" s="56" t="s">
        <v>192</v>
      </c>
      <c r="B964" s="2" t="s">
        <v>78</v>
      </c>
      <c r="C964" s="14" t="s">
        <v>63</v>
      </c>
      <c r="D964" s="2">
        <v>2013</v>
      </c>
      <c r="E964" s="14">
        <v>2013</v>
      </c>
      <c r="F964" s="14" t="s">
        <v>101</v>
      </c>
      <c r="G964" s="26">
        <v>6479</v>
      </c>
      <c r="H964" s="26">
        <v>11953</v>
      </c>
      <c r="I964" s="53">
        <v>19856</v>
      </c>
      <c r="J964" s="30">
        <v>0.99050000000000005</v>
      </c>
      <c r="K964" s="30"/>
      <c r="L964" s="149"/>
      <c r="M964" s="30"/>
      <c r="N964" s="30">
        <v>6.1899999999999997E-2</v>
      </c>
      <c r="O964" s="1"/>
      <c r="P964" s="1"/>
      <c r="Q964" s="1"/>
      <c r="R964" s="1"/>
      <c r="S964" s="1"/>
      <c r="T964" s="1"/>
      <c r="U964" s="1"/>
      <c r="V964" s="1"/>
      <c r="W964" s="1"/>
      <c r="X964" s="1"/>
      <c r="Y964" s="1"/>
      <c r="Z964" s="1"/>
      <c r="AA964" s="1"/>
      <c r="AB964" s="1"/>
      <c r="AC964" s="1"/>
      <c r="AD964" s="1"/>
      <c r="AE964" s="1"/>
    </row>
    <row r="965" spans="1:31">
      <c r="A965" s="13" t="s">
        <v>134</v>
      </c>
      <c r="B965" s="2" t="s">
        <v>77</v>
      </c>
      <c r="C965" s="14" t="s">
        <v>63</v>
      </c>
      <c r="D965" s="2">
        <v>2013</v>
      </c>
      <c r="E965" s="14">
        <v>2013</v>
      </c>
      <c r="F965" s="14" t="s">
        <v>101</v>
      </c>
      <c r="G965" s="26">
        <v>91734</v>
      </c>
      <c r="H965" s="26">
        <v>220464</v>
      </c>
      <c r="I965" s="53">
        <v>336558</v>
      </c>
      <c r="J965" s="30">
        <v>0.94069999999999998</v>
      </c>
      <c r="K965" s="30"/>
      <c r="L965" s="149"/>
      <c r="M965" s="30"/>
      <c r="N965" s="30">
        <v>4.7000000000000002E-3</v>
      </c>
      <c r="O965" s="1"/>
      <c r="P965" s="1"/>
      <c r="Q965" s="1"/>
      <c r="R965" s="1"/>
      <c r="S965" s="1"/>
      <c r="T965" s="1"/>
      <c r="U965" s="1"/>
      <c r="V965" s="1"/>
      <c r="W965" s="1"/>
      <c r="X965" s="1"/>
      <c r="Y965" s="1"/>
      <c r="Z965" s="1"/>
      <c r="AA965" s="1"/>
      <c r="AB965" s="1"/>
      <c r="AC965" s="1"/>
      <c r="AD965" s="1"/>
      <c r="AE965" s="1"/>
    </row>
    <row r="966" spans="1:31">
      <c r="A966" s="13" t="s">
        <v>135</v>
      </c>
      <c r="B966" s="2" t="s">
        <v>78</v>
      </c>
      <c r="C966" s="14" t="s">
        <v>63</v>
      </c>
      <c r="D966" s="2">
        <v>2013</v>
      </c>
      <c r="E966" s="14">
        <v>2013</v>
      </c>
      <c r="F966" s="14" t="s">
        <v>101</v>
      </c>
      <c r="G966" s="26">
        <v>1438</v>
      </c>
      <c r="H966" s="26">
        <v>3579</v>
      </c>
      <c r="I966" s="53">
        <v>7699</v>
      </c>
      <c r="J966" s="30">
        <v>1</v>
      </c>
      <c r="K966" s="30"/>
      <c r="L966" s="149"/>
      <c r="M966" s="30"/>
      <c r="N966" s="30">
        <v>6.1899999999999997E-2</v>
      </c>
      <c r="O966" s="1"/>
      <c r="P966" s="1"/>
      <c r="Q966" s="1"/>
      <c r="R966" s="1"/>
      <c r="S966" s="1"/>
      <c r="T966" s="1"/>
      <c r="U966" s="1"/>
      <c r="V966" s="1"/>
      <c r="W966" s="1"/>
      <c r="X966" s="1"/>
      <c r="Y966" s="1"/>
      <c r="Z966" s="1"/>
      <c r="AA966" s="1"/>
      <c r="AB966" s="1"/>
      <c r="AC966" s="1"/>
      <c r="AD966" s="1"/>
      <c r="AE966" s="1"/>
    </row>
    <row r="967" spans="1:31">
      <c r="A967" s="13" t="s">
        <v>136</v>
      </c>
      <c r="B967" s="2" t="s">
        <v>78</v>
      </c>
      <c r="C967" s="14" t="s">
        <v>63</v>
      </c>
      <c r="D967" s="2">
        <v>2013</v>
      </c>
      <c r="E967" s="14">
        <v>2013</v>
      </c>
      <c r="F967" s="14" t="s">
        <v>101</v>
      </c>
      <c r="G967" s="26">
        <v>8541</v>
      </c>
      <c r="H967" s="26">
        <v>16034</v>
      </c>
      <c r="I967" s="53">
        <v>28270</v>
      </c>
      <c r="J967" s="30">
        <v>0.98950000000000005</v>
      </c>
      <c r="K967" s="30"/>
      <c r="L967" s="149"/>
      <c r="M967" s="30"/>
      <c r="N967" s="30">
        <v>6.1899999999999997E-2</v>
      </c>
      <c r="O967" s="1"/>
      <c r="P967" s="1"/>
      <c r="Q967" s="1"/>
      <c r="R967" s="1"/>
      <c r="S967" s="1"/>
      <c r="T967" s="1"/>
      <c r="U967" s="1"/>
      <c r="V967" s="1"/>
      <c r="W967" s="1"/>
      <c r="X967" s="1"/>
      <c r="Y967" s="1"/>
      <c r="Z967" s="1"/>
      <c r="AA967" s="1"/>
      <c r="AB967" s="1"/>
      <c r="AC967" s="1"/>
      <c r="AD967" s="1"/>
      <c r="AE967" s="1"/>
    </row>
    <row r="968" spans="1:31">
      <c r="A968" s="13" t="s">
        <v>137</v>
      </c>
      <c r="B968" s="2" t="s">
        <v>78</v>
      </c>
      <c r="C968" s="14" t="s">
        <v>63</v>
      </c>
      <c r="D968" s="2">
        <v>2013</v>
      </c>
      <c r="E968" s="14">
        <v>2013</v>
      </c>
      <c r="F968" s="14" t="s">
        <v>101</v>
      </c>
      <c r="G968" s="26">
        <v>14303</v>
      </c>
      <c r="H968" s="26">
        <v>36625</v>
      </c>
      <c r="I968" s="53">
        <v>59949</v>
      </c>
      <c r="J968" s="30">
        <v>1</v>
      </c>
      <c r="K968" s="30"/>
      <c r="L968" s="149"/>
      <c r="M968" s="30"/>
      <c r="N968" s="30">
        <v>6.1899999999999997E-2</v>
      </c>
      <c r="O968" s="1"/>
      <c r="P968" s="1"/>
      <c r="Q968" s="1"/>
      <c r="R968" s="1"/>
      <c r="S968" s="1"/>
      <c r="T968" s="1"/>
      <c r="U968" s="1"/>
      <c r="V968" s="1"/>
      <c r="W968" s="1"/>
      <c r="X968" s="1"/>
      <c r="Y968" s="1"/>
      <c r="Z968" s="1"/>
      <c r="AA968" s="1"/>
      <c r="AB968" s="1"/>
      <c r="AC968" s="1"/>
      <c r="AD968" s="1"/>
      <c r="AE968" s="1"/>
    </row>
    <row r="969" spans="1:31">
      <c r="A969" s="13" t="s">
        <v>138</v>
      </c>
      <c r="B969" s="2" t="s">
        <v>78</v>
      </c>
      <c r="C969" s="14" t="s">
        <v>63</v>
      </c>
      <c r="D969" s="2">
        <v>2013</v>
      </c>
      <c r="E969" s="14">
        <v>2013</v>
      </c>
      <c r="F969" s="14" t="s">
        <v>101</v>
      </c>
      <c r="G969" s="26">
        <v>1047</v>
      </c>
      <c r="H969" s="26">
        <v>2084</v>
      </c>
      <c r="I969" s="53">
        <v>3677</v>
      </c>
      <c r="J969" s="30">
        <v>1</v>
      </c>
      <c r="K969" s="30"/>
      <c r="L969" s="149"/>
      <c r="M969" s="30"/>
      <c r="N969" s="30">
        <v>6.1899999999999997E-2</v>
      </c>
      <c r="O969" s="1"/>
      <c r="P969" s="1"/>
      <c r="Q969" s="1"/>
      <c r="R969" s="1"/>
      <c r="S969" s="1"/>
      <c r="T969" s="1"/>
      <c r="U969" s="1"/>
      <c r="V969" s="1"/>
      <c r="W969" s="1"/>
      <c r="X969" s="1"/>
      <c r="Y969" s="1"/>
      <c r="Z969" s="1"/>
      <c r="AA969" s="1"/>
      <c r="AB969" s="1"/>
      <c r="AC969" s="1"/>
      <c r="AD969" s="1"/>
      <c r="AE969" s="1"/>
    </row>
    <row r="970" spans="1:31">
      <c r="A970" s="13" t="s">
        <v>139</v>
      </c>
      <c r="B970" s="2" t="s">
        <v>78</v>
      </c>
      <c r="C970" s="14" t="s">
        <v>63</v>
      </c>
      <c r="D970" s="2">
        <v>2013</v>
      </c>
      <c r="E970" s="14">
        <v>2013</v>
      </c>
      <c r="F970" s="14" t="s">
        <v>101</v>
      </c>
      <c r="G970" s="26">
        <v>59621</v>
      </c>
      <c r="H970" s="26">
        <v>145008</v>
      </c>
      <c r="I970" s="53">
        <v>261885</v>
      </c>
      <c r="J970" s="30">
        <v>0.99450000000000005</v>
      </c>
      <c r="K970" s="30"/>
      <c r="L970" s="149"/>
      <c r="M970" s="30"/>
      <c r="N970" s="30">
        <v>2.8199999999999999E-2</v>
      </c>
    </row>
    <row r="971" spans="1:31">
      <c r="A971" s="13" t="s">
        <v>140</v>
      </c>
      <c r="B971" s="2" t="s">
        <v>78</v>
      </c>
      <c r="C971" s="14" t="s">
        <v>63</v>
      </c>
      <c r="D971" s="2">
        <v>2013</v>
      </c>
      <c r="E971" s="14">
        <v>2013</v>
      </c>
      <c r="F971" s="14" t="s">
        <v>101</v>
      </c>
      <c r="G971" s="26">
        <v>10035</v>
      </c>
      <c r="H971" s="26">
        <v>23811</v>
      </c>
      <c r="I971" s="53">
        <v>40245</v>
      </c>
      <c r="J971" s="30">
        <v>0.99780000000000002</v>
      </c>
      <c r="K971" s="30"/>
      <c r="L971" s="149"/>
      <c r="M971" s="30"/>
      <c r="N971" s="30">
        <v>6.1899999999999997E-2</v>
      </c>
    </row>
    <row r="972" spans="1:31">
      <c r="A972" s="13" t="s">
        <v>141</v>
      </c>
      <c r="B972" s="2" t="s">
        <v>78</v>
      </c>
      <c r="C972" s="14" t="s">
        <v>63</v>
      </c>
      <c r="D972" s="2">
        <v>2013</v>
      </c>
      <c r="E972" s="14">
        <v>2013</v>
      </c>
      <c r="F972" s="14" t="s">
        <v>101</v>
      </c>
      <c r="G972" s="26">
        <v>5173</v>
      </c>
      <c r="H972" s="26">
        <v>10307</v>
      </c>
      <c r="I972" s="53">
        <v>18464</v>
      </c>
      <c r="J972" s="30">
        <v>0.93979999999999997</v>
      </c>
      <c r="K972" s="30"/>
      <c r="L972" s="149"/>
      <c r="M972" s="30"/>
      <c r="N972" s="30">
        <v>6.1899999999999997E-2</v>
      </c>
    </row>
    <row r="973" spans="1:31">
      <c r="A973" s="13" t="s">
        <v>142</v>
      </c>
      <c r="B973" s="2" t="s">
        <v>78</v>
      </c>
      <c r="C973" s="14" t="s">
        <v>63</v>
      </c>
      <c r="D973" s="2">
        <v>2013</v>
      </c>
      <c r="E973" s="14">
        <v>2013</v>
      </c>
      <c r="F973" s="14" t="s">
        <v>101</v>
      </c>
      <c r="G973" s="26">
        <v>1432</v>
      </c>
      <c r="H973" s="26">
        <v>3010</v>
      </c>
      <c r="I973" s="53">
        <v>4937</v>
      </c>
      <c r="J973" s="30">
        <v>0.93620000000000003</v>
      </c>
      <c r="K973" s="30"/>
      <c r="L973" s="149"/>
      <c r="M973" s="30"/>
      <c r="N973" s="30">
        <v>6.1899999999999997E-2</v>
      </c>
    </row>
    <row r="974" spans="1:31">
      <c r="A974" s="13" t="s">
        <v>143</v>
      </c>
      <c r="B974" s="2" t="s">
        <v>79</v>
      </c>
      <c r="C974" s="14" t="s">
        <v>63</v>
      </c>
      <c r="D974" s="2">
        <v>2013</v>
      </c>
      <c r="E974" s="14">
        <v>2013</v>
      </c>
      <c r="F974" s="14" t="s">
        <v>101</v>
      </c>
      <c r="G974" s="26">
        <v>549131</v>
      </c>
      <c r="H974" s="26">
        <v>1133461</v>
      </c>
      <c r="I974" s="53">
        <v>2629897</v>
      </c>
      <c r="J974" s="30">
        <v>0.97240000000000004</v>
      </c>
      <c r="K974" s="30"/>
      <c r="L974" s="149"/>
      <c r="M974" s="30"/>
      <c r="N974" s="30">
        <v>2.4400000000000002E-2</v>
      </c>
    </row>
    <row r="975" spans="1:31">
      <c r="A975" s="13" t="s">
        <v>144</v>
      </c>
      <c r="B975" s="2" t="s">
        <v>78</v>
      </c>
      <c r="C975" s="14" t="s">
        <v>63</v>
      </c>
      <c r="D975" s="2">
        <v>2013</v>
      </c>
      <c r="E975" s="14">
        <v>2013</v>
      </c>
      <c r="F975" s="14" t="s">
        <v>101</v>
      </c>
      <c r="G975" s="26">
        <v>10718</v>
      </c>
      <c r="H975" s="26">
        <v>27214</v>
      </c>
      <c r="I975" s="53">
        <v>50142</v>
      </c>
      <c r="J975" s="30">
        <v>0.9929</v>
      </c>
      <c r="K975" s="30"/>
      <c r="L975" s="149"/>
      <c r="M975" s="30"/>
      <c r="N975" s="30">
        <v>6.1899999999999997E-2</v>
      </c>
    </row>
    <row r="976" spans="1:31">
      <c r="A976" s="13" t="s">
        <v>145</v>
      </c>
      <c r="B976" s="2" t="s">
        <v>78</v>
      </c>
      <c r="C976" s="14" t="s">
        <v>63</v>
      </c>
      <c r="D976" s="2">
        <v>2013</v>
      </c>
      <c r="E976" s="14">
        <v>2013</v>
      </c>
      <c r="F976" s="14" t="s">
        <v>101</v>
      </c>
      <c r="G976" s="26">
        <v>5693</v>
      </c>
      <c r="H976" s="26">
        <v>9653</v>
      </c>
      <c r="I976" s="53">
        <v>24907</v>
      </c>
      <c r="J976" s="30">
        <v>0.95640000000000003</v>
      </c>
      <c r="K976" s="30"/>
      <c r="L976" s="149"/>
      <c r="M976" s="30"/>
      <c r="N976" s="30">
        <v>6.1899999999999997E-2</v>
      </c>
    </row>
    <row r="977" spans="1:14">
      <c r="A977" s="13" t="s">
        <v>146</v>
      </c>
      <c r="B977" s="2" t="s">
        <v>78</v>
      </c>
      <c r="C977" s="14" t="s">
        <v>63</v>
      </c>
      <c r="D977" s="2">
        <v>2013</v>
      </c>
      <c r="E977" s="14">
        <v>2013</v>
      </c>
      <c r="F977" s="14" t="s">
        <v>101</v>
      </c>
      <c r="G977" s="26">
        <v>920</v>
      </c>
      <c r="H977" s="26">
        <v>1843</v>
      </c>
      <c r="I977" s="53">
        <v>2941</v>
      </c>
      <c r="J977" s="30">
        <v>0.9778</v>
      </c>
      <c r="K977" s="30"/>
      <c r="L977" s="149"/>
      <c r="M977" s="30"/>
      <c r="N977" s="30">
        <v>6.1899999999999997E-2</v>
      </c>
    </row>
    <row r="978" spans="1:14">
      <c r="A978" s="13" t="s">
        <v>147</v>
      </c>
      <c r="B978" s="2" t="s">
        <v>78</v>
      </c>
      <c r="C978" s="14" t="s">
        <v>63</v>
      </c>
      <c r="D978" s="2">
        <v>2013</v>
      </c>
      <c r="E978" s="14">
        <v>2013</v>
      </c>
      <c r="F978" s="14" t="s">
        <v>101</v>
      </c>
      <c r="G978" s="26">
        <v>6915</v>
      </c>
      <c r="H978" s="26">
        <v>13197</v>
      </c>
      <c r="I978" s="53">
        <v>24515</v>
      </c>
      <c r="J978" s="30">
        <v>0.99760000000000004</v>
      </c>
      <c r="K978" s="30"/>
      <c r="L978" s="149"/>
      <c r="M978" s="30"/>
      <c r="N978" s="30">
        <v>6.1899999999999997E-2</v>
      </c>
    </row>
    <row r="979" spans="1:14">
      <c r="A979" s="13" t="s">
        <v>148</v>
      </c>
      <c r="B979" s="2" t="s">
        <v>78</v>
      </c>
      <c r="C979" s="14" t="s">
        <v>63</v>
      </c>
      <c r="D979" s="2">
        <v>2013</v>
      </c>
      <c r="E979" s="14">
        <v>2013</v>
      </c>
      <c r="F979" s="14" t="s">
        <v>101</v>
      </c>
      <c r="G979" s="26">
        <v>22962</v>
      </c>
      <c r="H979" s="26">
        <v>55858</v>
      </c>
      <c r="I979" s="53">
        <v>89339</v>
      </c>
      <c r="J979" s="30">
        <v>0.99460000000000004</v>
      </c>
      <c r="K979" s="30"/>
      <c r="L979" s="149"/>
      <c r="M979" s="30"/>
      <c r="N979" s="30">
        <v>6.6E-3</v>
      </c>
    </row>
    <row r="980" spans="1:14">
      <c r="A980" s="13" t="s">
        <v>149</v>
      </c>
      <c r="B980" s="2" t="s">
        <v>78</v>
      </c>
      <c r="C980" s="14" t="s">
        <v>63</v>
      </c>
      <c r="D980" s="2">
        <v>2013</v>
      </c>
      <c r="E980" s="14">
        <v>2013</v>
      </c>
      <c r="F980" s="14" t="s">
        <v>101</v>
      </c>
      <c r="G980" s="26">
        <v>423</v>
      </c>
      <c r="H980" s="26">
        <v>938</v>
      </c>
      <c r="I980" s="53">
        <v>2071</v>
      </c>
      <c r="J980" s="30">
        <v>1</v>
      </c>
      <c r="K980" s="30"/>
      <c r="L980" s="149"/>
      <c r="M980" s="30"/>
      <c r="N980" s="30">
        <v>6.1899999999999997E-2</v>
      </c>
    </row>
    <row r="981" spans="1:14">
      <c r="A981" s="13" t="s">
        <v>150</v>
      </c>
      <c r="B981" s="2" t="s">
        <v>78</v>
      </c>
      <c r="C981" s="14" t="s">
        <v>63</v>
      </c>
      <c r="D981" s="2">
        <v>2013</v>
      </c>
      <c r="E981" s="14">
        <v>2013</v>
      </c>
      <c r="F981" s="14" t="s">
        <v>101</v>
      </c>
      <c r="G981" s="26">
        <v>387</v>
      </c>
      <c r="H981" s="26">
        <v>644</v>
      </c>
      <c r="I981" s="53">
        <v>1593</v>
      </c>
      <c r="J981" s="30">
        <v>0.96699999999999997</v>
      </c>
      <c r="K981" s="30"/>
      <c r="L981" s="149"/>
      <c r="M981" s="30"/>
      <c r="N981" s="30">
        <v>6.1899999999999997E-2</v>
      </c>
    </row>
    <row r="982" spans="1:14">
      <c r="A982" s="13" t="s">
        <v>151</v>
      </c>
      <c r="B982" s="2" t="s">
        <v>78</v>
      </c>
      <c r="C982" s="14" t="s">
        <v>63</v>
      </c>
      <c r="D982" s="2">
        <v>2013</v>
      </c>
      <c r="E982" s="14">
        <v>2013</v>
      </c>
      <c r="F982" s="14" t="s">
        <v>101</v>
      </c>
      <c r="G982" s="26">
        <v>21596</v>
      </c>
      <c r="H982" s="26">
        <v>49701</v>
      </c>
      <c r="I982" s="53">
        <v>117748</v>
      </c>
      <c r="J982" s="30">
        <v>0.99880000000000002</v>
      </c>
      <c r="K982" s="30"/>
      <c r="L982" s="149"/>
      <c r="M982" s="30"/>
      <c r="N982" s="30">
        <v>1.5299999999999999E-2</v>
      </c>
    </row>
    <row r="983" spans="1:14">
      <c r="A983" s="13" t="s">
        <v>152</v>
      </c>
      <c r="B983" s="2" t="s">
        <v>78</v>
      </c>
      <c r="C983" s="14" t="s">
        <v>63</v>
      </c>
      <c r="D983" s="2">
        <v>2013</v>
      </c>
      <c r="E983" s="14">
        <v>2013</v>
      </c>
      <c r="F983" s="14" t="s">
        <v>101</v>
      </c>
      <c r="G983" s="26">
        <v>3315</v>
      </c>
      <c r="H983" s="26">
        <v>7022</v>
      </c>
      <c r="I983" s="53">
        <v>18902</v>
      </c>
      <c r="J983" s="30">
        <v>0.74509999999999998</v>
      </c>
      <c r="K983" s="30"/>
      <c r="L983" s="149"/>
      <c r="M983" s="30"/>
      <c r="N983" s="30">
        <v>6.1899999999999997E-2</v>
      </c>
    </row>
    <row r="984" spans="1:14">
      <c r="A984" s="13" t="s">
        <v>153</v>
      </c>
      <c r="B984" s="2" t="s">
        <v>78</v>
      </c>
      <c r="C984" s="14" t="s">
        <v>63</v>
      </c>
      <c r="D984" s="2">
        <v>2013</v>
      </c>
      <c r="E984" s="14">
        <v>2013</v>
      </c>
      <c r="F984" s="14" t="s">
        <v>101</v>
      </c>
      <c r="G984" s="26">
        <v>3868</v>
      </c>
      <c r="H984" s="26">
        <v>7410</v>
      </c>
      <c r="I984" s="53">
        <v>12173</v>
      </c>
      <c r="J984" s="30">
        <v>1</v>
      </c>
      <c r="K984" s="30"/>
      <c r="L984" s="149"/>
      <c r="M984" s="30"/>
      <c r="N984" s="30">
        <v>6.1899999999999997E-2</v>
      </c>
    </row>
    <row r="985" spans="1:14">
      <c r="A985" s="13" t="s">
        <v>154</v>
      </c>
      <c r="B985" s="2" t="s">
        <v>77</v>
      </c>
      <c r="C985" s="14" t="s">
        <v>63</v>
      </c>
      <c r="D985" s="2">
        <v>2013</v>
      </c>
      <c r="E985" s="14">
        <v>2013</v>
      </c>
      <c r="F985" s="14" t="s">
        <v>101</v>
      </c>
      <c r="G985" s="26">
        <v>104608</v>
      </c>
      <c r="H985" s="26">
        <v>230952</v>
      </c>
      <c r="I985" s="53">
        <v>538096</v>
      </c>
      <c r="J985" s="30">
        <v>0.99819999999999998</v>
      </c>
      <c r="K985" s="30"/>
      <c r="L985" s="149"/>
      <c r="M985" s="30"/>
      <c r="N985" s="30">
        <v>1.5699999999999999E-2</v>
      </c>
    </row>
    <row r="986" spans="1:14">
      <c r="A986" s="13" t="s">
        <v>155</v>
      </c>
      <c r="B986" s="2" t="s">
        <v>77</v>
      </c>
      <c r="C986" s="14" t="s">
        <v>63</v>
      </c>
      <c r="D986" s="2">
        <v>2013</v>
      </c>
      <c r="E986" s="14">
        <v>2013</v>
      </c>
      <c r="F986" s="14" t="s">
        <v>101</v>
      </c>
      <c r="G986" s="26">
        <v>8407</v>
      </c>
      <c r="H986" s="26">
        <v>17698</v>
      </c>
      <c r="I986" s="53">
        <v>32778</v>
      </c>
      <c r="J986" s="30">
        <v>0.99070000000000003</v>
      </c>
      <c r="K986" s="30"/>
      <c r="L986" s="149"/>
      <c r="M986" s="30"/>
      <c r="N986" s="30">
        <v>6.1899999999999997E-2</v>
      </c>
    </row>
    <row r="987" spans="1:14">
      <c r="A987" s="13" t="s">
        <v>156</v>
      </c>
      <c r="B987" s="2" t="s">
        <v>78</v>
      </c>
      <c r="C987" s="14" t="s">
        <v>63</v>
      </c>
      <c r="D987" s="2">
        <v>2013</v>
      </c>
      <c r="E987" s="14">
        <v>2013</v>
      </c>
      <c r="F987" s="14" t="s">
        <v>101</v>
      </c>
      <c r="G987" s="26">
        <v>798</v>
      </c>
      <c r="H987" s="26">
        <v>1693</v>
      </c>
      <c r="I987" s="53">
        <v>3295</v>
      </c>
      <c r="J987" s="30">
        <v>0.9778</v>
      </c>
      <c r="K987" s="30"/>
      <c r="L987" s="149"/>
      <c r="M987" s="30"/>
      <c r="N987" s="30">
        <v>6.1899999999999997E-2</v>
      </c>
    </row>
    <row r="988" spans="1:14">
      <c r="A988" s="13" t="s">
        <v>157</v>
      </c>
      <c r="B988" s="2" t="s">
        <v>78</v>
      </c>
      <c r="C988" s="14" t="s">
        <v>63</v>
      </c>
      <c r="D988" s="2">
        <v>2013</v>
      </c>
      <c r="E988" s="14">
        <v>2013</v>
      </c>
      <c r="F988" s="14" t="s">
        <v>101</v>
      </c>
      <c r="G988" s="26">
        <v>114805</v>
      </c>
      <c r="H988" s="26">
        <v>276078</v>
      </c>
      <c r="I988" s="53">
        <v>484012</v>
      </c>
      <c r="J988" s="30">
        <v>0.998</v>
      </c>
      <c r="K988" s="30"/>
      <c r="L988" s="149"/>
      <c r="M988" s="30"/>
      <c r="N988" s="30">
        <v>3.1800000000000002E-2</v>
      </c>
    </row>
    <row r="989" spans="1:14">
      <c r="A989" s="13" t="s">
        <v>158</v>
      </c>
      <c r="B989" s="2" t="s">
        <v>77</v>
      </c>
      <c r="C989" s="14" t="s">
        <v>63</v>
      </c>
      <c r="D989" s="2">
        <v>2013</v>
      </c>
      <c r="E989" s="14">
        <v>2013</v>
      </c>
      <c r="F989" s="14" t="s">
        <v>101</v>
      </c>
      <c r="G989" s="26">
        <v>93788</v>
      </c>
      <c r="H989" s="26">
        <v>209334</v>
      </c>
      <c r="I989" s="53">
        <v>358410</v>
      </c>
      <c r="J989" s="30">
        <v>0.98350000000000004</v>
      </c>
      <c r="K989" s="30"/>
      <c r="L989" s="149"/>
      <c r="M989" s="30"/>
      <c r="N989" s="30">
        <v>4.0000000000000001E-3</v>
      </c>
    </row>
    <row r="990" spans="1:14">
      <c r="A990" s="13" t="s">
        <v>159</v>
      </c>
      <c r="B990" s="2" t="s">
        <v>78</v>
      </c>
      <c r="C990" s="14" t="s">
        <v>63</v>
      </c>
      <c r="D990" s="2">
        <v>2013</v>
      </c>
      <c r="E990" s="14">
        <v>2013</v>
      </c>
      <c r="F990" s="14" t="s">
        <v>101</v>
      </c>
      <c r="G990" s="26">
        <v>2748</v>
      </c>
      <c r="H990" s="26">
        <v>6429</v>
      </c>
      <c r="I990" s="53">
        <v>10950</v>
      </c>
      <c r="J990" s="30">
        <v>0.98640000000000005</v>
      </c>
      <c r="K990" s="30"/>
      <c r="L990" s="149"/>
      <c r="M990" s="30"/>
      <c r="N990" s="30">
        <v>6.1899999999999997E-2</v>
      </c>
    </row>
    <row r="991" spans="1:14">
      <c r="A991" s="13" t="s">
        <v>160</v>
      </c>
      <c r="B991" s="2" t="s">
        <v>78</v>
      </c>
      <c r="C991" s="14" t="s">
        <v>63</v>
      </c>
      <c r="D991" s="2">
        <v>2013</v>
      </c>
      <c r="E991" s="14">
        <v>2013</v>
      </c>
      <c r="F991" s="14" t="s">
        <v>101</v>
      </c>
      <c r="G991" s="26">
        <v>158116</v>
      </c>
      <c r="H991" s="26">
        <v>370393</v>
      </c>
      <c r="I991" s="53">
        <v>551068</v>
      </c>
      <c r="J991" s="30">
        <v>0.99929999999999997</v>
      </c>
      <c r="K991" s="30"/>
      <c r="L991" s="149"/>
      <c r="M991" s="30"/>
      <c r="N991" s="30">
        <v>1.4E-2</v>
      </c>
    </row>
    <row r="992" spans="1:14">
      <c r="A992" s="13" t="s">
        <v>161</v>
      </c>
      <c r="B992" s="2" t="s">
        <v>77</v>
      </c>
      <c r="C992" s="14" t="s">
        <v>63</v>
      </c>
      <c r="D992" s="2">
        <v>2013</v>
      </c>
      <c r="E992" s="14">
        <v>2013</v>
      </c>
      <c r="F992" s="14" t="s">
        <v>101</v>
      </c>
      <c r="G992" s="26">
        <v>120501</v>
      </c>
      <c r="H992" s="26">
        <v>258362</v>
      </c>
      <c r="I992" s="53">
        <v>513397</v>
      </c>
      <c r="J992" s="30">
        <v>0.9677</v>
      </c>
      <c r="K992" s="30"/>
      <c r="L992" s="149"/>
      <c r="M992" s="30"/>
      <c r="N992" s="30">
        <v>2.7400000000000001E-2</v>
      </c>
    </row>
    <row r="993" spans="1:31">
      <c r="A993" s="13" t="s">
        <v>162</v>
      </c>
      <c r="B993" s="2" t="s">
        <v>77</v>
      </c>
      <c r="C993" s="14" t="s">
        <v>63</v>
      </c>
      <c r="D993" s="2">
        <v>2013</v>
      </c>
      <c r="E993" s="14">
        <v>2013</v>
      </c>
      <c r="F993" s="14" t="s">
        <v>101</v>
      </c>
      <c r="G993" s="26">
        <v>32143</v>
      </c>
      <c r="H993" s="26">
        <v>50424</v>
      </c>
      <c r="I993" s="53">
        <v>144811</v>
      </c>
      <c r="J993" s="30">
        <v>0.97840000000000005</v>
      </c>
      <c r="K993" s="30"/>
      <c r="L993" s="149"/>
      <c r="M993" s="30"/>
      <c r="N993" s="30">
        <v>3.44E-2</v>
      </c>
    </row>
    <row r="994" spans="1:31">
      <c r="A994" s="13" t="s">
        <v>163</v>
      </c>
      <c r="B994" s="2" t="s">
        <v>78</v>
      </c>
      <c r="C994" s="14" t="s">
        <v>63</v>
      </c>
      <c r="D994" s="2">
        <v>2013</v>
      </c>
      <c r="E994" s="14">
        <v>2013</v>
      </c>
      <c r="F994" s="14" t="s">
        <v>101</v>
      </c>
      <c r="G994" s="26">
        <v>46672</v>
      </c>
      <c r="H994" s="26">
        <v>112690</v>
      </c>
      <c r="I994" s="53">
        <v>197201</v>
      </c>
      <c r="J994" s="30">
        <v>0.98499999999999999</v>
      </c>
      <c r="K994" s="30"/>
      <c r="L994" s="149"/>
      <c r="M994" s="30"/>
      <c r="N994" s="30">
        <v>3.1699999999999999E-2</v>
      </c>
    </row>
    <row r="995" spans="1:31">
      <c r="A995" s="13" t="s">
        <v>164</v>
      </c>
      <c r="B995" s="2" t="s">
        <v>77</v>
      </c>
      <c r="C995" s="14" t="s">
        <v>63</v>
      </c>
      <c r="D995" s="2">
        <v>2013</v>
      </c>
      <c r="E995" s="14">
        <v>2013</v>
      </c>
      <c r="F995" s="14" t="s">
        <v>101</v>
      </c>
      <c r="G995" s="26">
        <v>9075</v>
      </c>
      <c r="H995" s="26">
        <v>17655</v>
      </c>
      <c r="I995" s="53">
        <v>36175</v>
      </c>
      <c r="J995" s="30">
        <v>0.99170000000000003</v>
      </c>
      <c r="K995" s="30"/>
      <c r="L995" s="149"/>
      <c r="M995" s="30"/>
      <c r="N995" s="30">
        <v>6.1899999999999997E-2</v>
      </c>
    </row>
    <row r="996" spans="1:31">
      <c r="A996" s="13" t="s">
        <v>165</v>
      </c>
      <c r="B996" s="2" t="s">
        <v>77</v>
      </c>
      <c r="C996" s="14" t="s">
        <v>63</v>
      </c>
      <c r="D996" s="2">
        <v>2013</v>
      </c>
      <c r="E996" s="14">
        <v>2013</v>
      </c>
      <c r="F996" s="14" t="s">
        <v>101</v>
      </c>
      <c r="G996" s="26">
        <v>14130</v>
      </c>
      <c r="H996" s="26">
        <v>28918</v>
      </c>
      <c r="I996" s="53">
        <v>89260</v>
      </c>
      <c r="J996" s="30">
        <v>0.69079999999999997</v>
      </c>
      <c r="K996" s="30"/>
      <c r="L996" s="149"/>
      <c r="M996" s="30"/>
      <c r="N996" s="30">
        <v>6.1899999999999997E-2</v>
      </c>
    </row>
    <row r="997" spans="1:31">
      <c r="A997" s="13" t="s">
        <v>166</v>
      </c>
      <c r="B997" s="2" t="s">
        <v>77</v>
      </c>
      <c r="C997" s="14" t="s">
        <v>63</v>
      </c>
      <c r="D997" s="2">
        <v>2013</v>
      </c>
      <c r="E997" s="14">
        <v>2013</v>
      </c>
      <c r="F997" s="14" t="s">
        <v>101</v>
      </c>
      <c r="G997" s="26">
        <v>15117</v>
      </c>
      <c r="H997" s="26">
        <v>34001</v>
      </c>
      <c r="I997" s="53">
        <v>94071</v>
      </c>
      <c r="J997" s="30">
        <v>0.94310000000000005</v>
      </c>
      <c r="K997" s="30"/>
      <c r="L997" s="149"/>
      <c r="M997" s="30"/>
      <c r="N997" s="30">
        <v>6.1899999999999997E-2</v>
      </c>
    </row>
    <row r="998" spans="1:31">
      <c r="A998" s="13" t="s">
        <v>167</v>
      </c>
      <c r="B998" s="2" t="s">
        <v>77</v>
      </c>
      <c r="C998" s="14" t="s">
        <v>63</v>
      </c>
      <c r="D998" s="2">
        <v>2013</v>
      </c>
      <c r="E998" s="14">
        <v>2013</v>
      </c>
      <c r="F998" s="14" t="s">
        <v>101</v>
      </c>
      <c r="G998" s="26">
        <v>52138</v>
      </c>
      <c r="H998" s="26">
        <v>110778</v>
      </c>
      <c r="I998" s="53">
        <v>296801</v>
      </c>
      <c r="J998" s="30">
        <v>0.97160000000000002</v>
      </c>
      <c r="K998" s="30"/>
      <c r="L998" s="149"/>
      <c r="M998" s="30"/>
      <c r="N998" s="30">
        <v>1.41E-2</v>
      </c>
    </row>
    <row r="999" spans="1:31">
      <c r="A999" s="13" t="s">
        <v>168</v>
      </c>
      <c r="B999" s="2" t="s">
        <v>77</v>
      </c>
      <c r="C999" s="14" t="s">
        <v>63</v>
      </c>
      <c r="D999" s="2">
        <v>2013</v>
      </c>
      <c r="E999" s="14">
        <v>2013</v>
      </c>
      <c r="F999" s="14" t="s">
        <v>101</v>
      </c>
      <c r="G999" s="26">
        <v>12243</v>
      </c>
      <c r="H999" s="26">
        <v>23970</v>
      </c>
      <c r="I999" s="53">
        <v>48514</v>
      </c>
      <c r="J999" s="30">
        <v>0.95860000000000001</v>
      </c>
      <c r="K999" s="30"/>
      <c r="L999" s="149"/>
      <c r="M999" s="30"/>
      <c r="N999" s="30">
        <v>6.1899999999999997E-2</v>
      </c>
    </row>
    <row r="1000" spans="1:31">
      <c r="A1000" s="13" t="s">
        <v>169</v>
      </c>
      <c r="B1000" s="2" t="s">
        <v>78</v>
      </c>
      <c r="C1000" s="14" t="s">
        <v>63</v>
      </c>
      <c r="D1000" s="2">
        <v>2013</v>
      </c>
      <c r="E1000" s="14">
        <v>2013</v>
      </c>
      <c r="F1000" s="14" t="s">
        <v>101</v>
      </c>
      <c r="G1000" s="26">
        <v>12040</v>
      </c>
      <c r="H1000" s="26">
        <v>23856</v>
      </c>
      <c r="I1000" s="53">
        <v>41707</v>
      </c>
      <c r="J1000" s="30">
        <v>0.95730000000000004</v>
      </c>
      <c r="K1000" s="30"/>
      <c r="L1000" s="149"/>
      <c r="M1000" s="30"/>
      <c r="N1000" s="30">
        <v>6.1899999999999997E-2</v>
      </c>
    </row>
    <row r="1001" spans="1:31">
      <c r="A1001" s="13" t="s">
        <v>170</v>
      </c>
      <c r="B1001" s="2" t="s">
        <v>78</v>
      </c>
      <c r="C1001" s="14" t="s">
        <v>63</v>
      </c>
      <c r="D1001" s="2">
        <v>2013</v>
      </c>
      <c r="E1001" s="14">
        <v>2013</v>
      </c>
      <c r="F1001" s="14" t="s">
        <v>101</v>
      </c>
      <c r="G1001" s="26">
        <v>157</v>
      </c>
      <c r="H1001" s="26">
        <v>303</v>
      </c>
      <c r="I1001" s="53">
        <v>516</v>
      </c>
      <c r="J1001" s="30">
        <v>1</v>
      </c>
      <c r="K1001" s="30"/>
      <c r="L1001" s="149"/>
      <c r="M1001" s="30"/>
      <c r="N1001" s="30">
        <v>6.1899999999999997E-2</v>
      </c>
    </row>
    <row r="1002" spans="1:31">
      <c r="A1002" s="13" t="s">
        <v>171</v>
      </c>
      <c r="B1002" s="2" t="s">
        <v>78</v>
      </c>
      <c r="C1002" s="14" t="s">
        <v>63</v>
      </c>
      <c r="D1002" s="2">
        <v>2013</v>
      </c>
      <c r="E1002" s="14">
        <v>2013</v>
      </c>
      <c r="F1002" s="14" t="s">
        <v>101</v>
      </c>
      <c r="G1002" s="26">
        <v>2919</v>
      </c>
      <c r="H1002" s="26">
        <v>6523</v>
      </c>
      <c r="I1002" s="53">
        <v>11194</v>
      </c>
      <c r="J1002" s="30">
        <v>1</v>
      </c>
      <c r="K1002" s="30"/>
      <c r="L1002" s="149"/>
      <c r="M1002" s="30"/>
      <c r="N1002" s="30">
        <v>6.1899999999999997E-2</v>
      </c>
      <c r="O1002" s="1"/>
      <c r="P1002" s="1"/>
      <c r="Q1002" s="1"/>
      <c r="R1002" s="1"/>
      <c r="S1002" s="1"/>
      <c r="T1002" s="1"/>
      <c r="U1002" s="1"/>
      <c r="V1002" s="1"/>
      <c r="W1002" s="1"/>
      <c r="X1002" s="1"/>
      <c r="Y1002" s="1"/>
      <c r="Z1002" s="1"/>
      <c r="AA1002" s="1"/>
      <c r="AB1002" s="1"/>
      <c r="AC1002" s="1"/>
      <c r="AD1002" s="1"/>
      <c r="AE1002" s="1"/>
    </row>
    <row r="1003" spans="1:31">
      <c r="A1003" s="13" t="s">
        <v>172</v>
      </c>
      <c r="B1003" s="2" t="s">
        <v>77</v>
      </c>
      <c r="C1003" s="14" t="s">
        <v>63</v>
      </c>
      <c r="D1003" s="2">
        <v>2013</v>
      </c>
      <c r="E1003" s="14">
        <v>2013</v>
      </c>
      <c r="F1003" s="14" t="s">
        <v>101</v>
      </c>
      <c r="G1003" s="26">
        <v>20704</v>
      </c>
      <c r="H1003" s="26">
        <v>41295</v>
      </c>
      <c r="I1003" s="53">
        <v>75391</v>
      </c>
      <c r="J1003" s="30">
        <v>0.94269999999999998</v>
      </c>
      <c r="K1003" s="30"/>
      <c r="L1003" s="149"/>
      <c r="M1003" s="30"/>
      <c r="N1003" s="30">
        <v>2.1100000000000001E-2</v>
      </c>
      <c r="O1003" s="1"/>
      <c r="P1003" s="1"/>
      <c r="Q1003" s="1"/>
      <c r="R1003" s="1"/>
      <c r="S1003" s="1"/>
      <c r="T1003" s="1"/>
      <c r="U1003" s="1"/>
      <c r="V1003" s="1"/>
      <c r="W1003" s="1"/>
      <c r="X1003" s="1"/>
      <c r="Y1003" s="1"/>
      <c r="Z1003" s="1"/>
      <c r="AA1003" s="1"/>
      <c r="AB1003" s="1"/>
      <c r="AC1003" s="1"/>
      <c r="AD1003" s="1"/>
      <c r="AE1003" s="1"/>
    </row>
    <row r="1004" spans="1:31">
      <c r="A1004" s="13" t="s">
        <v>173</v>
      </c>
      <c r="B1004" s="2" t="s">
        <v>77</v>
      </c>
      <c r="C1004" s="14" t="s">
        <v>63</v>
      </c>
      <c r="D1004" s="2">
        <v>2013</v>
      </c>
      <c r="E1004" s="14">
        <v>2013</v>
      </c>
      <c r="F1004" s="14" t="s">
        <v>101</v>
      </c>
      <c r="G1004" s="26">
        <v>18791</v>
      </c>
      <c r="H1004" s="26">
        <v>34749</v>
      </c>
      <c r="I1004" s="53">
        <v>73344</v>
      </c>
      <c r="J1004" s="30">
        <v>0.8861</v>
      </c>
      <c r="K1004" s="30"/>
      <c r="L1004" s="149"/>
      <c r="M1004" s="30"/>
      <c r="N1004" s="30">
        <v>6.1899999999999997E-2</v>
      </c>
      <c r="O1004" s="1"/>
      <c r="P1004" s="1"/>
      <c r="Q1004" s="1"/>
      <c r="R1004" s="1"/>
      <c r="S1004" s="1"/>
      <c r="T1004" s="1"/>
      <c r="U1004" s="1"/>
      <c r="V1004" s="1"/>
      <c r="W1004" s="1"/>
      <c r="X1004" s="1"/>
      <c r="Y1004" s="1"/>
      <c r="Z1004" s="1"/>
      <c r="AA1004" s="1"/>
      <c r="AB1004" s="1"/>
      <c r="AC1004" s="1"/>
      <c r="AD1004" s="1"/>
      <c r="AE1004" s="1"/>
    </row>
    <row r="1005" spans="1:31">
      <c r="A1005" s="13" t="s">
        <v>174</v>
      </c>
      <c r="B1005" s="2" t="s">
        <v>78</v>
      </c>
      <c r="C1005" s="14" t="s">
        <v>63</v>
      </c>
      <c r="D1005" s="2">
        <v>2013</v>
      </c>
      <c r="E1005" s="14">
        <v>2013</v>
      </c>
      <c r="F1005" s="14" t="s">
        <v>101</v>
      </c>
      <c r="G1005" s="26">
        <v>41228</v>
      </c>
      <c r="H1005" s="26">
        <v>90539</v>
      </c>
      <c r="I1005" s="53">
        <v>150559</v>
      </c>
      <c r="J1005" s="30">
        <v>0.9889</v>
      </c>
      <c r="K1005" s="30"/>
      <c r="L1005" s="149"/>
      <c r="M1005" s="30"/>
      <c r="N1005" s="30">
        <v>0.01</v>
      </c>
      <c r="O1005" s="1"/>
      <c r="P1005" s="1"/>
      <c r="Q1005" s="1"/>
      <c r="R1005" s="1"/>
      <c r="S1005" s="1"/>
      <c r="T1005" s="1"/>
      <c r="U1005" s="1"/>
      <c r="V1005" s="1"/>
      <c r="W1005" s="1"/>
      <c r="X1005" s="1"/>
      <c r="Y1005" s="1"/>
      <c r="Z1005" s="1"/>
      <c r="AA1005" s="1"/>
      <c r="AB1005" s="1"/>
      <c r="AC1005" s="1"/>
      <c r="AD1005" s="1"/>
      <c r="AE1005" s="1"/>
    </row>
    <row r="1006" spans="1:31">
      <c r="A1006" s="13" t="s">
        <v>175</v>
      </c>
      <c r="B1006" s="2" t="s">
        <v>78</v>
      </c>
      <c r="C1006" s="14" t="s">
        <v>63</v>
      </c>
      <c r="D1006" s="2">
        <v>2013</v>
      </c>
      <c r="E1006" s="14">
        <v>2013</v>
      </c>
      <c r="F1006" s="14" t="s">
        <v>101</v>
      </c>
      <c r="G1006" s="26">
        <v>5204</v>
      </c>
      <c r="H1006" s="26">
        <v>12425</v>
      </c>
      <c r="I1006" s="53">
        <v>24962</v>
      </c>
      <c r="J1006" s="30">
        <v>0.93020000000000003</v>
      </c>
      <c r="K1006" s="30"/>
      <c r="L1006" s="149"/>
      <c r="M1006" s="30"/>
      <c r="N1006" s="30">
        <v>6.1899999999999997E-2</v>
      </c>
      <c r="O1006" s="1"/>
      <c r="P1006" s="1"/>
      <c r="Q1006" s="1"/>
      <c r="R1006" s="1"/>
      <c r="S1006" s="1"/>
      <c r="T1006" s="1"/>
      <c r="U1006" s="1"/>
      <c r="V1006" s="1"/>
      <c r="W1006" s="1"/>
      <c r="X1006" s="1"/>
      <c r="Y1006" s="1"/>
      <c r="Z1006" s="1"/>
      <c r="AA1006" s="1"/>
      <c r="AB1006" s="1"/>
      <c r="AC1006" s="1"/>
      <c r="AD1006" s="1"/>
      <c r="AE1006" s="1"/>
    </row>
    <row r="1007" spans="1:31">
      <c r="A1007" s="13" t="s">
        <v>176</v>
      </c>
      <c r="B1007" s="2" t="s">
        <v>78</v>
      </c>
      <c r="C1007" s="14" t="s">
        <v>63</v>
      </c>
      <c r="D1007" s="2">
        <v>2013</v>
      </c>
      <c r="E1007" s="14">
        <v>2013</v>
      </c>
      <c r="F1007" s="14" t="s">
        <v>101</v>
      </c>
      <c r="G1007" s="26">
        <v>4268</v>
      </c>
      <c r="H1007" s="26">
        <v>9752</v>
      </c>
      <c r="I1007" s="53">
        <v>17868</v>
      </c>
      <c r="J1007" s="30">
        <v>0.97399999999999998</v>
      </c>
      <c r="K1007" s="30"/>
      <c r="L1007" s="149"/>
      <c r="M1007" s="30"/>
      <c r="N1007" s="30">
        <v>6.1899999999999997E-2</v>
      </c>
      <c r="O1007" s="1"/>
      <c r="P1007" s="1"/>
      <c r="Q1007" s="1"/>
      <c r="R1007" s="1"/>
      <c r="S1007" s="1"/>
      <c r="T1007" s="1"/>
      <c r="U1007" s="1"/>
      <c r="V1007" s="1"/>
      <c r="W1007" s="1"/>
      <c r="X1007" s="1"/>
      <c r="Y1007" s="1"/>
      <c r="Z1007" s="1"/>
      <c r="AA1007" s="1"/>
      <c r="AB1007" s="1"/>
      <c r="AC1007" s="1"/>
      <c r="AD1007" s="1"/>
      <c r="AE1007" s="1"/>
    </row>
    <row r="1008" spans="1:31">
      <c r="A1008" s="13" t="s">
        <v>177</v>
      </c>
      <c r="B1008" s="2" t="s">
        <v>78</v>
      </c>
      <c r="C1008" s="14" t="s">
        <v>63</v>
      </c>
      <c r="D1008" s="2">
        <v>2013</v>
      </c>
      <c r="E1008" s="14">
        <v>2013</v>
      </c>
      <c r="F1008" s="14" t="s">
        <v>101</v>
      </c>
      <c r="G1008" s="26">
        <v>743</v>
      </c>
      <c r="H1008" s="26">
        <v>1499</v>
      </c>
      <c r="I1008" s="53">
        <v>2795</v>
      </c>
      <c r="J1008" s="30">
        <v>0.97219999999999995</v>
      </c>
      <c r="K1008" s="30"/>
      <c r="L1008" s="149"/>
      <c r="M1008" s="30"/>
      <c r="N1008" s="30">
        <v>6.1899999999999997E-2</v>
      </c>
      <c r="O1008" s="1"/>
      <c r="P1008" s="1"/>
      <c r="Q1008" s="1"/>
      <c r="R1008" s="1"/>
      <c r="S1008" s="1"/>
      <c r="T1008" s="1"/>
      <c r="U1008" s="1"/>
      <c r="V1008" s="1"/>
      <c r="W1008" s="1"/>
      <c r="X1008" s="1"/>
      <c r="Y1008" s="1"/>
      <c r="Z1008" s="1"/>
      <c r="AA1008" s="1"/>
      <c r="AB1008" s="1"/>
      <c r="AC1008" s="1"/>
      <c r="AD1008" s="1"/>
      <c r="AE1008" s="1"/>
    </row>
    <row r="1009" spans="1:31">
      <c r="A1009" s="13" t="s">
        <v>178</v>
      </c>
      <c r="B1009" s="2" t="s">
        <v>77</v>
      </c>
      <c r="C1009" s="14" t="s">
        <v>63</v>
      </c>
      <c r="D1009" s="2">
        <v>2013</v>
      </c>
      <c r="E1009" s="14">
        <v>2013</v>
      </c>
      <c r="F1009" s="14" t="s">
        <v>101</v>
      </c>
      <c r="G1009" s="26">
        <v>46504</v>
      </c>
      <c r="H1009" s="26">
        <v>115579</v>
      </c>
      <c r="I1009" s="53">
        <v>185785</v>
      </c>
      <c r="J1009" s="30">
        <v>1</v>
      </c>
      <c r="K1009" s="30"/>
      <c r="L1009" s="149"/>
      <c r="M1009" s="30"/>
      <c r="N1009" s="30">
        <v>4.3499999999999997E-2</v>
      </c>
      <c r="O1009" s="1"/>
      <c r="P1009" s="1"/>
      <c r="Q1009" s="1"/>
      <c r="R1009" s="1"/>
      <c r="S1009" s="1"/>
      <c r="T1009" s="1"/>
      <c r="U1009" s="1"/>
      <c r="V1009" s="1"/>
      <c r="W1009" s="1"/>
      <c r="X1009" s="1"/>
      <c r="Y1009" s="1"/>
      <c r="Z1009" s="1"/>
      <c r="AA1009" s="1"/>
      <c r="AB1009" s="1"/>
      <c r="AC1009" s="1"/>
      <c r="AD1009" s="1"/>
      <c r="AE1009" s="1"/>
    </row>
    <row r="1010" spans="1:31">
      <c r="A1010" s="13" t="s">
        <v>179</v>
      </c>
      <c r="B1010" s="2" t="s">
        <v>78</v>
      </c>
      <c r="C1010" s="14" t="s">
        <v>63</v>
      </c>
      <c r="D1010" s="2">
        <v>2013</v>
      </c>
      <c r="E1010" s="14">
        <v>2013</v>
      </c>
      <c r="F1010" s="14" t="s">
        <v>101</v>
      </c>
      <c r="G1010" s="26">
        <v>2894</v>
      </c>
      <c r="H1010" s="26">
        <v>5295</v>
      </c>
      <c r="I1010" s="53">
        <v>8580</v>
      </c>
      <c r="J1010" s="30">
        <v>0.93100000000000005</v>
      </c>
      <c r="K1010" s="30"/>
      <c r="L1010" s="149"/>
      <c r="M1010" s="30"/>
      <c r="N1010" s="30">
        <v>6.1899999999999997E-2</v>
      </c>
      <c r="O1010" s="1"/>
      <c r="P1010" s="1"/>
      <c r="Q1010" s="1"/>
      <c r="R1010" s="1"/>
      <c r="S1010" s="1"/>
      <c r="T1010" s="1"/>
      <c r="U1010" s="1"/>
      <c r="V1010" s="1"/>
      <c r="W1010" s="1"/>
      <c r="X1010" s="1"/>
      <c r="Y1010" s="1"/>
      <c r="Z1010" s="1"/>
      <c r="AA1010" s="1"/>
      <c r="AB1010" s="1"/>
      <c r="AC1010" s="1"/>
      <c r="AD1010" s="1"/>
      <c r="AE1010" s="1"/>
    </row>
    <row r="1011" spans="1:31">
      <c r="A1011" s="13" t="s">
        <v>180</v>
      </c>
      <c r="B1011" s="2" t="s">
        <v>77</v>
      </c>
      <c r="C1011" s="14" t="s">
        <v>63</v>
      </c>
      <c r="D1011" s="2">
        <v>2013</v>
      </c>
      <c r="E1011" s="14">
        <v>2013</v>
      </c>
      <c r="F1011" s="14" t="s">
        <v>101</v>
      </c>
      <c r="G1011" s="26">
        <v>32384</v>
      </c>
      <c r="H1011" s="26">
        <v>67593</v>
      </c>
      <c r="I1011" s="53">
        <v>132327</v>
      </c>
      <c r="J1011" s="30">
        <v>0.99080000000000001</v>
      </c>
      <c r="K1011" s="30"/>
      <c r="L1011" s="149"/>
      <c r="M1011" s="30"/>
      <c r="N1011" s="30">
        <v>2.92E-2</v>
      </c>
      <c r="O1011" s="1"/>
      <c r="P1011" s="1"/>
      <c r="Q1011" s="1"/>
      <c r="R1011" s="1"/>
      <c r="S1011" s="1"/>
      <c r="T1011" s="1"/>
      <c r="U1011" s="1"/>
      <c r="V1011" s="1"/>
      <c r="W1011" s="1"/>
      <c r="X1011" s="1"/>
      <c r="Y1011" s="1"/>
      <c r="Z1011" s="1"/>
      <c r="AA1011" s="1"/>
      <c r="AB1011" s="1"/>
      <c r="AC1011" s="1"/>
      <c r="AD1011" s="1"/>
      <c r="AE1011" s="1"/>
    </row>
    <row r="1012" spans="1:31">
      <c r="A1012" s="13" t="s">
        <v>181</v>
      </c>
      <c r="B1012" s="2" t="s">
        <v>77</v>
      </c>
      <c r="C1012" s="14" t="s">
        <v>63</v>
      </c>
      <c r="D1012" s="2">
        <v>2013</v>
      </c>
      <c r="E1012" s="14">
        <v>2013</v>
      </c>
      <c r="F1012" s="14" t="s">
        <v>101</v>
      </c>
      <c r="G1012" s="26">
        <v>7932</v>
      </c>
      <c r="H1012" s="26">
        <v>16987</v>
      </c>
      <c r="I1012" s="53">
        <v>33105</v>
      </c>
      <c r="J1012" s="30">
        <v>0.18179999999999999</v>
      </c>
      <c r="K1012" s="30"/>
      <c r="L1012" s="149"/>
      <c r="M1012" s="30"/>
      <c r="N1012" s="30">
        <v>6.1899999999999997E-2</v>
      </c>
      <c r="O1012" s="1"/>
      <c r="P1012" s="1"/>
      <c r="Q1012" s="1"/>
      <c r="R1012" s="1"/>
      <c r="S1012" s="1"/>
      <c r="T1012" s="1"/>
      <c r="U1012" s="1"/>
      <c r="V1012" s="1"/>
      <c r="W1012" s="1"/>
      <c r="X1012" s="1"/>
      <c r="Y1012" s="1"/>
      <c r="Z1012" s="1"/>
      <c r="AA1012" s="1"/>
      <c r="AB1012" s="1"/>
      <c r="AC1012" s="1"/>
      <c r="AD1012" s="1"/>
      <c r="AE1012" s="1"/>
    </row>
    <row r="1013" spans="1:31">
      <c r="A1013" s="13" t="s">
        <v>182</v>
      </c>
      <c r="B1013" s="2" t="s">
        <v>78</v>
      </c>
      <c r="C1013" s="14" t="s">
        <v>63</v>
      </c>
      <c r="D1013" s="2">
        <v>2013</v>
      </c>
      <c r="E1013" s="14">
        <v>2013</v>
      </c>
      <c r="F1013" s="14" t="s">
        <v>101</v>
      </c>
      <c r="G1013" s="26">
        <v>5773</v>
      </c>
      <c r="H1013" s="26">
        <v>12976</v>
      </c>
      <c r="I1013" s="53">
        <v>20720</v>
      </c>
      <c r="J1013" s="30">
        <v>1</v>
      </c>
      <c r="K1013" s="30"/>
      <c r="L1013" s="149"/>
      <c r="M1013" s="30"/>
      <c r="N1013" s="30">
        <v>6.1899999999999997E-2</v>
      </c>
      <c r="O1013" s="1"/>
      <c r="P1013" s="1"/>
      <c r="Q1013" s="1"/>
      <c r="R1013" s="1"/>
      <c r="S1013" s="1"/>
      <c r="T1013" s="1"/>
      <c r="U1013" s="1"/>
      <c r="V1013" s="1"/>
      <c r="W1013" s="1"/>
      <c r="X1013" s="1"/>
      <c r="Y1013" s="1"/>
      <c r="Z1013" s="1"/>
      <c r="AA1013" s="1"/>
      <c r="AB1013" s="1"/>
      <c r="AC1013" s="1"/>
      <c r="AD1013" s="1"/>
      <c r="AE1013" s="1"/>
    </row>
    <row r="1014" spans="1:31">
      <c r="A1014" s="56" t="s">
        <v>183</v>
      </c>
      <c r="B1014" s="2" t="s">
        <v>66</v>
      </c>
      <c r="C1014" s="14" t="s">
        <v>196</v>
      </c>
      <c r="D1014" s="2">
        <v>2013</v>
      </c>
      <c r="E1014" s="14">
        <v>2013</v>
      </c>
      <c r="F1014" s="14" t="s">
        <v>101</v>
      </c>
      <c r="G1014" s="26">
        <v>1930773</v>
      </c>
      <c r="H1014" s="26">
        <v>4206669</v>
      </c>
      <c r="I1014" s="53">
        <v>8440833</v>
      </c>
      <c r="J1014" s="30">
        <v>0.97460000000000002</v>
      </c>
      <c r="K1014" s="30"/>
      <c r="L1014" s="149"/>
      <c r="M1014" s="30"/>
      <c r="N1014" s="30">
        <v>3.1899999999999998E-2</v>
      </c>
      <c r="O1014" s="2"/>
      <c r="P1014" s="2"/>
      <c r="Q1014" s="2"/>
      <c r="R1014" s="2"/>
      <c r="S1014" s="2"/>
      <c r="T1014" s="2"/>
      <c r="U1014" s="2"/>
      <c r="V1014" s="2"/>
      <c r="W1014" s="2"/>
      <c r="X1014" s="2"/>
      <c r="Y1014" s="2"/>
      <c r="Z1014" s="2"/>
      <c r="AA1014" s="2"/>
      <c r="AB1014" s="2"/>
      <c r="AC1014" s="2"/>
      <c r="AD1014" s="2"/>
      <c r="AE1014" s="2"/>
    </row>
    <row r="1015" spans="1:31">
      <c r="A1015" s="56" t="s">
        <v>184</v>
      </c>
      <c r="B1015" s="2" t="s">
        <v>77</v>
      </c>
      <c r="C1015" s="14" t="s">
        <v>196</v>
      </c>
      <c r="D1015" s="2">
        <v>2013</v>
      </c>
      <c r="E1015" s="14">
        <v>2013</v>
      </c>
      <c r="F1015" s="14" t="s">
        <v>101</v>
      </c>
      <c r="G1015" s="26">
        <v>62908</v>
      </c>
      <c r="H1015" s="26">
        <v>126072</v>
      </c>
      <c r="I1015" s="53">
        <v>276577</v>
      </c>
      <c r="J1015" s="30">
        <v>0.90459999999999996</v>
      </c>
      <c r="K1015" s="30"/>
      <c r="L1015" s="149"/>
      <c r="M1015" s="30"/>
      <c r="N1015" s="30">
        <v>0.04</v>
      </c>
      <c r="O1015" s="1"/>
      <c r="P1015" s="1"/>
      <c r="Q1015" s="1"/>
      <c r="R1015" s="1"/>
      <c r="S1015" s="1"/>
      <c r="T1015" s="1"/>
      <c r="U1015" s="1"/>
      <c r="V1015" s="1"/>
      <c r="W1015" s="1"/>
      <c r="X1015" s="1"/>
      <c r="Y1015" s="1"/>
      <c r="Z1015" s="1"/>
      <c r="AA1015" s="1"/>
      <c r="AB1015" s="1"/>
      <c r="AC1015" s="1"/>
      <c r="AD1015" s="1"/>
      <c r="AE1015" s="1"/>
    </row>
    <row r="1016" spans="1:31">
      <c r="A1016" s="56" t="s">
        <v>185</v>
      </c>
      <c r="B1016" s="2" t="s">
        <v>78</v>
      </c>
      <c r="C1016" s="14" t="s">
        <v>196</v>
      </c>
      <c r="D1016" s="2">
        <v>2013</v>
      </c>
      <c r="E1016" s="14">
        <v>2013</v>
      </c>
      <c r="F1016" s="14" t="s">
        <v>101</v>
      </c>
      <c r="G1016" s="26">
        <v>92</v>
      </c>
      <c r="H1016" s="26">
        <v>170</v>
      </c>
      <c r="I1016" s="53">
        <v>205</v>
      </c>
      <c r="J1016" s="30">
        <v>1</v>
      </c>
      <c r="K1016" s="30"/>
      <c r="L1016" s="149"/>
      <c r="M1016" s="30"/>
      <c r="N1016" s="30">
        <v>5.8999999999999997E-2</v>
      </c>
      <c r="O1016" s="1"/>
      <c r="P1016" s="1"/>
      <c r="Q1016" s="1"/>
      <c r="R1016" s="1"/>
      <c r="S1016" s="1"/>
      <c r="T1016" s="1"/>
      <c r="U1016" s="1"/>
      <c r="V1016" s="1"/>
      <c r="W1016" s="1"/>
      <c r="X1016" s="1"/>
      <c r="Y1016" s="1"/>
      <c r="Z1016" s="1"/>
      <c r="AA1016" s="1"/>
      <c r="AB1016" s="1"/>
      <c r="AC1016" s="1"/>
      <c r="AD1016" s="1"/>
      <c r="AE1016" s="1"/>
    </row>
    <row r="1017" spans="1:31">
      <c r="A1017" s="56" t="s">
        <v>186</v>
      </c>
      <c r="B1017" s="2" t="s">
        <v>78</v>
      </c>
      <c r="C1017" s="14" t="s">
        <v>196</v>
      </c>
      <c r="D1017" s="2">
        <v>2013</v>
      </c>
      <c r="E1017" s="14">
        <v>2013</v>
      </c>
      <c r="F1017" s="14" t="s">
        <v>101</v>
      </c>
      <c r="G1017" s="26">
        <v>1720</v>
      </c>
      <c r="H1017" s="26">
        <v>3314</v>
      </c>
      <c r="I1017" s="53">
        <v>4586</v>
      </c>
      <c r="J1017" s="30">
        <v>0.95879999999999999</v>
      </c>
      <c r="K1017" s="30"/>
      <c r="L1017" s="149"/>
      <c r="M1017" s="30"/>
      <c r="N1017" s="30">
        <v>5.8999999999999997E-2</v>
      </c>
      <c r="O1017" s="1"/>
      <c r="P1017" s="1"/>
      <c r="Q1017" s="1"/>
      <c r="R1017" s="1"/>
      <c r="S1017" s="1"/>
      <c r="T1017" s="1"/>
      <c r="U1017" s="1"/>
      <c r="V1017" s="1"/>
      <c r="W1017" s="1"/>
      <c r="X1017" s="1"/>
      <c r="Y1017" s="1"/>
      <c r="Z1017" s="1"/>
      <c r="AA1017" s="1"/>
      <c r="AB1017" s="1"/>
      <c r="AC1017" s="1"/>
      <c r="AD1017" s="1"/>
      <c r="AE1017" s="1"/>
    </row>
    <row r="1018" spans="1:31">
      <c r="A1018" s="56" t="s">
        <v>187</v>
      </c>
      <c r="B1018" s="2" t="s">
        <v>78</v>
      </c>
      <c r="C1018" s="14" t="s">
        <v>196</v>
      </c>
      <c r="D1018" s="2">
        <v>2013</v>
      </c>
      <c r="E1018" s="14">
        <v>2013</v>
      </c>
      <c r="F1018" s="14" t="s">
        <v>101</v>
      </c>
      <c r="G1018" s="26">
        <v>14563</v>
      </c>
      <c r="H1018" s="26">
        <v>29934</v>
      </c>
      <c r="I1018" s="53">
        <v>52507</v>
      </c>
      <c r="J1018" s="30">
        <v>0.95309999999999995</v>
      </c>
      <c r="K1018" s="30"/>
      <c r="L1018" s="149"/>
      <c r="M1018" s="30"/>
      <c r="N1018" s="30">
        <v>5.8999999999999997E-2</v>
      </c>
    </row>
    <row r="1019" spans="1:31">
      <c r="A1019" s="56" t="s">
        <v>188</v>
      </c>
      <c r="B1019" s="2" t="s">
        <v>78</v>
      </c>
      <c r="C1019" s="14" t="s">
        <v>196</v>
      </c>
      <c r="D1019" s="2">
        <v>2013</v>
      </c>
      <c r="E1019" s="14">
        <v>2013</v>
      </c>
      <c r="F1019" s="14" t="s">
        <v>101</v>
      </c>
      <c r="G1019" s="26">
        <v>2549</v>
      </c>
      <c r="H1019" s="26">
        <v>4948</v>
      </c>
      <c r="I1019" s="53">
        <v>6934</v>
      </c>
      <c r="J1019" s="30">
        <v>0.99160000000000004</v>
      </c>
      <c r="K1019" s="30"/>
      <c r="L1019" s="149"/>
      <c r="M1019" s="30"/>
      <c r="N1019" s="30">
        <v>5.8999999999999997E-2</v>
      </c>
    </row>
    <row r="1020" spans="1:31">
      <c r="A1020" s="56" t="s">
        <v>189</v>
      </c>
      <c r="B1020" s="2" t="s">
        <v>78</v>
      </c>
      <c r="C1020" s="14" t="s">
        <v>196</v>
      </c>
      <c r="D1020" s="2">
        <v>2013</v>
      </c>
      <c r="E1020" s="14">
        <v>2013</v>
      </c>
      <c r="F1020" s="14" t="s">
        <v>101</v>
      </c>
      <c r="G1020" s="26">
        <v>715</v>
      </c>
      <c r="H1020" s="26">
        <v>1754</v>
      </c>
      <c r="I1020" s="53">
        <v>4949</v>
      </c>
      <c r="J1020" s="30">
        <v>1</v>
      </c>
      <c r="K1020" s="30"/>
      <c r="L1020" s="149"/>
      <c r="M1020" s="30"/>
      <c r="N1020" s="30">
        <v>5.8999999999999997E-2</v>
      </c>
    </row>
    <row r="1021" spans="1:31">
      <c r="A1021" s="56" t="s">
        <v>190</v>
      </c>
      <c r="B1021" s="2" t="s">
        <v>77</v>
      </c>
      <c r="C1021" s="14" t="s">
        <v>196</v>
      </c>
      <c r="D1021" s="2">
        <v>2013</v>
      </c>
      <c r="E1021" s="14">
        <v>2013</v>
      </c>
      <c r="F1021" s="14" t="s">
        <v>101</v>
      </c>
      <c r="G1021" s="26">
        <v>32835</v>
      </c>
      <c r="H1021" s="26">
        <v>68246</v>
      </c>
      <c r="I1021" s="53">
        <v>160285</v>
      </c>
      <c r="J1021" s="30">
        <v>0.96450000000000002</v>
      </c>
      <c r="K1021" s="30"/>
      <c r="L1021" s="149"/>
      <c r="M1021" s="30"/>
      <c r="N1021" s="30">
        <v>3.0599999999999999E-2</v>
      </c>
    </row>
    <row r="1022" spans="1:31">
      <c r="A1022" s="56" t="s">
        <v>191</v>
      </c>
      <c r="B1022" s="2" t="s">
        <v>78</v>
      </c>
      <c r="C1022" s="14" t="s">
        <v>196</v>
      </c>
      <c r="D1022" s="2">
        <v>2013</v>
      </c>
      <c r="E1022" s="14">
        <v>2013</v>
      </c>
      <c r="F1022" s="14" t="s">
        <v>101</v>
      </c>
      <c r="G1022" s="26">
        <v>2515</v>
      </c>
      <c r="H1022" s="26">
        <v>5112</v>
      </c>
      <c r="I1022" s="53">
        <v>7879</v>
      </c>
      <c r="J1022" s="30">
        <v>1</v>
      </c>
      <c r="K1022" s="30"/>
      <c r="L1022" s="149"/>
      <c r="M1022" s="30"/>
      <c r="N1022" s="30">
        <v>5.8999999999999997E-2</v>
      </c>
    </row>
    <row r="1023" spans="1:31">
      <c r="A1023" s="56" t="s">
        <v>192</v>
      </c>
      <c r="B1023" s="2" t="s">
        <v>78</v>
      </c>
      <c r="C1023" s="14" t="s">
        <v>196</v>
      </c>
      <c r="D1023" s="2">
        <v>2013</v>
      </c>
      <c r="E1023" s="14">
        <v>2013</v>
      </c>
      <c r="F1023" s="14" t="s">
        <v>101</v>
      </c>
      <c r="G1023" s="26">
        <v>6401</v>
      </c>
      <c r="H1023" s="26">
        <v>11777</v>
      </c>
      <c r="I1023" s="53">
        <v>19878</v>
      </c>
      <c r="J1023" s="30">
        <v>0.98980000000000001</v>
      </c>
      <c r="K1023" s="30"/>
      <c r="L1023" s="149"/>
      <c r="M1023" s="30"/>
      <c r="N1023" s="30">
        <v>5.8999999999999997E-2</v>
      </c>
    </row>
    <row r="1024" spans="1:31">
      <c r="A1024" s="13" t="s">
        <v>134</v>
      </c>
      <c r="B1024" s="2" t="s">
        <v>77</v>
      </c>
      <c r="C1024" s="14" t="s">
        <v>196</v>
      </c>
      <c r="D1024" s="2">
        <v>2013</v>
      </c>
      <c r="E1024" s="14">
        <v>2013</v>
      </c>
      <c r="F1024" s="14" t="s">
        <v>101</v>
      </c>
      <c r="G1024" s="26">
        <v>91073</v>
      </c>
      <c r="H1024" s="26">
        <v>218877</v>
      </c>
      <c r="I1024" s="53">
        <v>335953</v>
      </c>
      <c r="J1024" s="30">
        <v>0.94620000000000004</v>
      </c>
      <c r="K1024" s="30"/>
      <c r="L1024" s="149"/>
      <c r="M1024" s="30"/>
      <c r="N1024" s="30">
        <v>4.1000000000000003E-3</v>
      </c>
    </row>
    <row r="1025" spans="1:14">
      <c r="A1025" s="13" t="s">
        <v>135</v>
      </c>
      <c r="B1025" s="2" t="s">
        <v>78</v>
      </c>
      <c r="C1025" s="14" t="s">
        <v>196</v>
      </c>
      <c r="D1025" s="2">
        <v>2013</v>
      </c>
      <c r="E1025" s="14">
        <v>2013</v>
      </c>
      <c r="F1025" s="14" t="s">
        <v>101</v>
      </c>
      <c r="G1025" s="26">
        <v>1458</v>
      </c>
      <c r="H1025" s="26">
        <v>3594</v>
      </c>
      <c r="I1025" s="53">
        <v>7709</v>
      </c>
      <c r="J1025" s="30">
        <v>1</v>
      </c>
      <c r="K1025" s="30"/>
      <c r="L1025" s="149"/>
      <c r="M1025" s="30"/>
      <c r="N1025" s="30">
        <v>5.8999999999999997E-2</v>
      </c>
    </row>
    <row r="1026" spans="1:14">
      <c r="A1026" s="13" t="s">
        <v>136</v>
      </c>
      <c r="B1026" s="2" t="s">
        <v>78</v>
      </c>
      <c r="C1026" s="14" t="s">
        <v>196</v>
      </c>
      <c r="D1026" s="2">
        <v>2013</v>
      </c>
      <c r="E1026" s="14">
        <v>2013</v>
      </c>
      <c r="F1026" s="14" t="s">
        <v>101</v>
      </c>
      <c r="G1026" s="26">
        <v>8610</v>
      </c>
      <c r="H1026" s="26">
        <v>16152</v>
      </c>
      <c r="I1026" s="53">
        <v>28384</v>
      </c>
      <c r="J1026" s="30">
        <v>0.96060000000000001</v>
      </c>
      <c r="K1026" s="30"/>
      <c r="L1026" s="149"/>
      <c r="M1026" s="30"/>
      <c r="N1026" s="30">
        <v>5.8999999999999997E-2</v>
      </c>
    </row>
    <row r="1027" spans="1:14">
      <c r="A1027" s="13" t="s">
        <v>137</v>
      </c>
      <c r="B1027" s="2" t="s">
        <v>78</v>
      </c>
      <c r="C1027" s="14" t="s">
        <v>196</v>
      </c>
      <c r="D1027" s="2">
        <v>2013</v>
      </c>
      <c r="E1027" s="14">
        <v>2013</v>
      </c>
      <c r="F1027" s="14" t="s">
        <v>101</v>
      </c>
      <c r="G1027" s="26">
        <v>14336</v>
      </c>
      <c r="H1027" s="26">
        <v>36718</v>
      </c>
      <c r="I1027" s="53">
        <v>60051</v>
      </c>
      <c r="J1027" s="30">
        <v>0.95440000000000003</v>
      </c>
      <c r="K1027" s="30"/>
      <c r="L1027" s="149"/>
      <c r="M1027" s="30"/>
      <c r="N1027" s="30">
        <v>5.8999999999999997E-2</v>
      </c>
    </row>
    <row r="1028" spans="1:14">
      <c r="A1028" s="13" t="s">
        <v>138</v>
      </c>
      <c r="B1028" s="2" t="s">
        <v>78</v>
      </c>
      <c r="C1028" s="14" t="s">
        <v>196</v>
      </c>
      <c r="D1028" s="2">
        <v>2013</v>
      </c>
      <c r="E1028" s="14">
        <v>2013</v>
      </c>
      <c r="F1028" s="14" t="s">
        <v>101</v>
      </c>
      <c r="G1028" s="26">
        <v>1054</v>
      </c>
      <c r="H1028" s="26">
        <v>2114</v>
      </c>
      <c r="I1028" s="53">
        <v>3679</v>
      </c>
      <c r="J1028" s="30">
        <v>0.98780000000000001</v>
      </c>
      <c r="K1028" s="30"/>
      <c r="L1028" s="149"/>
      <c r="M1028" s="30"/>
      <c r="N1028" s="30">
        <v>5.8999999999999997E-2</v>
      </c>
    </row>
    <row r="1029" spans="1:14">
      <c r="A1029" s="13" t="s">
        <v>139</v>
      </c>
      <c r="B1029" s="2" t="s">
        <v>78</v>
      </c>
      <c r="C1029" s="14" t="s">
        <v>196</v>
      </c>
      <c r="D1029" s="2">
        <v>2013</v>
      </c>
      <c r="E1029" s="14">
        <v>2013</v>
      </c>
      <c r="F1029" s="14" t="s">
        <v>101</v>
      </c>
      <c r="G1029" s="26">
        <v>59483</v>
      </c>
      <c r="H1029" s="26">
        <v>144700</v>
      </c>
      <c r="I1029" s="53">
        <v>261427</v>
      </c>
      <c r="J1029" s="30">
        <v>0.99370000000000003</v>
      </c>
      <c r="K1029" s="30"/>
      <c r="L1029" s="149"/>
      <c r="M1029" s="30"/>
      <c r="N1029" s="30">
        <v>2.4799999999999999E-2</v>
      </c>
    </row>
    <row r="1030" spans="1:14">
      <c r="A1030" s="13" t="s">
        <v>140</v>
      </c>
      <c r="B1030" s="2" t="s">
        <v>78</v>
      </c>
      <c r="C1030" s="14" t="s">
        <v>196</v>
      </c>
      <c r="D1030" s="2">
        <v>2013</v>
      </c>
      <c r="E1030" s="14">
        <v>2013</v>
      </c>
      <c r="F1030" s="14" t="s">
        <v>101</v>
      </c>
      <c r="G1030" s="26">
        <v>10002</v>
      </c>
      <c r="H1030" s="26">
        <v>23727</v>
      </c>
      <c r="I1030" s="53">
        <v>39979</v>
      </c>
      <c r="J1030" s="30">
        <v>1</v>
      </c>
      <c r="K1030" s="30"/>
      <c r="L1030" s="149"/>
      <c r="M1030" s="30"/>
      <c r="N1030" s="30">
        <v>5.8999999999999997E-2</v>
      </c>
    </row>
    <row r="1031" spans="1:14">
      <c r="A1031" s="13" t="s">
        <v>141</v>
      </c>
      <c r="B1031" s="2" t="s">
        <v>78</v>
      </c>
      <c r="C1031" s="14" t="s">
        <v>196</v>
      </c>
      <c r="D1031" s="2">
        <v>2013</v>
      </c>
      <c r="E1031" s="14">
        <v>2013</v>
      </c>
      <c r="F1031" s="14" t="s">
        <v>101</v>
      </c>
      <c r="G1031" s="26">
        <v>5222</v>
      </c>
      <c r="H1031" s="26">
        <v>10428</v>
      </c>
      <c r="I1031" s="53">
        <v>18596</v>
      </c>
      <c r="J1031" s="30">
        <v>0.96140000000000003</v>
      </c>
      <c r="K1031" s="30"/>
      <c r="L1031" s="149"/>
      <c r="M1031" s="30"/>
      <c r="N1031" s="30">
        <v>5.8999999999999997E-2</v>
      </c>
    </row>
    <row r="1032" spans="1:14">
      <c r="A1032" s="13" t="s">
        <v>142</v>
      </c>
      <c r="B1032" s="2" t="s">
        <v>78</v>
      </c>
      <c r="C1032" s="14" t="s">
        <v>196</v>
      </c>
      <c r="D1032" s="2">
        <v>2013</v>
      </c>
      <c r="E1032" s="14">
        <v>2013</v>
      </c>
      <c r="F1032" s="14" t="s">
        <v>101</v>
      </c>
      <c r="G1032" s="26">
        <v>1433</v>
      </c>
      <c r="H1032" s="26">
        <v>2976</v>
      </c>
      <c r="I1032" s="53">
        <v>4916</v>
      </c>
      <c r="J1032" s="30">
        <v>0.98629999999999995</v>
      </c>
      <c r="K1032" s="30"/>
      <c r="L1032" s="149"/>
      <c r="M1032" s="30"/>
      <c r="N1032" s="30">
        <v>5.8999999999999997E-2</v>
      </c>
    </row>
    <row r="1033" spans="1:14">
      <c r="A1033" s="13" t="s">
        <v>143</v>
      </c>
      <c r="B1033" s="2" t="s">
        <v>79</v>
      </c>
      <c r="C1033" s="14" t="s">
        <v>196</v>
      </c>
      <c r="D1033" s="2">
        <v>2013</v>
      </c>
      <c r="E1033" s="14">
        <v>2013</v>
      </c>
      <c r="F1033" s="14" t="s">
        <v>101</v>
      </c>
      <c r="G1033" s="26">
        <v>550120</v>
      </c>
      <c r="H1033" s="26">
        <v>1135684</v>
      </c>
      <c r="I1033" s="53">
        <v>2628821</v>
      </c>
      <c r="J1033" s="30">
        <v>0.9718</v>
      </c>
      <c r="K1033" s="30"/>
      <c r="L1033" s="149"/>
      <c r="M1033" s="30"/>
      <c r="N1033" s="30">
        <v>3.1300000000000001E-2</v>
      </c>
    </row>
    <row r="1034" spans="1:14">
      <c r="A1034" s="13" t="s">
        <v>144</v>
      </c>
      <c r="B1034" s="2" t="s">
        <v>78</v>
      </c>
      <c r="C1034" s="14" t="s">
        <v>196</v>
      </c>
      <c r="D1034" s="2">
        <v>2013</v>
      </c>
      <c r="E1034" s="14">
        <v>2013</v>
      </c>
      <c r="F1034" s="14" t="s">
        <v>101</v>
      </c>
      <c r="G1034" s="26">
        <v>10630</v>
      </c>
      <c r="H1034" s="26">
        <v>26984</v>
      </c>
      <c r="I1034" s="53">
        <v>50156</v>
      </c>
      <c r="J1034" s="30">
        <v>0.98699999999999999</v>
      </c>
      <c r="K1034" s="30"/>
      <c r="L1034" s="149"/>
      <c r="M1034" s="30"/>
      <c r="N1034" s="30">
        <v>5.8999999999999997E-2</v>
      </c>
    </row>
    <row r="1035" spans="1:14">
      <c r="A1035" s="13" t="s">
        <v>145</v>
      </c>
      <c r="B1035" s="2" t="s">
        <v>78</v>
      </c>
      <c r="C1035" s="14" t="s">
        <v>196</v>
      </c>
      <c r="D1035" s="2">
        <v>2013</v>
      </c>
      <c r="E1035" s="14">
        <v>2013</v>
      </c>
      <c r="F1035" s="14" t="s">
        <v>101</v>
      </c>
      <c r="G1035" s="26">
        <v>5699</v>
      </c>
      <c r="H1035" s="26">
        <v>9674</v>
      </c>
      <c r="I1035" s="53">
        <v>24942</v>
      </c>
      <c r="J1035" s="30">
        <v>0.95409999999999995</v>
      </c>
      <c r="K1035" s="30"/>
      <c r="L1035" s="149"/>
      <c r="M1035" s="30"/>
      <c r="N1035" s="30">
        <v>5.8999999999999997E-2</v>
      </c>
    </row>
    <row r="1036" spans="1:14">
      <c r="A1036" s="13" t="s">
        <v>146</v>
      </c>
      <c r="B1036" s="2" t="s">
        <v>78</v>
      </c>
      <c r="C1036" s="14" t="s">
        <v>196</v>
      </c>
      <c r="D1036" s="2">
        <v>2013</v>
      </c>
      <c r="E1036" s="14">
        <v>2013</v>
      </c>
      <c r="F1036" s="14" t="s">
        <v>101</v>
      </c>
      <c r="G1036" s="26">
        <v>911</v>
      </c>
      <c r="H1036" s="26">
        <v>1829</v>
      </c>
      <c r="I1036" s="53">
        <v>2950</v>
      </c>
      <c r="J1036" s="30">
        <v>0.93620000000000003</v>
      </c>
      <c r="K1036" s="30"/>
      <c r="L1036" s="149"/>
      <c r="M1036" s="30"/>
      <c r="N1036" s="30">
        <v>5.8999999999999997E-2</v>
      </c>
    </row>
    <row r="1037" spans="1:14">
      <c r="A1037" s="13" t="s">
        <v>147</v>
      </c>
      <c r="B1037" s="2" t="s">
        <v>78</v>
      </c>
      <c r="C1037" s="14" t="s">
        <v>196</v>
      </c>
      <c r="D1037" s="2">
        <v>2013</v>
      </c>
      <c r="E1037" s="14">
        <v>2013</v>
      </c>
      <c r="F1037" s="14" t="s">
        <v>101</v>
      </c>
      <c r="G1037" s="26">
        <v>6920</v>
      </c>
      <c r="H1037" s="26">
        <v>13198</v>
      </c>
      <c r="I1037" s="53">
        <v>24631</v>
      </c>
      <c r="J1037" s="30">
        <v>0.98799999999999999</v>
      </c>
      <c r="K1037" s="30"/>
      <c r="L1037" s="149"/>
      <c r="M1037" s="30"/>
      <c r="N1037" s="30">
        <v>5.8999999999999997E-2</v>
      </c>
    </row>
    <row r="1038" spans="1:14">
      <c r="A1038" s="13" t="s">
        <v>148</v>
      </c>
      <c r="B1038" s="2" t="s">
        <v>78</v>
      </c>
      <c r="C1038" s="14" t="s">
        <v>196</v>
      </c>
      <c r="D1038" s="2">
        <v>2013</v>
      </c>
      <c r="E1038" s="14">
        <v>2013</v>
      </c>
      <c r="F1038" s="14" t="s">
        <v>101</v>
      </c>
      <c r="G1038" s="26">
        <v>22948</v>
      </c>
      <c r="H1038" s="26">
        <v>55753</v>
      </c>
      <c r="I1038" s="53">
        <v>89424</v>
      </c>
      <c r="J1038" s="30">
        <v>0.99760000000000004</v>
      </c>
      <c r="K1038" s="30"/>
      <c r="L1038" s="149"/>
      <c r="M1038" s="30"/>
      <c r="N1038" s="30">
        <v>5.7000000000000002E-3</v>
      </c>
    </row>
    <row r="1039" spans="1:14">
      <c r="A1039" s="13" t="s">
        <v>149</v>
      </c>
      <c r="B1039" s="2" t="s">
        <v>78</v>
      </c>
      <c r="C1039" s="14" t="s">
        <v>196</v>
      </c>
      <c r="D1039" s="2">
        <v>2013</v>
      </c>
      <c r="E1039" s="14">
        <v>2013</v>
      </c>
      <c r="F1039" s="14" t="s">
        <v>101</v>
      </c>
      <c r="G1039" s="26">
        <v>411</v>
      </c>
      <c r="H1039" s="26">
        <v>923</v>
      </c>
      <c r="I1039" s="53">
        <v>2078</v>
      </c>
      <c r="J1039" s="30">
        <v>1</v>
      </c>
      <c r="K1039" s="30"/>
      <c r="L1039" s="149"/>
      <c r="M1039" s="30"/>
      <c r="N1039" s="30">
        <v>5.8999999999999997E-2</v>
      </c>
    </row>
    <row r="1040" spans="1:14">
      <c r="A1040" s="13" t="s">
        <v>150</v>
      </c>
      <c r="B1040" s="2" t="s">
        <v>78</v>
      </c>
      <c r="C1040" s="14" t="s">
        <v>196</v>
      </c>
      <c r="D1040" s="2">
        <v>2013</v>
      </c>
      <c r="E1040" s="14">
        <v>2013</v>
      </c>
      <c r="F1040" s="14" t="s">
        <v>101</v>
      </c>
      <c r="G1040" s="26">
        <v>404</v>
      </c>
      <c r="H1040" s="26">
        <v>660</v>
      </c>
      <c r="I1040" s="53">
        <v>1588</v>
      </c>
      <c r="J1040" s="30">
        <v>0.87270000000000003</v>
      </c>
      <c r="K1040" s="30"/>
      <c r="L1040" s="149"/>
      <c r="M1040" s="30"/>
      <c r="N1040" s="30">
        <v>5.8999999999999997E-2</v>
      </c>
    </row>
    <row r="1041" spans="1:14">
      <c r="A1041" s="13" t="s">
        <v>151</v>
      </c>
      <c r="B1041" s="2" t="s">
        <v>78</v>
      </c>
      <c r="C1041" s="14" t="s">
        <v>196</v>
      </c>
      <c r="D1041" s="2">
        <v>2013</v>
      </c>
      <c r="E1041" s="14">
        <v>2013</v>
      </c>
      <c r="F1041" s="14" t="s">
        <v>101</v>
      </c>
      <c r="G1041" s="26">
        <v>20952</v>
      </c>
      <c r="H1041" s="26">
        <v>48187</v>
      </c>
      <c r="I1041" s="53">
        <v>116991</v>
      </c>
      <c r="J1041" s="30">
        <v>1</v>
      </c>
      <c r="K1041" s="30"/>
      <c r="L1041" s="149"/>
      <c r="M1041" s="30"/>
      <c r="N1041" s="30">
        <v>1.78E-2</v>
      </c>
    </row>
    <row r="1042" spans="1:14">
      <c r="A1042" s="13" t="s">
        <v>152</v>
      </c>
      <c r="B1042" s="2" t="s">
        <v>78</v>
      </c>
      <c r="C1042" s="14" t="s">
        <v>196</v>
      </c>
      <c r="D1042" s="2">
        <v>2013</v>
      </c>
      <c r="E1042" s="14">
        <v>2013</v>
      </c>
      <c r="F1042" s="14" t="s">
        <v>101</v>
      </c>
      <c r="G1042" s="26">
        <v>3256</v>
      </c>
      <c r="H1042" s="26">
        <v>6860</v>
      </c>
      <c r="I1042" s="53">
        <v>18948</v>
      </c>
      <c r="J1042" s="30">
        <v>0.80689999999999995</v>
      </c>
      <c r="K1042" s="30"/>
      <c r="L1042" s="149"/>
      <c r="M1042" s="30"/>
      <c r="N1042" s="30">
        <v>5.8999999999999997E-2</v>
      </c>
    </row>
    <row r="1043" spans="1:14">
      <c r="A1043" s="13" t="s">
        <v>153</v>
      </c>
      <c r="B1043" s="2" t="s">
        <v>78</v>
      </c>
      <c r="C1043" s="14" t="s">
        <v>196</v>
      </c>
      <c r="D1043" s="2">
        <v>2013</v>
      </c>
      <c r="E1043" s="14">
        <v>2013</v>
      </c>
      <c r="F1043" s="14" t="s">
        <v>101</v>
      </c>
      <c r="G1043" s="26">
        <v>3847</v>
      </c>
      <c r="H1043" s="26">
        <v>7362</v>
      </c>
      <c r="I1043" s="53">
        <v>12225</v>
      </c>
      <c r="J1043" s="30">
        <v>1</v>
      </c>
      <c r="K1043" s="30"/>
      <c r="L1043" s="149"/>
      <c r="M1043" s="30"/>
      <c r="N1043" s="30">
        <v>5.8999999999999997E-2</v>
      </c>
    </row>
    <row r="1044" spans="1:14">
      <c r="A1044" s="13" t="s">
        <v>154</v>
      </c>
      <c r="B1044" s="2" t="s">
        <v>77</v>
      </c>
      <c r="C1044" s="14" t="s">
        <v>196</v>
      </c>
      <c r="D1044" s="2">
        <v>2013</v>
      </c>
      <c r="E1044" s="14">
        <v>2013</v>
      </c>
      <c r="F1044" s="14" t="s">
        <v>101</v>
      </c>
      <c r="G1044" s="26">
        <v>105031</v>
      </c>
      <c r="H1044" s="26">
        <v>231766</v>
      </c>
      <c r="I1044" s="53">
        <v>538576</v>
      </c>
      <c r="J1044" s="30">
        <v>0.99660000000000004</v>
      </c>
      <c r="K1044" s="30"/>
      <c r="L1044" s="149"/>
      <c r="M1044" s="30"/>
      <c r="N1044" s="30">
        <v>2.4500000000000001E-2</v>
      </c>
    </row>
    <row r="1045" spans="1:14">
      <c r="A1045" s="13" t="s">
        <v>155</v>
      </c>
      <c r="B1045" s="2" t="s">
        <v>77</v>
      </c>
      <c r="C1045" s="14" t="s">
        <v>196</v>
      </c>
      <c r="D1045" s="2">
        <v>2013</v>
      </c>
      <c r="E1045" s="14">
        <v>2013</v>
      </c>
      <c r="F1045" s="14" t="s">
        <v>101</v>
      </c>
      <c r="G1045" s="26">
        <v>8439</v>
      </c>
      <c r="H1045" s="26">
        <v>17684</v>
      </c>
      <c r="I1045" s="53">
        <v>32921</v>
      </c>
      <c r="J1045" s="30">
        <v>0.99460000000000004</v>
      </c>
      <c r="K1045" s="30"/>
      <c r="L1045" s="149"/>
      <c r="M1045" s="30"/>
      <c r="N1045" s="30">
        <v>5.8999999999999997E-2</v>
      </c>
    </row>
    <row r="1046" spans="1:14">
      <c r="A1046" s="13" t="s">
        <v>156</v>
      </c>
      <c r="B1046" s="2" t="s">
        <v>78</v>
      </c>
      <c r="C1046" s="14" t="s">
        <v>196</v>
      </c>
      <c r="D1046" s="2">
        <v>2013</v>
      </c>
      <c r="E1046" s="14">
        <v>2013</v>
      </c>
      <c r="F1046" s="14" t="s">
        <v>101</v>
      </c>
      <c r="G1046" s="26">
        <v>795</v>
      </c>
      <c r="H1046" s="26">
        <v>1683</v>
      </c>
      <c r="I1046" s="53">
        <v>3277</v>
      </c>
      <c r="J1046" s="30">
        <v>0.97370000000000001</v>
      </c>
      <c r="K1046" s="30"/>
      <c r="L1046" s="149"/>
      <c r="M1046" s="30"/>
      <c r="N1046" s="30">
        <v>5.8999999999999997E-2</v>
      </c>
    </row>
    <row r="1047" spans="1:14">
      <c r="A1047" s="13" t="s">
        <v>157</v>
      </c>
      <c r="B1047" s="2" t="s">
        <v>78</v>
      </c>
      <c r="C1047" s="14" t="s">
        <v>196</v>
      </c>
      <c r="D1047" s="2">
        <v>2013</v>
      </c>
      <c r="E1047" s="14">
        <v>2013</v>
      </c>
      <c r="F1047" s="14" t="s">
        <v>101</v>
      </c>
      <c r="G1047" s="26">
        <v>115068</v>
      </c>
      <c r="H1047" s="26">
        <v>276633</v>
      </c>
      <c r="I1047" s="53">
        <v>484028</v>
      </c>
      <c r="J1047" s="30">
        <v>0.99519999999999997</v>
      </c>
      <c r="K1047" s="30"/>
      <c r="L1047" s="149"/>
      <c r="M1047" s="30"/>
      <c r="N1047" s="30">
        <v>3.27E-2</v>
      </c>
    </row>
    <row r="1048" spans="1:14">
      <c r="A1048" s="13" t="s">
        <v>158</v>
      </c>
      <c r="B1048" s="2" t="s">
        <v>77</v>
      </c>
      <c r="C1048" s="14" t="s">
        <v>196</v>
      </c>
      <c r="D1048" s="2">
        <v>2013</v>
      </c>
      <c r="E1048" s="14">
        <v>2013</v>
      </c>
      <c r="F1048" s="14" t="s">
        <v>101</v>
      </c>
      <c r="G1048" s="26">
        <v>93953</v>
      </c>
      <c r="H1048" s="26">
        <v>209344</v>
      </c>
      <c r="I1048" s="53">
        <v>357905</v>
      </c>
      <c r="J1048" s="30">
        <v>0.98750000000000004</v>
      </c>
      <c r="K1048" s="30"/>
      <c r="L1048" s="149"/>
      <c r="M1048" s="30"/>
      <c r="N1048" s="30">
        <v>4.8999999999999998E-3</v>
      </c>
    </row>
    <row r="1049" spans="1:14">
      <c r="A1049" s="13" t="s">
        <v>159</v>
      </c>
      <c r="B1049" s="2" t="s">
        <v>78</v>
      </c>
      <c r="C1049" s="14" t="s">
        <v>196</v>
      </c>
      <c r="D1049" s="2">
        <v>2013</v>
      </c>
      <c r="E1049" s="14">
        <v>2013</v>
      </c>
      <c r="F1049" s="14" t="s">
        <v>101</v>
      </c>
      <c r="G1049" s="26">
        <v>2702</v>
      </c>
      <c r="H1049" s="26">
        <v>6300</v>
      </c>
      <c r="I1049" s="53">
        <v>10955</v>
      </c>
      <c r="J1049" s="30">
        <v>0.99050000000000005</v>
      </c>
      <c r="K1049" s="30"/>
      <c r="L1049" s="149"/>
      <c r="M1049" s="30"/>
      <c r="N1049" s="30">
        <v>5.8999999999999997E-2</v>
      </c>
    </row>
    <row r="1050" spans="1:14">
      <c r="A1050" s="13" t="s">
        <v>160</v>
      </c>
      <c r="B1050" s="2" t="s">
        <v>78</v>
      </c>
      <c r="C1050" s="14" t="s">
        <v>196</v>
      </c>
      <c r="D1050" s="2">
        <v>2013</v>
      </c>
      <c r="E1050" s="14">
        <v>2013</v>
      </c>
      <c r="F1050" s="14" t="s">
        <v>101</v>
      </c>
      <c r="G1050" s="26">
        <v>158275</v>
      </c>
      <c r="H1050" s="26">
        <v>370855</v>
      </c>
      <c r="I1050" s="53">
        <v>550314</v>
      </c>
      <c r="J1050" s="30">
        <v>0.99839999999999995</v>
      </c>
      <c r="K1050" s="30"/>
      <c r="L1050" s="149"/>
      <c r="M1050" s="30"/>
      <c r="N1050" s="30">
        <v>1.35E-2</v>
      </c>
    </row>
    <row r="1051" spans="1:14">
      <c r="A1051" s="13" t="s">
        <v>161</v>
      </c>
      <c r="B1051" s="2" t="s">
        <v>77</v>
      </c>
      <c r="C1051" s="14" t="s">
        <v>196</v>
      </c>
      <c r="D1051" s="2">
        <v>2013</v>
      </c>
      <c r="E1051" s="14">
        <v>2013</v>
      </c>
      <c r="F1051" s="14" t="s">
        <v>101</v>
      </c>
      <c r="G1051" s="26">
        <v>121398</v>
      </c>
      <c r="H1051" s="26">
        <v>259725</v>
      </c>
      <c r="I1051" s="53">
        <v>511398</v>
      </c>
      <c r="J1051" s="30">
        <v>0.9667</v>
      </c>
      <c r="K1051" s="30"/>
      <c r="L1051" s="149"/>
      <c r="M1051" s="30"/>
      <c r="N1051" s="30">
        <v>2.5600000000000001E-2</v>
      </c>
    </row>
    <row r="1052" spans="1:14">
      <c r="A1052" s="13" t="s">
        <v>162</v>
      </c>
      <c r="B1052" s="2" t="s">
        <v>77</v>
      </c>
      <c r="C1052" s="14" t="s">
        <v>196</v>
      </c>
      <c r="D1052" s="2">
        <v>2013</v>
      </c>
      <c r="E1052" s="14">
        <v>2013</v>
      </c>
      <c r="F1052" s="14" t="s">
        <v>101</v>
      </c>
      <c r="G1052" s="26">
        <v>31988</v>
      </c>
      <c r="H1052" s="26">
        <v>50267</v>
      </c>
      <c r="I1052" s="53">
        <v>144543</v>
      </c>
      <c r="J1052" s="30">
        <v>0.97940000000000005</v>
      </c>
      <c r="K1052" s="30"/>
      <c r="L1052" s="149"/>
      <c r="M1052" s="30"/>
      <c r="N1052" s="30">
        <v>3.73E-2</v>
      </c>
    </row>
    <row r="1053" spans="1:14">
      <c r="A1053" s="13" t="s">
        <v>163</v>
      </c>
      <c r="B1053" s="2" t="s">
        <v>78</v>
      </c>
      <c r="C1053" s="14" t="s">
        <v>196</v>
      </c>
      <c r="D1053" s="2">
        <v>2013</v>
      </c>
      <c r="E1053" s="14">
        <v>2013</v>
      </c>
      <c r="F1053" s="14" t="s">
        <v>101</v>
      </c>
      <c r="G1053" s="26">
        <v>46877</v>
      </c>
      <c r="H1053" s="26">
        <v>113183</v>
      </c>
      <c r="I1053" s="53">
        <v>197190</v>
      </c>
      <c r="J1053" s="30">
        <v>0.98540000000000005</v>
      </c>
      <c r="K1053" s="30"/>
      <c r="L1053" s="149"/>
      <c r="M1053" s="30"/>
      <c r="N1053" s="30">
        <v>2.9700000000000001E-2</v>
      </c>
    </row>
    <row r="1054" spans="1:14">
      <c r="A1054" s="13" t="s">
        <v>164</v>
      </c>
      <c r="B1054" s="2" t="s">
        <v>77</v>
      </c>
      <c r="C1054" s="14" t="s">
        <v>196</v>
      </c>
      <c r="D1054" s="2">
        <v>2013</v>
      </c>
      <c r="E1054" s="14">
        <v>2013</v>
      </c>
      <c r="F1054" s="14" t="s">
        <v>101</v>
      </c>
      <c r="G1054" s="26">
        <v>8959</v>
      </c>
      <c r="H1054" s="26">
        <v>17428</v>
      </c>
      <c r="I1054" s="53">
        <v>36192</v>
      </c>
      <c r="J1054" s="30">
        <v>0.97040000000000004</v>
      </c>
      <c r="K1054" s="30"/>
      <c r="L1054" s="149"/>
      <c r="M1054" s="30"/>
      <c r="N1054" s="30">
        <v>5.8999999999999997E-2</v>
      </c>
    </row>
    <row r="1055" spans="1:14">
      <c r="A1055" s="13" t="s">
        <v>165</v>
      </c>
      <c r="B1055" s="2" t="s">
        <v>77</v>
      </c>
      <c r="C1055" s="14" t="s">
        <v>196</v>
      </c>
      <c r="D1055" s="2">
        <v>2013</v>
      </c>
      <c r="E1055" s="14">
        <v>2013</v>
      </c>
      <c r="F1055" s="14" t="s">
        <v>101</v>
      </c>
      <c r="G1055" s="26">
        <v>14291</v>
      </c>
      <c r="H1055" s="26">
        <v>29162</v>
      </c>
      <c r="I1055" s="53">
        <v>89478</v>
      </c>
      <c r="J1055" s="30">
        <v>0.78080000000000005</v>
      </c>
      <c r="K1055" s="30"/>
      <c r="L1055" s="149"/>
      <c r="M1055" s="30"/>
      <c r="N1055" s="30">
        <v>5.8999999999999997E-2</v>
      </c>
    </row>
    <row r="1056" spans="1:14">
      <c r="A1056" s="13" t="s">
        <v>166</v>
      </c>
      <c r="B1056" s="2" t="s">
        <v>77</v>
      </c>
      <c r="C1056" s="14" t="s">
        <v>196</v>
      </c>
      <c r="D1056" s="2">
        <v>2013</v>
      </c>
      <c r="E1056" s="14">
        <v>2013</v>
      </c>
      <c r="F1056" s="14" t="s">
        <v>101</v>
      </c>
      <c r="G1056" s="26">
        <v>14648</v>
      </c>
      <c r="H1056" s="26">
        <v>32957</v>
      </c>
      <c r="I1056" s="53">
        <v>94091</v>
      </c>
      <c r="J1056" s="30">
        <v>0.95</v>
      </c>
      <c r="K1056" s="30"/>
      <c r="L1056" s="149"/>
      <c r="M1056" s="30"/>
      <c r="N1056" s="30">
        <v>5.8999999999999997E-2</v>
      </c>
    </row>
    <row r="1057" spans="1:31">
      <c r="A1057" s="13" t="s">
        <v>167</v>
      </c>
      <c r="B1057" s="2" t="s">
        <v>77</v>
      </c>
      <c r="C1057" s="14" t="s">
        <v>196</v>
      </c>
      <c r="D1057" s="2">
        <v>2013</v>
      </c>
      <c r="E1057" s="14">
        <v>2013</v>
      </c>
      <c r="F1057" s="14" t="s">
        <v>101</v>
      </c>
      <c r="G1057" s="26">
        <v>52066</v>
      </c>
      <c r="H1057" s="26">
        <v>110402</v>
      </c>
      <c r="I1057" s="53">
        <v>295442</v>
      </c>
      <c r="J1057" s="30">
        <v>0.97360000000000002</v>
      </c>
      <c r="K1057" s="30"/>
      <c r="L1057" s="149"/>
      <c r="M1057" s="30"/>
      <c r="N1057" s="30">
        <v>1.6500000000000001E-2</v>
      </c>
    </row>
    <row r="1058" spans="1:31">
      <c r="A1058" s="13" t="s">
        <v>168</v>
      </c>
      <c r="B1058" s="2" t="s">
        <v>77</v>
      </c>
      <c r="C1058" s="14" t="s">
        <v>196</v>
      </c>
      <c r="D1058" s="2">
        <v>2013</v>
      </c>
      <c r="E1058" s="14">
        <v>2013</v>
      </c>
      <c r="F1058" s="14" t="s">
        <v>101</v>
      </c>
      <c r="G1058" s="26">
        <v>11883</v>
      </c>
      <c r="H1058" s="26">
        <v>23227</v>
      </c>
      <c r="I1058" s="53">
        <v>48422</v>
      </c>
      <c r="J1058" s="30">
        <v>0.97189999999999999</v>
      </c>
      <c r="K1058" s="30"/>
      <c r="L1058" s="149"/>
      <c r="M1058" s="30"/>
      <c r="N1058" s="30">
        <v>5.8999999999999997E-2</v>
      </c>
    </row>
    <row r="1059" spans="1:31">
      <c r="A1059" s="13" t="s">
        <v>169</v>
      </c>
      <c r="B1059" s="2" t="s">
        <v>78</v>
      </c>
      <c r="C1059" s="14" t="s">
        <v>196</v>
      </c>
      <c r="D1059" s="2">
        <v>2013</v>
      </c>
      <c r="E1059" s="14">
        <v>2013</v>
      </c>
      <c r="F1059" s="14" t="s">
        <v>101</v>
      </c>
      <c r="G1059" s="26">
        <v>11982</v>
      </c>
      <c r="H1059" s="26">
        <v>23786</v>
      </c>
      <c r="I1059" s="53">
        <v>41681</v>
      </c>
      <c r="J1059" s="30">
        <v>0.95009999999999994</v>
      </c>
      <c r="K1059" s="30"/>
      <c r="L1059" s="149"/>
      <c r="M1059" s="30"/>
      <c r="N1059" s="30">
        <v>5.8999999999999997E-2</v>
      </c>
    </row>
    <row r="1060" spans="1:31">
      <c r="A1060" s="13" t="s">
        <v>170</v>
      </c>
      <c r="B1060" s="2" t="s">
        <v>78</v>
      </c>
      <c r="C1060" s="14" t="s">
        <v>196</v>
      </c>
      <c r="D1060" s="2">
        <v>2013</v>
      </c>
      <c r="E1060" s="14">
        <v>2013</v>
      </c>
      <c r="F1060" s="14" t="s">
        <v>101</v>
      </c>
      <c r="G1060" s="26">
        <v>153</v>
      </c>
      <c r="H1060" s="26">
        <v>291</v>
      </c>
      <c r="I1060" s="53">
        <v>510</v>
      </c>
      <c r="J1060" s="30">
        <v>1</v>
      </c>
      <c r="K1060" s="30"/>
      <c r="L1060" s="149"/>
      <c r="M1060" s="30"/>
      <c r="N1060" s="30">
        <v>5.8999999999999997E-2</v>
      </c>
    </row>
    <row r="1061" spans="1:31">
      <c r="A1061" s="13" t="s">
        <v>171</v>
      </c>
      <c r="B1061" s="2" t="s">
        <v>78</v>
      </c>
      <c r="C1061" s="14" t="s">
        <v>196</v>
      </c>
      <c r="D1061" s="2">
        <v>2013</v>
      </c>
      <c r="E1061" s="14">
        <v>2013</v>
      </c>
      <c r="F1061" s="14" t="s">
        <v>101</v>
      </c>
      <c r="G1061" s="26">
        <v>2913</v>
      </c>
      <c r="H1061" s="26">
        <v>6532</v>
      </c>
      <c r="I1061" s="53">
        <v>11138</v>
      </c>
      <c r="J1061" s="30">
        <v>1</v>
      </c>
      <c r="K1061" s="30"/>
      <c r="L1061" s="149"/>
      <c r="M1061" s="30"/>
      <c r="N1061" s="30">
        <v>5.8999999999999997E-2</v>
      </c>
    </row>
    <row r="1062" spans="1:31">
      <c r="A1062" s="13" t="s">
        <v>172</v>
      </c>
      <c r="B1062" s="2" t="s">
        <v>77</v>
      </c>
      <c r="C1062" s="14" t="s">
        <v>196</v>
      </c>
      <c r="D1062" s="2">
        <v>2013</v>
      </c>
      <c r="E1062" s="14">
        <v>2013</v>
      </c>
      <c r="F1062" s="14" t="s">
        <v>101</v>
      </c>
      <c r="G1062" s="26">
        <v>20693</v>
      </c>
      <c r="H1062" s="26">
        <v>41204</v>
      </c>
      <c r="I1062" s="53">
        <v>75438</v>
      </c>
      <c r="J1062" s="30">
        <v>0.95660000000000001</v>
      </c>
      <c r="K1062" s="30"/>
      <c r="L1062" s="149"/>
      <c r="M1062" s="30"/>
      <c r="N1062" s="30">
        <v>1.7299999999999999E-2</v>
      </c>
    </row>
    <row r="1063" spans="1:31">
      <c r="A1063" s="13" t="s">
        <v>173</v>
      </c>
      <c r="B1063" s="2" t="s">
        <v>77</v>
      </c>
      <c r="C1063" s="14" t="s">
        <v>196</v>
      </c>
      <c r="D1063" s="2">
        <v>2013</v>
      </c>
      <c r="E1063" s="14">
        <v>2013</v>
      </c>
      <c r="F1063" s="14" t="s">
        <v>101</v>
      </c>
      <c r="G1063" s="26">
        <v>18688</v>
      </c>
      <c r="H1063" s="26">
        <v>34517</v>
      </c>
      <c r="I1063" s="53">
        <v>73277</v>
      </c>
      <c r="J1063" s="30">
        <v>0.92</v>
      </c>
      <c r="K1063" s="30"/>
      <c r="L1063" s="149"/>
      <c r="M1063" s="30"/>
      <c r="N1063" s="30">
        <v>5.8999999999999997E-2</v>
      </c>
    </row>
    <row r="1064" spans="1:31">
      <c r="A1064" s="13" t="s">
        <v>174</v>
      </c>
      <c r="B1064" s="2" t="s">
        <v>78</v>
      </c>
      <c r="C1064" s="14" t="s">
        <v>196</v>
      </c>
      <c r="D1064" s="2">
        <v>2013</v>
      </c>
      <c r="E1064" s="14">
        <v>2013</v>
      </c>
      <c r="F1064" s="14" t="s">
        <v>101</v>
      </c>
      <c r="G1064" s="26">
        <v>41421</v>
      </c>
      <c r="H1064" s="26">
        <v>90886</v>
      </c>
      <c r="I1064" s="53">
        <v>150456</v>
      </c>
      <c r="J1064" s="30">
        <v>0.98080000000000001</v>
      </c>
      <c r="K1064" s="30"/>
      <c r="L1064" s="149"/>
      <c r="M1064" s="30"/>
      <c r="N1064" s="30">
        <v>1.06E-2</v>
      </c>
    </row>
    <row r="1065" spans="1:31">
      <c r="A1065" s="13" t="s">
        <v>175</v>
      </c>
      <c r="B1065" s="2" t="s">
        <v>78</v>
      </c>
      <c r="C1065" s="14" t="s">
        <v>196</v>
      </c>
      <c r="D1065" s="2">
        <v>2013</v>
      </c>
      <c r="E1065" s="14">
        <v>2013</v>
      </c>
      <c r="F1065" s="14" t="s">
        <v>101</v>
      </c>
      <c r="G1065" s="26">
        <v>5232</v>
      </c>
      <c r="H1065" s="26">
        <v>12499</v>
      </c>
      <c r="I1065" s="53">
        <v>24943</v>
      </c>
      <c r="J1065" s="30">
        <v>0.97009999999999996</v>
      </c>
      <c r="K1065" s="30"/>
      <c r="L1065" s="149"/>
      <c r="M1065" s="30"/>
      <c r="N1065" s="30">
        <v>5.8999999999999997E-2</v>
      </c>
    </row>
    <row r="1066" spans="1:31">
      <c r="A1066" s="13" t="s">
        <v>176</v>
      </c>
      <c r="B1066" s="2" t="s">
        <v>78</v>
      </c>
      <c r="C1066" s="14" t="s">
        <v>196</v>
      </c>
      <c r="D1066" s="2">
        <v>2013</v>
      </c>
      <c r="E1066" s="14">
        <v>2013</v>
      </c>
      <c r="F1066" s="14" t="s">
        <v>101</v>
      </c>
      <c r="G1066" s="26">
        <v>4264</v>
      </c>
      <c r="H1066" s="26">
        <v>9785</v>
      </c>
      <c r="I1066" s="53">
        <v>17889</v>
      </c>
      <c r="J1066" s="30">
        <v>0.96940000000000004</v>
      </c>
      <c r="K1066" s="30"/>
      <c r="L1066" s="149"/>
      <c r="M1066" s="30"/>
      <c r="N1066" s="30">
        <v>5.8999999999999997E-2</v>
      </c>
      <c r="O1066" s="1"/>
      <c r="P1066" s="1"/>
      <c r="Q1066" s="1"/>
      <c r="R1066" s="1"/>
      <c r="S1066" s="1"/>
      <c r="T1066" s="1"/>
      <c r="U1066" s="1"/>
      <c r="V1066" s="1"/>
      <c r="W1066" s="1"/>
      <c r="X1066" s="1"/>
      <c r="Y1066" s="1"/>
      <c r="Z1066" s="1"/>
      <c r="AA1066" s="1"/>
      <c r="AB1066" s="1"/>
      <c r="AC1066" s="1"/>
      <c r="AD1066" s="1"/>
      <c r="AE1066" s="1"/>
    </row>
    <row r="1067" spans="1:31">
      <c r="A1067" s="13" t="s">
        <v>177</v>
      </c>
      <c r="B1067" s="2" t="s">
        <v>78</v>
      </c>
      <c r="C1067" s="14" t="s">
        <v>196</v>
      </c>
      <c r="D1067" s="2">
        <v>2013</v>
      </c>
      <c r="E1067" s="14">
        <v>2013</v>
      </c>
      <c r="F1067" s="14" t="s">
        <v>101</v>
      </c>
      <c r="G1067" s="26">
        <v>762</v>
      </c>
      <c r="H1067" s="26">
        <v>1512</v>
      </c>
      <c r="I1067" s="53">
        <v>2799</v>
      </c>
      <c r="J1067" s="30">
        <v>0.84309999999999996</v>
      </c>
      <c r="K1067" s="30"/>
      <c r="L1067" s="149"/>
      <c r="M1067" s="30"/>
      <c r="N1067" s="30">
        <v>5.8999999999999997E-2</v>
      </c>
      <c r="O1067" s="1"/>
      <c r="P1067" s="1"/>
      <c r="Q1067" s="1"/>
      <c r="R1067" s="1"/>
      <c r="S1067" s="1"/>
      <c r="T1067" s="1"/>
      <c r="U1067" s="1"/>
      <c r="V1067" s="1"/>
      <c r="W1067" s="1"/>
      <c r="X1067" s="1"/>
      <c r="Y1067" s="1"/>
      <c r="Z1067" s="1"/>
      <c r="AA1067" s="1"/>
      <c r="AB1067" s="1"/>
      <c r="AC1067" s="1"/>
      <c r="AD1067" s="1"/>
      <c r="AE1067" s="1"/>
    </row>
    <row r="1068" spans="1:31">
      <c r="A1068" s="13" t="s">
        <v>178</v>
      </c>
      <c r="B1068" s="2" t="s">
        <v>77</v>
      </c>
      <c r="C1068" s="14" t="s">
        <v>196</v>
      </c>
      <c r="D1068" s="2">
        <v>2013</v>
      </c>
      <c r="E1068" s="14">
        <v>2013</v>
      </c>
      <c r="F1068" s="14" t="s">
        <v>101</v>
      </c>
      <c r="G1068" s="26">
        <v>46650</v>
      </c>
      <c r="H1068" s="26">
        <v>115399</v>
      </c>
      <c r="I1068" s="53">
        <v>185545</v>
      </c>
      <c r="J1068" s="30">
        <v>1</v>
      </c>
      <c r="K1068" s="30"/>
      <c r="L1068" s="149"/>
      <c r="M1068" s="30"/>
      <c r="N1068" s="30">
        <v>3.7100000000000001E-2</v>
      </c>
      <c r="O1068" s="1"/>
      <c r="P1068" s="1"/>
      <c r="Q1068" s="1"/>
      <c r="R1068" s="1"/>
      <c r="S1068" s="1"/>
      <c r="T1068" s="1"/>
      <c r="U1068" s="1"/>
      <c r="V1068" s="1"/>
      <c r="W1068" s="1"/>
      <c r="X1068" s="1"/>
      <c r="Y1068" s="1"/>
      <c r="Z1068" s="1"/>
      <c r="AA1068" s="1"/>
      <c r="AB1068" s="1"/>
      <c r="AC1068" s="1"/>
      <c r="AD1068" s="1"/>
      <c r="AE1068" s="1"/>
    </row>
    <row r="1069" spans="1:31">
      <c r="A1069" s="13" t="s">
        <v>179</v>
      </c>
      <c r="B1069" s="2" t="s">
        <v>78</v>
      </c>
      <c r="C1069" s="14" t="s">
        <v>196</v>
      </c>
      <c r="D1069" s="2">
        <v>2013</v>
      </c>
      <c r="E1069" s="14">
        <v>2013</v>
      </c>
      <c r="F1069" s="14" t="s">
        <v>101</v>
      </c>
      <c r="G1069" s="26">
        <v>2877</v>
      </c>
      <c r="H1069" s="26">
        <v>5250</v>
      </c>
      <c r="I1069" s="53">
        <v>8583</v>
      </c>
      <c r="J1069" s="30">
        <v>0.96240000000000003</v>
      </c>
      <c r="K1069" s="30"/>
      <c r="L1069" s="149"/>
      <c r="M1069" s="30"/>
      <c r="N1069" s="30">
        <v>5.8999999999999997E-2</v>
      </c>
      <c r="O1069" s="1"/>
      <c r="P1069" s="1"/>
      <c r="Q1069" s="1"/>
      <c r="R1069" s="1"/>
      <c r="S1069" s="1"/>
      <c r="T1069" s="1"/>
      <c r="U1069" s="1"/>
      <c r="V1069" s="1"/>
      <c r="W1069" s="1"/>
      <c r="X1069" s="1"/>
      <c r="Y1069" s="1"/>
      <c r="Z1069" s="1"/>
      <c r="AA1069" s="1"/>
      <c r="AB1069" s="1"/>
      <c r="AC1069" s="1"/>
      <c r="AD1069" s="1"/>
      <c r="AE1069" s="1"/>
    </row>
    <row r="1070" spans="1:31">
      <c r="A1070" s="13" t="s">
        <v>180</v>
      </c>
      <c r="B1070" s="2" t="s">
        <v>77</v>
      </c>
      <c r="C1070" s="14" t="s">
        <v>196</v>
      </c>
      <c r="D1070" s="2">
        <v>2013</v>
      </c>
      <c r="E1070" s="14">
        <v>2013</v>
      </c>
      <c r="F1070" s="14" t="s">
        <v>101</v>
      </c>
      <c r="G1070" s="26">
        <v>32111</v>
      </c>
      <c r="H1070" s="26">
        <v>66985</v>
      </c>
      <c r="I1070" s="53">
        <v>132647</v>
      </c>
      <c r="J1070" s="30">
        <v>0.98729999999999996</v>
      </c>
      <c r="K1070" s="30"/>
      <c r="L1070" s="149"/>
      <c r="M1070" s="30"/>
      <c r="N1070" s="30">
        <v>3.0200000000000001E-2</v>
      </c>
      <c r="O1070" s="1"/>
      <c r="P1070" s="1"/>
      <c r="Q1070" s="1"/>
      <c r="R1070" s="1"/>
      <c r="S1070" s="1"/>
      <c r="T1070" s="1"/>
      <c r="U1070" s="1"/>
      <c r="V1070" s="1"/>
      <c r="W1070" s="1"/>
      <c r="X1070" s="1"/>
      <c r="Y1070" s="1"/>
      <c r="Z1070" s="1"/>
      <c r="AA1070" s="1"/>
      <c r="AB1070" s="1"/>
      <c r="AC1070" s="1"/>
      <c r="AD1070" s="1"/>
      <c r="AE1070" s="1"/>
    </row>
    <row r="1071" spans="1:31">
      <c r="A1071" s="13" t="s">
        <v>181</v>
      </c>
      <c r="B1071" s="2" t="s">
        <v>77</v>
      </c>
      <c r="C1071" s="14" t="s">
        <v>196</v>
      </c>
      <c r="D1071" s="2">
        <v>2013</v>
      </c>
      <c r="E1071" s="14">
        <v>2013</v>
      </c>
      <c r="F1071" s="14" t="s">
        <v>101</v>
      </c>
      <c r="G1071" s="26">
        <v>7872</v>
      </c>
      <c r="H1071" s="26">
        <v>16772</v>
      </c>
      <c r="I1071" s="53">
        <v>33262</v>
      </c>
      <c r="J1071" s="30">
        <v>0.83760000000000001</v>
      </c>
      <c r="K1071" s="30"/>
      <c r="L1071" s="149"/>
      <c r="M1071" s="30"/>
      <c r="N1071" s="30">
        <v>5.8999999999999997E-2</v>
      </c>
      <c r="O1071" s="1"/>
      <c r="P1071" s="1"/>
      <c r="Q1071" s="1"/>
      <c r="R1071" s="1"/>
      <c r="S1071" s="1"/>
      <c r="T1071" s="1"/>
      <c r="U1071" s="1"/>
      <c r="V1071" s="1"/>
      <c r="W1071" s="1"/>
      <c r="X1071" s="1"/>
      <c r="Y1071" s="1"/>
      <c r="Z1071" s="1"/>
      <c r="AA1071" s="1"/>
      <c r="AB1071" s="1"/>
      <c r="AC1071" s="1"/>
      <c r="AD1071" s="1"/>
      <c r="AE1071" s="1"/>
    </row>
    <row r="1072" spans="1:31">
      <c r="A1072" s="13" t="s">
        <v>182</v>
      </c>
      <c r="B1072" s="2" t="s">
        <v>78</v>
      </c>
      <c r="C1072" s="14" t="s">
        <v>196</v>
      </c>
      <c r="D1072" s="2">
        <v>2013</v>
      </c>
      <c r="E1072" s="14">
        <v>2013</v>
      </c>
      <c r="F1072" s="14" t="s">
        <v>101</v>
      </c>
      <c r="G1072" s="26">
        <v>5715</v>
      </c>
      <c r="H1072" s="26">
        <v>12908</v>
      </c>
      <c r="I1072" s="53">
        <v>20685</v>
      </c>
      <c r="J1072" s="30">
        <v>0.99260000000000004</v>
      </c>
      <c r="K1072" s="30"/>
      <c r="L1072" s="149"/>
      <c r="M1072" s="30"/>
      <c r="N1072" s="30">
        <v>5.8999999999999997E-2</v>
      </c>
      <c r="O1072" s="1"/>
      <c r="P1072" s="1"/>
      <c r="Q1072" s="1"/>
      <c r="R1072" s="1"/>
      <c r="S1072" s="1"/>
      <c r="T1072" s="1"/>
      <c r="U1072" s="1"/>
      <c r="V1072" s="1"/>
      <c r="W1072" s="1"/>
      <c r="X1072" s="1"/>
      <c r="Y1072" s="1"/>
      <c r="Z1072" s="1"/>
      <c r="AA1072" s="1"/>
      <c r="AB1072" s="1"/>
      <c r="AC1072" s="1"/>
      <c r="AD1072" s="1"/>
      <c r="AE1072" s="1"/>
    </row>
    <row r="1073" spans="1:31">
      <c r="A1073" s="56" t="s">
        <v>183</v>
      </c>
      <c r="B1073" s="2" t="s">
        <v>66</v>
      </c>
      <c r="C1073" s="14" t="s">
        <v>64</v>
      </c>
      <c r="D1073" s="2">
        <v>2013</v>
      </c>
      <c r="E1073" s="14">
        <v>2013</v>
      </c>
      <c r="F1073" s="14" t="s">
        <v>102</v>
      </c>
      <c r="G1073" s="26">
        <v>1942841</v>
      </c>
      <c r="H1073" s="26">
        <v>4221057</v>
      </c>
      <c r="I1073" s="53">
        <v>8468988</v>
      </c>
      <c r="J1073" s="30">
        <v>0.9728</v>
      </c>
      <c r="K1073" s="30"/>
      <c r="L1073" s="149"/>
      <c r="M1073" s="30"/>
      <c r="N1073" s="30">
        <v>2.9399999999999999E-2</v>
      </c>
      <c r="O1073" s="2"/>
      <c r="P1073" s="2"/>
      <c r="Q1073" s="2"/>
      <c r="R1073" s="2"/>
      <c r="S1073" s="2"/>
      <c r="T1073" s="2"/>
      <c r="U1073" s="2"/>
      <c r="V1073" s="2"/>
      <c r="W1073" s="2"/>
      <c r="X1073" s="2"/>
      <c r="Y1073" s="2"/>
      <c r="Z1073" s="2"/>
      <c r="AA1073" s="2"/>
      <c r="AB1073" s="2"/>
      <c r="AC1073" s="2"/>
      <c r="AD1073" s="2"/>
      <c r="AE1073" s="2"/>
    </row>
    <row r="1074" spans="1:31">
      <c r="A1074" s="56" t="s">
        <v>184</v>
      </c>
      <c r="B1074" s="2" t="s">
        <v>77</v>
      </c>
      <c r="C1074" s="14" t="s">
        <v>64</v>
      </c>
      <c r="D1074" s="2">
        <v>2013</v>
      </c>
      <c r="E1074" s="14">
        <v>2013</v>
      </c>
      <c r="F1074" s="14" t="s">
        <v>102</v>
      </c>
      <c r="G1074" s="26">
        <v>62875</v>
      </c>
      <c r="H1074" s="26">
        <v>125835</v>
      </c>
      <c r="I1074" s="53">
        <v>276464</v>
      </c>
      <c r="J1074" s="30">
        <v>0.88700000000000001</v>
      </c>
      <c r="K1074" s="30"/>
      <c r="L1074" s="149"/>
      <c r="M1074" s="30"/>
      <c r="N1074" s="30">
        <v>3.9800000000000002E-2</v>
      </c>
      <c r="O1074" s="1"/>
      <c r="P1074" s="1"/>
      <c r="Q1074" s="1"/>
      <c r="R1074" s="1"/>
      <c r="S1074" s="1"/>
      <c r="T1074" s="1"/>
      <c r="U1074" s="1"/>
      <c r="V1074" s="1"/>
      <c r="W1074" s="1"/>
      <c r="X1074" s="1"/>
      <c r="Y1074" s="1"/>
      <c r="Z1074" s="1"/>
      <c r="AA1074" s="1"/>
      <c r="AB1074" s="1"/>
      <c r="AC1074" s="1"/>
      <c r="AD1074" s="1"/>
      <c r="AE1074" s="1"/>
    </row>
    <row r="1075" spans="1:31">
      <c r="A1075" s="56" t="s">
        <v>185</v>
      </c>
      <c r="B1075" s="2" t="s">
        <v>78</v>
      </c>
      <c r="C1075" s="14" t="s">
        <v>64</v>
      </c>
      <c r="D1075" s="2">
        <v>2013</v>
      </c>
      <c r="E1075" s="14">
        <v>2013</v>
      </c>
      <c r="F1075" s="14" t="s">
        <v>102</v>
      </c>
      <c r="G1075" s="26">
        <v>91</v>
      </c>
      <c r="H1075" s="26">
        <v>171</v>
      </c>
      <c r="I1075" s="53">
        <v>212</v>
      </c>
      <c r="J1075" s="30">
        <v>1</v>
      </c>
      <c r="K1075" s="30"/>
      <c r="L1075" s="149"/>
      <c r="M1075" s="30"/>
      <c r="N1075" s="30">
        <v>5.4800000000000001E-2</v>
      </c>
      <c r="O1075" s="1"/>
      <c r="P1075" s="1"/>
      <c r="Q1075" s="1"/>
      <c r="R1075" s="1"/>
      <c r="S1075" s="1"/>
      <c r="T1075" s="1"/>
      <c r="U1075" s="1"/>
      <c r="V1075" s="1"/>
      <c r="W1075" s="1"/>
      <c r="X1075" s="1"/>
      <c r="Y1075" s="1"/>
      <c r="Z1075" s="1"/>
      <c r="AA1075" s="1"/>
      <c r="AB1075" s="1"/>
      <c r="AC1075" s="1"/>
      <c r="AD1075" s="1"/>
      <c r="AE1075" s="1"/>
    </row>
    <row r="1076" spans="1:31">
      <c r="A1076" s="56" t="s">
        <v>186</v>
      </c>
      <c r="B1076" s="2" t="s">
        <v>78</v>
      </c>
      <c r="C1076" s="14" t="s">
        <v>64</v>
      </c>
      <c r="D1076" s="2">
        <v>2013</v>
      </c>
      <c r="E1076" s="14">
        <v>2013</v>
      </c>
      <c r="F1076" s="14" t="s">
        <v>102</v>
      </c>
      <c r="G1076" s="26">
        <v>1685</v>
      </c>
      <c r="H1076" s="26">
        <v>3280</v>
      </c>
      <c r="I1076" s="53">
        <v>4640</v>
      </c>
      <c r="J1076" s="30">
        <v>0.97250000000000003</v>
      </c>
      <c r="K1076" s="30"/>
      <c r="L1076" s="149"/>
      <c r="M1076" s="30"/>
      <c r="N1076" s="30">
        <v>5.4800000000000001E-2</v>
      </c>
      <c r="O1076" s="1"/>
      <c r="P1076" s="1"/>
      <c r="Q1076" s="1"/>
      <c r="R1076" s="1"/>
      <c r="S1076" s="1"/>
      <c r="T1076" s="1"/>
      <c r="U1076" s="1"/>
      <c r="V1076" s="1"/>
      <c r="W1076" s="1"/>
      <c r="X1076" s="1"/>
      <c r="Y1076" s="1"/>
      <c r="Z1076" s="1"/>
      <c r="AA1076" s="1"/>
      <c r="AB1076" s="1"/>
      <c r="AC1076" s="1"/>
      <c r="AD1076" s="1"/>
      <c r="AE1076" s="1"/>
    </row>
    <row r="1077" spans="1:31">
      <c r="A1077" s="56" t="s">
        <v>187</v>
      </c>
      <c r="B1077" s="2" t="s">
        <v>78</v>
      </c>
      <c r="C1077" s="14" t="s">
        <v>64</v>
      </c>
      <c r="D1077" s="2">
        <v>2013</v>
      </c>
      <c r="E1077" s="14">
        <v>2013</v>
      </c>
      <c r="F1077" s="14" t="s">
        <v>102</v>
      </c>
      <c r="G1077" s="26">
        <v>14733</v>
      </c>
      <c r="H1077" s="26">
        <v>30211</v>
      </c>
      <c r="I1077" s="53">
        <v>52921</v>
      </c>
      <c r="J1077" s="30">
        <v>0.96020000000000005</v>
      </c>
      <c r="K1077" s="30"/>
      <c r="L1077" s="149"/>
      <c r="M1077" s="30"/>
      <c r="N1077" s="30">
        <v>5.4800000000000001E-2</v>
      </c>
      <c r="O1077" s="1"/>
      <c r="P1077" s="1"/>
      <c r="Q1077" s="1"/>
      <c r="R1077" s="1"/>
      <c r="S1077" s="1"/>
      <c r="T1077" s="1"/>
      <c r="U1077" s="1"/>
      <c r="V1077" s="1"/>
      <c r="W1077" s="1"/>
      <c r="X1077" s="1"/>
      <c r="Y1077" s="1"/>
      <c r="Z1077" s="1"/>
      <c r="AA1077" s="1"/>
      <c r="AB1077" s="1"/>
      <c r="AC1077" s="1"/>
      <c r="AD1077" s="1"/>
      <c r="AE1077" s="1"/>
    </row>
    <row r="1078" spans="1:31">
      <c r="A1078" s="56" t="s">
        <v>188</v>
      </c>
      <c r="B1078" s="2" t="s">
        <v>78</v>
      </c>
      <c r="C1078" s="14" t="s">
        <v>64</v>
      </c>
      <c r="D1078" s="2">
        <v>2013</v>
      </c>
      <c r="E1078" s="14">
        <v>2013</v>
      </c>
      <c r="F1078" s="14" t="s">
        <v>102</v>
      </c>
      <c r="G1078" s="26">
        <v>2576</v>
      </c>
      <c r="H1078" s="26">
        <v>4969</v>
      </c>
      <c r="I1078" s="53">
        <v>6936</v>
      </c>
      <c r="J1078" s="30">
        <v>0.98</v>
      </c>
      <c r="K1078" s="30"/>
      <c r="L1078" s="149"/>
      <c r="M1078" s="30"/>
      <c r="N1078" s="30">
        <v>5.4800000000000001E-2</v>
      </c>
      <c r="O1078" s="1"/>
      <c r="P1078" s="1"/>
      <c r="Q1078" s="1"/>
      <c r="R1078" s="1"/>
      <c r="S1078" s="1"/>
      <c r="T1078" s="1"/>
      <c r="U1078" s="1"/>
      <c r="V1078" s="1"/>
      <c r="W1078" s="1"/>
      <c r="X1078" s="1"/>
      <c r="Y1078" s="1"/>
      <c r="Z1078" s="1"/>
      <c r="AA1078" s="1"/>
      <c r="AB1078" s="1"/>
      <c r="AC1078" s="1"/>
      <c r="AD1078" s="1"/>
      <c r="AE1078" s="1"/>
    </row>
    <row r="1079" spans="1:31">
      <c r="A1079" s="56" t="s">
        <v>189</v>
      </c>
      <c r="B1079" s="2" t="s">
        <v>78</v>
      </c>
      <c r="C1079" s="14" t="s">
        <v>64</v>
      </c>
      <c r="D1079" s="2">
        <v>2013</v>
      </c>
      <c r="E1079" s="14">
        <v>2013</v>
      </c>
      <c r="F1079" s="14" t="s">
        <v>102</v>
      </c>
      <c r="G1079" s="26">
        <v>713</v>
      </c>
      <c r="H1079" s="26">
        <v>1710</v>
      </c>
      <c r="I1079" s="53">
        <v>4995</v>
      </c>
      <c r="J1079" s="30">
        <v>1</v>
      </c>
      <c r="K1079" s="30"/>
      <c r="L1079" s="149"/>
      <c r="M1079" s="30"/>
      <c r="N1079" s="30">
        <v>5.4800000000000001E-2</v>
      </c>
      <c r="O1079" s="1"/>
      <c r="P1079" s="1"/>
      <c r="Q1079" s="1"/>
      <c r="R1079" s="1"/>
      <c r="S1079" s="1"/>
      <c r="T1079" s="1"/>
      <c r="U1079" s="1"/>
      <c r="V1079" s="1"/>
      <c r="W1079" s="1"/>
      <c r="X1079" s="1"/>
      <c r="Y1079" s="1"/>
      <c r="Z1079" s="1"/>
      <c r="AA1079" s="1"/>
      <c r="AB1079" s="1"/>
      <c r="AC1079" s="1"/>
      <c r="AD1079" s="1"/>
      <c r="AE1079" s="1"/>
    </row>
    <row r="1080" spans="1:31">
      <c r="A1080" s="56" t="s">
        <v>190</v>
      </c>
      <c r="B1080" s="2" t="s">
        <v>77</v>
      </c>
      <c r="C1080" s="14" t="s">
        <v>64</v>
      </c>
      <c r="D1080" s="2">
        <v>2013</v>
      </c>
      <c r="E1080" s="14">
        <v>2013</v>
      </c>
      <c r="F1080" s="14" t="s">
        <v>102</v>
      </c>
      <c r="G1080" s="26">
        <v>32730</v>
      </c>
      <c r="H1080" s="26">
        <v>67763</v>
      </c>
      <c r="I1080" s="53">
        <v>161166</v>
      </c>
      <c r="J1080" s="30">
        <v>0.94989999999999997</v>
      </c>
      <c r="K1080" s="30"/>
      <c r="L1080" s="149"/>
      <c r="M1080" s="30"/>
      <c r="N1080" s="30">
        <v>3.0099999999999998E-2</v>
      </c>
      <c r="O1080" s="1"/>
      <c r="P1080" s="1"/>
      <c r="Q1080" s="1"/>
      <c r="R1080" s="1"/>
      <c r="S1080" s="1"/>
      <c r="T1080" s="1"/>
      <c r="U1080" s="1"/>
      <c r="V1080" s="1"/>
      <c r="W1080" s="1"/>
      <c r="X1080" s="1"/>
      <c r="Y1080" s="1"/>
      <c r="Z1080" s="1"/>
      <c r="AA1080" s="1"/>
      <c r="AB1080" s="1"/>
      <c r="AC1080" s="1"/>
      <c r="AD1080" s="1"/>
      <c r="AE1080" s="1"/>
    </row>
    <row r="1081" spans="1:31">
      <c r="A1081" s="56" t="s">
        <v>191</v>
      </c>
      <c r="B1081" s="2" t="s">
        <v>78</v>
      </c>
      <c r="C1081" s="14" t="s">
        <v>64</v>
      </c>
      <c r="D1081" s="2">
        <v>2013</v>
      </c>
      <c r="E1081" s="14">
        <v>2013</v>
      </c>
      <c r="F1081" s="14" t="s">
        <v>102</v>
      </c>
      <c r="G1081" s="26">
        <v>2525</v>
      </c>
      <c r="H1081" s="26">
        <v>5132</v>
      </c>
      <c r="I1081" s="53">
        <v>7935</v>
      </c>
      <c r="J1081" s="30">
        <v>1</v>
      </c>
      <c r="K1081" s="30"/>
      <c r="L1081" s="149"/>
      <c r="M1081" s="30"/>
      <c r="N1081" s="30">
        <v>5.4800000000000001E-2</v>
      </c>
      <c r="O1081" s="1"/>
      <c r="P1081" s="1"/>
      <c r="Q1081" s="1"/>
      <c r="R1081" s="1"/>
      <c r="S1081" s="1"/>
      <c r="T1081" s="1"/>
      <c r="U1081" s="1"/>
      <c r="V1081" s="1"/>
      <c r="W1081" s="1"/>
      <c r="X1081" s="1"/>
      <c r="Y1081" s="1"/>
      <c r="Z1081" s="1"/>
      <c r="AA1081" s="1"/>
      <c r="AB1081" s="1"/>
      <c r="AC1081" s="1"/>
      <c r="AD1081" s="1"/>
      <c r="AE1081" s="1"/>
    </row>
    <row r="1082" spans="1:31">
      <c r="A1082" s="56" t="s">
        <v>192</v>
      </c>
      <c r="B1082" s="2" t="s">
        <v>78</v>
      </c>
      <c r="C1082" s="14" t="s">
        <v>64</v>
      </c>
      <c r="D1082" s="2">
        <v>2013</v>
      </c>
      <c r="E1082" s="14">
        <v>2013</v>
      </c>
      <c r="F1082" s="14" t="s">
        <v>102</v>
      </c>
      <c r="G1082" s="26">
        <v>6397</v>
      </c>
      <c r="H1082" s="26">
        <v>11765</v>
      </c>
      <c r="I1082" s="53">
        <v>19999</v>
      </c>
      <c r="J1082" s="30">
        <v>0.99539999999999995</v>
      </c>
      <c r="K1082" s="30"/>
      <c r="L1082" s="149"/>
      <c r="M1082" s="30"/>
      <c r="N1082" s="30">
        <v>5.4800000000000001E-2</v>
      </c>
    </row>
    <row r="1083" spans="1:31">
      <c r="A1083" s="13" t="s">
        <v>134</v>
      </c>
      <c r="B1083" s="2" t="s">
        <v>77</v>
      </c>
      <c r="C1083" s="14" t="s">
        <v>64</v>
      </c>
      <c r="D1083" s="2">
        <v>2013</v>
      </c>
      <c r="E1083" s="14">
        <v>2013</v>
      </c>
      <c r="F1083" s="14" t="s">
        <v>102</v>
      </c>
      <c r="G1083" s="26">
        <v>90783</v>
      </c>
      <c r="H1083" s="26">
        <v>217757</v>
      </c>
      <c r="I1083" s="53">
        <v>335474</v>
      </c>
      <c r="J1083" s="30">
        <v>0.91859999999999997</v>
      </c>
      <c r="K1083" s="30"/>
      <c r="L1083" s="149"/>
      <c r="M1083" s="30"/>
      <c r="N1083" s="30">
        <v>3.5999999999999999E-3</v>
      </c>
    </row>
    <row r="1084" spans="1:31">
      <c r="A1084" s="13" t="s">
        <v>135</v>
      </c>
      <c r="B1084" s="2" t="s">
        <v>78</v>
      </c>
      <c r="C1084" s="14" t="s">
        <v>64</v>
      </c>
      <c r="D1084" s="2">
        <v>2013</v>
      </c>
      <c r="E1084" s="14">
        <v>2013</v>
      </c>
      <c r="F1084" s="14" t="s">
        <v>102</v>
      </c>
      <c r="G1084" s="26">
        <v>1431</v>
      </c>
      <c r="H1084" s="26">
        <v>3549</v>
      </c>
      <c r="I1084" s="53">
        <v>7779</v>
      </c>
      <c r="J1084" s="30">
        <v>1</v>
      </c>
      <c r="K1084" s="30"/>
      <c r="L1084" s="149"/>
      <c r="M1084" s="30"/>
      <c r="N1084" s="30">
        <v>5.4800000000000001E-2</v>
      </c>
    </row>
    <row r="1085" spans="1:31">
      <c r="A1085" s="13" t="s">
        <v>136</v>
      </c>
      <c r="B1085" s="2" t="s">
        <v>78</v>
      </c>
      <c r="C1085" s="14" t="s">
        <v>64</v>
      </c>
      <c r="D1085" s="2">
        <v>2013</v>
      </c>
      <c r="E1085" s="14">
        <v>2013</v>
      </c>
      <c r="F1085" s="14" t="s">
        <v>102</v>
      </c>
      <c r="G1085" s="26">
        <v>8812</v>
      </c>
      <c r="H1085" s="26">
        <v>16507</v>
      </c>
      <c r="I1085" s="53">
        <v>28484</v>
      </c>
      <c r="J1085" s="30">
        <v>0.95069999999999999</v>
      </c>
      <c r="K1085" s="30"/>
      <c r="L1085" s="149"/>
      <c r="M1085" s="30"/>
      <c r="N1085" s="30">
        <v>5.4800000000000001E-2</v>
      </c>
    </row>
    <row r="1086" spans="1:31">
      <c r="A1086" s="13" t="s">
        <v>137</v>
      </c>
      <c r="B1086" s="2" t="s">
        <v>78</v>
      </c>
      <c r="C1086" s="14" t="s">
        <v>64</v>
      </c>
      <c r="D1086" s="2">
        <v>2013</v>
      </c>
      <c r="E1086" s="14">
        <v>2013</v>
      </c>
      <c r="F1086" s="14" t="s">
        <v>102</v>
      </c>
      <c r="G1086" s="26">
        <v>14518</v>
      </c>
      <c r="H1086" s="26">
        <v>37083</v>
      </c>
      <c r="I1086" s="53">
        <v>60446</v>
      </c>
      <c r="J1086" s="30">
        <v>0.93069999999999997</v>
      </c>
      <c r="K1086" s="30"/>
      <c r="L1086" s="149"/>
      <c r="M1086" s="30"/>
      <c r="N1086" s="30">
        <v>5.4800000000000001E-2</v>
      </c>
    </row>
    <row r="1087" spans="1:31">
      <c r="A1087" s="13" t="s">
        <v>138</v>
      </c>
      <c r="B1087" s="2" t="s">
        <v>78</v>
      </c>
      <c r="C1087" s="14" t="s">
        <v>64</v>
      </c>
      <c r="D1087" s="2">
        <v>2013</v>
      </c>
      <c r="E1087" s="14">
        <v>2013</v>
      </c>
      <c r="F1087" s="14" t="s">
        <v>102</v>
      </c>
      <c r="G1087" s="26">
        <v>1058</v>
      </c>
      <c r="H1087" s="26">
        <v>2132</v>
      </c>
      <c r="I1087" s="53">
        <v>3661</v>
      </c>
      <c r="J1087" s="30">
        <v>1</v>
      </c>
      <c r="K1087" s="30"/>
      <c r="L1087" s="149"/>
      <c r="M1087" s="30"/>
      <c r="N1087" s="30">
        <v>5.4800000000000001E-2</v>
      </c>
    </row>
    <row r="1088" spans="1:31">
      <c r="A1088" s="13" t="s">
        <v>139</v>
      </c>
      <c r="B1088" s="2" t="s">
        <v>78</v>
      </c>
      <c r="C1088" s="14" t="s">
        <v>64</v>
      </c>
      <c r="D1088" s="2">
        <v>2013</v>
      </c>
      <c r="E1088" s="14">
        <v>2013</v>
      </c>
      <c r="F1088" s="14" t="s">
        <v>102</v>
      </c>
      <c r="G1088" s="26">
        <v>59623</v>
      </c>
      <c r="H1088" s="26">
        <v>144653</v>
      </c>
      <c r="I1088" s="53">
        <v>262423</v>
      </c>
      <c r="J1088" s="30">
        <v>0.99219999999999997</v>
      </c>
      <c r="K1088" s="30"/>
      <c r="L1088" s="149"/>
      <c r="M1088" s="30"/>
      <c r="N1088" s="30">
        <v>2.46E-2</v>
      </c>
    </row>
    <row r="1089" spans="1:14">
      <c r="A1089" s="13" t="s">
        <v>140</v>
      </c>
      <c r="B1089" s="2" t="s">
        <v>78</v>
      </c>
      <c r="C1089" s="14" t="s">
        <v>64</v>
      </c>
      <c r="D1089" s="2">
        <v>2013</v>
      </c>
      <c r="E1089" s="14">
        <v>2013</v>
      </c>
      <c r="F1089" s="14" t="s">
        <v>102</v>
      </c>
      <c r="G1089" s="26">
        <v>9956</v>
      </c>
      <c r="H1089" s="26">
        <v>23543</v>
      </c>
      <c r="I1089" s="53">
        <v>40128</v>
      </c>
      <c r="J1089" s="30">
        <v>0.99590000000000001</v>
      </c>
      <c r="K1089" s="30"/>
      <c r="L1089" s="149"/>
      <c r="M1089" s="30"/>
      <c r="N1089" s="30">
        <v>5.4800000000000001E-2</v>
      </c>
    </row>
    <row r="1090" spans="1:14">
      <c r="A1090" s="13" t="s">
        <v>141</v>
      </c>
      <c r="B1090" s="2" t="s">
        <v>78</v>
      </c>
      <c r="C1090" s="14" t="s">
        <v>64</v>
      </c>
      <c r="D1090" s="2">
        <v>2013</v>
      </c>
      <c r="E1090" s="14">
        <v>2013</v>
      </c>
      <c r="F1090" s="14" t="s">
        <v>102</v>
      </c>
      <c r="G1090" s="26">
        <v>5227</v>
      </c>
      <c r="H1090" s="26">
        <v>10453</v>
      </c>
      <c r="I1090" s="53">
        <v>18763</v>
      </c>
      <c r="J1090" s="30">
        <v>0.94740000000000002</v>
      </c>
      <c r="K1090" s="30"/>
      <c r="L1090" s="149"/>
      <c r="M1090" s="30"/>
      <c r="N1090" s="30">
        <v>5.4800000000000001E-2</v>
      </c>
    </row>
    <row r="1091" spans="1:14">
      <c r="A1091" s="13" t="s">
        <v>142</v>
      </c>
      <c r="B1091" s="2" t="s">
        <v>78</v>
      </c>
      <c r="C1091" s="14" t="s">
        <v>64</v>
      </c>
      <c r="D1091" s="2">
        <v>2013</v>
      </c>
      <c r="E1091" s="14">
        <v>2013</v>
      </c>
      <c r="F1091" s="14" t="s">
        <v>102</v>
      </c>
      <c r="G1091" s="26">
        <v>1426</v>
      </c>
      <c r="H1091" s="26">
        <v>2971</v>
      </c>
      <c r="I1091" s="53">
        <v>4891</v>
      </c>
      <c r="J1091" s="30">
        <v>0.97889999999999999</v>
      </c>
      <c r="K1091" s="30"/>
      <c r="L1091" s="149"/>
      <c r="M1091" s="30"/>
      <c r="N1091" s="30">
        <v>5.4800000000000001E-2</v>
      </c>
    </row>
    <row r="1092" spans="1:14">
      <c r="A1092" s="13" t="s">
        <v>143</v>
      </c>
      <c r="B1092" s="2" t="s">
        <v>79</v>
      </c>
      <c r="C1092" s="14" t="s">
        <v>64</v>
      </c>
      <c r="D1092" s="2">
        <v>2013</v>
      </c>
      <c r="E1092" s="14">
        <v>2013</v>
      </c>
      <c r="F1092" s="14" t="s">
        <v>102</v>
      </c>
      <c r="G1092" s="26">
        <v>557570</v>
      </c>
      <c r="H1092" s="26">
        <v>1148512</v>
      </c>
      <c r="I1092" s="53">
        <v>2635560</v>
      </c>
      <c r="J1092" s="30">
        <v>0.97519999999999996</v>
      </c>
      <c r="K1092" s="30"/>
      <c r="L1092" s="149"/>
      <c r="M1092" s="30"/>
      <c r="N1092" s="30">
        <v>2.8799999999999999E-2</v>
      </c>
    </row>
    <row r="1093" spans="1:14">
      <c r="A1093" s="13" t="s">
        <v>144</v>
      </c>
      <c r="B1093" s="2" t="s">
        <v>78</v>
      </c>
      <c r="C1093" s="14" t="s">
        <v>64</v>
      </c>
      <c r="D1093" s="2">
        <v>2013</v>
      </c>
      <c r="E1093" s="14">
        <v>2013</v>
      </c>
      <c r="F1093" s="14" t="s">
        <v>102</v>
      </c>
      <c r="G1093" s="26">
        <v>10608</v>
      </c>
      <c r="H1093" s="26">
        <v>26856</v>
      </c>
      <c r="I1093" s="53">
        <v>50174</v>
      </c>
      <c r="J1093" s="30">
        <v>0.97519999999999996</v>
      </c>
      <c r="K1093" s="30"/>
      <c r="L1093" s="149"/>
      <c r="M1093" s="30"/>
      <c r="N1093" s="30">
        <v>5.4800000000000001E-2</v>
      </c>
    </row>
    <row r="1094" spans="1:14">
      <c r="A1094" s="13" t="s">
        <v>145</v>
      </c>
      <c r="B1094" s="2" t="s">
        <v>78</v>
      </c>
      <c r="C1094" s="14" t="s">
        <v>64</v>
      </c>
      <c r="D1094" s="2">
        <v>2013</v>
      </c>
      <c r="E1094" s="14">
        <v>2013</v>
      </c>
      <c r="F1094" s="14" t="s">
        <v>102</v>
      </c>
      <c r="G1094" s="26">
        <v>5762</v>
      </c>
      <c r="H1094" s="26">
        <v>9774</v>
      </c>
      <c r="I1094" s="53">
        <v>25098</v>
      </c>
      <c r="J1094" s="30">
        <v>0.97550000000000003</v>
      </c>
      <c r="K1094" s="30"/>
      <c r="L1094" s="149"/>
      <c r="M1094" s="30"/>
      <c r="N1094" s="30">
        <v>5.4800000000000001E-2</v>
      </c>
    </row>
    <row r="1095" spans="1:14">
      <c r="A1095" s="13" t="s">
        <v>146</v>
      </c>
      <c r="B1095" s="2" t="s">
        <v>78</v>
      </c>
      <c r="C1095" s="14" t="s">
        <v>64</v>
      </c>
      <c r="D1095" s="2">
        <v>2013</v>
      </c>
      <c r="E1095" s="14">
        <v>2013</v>
      </c>
      <c r="F1095" s="14" t="s">
        <v>102</v>
      </c>
      <c r="G1095" s="26">
        <v>920</v>
      </c>
      <c r="H1095" s="26">
        <v>1855</v>
      </c>
      <c r="I1095" s="53">
        <v>2953</v>
      </c>
      <c r="J1095" s="30">
        <v>0.93620000000000003</v>
      </c>
      <c r="K1095" s="30"/>
      <c r="L1095" s="149"/>
      <c r="M1095" s="30"/>
      <c r="N1095" s="30">
        <v>5.4800000000000001E-2</v>
      </c>
    </row>
    <row r="1096" spans="1:14">
      <c r="A1096" s="13" t="s">
        <v>147</v>
      </c>
      <c r="B1096" s="2" t="s">
        <v>78</v>
      </c>
      <c r="C1096" s="14" t="s">
        <v>64</v>
      </c>
      <c r="D1096" s="2">
        <v>2013</v>
      </c>
      <c r="E1096" s="14">
        <v>2013</v>
      </c>
      <c r="F1096" s="14" t="s">
        <v>102</v>
      </c>
      <c r="G1096" s="26">
        <v>6923</v>
      </c>
      <c r="H1096" s="26">
        <v>13202</v>
      </c>
      <c r="I1096" s="53">
        <v>24722</v>
      </c>
      <c r="J1096" s="30">
        <v>0.99560000000000004</v>
      </c>
      <c r="K1096" s="30"/>
      <c r="L1096" s="149"/>
      <c r="M1096" s="30"/>
      <c r="N1096" s="30">
        <v>5.4800000000000001E-2</v>
      </c>
    </row>
    <row r="1097" spans="1:14">
      <c r="A1097" s="13" t="s">
        <v>148</v>
      </c>
      <c r="B1097" s="2" t="s">
        <v>78</v>
      </c>
      <c r="C1097" s="14" t="s">
        <v>64</v>
      </c>
      <c r="D1097" s="2">
        <v>2013</v>
      </c>
      <c r="E1097" s="14">
        <v>2013</v>
      </c>
      <c r="F1097" s="14" t="s">
        <v>102</v>
      </c>
      <c r="G1097" s="26">
        <v>22956</v>
      </c>
      <c r="H1097" s="26">
        <v>55568</v>
      </c>
      <c r="I1097" s="53">
        <v>89811</v>
      </c>
      <c r="J1097" s="30">
        <v>0.99680000000000002</v>
      </c>
      <c r="K1097" s="30"/>
      <c r="L1097" s="149"/>
      <c r="M1097" s="30"/>
      <c r="N1097" s="30">
        <v>6.0000000000000001E-3</v>
      </c>
    </row>
    <row r="1098" spans="1:14">
      <c r="A1098" s="13" t="s">
        <v>149</v>
      </c>
      <c r="B1098" s="2" t="s">
        <v>78</v>
      </c>
      <c r="C1098" s="14" t="s">
        <v>64</v>
      </c>
      <c r="D1098" s="2">
        <v>2013</v>
      </c>
      <c r="E1098" s="14">
        <v>2013</v>
      </c>
      <c r="F1098" s="14" t="s">
        <v>102</v>
      </c>
      <c r="G1098" s="26">
        <v>415</v>
      </c>
      <c r="H1098" s="26">
        <v>935</v>
      </c>
      <c r="I1098" s="53">
        <v>2075</v>
      </c>
      <c r="J1098" s="30">
        <v>1</v>
      </c>
      <c r="K1098" s="30"/>
      <c r="L1098" s="149"/>
      <c r="M1098" s="30"/>
      <c r="N1098" s="30">
        <v>5.4800000000000001E-2</v>
      </c>
    </row>
    <row r="1099" spans="1:14">
      <c r="A1099" s="13" t="s">
        <v>150</v>
      </c>
      <c r="B1099" s="2" t="s">
        <v>78</v>
      </c>
      <c r="C1099" s="14" t="s">
        <v>64</v>
      </c>
      <c r="D1099" s="2">
        <v>2013</v>
      </c>
      <c r="E1099" s="14">
        <v>2013</v>
      </c>
      <c r="F1099" s="14" t="s">
        <v>102</v>
      </c>
      <c r="G1099" s="26">
        <v>400</v>
      </c>
      <c r="H1099" s="26">
        <v>656</v>
      </c>
      <c r="I1099" s="53">
        <v>1597</v>
      </c>
      <c r="J1099" s="30">
        <v>0.97140000000000004</v>
      </c>
      <c r="K1099" s="30"/>
      <c r="L1099" s="149"/>
      <c r="M1099" s="30"/>
      <c r="N1099" s="30">
        <v>5.4800000000000001E-2</v>
      </c>
    </row>
    <row r="1100" spans="1:14">
      <c r="A1100" s="13" t="s">
        <v>151</v>
      </c>
      <c r="B1100" s="2" t="s">
        <v>78</v>
      </c>
      <c r="C1100" s="14" t="s">
        <v>64</v>
      </c>
      <c r="D1100" s="2">
        <v>2013</v>
      </c>
      <c r="E1100" s="14">
        <v>2013</v>
      </c>
      <c r="F1100" s="14" t="s">
        <v>102</v>
      </c>
      <c r="G1100" s="26">
        <v>20213</v>
      </c>
      <c r="H1100" s="26">
        <v>46145</v>
      </c>
      <c r="I1100" s="53">
        <v>117075</v>
      </c>
      <c r="J1100" s="30">
        <v>1</v>
      </c>
      <c r="K1100" s="30"/>
      <c r="L1100" s="149"/>
      <c r="M1100" s="30"/>
      <c r="N1100" s="30">
        <v>1.9300000000000001E-2</v>
      </c>
    </row>
    <row r="1101" spans="1:14">
      <c r="A1101" s="13" t="s">
        <v>152</v>
      </c>
      <c r="B1101" s="2" t="s">
        <v>78</v>
      </c>
      <c r="C1101" s="14" t="s">
        <v>64</v>
      </c>
      <c r="D1101" s="2">
        <v>2013</v>
      </c>
      <c r="E1101" s="14">
        <v>2013</v>
      </c>
      <c r="F1101" s="14" t="s">
        <v>102</v>
      </c>
      <c r="G1101" s="26">
        <v>3193</v>
      </c>
      <c r="H1101" s="26">
        <v>6710</v>
      </c>
      <c r="I1101" s="53">
        <v>19022</v>
      </c>
      <c r="J1101" s="30">
        <v>0.75</v>
      </c>
      <c r="K1101" s="30"/>
      <c r="L1101" s="149"/>
      <c r="M1101" s="30"/>
      <c r="N1101" s="30">
        <v>5.4800000000000001E-2</v>
      </c>
    </row>
    <row r="1102" spans="1:14">
      <c r="A1102" s="13" t="s">
        <v>153</v>
      </c>
      <c r="B1102" s="2" t="s">
        <v>78</v>
      </c>
      <c r="C1102" s="14" t="s">
        <v>64</v>
      </c>
      <c r="D1102" s="2">
        <v>2013</v>
      </c>
      <c r="E1102" s="14">
        <v>2013</v>
      </c>
      <c r="F1102" s="14" t="s">
        <v>102</v>
      </c>
      <c r="G1102" s="26">
        <v>3898</v>
      </c>
      <c r="H1102" s="26">
        <v>7452</v>
      </c>
      <c r="I1102" s="53">
        <v>12408</v>
      </c>
      <c r="J1102" s="30">
        <v>0.99609999999999999</v>
      </c>
      <c r="K1102" s="30"/>
      <c r="L1102" s="149"/>
      <c r="M1102" s="30"/>
      <c r="N1102" s="30">
        <v>5.4800000000000001E-2</v>
      </c>
    </row>
    <row r="1103" spans="1:14">
      <c r="A1103" s="13" t="s">
        <v>154</v>
      </c>
      <c r="B1103" s="2" t="s">
        <v>77</v>
      </c>
      <c r="C1103" s="14" t="s">
        <v>64</v>
      </c>
      <c r="D1103" s="2">
        <v>2013</v>
      </c>
      <c r="E1103" s="14">
        <v>2013</v>
      </c>
      <c r="F1103" s="14" t="s">
        <v>102</v>
      </c>
      <c r="G1103" s="26">
        <v>105823</v>
      </c>
      <c r="H1103" s="26">
        <v>232862</v>
      </c>
      <c r="I1103" s="53">
        <v>540438</v>
      </c>
      <c r="J1103" s="30">
        <v>0.99760000000000004</v>
      </c>
      <c r="K1103" s="30"/>
      <c r="L1103" s="149"/>
      <c r="M1103" s="30"/>
      <c r="N1103" s="30">
        <v>2.12E-2</v>
      </c>
    </row>
    <row r="1104" spans="1:14">
      <c r="A1104" s="13" t="s">
        <v>155</v>
      </c>
      <c r="B1104" s="2" t="s">
        <v>77</v>
      </c>
      <c r="C1104" s="14" t="s">
        <v>64</v>
      </c>
      <c r="D1104" s="2">
        <v>2013</v>
      </c>
      <c r="E1104" s="14">
        <v>2013</v>
      </c>
      <c r="F1104" s="14" t="s">
        <v>102</v>
      </c>
      <c r="G1104" s="26">
        <v>8480</v>
      </c>
      <c r="H1104" s="26">
        <v>17673</v>
      </c>
      <c r="I1104" s="53">
        <v>33299</v>
      </c>
      <c r="J1104" s="30">
        <v>0.99719999999999998</v>
      </c>
      <c r="K1104" s="30"/>
      <c r="L1104" s="149"/>
      <c r="M1104" s="30"/>
      <c r="N1104" s="30">
        <v>5.4800000000000001E-2</v>
      </c>
    </row>
    <row r="1105" spans="1:14">
      <c r="A1105" s="13" t="s">
        <v>156</v>
      </c>
      <c r="B1105" s="2" t="s">
        <v>78</v>
      </c>
      <c r="C1105" s="14" t="s">
        <v>64</v>
      </c>
      <c r="D1105" s="2">
        <v>2013</v>
      </c>
      <c r="E1105" s="14">
        <v>2013</v>
      </c>
      <c r="F1105" s="14" t="s">
        <v>102</v>
      </c>
      <c r="G1105" s="26">
        <v>773</v>
      </c>
      <c r="H1105" s="26">
        <v>1604</v>
      </c>
      <c r="I1105" s="53">
        <v>3264</v>
      </c>
      <c r="J1105" s="30">
        <v>1</v>
      </c>
      <c r="K1105" s="30"/>
      <c r="L1105" s="149"/>
      <c r="M1105" s="30"/>
      <c r="N1105" s="30">
        <v>5.4800000000000001E-2</v>
      </c>
    </row>
    <row r="1106" spans="1:14">
      <c r="A1106" s="13" t="s">
        <v>157</v>
      </c>
      <c r="B1106" s="2" t="s">
        <v>78</v>
      </c>
      <c r="C1106" s="14" t="s">
        <v>64</v>
      </c>
      <c r="D1106" s="2">
        <v>2013</v>
      </c>
      <c r="E1106" s="14">
        <v>2013</v>
      </c>
      <c r="F1106" s="14" t="s">
        <v>102</v>
      </c>
      <c r="G1106" s="26">
        <v>115800</v>
      </c>
      <c r="H1106" s="26">
        <v>278117</v>
      </c>
      <c r="I1106" s="53">
        <v>487497</v>
      </c>
      <c r="J1106" s="30">
        <v>0.99560000000000004</v>
      </c>
      <c r="K1106" s="30"/>
      <c r="L1106" s="149"/>
      <c r="M1106" s="30"/>
      <c r="N1106" s="30">
        <v>3.3500000000000002E-2</v>
      </c>
    </row>
    <row r="1107" spans="1:14">
      <c r="A1107" s="13" t="s">
        <v>158</v>
      </c>
      <c r="B1107" s="2" t="s">
        <v>77</v>
      </c>
      <c r="C1107" s="14" t="s">
        <v>64</v>
      </c>
      <c r="D1107" s="2">
        <v>2013</v>
      </c>
      <c r="E1107" s="14">
        <v>2013</v>
      </c>
      <c r="F1107" s="14" t="s">
        <v>102</v>
      </c>
      <c r="G1107" s="26">
        <v>94824</v>
      </c>
      <c r="H1107" s="26">
        <v>210033</v>
      </c>
      <c r="I1107" s="53">
        <v>359197</v>
      </c>
      <c r="J1107" s="30">
        <v>0.98850000000000005</v>
      </c>
      <c r="K1107" s="30"/>
      <c r="L1107" s="149"/>
      <c r="M1107" s="30"/>
      <c r="N1107" s="30">
        <v>5.4000000000000003E-3</v>
      </c>
    </row>
    <row r="1108" spans="1:14">
      <c r="A1108" s="13" t="s">
        <v>159</v>
      </c>
      <c r="B1108" s="2" t="s">
        <v>78</v>
      </c>
      <c r="C1108" s="14" t="s">
        <v>64</v>
      </c>
      <c r="D1108" s="2">
        <v>2013</v>
      </c>
      <c r="E1108" s="14">
        <v>2013</v>
      </c>
      <c r="F1108" s="14" t="s">
        <v>102</v>
      </c>
      <c r="G1108" s="26">
        <v>2684</v>
      </c>
      <c r="H1108" s="26">
        <v>6232</v>
      </c>
      <c r="I1108" s="53">
        <v>10987</v>
      </c>
      <c r="J1108" s="30">
        <v>1</v>
      </c>
      <c r="K1108" s="30"/>
      <c r="L1108" s="149"/>
      <c r="M1108" s="30"/>
      <c r="N1108" s="30">
        <v>5.4800000000000001E-2</v>
      </c>
    </row>
    <row r="1109" spans="1:14">
      <c r="A1109" s="13" t="s">
        <v>160</v>
      </c>
      <c r="B1109" s="2" t="s">
        <v>78</v>
      </c>
      <c r="C1109" s="14" t="s">
        <v>64</v>
      </c>
      <c r="D1109" s="2">
        <v>2013</v>
      </c>
      <c r="E1109" s="14">
        <v>2013</v>
      </c>
      <c r="F1109" s="14" t="s">
        <v>102</v>
      </c>
      <c r="G1109" s="26">
        <v>159737</v>
      </c>
      <c r="H1109" s="26">
        <v>373620</v>
      </c>
      <c r="I1109" s="53">
        <v>553381</v>
      </c>
      <c r="J1109" s="30">
        <v>0.99750000000000005</v>
      </c>
      <c r="K1109" s="30"/>
      <c r="L1109" s="149"/>
      <c r="M1109" s="30"/>
      <c r="N1109" s="30">
        <v>1.6199999999999999E-2</v>
      </c>
    </row>
    <row r="1110" spans="1:14">
      <c r="A1110" s="13" t="s">
        <v>161</v>
      </c>
      <c r="B1110" s="2" t="s">
        <v>77</v>
      </c>
      <c r="C1110" s="14" t="s">
        <v>64</v>
      </c>
      <c r="D1110" s="2">
        <v>2013</v>
      </c>
      <c r="E1110" s="14">
        <v>2013</v>
      </c>
      <c r="F1110" s="14" t="s">
        <v>102</v>
      </c>
      <c r="G1110" s="26">
        <v>122561</v>
      </c>
      <c r="H1110" s="26">
        <v>260576</v>
      </c>
      <c r="I1110" s="53">
        <v>513718</v>
      </c>
      <c r="J1110" s="30">
        <v>0.96340000000000003</v>
      </c>
      <c r="K1110" s="30"/>
      <c r="L1110" s="149"/>
      <c r="M1110" s="30"/>
      <c r="N1110" s="30">
        <v>2.3800000000000002E-2</v>
      </c>
    </row>
    <row r="1111" spans="1:14">
      <c r="A1111" s="13" t="s">
        <v>162</v>
      </c>
      <c r="B1111" s="2" t="s">
        <v>77</v>
      </c>
      <c r="C1111" s="14" t="s">
        <v>64</v>
      </c>
      <c r="D1111" s="2">
        <v>2013</v>
      </c>
      <c r="E1111" s="14">
        <v>2013</v>
      </c>
      <c r="F1111" s="14" t="s">
        <v>102</v>
      </c>
      <c r="G1111" s="26">
        <v>32096</v>
      </c>
      <c r="H1111" s="26">
        <v>50124</v>
      </c>
      <c r="I1111" s="53">
        <v>144859</v>
      </c>
      <c r="J1111" s="30">
        <v>0.97460000000000002</v>
      </c>
      <c r="K1111" s="30"/>
      <c r="L1111" s="149"/>
      <c r="M1111" s="30"/>
      <c r="N1111" s="30">
        <v>3.73E-2</v>
      </c>
    </row>
    <row r="1112" spans="1:14">
      <c r="A1112" s="13" t="s">
        <v>163</v>
      </c>
      <c r="B1112" s="2" t="s">
        <v>78</v>
      </c>
      <c r="C1112" s="14" t="s">
        <v>64</v>
      </c>
      <c r="D1112" s="2">
        <v>2013</v>
      </c>
      <c r="E1112" s="14">
        <v>2013</v>
      </c>
      <c r="F1112" s="14" t="s">
        <v>102</v>
      </c>
      <c r="G1112" s="26">
        <v>46964</v>
      </c>
      <c r="H1112" s="26">
        <v>113230</v>
      </c>
      <c r="I1112" s="53">
        <v>198048</v>
      </c>
      <c r="J1112" s="30">
        <v>0.97799999999999998</v>
      </c>
      <c r="K1112" s="30"/>
      <c r="L1112" s="149"/>
      <c r="M1112" s="30"/>
      <c r="N1112" s="30">
        <v>2.9100000000000001E-2</v>
      </c>
    </row>
    <row r="1113" spans="1:14">
      <c r="A1113" s="13" t="s">
        <v>164</v>
      </c>
      <c r="B1113" s="2" t="s">
        <v>77</v>
      </c>
      <c r="C1113" s="14" t="s">
        <v>64</v>
      </c>
      <c r="D1113" s="2">
        <v>2013</v>
      </c>
      <c r="E1113" s="14">
        <v>2013</v>
      </c>
      <c r="F1113" s="14" t="s">
        <v>102</v>
      </c>
      <c r="G1113" s="26">
        <v>8907</v>
      </c>
      <c r="H1113" s="26">
        <v>17319</v>
      </c>
      <c r="I1113" s="53">
        <v>36364</v>
      </c>
      <c r="J1113" s="30">
        <v>0.96189999999999998</v>
      </c>
      <c r="K1113" s="30"/>
      <c r="L1113" s="149"/>
      <c r="M1113" s="30"/>
      <c r="N1113" s="30">
        <v>5.4800000000000001E-2</v>
      </c>
    </row>
    <row r="1114" spans="1:14">
      <c r="A1114" s="13" t="s">
        <v>165</v>
      </c>
      <c r="B1114" s="2" t="s">
        <v>77</v>
      </c>
      <c r="C1114" s="14" t="s">
        <v>64</v>
      </c>
      <c r="D1114" s="2">
        <v>2013</v>
      </c>
      <c r="E1114" s="14">
        <v>2013</v>
      </c>
      <c r="F1114" s="14" t="s">
        <v>102</v>
      </c>
      <c r="G1114" s="26">
        <v>14493</v>
      </c>
      <c r="H1114" s="26">
        <v>29339</v>
      </c>
      <c r="I1114" s="53">
        <v>90578</v>
      </c>
      <c r="J1114" s="30">
        <v>0.83140000000000003</v>
      </c>
      <c r="K1114" s="30"/>
      <c r="L1114" s="149"/>
      <c r="M1114" s="30"/>
      <c r="N1114" s="30">
        <v>5.4800000000000001E-2</v>
      </c>
    </row>
    <row r="1115" spans="1:14">
      <c r="A1115" s="13" t="s">
        <v>166</v>
      </c>
      <c r="B1115" s="2" t="s">
        <v>77</v>
      </c>
      <c r="C1115" s="14" t="s">
        <v>64</v>
      </c>
      <c r="D1115" s="2">
        <v>2013</v>
      </c>
      <c r="E1115" s="14">
        <v>2013</v>
      </c>
      <c r="F1115" s="14" t="s">
        <v>102</v>
      </c>
      <c r="G1115" s="26">
        <v>14344</v>
      </c>
      <c r="H1115" s="26">
        <v>32221</v>
      </c>
      <c r="I1115" s="53">
        <v>94356</v>
      </c>
      <c r="J1115" s="30">
        <v>0.94440000000000002</v>
      </c>
      <c r="K1115" s="30"/>
      <c r="L1115" s="149"/>
      <c r="M1115" s="30"/>
      <c r="N1115" s="30">
        <v>5.4800000000000001E-2</v>
      </c>
    </row>
    <row r="1116" spans="1:14">
      <c r="A1116" s="13" t="s">
        <v>167</v>
      </c>
      <c r="B1116" s="2" t="s">
        <v>77</v>
      </c>
      <c r="C1116" s="14" t="s">
        <v>64</v>
      </c>
      <c r="D1116" s="2">
        <v>2013</v>
      </c>
      <c r="E1116" s="14">
        <v>2013</v>
      </c>
      <c r="F1116" s="14" t="s">
        <v>102</v>
      </c>
      <c r="G1116" s="26">
        <v>52296</v>
      </c>
      <c r="H1116" s="26">
        <v>110622</v>
      </c>
      <c r="I1116" s="53">
        <v>295273</v>
      </c>
      <c r="J1116" s="30">
        <v>0.96040000000000003</v>
      </c>
      <c r="K1116" s="30"/>
      <c r="L1116" s="149"/>
      <c r="M1116" s="30"/>
      <c r="N1116" s="30">
        <v>1.4999999999999999E-2</v>
      </c>
    </row>
    <row r="1117" spans="1:14">
      <c r="A1117" s="13" t="s">
        <v>168</v>
      </c>
      <c r="B1117" s="2" t="s">
        <v>77</v>
      </c>
      <c r="C1117" s="14" t="s">
        <v>64</v>
      </c>
      <c r="D1117" s="2">
        <v>2013</v>
      </c>
      <c r="E1117" s="14">
        <v>2013</v>
      </c>
      <c r="F1117" s="14" t="s">
        <v>102</v>
      </c>
      <c r="G1117" s="26">
        <v>11641</v>
      </c>
      <c r="H1117" s="26">
        <v>22732</v>
      </c>
      <c r="I1117" s="53">
        <v>48474</v>
      </c>
      <c r="J1117" s="30">
        <v>0.93300000000000005</v>
      </c>
      <c r="K1117" s="30"/>
      <c r="L1117" s="149"/>
      <c r="M1117" s="30"/>
      <c r="N1117" s="30">
        <v>5.4800000000000001E-2</v>
      </c>
    </row>
    <row r="1118" spans="1:14">
      <c r="A1118" s="13" t="s">
        <v>169</v>
      </c>
      <c r="B1118" s="2" t="s">
        <v>78</v>
      </c>
      <c r="C1118" s="14" t="s">
        <v>64</v>
      </c>
      <c r="D1118" s="2">
        <v>2013</v>
      </c>
      <c r="E1118" s="14">
        <v>2013</v>
      </c>
      <c r="F1118" s="14" t="s">
        <v>102</v>
      </c>
      <c r="G1118" s="26">
        <v>11911</v>
      </c>
      <c r="H1118" s="26">
        <v>23709</v>
      </c>
      <c r="I1118" s="53">
        <v>41841</v>
      </c>
      <c r="J1118" s="30">
        <v>0.93969999999999998</v>
      </c>
      <c r="K1118" s="30"/>
      <c r="L1118" s="149"/>
      <c r="M1118" s="30"/>
      <c r="N1118" s="30">
        <v>5.4800000000000001E-2</v>
      </c>
    </row>
    <row r="1119" spans="1:14">
      <c r="A1119" s="13" t="s">
        <v>170</v>
      </c>
      <c r="B1119" s="2" t="s">
        <v>78</v>
      </c>
      <c r="C1119" s="14" t="s">
        <v>64</v>
      </c>
      <c r="D1119" s="2">
        <v>2013</v>
      </c>
      <c r="E1119" s="14">
        <v>2013</v>
      </c>
      <c r="F1119" s="14" t="s">
        <v>102</v>
      </c>
      <c r="G1119" s="26">
        <v>156</v>
      </c>
      <c r="H1119" s="26">
        <v>305</v>
      </c>
      <c r="I1119" s="53">
        <v>539</v>
      </c>
      <c r="J1119" s="30">
        <v>1</v>
      </c>
      <c r="K1119" s="30"/>
      <c r="L1119" s="149"/>
      <c r="M1119" s="30"/>
      <c r="N1119" s="30">
        <v>5.4800000000000001E-2</v>
      </c>
    </row>
    <row r="1120" spans="1:14">
      <c r="A1120" s="13" t="s">
        <v>171</v>
      </c>
      <c r="B1120" s="2" t="s">
        <v>78</v>
      </c>
      <c r="C1120" s="14" t="s">
        <v>64</v>
      </c>
      <c r="D1120" s="2">
        <v>2013</v>
      </c>
      <c r="E1120" s="14">
        <v>2013</v>
      </c>
      <c r="F1120" s="14" t="s">
        <v>102</v>
      </c>
      <c r="G1120" s="26">
        <v>2900</v>
      </c>
      <c r="H1120" s="26">
        <v>6486</v>
      </c>
      <c r="I1120" s="53">
        <v>11229</v>
      </c>
      <c r="J1120" s="30">
        <v>1</v>
      </c>
      <c r="K1120" s="30"/>
      <c r="L1120" s="149"/>
      <c r="M1120" s="30"/>
      <c r="N1120" s="30">
        <v>5.4800000000000001E-2</v>
      </c>
    </row>
    <row r="1121" spans="1:31">
      <c r="A1121" s="13" t="s">
        <v>172</v>
      </c>
      <c r="B1121" s="2" t="s">
        <v>77</v>
      </c>
      <c r="C1121" s="14" t="s">
        <v>64</v>
      </c>
      <c r="D1121" s="2">
        <v>2013</v>
      </c>
      <c r="E1121" s="14">
        <v>2013</v>
      </c>
      <c r="F1121" s="14" t="s">
        <v>102</v>
      </c>
      <c r="G1121" s="26">
        <v>20782</v>
      </c>
      <c r="H1121" s="26">
        <v>41287</v>
      </c>
      <c r="I1121" s="53">
        <v>75637</v>
      </c>
      <c r="J1121" s="30">
        <v>0.94169999999999998</v>
      </c>
      <c r="K1121" s="30"/>
      <c r="L1121" s="149"/>
      <c r="M1121" s="30"/>
      <c r="N1121" s="30">
        <v>1.3899999999999999E-2</v>
      </c>
    </row>
    <row r="1122" spans="1:31">
      <c r="A1122" s="13" t="s">
        <v>173</v>
      </c>
      <c r="B1122" s="2" t="s">
        <v>77</v>
      </c>
      <c r="C1122" s="14" t="s">
        <v>64</v>
      </c>
      <c r="D1122" s="2">
        <v>2013</v>
      </c>
      <c r="E1122" s="14">
        <v>2013</v>
      </c>
      <c r="F1122" s="14" t="s">
        <v>102</v>
      </c>
      <c r="G1122" s="26">
        <v>18686</v>
      </c>
      <c r="H1122" s="26">
        <v>34451</v>
      </c>
      <c r="I1122" s="53">
        <v>73691</v>
      </c>
      <c r="J1122" s="30">
        <v>0.86739999999999995</v>
      </c>
      <c r="K1122" s="30"/>
      <c r="L1122" s="149"/>
      <c r="M1122" s="30"/>
      <c r="N1122" s="30">
        <v>5.4800000000000001E-2</v>
      </c>
    </row>
    <row r="1123" spans="1:31">
      <c r="A1123" s="13" t="s">
        <v>174</v>
      </c>
      <c r="B1123" s="2" t="s">
        <v>78</v>
      </c>
      <c r="C1123" s="14" t="s">
        <v>64</v>
      </c>
      <c r="D1123" s="2">
        <v>2013</v>
      </c>
      <c r="E1123" s="14">
        <v>2013</v>
      </c>
      <c r="F1123" s="14" t="s">
        <v>102</v>
      </c>
      <c r="G1123" s="26">
        <v>41539</v>
      </c>
      <c r="H1123" s="26">
        <v>91048</v>
      </c>
      <c r="I1123" s="53">
        <v>150590</v>
      </c>
      <c r="J1123" s="30">
        <v>0.98419999999999996</v>
      </c>
      <c r="K1123" s="30"/>
      <c r="L1123" s="149"/>
      <c r="M1123" s="30"/>
      <c r="N1123" s="30">
        <v>9.4000000000000004E-3</v>
      </c>
    </row>
    <row r="1124" spans="1:31">
      <c r="A1124" s="13" t="s">
        <v>175</v>
      </c>
      <c r="B1124" s="2" t="s">
        <v>78</v>
      </c>
      <c r="C1124" s="14" t="s">
        <v>64</v>
      </c>
      <c r="D1124" s="2">
        <v>2013</v>
      </c>
      <c r="E1124" s="14">
        <v>2013</v>
      </c>
      <c r="F1124" s="14" t="s">
        <v>102</v>
      </c>
      <c r="G1124" s="26">
        <v>5215</v>
      </c>
      <c r="H1124" s="26">
        <v>12440</v>
      </c>
      <c r="I1124" s="53">
        <v>25091</v>
      </c>
      <c r="J1124" s="30">
        <v>0.98099999999999998</v>
      </c>
      <c r="K1124" s="30"/>
      <c r="L1124" s="149"/>
      <c r="M1124" s="30"/>
      <c r="N1124" s="30">
        <v>5.4800000000000001E-2</v>
      </c>
    </row>
    <row r="1125" spans="1:31">
      <c r="A1125" s="13" t="s">
        <v>176</v>
      </c>
      <c r="B1125" s="2" t="s">
        <v>78</v>
      </c>
      <c r="C1125" s="14" t="s">
        <v>64</v>
      </c>
      <c r="D1125" s="2">
        <v>2013</v>
      </c>
      <c r="E1125" s="14">
        <v>2013</v>
      </c>
      <c r="F1125" s="14" t="s">
        <v>102</v>
      </c>
      <c r="G1125" s="26">
        <v>4320</v>
      </c>
      <c r="H1125" s="26">
        <v>9916</v>
      </c>
      <c r="I1125" s="53">
        <v>18086</v>
      </c>
      <c r="J1125" s="30">
        <v>0.94289999999999996</v>
      </c>
      <c r="K1125" s="30"/>
      <c r="L1125" s="149"/>
      <c r="M1125" s="30"/>
      <c r="N1125" s="30">
        <v>5.4800000000000001E-2</v>
      </c>
    </row>
    <row r="1126" spans="1:31">
      <c r="A1126" s="13" t="s">
        <v>177</v>
      </c>
      <c r="B1126" s="2" t="s">
        <v>78</v>
      </c>
      <c r="C1126" s="14" t="s">
        <v>64</v>
      </c>
      <c r="D1126" s="2">
        <v>2013</v>
      </c>
      <c r="E1126" s="14">
        <v>2013</v>
      </c>
      <c r="F1126" s="14" t="s">
        <v>102</v>
      </c>
      <c r="G1126" s="26">
        <v>762</v>
      </c>
      <c r="H1126" s="26">
        <v>1516</v>
      </c>
      <c r="I1126" s="53">
        <v>2821</v>
      </c>
      <c r="J1126" s="30">
        <v>1</v>
      </c>
      <c r="K1126" s="30"/>
      <c r="L1126" s="149"/>
      <c r="M1126" s="30"/>
      <c r="N1126" s="30">
        <v>5.4800000000000001E-2</v>
      </c>
    </row>
    <row r="1127" spans="1:31">
      <c r="A1127" s="13" t="s">
        <v>178</v>
      </c>
      <c r="B1127" s="2" t="s">
        <v>77</v>
      </c>
      <c r="C1127" s="14" t="s">
        <v>64</v>
      </c>
      <c r="D1127" s="2">
        <v>2013</v>
      </c>
      <c r="E1127" s="14">
        <v>2013</v>
      </c>
      <c r="F1127" s="14" t="s">
        <v>102</v>
      </c>
      <c r="G1127" s="26">
        <v>46471</v>
      </c>
      <c r="H1127" s="26">
        <v>114774</v>
      </c>
      <c r="I1127" s="53">
        <v>186439</v>
      </c>
      <c r="J1127" s="30">
        <v>1</v>
      </c>
      <c r="K1127" s="30"/>
      <c r="L1127" s="149"/>
      <c r="M1127" s="30"/>
      <c r="N1127" s="30">
        <v>3.7900000000000003E-2</v>
      </c>
    </row>
    <row r="1128" spans="1:31">
      <c r="A1128" s="13" t="s">
        <v>179</v>
      </c>
      <c r="B1128" s="2" t="s">
        <v>78</v>
      </c>
      <c r="C1128" s="14" t="s">
        <v>64</v>
      </c>
      <c r="D1128" s="2">
        <v>2013</v>
      </c>
      <c r="E1128" s="14">
        <v>2013</v>
      </c>
      <c r="F1128" s="14" t="s">
        <v>102</v>
      </c>
      <c r="G1128" s="26">
        <v>2828</v>
      </c>
      <c r="H1128" s="26">
        <v>5153</v>
      </c>
      <c r="I1128" s="53">
        <v>8574</v>
      </c>
      <c r="J1128" s="30">
        <v>0.92310000000000003</v>
      </c>
      <c r="K1128" s="30"/>
      <c r="L1128" s="149"/>
      <c r="M1128" s="30"/>
      <c r="N1128" s="30">
        <v>5.4800000000000001E-2</v>
      </c>
    </row>
    <row r="1129" spans="1:31">
      <c r="A1129" s="13" t="s">
        <v>180</v>
      </c>
      <c r="B1129" s="2" t="s">
        <v>77</v>
      </c>
      <c r="C1129" s="14" t="s">
        <v>64</v>
      </c>
      <c r="D1129" s="2">
        <v>2013</v>
      </c>
      <c r="E1129" s="14">
        <v>2013</v>
      </c>
      <c r="F1129" s="14" t="s">
        <v>102</v>
      </c>
      <c r="G1129" s="26">
        <v>32232</v>
      </c>
      <c r="H1129" s="26">
        <v>66971</v>
      </c>
      <c r="I1129" s="53">
        <v>132631</v>
      </c>
      <c r="J1129" s="30">
        <v>0.98429999999999995</v>
      </c>
      <c r="K1129" s="30"/>
      <c r="L1129" s="149"/>
      <c r="M1129" s="30"/>
      <c r="N1129" s="30">
        <v>3.2000000000000001E-2</v>
      </c>
    </row>
    <row r="1130" spans="1:31">
      <c r="A1130" s="13" t="s">
        <v>181</v>
      </c>
      <c r="B1130" s="2" t="s">
        <v>77</v>
      </c>
      <c r="C1130" s="14" t="s">
        <v>64</v>
      </c>
      <c r="D1130" s="2">
        <v>2013</v>
      </c>
      <c r="E1130" s="14">
        <v>2013</v>
      </c>
      <c r="F1130" s="14" t="s">
        <v>102</v>
      </c>
      <c r="G1130" s="26">
        <v>7850</v>
      </c>
      <c r="H1130" s="26">
        <v>16629</v>
      </c>
      <c r="I1130" s="53">
        <v>33491</v>
      </c>
      <c r="J1130" s="30">
        <v>0.84289999999999998</v>
      </c>
      <c r="K1130" s="30"/>
      <c r="L1130" s="149"/>
      <c r="M1130" s="30"/>
      <c r="N1130" s="30">
        <v>5.4800000000000001E-2</v>
      </c>
      <c r="O1130" s="1"/>
      <c r="P1130" s="1"/>
      <c r="Q1130" s="1"/>
      <c r="R1130" s="1"/>
      <c r="S1130" s="1"/>
      <c r="T1130" s="1"/>
      <c r="U1130" s="1"/>
      <c r="V1130" s="1"/>
      <c r="W1130" s="1"/>
      <c r="X1130" s="1"/>
      <c r="Y1130" s="1"/>
      <c r="Z1130" s="1"/>
      <c r="AA1130" s="1"/>
      <c r="AB1130" s="1"/>
      <c r="AC1130" s="1"/>
      <c r="AD1130" s="1"/>
      <c r="AE1130" s="1"/>
    </row>
    <row r="1131" spans="1:31">
      <c r="A1131" s="13" t="s">
        <v>182</v>
      </c>
      <c r="B1131" s="2" t="s">
        <v>78</v>
      </c>
      <c r="C1131" s="14" t="s">
        <v>64</v>
      </c>
      <c r="D1131" s="2">
        <v>2013</v>
      </c>
      <c r="E1131" s="14">
        <v>2013</v>
      </c>
      <c r="F1131" s="14" t="s">
        <v>102</v>
      </c>
      <c r="G1131" s="26">
        <v>5749</v>
      </c>
      <c r="H1131" s="26">
        <v>12919</v>
      </c>
      <c r="I1131" s="53">
        <v>20783</v>
      </c>
      <c r="J1131" s="30">
        <v>0.98640000000000005</v>
      </c>
      <c r="K1131" s="30"/>
      <c r="L1131" s="149"/>
      <c r="M1131" s="30"/>
      <c r="N1131" s="30">
        <v>5.4800000000000001E-2</v>
      </c>
      <c r="O1131" s="1"/>
      <c r="P1131" s="1"/>
      <c r="Q1131" s="1"/>
      <c r="R1131" s="1"/>
      <c r="S1131" s="1"/>
      <c r="T1131" s="1"/>
      <c r="U1131" s="1"/>
      <c r="V1131" s="1"/>
      <c r="W1131" s="1"/>
      <c r="X1131" s="1"/>
      <c r="Y1131" s="1"/>
      <c r="Z1131" s="1"/>
      <c r="AA1131" s="1"/>
      <c r="AB1131" s="1"/>
      <c r="AC1131" s="1"/>
      <c r="AD1131" s="1"/>
      <c r="AE1131" s="1"/>
    </row>
    <row r="1132" spans="1:31">
      <c r="A1132" s="56" t="s">
        <v>183</v>
      </c>
      <c r="B1132" s="2" t="s">
        <v>66</v>
      </c>
      <c r="C1132" s="14" t="s">
        <v>197</v>
      </c>
      <c r="D1132" s="2">
        <v>2013</v>
      </c>
      <c r="E1132" s="14">
        <v>2013</v>
      </c>
      <c r="F1132" s="14" t="s">
        <v>102</v>
      </c>
      <c r="G1132" s="26">
        <v>1950032</v>
      </c>
      <c r="H1132" s="26">
        <v>4238143</v>
      </c>
      <c r="I1132" s="53">
        <v>8602241</v>
      </c>
      <c r="J1132" s="30">
        <v>0.97340000000000004</v>
      </c>
      <c r="K1132" s="30"/>
      <c r="L1132" s="149"/>
      <c r="M1132" s="30"/>
      <c r="N1132" s="30">
        <v>2.9100000000000001E-2</v>
      </c>
      <c r="O1132" s="2"/>
      <c r="P1132" s="2"/>
      <c r="Q1132" s="2"/>
      <c r="R1132" s="2"/>
      <c r="S1132" s="2"/>
      <c r="T1132" s="2"/>
      <c r="U1132" s="2"/>
      <c r="V1132" s="2"/>
      <c r="W1132" s="2"/>
      <c r="X1132" s="2"/>
      <c r="Y1132" s="2"/>
      <c r="Z1132" s="2"/>
      <c r="AA1132" s="2"/>
      <c r="AB1132" s="2"/>
      <c r="AC1132" s="2"/>
      <c r="AD1132" s="2"/>
      <c r="AE1132" s="2"/>
    </row>
    <row r="1133" spans="1:31">
      <c r="A1133" s="56" t="s">
        <v>184</v>
      </c>
      <c r="B1133" s="2" t="s">
        <v>77</v>
      </c>
      <c r="C1133" s="14" t="s">
        <v>197</v>
      </c>
      <c r="D1133" s="2">
        <v>2013</v>
      </c>
      <c r="E1133" s="14">
        <v>2013</v>
      </c>
      <c r="F1133" s="14" t="s">
        <v>102</v>
      </c>
      <c r="G1133" s="26">
        <v>63351</v>
      </c>
      <c r="H1133" s="26">
        <v>126909</v>
      </c>
      <c r="I1133" s="53">
        <v>277162</v>
      </c>
      <c r="J1133" s="30">
        <v>0.89829999999999999</v>
      </c>
      <c r="K1133" s="30"/>
      <c r="L1133" s="149"/>
      <c r="M1133" s="30"/>
      <c r="N1133" s="30">
        <v>3.4599999999999999E-2</v>
      </c>
      <c r="O1133" s="1"/>
      <c r="P1133" s="1"/>
      <c r="Q1133" s="1"/>
      <c r="R1133" s="1"/>
      <c r="S1133" s="1"/>
      <c r="T1133" s="1"/>
      <c r="U1133" s="1"/>
      <c r="V1133" s="1"/>
      <c r="W1133" s="1"/>
      <c r="X1133" s="1"/>
      <c r="Y1133" s="1"/>
      <c r="Z1133" s="1"/>
      <c r="AA1133" s="1"/>
      <c r="AB1133" s="1"/>
      <c r="AC1133" s="1"/>
      <c r="AD1133" s="1"/>
      <c r="AE1133" s="1"/>
    </row>
    <row r="1134" spans="1:31">
      <c r="A1134" s="56" t="s">
        <v>185</v>
      </c>
      <c r="B1134" s="2" t="s">
        <v>78</v>
      </c>
      <c r="C1134" s="14" t="s">
        <v>197</v>
      </c>
      <c r="D1134" s="2">
        <v>2013</v>
      </c>
      <c r="E1134" s="14">
        <v>2013</v>
      </c>
      <c r="F1134" s="14" t="s">
        <v>102</v>
      </c>
      <c r="G1134" s="26">
        <v>87</v>
      </c>
      <c r="H1134" s="26">
        <v>156</v>
      </c>
      <c r="I1134" s="53">
        <v>207</v>
      </c>
      <c r="J1134" s="30">
        <v>1</v>
      </c>
      <c r="K1134" s="30"/>
      <c r="L1134" s="149"/>
      <c r="M1134" s="30"/>
      <c r="N1134" s="30">
        <v>5.7000000000000002E-2</v>
      </c>
      <c r="O1134" s="1"/>
      <c r="P1134" s="1"/>
      <c r="Q1134" s="1"/>
      <c r="R1134" s="1"/>
      <c r="S1134" s="1"/>
      <c r="T1134" s="1"/>
      <c r="U1134" s="1"/>
      <c r="V1134" s="1"/>
      <c r="W1134" s="1"/>
      <c r="X1134" s="1"/>
      <c r="Y1134" s="1"/>
      <c r="Z1134" s="1"/>
      <c r="AA1134" s="1"/>
      <c r="AB1134" s="1"/>
      <c r="AC1134" s="1"/>
      <c r="AD1134" s="1"/>
      <c r="AE1134" s="1"/>
    </row>
    <row r="1135" spans="1:31">
      <c r="A1135" s="56" t="s">
        <v>186</v>
      </c>
      <c r="B1135" s="2" t="s">
        <v>78</v>
      </c>
      <c r="C1135" s="14" t="s">
        <v>197</v>
      </c>
      <c r="D1135" s="2">
        <v>2013</v>
      </c>
      <c r="E1135" s="14">
        <v>2013</v>
      </c>
      <c r="F1135" s="14" t="s">
        <v>102</v>
      </c>
      <c r="G1135" s="26">
        <v>1685</v>
      </c>
      <c r="H1135" s="26">
        <v>3310</v>
      </c>
      <c r="I1135" s="53">
        <v>4686</v>
      </c>
      <c r="J1135" s="30">
        <v>0.92079999999999995</v>
      </c>
      <c r="K1135" s="30"/>
      <c r="L1135" s="149"/>
      <c r="M1135" s="30"/>
      <c r="N1135" s="30">
        <v>5.7000000000000002E-2</v>
      </c>
      <c r="O1135" s="1"/>
      <c r="P1135" s="1"/>
      <c r="Q1135" s="1"/>
      <c r="R1135" s="1"/>
      <c r="S1135" s="1"/>
      <c r="T1135" s="1"/>
      <c r="U1135" s="1"/>
      <c r="V1135" s="1"/>
      <c r="W1135" s="1"/>
      <c r="X1135" s="1"/>
      <c r="Y1135" s="1"/>
      <c r="Z1135" s="1"/>
      <c r="AA1135" s="1"/>
      <c r="AB1135" s="1"/>
      <c r="AC1135" s="1"/>
      <c r="AD1135" s="1"/>
      <c r="AE1135" s="1"/>
    </row>
    <row r="1136" spans="1:31">
      <c r="A1136" s="56" t="s">
        <v>187</v>
      </c>
      <c r="B1136" s="2" t="s">
        <v>78</v>
      </c>
      <c r="C1136" s="14" t="s">
        <v>197</v>
      </c>
      <c r="D1136" s="2">
        <v>2013</v>
      </c>
      <c r="E1136" s="14">
        <v>2013</v>
      </c>
      <c r="F1136" s="14" t="s">
        <v>102</v>
      </c>
      <c r="G1136" s="26">
        <v>14793</v>
      </c>
      <c r="H1136" s="26">
        <v>30324</v>
      </c>
      <c r="I1136" s="53">
        <v>52975</v>
      </c>
      <c r="J1136" s="30">
        <v>0.93859999999999999</v>
      </c>
      <c r="K1136" s="30"/>
      <c r="L1136" s="149"/>
      <c r="M1136" s="30"/>
      <c r="N1136" s="30">
        <v>5.7000000000000002E-2</v>
      </c>
      <c r="O1136" s="1"/>
      <c r="P1136" s="1"/>
      <c r="Q1136" s="1"/>
      <c r="R1136" s="1"/>
      <c r="S1136" s="1"/>
      <c r="T1136" s="1"/>
      <c r="U1136" s="1"/>
      <c r="V1136" s="1"/>
      <c r="W1136" s="1"/>
      <c r="X1136" s="1"/>
      <c r="Y1136" s="1"/>
      <c r="Z1136" s="1"/>
      <c r="AA1136" s="1"/>
      <c r="AB1136" s="1"/>
      <c r="AC1136" s="1"/>
      <c r="AD1136" s="1"/>
      <c r="AE1136" s="1"/>
    </row>
    <row r="1137" spans="1:31">
      <c r="A1137" s="56" t="s">
        <v>188</v>
      </c>
      <c r="B1137" s="2" t="s">
        <v>78</v>
      </c>
      <c r="C1137" s="14" t="s">
        <v>197</v>
      </c>
      <c r="D1137" s="2">
        <v>2013</v>
      </c>
      <c r="E1137" s="14">
        <v>2013</v>
      </c>
      <c r="F1137" s="14" t="s">
        <v>102</v>
      </c>
      <c r="G1137" s="26">
        <v>2551</v>
      </c>
      <c r="H1137" s="26">
        <v>4942</v>
      </c>
      <c r="I1137" s="53">
        <v>6993</v>
      </c>
      <c r="J1137" s="30">
        <v>0.98609999999999998</v>
      </c>
      <c r="K1137" s="30"/>
      <c r="L1137" s="149"/>
      <c r="M1137" s="30"/>
      <c r="N1137" s="30">
        <v>5.7000000000000002E-2</v>
      </c>
      <c r="O1137" s="1"/>
      <c r="P1137" s="1"/>
      <c r="Q1137" s="1"/>
      <c r="R1137" s="1"/>
      <c r="S1137" s="1"/>
      <c r="T1137" s="1"/>
      <c r="U1137" s="1"/>
      <c r="V1137" s="1"/>
      <c r="W1137" s="1"/>
      <c r="X1137" s="1"/>
      <c r="Y1137" s="1"/>
      <c r="Z1137" s="1"/>
      <c r="AA1137" s="1"/>
      <c r="AB1137" s="1"/>
      <c r="AC1137" s="1"/>
      <c r="AD1137" s="1"/>
      <c r="AE1137" s="1"/>
    </row>
    <row r="1138" spans="1:31">
      <c r="A1138" s="56" t="s">
        <v>189</v>
      </c>
      <c r="B1138" s="2" t="s">
        <v>78</v>
      </c>
      <c r="C1138" s="14" t="s">
        <v>197</v>
      </c>
      <c r="D1138" s="2">
        <v>2013</v>
      </c>
      <c r="E1138" s="14">
        <v>2013</v>
      </c>
      <c r="F1138" s="14" t="s">
        <v>102</v>
      </c>
      <c r="G1138" s="26">
        <v>703</v>
      </c>
      <c r="H1138" s="26">
        <v>1681</v>
      </c>
      <c r="I1138" s="53">
        <v>5064</v>
      </c>
      <c r="J1138" s="30">
        <v>0.97370000000000001</v>
      </c>
      <c r="K1138" s="30"/>
      <c r="L1138" s="149"/>
      <c r="M1138" s="30"/>
      <c r="N1138" s="30">
        <v>5.7000000000000002E-2</v>
      </c>
      <c r="O1138" s="1"/>
      <c r="P1138" s="1"/>
      <c r="Q1138" s="1"/>
      <c r="R1138" s="1"/>
      <c r="S1138" s="1"/>
      <c r="T1138" s="1"/>
      <c r="U1138" s="1"/>
      <c r="V1138" s="1"/>
      <c r="W1138" s="1"/>
      <c r="X1138" s="1"/>
      <c r="Y1138" s="1"/>
      <c r="Z1138" s="1"/>
      <c r="AA1138" s="1"/>
      <c r="AB1138" s="1"/>
      <c r="AC1138" s="1"/>
      <c r="AD1138" s="1"/>
      <c r="AE1138" s="1"/>
    </row>
    <row r="1139" spans="1:31">
      <c r="A1139" s="56" t="s">
        <v>190</v>
      </c>
      <c r="B1139" s="2" t="s">
        <v>77</v>
      </c>
      <c r="C1139" s="14" t="s">
        <v>197</v>
      </c>
      <c r="D1139" s="2">
        <v>2013</v>
      </c>
      <c r="E1139" s="14">
        <v>2013</v>
      </c>
      <c r="F1139" s="14" t="s">
        <v>102</v>
      </c>
      <c r="G1139" s="26">
        <v>32954</v>
      </c>
      <c r="H1139" s="26">
        <v>68331</v>
      </c>
      <c r="I1139" s="53">
        <v>162074</v>
      </c>
      <c r="J1139" s="30">
        <v>0.94950000000000001</v>
      </c>
      <c r="K1139" s="30"/>
      <c r="L1139" s="149"/>
      <c r="M1139" s="30"/>
      <c r="N1139" s="30">
        <v>4.3999999999999997E-2</v>
      </c>
      <c r="O1139" s="1"/>
      <c r="P1139" s="1"/>
      <c r="Q1139" s="1"/>
      <c r="R1139" s="1"/>
      <c r="S1139" s="1"/>
      <c r="T1139" s="1"/>
      <c r="U1139" s="1"/>
      <c r="V1139" s="1"/>
      <c r="W1139" s="1"/>
      <c r="X1139" s="1"/>
      <c r="Y1139" s="1"/>
      <c r="Z1139" s="1"/>
      <c r="AA1139" s="1"/>
      <c r="AB1139" s="1"/>
      <c r="AC1139" s="1"/>
      <c r="AD1139" s="1"/>
      <c r="AE1139" s="1"/>
    </row>
    <row r="1140" spans="1:31">
      <c r="A1140" s="56" t="s">
        <v>191</v>
      </c>
      <c r="B1140" s="2" t="s">
        <v>78</v>
      </c>
      <c r="C1140" s="14" t="s">
        <v>197</v>
      </c>
      <c r="D1140" s="2">
        <v>2013</v>
      </c>
      <c r="E1140" s="14">
        <v>2013</v>
      </c>
      <c r="F1140" s="14" t="s">
        <v>102</v>
      </c>
      <c r="G1140" s="26">
        <v>2503</v>
      </c>
      <c r="H1140" s="26">
        <v>5085</v>
      </c>
      <c r="I1140" s="53">
        <v>7960</v>
      </c>
      <c r="J1140" s="30">
        <v>1</v>
      </c>
      <c r="K1140" s="30"/>
      <c r="L1140" s="149"/>
      <c r="M1140" s="30"/>
      <c r="N1140" s="30">
        <v>5.7000000000000002E-2</v>
      </c>
      <c r="O1140" s="1"/>
      <c r="P1140" s="1"/>
      <c r="Q1140" s="1"/>
      <c r="R1140" s="1"/>
      <c r="S1140" s="1"/>
      <c r="T1140" s="1"/>
      <c r="U1140" s="1"/>
      <c r="V1140" s="1"/>
      <c r="W1140" s="1"/>
      <c r="X1140" s="1"/>
      <c r="Y1140" s="1"/>
      <c r="Z1140" s="1"/>
      <c r="AA1140" s="1"/>
      <c r="AB1140" s="1"/>
      <c r="AC1140" s="1"/>
      <c r="AD1140" s="1"/>
      <c r="AE1140" s="1"/>
    </row>
    <row r="1141" spans="1:31">
      <c r="A1141" s="56" t="s">
        <v>192</v>
      </c>
      <c r="B1141" s="2" t="s">
        <v>78</v>
      </c>
      <c r="C1141" s="14" t="s">
        <v>197</v>
      </c>
      <c r="D1141" s="2">
        <v>2013</v>
      </c>
      <c r="E1141" s="14">
        <v>2013</v>
      </c>
      <c r="F1141" s="14" t="s">
        <v>102</v>
      </c>
      <c r="G1141" s="26">
        <v>6321</v>
      </c>
      <c r="H1141" s="26">
        <v>11638</v>
      </c>
      <c r="I1141" s="53">
        <v>20117</v>
      </c>
      <c r="J1141" s="30">
        <v>0.99509999999999998</v>
      </c>
      <c r="K1141" s="30"/>
      <c r="L1141" s="149"/>
      <c r="M1141" s="30"/>
      <c r="N1141" s="30">
        <v>5.7000000000000002E-2</v>
      </c>
      <c r="O1141" s="1"/>
      <c r="P1141" s="1"/>
      <c r="Q1141" s="1"/>
      <c r="R1141" s="1"/>
      <c r="S1141" s="1"/>
      <c r="T1141" s="1"/>
      <c r="U1141" s="1"/>
      <c r="V1141" s="1"/>
      <c r="W1141" s="1"/>
      <c r="X1141" s="1"/>
      <c r="Y1141" s="1"/>
      <c r="Z1141" s="1"/>
      <c r="AA1141" s="1"/>
      <c r="AB1141" s="1"/>
      <c r="AC1141" s="1"/>
      <c r="AD1141" s="1"/>
      <c r="AE1141" s="1"/>
    </row>
    <row r="1142" spans="1:31">
      <c r="A1142" s="13" t="s">
        <v>134</v>
      </c>
      <c r="B1142" s="2" t="s">
        <v>77</v>
      </c>
      <c r="C1142" s="14" t="s">
        <v>197</v>
      </c>
      <c r="D1142" s="2">
        <v>2013</v>
      </c>
      <c r="E1142" s="14">
        <v>2013</v>
      </c>
      <c r="F1142" s="14" t="s">
        <v>102</v>
      </c>
      <c r="G1142" s="26">
        <v>90994</v>
      </c>
      <c r="H1142" s="26">
        <v>218419</v>
      </c>
      <c r="I1142" s="53">
        <v>339345</v>
      </c>
      <c r="J1142" s="30">
        <v>0.92179999999999995</v>
      </c>
      <c r="K1142" s="30"/>
      <c r="L1142" s="149"/>
      <c r="M1142" s="30"/>
      <c r="N1142" s="30">
        <v>3.2000000000000002E-3</v>
      </c>
      <c r="O1142" s="1"/>
      <c r="P1142" s="1"/>
      <c r="Q1142" s="1"/>
      <c r="R1142" s="1"/>
      <c r="S1142" s="1"/>
      <c r="T1142" s="1"/>
      <c r="U1142" s="1"/>
      <c r="V1142" s="1"/>
      <c r="W1142" s="1"/>
      <c r="X1142" s="1"/>
      <c r="Y1142" s="1"/>
      <c r="Z1142" s="1"/>
      <c r="AA1142" s="1"/>
      <c r="AB1142" s="1"/>
      <c r="AC1142" s="1"/>
      <c r="AD1142" s="1"/>
      <c r="AE1142" s="1"/>
    </row>
    <row r="1143" spans="1:31">
      <c r="A1143" s="13" t="s">
        <v>135</v>
      </c>
      <c r="B1143" s="2" t="s">
        <v>78</v>
      </c>
      <c r="C1143" s="14" t="s">
        <v>197</v>
      </c>
      <c r="D1143" s="2">
        <v>2013</v>
      </c>
      <c r="E1143" s="14">
        <v>2013</v>
      </c>
      <c r="F1143" s="14" t="s">
        <v>102</v>
      </c>
      <c r="G1143" s="26">
        <v>1434</v>
      </c>
      <c r="H1143" s="26">
        <v>3538</v>
      </c>
      <c r="I1143" s="53">
        <v>7847</v>
      </c>
      <c r="J1143" s="30">
        <v>1</v>
      </c>
      <c r="K1143" s="30"/>
      <c r="L1143" s="149"/>
      <c r="M1143" s="30"/>
      <c r="N1143" s="30">
        <v>5.7000000000000002E-2</v>
      </c>
      <c r="O1143" s="1"/>
      <c r="P1143" s="1"/>
      <c r="Q1143" s="1"/>
      <c r="R1143" s="1"/>
      <c r="S1143" s="1"/>
      <c r="T1143" s="1"/>
      <c r="U1143" s="1"/>
      <c r="V1143" s="1"/>
      <c r="W1143" s="1"/>
      <c r="X1143" s="1"/>
      <c r="Y1143" s="1"/>
      <c r="Z1143" s="1"/>
      <c r="AA1143" s="1"/>
      <c r="AB1143" s="1"/>
      <c r="AC1143" s="1"/>
      <c r="AD1143" s="1"/>
      <c r="AE1143" s="1"/>
    </row>
    <row r="1144" spans="1:31">
      <c r="A1144" s="13" t="s">
        <v>136</v>
      </c>
      <c r="B1144" s="2" t="s">
        <v>78</v>
      </c>
      <c r="C1144" s="14" t="s">
        <v>197</v>
      </c>
      <c r="D1144" s="2">
        <v>2013</v>
      </c>
      <c r="E1144" s="14">
        <v>2013</v>
      </c>
      <c r="F1144" s="14" t="s">
        <v>102</v>
      </c>
      <c r="G1144" s="26">
        <v>8772</v>
      </c>
      <c r="H1144" s="26">
        <v>16473</v>
      </c>
      <c r="I1144" s="53">
        <v>28669</v>
      </c>
      <c r="J1144" s="30">
        <v>0.95550000000000002</v>
      </c>
      <c r="K1144" s="30"/>
      <c r="L1144" s="149"/>
      <c r="M1144" s="30"/>
      <c r="N1144" s="30">
        <v>5.7000000000000002E-2</v>
      </c>
      <c r="O1144" s="1"/>
      <c r="P1144" s="1"/>
      <c r="Q1144" s="1"/>
      <c r="R1144" s="1"/>
      <c r="S1144" s="1"/>
      <c r="T1144" s="1"/>
      <c r="U1144" s="1"/>
      <c r="V1144" s="1"/>
      <c r="W1144" s="1"/>
      <c r="X1144" s="1"/>
      <c r="Y1144" s="1"/>
      <c r="Z1144" s="1"/>
      <c r="AA1144" s="1"/>
      <c r="AB1144" s="1"/>
      <c r="AC1144" s="1"/>
      <c r="AD1144" s="1"/>
      <c r="AE1144" s="1"/>
    </row>
    <row r="1145" spans="1:31">
      <c r="A1145" s="13" t="s">
        <v>137</v>
      </c>
      <c r="B1145" s="2" t="s">
        <v>78</v>
      </c>
      <c r="C1145" s="14" t="s">
        <v>197</v>
      </c>
      <c r="D1145" s="2">
        <v>2013</v>
      </c>
      <c r="E1145" s="14">
        <v>2013</v>
      </c>
      <c r="F1145" s="14" t="s">
        <v>102</v>
      </c>
      <c r="G1145" s="26">
        <v>14597</v>
      </c>
      <c r="H1145" s="26">
        <v>37314</v>
      </c>
      <c r="I1145" s="53">
        <v>60938</v>
      </c>
      <c r="J1145" s="30">
        <v>0.93569999999999998</v>
      </c>
      <c r="K1145" s="30"/>
      <c r="L1145" s="149"/>
      <c r="M1145" s="30"/>
      <c r="N1145" s="30">
        <v>5.7000000000000002E-2</v>
      </c>
      <c r="O1145" s="1"/>
      <c r="P1145" s="1"/>
      <c r="Q1145" s="1"/>
      <c r="R1145" s="1"/>
      <c r="S1145" s="1"/>
      <c r="T1145" s="1"/>
      <c r="U1145" s="1"/>
      <c r="V1145" s="1"/>
      <c r="W1145" s="1"/>
      <c r="X1145" s="1"/>
      <c r="Y1145" s="1"/>
      <c r="Z1145" s="1"/>
      <c r="AA1145" s="1"/>
      <c r="AB1145" s="1"/>
      <c r="AC1145" s="1"/>
      <c r="AD1145" s="1"/>
      <c r="AE1145" s="1"/>
    </row>
    <row r="1146" spans="1:31">
      <c r="A1146" s="13" t="s">
        <v>138</v>
      </c>
      <c r="B1146" s="2" t="s">
        <v>78</v>
      </c>
      <c r="C1146" s="14" t="s">
        <v>197</v>
      </c>
      <c r="D1146" s="2">
        <v>2013</v>
      </c>
      <c r="E1146" s="14">
        <v>2013</v>
      </c>
      <c r="F1146" s="14" t="s">
        <v>102</v>
      </c>
      <c r="G1146" s="26">
        <v>1028</v>
      </c>
      <c r="H1146" s="26">
        <v>2107</v>
      </c>
      <c r="I1146" s="53">
        <v>3665</v>
      </c>
      <c r="J1146" s="30">
        <v>1</v>
      </c>
      <c r="K1146" s="30"/>
      <c r="L1146" s="149"/>
      <c r="M1146" s="30"/>
      <c r="N1146" s="30">
        <v>5.7000000000000002E-2</v>
      </c>
    </row>
    <row r="1147" spans="1:31">
      <c r="A1147" s="13" t="s">
        <v>139</v>
      </c>
      <c r="B1147" s="2" t="s">
        <v>78</v>
      </c>
      <c r="C1147" s="14" t="s">
        <v>197</v>
      </c>
      <c r="D1147" s="2">
        <v>2013</v>
      </c>
      <c r="E1147" s="14">
        <v>2013</v>
      </c>
      <c r="F1147" s="14" t="s">
        <v>102</v>
      </c>
      <c r="G1147" s="26">
        <v>59709</v>
      </c>
      <c r="H1147" s="26">
        <v>144720</v>
      </c>
      <c r="I1147" s="53">
        <v>267699</v>
      </c>
      <c r="J1147" s="30">
        <v>0.98909999999999998</v>
      </c>
      <c r="K1147" s="30"/>
      <c r="L1147" s="149"/>
      <c r="M1147" s="30"/>
      <c r="N1147" s="30">
        <v>2.3699999999999999E-2</v>
      </c>
    </row>
    <row r="1148" spans="1:31">
      <c r="A1148" s="13" t="s">
        <v>140</v>
      </c>
      <c r="B1148" s="2" t="s">
        <v>78</v>
      </c>
      <c r="C1148" s="14" t="s">
        <v>197</v>
      </c>
      <c r="D1148" s="2">
        <v>2013</v>
      </c>
      <c r="E1148" s="14">
        <v>2013</v>
      </c>
      <c r="F1148" s="14" t="s">
        <v>102</v>
      </c>
      <c r="G1148" s="26">
        <v>9928</v>
      </c>
      <c r="H1148" s="26">
        <v>23515</v>
      </c>
      <c r="I1148" s="53">
        <v>40283</v>
      </c>
      <c r="J1148" s="30">
        <v>0.99560000000000004</v>
      </c>
      <c r="K1148" s="30"/>
      <c r="L1148" s="149"/>
      <c r="M1148" s="30"/>
      <c r="N1148" s="30">
        <v>5.7000000000000002E-2</v>
      </c>
    </row>
    <row r="1149" spans="1:31">
      <c r="A1149" s="13" t="s">
        <v>141</v>
      </c>
      <c r="B1149" s="2" t="s">
        <v>78</v>
      </c>
      <c r="C1149" s="14" t="s">
        <v>197</v>
      </c>
      <c r="D1149" s="2">
        <v>2013</v>
      </c>
      <c r="E1149" s="14">
        <v>2013</v>
      </c>
      <c r="F1149" s="14" t="s">
        <v>102</v>
      </c>
      <c r="G1149" s="26">
        <v>5187</v>
      </c>
      <c r="H1149" s="26">
        <v>10372</v>
      </c>
      <c r="I1149" s="53">
        <v>18867</v>
      </c>
      <c r="J1149" s="30">
        <v>0.93559999999999999</v>
      </c>
      <c r="K1149" s="30"/>
      <c r="L1149" s="149"/>
      <c r="M1149" s="30"/>
      <c r="N1149" s="30">
        <v>5.7000000000000002E-2</v>
      </c>
    </row>
    <row r="1150" spans="1:31">
      <c r="A1150" s="13" t="s">
        <v>142</v>
      </c>
      <c r="B1150" s="2" t="s">
        <v>78</v>
      </c>
      <c r="C1150" s="14" t="s">
        <v>197</v>
      </c>
      <c r="D1150" s="2">
        <v>2013</v>
      </c>
      <c r="E1150" s="14">
        <v>2013</v>
      </c>
      <c r="F1150" s="14" t="s">
        <v>102</v>
      </c>
      <c r="G1150" s="26">
        <v>1427</v>
      </c>
      <c r="H1150" s="26">
        <v>2973</v>
      </c>
      <c r="I1150" s="53">
        <v>4977</v>
      </c>
      <c r="J1150" s="30">
        <v>1</v>
      </c>
      <c r="K1150" s="30"/>
      <c r="L1150" s="149"/>
      <c r="M1150" s="30"/>
      <c r="N1150" s="30">
        <v>5.7000000000000002E-2</v>
      </c>
    </row>
    <row r="1151" spans="1:31">
      <c r="A1151" s="13" t="s">
        <v>143</v>
      </c>
      <c r="B1151" s="2" t="s">
        <v>79</v>
      </c>
      <c r="C1151" s="14" t="s">
        <v>197</v>
      </c>
      <c r="D1151" s="2">
        <v>2013</v>
      </c>
      <c r="E1151" s="14">
        <v>2013</v>
      </c>
      <c r="F1151" s="14" t="s">
        <v>102</v>
      </c>
      <c r="G1151" s="26">
        <v>558664</v>
      </c>
      <c r="H1151" s="26">
        <v>1152602</v>
      </c>
      <c r="I1151" s="53">
        <v>2654046</v>
      </c>
      <c r="J1151" s="30">
        <v>0.97550000000000003</v>
      </c>
      <c r="K1151" s="30"/>
      <c r="L1151" s="149"/>
      <c r="M1151" s="30"/>
      <c r="N1151" s="30">
        <v>2.5999999999999999E-2</v>
      </c>
    </row>
    <row r="1152" spans="1:31">
      <c r="A1152" s="13" t="s">
        <v>144</v>
      </c>
      <c r="B1152" s="2" t="s">
        <v>78</v>
      </c>
      <c r="C1152" s="14" t="s">
        <v>197</v>
      </c>
      <c r="D1152" s="2">
        <v>2013</v>
      </c>
      <c r="E1152" s="14">
        <v>2013</v>
      </c>
      <c r="F1152" s="14" t="s">
        <v>102</v>
      </c>
      <c r="G1152" s="26">
        <v>10522</v>
      </c>
      <c r="H1152" s="26">
        <v>26658</v>
      </c>
      <c r="I1152" s="53">
        <v>50706</v>
      </c>
      <c r="J1152" s="30">
        <v>0.99419999999999997</v>
      </c>
      <c r="K1152" s="30"/>
      <c r="L1152" s="149"/>
      <c r="M1152" s="30"/>
      <c r="N1152" s="30">
        <v>5.7000000000000002E-2</v>
      </c>
    </row>
    <row r="1153" spans="1:14">
      <c r="A1153" s="13" t="s">
        <v>145</v>
      </c>
      <c r="B1153" s="2" t="s">
        <v>78</v>
      </c>
      <c r="C1153" s="14" t="s">
        <v>197</v>
      </c>
      <c r="D1153" s="2">
        <v>2013</v>
      </c>
      <c r="E1153" s="14">
        <v>2013</v>
      </c>
      <c r="F1153" s="14" t="s">
        <v>102</v>
      </c>
      <c r="G1153" s="26">
        <v>5790</v>
      </c>
      <c r="H1153" s="26">
        <v>9781</v>
      </c>
      <c r="I1153" s="53">
        <v>26116</v>
      </c>
      <c r="J1153" s="30">
        <v>0.9677</v>
      </c>
      <c r="K1153" s="30"/>
      <c r="L1153" s="149"/>
      <c r="M1153" s="30"/>
      <c r="N1153" s="30">
        <v>5.7000000000000002E-2</v>
      </c>
    </row>
    <row r="1154" spans="1:14">
      <c r="A1154" s="13" t="s">
        <v>146</v>
      </c>
      <c r="B1154" s="2" t="s">
        <v>78</v>
      </c>
      <c r="C1154" s="14" t="s">
        <v>197</v>
      </c>
      <c r="D1154" s="2">
        <v>2013</v>
      </c>
      <c r="E1154" s="14">
        <v>2013</v>
      </c>
      <c r="F1154" s="14" t="s">
        <v>102</v>
      </c>
      <c r="G1154" s="26">
        <v>926</v>
      </c>
      <c r="H1154" s="26">
        <v>1840</v>
      </c>
      <c r="I1154" s="53">
        <v>2968</v>
      </c>
      <c r="J1154" s="30">
        <v>0.91300000000000003</v>
      </c>
      <c r="K1154" s="30"/>
      <c r="L1154" s="149"/>
      <c r="M1154" s="30"/>
      <c r="N1154" s="30">
        <v>5.7000000000000002E-2</v>
      </c>
    </row>
    <row r="1155" spans="1:14">
      <c r="A1155" s="13" t="s">
        <v>147</v>
      </c>
      <c r="B1155" s="2" t="s">
        <v>78</v>
      </c>
      <c r="C1155" s="14" t="s">
        <v>197</v>
      </c>
      <c r="D1155" s="2">
        <v>2013</v>
      </c>
      <c r="E1155" s="14">
        <v>2013</v>
      </c>
      <c r="F1155" s="14" t="s">
        <v>102</v>
      </c>
      <c r="G1155" s="26">
        <v>6910</v>
      </c>
      <c r="H1155" s="26">
        <v>13207</v>
      </c>
      <c r="I1155" s="53">
        <v>26030</v>
      </c>
      <c r="J1155" s="30">
        <v>0.99019999999999997</v>
      </c>
      <c r="K1155" s="30"/>
      <c r="L1155" s="149"/>
      <c r="M1155" s="30"/>
      <c r="N1155" s="30">
        <v>5.7000000000000002E-2</v>
      </c>
    </row>
    <row r="1156" spans="1:14">
      <c r="A1156" s="13" t="s">
        <v>148</v>
      </c>
      <c r="B1156" s="2" t="s">
        <v>78</v>
      </c>
      <c r="C1156" s="14" t="s">
        <v>197</v>
      </c>
      <c r="D1156" s="2">
        <v>2013</v>
      </c>
      <c r="E1156" s="14">
        <v>2013</v>
      </c>
      <c r="F1156" s="14" t="s">
        <v>102</v>
      </c>
      <c r="G1156" s="26">
        <v>22797</v>
      </c>
      <c r="H1156" s="26">
        <v>55103</v>
      </c>
      <c r="I1156" s="53">
        <v>95526</v>
      </c>
      <c r="J1156" s="30">
        <v>0.99260000000000004</v>
      </c>
      <c r="K1156" s="30"/>
      <c r="L1156" s="149"/>
      <c r="M1156" s="30"/>
      <c r="N1156" s="30">
        <v>1.35E-2</v>
      </c>
    </row>
    <row r="1157" spans="1:14">
      <c r="A1157" s="13" t="s">
        <v>149</v>
      </c>
      <c r="B1157" s="2" t="s">
        <v>78</v>
      </c>
      <c r="C1157" s="14" t="s">
        <v>197</v>
      </c>
      <c r="D1157" s="2">
        <v>2013</v>
      </c>
      <c r="E1157" s="14">
        <v>2013</v>
      </c>
      <c r="F1157" s="14" t="s">
        <v>102</v>
      </c>
      <c r="G1157" s="26">
        <v>408</v>
      </c>
      <c r="H1157" s="26">
        <v>921</v>
      </c>
      <c r="I1157" s="53">
        <v>2067</v>
      </c>
      <c r="J1157" s="30">
        <v>1</v>
      </c>
      <c r="K1157" s="30"/>
      <c r="L1157" s="149"/>
      <c r="M1157" s="30"/>
      <c r="N1157" s="30">
        <v>5.7000000000000002E-2</v>
      </c>
    </row>
    <row r="1158" spans="1:14">
      <c r="A1158" s="13" t="s">
        <v>150</v>
      </c>
      <c r="B1158" s="2" t="s">
        <v>78</v>
      </c>
      <c r="C1158" s="14" t="s">
        <v>197</v>
      </c>
      <c r="D1158" s="2">
        <v>2013</v>
      </c>
      <c r="E1158" s="14">
        <v>2013</v>
      </c>
      <c r="F1158" s="14" t="s">
        <v>102</v>
      </c>
      <c r="G1158" s="26">
        <v>348</v>
      </c>
      <c r="H1158" s="26">
        <v>592</v>
      </c>
      <c r="I1158" s="53">
        <v>1646</v>
      </c>
      <c r="J1158" s="30">
        <v>0.88890000000000002</v>
      </c>
      <c r="K1158" s="30"/>
      <c r="L1158" s="149"/>
      <c r="M1158" s="30"/>
      <c r="N1158" s="30">
        <v>5.7000000000000002E-2</v>
      </c>
    </row>
    <row r="1159" spans="1:14">
      <c r="A1159" s="13" t="s">
        <v>151</v>
      </c>
      <c r="B1159" s="2" t="s">
        <v>78</v>
      </c>
      <c r="C1159" s="14" t="s">
        <v>197</v>
      </c>
      <c r="D1159" s="2">
        <v>2013</v>
      </c>
      <c r="E1159" s="14">
        <v>2013</v>
      </c>
      <c r="F1159" s="14" t="s">
        <v>102</v>
      </c>
      <c r="G1159" s="26">
        <v>19709</v>
      </c>
      <c r="H1159" s="26">
        <v>44851</v>
      </c>
      <c r="I1159" s="53">
        <v>118651</v>
      </c>
      <c r="J1159" s="30">
        <v>1</v>
      </c>
      <c r="K1159" s="30"/>
      <c r="L1159" s="149"/>
      <c r="M1159" s="30"/>
      <c r="N1159" s="30">
        <v>2.7300000000000001E-2</v>
      </c>
    </row>
    <row r="1160" spans="1:14">
      <c r="A1160" s="13" t="s">
        <v>152</v>
      </c>
      <c r="B1160" s="2" t="s">
        <v>78</v>
      </c>
      <c r="C1160" s="14" t="s">
        <v>197</v>
      </c>
      <c r="D1160" s="2">
        <v>2013</v>
      </c>
      <c r="E1160" s="14">
        <v>2013</v>
      </c>
      <c r="F1160" s="14" t="s">
        <v>102</v>
      </c>
      <c r="G1160" s="26">
        <v>3159</v>
      </c>
      <c r="H1160" s="26">
        <v>6682</v>
      </c>
      <c r="I1160" s="53">
        <v>20952</v>
      </c>
      <c r="J1160" s="30">
        <v>0.72729999999999995</v>
      </c>
      <c r="K1160" s="30"/>
      <c r="L1160" s="149"/>
      <c r="M1160" s="30"/>
      <c r="N1160" s="30">
        <v>5.7000000000000002E-2</v>
      </c>
    </row>
    <row r="1161" spans="1:14">
      <c r="A1161" s="13" t="s">
        <v>153</v>
      </c>
      <c r="B1161" s="2" t="s">
        <v>78</v>
      </c>
      <c r="C1161" s="14" t="s">
        <v>197</v>
      </c>
      <c r="D1161" s="2">
        <v>2013</v>
      </c>
      <c r="E1161" s="14">
        <v>2013</v>
      </c>
      <c r="F1161" s="14" t="s">
        <v>102</v>
      </c>
      <c r="G1161" s="26">
        <v>3910</v>
      </c>
      <c r="H1161" s="26">
        <v>7475</v>
      </c>
      <c r="I1161" s="53">
        <v>12540</v>
      </c>
      <c r="J1161" s="30">
        <v>1</v>
      </c>
      <c r="K1161" s="30"/>
      <c r="L1161" s="149"/>
      <c r="M1161" s="30"/>
      <c r="N1161" s="30">
        <v>5.7000000000000002E-2</v>
      </c>
    </row>
    <row r="1162" spans="1:14">
      <c r="A1162" s="13" t="s">
        <v>154</v>
      </c>
      <c r="B1162" s="2" t="s">
        <v>77</v>
      </c>
      <c r="C1162" s="14" t="s">
        <v>197</v>
      </c>
      <c r="D1162" s="2">
        <v>2013</v>
      </c>
      <c r="E1162" s="14">
        <v>2013</v>
      </c>
      <c r="F1162" s="14" t="s">
        <v>102</v>
      </c>
      <c r="G1162" s="26">
        <v>106963</v>
      </c>
      <c r="H1162" s="26">
        <v>235171</v>
      </c>
      <c r="I1162" s="53">
        <v>554067</v>
      </c>
      <c r="J1162" s="30">
        <v>0.99739999999999995</v>
      </c>
      <c r="K1162" s="30"/>
      <c r="L1162" s="149"/>
      <c r="M1162" s="30"/>
      <c r="N1162" s="30">
        <v>1.9199999999999998E-2</v>
      </c>
    </row>
    <row r="1163" spans="1:14">
      <c r="A1163" s="13" t="s">
        <v>155</v>
      </c>
      <c r="B1163" s="2" t="s">
        <v>77</v>
      </c>
      <c r="C1163" s="14" t="s">
        <v>197</v>
      </c>
      <c r="D1163" s="2">
        <v>2013</v>
      </c>
      <c r="E1163" s="14">
        <v>2013</v>
      </c>
      <c r="F1163" s="14" t="s">
        <v>102</v>
      </c>
      <c r="G1163" s="26">
        <v>8534</v>
      </c>
      <c r="H1163" s="26">
        <v>17932</v>
      </c>
      <c r="I1163" s="53">
        <v>33446</v>
      </c>
      <c r="J1163" s="30">
        <v>0.99339999999999995</v>
      </c>
      <c r="K1163" s="30"/>
      <c r="L1163" s="149"/>
      <c r="M1163" s="30"/>
      <c r="N1163" s="30">
        <v>5.7000000000000002E-2</v>
      </c>
    </row>
    <row r="1164" spans="1:14">
      <c r="A1164" s="13" t="s">
        <v>156</v>
      </c>
      <c r="B1164" s="2" t="s">
        <v>78</v>
      </c>
      <c r="C1164" s="14" t="s">
        <v>197</v>
      </c>
      <c r="D1164" s="2">
        <v>2013</v>
      </c>
      <c r="E1164" s="14">
        <v>2013</v>
      </c>
      <c r="F1164" s="14" t="s">
        <v>102</v>
      </c>
      <c r="G1164" s="26">
        <v>774</v>
      </c>
      <c r="H1164" s="26">
        <v>1604</v>
      </c>
      <c r="I1164" s="53">
        <v>3258</v>
      </c>
      <c r="J1164" s="30">
        <v>1</v>
      </c>
      <c r="K1164" s="30"/>
      <c r="L1164" s="149"/>
      <c r="M1164" s="30"/>
      <c r="N1164" s="30">
        <v>5.7000000000000002E-2</v>
      </c>
    </row>
    <row r="1165" spans="1:14">
      <c r="A1165" s="13" t="s">
        <v>157</v>
      </c>
      <c r="B1165" s="2" t="s">
        <v>78</v>
      </c>
      <c r="C1165" s="14" t="s">
        <v>197</v>
      </c>
      <c r="D1165" s="2">
        <v>2013</v>
      </c>
      <c r="E1165" s="14">
        <v>2013</v>
      </c>
      <c r="F1165" s="14" t="s">
        <v>102</v>
      </c>
      <c r="G1165" s="26">
        <v>117136</v>
      </c>
      <c r="H1165" s="26">
        <v>281349</v>
      </c>
      <c r="I1165" s="53">
        <v>500585</v>
      </c>
      <c r="J1165" s="30">
        <v>0.99750000000000005</v>
      </c>
      <c r="K1165" s="30"/>
      <c r="L1165" s="149"/>
      <c r="M1165" s="30"/>
      <c r="N1165" s="30">
        <v>3.3399999999999999E-2</v>
      </c>
    </row>
    <row r="1166" spans="1:14">
      <c r="A1166" s="13" t="s">
        <v>158</v>
      </c>
      <c r="B1166" s="2" t="s">
        <v>77</v>
      </c>
      <c r="C1166" s="14" t="s">
        <v>197</v>
      </c>
      <c r="D1166" s="2">
        <v>2013</v>
      </c>
      <c r="E1166" s="14">
        <v>2013</v>
      </c>
      <c r="F1166" s="14" t="s">
        <v>102</v>
      </c>
      <c r="G1166" s="26">
        <v>95221</v>
      </c>
      <c r="H1166" s="26">
        <v>210849</v>
      </c>
      <c r="I1166" s="53">
        <v>361684</v>
      </c>
      <c r="J1166" s="30">
        <v>0.9879</v>
      </c>
      <c r="K1166" s="30"/>
      <c r="L1166" s="149"/>
      <c r="M1166" s="30"/>
      <c r="N1166" s="30">
        <v>4.8999999999999998E-3</v>
      </c>
    </row>
    <row r="1167" spans="1:14">
      <c r="A1167" s="13" t="s">
        <v>159</v>
      </c>
      <c r="B1167" s="2" t="s">
        <v>78</v>
      </c>
      <c r="C1167" s="14" t="s">
        <v>197</v>
      </c>
      <c r="D1167" s="2">
        <v>2013</v>
      </c>
      <c r="E1167" s="14">
        <v>2013</v>
      </c>
      <c r="F1167" s="14" t="s">
        <v>102</v>
      </c>
      <c r="G1167" s="26">
        <v>2601</v>
      </c>
      <c r="H1167" s="26">
        <v>6020</v>
      </c>
      <c r="I1167" s="53">
        <v>11172</v>
      </c>
      <c r="J1167" s="30">
        <v>1</v>
      </c>
      <c r="K1167" s="30"/>
      <c r="L1167" s="149"/>
      <c r="M1167" s="30"/>
      <c r="N1167" s="30">
        <v>5.7000000000000002E-2</v>
      </c>
    </row>
    <row r="1168" spans="1:14">
      <c r="A1168" s="13" t="s">
        <v>160</v>
      </c>
      <c r="B1168" s="2" t="s">
        <v>78</v>
      </c>
      <c r="C1168" s="14" t="s">
        <v>197</v>
      </c>
      <c r="D1168" s="2">
        <v>2013</v>
      </c>
      <c r="E1168" s="14">
        <v>2013</v>
      </c>
      <c r="F1168" s="14" t="s">
        <v>102</v>
      </c>
      <c r="G1168" s="26">
        <v>161104</v>
      </c>
      <c r="H1168" s="26">
        <v>376453</v>
      </c>
      <c r="I1168" s="53">
        <v>563425</v>
      </c>
      <c r="J1168" s="30">
        <v>0.99850000000000005</v>
      </c>
      <c r="K1168" s="30"/>
      <c r="L1168" s="149"/>
      <c r="M1168" s="30"/>
      <c r="N1168" s="30">
        <v>1.46E-2</v>
      </c>
    </row>
    <row r="1169" spans="1:31">
      <c r="A1169" s="13" t="s">
        <v>161</v>
      </c>
      <c r="B1169" s="2" t="s">
        <v>77</v>
      </c>
      <c r="C1169" s="14" t="s">
        <v>197</v>
      </c>
      <c r="D1169" s="2">
        <v>2013</v>
      </c>
      <c r="E1169" s="14">
        <v>2013</v>
      </c>
      <c r="F1169" s="14" t="s">
        <v>102</v>
      </c>
      <c r="G1169" s="26">
        <v>123823</v>
      </c>
      <c r="H1169" s="26">
        <v>262654</v>
      </c>
      <c r="I1169" s="53">
        <v>524620</v>
      </c>
      <c r="J1169" s="30">
        <v>0.98</v>
      </c>
      <c r="K1169" s="30"/>
      <c r="L1169" s="149"/>
      <c r="M1169" s="30"/>
      <c r="N1169" s="30">
        <v>2.29E-2</v>
      </c>
    </row>
    <row r="1170" spans="1:31">
      <c r="A1170" s="13" t="s">
        <v>162</v>
      </c>
      <c r="B1170" s="2" t="s">
        <v>77</v>
      </c>
      <c r="C1170" s="14" t="s">
        <v>197</v>
      </c>
      <c r="D1170" s="2">
        <v>2013</v>
      </c>
      <c r="E1170" s="14">
        <v>2013</v>
      </c>
      <c r="F1170" s="14" t="s">
        <v>102</v>
      </c>
      <c r="G1170" s="26">
        <v>32218</v>
      </c>
      <c r="H1170" s="26">
        <v>50349</v>
      </c>
      <c r="I1170" s="53">
        <v>145611</v>
      </c>
      <c r="J1170" s="30">
        <v>0.97350000000000003</v>
      </c>
      <c r="K1170" s="30"/>
      <c r="L1170" s="149"/>
      <c r="M1170" s="30"/>
      <c r="N1170" s="30">
        <v>4.0599999999999997E-2</v>
      </c>
    </row>
    <row r="1171" spans="1:31">
      <c r="A1171" s="13" t="s">
        <v>163</v>
      </c>
      <c r="B1171" s="2" t="s">
        <v>78</v>
      </c>
      <c r="C1171" s="14" t="s">
        <v>197</v>
      </c>
      <c r="D1171" s="2">
        <v>2013</v>
      </c>
      <c r="E1171" s="14">
        <v>2013</v>
      </c>
      <c r="F1171" s="14" t="s">
        <v>102</v>
      </c>
      <c r="G1171" s="26">
        <v>47177</v>
      </c>
      <c r="H1171" s="26">
        <v>113733</v>
      </c>
      <c r="I1171" s="53">
        <v>204495</v>
      </c>
      <c r="J1171" s="30">
        <v>0.98099999999999998</v>
      </c>
      <c r="K1171" s="30"/>
      <c r="L1171" s="149"/>
      <c r="M1171" s="30"/>
      <c r="N1171" s="30">
        <v>2.8000000000000001E-2</v>
      </c>
    </row>
    <row r="1172" spans="1:31">
      <c r="A1172" s="13" t="s">
        <v>164</v>
      </c>
      <c r="B1172" s="2" t="s">
        <v>77</v>
      </c>
      <c r="C1172" s="14" t="s">
        <v>197</v>
      </c>
      <c r="D1172" s="2">
        <v>2013</v>
      </c>
      <c r="E1172" s="14">
        <v>2013</v>
      </c>
      <c r="F1172" s="14" t="s">
        <v>102</v>
      </c>
      <c r="G1172" s="26">
        <v>8896</v>
      </c>
      <c r="H1172" s="26">
        <v>17232</v>
      </c>
      <c r="I1172" s="53">
        <v>38907</v>
      </c>
      <c r="J1172" s="30">
        <v>0.97840000000000005</v>
      </c>
      <c r="K1172" s="30"/>
      <c r="L1172" s="149"/>
      <c r="M1172" s="30"/>
      <c r="N1172" s="30">
        <v>5.7000000000000002E-2</v>
      </c>
    </row>
    <row r="1173" spans="1:31">
      <c r="A1173" s="13" t="s">
        <v>165</v>
      </c>
      <c r="B1173" s="2" t="s">
        <v>77</v>
      </c>
      <c r="C1173" s="14" t="s">
        <v>197</v>
      </c>
      <c r="D1173" s="2">
        <v>2013</v>
      </c>
      <c r="E1173" s="14">
        <v>2013</v>
      </c>
      <c r="F1173" s="14" t="s">
        <v>102</v>
      </c>
      <c r="G1173" s="26">
        <v>14752</v>
      </c>
      <c r="H1173" s="26">
        <v>29859</v>
      </c>
      <c r="I1173" s="53">
        <v>94017</v>
      </c>
      <c r="J1173" s="30">
        <v>0.83530000000000004</v>
      </c>
      <c r="K1173" s="30"/>
      <c r="L1173" s="149"/>
      <c r="M1173" s="30"/>
      <c r="N1173" s="30">
        <v>5.7000000000000002E-2</v>
      </c>
    </row>
    <row r="1174" spans="1:31">
      <c r="A1174" s="13" t="s">
        <v>166</v>
      </c>
      <c r="B1174" s="2" t="s">
        <v>77</v>
      </c>
      <c r="C1174" s="14" t="s">
        <v>197</v>
      </c>
      <c r="D1174" s="2">
        <v>2013</v>
      </c>
      <c r="E1174" s="14">
        <v>2013</v>
      </c>
      <c r="F1174" s="14" t="s">
        <v>102</v>
      </c>
      <c r="G1174" s="26">
        <v>14130</v>
      </c>
      <c r="H1174" s="26">
        <v>31787</v>
      </c>
      <c r="I1174" s="53">
        <v>95043</v>
      </c>
      <c r="J1174" s="30">
        <v>0.92700000000000005</v>
      </c>
      <c r="K1174" s="30"/>
      <c r="L1174" s="149"/>
      <c r="M1174" s="30"/>
      <c r="N1174" s="30">
        <v>5.7000000000000002E-2</v>
      </c>
    </row>
    <row r="1175" spans="1:31">
      <c r="A1175" s="13" t="s">
        <v>167</v>
      </c>
      <c r="B1175" s="2" t="s">
        <v>77</v>
      </c>
      <c r="C1175" s="14" t="s">
        <v>197</v>
      </c>
      <c r="D1175" s="2">
        <v>2013</v>
      </c>
      <c r="E1175" s="14">
        <v>2013</v>
      </c>
      <c r="F1175" s="14" t="s">
        <v>102</v>
      </c>
      <c r="G1175" s="26">
        <v>52383</v>
      </c>
      <c r="H1175" s="26">
        <v>110797</v>
      </c>
      <c r="I1175" s="53">
        <v>296699</v>
      </c>
      <c r="J1175" s="30">
        <v>0.96240000000000003</v>
      </c>
      <c r="K1175" s="30"/>
      <c r="L1175" s="149"/>
      <c r="M1175" s="30"/>
      <c r="N1175" s="30">
        <v>1.4800000000000001E-2</v>
      </c>
    </row>
    <row r="1176" spans="1:31">
      <c r="A1176" s="13" t="s">
        <v>168</v>
      </c>
      <c r="B1176" s="2" t="s">
        <v>77</v>
      </c>
      <c r="C1176" s="14" t="s">
        <v>197</v>
      </c>
      <c r="D1176" s="2">
        <v>2013</v>
      </c>
      <c r="E1176" s="14">
        <v>2013</v>
      </c>
      <c r="F1176" s="14" t="s">
        <v>102</v>
      </c>
      <c r="G1176" s="26">
        <v>11508</v>
      </c>
      <c r="H1176" s="26">
        <v>22333</v>
      </c>
      <c r="I1176" s="53">
        <v>49882</v>
      </c>
      <c r="J1176" s="30">
        <v>0.9214</v>
      </c>
      <c r="K1176" s="30"/>
      <c r="L1176" s="149"/>
      <c r="M1176" s="30"/>
      <c r="N1176" s="30">
        <v>5.7000000000000002E-2</v>
      </c>
    </row>
    <row r="1177" spans="1:31">
      <c r="A1177" s="13" t="s">
        <v>169</v>
      </c>
      <c r="B1177" s="2" t="s">
        <v>78</v>
      </c>
      <c r="C1177" s="14" t="s">
        <v>197</v>
      </c>
      <c r="D1177" s="2">
        <v>2013</v>
      </c>
      <c r="E1177" s="14">
        <v>2013</v>
      </c>
      <c r="F1177" s="14" t="s">
        <v>102</v>
      </c>
      <c r="G1177" s="26">
        <v>11740</v>
      </c>
      <c r="H1177" s="26">
        <v>23399</v>
      </c>
      <c r="I1177" s="53">
        <v>41851</v>
      </c>
      <c r="J1177" s="30">
        <v>0.87450000000000006</v>
      </c>
      <c r="K1177" s="30"/>
      <c r="L1177" s="149"/>
      <c r="M1177" s="30"/>
      <c r="N1177" s="30">
        <v>5.7000000000000002E-2</v>
      </c>
    </row>
    <row r="1178" spans="1:31">
      <c r="A1178" s="13" t="s">
        <v>170</v>
      </c>
      <c r="B1178" s="2" t="s">
        <v>78</v>
      </c>
      <c r="C1178" s="14" t="s">
        <v>197</v>
      </c>
      <c r="D1178" s="2">
        <v>2013</v>
      </c>
      <c r="E1178" s="14">
        <v>2013</v>
      </c>
      <c r="F1178" s="14" t="s">
        <v>102</v>
      </c>
      <c r="G1178" s="26">
        <v>153</v>
      </c>
      <c r="H1178" s="26">
        <v>301</v>
      </c>
      <c r="I1178" s="53">
        <v>536</v>
      </c>
      <c r="J1178" s="30">
        <v>0.875</v>
      </c>
      <c r="K1178" s="30"/>
      <c r="L1178" s="149"/>
      <c r="M1178" s="30"/>
      <c r="N1178" s="30">
        <v>5.7000000000000002E-2</v>
      </c>
      <c r="O1178" s="1"/>
      <c r="P1178" s="1"/>
      <c r="Q1178" s="1"/>
      <c r="R1178" s="1"/>
      <c r="S1178" s="1"/>
      <c r="T1178" s="1"/>
      <c r="U1178" s="1"/>
      <c r="V1178" s="1"/>
      <c r="W1178" s="1"/>
      <c r="X1178" s="1"/>
      <c r="Y1178" s="1"/>
      <c r="Z1178" s="1"/>
      <c r="AA1178" s="1"/>
      <c r="AB1178" s="1"/>
      <c r="AC1178" s="1"/>
      <c r="AD1178" s="1"/>
      <c r="AE1178" s="1"/>
    </row>
    <row r="1179" spans="1:31">
      <c r="A1179" s="13" t="s">
        <v>171</v>
      </c>
      <c r="B1179" s="2" t="s">
        <v>78</v>
      </c>
      <c r="C1179" s="14" t="s">
        <v>197</v>
      </c>
      <c r="D1179" s="2">
        <v>2013</v>
      </c>
      <c r="E1179" s="14">
        <v>2013</v>
      </c>
      <c r="F1179" s="14" t="s">
        <v>102</v>
      </c>
      <c r="G1179" s="26">
        <v>2918</v>
      </c>
      <c r="H1179" s="26">
        <v>6473</v>
      </c>
      <c r="I1179" s="53">
        <v>11280</v>
      </c>
      <c r="J1179" s="30">
        <v>1</v>
      </c>
      <c r="K1179" s="30"/>
      <c r="L1179" s="149"/>
      <c r="M1179" s="30"/>
      <c r="N1179" s="30">
        <v>5.7000000000000002E-2</v>
      </c>
      <c r="O1179" s="1"/>
      <c r="P1179" s="1"/>
      <c r="Q1179" s="1"/>
      <c r="R1179" s="1"/>
      <c r="S1179" s="1"/>
      <c r="T1179" s="1"/>
      <c r="U1179" s="1"/>
      <c r="V1179" s="1"/>
      <c r="W1179" s="1"/>
      <c r="X1179" s="1"/>
      <c r="Y1179" s="1"/>
      <c r="Z1179" s="1"/>
      <c r="AA1179" s="1"/>
      <c r="AB1179" s="1"/>
      <c r="AC1179" s="1"/>
      <c r="AD1179" s="1"/>
      <c r="AE1179" s="1"/>
    </row>
    <row r="1180" spans="1:31">
      <c r="A1180" s="13" t="s">
        <v>172</v>
      </c>
      <c r="B1180" s="2" t="s">
        <v>77</v>
      </c>
      <c r="C1180" s="14" t="s">
        <v>197</v>
      </c>
      <c r="D1180" s="2">
        <v>2013</v>
      </c>
      <c r="E1180" s="14">
        <v>2013</v>
      </c>
      <c r="F1180" s="14" t="s">
        <v>102</v>
      </c>
      <c r="G1180" s="26">
        <v>20803</v>
      </c>
      <c r="H1180" s="26">
        <v>41454</v>
      </c>
      <c r="I1180" s="53">
        <v>76506</v>
      </c>
      <c r="J1180" s="30">
        <v>0.95169999999999999</v>
      </c>
      <c r="K1180" s="30"/>
      <c r="L1180" s="149"/>
      <c r="M1180" s="30"/>
      <c r="N1180" s="30">
        <v>1.2200000000000001E-2</v>
      </c>
      <c r="O1180" s="1"/>
      <c r="P1180" s="1"/>
      <c r="Q1180" s="1"/>
      <c r="R1180" s="1"/>
      <c r="S1180" s="1"/>
      <c r="T1180" s="1"/>
      <c r="U1180" s="1"/>
      <c r="V1180" s="1"/>
      <c r="W1180" s="1"/>
      <c r="X1180" s="1"/>
      <c r="Y1180" s="1"/>
      <c r="Z1180" s="1"/>
      <c r="AA1180" s="1"/>
      <c r="AB1180" s="1"/>
      <c r="AC1180" s="1"/>
      <c r="AD1180" s="1"/>
      <c r="AE1180" s="1"/>
    </row>
    <row r="1181" spans="1:31">
      <c r="A1181" s="13" t="s">
        <v>173</v>
      </c>
      <c r="B1181" s="2" t="s">
        <v>77</v>
      </c>
      <c r="C1181" s="14" t="s">
        <v>197</v>
      </c>
      <c r="D1181" s="2">
        <v>2013</v>
      </c>
      <c r="E1181" s="14">
        <v>2013</v>
      </c>
      <c r="F1181" s="14" t="s">
        <v>102</v>
      </c>
      <c r="G1181" s="26">
        <v>18674</v>
      </c>
      <c r="H1181" s="26">
        <v>34437</v>
      </c>
      <c r="I1181" s="53">
        <v>77952</v>
      </c>
      <c r="J1181" s="30">
        <v>0.87680000000000002</v>
      </c>
      <c r="K1181" s="30"/>
      <c r="L1181" s="149"/>
      <c r="M1181" s="30"/>
      <c r="N1181" s="30">
        <v>5.7000000000000002E-2</v>
      </c>
      <c r="O1181" s="1"/>
      <c r="P1181" s="1"/>
      <c r="Q1181" s="1"/>
      <c r="R1181" s="1"/>
      <c r="S1181" s="1"/>
      <c r="T1181" s="1"/>
      <c r="U1181" s="1"/>
      <c r="V1181" s="1"/>
      <c r="W1181" s="1"/>
      <c r="X1181" s="1"/>
      <c r="Y1181" s="1"/>
      <c r="Z1181" s="1"/>
      <c r="AA1181" s="1"/>
      <c r="AB1181" s="1"/>
      <c r="AC1181" s="1"/>
      <c r="AD1181" s="1"/>
      <c r="AE1181" s="1"/>
    </row>
    <row r="1182" spans="1:31">
      <c r="A1182" s="13" t="s">
        <v>174</v>
      </c>
      <c r="B1182" s="2" t="s">
        <v>78</v>
      </c>
      <c r="C1182" s="14" t="s">
        <v>197</v>
      </c>
      <c r="D1182" s="2">
        <v>2013</v>
      </c>
      <c r="E1182" s="14">
        <v>2013</v>
      </c>
      <c r="F1182" s="14" t="s">
        <v>102</v>
      </c>
      <c r="G1182" s="26">
        <v>41841</v>
      </c>
      <c r="H1182" s="26">
        <v>91681</v>
      </c>
      <c r="I1182" s="53">
        <v>152348</v>
      </c>
      <c r="J1182" s="30">
        <v>0.97219999999999995</v>
      </c>
      <c r="K1182" s="30"/>
      <c r="L1182" s="149"/>
      <c r="M1182" s="30"/>
      <c r="N1182" s="30">
        <v>8.3999999999999995E-3</v>
      </c>
      <c r="O1182" s="1"/>
      <c r="P1182" s="1"/>
      <c r="Q1182" s="1"/>
      <c r="R1182" s="1"/>
      <c r="S1182" s="1"/>
      <c r="T1182" s="1"/>
      <c r="U1182" s="1"/>
      <c r="V1182" s="1"/>
      <c r="W1182" s="1"/>
      <c r="X1182" s="1"/>
      <c r="Y1182" s="1"/>
      <c r="Z1182" s="1"/>
      <c r="AA1182" s="1"/>
      <c r="AB1182" s="1"/>
      <c r="AC1182" s="1"/>
      <c r="AD1182" s="1"/>
      <c r="AE1182" s="1"/>
    </row>
    <row r="1183" spans="1:31">
      <c r="A1183" s="13" t="s">
        <v>175</v>
      </c>
      <c r="B1183" s="2" t="s">
        <v>78</v>
      </c>
      <c r="C1183" s="14" t="s">
        <v>197</v>
      </c>
      <c r="D1183" s="2">
        <v>2013</v>
      </c>
      <c r="E1183" s="14">
        <v>2013</v>
      </c>
      <c r="F1183" s="14" t="s">
        <v>102</v>
      </c>
      <c r="G1183" s="26">
        <v>5175</v>
      </c>
      <c r="H1183" s="26">
        <v>12320</v>
      </c>
      <c r="I1183" s="53">
        <v>25284</v>
      </c>
      <c r="J1183" s="30">
        <v>0.99609999999999999</v>
      </c>
      <c r="K1183" s="30"/>
      <c r="L1183" s="149"/>
      <c r="M1183" s="30"/>
      <c r="N1183" s="30">
        <v>5.7000000000000002E-2</v>
      </c>
      <c r="O1183" s="1"/>
      <c r="P1183" s="1"/>
      <c r="Q1183" s="1"/>
      <c r="R1183" s="1"/>
      <c r="S1183" s="1"/>
      <c r="T1183" s="1"/>
      <c r="U1183" s="1"/>
      <c r="V1183" s="1"/>
      <c r="W1183" s="1"/>
      <c r="X1183" s="1"/>
      <c r="Y1183" s="1"/>
      <c r="Z1183" s="1"/>
      <c r="AA1183" s="1"/>
      <c r="AB1183" s="1"/>
      <c r="AC1183" s="1"/>
      <c r="AD1183" s="1"/>
      <c r="AE1183" s="1"/>
    </row>
    <row r="1184" spans="1:31">
      <c r="A1184" s="13" t="s">
        <v>176</v>
      </c>
      <c r="B1184" s="2" t="s">
        <v>78</v>
      </c>
      <c r="C1184" s="14" t="s">
        <v>197</v>
      </c>
      <c r="D1184" s="2">
        <v>2013</v>
      </c>
      <c r="E1184" s="14">
        <v>2013</v>
      </c>
      <c r="F1184" s="14" t="s">
        <v>102</v>
      </c>
      <c r="G1184" s="26">
        <v>4338</v>
      </c>
      <c r="H1184" s="26">
        <v>9958</v>
      </c>
      <c r="I1184" s="53">
        <v>18222</v>
      </c>
      <c r="J1184" s="30">
        <v>0.88839999999999997</v>
      </c>
      <c r="K1184" s="30"/>
      <c r="L1184" s="149"/>
      <c r="M1184" s="30"/>
      <c r="N1184" s="30">
        <v>5.7000000000000002E-2</v>
      </c>
      <c r="O1184" s="1"/>
      <c r="P1184" s="1"/>
      <c r="Q1184" s="1"/>
      <c r="R1184" s="1"/>
      <c r="S1184" s="1"/>
      <c r="T1184" s="1"/>
      <c r="U1184" s="1"/>
      <c r="V1184" s="1"/>
      <c r="W1184" s="1"/>
      <c r="X1184" s="1"/>
      <c r="Y1184" s="1"/>
      <c r="Z1184" s="1"/>
      <c r="AA1184" s="1"/>
      <c r="AB1184" s="1"/>
      <c r="AC1184" s="1"/>
      <c r="AD1184" s="1"/>
      <c r="AE1184" s="1"/>
    </row>
    <row r="1185" spans="1:31">
      <c r="A1185" s="13" t="s">
        <v>177</v>
      </c>
      <c r="B1185" s="2" t="s">
        <v>78</v>
      </c>
      <c r="C1185" s="14" t="s">
        <v>197</v>
      </c>
      <c r="D1185" s="2">
        <v>2013</v>
      </c>
      <c r="E1185" s="14">
        <v>2013</v>
      </c>
      <c r="F1185" s="14" t="s">
        <v>102</v>
      </c>
      <c r="G1185" s="26">
        <v>783</v>
      </c>
      <c r="H1185" s="26">
        <v>1550</v>
      </c>
      <c r="I1185" s="53">
        <v>2860</v>
      </c>
      <c r="J1185" s="30">
        <v>0.95650000000000002</v>
      </c>
      <c r="K1185" s="30"/>
      <c r="L1185" s="149"/>
      <c r="M1185" s="30"/>
      <c r="N1185" s="30">
        <v>5.7000000000000002E-2</v>
      </c>
      <c r="O1185" s="1"/>
      <c r="P1185" s="1"/>
      <c r="Q1185" s="1"/>
      <c r="R1185" s="1"/>
      <c r="S1185" s="1"/>
      <c r="T1185" s="1"/>
      <c r="U1185" s="1"/>
      <c r="V1185" s="1"/>
      <c r="W1185" s="1"/>
      <c r="X1185" s="1"/>
      <c r="Y1185" s="1"/>
      <c r="Z1185" s="1"/>
      <c r="AA1185" s="1"/>
      <c r="AB1185" s="1"/>
      <c r="AC1185" s="1"/>
      <c r="AD1185" s="1"/>
      <c r="AE1185" s="1"/>
    </row>
    <row r="1186" spans="1:31">
      <c r="A1186" s="13" t="s">
        <v>178</v>
      </c>
      <c r="B1186" s="2" t="s">
        <v>77</v>
      </c>
      <c r="C1186" s="14" t="s">
        <v>197</v>
      </c>
      <c r="D1186" s="2">
        <v>2013</v>
      </c>
      <c r="E1186" s="14">
        <v>2013</v>
      </c>
      <c r="F1186" s="14" t="s">
        <v>102</v>
      </c>
      <c r="G1186" s="26">
        <v>46565</v>
      </c>
      <c r="H1186" s="26">
        <v>115014</v>
      </c>
      <c r="I1186" s="53">
        <v>187301</v>
      </c>
      <c r="J1186" s="30">
        <v>1</v>
      </c>
      <c r="K1186" s="30"/>
      <c r="L1186" s="149"/>
      <c r="M1186" s="30"/>
      <c r="N1186" s="30">
        <v>3.5700000000000003E-2</v>
      </c>
      <c r="O1186" s="1"/>
      <c r="P1186" s="1"/>
      <c r="Q1186" s="1"/>
      <c r="R1186" s="1"/>
      <c r="S1186" s="1"/>
      <c r="T1186" s="1"/>
      <c r="U1186" s="1"/>
      <c r="V1186" s="1"/>
      <c r="W1186" s="1"/>
      <c r="X1186" s="1"/>
      <c r="Y1186" s="1"/>
      <c r="Z1186" s="1"/>
      <c r="AA1186" s="1"/>
      <c r="AB1186" s="1"/>
      <c r="AC1186" s="1"/>
      <c r="AD1186" s="1"/>
      <c r="AE1186" s="1"/>
    </row>
    <row r="1187" spans="1:31">
      <c r="A1187" s="13" t="s">
        <v>179</v>
      </c>
      <c r="B1187" s="2" t="s">
        <v>78</v>
      </c>
      <c r="C1187" s="14" t="s">
        <v>197</v>
      </c>
      <c r="D1187" s="2">
        <v>2013</v>
      </c>
      <c r="E1187" s="14">
        <v>2013</v>
      </c>
      <c r="F1187" s="14" t="s">
        <v>102</v>
      </c>
      <c r="G1187" s="26">
        <v>2810</v>
      </c>
      <c r="H1187" s="26">
        <v>5152</v>
      </c>
      <c r="I1187" s="53">
        <v>8599</v>
      </c>
      <c r="J1187" s="30">
        <v>0.9103</v>
      </c>
      <c r="K1187" s="30"/>
      <c r="L1187" s="149"/>
      <c r="M1187" s="30"/>
      <c r="N1187" s="30">
        <v>5.7000000000000002E-2</v>
      </c>
      <c r="O1187" s="1"/>
      <c r="P1187" s="1"/>
      <c r="Q1187" s="1"/>
      <c r="R1187" s="1"/>
      <c r="S1187" s="1"/>
      <c r="T1187" s="1"/>
      <c r="U1187" s="1"/>
      <c r="V1187" s="1"/>
      <c r="W1187" s="1"/>
      <c r="X1187" s="1"/>
      <c r="Y1187" s="1"/>
      <c r="Z1187" s="1"/>
      <c r="AA1187" s="1"/>
      <c r="AB1187" s="1"/>
      <c r="AC1187" s="1"/>
      <c r="AD1187" s="1"/>
      <c r="AE1187" s="1"/>
    </row>
    <row r="1188" spans="1:31">
      <c r="A1188" s="13" t="s">
        <v>180</v>
      </c>
      <c r="B1188" s="2" t="s">
        <v>77</v>
      </c>
      <c r="C1188" s="14" t="s">
        <v>197</v>
      </c>
      <c r="D1188" s="2">
        <v>2013</v>
      </c>
      <c r="E1188" s="14">
        <v>2013</v>
      </c>
      <c r="F1188" s="14" t="s">
        <v>102</v>
      </c>
      <c r="G1188" s="26">
        <v>32266</v>
      </c>
      <c r="H1188" s="26">
        <v>67240</v>
      </c>
      <c r="I1188" s="53">
        <v>144974</v>
      </c>
      <c r="J1188" s="30">
        <v>0.98450000000000004</v>
      </c>
      <c r="K1188" s="30"/>
      <c r="L1188" s="149"/>
      <c r="M1188" s="30"/>
      <c r="N1188" s="30">
        <v>2.8500000000000001E-2</v>
      </c>
      <c r="O1188" s="1"/>
      <c r="P1188" s="1"/>
      <c r="Q1188" s="1"/>
      <c r="R1188" s="1"/>
      <c r="S1188" s="1"/>
      <c r="T1188" s="1"/>
      <c r="U1188" s="1"/>
      <c r="V1188" s="1"/>
      <c r="W1188" s="1"/>
      <c r="X1188" s="1"/>
      <c r="Y1188" s="1"/>
      <c r="Z1188" s="1"/>
      <c r="AA1188" s="1"/>
      <c r="AB1188" s="1"/>
      <c r="AC1188" s="1"/>
      <c r="AD1188" s="1"/>
      <c r="AE1188" s="1"/>
    </row>
    <row r="1189" spans="1:31">
      <c r="A1189" s="13" t="s">
        <v>181</v>
      </c>
      <c r="B1189" s="2" t="s">
        <v>77</v>
      </c>
      <c r="C1189" s="14" t="s">
        <v>197</v>
      </c>
      <c r="D1189" s="2">
        <v>2013</v>
      </c>
      <c r="E1189" s="14">
        <v>2013</v>
      </c>
      <c r="F1189" s="14" t="s">
        <v>102</v>
      </c>
      <c r="G1189" s="26">
        <v>7842</v>
      </c>
      <c r="H1189" s="26">
        <v>16685</v>
      </c>
      <c r="I1189" s="53">
        <v>36003</v>
      </c>
      <c r="J1189" s="30">
        <v>0.83979999999999999</v>
      </c>
      <c r="K1189" s="30"/>
      <c r="L1189" s="149"/>
      <c r="M1189" s="30"/>
      <c r="N1189" s="30">
        <v>5.7000000000000002E-2</v>
      </c>
      <c r="O1189" s="1"/>
      <c r="P1189" s="1"/>
      <c r="Q1189" s="1"/>
      <c r="R1189" s="1"/>
      <c r="S1189" s="1"/>
      <c r="T1189" s="1"/>
      <c r="U1189" s="1"/>
      <c r="V1189" s="1"/>
      <c r="W1189" s="1"/>
      <c r="X1189" s="1"/>
      <c r="Y1189" s="1"/>
      <c r="Z1189" s="1"/>
      <c r="AA1189" s="1"/>
      <c r="AB1189" s="1"/>
      <c r="AC1189" s="1"/>
      <c r="AD1189" s="1"/>
      <c r="AE1189" s="1"/>
    </row>
    <row r="1190" spans="1:31">
      <c r="A1190" s="13" t="s">
        <v>182</v>
      </c>
      <c r="B1190" s="2" t="s">
        <v>78</v>
      </c>
      <c r="C1190" s="14" t="s">
        <v>197</v>
      </c>
      <c r="D1190" s="2">
        <v>2013</v>
      </c>
      <c r="E1190" s="14">
        <v>2013</v>
      </c>
      <c r="F1190" s="14" t="s">
        <v>102</v>
      </c>
      <c r="G1190" s="26">
        <v>5737</v>
      </c>
      <c r="H1190" s="26">
        <v>12838</v>
      </c>
      <c r="I1190" s="53">
        <v>20838</v>
      </c>
      <c r="J1190" s="30">
        <v>0.96440000000000003</v>
      </c>
      <c r="K1190" s="30"/>
      <c r="L1190" s="149"/>
      <c r="M1190" s="30"/>
      <c r="N1190" s="30">
        <v>5.7000000000000002E-2</v>
      </c>
      <c r="O1190" s="1"/>
      <c r="P1190" s="1"/>
      <c r="Q1190" s="1"/>
      <c r="R1190" s="1"/>
      <c r="S1190" s="1"/>
      <c r="T1190" s="1"/>
      <c r="U1190" s="1"/>
      <c r="V1190" s="1"/>
      <c r="W1190" s="1"/>
      <c r="X1190" s="1"/>
      <c r="Y1190" s="1"/>
      <c r="Z1190" s="1"/>
      <c r="AA1190" s="1"/>
      <c r="AB1190" s="1"/>
      <c r="AC1190" s="1"/>
      <c r="AD1190" s="1"/>
      <c r="AE1190" s="1"/>
    </row>
    <row r="1191" spans="1:31">
      <c r="A1191" s="56" t="s">
        <v>183</v>
      </c>
      <c r="B1191" s="2" t="s">
        <v>66</v>
      </c>
      <c r="C1191" s="14" t="s">
        <v>198</v>
      </c>
      <c r="D1191" s="2">
        <v>2013</v>
      </c>
      <c r="E1191" s="14">
        <v>2013</v>
      </c>
      <c r="F1191" s="14" t="s">
        <v>102</v>
      </c>
      <c r="G1191" s="26">
        <v>1954575</v>
      </c>
      <c r="H1191" s="26">
        <v>4240897</v>
      </c>
      <c r="I1191" s="53">
        <v>8603896</v>
      </c>
      <c r="J1191" s="30">
        <v>0.96589999999999998</v>
      </c>
      <c r="K1191" s="30"/>
      <c r="L1191" s="149"/>
      <c r="M1191" s="30"/>
      <c r="N1191" s="30">
        <v>2.9600000000000001E-2</v>
      </c>
      <c r="O1191" s="2"/>
      <c r="P1191" s="2"/>
      <c r="Q1191" s="2"/>
      <c r="R1191" s="2"/>
      <c r="S1191" s="2"/>
      <c r="T1191" s="2"/>
      <c r="U1191" s="2"/>
      <c r="V1191" s="2"/>
      <c r="W1191" s="2"/>
      <c r="X1191" s="2"/>
      <c r="Y1191" s="2"/>
      <c r="Z1191" s="2"/>
      <c r="AA1191" s="2"/>
      <c r="AB1191" s="2"/>
      <c r="AC1191" s="2"/>
      <c r="AD1191" s="2"/>
      <c r="AE1191" s="2"/>
    </row>
    <row r="1192" spans="1:31">
      <c r="A1192" s="56" t="s">
        <v>184</v>
      </c>
      <c r="B1192" s="2" t="s">
        <v>77</v>
      </c>
      <c r="C1192" s="14" t="s">
        <v>198</v>
      </c>
      <c r="D1192" s="2">
        <v>2013</v>
      </c>
      <c r="E1192" s="14">
        <v>2013</v>
      </c>
      <c r="F1192" s="14" t="s">
        <v>102</v>
      </c>
      <c r="G1192" s="26">
        <v>63501</v>
      </c>
      <c r="H1192" s="26">
        <v>127311</v>
      </c>
      <c r="I1192" s="53">
        <v>277621</v>
      </c>
      <c r="J1192" s="30">
        <v>0.89949999999999997</v>
      </c>
      <c r="K1192" s="30"/>
      <c r="L1192" s="149"/>
      <c r="M1192" s="30"/>
      <c r="N1192" s="30">
        <v>3.1600000000000003E-2</v>
      </c>
      <c r="O1192" s="1"/>
      <c r="P1192" s="1"/>
      <c r="Q1192" s="1"/>
      <c r="R1192" s="1"/>
      <c r="S1192" s="1"/>
      <c r="T1192" s="1"/>
      <c r="U1192" s="1"/>
      <c r="V1192" s="1"/>
      <c r="W1192" s="1"/>
      <c r="X1192" s="1"/>
      <c r="Y1192" s="1"/>
      <c r="Z1192" s="1"/>
      <c r="AA1192" s="1"/>
      <c r="AB1192" s="1"/>
      <c r="AC1192" s="1"/>
      <c r="AD1192" s="1"/>
      <c r="AE1192" s="1"/>
    </row>
    <row r="1193" spans="1:31">
      <c r="A1193" s="56" t="s">
        <v>185</v>
      </c>
      <c r="B1193" s="2" t="s">
        <v>78</v>
      </c>
      <c r="C1193" s="14" t="s">
        <v>198</v>
      </c>
      <c r="D1193" s="2">
        <v>2013</v>
      </c>
      <c r="E1193" s="14">
        <v>2013</v>
      </c>
      <c r="F1193" s="14" t="s">
        <v>102</v>
      </c>
      <c r="G1193" s="26">
        <v>91</v>
      </c>
      <c r="H1193" s="26">
        <v>160</v>
      </c>
      <c r="I1193" s="53">
        <v>204</v>
      </c>
      <c r="J1193" s="30">
        <v>1</v>
      </c>
      <c r="K1193" s="30"/>
      <c r="L1193" s="149"/>
      <c r="M1193" s="30"/>
      <c r="N1193" s="30">
        <v>5.2900000000000003E-2</v>
      </c>
      <c r="O1193" s="1"/>
      <c r="P1193" s="1"/>
      <c r="Q1193" s="1"/>
      <c r="R1193" s="1"/>
      <c r="S1193" s="1"/>
      <c r="T1193" s="1"/>
      <c r="U1193" s="1"/>
      <c r="V1193" s="1"/>
      <c r="W1193" s="1"/>
      <c r="X1193" s="1"/>
      <c r="Y1193" s="1"/>
      <c r="Z1193" s="1"/>
      <c r="AA1193" s="1"/>
      <c r="AB1193" s="1"/>
      <c r="AC1193" s="1"/>
      <c r="AD1193" s="1"/>
      <c r="AE1193" s="1"/>
    </row>
    <row r="1194" spans="1:31">
      <c r="A1194" s="56" t="s">
        <v>186</v>
      </c>
      <c r="B1194" s="2" t="s">
        <v>78</v>
      </c>
      <c r="C1194" s="14" t="s">
        <v>198</v>
      </c>
      <c r="D1194" s="2">
        <v>2013</v>
      </c>
      <c r="E1194" s="14">
        <v>2013</v>
      </c>
      <c r="F1194" s="14" t="s">
        <v>102</v>
      </c>
      <c r="G1194" s="26">
        <v>1688</v>
      </c>
      <c r="H1194" s="26">
        <v>3297</v>
      </c>
      <c r="I1194" s="53">
        <v>4766</v>
      </c>
      <c r="J1194" s="30">
        <v>0.99060000000000004</v>
      </c>
      <c r="K1194" s="30"/>
      <c r="L1194" s="149"/>
      <c r="M1194" s="30"/>
      <c r="N1194" s="30">
        <v>5.2900000000000003E-2</v>
      </c>
    </row>
    <row r="1195" spans="1:31">
      <c r="A1195" s="56" t="s">
        <v>187</v>
      </c>
      <c r="B1195" s="2" t="s">
        <v>78</v>
      </c>
      <c r="C1195" s="14" t="s">
        <v>198</v>
      </c>
      <c r="D1195" s="2">
        <v>2013</v>
      </c>
      <c r="E1195" s="14">
        <v>2013</v>
      </c>
      <c r="F1195" s="14" t="s">
        <v>102</v>
      </c>
      <c r="G1195" s="26">
        <v>14832</v>
      </c>
      <c r="H1195" s="26">
        <v>30313</v>
      </c>
      <c r="I1195" s="53">
        <v>52921</v>
      </c>
      <c r="J1195" s="30">
        <v>0.92430000000000001</v>
      </c>
      <c r="K1195" s="30"/>
      <c r="L1195" s="149"/>
      <c r="M1195" s="30"/>
      <c r="N1195" s="30">
        <v>5.2900000000000003E-2</v>
      </c>
    </row>
    <row r="1196" spans="1:31">
      <c r="A1196" s="56" t="s">
        <v>188</v>
      </c>
      <c r="B1196" s="2" t="s">
        <v>78</v>
      </c>
      <c r="C1196" s="14" t="s">
        <v>198</v>
      </c>
      <c r="D1196" s="2">
        <v>2013</v>
      </c>
      <c r="E1196" s="14">
        <v>2013</v>
      </c>
      <c r="F1196" s="14" t="s">
        <v>102</v>
      </c>
      <c r="G1196" s="26">
        <v>2552</v>
      </c>
      <c r="H1196" s="26">
        <v>4890</v>
      </c>
      <c r="I1196" s="53">
        <v>6932</v>
      </c>
      <c r="J1196" s="30">
        <v>0.98399999999999999</v>
      </c>
      <c r="K1196" s="30"/>
      <c r="L1196" s="149"/>
      <c r="M1196" s="30"/>
      <c r="N1196" s="30">
        <v>5.2900000000000003E-2</v>
      </c>
    </row>
    <row r="1197" spans="1:31">
      <c r="A1197" s="56" t="s">
        <v>189</v>
      </c>
      <c r="B1197" s="2" t="s">
        <v>78</v>
      </c>
      <c r="C1197" s="14" t="s">
        <v>198</v>
      </c>
      <c r="D1197" s="2">
        <v>2013</v>
      </c>
      <c r="E1197" s="14">
        <v>2013</v>
      </c>
      <c r="F1197" s="14" t="s">
        <v>102</v>
      </c>
      <c r="G1197" s="26">
        <v>685</v>
      </c>
      <c r="H1197" s="26">
        <v>1608</v>
      </c>
      <c r="I1197" s="53">
        <v>5035</v>
      </c>
      <c r="J1197" s="30">
        <v>0.94120000000000004</v>
      </c>
      <c r="K1197" s="30"/>
      <c r="L1197" s="149"/>
      <c r="M1197" s="30"/>
      <c r="N1197" s="30">
        <v>5.2900000000000003E-2</v>
      </c>
    </row>
    <row r="1198" spans="1:31">
      <c r="A1198" s="56" t="s">
        <v>190</v>
      </c>
      <c r="B1198" s="2" t="s">
        <v>77</v>
      </c>
      <c r="C1198" s="14" t="s">
        <v>198</v>
      </c>
      <c r="D1198" s="2">
        <v>2013</v>
      </c>
      <c r="E1198" s="14">
        <v>2013</v>
      </c>
      <c r="F1198" s="14" t="s">
        <v>102</v>
      </c>
      <c r="G1198" s="26">
        <v>33168</v>
      </c>
      <c r="H1198" s="26">
        <v>69032</v>
      </c>
      <c r="I1198" s="53">
        <v>163104</v>
      </c>
      <c r="J1198" s="30">
        <v>0.93120000000000003</v>
      </c>
      <c r="K1198" s="30"/>
      <c r="L1198" s="149"/>
      <c r="M1198" s="30"/>
      <c r="N1198" s="30">
        <v>4.02E-2</v>
      </c>
    </row>
    <row r="1199" spans="1:31">
      <c r="A1199" s="56" t="s">
        <v>191</v>
      </c>
      <c r="B1199" s="2" t="s">
        <v>78</v>
      </c>
      <c r="C1199" s="14" t="s">
        <v>198</v>
      </c>
      <c r="D1199" s="2">
        <v>2013</v>
      </c>
      <c r="E1199" s="14">
        <v>2013</v>
      </c>
      <c r="F1199" s="14" t="s">
        <v>102</v>
      </c>
      <c r="G1199" s="26">
        <v>2483</v>
      </c>
      <c r="H1199" s="26">
        <v>5041</v>
      </c>
      <c r="I1199" s="53">
        <v>8235</v>
      </c>
      <c r="J1199" s="30">
        <v>1</v>
      </c>
      <c r="K1199" s="30"/>
      <c r="L1199" s="149"/>
      <c r="M1199" s="30"/>
      <c r="N1199" s="30">
        <v>5.2900000000000003E-2</v>
      </c>
    </row>
    <row r="1200" spans="1:31">
      <c r="A1200" s="56" t="s">
        <v>192</v>
      </c>
      <c r="B1200" s="2" t="s">
        <v>78</v>
      </c>
      <c r="C1200" s="14" t="s">
        <v>198</v>
      </c>
      <c r="D1200" s="2">
        <v>2013</v>
      </c>
      <c r="E1200" s="14">
        <v>2013</v>
      </c>
      <c r="F1200" s="14" t="s">
        <v>102</v>
      </c>
      <c r="G1200" s="26">
        <v>6282</v>
      </c>
      <c r="H1200" s="26">
        <v>11591</v>
      </c>
      <c r="I1200" s="53">
        <v>20240</v>
      </c>
      <c r="J1200" s="30">
        <v>0.98480000000000001</v>
      </c>
      <c r="K1200" s="30"/>
      <c r="L1200" s="149"/>
      <c r="M1200" s="30"/>
      <c r="N1200" s="30">
        <v>5.2900000000000003E-2</v>
      </c>
    </row>
    <row r="1201" spans="1:14">
      <c r="A1201" s="13" t="s">
        <v>134</v>
      </c>
      <c r="B1201" s="2" t="s">
        <v>77</v>
      </c>
      <c r="C1201" s="14" t="s">
        <v>198</v>
      </c>
      <c r="D1201" s="2">
        <v>2013</v>
      </c>
      <c r="E1201" s="14">
        <v>2013</v>
      </c>
      <c r="F1201" s="14" t="s">
        <v>102</v>
      </c>
      <c r="G1201" s="26">
        <v>90693</v>
      </c>
      <c r="H1201" s="26">
        <v>217651</v>
      </c>
      <c r="I1201" s="53">
        <v>339629</v>
      </c>
      <c r="J1201" s="30">
        <v>0.9143</v>
      </c>
      <c r="K1201" s="30"/>
      <c r="L1201" s="149"/>
      <c r="M1201" s="30"/>
      <c r="N1201" s="30">
        <v>3.5000000000000001E-3</v>
      </c>
    </row>
    <row r="1202" spans="1:14">
      <c r="A1202" s="13" t="s">
        <v>135</v>
      </c>
      <c r="B1202" s="2" t="s">
        <v>78</v>
      </c>
      <c r="C1202" s="14" t="s">
        <v>198</v>
      </c>
      <c r="D1202" s="2">
        <v>2013</v>
      </c>
      <c r="E1202" s="14">
        <v>2013</v>
      </c>
      <c r="F1202" s="14" t="s">
        <v>102</v>
      </c>
      <c r="G1202" s="26">
        <v>1397</v>
      </c>
      <c r="H1202" s="26">
        <v>3455</v>
      </c>
      <c r="I1202" s="53">
        <v>7844</v>
      </c>
      <c r="J1202" s="30">
        <v>1</v>
      </c>
      <c r="K1202" s="30"/>
      <c r="L1202" s="149"/>
      <c r="M1202" s="30"/>
      <c r="N1202" s="30">
        <v>5.2900000000000003E-2</v>
      </c>
    </row>
    <row r="1203" spans="1:14">
      <c r="A1203" s="13" t="s">
        <v>136</v>
      </c>
      <c r="B1203" s="2" t="s">
        <v>78</v>
      </c>
      <c r="C1203" s="14" t="s">
        <v>198</v>
      </c>
      <c r="D1203" s="2">
        <v>2013</v>
      </c>
      <c r="E1203" s="14">
        <v>2013</v>
      </c>
      <c r="F1203" s="14" t="s">
        <v>102</v>
      </c>
      <c r="G1203" s="26">
        <v>8788</v>
      </c>
      <c r="H1203" s="26">
        <v>16477</v>
      </c>
      <c r="I1203" s="53">
        <v>30232</v>
      </c>
      <c r="J1203" s="30">
        <v>0.9375</v>
      </c>
      <c r="K1203" s="30"/>
      <c r="L1203" s="149"/>
      <c r="M1203" s="30"/>
      <c r="N1203" s="30">
        <v>5.2900000000000003E-2</v>
      </c>
    </row>
    <row r="1204" spans="1:14">
      <c r="A1204" s="13" t="s">
        <v>137</v>
      </c>
      <c r="B1204" s="2" t="s">
        <v>78</v>
      </c>
      <c r="C1204" s="14" t="s">
        <v>198</v>
      </c>
      <c r="D1204" s="2">
        <v>2013</v>
      </c>
      <c r="E1204" s="14">
        <v>2013</v>
      </c>
      <c r="F1204" s="14" t="s">
        <v>102</v>
      </c>
      <c r="G1204" s="26">
        <v>14799</v>
      </c>
      <c r="H1204" s="26">
        <v>34870</v>
      </c>
      <c r="I1204" s="53">
        <v>61019</v>
      </c>
      <c r="J1204" s="30">
        <v>0.86860000000000004</v>
      </c>
      <c r="K1204" s="30"/>
      <c r="L1204" s="149"/>
      <c r="M1204" s="30"/>
      <c r="N1204" s="30">
        <v>5.2900000000000003E-2</v>
      </c>
    </row>
    <row r="1205" spans="1:14">
      <c r="A1205" s="13" t="s">
        <v>138</v>
      </c>
      <c r="B1205" s="2" t="s">
        <v>78</v>
      </c>
      <c r="C1205" s="14" t="s">
        <v>198</v>
      </c>
      <c r="D1205" s="2">
        <v>2013</v>
      </c>
      <c r="E1205" s="14">
        <v>2013</v>
      </c>
      <c r="F1205" s="14" t="s">
        <v>102</v>
      </c>
      <c r="G1205" s="26">
        <v>1002</v>
      </c>
      <c r="H1205" s="26">
        <v>2029</v>
      </c>
      <c r="I1205" s="53">
        <v>3642</v>
      </c>
      <c r="J1205" s="30">
        <v>0.98440000000000005</v>
      </c>
      <c r="K1205" s="30"/>
      <c r="L1205" s="149"/>
      <c r="M1205" s="30"/>
      <c r="N1205" s="30">
        <v>5.2900000000000003E-2</v>
      </c>
    </row>
    <row r="1206" spans="1:14">
      <c r="A1206" s="13" t="s">
        <v>139</v>
      </c>
      <c r="B1206" s="2" t="s">
        <v>78</v>
      </c>
      <c r="C1206" s="14" t="s">
        <v>198</v>
      </c>
      <c r="D1206" s="2">
        <v>2013</v>
      </c>
      <c r="E1206" s="14">
        <v>2013</v>
      </c>
      <c r="F1206" s="14" t="s">
        <v>102</v>
      </c>
      <c r="G1206" s="26">
        <v>59170</v>
      </c>
      <c r="H1206" s="26">
        <v>142950</v>
      </c>
      <c r="I1206" s="53">
        <v>266043</v>
      </c>
      <c r="J1206" s="30">
        <v>0.98529999999999995</v>
      </c>
      <c r="K1206" s="30"/>
      <c r="L1206" s="149"/>
      <c r="M1206" s="30"/>
      <c r="N1206" s="30">
        <v>2.24E-2</v>
      </c>
    </row>
    <row r="1207" spans="1:14">
      <c r="A1207" s="13" t="s">
        <v>140</v>
      </c>
      <c r="B1207" s="2" t="s">
        <v>78</v>
      </c>
      <c r="C1207" s="14" t="s">
        <v>198</v>
      </c>
      <c r="D1207" s="2">
        <v>2013</v>
      </c>
      <c r="E1207" s="14">
        <v>2013</v>
      </c>
      <c r="F1207" s="14" t="s">
        <v>102</v>
      </c>
      <c r="G1207" s="26">
        <v>9813</v>
      </c>
      <c r="H1207" s="26">
        <v>23245</v>
      </c>
      <c r="I1207" s="53">
        <v>40057</v>
      </c>
      <c r="J1207" s="30">
        <v>0.99019999999999997</v>
      </c>
      <c r="K1207" s="30"/>
      <c r="L1207" s="149"/>
      <c r="M1207" s="30"/>
      <c r="N1207" s="30">
        <v>5.2900000000000003E-2</v>
      </c>
    </row>
    <row r="1208" spans="1:14">
      <c r="A1208" s="13" t="s">
        <v>141</v>
      </c>
      <c r="B1208" s="2" t="s">
        <v>78</v>
      </c>
      <c r="C1208" s="14" t="s">
        <v>198</v>
      </c>
      <c r="D1208" s="2">
        <v>2013</v>
      </c>
      <c r="E1208" s="14">
        <v>2013</v>
      </c>
      <c r="F1208" s="14" t="s">
        <v>102</v>
      </c>
      <c r="G1208" s="26">
        <v>5119</v>
      </c>
      <c r="H1208" s="26">
        <v>10267</v>
      </c>
      <c r="I1208" s="53">
        <v>19689</v>
      </c>
      <c r="J1208" s="30">
        <v>0.92659999999999998</v>
      </c>
      <c r="K1208" s="30"/>
      <c r="L1208" s="149"/>
      <c r="M1208" s="30"/>
      <c r="N1208" s="30">
        <v>5.2900000000000003E-2</v>
      </c>
    </row>
    <row r="1209" spans="1:14">
      <c r="A1209" s="13" t="s">
        <v>142</v>
      </c>
      <c r="B1209" s="2" t="s">
        <v>78</v>
      </c>
      <c r="C1209" s="14" t="s">
        <v>198</v>
      </c>
      <c r="D1209" s="2">
        <v>2013</v>
      </c>
      <c r="E1209" s="14">
        <v>2013</v>
      </c>
      <c r="F1209" s="14" t="s">
        <v>102</v>
      </c>
      <c r="G1209" s="26">
        <v>1420</v>
      </c>
      <c r="H1209" s="26">
        <v>2971</v>
      </c>
      <c r="I1209" s="53">
        <v>5099</v>
      </c>
      <c r="J1209" s="30">
        <v>0.92930000000000001</v>
      </c>
      <c r="K1209" s="30"/>
      <c r="L1209" s="149"/>
      <c r="M1209" s="30"/>
      <c r="N1209" s="30">
        <v>5.2900000000000003E-2</v>
      </c>
    </row>
    <row r="1210" spans="1:14">
      <c r="A1210" s="13" t="s">
        <v>143</v>
      </c>
      <c r="B1210" s="2" t="s">
        <v>79</v>
      </c>
      <c r="C1210" s="14" t="s">
        <v>198</v>
      </c>
      <c r="D1210" s="2">
        <v>2013</v>
      </c>
      <c r="E1210" s="14">
        <v>2013</v>
      </c>
      <c r="F1210" s="14" t="s">
        <v>102</v>
      </c>
      <c r="G1210" s="26">
        <v>562551</v>
      </c>
      <c r="H1210" s="26">
        <v>1158732</v>
      </c>
      <c r="I1210" s="53">
        <v>2651016</v>
      </c>
      <c r="J1210" s="30">
        <v>0.96699999999999997</v>
      </c>
      <c r="K1210" s="30"/>
      <c r="L1210" s="149"/>
      <c r="M1210" s="30"/>
      <c r="N1210" s="30">
        <v>2.7199999999999998E-2</v>
      </c>
    </row>
    <row r="1211" spans="1:14">
      <c r="A1211" s="13" t="s">
        <v>144</v>
      </c>
      <c r="B1211" s="2" t="s">
        <v>78</v>
      </c>
      <c r="C1211" s="14" t="s">
        <v>198</v>
      </c>
      <c r="D1211" s="2">
        <v>2013</v>
      </c>
      <c r="E1211" s="14">
        <v>2013</v>
      </c>
      <c r="F1211" s="14" t="s">
        <v>102</v>
      </c>
      <c r="G1211" s="26">
        <v>10522</v>
      </c>
      <c r="H1211" s="26">
        <v>26604</v>
      </c>
      <c r="I1211" s="53">
        <v>50733</v>
      </c>
      <c r="J1211" s="30">
        <v>0.98299999999999998</v>
      </c>
      <c r="K1211" s="30"/>
      <c r="L1211" s="149"/>
      <c r="M1211" s="30"/>
      <c r="N1211" s="30">
        <v>5.2900000000000003E-2</v>
      </c>
    </row>
    <row r="1212" spans="1:14">
      <c r="A1212" s="13" t="s">
        <v>145</v>
      </c>
      <c r="B1212" s="2" t="s">
        <v>78</v>
      </c>
      <c r="C1212" s="14" t="s">
        <v>198</v>
      </c>
      <c r="D1212" s="2">
        <v>2013</v>
      </c>
      <c r="E1212" s="14">
        <v>2013</v>
      </c>
      <c r="F1212" s="14" t="s">
        <v>102</v>
      </c>
      <c r="G1212" s="26">
        <v>5786</v>
      </c>
      <c r="H1212" s="26">
        <v>9747</v>
      </c>
      <c r="I1212" s="53">
        <v>26115</v>
      </c>
      <c r="J1212" s="30">
        <v>0.9607</v>
      </c>
      <c r="K1212" s="30"/>
      <c r="L1212" s="149"/>
      <c r="M1212" s="30"/>
      <c r="N1212" s="30">
        <v>5.2900000000000003E-2</v>
      </c>
    </row>
    <row r="1213" spans="1:14">
      <c r="A1213" s="13" t="s">
        <v>146</v>
      </c>
      <c r="B1213" s="2" t="s">
        <v>78</v>
      </c>
      <c r="C1213" s="14" t="s">
        <v>198</v>
      </c>
      <c r="D1213" s="2">
        <v>2013</v>
      </c>
      <c r="E1213" s="14">
        <v>2013</v>
      </c>
      <c r="F1213" s="14" t="s">
        <v>102</v>
      </c>
      <c r="G1213" s="26">
        <v>895</v>
      </c>
      <c r="H1213" s="26">
        <v>1794</v>
      </c>
      <c r="I1213" s="53">
        <v>2963</v>
      </c>
      <c r="J1213" s="30">
        <v>0.8276</v>
      </c>
      <c r="K1213" s="30"/>
      <c r="L1213" s="149"/>
      <c r="M1213" s="30"/>
      <c r="N1213" s="30">
        <v>5.2900000000000003E-2</v>
      </c>
    </row>
    <row r="1214" spans="1:14">
      <c r="A1214" s="13" t="s">
        <v>147</v>
      </c>
      <c r="B1214" s="2" t="s">
        <v>78</v>
      </c>
      <c r="C1214" s="14" t="s">
        <v>198</v>
      </c>
      <c r="D1214" s="2">
        <v>2013</v>
      </c>
      <c r="E1214" s="14">
        <v>2013</v>
      </c>
      <c r="F1214" s="14" t="s">
        <v>102</v>
      </c>
      <c r="G1214" s="26">
        <v>6837</v>
      </c>
      <c r="H1214" s="26">
        <v>12954</v>
      </c>
      <c r="I1214" s="53">
        <v>26125</v>
      </c>
      <c r="J1214" s="30">
        <v>0.99460000000000004</v>
      </c>
      <c r="K1214" s="30"/>
      <c r="L1214" s="149"/>
      <c r="M1214" s="30"/>
      <c r="N1214" s="30">
        <v>5.2900000000000003E-2</v>
      </c>
    </row>
    <row r="1215" spans="1:14">
      <c r="A1215" s="13" t="s">
        <v>148</v>
      </c>
      <c r="B1215" s="2" t="s">
        <v>78</v>
      </c>
      <c r="C1215" s="14" t="s">
        <v>198</v>
      </c>
      <c r="D1215" s="2">
        <v>2013</v>
      </c>
      <c r="E1215" s="14">
        <v>2013</v>
      </c>
      <c r="F1215" s="14" t="s">
        <v>102</v>
      </c>
      <c r="G1215" s="26">
        <v>22704</v>
      </c>
      <c r="H1215" s="26">
        <v>54704</v>
      </c>
      <c r="I1215" s="53">
        <v>95284</v>
      </c>
      <c r="J1215" s="30">
        <v>0.97370000000000001</v>
      </c>
      <c r="K1215" s="30"/>
      <c r="L1215" s="149"/>
      <c r="M1215" s="30"/>
      <c r="N1215" s="30">
        <v>1.3100000000000001E-2</v>
      </c>
    </row>
    <row r="1216" spans="1:14">
      <c r="A1216" s="13" t="s">
        <v>149</v>
      </c>
      <c r="B1216" s="2" t="s">
        <v>78</v>
      </c>
      <c r="C1216" s="14" t="s">
        <v>198</v>
      </c>
      <c r="D1216" s="2">
        <v>2013</v>
      </c>
      <c r="E1216" s="14">
        <v>2013</v>
      </c>
      <c r="F1216" s="14" t="s">
        <v>102</v>
      </c>
      <c r="G1216" s="26">
        <v>404</v>
      </c>
      <c r="H1216" s="26">
        <v>918</v>
      </c>
      <c r="I1216" s="53">
        <v>2104</v>
      </c>
      <c r="J1216" s="30">
        <v>1</v>
      </c>
      <c r="K1216" s="30"/>
      <c r="L1216" s="149"/>
      <c r="M1216" s="30"/>
      <c r="N1216" s="30">
        <v>5.2900000000000003E-2</v>
      </c>
    </row>
    <row r="1217" spans="1:14">
      <c r="A1217" s="13" t="s">
        <v>150</v>
      </c>
      <c r="B1217" s="2" t="s">
        <v>78</v>
      </c>
      <c r="C1217" s="14" t="s">
        <v>198</v>
      </c>
      <c r="D1217" s="2">
        <v>2013</v>
      </c>
      <c r="E1217" s="14">
        <v>2013</v>
      </c>
      <c r="F1217" s="14" t="s">
        <v>102</v>
      </c>
      <c r="G1217" s="26">
        <v>343</v>
      </c>
      <c r="H1217" s="26">
        <v>579</v>
      </c>
      <c r="I1217" s="53">
        <v>1663</v>
      </c>
      <c r="J1217" s="30">
        <v>1</v>
      </c>
      <c r="K1217" s="30"/>
      <c r="L1217" s="149"/>
      <c r="M1217" s="30"/>
      <c r="N1217" s="30">
        <v>5.2900000000000003E-2</v>
      </c>
    </row>
    <row r="1218" spans="1:14">
      <c r="A1218" s="13" t="s">
        <v>151</v>
      </c>
      <c r="B1218" s="2" t="s">
        <v>78</v>
      </c>
      <c r="C1218" s="14" t="s">
        <v>198</v>
      </c>
      <c r="D1218" s="2">
        <v>2013</v>
      </c>
      <c r="E1218" s="14">
        <v>2013</v>
      </c>
      <c r="F1218" s="14" t="s">
        <v>102</v>
      </c>
      <c r="G1218" s="26">
        <v>19171</v>
      </c>
      <c r="H1218" s="26">
        <v>43496</v>
      </c>
      <c r="I1218" s="53">
        <v>118353</v>
      </c>
      <c r="J1218" s="30">
        <v>1</v>
      </c>
      <c r="K1218" s="30"/>
      <c r="L1218" s="149"/>
      <c r="M1218" s="30"/>
      <c r="N1218" s="30">
        <v>2.4199999999999999E-2</v>
      </c>
    </row>
    <row r="1219" spans="1:14">
      <c r="A1219" s="13" t="s">
        <v>152</v>
      </c>
      <c r="B1219" s="2" t="s">
        <v>78</v>
      </c>
      <c r="C1219" s="14" t="s">
        <v>198</v>
      </c>
      <c r="D1219" s="2">
        <v>2013</v>
      </c>
      <c r="E1219" s="14">
        <v>2013</v>
      </c>
      <c r="F1219" s="14" t="s">
        <v>102</v>
      </c>
      <c r="G1219" s="26">
        <v>3116</v>
      </c>
      <c r="H1219" s="26">
        <v>6596</v>
      </c>
      <c r="I1219" s="53">
        <v>21038</v>
      </c>
      <c r="J1219" s="30">
        <v>0.72330000000000005</v>
      </c>
      <c r="K1219" s="30"/>
      <c r="L1219" s="149"/>
      <c r="M1219" s="30"/>
      <c r="N1219" s="30">
        <v>5.2900000000000003E-2</v>
      </c>
    </row>
    <row r="1220" spans="1:14">
      <c r="A1220" s="13" t="s">
        <v>153</v>
      </c>
      <c r="B1220" s="2" t="s">
        <v>78</v>
      </c>
      <c r="C1220" s="14" t="s">
        <v>198</v>
      </c>
      <c r="D1220" s="2">
        <v>2013</v>
      </c>
      <c r="E1220" s="14">
        <v>2013</v>
      </c>
      <c r="F1220" s="14" t="s">
        <v>102</v>
      </c>
      <c r="G1220" s="26">
        <v>3880</v>
      </c>
      <c r="H1220" s="26">
        <v>7399</v>
      </c>
      <c r="I1220" s="53">
        <v>12636</v>
      </c>
      <c r="J1220" s="30">
        <v>0.99480000000000002</v>
      </c>
      <c r="K1220" s="30"/>
      <c r="L1220" s="149"/>
      <c r="M1220" s="30"/>
      <c r="N1220" s="30">
        <v>5.2900000000000003E-2</v>
      </c>
    </row>
    <row r="1221" spans="1:14">
      <c r="A1221" s="13" t="s">
        <v>154</v>
      </c>
      <c r="B1221" s="2" t="s">
        <v>77</v>
      </c>
      <c r="C1221" s="14" t="s">
        <v>198</v>
      </c>
      <c r="D1221" s="2">
        <v>2013</v>
      </c>
      <c r="E1221" s="14">
        <v>2013</v>
      </c>
      <c r="F1221" s="14" t="s">
        <v>102</v>
      </c>
      <c r="G1221" s="26">
        <v>107799</v>
      </c>
      <c r="H1221" s="26">
        <v>236820</v>
      </c>
      <c r="I1221" s="53">
        <v>555688</v>
      </c>
      <c r="J1221" s="30">
        <v>0.99409999999999998</v>
      </c>
      <c r="K1221" s="30"/>
      <c r="L1221" s="149"/>
      <c r="M1221" s="30"/>
      <c r="N1221" s="30">
        <v>2.1899999999999999E-2</v>
      </c>
    </row>
    <row r="1222" spans="1:14">
      <c r="A1222" s="13" t="s">
        <v>155</v>
      </c>
      <c r="B1222" s="2" t="s">
        <v>77</v>
      </c>
      <c r="C1222" s="14" t="s">
        <v>198</v>
      </c>
      <c r="D1222" s="2">
        <v>2013</v>
      </c>
      <c r="E1222" s="14">
        <v>2013</v>
      </c>
      <c r="F1222" s="14" t="s">
        <v>102</v>
      </c>
      <c r="G1222" s="26">
        <v>8702</v>
      </c>
      <c r="H1222" s="26">
        <v>17929</v>
      </c>
      <c r="I1222" s="53">
        <v>33500</v>
      </c>
      <c r="J1222" s="30">
        <v>0.99280000000000002</v>
      </c>
      <c r="K1222" s="30"/>
      <c r="L1222" s="149"/>
      <c r="M1222" s="30"/>
      <c r="N1222" s="30">
        <v>5.2900000000000003E-2</v>
      </c>
    </row>
    <row r="1223" spans="1:14">
      <c r="A1223" s="13" t="s">
        <v>156</v>
      </c>
      <c r="B1223" s="2" t="s">
        <v>78</v>
      </c>
      <c r="C1223" s="14" t="s">
        <v>198</v>
      </c>
      <c r="D1223" s="2">
        <v>2013</v>
      </c>
      <c r="E1223" s="14">
        <v>2013</v>
      </c>
      <c r="F1223" s="14" t="s">
        <v>102</v>
      </c>
      <c r="G1223" s="26">
        <v>777</v>
      </c>
      <c r="H1223" s="26">
        <v>1580</v>
      </c>
      <c r="I1223" s="53">
        <v>3298</v>
      </c>
      <c r="J1223" s="30">
        <v>1</v>
      </c>
      <c r="K1223" s="30"/>
      <c r="L1223" s="149"/>
      <c r="M1223" s="30"/>
      <c r="N1223" s="30">
        <v>5.2900000000000003E-2</v>
      </c>
    </row>
    <row r="1224" spans="1:14">
      <c r="A1224" s="13" t="s">
        <v>157</v>
      </c>
      <c r="B1224" s="2" t="s">
        <v>78</v>
      </c>
      <c r="C1224" s="14" t="s">
        <v>198</v>
      </c>
      <c r="D1224" s="2">
        <v>2013</v>
      </c>
      <c r="E1224" s="14">
        <v>2013</v>
      </c>
      <c r="F1224" s="14" t="s">
        <v>102</v>
      </c>
      <c r="G1224" s="26">
        <v>118089</v>
      </c>
      <c r="H1224" s="26">
        <v>282959</v>
      </c>
      <c r="I1224" s="53">
        <v>500147</v>
      </c>
      <c r="J1224" s="30">
        <v>0.99570000000000003</v>
      </c>
      <c r="K1224" s="30"/>
      <c r="L1224" s="149"/>
      <c r="M1224" s="30"/>
      <c r="N1224" s="30">
        <v>3.1699999999999999E-2</v>
      </c>
    </row>
    <row r="1225" spans="1:14">
      <c r="A1225" s="13" t="s">
        <v>158</v>
      </c>
      <c r="B1225" s="2" t="s">
        <v>77</v>
      </c>
      <c r="C1225" s="14" t="s">
        <v>198</v>
      </c>
      <c r="D1225" s="2">
        <v>2013</v>
      </c>
      <c r="E1225" s="14">
        <v>2013</v>
      </c>
      <c r="F1225" s="14" t="s">
        <v>102</v>
      </c>
      <c r="G1225" s="26">
        <v>95019</v>
      </c>
      <c r="H1225" s="26">
        <v>210684</v>
      </c>
      <c r="I1225" s="53">
        <v>360938</v>
      </c>
      <c r="J1225" s="30">
        <v>0.98750000000000004</v>
      </c>
      <c r="K1225" s="30"/>
      <c r="L1225" s="149"/>
      <c r="M1225" s="30"/>
      <c r="N1225" s="30">
        <v>4.4000000000000003E-3</v>
      </c>
    </row>
    <row r="1226" spans="1:14">
      <c r="A1226" s="13" t="s">
        <v>159</v>
      </c>
      <c r="B1226" s="2" t="s">
        <v>78</v>
      </c>
      <c r="C1226" s="14" t="s">
        <v>198</v>
      </c>
      <c r="D1226" s="2">
        <v>2013</v>
      </c>
      <c r="E1226" s="14">
        <v>2013</v>
      </c>
      <c r="F1226" s="14" t="s">
        <v>102</v>
      </c>
      <c r="G1226" s="26">
        <v>2551</v>
      </c>
      <c r="H1226" s="26">
        <v>5934</v>
      </c>
      <c r="I1226" s="53">
        <v>11310</v>
      </c>
      <c r="J1226" s="30">
        <v>1</v>
      </c>
      <c r="K1226" s="30"/>
      <c r="L1226" s="149"/>
      <c r="M1226" s="30"/>
      <c r="N1226" s="30">
        <v>5.2900000000000003E-2</v>
      </c>
    </row>
    <row r="1227" spans="1:14">
      <c r="A1227" s="13" t="s">
        <v>160</v>
      </c>
      <c r="B1227" s="2" t="s">
        <v>78</v>
      </c>
      <c r="C1227" s="14" t="s">
        <v>198</v>
      </c>
      <c r="D1227" s="2">
        <v>2013</v>
      </c>
      <c r="E1227" s="14">
        <v>2013</v>
      </c>
      <c r="F1227" s="14" t="s">
        <v>102</v>
      </c>
      <c r="G1227" s="26">
        <v>161732</v>
      </c>
      <c r="H1227" s="26">
        <v>377412</v>
      </c>
      <c r="I1227" s="53">
        <v>562746</v>
      </c>
      <c r="J1227" s="30">
        <v>0.997</v>
      </c>
      <c r="K1227" s="30"/>
      <c r="L1227" s="149"/>
      <c r="M1227" s="30"/>
      <c r="N1227" s="30">
        <v>1.4200000000000001E-2</v>
      </c>
    </row>
    <row r="1228" spans="1:14">
      <c r="A1228" s="13" t="s">
        <v>161</v>
      </c>
      <c r="B1228" s="2" t="s">
        <v>77</v>
      </c>
      <c r="C1228" s="14" t="s">
        <v>198</v>
      </c>
      <c r="D1228" s="2">
        <v>2013</v>
      </c>
      <c r="E1228" s="14">
        <v>2013</v>
      </c>
      <c r="F1228" s="14" t="s">
        <v>102</v>
      </c>
      <c r="G1228" s="26">
        <v>124269</v>
      </c>
      <c r="H1228" s="26">
        <v>264103</v>
      </c>
      <c r="I1228" s="53">
        <v>524094</v>
      </c>
      <c r="J1228" s="30">
        <v>0.9708</v>
      </c>
      <c r="K1228" s="30"/>
      <c r="L1228" s="149"/>
      <c r="M1228" s="30"/>
      <c r="N1228" s="30">
        <v>2.5399999999999999E-2</v>
      </c>
    </row>
    <row r="1229" spans="1:14">
      <c r="A1229" s="13" t="s">
        <v>162</v>
      </c>
      <c r="B1229" s="2" t="s">
        <v>77</v>
      </c>
      <c r="C1229" s="14" t="s">
        <v>198</v>
      </c>
      <c r="D1229" s="2">
        <v>2013</v>
      </c>
      <c r="E1229" s="14">
        <v>2013</v>
      </c>
      <c r="F1229" s="14" t="s">
        <v>102</v>
      </c>
      <c r="G1229" s="26">
        <v>31856</v>
      </c>
      <c r="H1229" s="26">
        <v>50177</v>
      </c>
      <c r="I1229" s="53">
        <v>145544</v>
      </c>
      <c r="J1229" s="30">
        <v>0.97019999999999995</v>
      </c>
      <c r="K1229" s="30"/>
      <c r="L1229" s="149"/>
      <c r="M1229" s="30"/>
      <c r="N1229" s="30">
        <v>3.78E-2</v>
      </c>
    </row>
    <row r="1230" spans="1:14">
      <c r="A1230" s="13" t="s">
        <v>163</v>
      </c>
      <c r="B1230" s="2" t="s">
        <v>78</v>
      </c>
      <c r="C1230" s="14" t="s">
        <v>198</v>
      </c>
      <c r="D1230" s="2">
        <v>2013</v>
      </c>
      <c r="E1230" s="14">
        <v>2013</v>
      </c>
      <c r="F1230" s="14" t="s">
        <v>102</v>
      </c>
      <c r="G1230" s="26">
        <v>47085</v>
      </c>
      <c r="H1230" s="26">
        <v>113234</v>
      </c>
      <c r="I1230" s="53">
        <v>204326</v>
      </c>
      <c r="J1230" s="30">
        <v>0.97529999999999994</v>
      </c>
      <c r="K1230" s="30"/>
      <c r="L1230" s="149"/>
      <c r="M1230" s="30"/>
      <c r="N1230" s="30">
        <v>2.6700000000000002E-2</v>
      </c>
    </row>
    <row r="1231" spans="1:14">
      <c r="A1231" s="13" t="s">
        <v>164</v>
      </c>
      <c r="B1231" s="2" t="s">
        <v>77</v>
      </c>
      <c r="C1231" s="14" t="s">
        <v>198</v>
      </c>
      <c r="D1231" s="2">
        <v>2013</v>
      </c>
      <c r="E1231" s="14">
        <v>2013</v>
      </c>
      <c r="F1231" s="14" t="s">
        <v>102</v>
      </c>
      <c r="G1231" s="26">
        <v>8783</v>
      </c>
      <c r="H1231" s="26">
        <v>17028</v>
      </c>
      <c r="I1231" s="53">
        <v>38798</v>
      </c>
      <c r="J1231" s="30">
        <v>0.95750000000000002</v>
      </c>
      <c r="K1231" s="30"/>
      <c r="L1231" s="149"/>
      <c r="M1231" s="30"/>
      <c r="N1231" s="30">
        <v>5.2900000000000003E-2</v>
      </c>
    </row>
    <row r="1232" spans="1:14">
      <c r="A1232" s="13" t="s">
        <v>165</v>
      </c>
      <c r="B1232" s="2" t="s">
        <v>77</v>
      </c>
      <c r="C1232" s="14" t="s">
        <v>198</v>
      </c>
      <c r="D1232" s="2">
        <v>2013</v>
      </c>
      <c r="E1232" s="14">
        <v>2013</v>
      </c>
      <c r="F1232" s="14" t="s">
        <v>102</v>
      </c>
      <c r="G1232" s="26">
        <v>14981</v>
      </c>
      <c r="H1232" s="26">
        <v>30296</v>
      </c>
      <c r="I1232" s="53">
        <v>94376</v>
      </c>
      <c r="J1232" s="30">
        <v>0.96619999999999995</v>
      </c>
      <c r="K1232" s="30"/>
      <c r="L1232" s="149"/>
      <c r="M1232" s="30"/>
      <c r="N1232" s="30">
        <v>5.2900000000000003E-2</v>
      </c>
    </row>
    <row r="1233" spans="1:31">
      <c r="A1233" s="13" t="s">
        <v>166</v>
      </c>
      <c r="B1233" s="2" t="s">
        <v>77</v>
      </c>
      <c r="C1233" s="14" t="s">
        <v>198</v>
      </c>
      <c r="D1233" s="2">
        <v>2013</v>
      </c>
      <c r="E1233" s="14">
        <v>2013</v>
      </c>
      <c r="F1233" s="14" t="s">
        <v>102</v>
      </c>
      <c r="G1233" s="26">
        <v>14013</v>
      </c>
      <c r="H1233" s="26">
        <v>31502</v>
      </c>
      <c r="I1233" s="53">
        <v>95156</v>
      </c>
      <c r="J1233" s="30">
        <v>0.93189999999999995</v>
      </c>
      <c r="K1233" s="30"/>
      <c r="L1233" s="149"/>
      <c r="M1233" s="30"/>
      <c r="N1233" s="30">
        <v>5.2900000000000003E-2</v>
      </c>
    </row>
    <row r="1234" spans="1:31">
      <c r="A1234" s="13" t="s">
        <v>167</v>
      </c>
      <c r="B1234" s="2" t="s">
        <v>77</v>
      </c>
      <c r="C1234" s="14" t="s">
        <v>198</v>
      </c>
      <c r="D1234" s="2">
        <v>2013</v>
      </c>
      <c r="E1234" s="14">
        <v>2013</v>
      </c>
      <c r="F1234" s="14" t="s">
        <v>102</v>
      </c>
      <c r="G1234" s="26">
        <v>52429</v>
      </c>
      <c r="H1234" s="26">
        <v>110814</v>
      </c>
      <c r="I1234" s="53">
        <v>296341</v>
      </c>
      <c r="J1234" s="30">
        <v>0.91159999999999997</v>
      </c>
      <c r="K1234" s="30"/>
      <c r="L1234" s="149"/>
      <c r="M1234" s="30"/>
      <c r="N1234" s="30">
        <v>2.46E-2</v>
      </c>
    </row>
    <row r="1235" spans="1:31">
      <c r="A1235" s="13" t="s">
        <v>168</v>
      </c>
      <c r="B1235" s="2" t="s">
        <v>77</v>
      </c>
      <c r="C1235" s="14" t="s">
        <v>198</v>
      </c>
      <c r="D1235" s="2">
        <v>2013</v>
      </c>
      <c r="E1235" s="14">
        <v>2013</v>
      </c>
      <c r="F1235" s="14" t="s">
        <v>102</v>
      </c>
      <c r="G1235" s="26">
        <v>11383</v>
      </c>
      <c r="H1235" s="26">
        <v>22023</v>
      </c>
      <c r="I1235" s="53">
        <v>49770</v>
      </c>
      <c r="J1235" s="30">
        <v>0.92610000000000003</v>
      </c>
      <c r="K1235" s="30"/>
      <c r="L1235" s="149"/>
      <c r="M1235" s="30"/>
      <c r="N1235" s="30">
        <v>5.2900000000000003E-2</v>
      </c>
    </row>
    <row r="1236" spans="1:31">
      <c r="A1236" s="13" t="s">
        <v>169</v>
      </c>
      <c r="B1236" s="2" t="s">
        <v>78</v>
      </c>
      <c r="C1236" s="14" t="s">
        <v>198</v>
      </c>
      <c r="D1236" s="2">
        <v>2013</v>
      </c>
      <c r="E1236" s="14">
        <v>2013</v>
      </c>
      <c r="F1236" s="14" t="s">
        <v>102</v>
      </c>
      <c r="G1236" s="26">
        <v>11438</v>
      </c>
      <c r="H1236" s="26">
        <v>22941</v>
      </c>
      <c r="I1236" s="53">
        <v>43592</v>
      </c>
      <c r="J1236" s="30">
        <v>0.80389999999999995</v>
      </c>
      <c r="K1236" s="30"/>
      <c r="L1236" s="149"/>
      <c r="M1236" s="30"/>
      <c r="N1236" s="30">
        <v>5.2900000000000003E-2</v>
      </c>
    </row>
    <row r="1237" spans="1:31">
      <c r="A1237" s="13" t="s">
        <v>170</v>
      </c>
      <c r="B1237" s="2" t="s">
        <v>78</v>
      </c>
      <c r="C1237" s="14" t="s">
        <v>198</v>
      </c>
      <c r="D1237" s="2">
        <v>2013</v>
      </c>
      <c r="E1237" s="14">
        <v>2013</v>
      </c>
      <c r="F1237" s="14" t="s">
        <v>102</v>
      </c>
      <c r="G1237" s="26">
        <v>159</v>
      </c>
      <c r="H1237" s="26">
        <v>300</v>
      </c>
      <c r="I1237" s="53">
        <v>526</v>
      </c>
      <c r="J1237" s="30">
        <v>0.88890000000000002</v>
      </c>
      <c r="K1237" s="30"/>
      <c r="L1237" s="149"/>
      <c r="M1237" s="30"/>
      <c r="N1237" s="30">
        <v>5.2900000000000003E-2</v>
      </c>
    </row>
    <row r="1238" spans="1:31">
      <c r="A1238" s="13" t="s">
        <v>171</v>
      </c>
      <c r="B1238" s="2" t="s">
        <v>78</v>
      </c>
      <c r="C1238" s="14" t="s">
        <v>198</v>
      </c>
      <c r="D1238" s="2">
        <v>2013</v>
      </c>
      <c r="E1238" s="14">
        <v>2013</v>
      </c>
      <c r="F1238" s="14" t="s">
        <v>102</v>
      </c>
      <c r="G1238" s="26">
        <v>2920</v>
      </c>
      <c r="H1238" s="26">
        <v>6470</v>
      </c>
      <c r="I1238" s="53">
        <v>11571</v>
      </c>
      <c r="J1238" s="30">
        <v>1</v>
      </c>
      <c r="K1238" s="30"/>
      <c r="L1238" s="149"/>
      <c r="M1238" s="30"/>
      <c r="N1238" s="30">
        <v>5.2900000000000003E-2</v>
      </c>
    </row>
    <row r="1239" spans="1:31">
      <c r="A1239" s="13" t="s">
        <v>172</v>
      </c>
      <c r="B1239" s="2" t="s">
        <v>77</v>
      </c>
      <c r="C1239" s="14" t="s">
        <v>198</v>
      </c>
      <c r="D1239" s="2">
        <v>2013</v>
      </c>
      <c r="E1239" s="14">
        <v>2013</v>
      </c>
      <c r="F1239" s="14" t="s">
        <v>102</v>
      </c>
      <c r="G1239" s="26">
        <v>20829</v>
      </c>
      <c r="H1239" s="26">
        <v>41431</v>
      </c>
      <c r="I1239" s="53">
        <v>76618</v>
      </c>
      <c r="J1239" s="30">
        <v>0.91900000000000004</v>
      </c>
      <c r="K1239" s="30"/>
      <c r="L1239" s="149"/>
      <c r="M1239" s="30"/>
      <c r="N1239" s="30">
        <v>1.2200000000000001E-2</v>
      </c>
    </row>
    <row r="1240" spans="1:31">
      <c r="A1240" s="13" t="s">
        <v>173</v>
      </c>
      <c r="B1240" s="2" t="s">
        <v>77</v>
      </c>
      <c r="C1240" s="14" t="s">
        <v>198</v>
      </c>
      <c r="D1240" s="2">
        <v>2013</v>
      </c>
      <c r="E1240" s="14">
        <v>2013</v>
      </c>
      <c r="F1240" s="14" t="s">
        <v>102</v>
      </c>
      <c r="G1240" s="26">
        <v>18587</v>
      </c>
      <c r="H1240" s="26">
        <v>34325</v>
      </c>
      <c r="I1240" s="53">
        <v>78051</v>
      </c>
      <c r="J1240" s="30">
        <v>0.82289999999999996</v>
      </c>
      <c r="K1240" s="30"/>
      <c r="L1240" s="149"/>
      <c r="M1240" s="30"/>
      <c r="N1240" s="30">
        <v>5.2900000000000003E-2</v>
      </c>
    </row>
    <row r="1241" spans="1:31">
      <c r="A1241" s="13" t="s">
        <v>174</v>
      </c>
      <c r="B1241" s="2" t="s">
        <v>78</v>
      </c>
      <c r="C1241" s="14" t="s">
        <v>198</v>
      </c>
      <c r="D1241" s="2">
        <v>2013</v>
      </c>
      <c r="E1241" s="14">
        <v>2013</v>
      </c>
      <c r="F1241" s="14" t="s">
        <v>102</v>
      </c>
      <c r="G1241" s="26">
        <v>41870</v>
      </c>
      <c r="H1241" s="26">
        <v>91498</v>
      </c>
      <c r="I1241" s="53">
        <v>152394</v>
      </c>
      <c r="J1241" s="30">
        <v>0.95989999999999998</v>
      </c>
      <c r="K1241" s="30"/>
      <c r="L1241" s="149"/>
      <c r="M1241" s="30"/>
      <c r="N1241" s="30">
        <v>9.7000000000000003E-3</v>
      </c>
    </row>
    <row r="1242" spans="1:31">
      <c r="A1242" s="13" t="s">
        <v>175</v>
      </c>
      <c r="B1242" s="2" t="s">
        <v>78</v>
      </c>
      <c r="C1242" s="14" t="s">
        <v>198</v>
      </c>
      <c r="D1242" s="2">
        <v>2013</v>
      </c>
      <c r="E1242" s="14">
        <v>2013</v>
      </c>
      <c r="F1242" s="14" t="s">
        <v>102</v>
      </c>
      <c r="G1242" s="26">
        <v>5124</v>
      </c>
      <c r="H1242" s="26">
        <v>12177</v>
      </c>
      <c r="I1242" s="53">
        <v>25331</v>
      </c>
      <c r="J1242" s="30">
        <v>0.98099999999999998</v>
      </c>
      <c r="K1242" s="30"/>
      <c r="L1242" s="149"/>
      <c r="M1242" s="30"/>
      <c r="N1242" s="30">
        <v>5.2900000000000003E-2</v>
      </c>
      <c r="O1242" s="1"/>
      <c r="P1242" s="1"/>
      <c r="Q1242" s="1"/>
      <c r="R1242" s="1"/>
      <c r="S1242" s="1"/>
      <c r="T1242" s="1"/>
      <c r="U1242" s="1"/>
      <c r="V1242" s="1"/>
      <c r="W1242" s="1"/>
      <c r="X1242" s="1"/>
      <c r="Y1242" s="1"/>
      <c r="Z1242" s="1"/>
      <c r="AA1242" s="1"/>
      <c r="AB1242" s="1"/>
      <c r="AC1242" s="1"/>
      <c r="AD1242" s="1"/>
      <c r="AE1242" s="1"/>
    </row>
    <row r="1243" spans="1:31">
      <c r="A1243" s="13" t="s">
        <v>176</v>
      </c>
      <c r="B1243" s="2" t="s">
        <v>78</v>
      </c>
      <c r="C1243" s="14" t="s">
        <v>198</v>
      </c>
      <c r="D1243" s="2">
        <v>2013</v>
      </c>
      <c r="E1243" s="14">
        <v>2013</v>
      </c>
      <c r="F1243" s="14" t="s">
        <v>102</v>
      </c>
      <c r="G1243" s="26">
        <v>4376</v>
      </c>
      <c r="H1243" s="26">
        <v>10039</v>
      </c>
      <c r="I1243" s="53">
        <v>18205</v>
      </c>
      <c r="J1243" s="30">
        <v>0.93389999999999995</v>
      </c>
      <c r="K1243" s="30"/>
      <c r="L1243" s="149"/>
      <c r="M1243" s="30"/>
      <c r="N1243" s="30">
        <v>5.2900000000000003E-2</v>
      </c>
      <c r="O1243" s="1"/>
      <c r="P1243" s="1"/>
      <c r="Q1243" s="1"/>
      <c r="R1243" s="1"/>
      <c r="S1243" s="1"/>
      <c r="T1243" s="1"/>
      <c r="U1243" s="1"/>
      <c r="V1243" s="1"/>
      <c r="W1243" s="1"/>
      <c r="X1243" s="1"/>
      <c r="Y1243" s="1"/>
      <c r="Z1243" s="1"/>
      <c r="AA1243" s="1"/>
      <c r="AB1243" s="1"/>
      <c r="AC1243" s="1"/>
      <c r="AD1243" s="1"/>
      <c r="AE1243" s="1"/>
    </row>
    <row r="1244" spans="1:31">
      <c r="A1244" s="13" t="s">
        <v>177</v>
      </c>
      <c r="B1244" s="2" t="s">
        <v>78</v>
      </c>
      <c r="C1244" s="14" t="s">
        <v>198</v>
      </c>
      <c r="D1244" s="2">
        <v>2013</v>
      </c>
      <c r="E1244" s="14">
        <v>2013</v>
      </c>
      <c r="F1244" s="14" t="s">
        <v>102</v>
      </c>
      <c r="G1244" s="26">
        <v>802</v>
      </c>
      <c r="H1244" s="26">
        <v>1581</v>
      </c>
      <c r="I1244" s="53">
        <v>2988</v>
      </c>
      <c r="J1244" s="30">
        <v>0.9667</v>
      </c>
      <c r="K1244" s="30"/>
      <c r="L1244" s="149"/>
      <c r="M1244" s="30"/>
      <c r="N1244" s="30">
        <v>5.2900000000000003E-2</v>
      </c>
      <c r="O1244" s="1"/>
      <c r="P1244" s="1"/>
      <c r="Q1244" s="1"/>
      <c r="R1244" s="1"/>
      <c r="S1244" s="1"/>
      <c r="T1244" s="1"/>
      <c r="U1244" s="1"/>
      <c r="V1244" s="1"/>
      <c r="W1244" s="1"/>
      <c r="X1244" s="1"/>
      <c r="Y1244" s="1"/>
      <c r="Z1244" s="1"/>
      <c r="AA1244" s="1"/>
      <c r="AB1244" s="1"/>
      <c r="AC1244" s="1"/>
      <c r="AD1244" s="1"/>
      <c r="AE1244" s="1"/>
    </row>
    <row r="1245" spans="1:31">
      <c r="A1245" s="13" t="s">
        <v>178</v>
      </c>
      <c r="B1245" s="2" t="s">
        <v>77</v>
      </c>
      <c r="C1245" s="14" t="s">
        <v>198</v>
      </c>
      <c r="D1245" s="2">
        <v>2013</v>
      </c>
      <c r="E1245" s="14">
        <v>2013</v>
      </c>
      <c r="F1245" s="14" t="s">
        <v>102</v>
      </c>
      <c r="G1245" s="26">
        <v>46557</v>
      </c>
      <c r="H1245" s="26">
        <v>114906</v>
      </c>
      <c r="I1245" s="53">
        <v>187429</v>
      </c>
      <c r="J1245" s="30">
        <v>1</v>
      </c>
      <c r="K1245" s="30"/>
      <c r="L1245" s="149"/>
      <c r="M1245" s="30"/>
      <c r="N1245" s="30">
        <v>3.5799999999999998E-2</v>
      </c>
      <c r="O1245" s="1"/>
      <c r="P1245" s="1"/>
      <c r="Q1245" s="1"/>
      <c r="R1245" s="1"/>
      <c r="S1245" s="1"/>
      <c r="T1245" s="1"/>
      <c r="U1245" s="1"/>
      <c r="V1245" s="1"/>
      <c r="W1245" s="1"/>
      <c r="X1245" s="1"/>
      <c r="Y1245" s="1"/>
      <c r="Z1245" s="1"/>
      <c r="AA1245" s="1"/>
      <c r="AB1245" s="1"/>
      <c r="AC1245" s="1"/>
      <c r="AD1245" s="1"/>
      <c r="AE1245" s="1"/>
    </row>
    <row r="1246" spans="1:31">
      <c r="A1246" s="13" t="s">
        <v>179</v>
      </c>
      <c r="B1246" s="2" t="s">
        <v>78</v>
      </c>
      <c r="C1246" s="14" t="s">
        <v>198</v>
      </c>
      <c r="D1246" s="2">
        <v>2013</v>
      </c>
      <c r="E1246" s="14">
        <v>2013</v>
      </c>
      <c r="F1246" s="14" t="s">
        <v>102</v>
      </c>
      <c r="G1246" s="26">
        <v>2795</v>
      </c>
      <c r="H1246" s="26">
        <v>5150</v>
      </c>
      <c r="I1246" s="53">
        <v>8593</v>
      </c>
      <c r="J1246" s="30">
        <v>0.9</v>
      </c>
      <c r="K1246" s="30"/>
      <c r="L1246" s="149"/>
      <c r="M1246" s="30"/>
      <c r="N1246" s="30">
        <v>5.2900000000000003E-2</v>
      </c>
      <c r="O1246" s="1"/>
      <c r="P1246" s="1"/>
      <c r="Q1246" s="1"/>
      <c r="R1246" s="1"/>
      <c r="S1246" s="1"/>
      <c r="T1246" s="1"/>
      <c r="U1246" s="1"/>
      <c r="V1246" s="1"/>
      <c r="W1246" s="1"/>
      <c r="X1246" s="1"/>
      <c r="Y1246" s="1"/>
      <c r="Z1246" s="1"/>
      <c r="AA1246" s="1"/>
      <c r="AB1246" s="1"/>
      <c r="AC1246" s="1"/>
      <c r="AD1246" s="1"/>
      <c r="AE1246" s="1"/>
    </row>
    <row r="1247" spans="1:31">
      <c r="A1247" s="13" t="s">
        <v>180</v>
      </c>
      <c r="B1247" s="2" t="s">
        <v>77</v>
      </c>
      <c r="C1247" s="14" t="s">
        <v>198</v>
      </c>
      <c r="D1247" s="2">
        <v>2013</v>
      </c>
      <c r="E1247" s="14">
        <v>2013</v>
      </c>
      <c r="F1247" s="14" t="s">
        <v>102</v>
      </c>
      <c r="G1247" s="26">
        <v>32344</v>
      </c>
      <c r="H1247" s="26">
        <v>67349</v>
      </c>
      <c r="I1247" s="53">
        <v>145165</v>
      </c>
      <c r="J1247" s="30">
        <v>0.98319999999999996</v>
      </c>
      <c r="K1247" s="30"/>
      <c r="L1247" s="149"/>
      <c r="M1247" s="30"/>
      <c r="N1247" s="30">
        <v>2.6499999999999999E-2</v>
      </c>
      <c r="O1247" s="1"/>
      <c r="P1247" s="1"/>
      <c r="Q1247" s="1"/>
      <c r="R1247" s="1"/>
      <c r="S1247" s="1"/>
      <c r="T1247" s="1"/>
      <c r="U1247" s="1"/>
      <c r="V1247" s="1"/>
      <c r="W1247" s="1"/>
      <c r="X1247" s="1"/>
      <c r="Y1247" s="1"/>
      <c r="Z1247" s="1"/>
      <c r="AA1247" s="1"/>
      <c r="AB1247" s="1"/>
      <c r="AC1247" s="1"/>
      <c r="AD1247" s="1"/>
      <c r="AE1247" s="1"/>
    </row>
    <row r="1248" spans="1:31">
      <c r="A1248" s="13" t="s">
        <v>181</v>
      </c>
      <c r="B1248" s="2" t="s">
        <v>77</v>
      </c>
      <c r="C1248" s="14" t="s">
        <v>198</v>
      </c>
      <c r="D1248" s="2">
        <v>2013</v>
      </c>
      <c r="E1248" s="14">
        <v>2013</v>
      </c>
      <c r="F1248" s="14" t="s">
        <v>102</v>
      </c>
      <c r="G1248" s="26">
        <v>7920</v>
      </c>
      <c r="H1248" s="26">
        <v>16845</v>
      </c>
      <c r="I1248" s="53">
        <v>36147</v>
      </c>
      <c r="J1248" s="30">
        <v>0.74209999999999998</v>
      </c>
      <c r="K1248" s="30"/>
      <c r="L1248" s="149"/>
      <c r="M1248" s="30"/>
      <c r="N1248" s="30">
        <v>5.2900000000000003E-2</v>
      </c>
      <c r="O1248" s="1"/>
      <c r="P1248" s="1"/>
      <c r="Q1248" s="1"/>
      <c r="R1248" s="1"/>
      <c r="S1248" s="1"/>
      <c r="T1248" s="1"/>
      <c r="U1248" s="1"/>
      <c r="V1248" s="1"/>
      <c r="W1248" s="1"/>
      <c r="X1248" s="1"/>
      <c r="Y1248" s="1"/>
      <c r="Z1248" s="1"/>
      <c r="AA1248" s="1"/>
      <c r="AB1248" s="1"/>
      <c r="AC1248" s="1"/>
      <c r="AD1248" s="1"/>
      <c r="AE1248" s="1"/>
    </row>
    <row r="1249" spans="1:31">
      <c r="A1249" s="13" t="s">
        <v>182</v>
      </c>
      <c r="B1249" s="2" t="s">
        <v>78</v>
      </c>
      <c r="C1249" s="14" t="s">
        <v>198</v>
      </c>
      <c r="D1249" s="2">
        <v>2013</v>
      </c>
      <c r="E1249" s="14">
        <v>2013</v>
      </c>
      <c r="F1249" s="14" t="s">
        <v>102</v>
      </c>
      <c r="G1249" s="26">
        <v>5694</v>
      </c>
      <c r="H1249" s="26">
        <v>12709</v>
      </c>
      <c r="I1249" s="53">
        <v>20912</v>
      </c>
      <c r="J1249" s="30">
        <v>0.97719999999999996</v>
      </c>
      <c r="K1249" s="30"/>
      <c r="L1249" s="149"/>
      <c r="M1249" s="30"/>
      <c r="N1249" s="30">
        <v>5.2900000000000003E-2</v>
      </c>
      <c r="O1249" s="1"/>
      <c r="P1249" s="1"/>
      <c r="Q1249" s="1"/>
      <c r="R1249" s="1"/>
      <c r="S1249" s="1"/>
      <c r="T1249" s="1"/>
      <c r="U1249" s="1"/>
      <c r="V1249" s="1"/>
      <c r="W1249" s="1"/>
      <c r="X1249" s="1"/>
      <c r="Y1249" s="1"/>
      <c r="Z1249" s="1"/>
      <c r="AA1249" s="1"/>
      <c r="AB1249" s="1"/>
      <c r="AC1249" s="1"/>
      <c r="AD1249" s="1"/>
      <c r="AE1249" s="1"/>
    </row>
    <row r="1250" spans="1:31">
      <c r="A1250" s="56" t="s">
        <v>183</v>
      </c>
      <c r="B1250" s="2" t="s">
        <v>66</v>
      </c>
      <c r="C1250" s="14" t="s">
        <v>65</v>
      </c>
      <c r="D1250" s="2">
        <v>2013</v>
      </c>
      <c r="E1250" s="14">
        <v>2014</v>
      </c>
      <c r="F1250" s="14" t="s">
        <v>102</v>
      </c>
      <c r="G1250" s="26">
        <v>1977662</v>
      </c>
      <c r="H1250" s="26">
        <v>4285622</v>
      </c>
      <c r="I1250" s="53">
        <v>8602269</v>
      </c>
      <c r="J1250" s="30">
        <v>0.96450000000000002</v>
      </c>
      <c r="K1250" s="30"/>
      <c r="L1250" s="149"/>
      <c r="M1250" s="30"/>
      <c r="N1250" s="30">
        <v>3.9E-2</v>
      </c>
      <c r="O1250" s="2"/>
      <c r="P1250" s="2"/>
      <c r="Q1250" s="2"/>
      <c r="R1250" s="2"/>
      <c r="S1250" s="2"/>
      <c r="T1250" s="2"/>
      <c r="U1250" s="2"/>
      <c r="V1250" s="2"/>
      <c r="W1250" s="2"/>
      <c r="X1250" s="2"/>
      <c r="Y1250" s="2"/>
      <c r="Z1250" s="2"/>
      <c r="AA1250" s="2"/>
      <c r="AB1250" s="2"/>
      <c r="AC1250" s="2"/>
      <c r="AD1250" s="2"/>
      <c r="AE1250" s="2"/>
    </row>
    <row r="1251" spans="1:31">
      <c r="A1251" s="56" t="s">
        <v>184</v>
      </c>
      <c r="B1251" s="2" t="s">
        <v>77</v>
      </c>
      <c r="C1251" s="14" t="s">
        <v>65</v>
      </c>
      <c r="D1251" s="2">
        <v>2013</v>
      </c>
      <c r="E1251" s="14">
        <v>2014</v>
      </c>
      <c r="F1251" s="14" t="s">
        <v>102</v>
      </c>
      <c r="G1251" s="26">
        <v>64540</v>
      </c>
      <c r="H1251" s="26">
        <v>129167</v>
      </c>
      <c r="I1251" s="53">
        <v>277331</v>
      </c>
      <c r="J1251" s="30">
        <v>0.90569999999999995</v>
      </c>
      <c r="K1251" s="30"/>
      <c r="L1251" s="149"/>
      <c r="M1251" s="30"/>
      <c r="N1251" s="30">
        <v>0.02</v>
      </c>
      <c r="O1251" s="1"/>
      <c r="P1251" s="1"/>
      <c r="Q1251" s="1"/>
      <c r="R1251" s="1"/>
      <c r="S1251" s="1"/>
      <c r="T1251" s="1"/>
      <c r="U1251" s="1"/>
      <c r="V1251" s="1"/>
      <c r="W1251" s="1"/>
      <c r="X1251" s="1"/>
      <c r="Y1251" s="1"/>
      <c r="Z1251" s="1"/>
      <c r="AA1251" s="1"/>
      <c r="AB1251" s="1"/>
      <c r="AC1251" s="1"/>
      <c r="AD1251" s="1"/>
      <c r="AE1251" s="1"/>
    </row>
    <row r="1252" spans="1:31">
      <c r="A1252" s="56" t="s">
        <v>185</v>
      </c>
      <c r="B1252" s="2" t="s">
        <v>78</v>
      </c>
      <c r="C1252" s="14" t="s">
        <v>65</v>
      </c>
      <c r="D1252" s="2">
        <v>2013</v>
      </c>
      <c r="E1252" s="14">
        <v>2014</v>
      </c>
      <c r="F1252" s="14" t="s">
        <v>102</v>
      </c>
      <c r="G1252" s="26">
        <v>90</v>
      </c>
      <c r="H1252" s="26">
        <v>154</v>
      </c>
      <c r="I1252" s="53">
        <v>201</v>
      </c>
      <c r="J1252" s="30">
        <v>1</v>
      </c>
      <c r="K1252" s="30"/>
      <c r="L1252" s="149"/>
      <c r="M1252" s="30"/>
      <c r="N1252" s="30">
        <v>0.18709999999999999</v>
      </c>
      <c r="O1252" s="1"/>
      <c r="P1252" s="1"/>
      <c r="Q1252" s="1"/>
      <c r="R1252" s="1"/>
      <c r="S1252" s="1"/>
      <c r="T1252" s="1"/>
      <c r="U1252" s="1"/>
      <c r="V1252" s="1"/>
      <c r="W1252" s="1"/>
      <c r="X1252" s="1"/>
      <c r="Y1252" s="1"/>
      <c r="Z1252" s="1"/>
      <c r="AA1252" s="1"/>
      <c r="AB1252" s="1"/>
      <c r="AC1252" s="1"/>
      <c r="AD1252" s="1"/>
      <c r="AE1252" s="1"/>
    </row>
    <row r="1253" spans="1:31">
      <c r="A1253" s="56" t="s">
        <v>186</v>
      </c>
      <c r="B1253" s="2" t="s">
        <v>78</v>
      </c>
      <c r="C1253" s="14" t="s">
        <v>65</v>
      </c>
      <c r="D1253" s="2">
        <v>2013</v>
      </c>
      <c r="E1253" s="14">
        <v>2014</v>
      </c>
      <c r="F1253" s="14" t="s">
        <v>102</v>
      </c>
      <c r="G1253" s="26">
        <v>1669</v>
      </c>
      <c r="H1253" s="26">
        <v>3261</v>
      </c>
      <c r="I1253" s="53">
        <v>4737</v>
      </c>
      <c r="J1253" s="30">
        <v>0.93140000000000001</v>
      </c>
      <c r="K1253" s="30"/>
      <c r="L1253" s="149"/>
      <c r="M1253" s="30"/>
      <c r="N1253" s="30">
        <v>0.18709999999999999</v>
      </c>
      <c r="O1253" s="1"/>
      <c r="P1253" s="1"/>
      <c r="Q1253" s="1"/>
      <c r="R1253" s="1"/>
      <c r="S1253" s="1"/>
      <c r="T1253" s="1"/>
      <c r="U1253" s="1"/>
      <c r="V1253" s="1"/>
      <c r="W1253" s="1"/>
      <c r="X1253" s="1"/>
      <c r="Y1253" s="1"/>
      <c r="Z1253" s="1"/>
      <c r="AA1253" s="1"/>
      <c r="AB1253" s="1"/>
      <c r="AC1253" s="1"/>
      <c r="AD1253" s="1"/>
      <c r="AE1253" s="1"/>
    </row>
    <row r="1254" spans="1:31">
      <c r="A1254" s="56" t="s">
        <v>187</v>
      </c>
      <c r="B1254" s="2" t="s">
        <v>78</v>
      </c>
      <c r="C1254" s="14" t="s">
        <v>65</v>
      </c>
      <c r="D1254" s="2">
        <v>2013</v>
      </c>
      <c r="E1254" s="14">
        <v>2014</v>
      </c>
      <c r="F1254" s="14" t="s">
        <v>102</v>
      </c>
      <c r="G1254" s="26">
        <v>14919</v>
      </c>
      <c r="H1254" s="26">
        <v>30365</v>
      </c>
      <c r="I1254" s="53">
        <v>53199</v>
      </c>
      <c r="J1254" s="30">
        <v>0.90610000000000002</v>
      </c>
      <c r="K1254" s="30"/>
      <c r="L1254" s="149"/>
      <c r="M1254" s="30"/>
      <c r="N1254" s="30">
        <v>0.18709999999999999</v>
      </c>
      <c r="O1254" s="1"/>
      <c r="P1254" s="1"/>
      <c r="Q1254" s="1"/>
      <c r="R1254" s="1"/>
      <c r="S1254" s="1"/>
      <c r="T1254" s="1"/>
      <c r="U1254" s="1"/>
      <c r="V1254" s="1"/>
      <c r="W1254" s="1"/>
      <c r="X1254" s="1"/>
      <c r="Y1254" s="1"/>
      <c r="Z1254" s="1"/>
      <c r="AA1254" s="1"/>
      <c r="AB1254" s="1"/>
      <c r="AC1254" s="1"/>
      <c r="AD1254" s="1"/>
      <c r="AE1254" s="1"/>
    </row>
    <row r="1255" spans="1:31">
      <c r="A1255" s="56" t="s">
        <v>188</v>
      </c>
      <c r="B1255" s="2" t="s">
        <v>78</v>
      </c>
      <c r="C1255" s="14" t="s">
        <v>65</v>
      </c>
      <c r="D1255" s="2">
        <v>2013</v>
      </c>
      <c r="E1255" s="14">
        <v>2014</v>
      </c>
      <c r="F1255" s="14" t="s">
        <v>102</v>
      </c>
      <c r="G1255" s="26">
        <v>2547</v>
      </c>
      <c r="H1255" s="26">
        <v>4866</v>
      </c>
      <c r="I1255" s="53">
        <v>6972</v>
      </c>
      <c r="J1255" s="30">
        <v>1</v>
      </c>
      <c r="K1255" s="30"/>
      <c r="L1255" s="149"/>
      <c r="M1255" s="30"/>
      <c r="N1255" s="30">
        <v>0.18709999999999999</v>
      </c>
      <c r="O1255" s="1"/>
      <c r="P1255" s="1"/>
      <c r="Q1255" s="1"/>
      <c r="R1255" s="1"/>
      <c r="S1255" s="1"/>
      <c r="T1255" s="1"/>
      <c r="U1255" s="1"/>
      <c r="V1255" s="1"/>
      <c r="W1255" s="1"/>
      <c r="X1255" s="1"/>
      <c r="Y1255" s="1"/>
      <c r="Z1255" s="1"/>
      <c r="AA1255" s="1"/>
      <c r="AB1255" s="1"/>
      <c r="AC1255" s="1"/>
      <c r="AD1255" s="1"/>
      <c r="AE1255" s="1"/>
    </row>
    <row r="1256" spans="1:31">
      <c r="A1256" s="56" t="s">
        <v>189</v>
      </c>
      <c r="B1256" s="2" t="s">
        <v>78</v>
      </c>
      <c r="C1256" s="14" t="s">
        <v>65</v>
      </c>
      <c r="D1256" s="2">
        <v>2013</v>
      </c>
      <c r="E1256" s="14">
        <v>2014</v>
      </c>
      <c r="F1256" s="14" t="s">
        <v>102</v>
      </c>
      <c r="G1256" s="26">
        <v>690</v>
      </c>
      <c r="H1256" s="26">
        <v>1624</v>
      </c>
      <c r="I1256" s="53">
        <v>5104</v>
      </c>
      <c r="J1256" s="30">
        <v>0.91669999999999996</v>
      </c>
      <c r="K1256" s="30"/>
      <c r="L1256" s="149"/>
      <c r="M1256" s="30"/>
      <c r="N1256" s="30">
        <v>0.18709999999999999</v>
      </c>
      <c r="O1256" s="1"/>
      <c r="P1256" s="1"/>
      <c r="Q1256" s="1"/>
      <c r="R1256" s="1"/>
      <c r="S1256" s="1"/>
      <c r="T1256" s="1"/>
      <c r="U1256" s="1"/>
      <c r="V1256" s="1"/>
      <c r="W1256" s="1"/>
      <c r="X1256" s="1"/>
      <c r="Y1256" s="1"/>
      <c r="Z1256" s="1"/>
      <c r="AA1256" s="1"/>
      <c r="AB1256" s="1"/>
      <c r="AC1256" s="1"/>
      <c r="AD1256" s="1"/>
      <c r="AE1256" s="1"/>
    </row>
    <row r="1257" spans="1:31">
      <c r="A1257" s="56" t="s">
        <v>190</v>
      </c>
      <c r="B1257" s="2" t="s">
        <v>77</v>
      </c>
      <c r="C1257" s="14" t="s">
        <v>65</v>
      </c>
      <c r="D1257" s="2">
        <v>2013</v>
      </c>
      <c r="E1257" s="14">
        <v>2014</v>
      </c>
      <c r="F1257" s="14" t="s">
        <v>102</v>
      </c>
      <c r="G1257" s="26">
        <v>33853</v>
      </c>
      <c r="H1257" s="26">
        <v>70212</v>
      </c>
      <c r="I1257" s="53">
        <v>164227</v>
      </c>
      <c r="J1257" s="30">
        <v>0.92190000000000005</v>
      </c>
      <c r="K1257" s="30"/>
      <c r="L1257" s="149"/>
      <c r="M1257" s="30"/>
      <c r="N1257" s="30">
        <v>7.3000000000000001E-3</v>
      </c>
      <c r="O1257" s="1"/>
      <c r="P1257" s="1"/>
      <c r="Q1257" s="1"/>
      <c r="R1257" s="1"/>
      <c r="S1257" s="1"/>
      <c r="T1257" s="1"/>
      <c r="U1257" s="1"/>
      <c r="V1257" s="1"/>
      <c r="W1257" s="1"/>
      <c r="X1257" s="1"/>
      <c r="Y1257" s="1"/>
      <c r="Z1257" s="1"/>
      <c r="AA1257" s="1"/>
      <c r="AB1257" s="1"/>
      <c r="AC1257" s="1"/>
      <c r="AD1257" s="1"/>
      <c r="AE1257" s="1"/>
    </row>
    <row r="1258" spans="1:31">
      <c r="A1258" s="56" t="s">
        <v>191</v>
      </c>
      <c r="B1258" s="2" t="s">
        <v>78</v>
      </c>
      <c r="C1258" s="14" t="s">
        <v>65</v>
      </c>
      <c r="D1258" s="2">
        <v>2013</v>
      </c>
      <c r="E1258" s="14">
        <v>2014</v>
      </c>
      <c r="F1258" s="14" t="s">
        <v>102</v>
      </c>
      <c r="G1258" s="26">
        <v>2477</v>
      </c>
      <c r="H1258" s="26">
        <v>5032</v>
      </c>
      <c r="I1258" s="53">
        <v>8285</v>
      </c>
      <c r="J1258" s="30">
        <v>1</v>
      </c>
      <c r="K1258" s="30"/>
      <c r="L1258" s="149"/>
      <c r="M1258" s="30"/>
      <c r="N1258" s="30">
        <v>0.18709999999999999</v>
      </c>
    </row>
    <row r="1259" spans="1:31">
      <c r="A1259" s="56" t="s">
        <v>192</v>
      </c>
      <c r="B1259" s="2" t="s">
        <v>78</v>
      </c>
      <c r="C1259" s="14" t="s">
        <v>65</v>
      </c>
      <c r="D1259" s="2">
        <v>2013</v>
      </c>
      <c r="E1259" s="14">
        <v>2014</v>
      </c>
      <c r="F1259" s="14" t="s">
        <v>102</v>
      </c>
      <c r="G1259" s="26">
        <v>6240</v>
      </c>
      <c r="H1259" s="26">
        <v>11497</v>
      </c>
      <c r="I1259" s="53">
        <v>20410</v>
      </c>
      <c r="J1259" s="30">
        <v>0.9879</v>
      </c>
      <c r="K1259" s="30"/>
      <c r="L1259" s="149"/>
      <c r="M1259" s="30"/>
      <c r="N1259" s="30">
        <v>0.18709999999999999</v>
      </c>
    </row>
    <row r="1260" spans="1:31">
      <c r="A1260" s="13" t="s">
        <v>134</v>
      </c>
      <c r="B1260" s="2" t="s">
        <v>77</v>
      </c>
      <c r="C1260" s="14" t="s">
        <v>65</v>
      </c>
      <c r="D1260" s="2">
        <v>2013</v>
      </c>
      <c r="E1260" s="14">
        <v>2014</v>
      </c>
      <c r="F1260" s="14" t="s">
        <v>102</v>
      </c>
      <c r="G1260" s="26">
        <v>92503</v>
      </c>
      <c r="H1260" s="26">
        <v>220916</v>
      </c>
      <c r="I1260" s="53">
        <v>339064</v>
      </c>
      <c r="J1260" s="30">
        <v>0.92459999999999998</v>
      </c>
      <c r="K1260" s="30"/>
      <c r="L1260" s="149"/>
      <c r="M1260" s="30"/>
      <c r="N1260" s="30">
        <v>0</v>
      </c>
    </row>
    <row r="1261" spans="1:31">
      <c r="A1261" s="13" t="s">
        <v>135</v>
      </c>
      <c r="B1261" s="2" t="s">
        <v>78</v>
      </c>
      <c r="C1261" s="14" t="s">
        <v>65</v>
      </c>
      <c r="D1261" s="2">
        <v>2013</v>
      </c>
      <c r="E1261" s="14">
        <v>2014</v>
      </c>
      <c r="F1261" s="14" t="s">
        <v>102</v>
      </c>
      <c r="G1261" s="26">
        <v>1387</v>
      </c>
      <c r="H1261" s="26">
        <v>3412</v>
      </c>
      <c r="I1261" s="53">
        <v>7838</v>
      </c>
      <c r="J1261" s="30">
        <v>1</v>
      </c>
      <c r="K1261" s="30"/>
      <c r="L1261" s="149"/>
      <c r="M1261" s="30"/>
      <c r="N1261" s="30">
        <v>0.18709999999999999</v>
      </c>
    </row>
    <row r="1262" spans="1:31">
      <c r="A1262" s="13" t="s">
        <v>136</v>
      </c>
      <c r="B1262" s="2" t="s">
        <v>78</v>
      </c>
      <c r="C1262" s="14" t="s">
        <v>65</v>
      </c>
      <c r="D1262" s="2">
        <v>2013</v>
      </c>
      <c r="E1262" s="14">
        <v>2014</v>
      </c>
      <c r="F1262" s="14" t="s">
        <v>102</v>
      </c>
      <c r="G1262" s="26">
        <v>8895</v>
      </c>
      <c r="H1262" s="26">
        <v>16624</v>
      </c>
      <c r="I1262" s="53">
        <v>30190</v>
      </c>
      <c r="J1262" s="30">
        <v>0.90410000000000001</v>
      </c>
      <c r="K1262" s="30"/>
      <c r="L1262" s="149"/>
      <c r="M1262" s="30"/>
      <c r="N1262" s="30">
        <v>0.18709999999999999</v>
      </c>
    </row>
    <row r="1263" spans="1:31">
      <c r="A1263" s="13" t="s">
        <v>137</v>
      </c>
      <c r="B1263" s="2" t="s">
        <v>78</v>
      </c>
      <c r="C1263" s="14" t="s">
        <v>65</v>
      </c>
      <c r="D1263" s="2">
        <v>2013</v>
      </c>
      <c r="E1263" s="14">
        <v>2014</v>
      </c>
      <c r="F1263" s="14" t="s">
        <v>102</v>
      </c>
      <c r="G1263" s="26">
        <v>14978</v>
      </c>
      <c r="H1263" s="26">
        <v>38207</v>
      </c>
      <c r="I1263" s="53">
        <v>61243</v>
      </c>
      <c r="J1263" s="30">
        <v>0.8821</v>
      </c>
      <c r="K1263" s="30"/>
      <c r="L1263" s="149"/>
      <c r="M1263" s="30"/>
      <c r="N1263" s="30">
        <v>0.18709999999999999</v>
      </c>
    </row>
    <row r="1264" spans="1:31">
      <c r="A1264" s="13" t="s">
        <v>138</v>
      </c>
      <c r="B1264" s="2" t="s">
        <v>78</v>
      </c>
      <c r="C1264" s="14" t="s">
        <v>65</v>
      </c>
      <c r="D1264" s="2">
        <v>2013</v>
      </c>
      <c r="E1264" s="14">
        <v>2014</v>
      </c>
      <c r="F1264" s="14" t="s">
        <v>102</v>
      </c>
      <c r="G1264" s="26">
        <v>1009</v>
      </c>
      <c r="H1264" s="26">
        <v>2028</v>
      </c>
      <c r="I1264" s="53">
        <v>3606</v>
      </c>
      <c r="J1264" s="30">
        <v>1</v>
      </c>
      <c r="K1264" s="30"/>
      <c r="L1264" s="149"/>
      <c r="M1264" s="30"/>
      <c r="N1264" s="30">
        <v>0.18709999999999999</v>
      </c>
    </row>
    <row r="1265" spans="1:14">
      <c r="A1265" s="13" t="s">
        <v>139</v>
      </c>
      <c r="B1265" s="2" t="s">
        <v>78</v>
      </c>
      <c r="C1265" s="14" t="s">
        <v>65</v>
      </c>
      <c r="D1265" s="2">
        <v>2013</v>
      </c>
      <c r="E1265" s="14">
        <v>2014</v>
      </c>
      <c r="F1265" s="14" t="s">
        <v>102</v>
      </c>
      <c r="G1265" s="26">
        <v>59300</v>
      </c>
      <c r="H1265" s="26">
        <v>142748</v>
      </c>
      <c r="I1265" s="53">
        <v>266232</v>
      </c>
      <c r="J1265" s="30">
        <v>0.9839</v>
      </c>
      <c r="K1265" s="30"/>
      <c r="L1265" s="149"/>
      <c r="M1265" s="30"/>
      <c r="N1265" s="30">
        <v>0</v>
      </c>
    </row>
    <row r="1266" spans="1:14">
      <c r="A1266" s="13" t="s">
        <v>140</v>
      </c>
      <c r="B1266" s="2" t="s">
        <v>78</v>
      </c>
      <c r="C1266" s="14" t="s">
        <v>65</v>
      </c>
      <c r="D1266" s="2">
        <v>2013</v>
      </c>
      <c r="E1266" s="14">
        <v>2014</v>
      </c>
      <c r="F1266" s="14" t="s">
        <v>102</v>
      </c>
      <c r="G1266" s="26">
        <v>9741</v>
      </c>
      <c r="H1266" s="26">
        <v>22985</v>
      </c>
      <c r="I1266" s="53">
        <v>39780</v>
      </c>
      <c r="J1266" s="30">
        <v>0.98280000000000001</v>
      </c>
      <c r="K1266" s="30"/>
      <c r="L1266" s="149"/>
      <c r="M1266" s="30"/>
      <c r="N1266" s="30">
        <v>0.18709999999999999</v>
      </c>
    </row>
    <row r="1267" spans="1:14">
      <c r="A1267" s="13" t="s">
        <v>141</v>
      </c>
      <c r="B1267" s="2" t="s">
        <v>78</v>
      </c>
      <c r="C1267" s="14" t="s">
        <v>65</v>
      </c>
      <c r="D1267" s="2">
        <v>2013</v>
      </c>
      <c r="E1267" s="14">
        <v>2014</v>
      </c>
      <c r="F1267" s="14" t="s">
        <v>102</v>
      </c>
      <c r="G1267" s="26">
        <v>5154</v>
      </c>
      <c r="H1267" s="26">
        <v>10290</v>
      </c>
      <c r="I1267" s="53">
        <v>19709</v>
      </c>
      <c r="J1267" s="30">
        <v>0.76549999999999996</v>
      </c>
      <c r="K1267" s="30"/>
      <c r="L1267" s="149"/>
      <c r="M1267" s="30"/>
      <c r="N1267" s="30">
        <v>0.18709999999999999</v>
      </c>
    </row>
    <row r="1268" spans="1:14">
      <c r="A1268" s="13" t="s">
        <v>142</v>
      </c>
      <c r="B1268" s="2" t="s">
        <v>78</v>
      </c>
      <c r="C1268" s="14" t="s">
        <v>65</v>
      </c>
      <c r="D1268" s="2">
        <v>2013</v>
      </c>
      <c r="E1268" s="14">
        <v>2014</v>
      </c>
      <c r="F1268" s="14" t="s">
        <v>102</v>
      </c>
      <c r="G1268" s="26">
        <v>1441</v>
      </c>
      <c r="H1268" s="26">
        <v>3015</v>
      </c>
      <c r="I1268" s="53">
        <v>5144</v>
      </c>
      <c r="J1268" s="30">
        <v>0.95740000000000003</v>
      </c>
      <c r="K1268" s="30"/>
      <c r="L1268" s="149"/>
      <c r="M1268" s="30"/>
      <c r="N1268" s="30">
        <v>0.18709999999999999</v>
      </c>
    </row>
    <row r="1269" spans="1:14">
      <c r="A1269" s="13" t="s">
        <v>143</v>
      </c>
      <c r="B1269" s="2" t="s">
        <v>79</v>
      </c>
      <c r="C1269" s="14" t="s">
        <v>65</v>
      </c>
      <c r="D1269" s="2">
        <v>2013</v>
      </c>
      <c r="E1269" s="14">
        <v>2014</v>
      </c>
      <c r="F1269" s="14" t="s">
        <v>102</v>
      </c>
      <c r="G1269" s="26">
        <v>567409</v>
      </c>
      <c r="H1269" s="26">
        <v>1169214</v>
      </c>
      <c r="I1269" s="53">
        <v>2644502</v>
      </c>
      <c r="J1269" s="30">
        <v>0.96360000000000001</v>
      </c>
      <c r="K1269" s="30"/>
      <c r="L1269" s="149"/>
      <c r="M1269" s="30"/>
      <c r="N1269" s="30">
        <v>4.4900000000000002E-2</v>
      </c>
    </row>
    <row r="1270" spans="1:14">
      <c r="A1270" s="13" t="s">
        <v>144</v>
      </c>
      <c r="B1270" s="2" t="s">
        <v>78</v>
      </c>
      <c r="C1270" s="14" t="s">
        <v>65</v>
      </c>
      <c r="D1270" s="2">
        <v>2013</v>
      </c>
      <c r="E1270" s="14">
        <v>2014</v>
      </c>
      <c r="F1270" s="14" t="s">
        <v>102</v>
      </c>
      <c r="G1270" s="26">
        <v>10563</v>
      </c>
      <c r="H1270" s="26">
        <v>26658</v>
      </c>
      <c r="I1270" s="53">
        <v>50622</v>
      </c>
      <c r="J1270" s="30">
        <v>0.98319999999999996</v>
      </c>
      <c r="K1270" s="30"/>
      <c r="L1270" s="149"/>
      <c r="M1270" s="30"/>
      <c r="N1270" s="30">
        <v>0.18709999999999999</v>
      </c>
    </row>
    <row r="1271" spans="1:14">
      <c r="A1271" s="13" t="s">
        <v>145</v>
      </c>
      <c r="B1271" s="2" t="s">
        <v>78</v>
      </c>
      <c r="C1271" s="14" t="s">
        <v>65</v>
      </c>
      <c r="D1271" s="2">
        <v>2013</v>
      </c>
      <c r="E1271" s="14">
        <v>2014</v>
      </c>
      <c r="F1271" s="14" t="s">
        <v>102</v>
      </c>
      <c r="G1271" s="26">
        <v>5850</v>
      </c>
      <c r="H1271" s="26">
        <v>9846</v>
      </c>
      <c r="I1271" s="53">
        <v>26190</v>
      </c>
      <c r="J1271" s="30">
        <v>0.93769999999999998</v>
      </c>
      <c r="K1271" s="30"/>
      <c r="L1271" s="149"/>
      <c r="M1271" s="30"/>
      <c r="N1271" s="30">
        <v>0.18709999999999999</v>
      </c>
    </row>
    <row r="1272" spans="1:14">
      <c r="A1272" s="13" t="s">
        <v>146</v>
      </c>
      <c r="B1272" s="2" t="s">
        <v>78</v>
      </c>
      <c r="C1272" s="14" t="s">
        <v>65</v>
      </c>
      <c r="D1272" s="2">
        <v>2013</v>
      </c>
      <c r="E1272" s="14">
        <v>2014</v>
      </c>
      <c r="F1272" s="14" t="s">
        <v>102</v>
      </c>
      <c r="G1272" s="26">
        <v>949</v>
      </c>
      <c r="H1272" s="26">
        <v>1905</v>
      </c>
      <c r="I1272" s="53">
        <v>3019</v>
      </c>
      <c r="J1272" s="30">
        <v>0.92649999999999999</v>
      </c>
      <c r="K1272" s="30"/>
      <c r="L1272" s="149"/>
      <c r="M1272" s="30"/>
      <c r="N1272" s="30">
        <v>0.18709999999999999</v>
      </c>
    </row>
    <row r="1273" spans="1:14">
      <c r="A1273" s="13" t="s">
        <v>147</v>
      </c>
      <c r="B1273" s="2" t="s">
        <v>78</v>
      </c>
      <c r="C1273" s="14" t="s">
        <v>65</v>
      </c>
      <c r="D1273" s="2">
        <v>2013</v>
      </c>
      <c r="E1273" s="14">
        <v>2014</v>
      </c>
      <c r="F1273" s="14" t="s">
        <v>102</v>
      </c>
      <c r="G1273" s="26">
        <v>6972</v>
      </c>
      <c r="H1273" s="26">
        <v>13061</v>
      </c>
      <c r="I1273" s="53">
        <v>26139</v>
      </c>
      <c r="J1273" s="30">
        <v>0.99109999999999998</v>
      </c>
      <c r="K1273" s="30"/>
      <c r="L1273" s="149"/>
      <c r="M1273" s="30"/>
      <c r="N1273" s="30">
        <v>0.18709999999999999</v>
      </c>
    </row>
    <row r="1274" spans="1:14">
      <c r="A1274" s="13" t="s">
        <v>148</v>
      </c>
      <c r="B1274" s="2" t="s">
        <v>78</v>
      </c>
      <c r="C1274" s="14" t="s">
        <v>65</v>
      </c>
      <c r="D1274" s="2">
        <v>2013</v>
      </c>
      <c r="E1274" s="14">
        <v>2014</v>
      </c>
      <c r="F1274" s="14" t="s">
        <v>102</v>
      </c>
      <c r="G1274" s="26">
        <v>22674</v>
      </c>
      <c r="H1274" s="26">
        <v>54349</v>
      </c>
      <c r="I1274" s="53">
        <v>95183</v>
      </c>
      <c r="J1274" s="30">
        <v>0.98440000000000005</v>
      </c>
      <c r="K1274" s="30"/>
      <c r="L1274" s="149"/>
      <c r="M1274" s="30"/>
      <c r="N1274" s="30">
        <v>0</v>
      </c>
    </row>
    <row r="1275" spans="1:14">
      <c r="A1275" s="13" t="s">
        <v>149</v>
      </c>
      <c r="B1275" s="2" t="s">
        <v>78</v>
      </c>
      <c r="C1275" s="14" t="s">
        <v>65</v>
      </c>
      <c r="D1275" s="2">
        <v>2013</v>
      </c>
      <c r="E1275" s="14">
        <v>2014</v>
      </c>
      <c r="F1275" s="14" t="s">
        <v>102</v>
      </c>
      <c r="G1275" s="26">
        <v>412</v>
      </c>
      <c r="H1275" s="26">
        <v>952</v>
      </c>
      <c r="I1275" s="53">
        <v>2167</v>
      </c>
      <c r="J1275" s="30">
        <v>1</v>
      </c>
      <c r="K1275" s="30"/>
      <c r="L1275" s="149"/>
      <c r="M1275" s="30"/>
      <c r="N1275" s="30">
        <v>0.18709999999999999</v>
      </c>
    </row>
    <row r="1276" spans="1:14">
      <c r="A1276" s="13" t="s">
        <v>150</v>
      </c>
      <c r="B1276" s="2" t="s">
        <v>78</v>
      </c>
      <c r="C1276" s="14" t="s">
        <v>65</v>
      </c>
      <c r="D1276" s="2">
        <v>2013</v>
      </c>
      <c r="E1276" s="14">
        <v>2014</v>
      </c>
      <c r="F1276" s="14" t="s">
        <v>102</v>
      </c>
      <c r="G1276" s="26">
        <v>385</v>
      </c>
      <c r="H1276" s="26">
        <v>644</v>
      </c>
      <c r="I1276" s="53">
        <v>1698</v>
      </c>
      <c r="J1276" s="30">
        <v>0.92059999999999997</v>
      </c>
      <c r="K1276" s="30"/>
      <c r="L1276" s="149"/>
      <c r="M1276" s="30"/>
      <c r="N1276" s="30">
        <v>0.18709999999999999</v>
      </c>
    </row>
    <row r="1277" spans="1:14">
      <c r="A1277" s="13" t="s">
        <v>151</v>
      </c>
      <c r="B1277" s="2" t="s">
        <v>78</v>
      </c>
      <c r="C1277" s="14" t="s">
        <v>65</v>
      </c>
      <c r="D1277" s="2">
        <v>2013</v>
      </c>
      <c r="E1277" s="14">
        <v>2014</v>
      </c>
      <c r="F1277" s="14" t="s">
        <v>102</v>
      </c>
      <c r="G1277" s="26">
        <v>19094</v>
      </c>
      <c r="H1277" s="26">
        <v>43325</v>
      </c>
      <c r="I1277" s="53">
        <v>117812</v>
      </c>
      <c r="J1277" s="30">
        <v>1</v>
      </c>
      <c r="K1277" s="30"/>
      <c r="L1277" s="149"/>
      <c r="M1277" s="30"/>
      <c r="N1277" s="30">
        <v>8.4400000000000003E-2</v>
      </c>
    </row>
    <row r="1278" spans="1:14">
      <c r="A1278" s="13" t="s">
        <v>152</v>
      </c>
      <c r="B1278" s="2" t="s">
        <v>78</v>
      </c>
      <c r="C1278" s="14" t="s">
        <v>65</v>
      </c>
      <c r="D1278" s="2">
        <v>2013</v>
      </c>
      <c r="E1278" s="14">
        <v>2014</v>
      </c>
      <c r="F1278" s="14" t="s">
        <v>102</v>
      </c>
      <c r="G1278" s="26">
        <v>3156</v>
      </c>
      <c r="H1278" s="26">
        <v>6599</v>
      </c>
      <c r="I1278" s="53">
        <v>21035</v>
      </c>
      <c r="J1278" s="30">
        <v>0.7671</v>
      </c>
      <c r="K1278" s="30"/>
      <c r="L1278" s="149"/>
      <c r="M1278" s="30"/>
      <c r="N1278" s="30">
        <v>0.18709999999999999</v>
      </c>
    </row>
    <row r="1279" spans="1:14">
      <c r="A1279" s="13" t="s">
        <v>153</v>
      </c>
      <c r="B1279" s="2" t="s">
        <v>78</v>
      </c>
      <c r="C1279" s="14" t="s">
        <v>65</v>
      </c>
      <c r="D1279" s="2">
        <v>2013</v>
      </c>
      <c r="E1279" s="14">
        <v>2014</v>
      </c>
      <c r="F1279" s="14" t="s">
        <v>102</v>
      </c>
      <c r="G1279" s="26">
        <v>3903</v>
      </c>
      <c r="H1279" s="26">
        <v>7422</v>
      </c>
      <c r="I1279" s="53">
        <v>12796</v>
      </c>
      <c r="J1279" s="30">
        <v>0.99619999999999997</v>
      </c>
      <c r="K1279" s="30"/>
      <c r="L1279" s="149"/>
      <c r="M1279" s="30"/>
      <c r="N1279" s="30">
        <v>0.18709999999999999</v>
      </c>
    </row>
    <row r="1280" spans="1:14">
      <c r="A1280" s="13" t="s">
        <v>154</v>
      </c>
      <c r="B1280" s="2" t="s">
        <v>77</v>
      </c>
      <c r="C1280" s="14" t="s">
        <v>65</v>
      </c>
      <c r="D1280" s="2">
        <v>2013</v>
      </c>
      <c r="E1280" s="14">
        <v>2014</v>
      </c>
      <c r="F1280" s="14" t="s">
        <v>102</v>
      </c>
      <c r="G1280" s="26">
        <v>110142</v>
      </c>
      <c r="H1280" s="26">
        <v>240817</v>
      </c>
      <c r="I1280" s="53">
        <v>555276</v>
      </c>
      <c r="J1280" s="30">
        <v>0.99480000000000002</v>
      </c>
      <c r="K1280" s="30"/>
      <c r="L1280" s="149"/>
      <c r="M1280" s="30"/>
      <c r="N1280" s="30">
        <v>0</v>
      </c>
    </row>
    <row r="1281" spans="1:14">
      <c r="A1281" s="13" t="s">
        <v>155</v>
      </c>
      <c r="B1281" s="2" t="s">
        <v>77</v>
      </c>
      <c r="C1281" s="14" t="s">
        <v>65</v>
      </c>
      <c r="D1281" s="2">
        <v>2013</v>
      </c>
      <c r="E1281" s="14">
        <v>2014</v>
      </c>
      <c r="F1281" s="14" t="s">
        <v>102</v>
      </c>
      <c r="G1281" s="26">
        <v>8802</v>
      </c>
      <c r="H1281" s="26">
        <v>18178</v>
      </c>
      <c r="I1281" s="53">
        <v>33869</v>
      </c>
      <c r="J1281" s="30">
        <v>0.97689999999999999</v>
      </c>
      <c r="K1281" s="30"/>
      <c r="L1281" s="149"/>
      <c r="M1281" s="30"/>
      <c r="N1281" s="30">
        <v>0.18709999999999999</v>
      </c>
    </row>
    <row r="1282" spans="1:14">
      <c r="A1282" s="13" t="s">
        <v>156</v>
      </c>
      <c r="B1282" s="2" t="s">
        <v>78</v>
      </c>
      <c r="C1282" s="14" t="s">
        <v>65</v>
      </c>
      <c r="D1282" s="2">
        <v>2013</v>
      </c>
      <c r="E1282" s="14">
        <v>2014</v>
      </c>
      <c r="F1282" s="14" t="s">
        <v>102</v>
      </c>
      <c r="G1282" s="26">
        <v>829</v>
      </c>
      <c r="H1282" s="26">
        <v>1660</v>
      </c>
      <c r="I1282" s="53">
        <v>3313</v>
      </c>
      <c r="J1282" s="30">
        <v>0.96340000000000003</v>
      </c>
      <c r="K1282" s="30"/>
      <c r="L1282" s="149"/>
      <c r="M1282" s="30"/>
      <c r="N1282" s="30">
        <v>0.18709999999999999</v>
      </c>
    </row>
    <row r="1283" spans="1:14">
      <c r="A1283" s="13" t="s">
        <v>157</v>
      </c>
      <c r="B1283" s="2" t="s">
        <v>78</v>
      </c>
      <c r="C1283" s="14" t="s">
        <v>65</v>
      </c>
      <c r="D1283" s="2">
        <v>2013</v>
      </c>
      <c r="E1283" s="14">
        <v>2014</v>
      </c>
      <c r="F1283" s="14" t="s">
        <v>102</v>
      </c>
      <c r="G1283" s="26">
        <v>119124</v>
      </c>
      <c r="H1283" s="26">
        <v>284797</v>
      </c>
      <c r="I1283" s="53">
        <v>501031</v>
      </c>
      <c r="J1283" s="30">
        <v>0.99670000000000003</v>
      </c>
      <c r="K1283" s="30"/>
      <c r="L1283" s="149"/>
      <c r="M1283" s="30"/>
      <c r="N1283" s="30">
        <v>3.9E-2</v>
      </c>
    </row>
    <row r="1284" spans="1:14">
      <c r="A1284" s="13" t="s">
        <v>158</v>
      </c>
      <c r="B1284" s="2" t="s">
        <v>77</v>
      </c>
      <c r="C1284" s="14" t="s">
        <v>65</v>
      </c>
      <c r="D1284" s="2">
        <v>2013</v>
      </c>
      <c r="E1284" s="14">
        <v>2014</v>
      </c>
      <c r="F1284" s="14" t="s">
        <v>102</v>
      </c>
      <c r="G1284" s="26">
        <v>96705</v>
      </c>
      <c r="H1284" s="26">
        <v>213386</v>
      </c>
      <c r="I1284" s="53">
        <v>361235</v>
      </c>
      <c r="J1284" s="30">
        <v>0.9788</v>
      </c>
      <c r="K1284" s="30"/>
      <c r="L1284" s="149"/>
      <c r="M1284" s="30"/>
      <c r="N1284" s="30">
        <v>0</v>
      </c>
    </row>
    <row r="1285" spans="1:14">
      <c r="A1285" s="13" t="s">
        <v>159</v>
      </c>
      <c r="B1285" s="2" t="s">
        <v>78</v>
      </c>
      <c r="C1285" s="14" t="s">
        <v>65</v>
      </c>
      <c r="D1285" s="2">
        <v>2013</v>
      </c>
      <c r="E1285" s="14">
        <v>2014</v>
      </c>
      <c r="F1285" s="14" t="s">
        <v>102</v>
      </c>
      <c r="G1285" s="26">
        <v>2580</v>
      </c>
      <c r="H1285" s="26">
        <v>5979</v>
      </c>
      <c r="I1285" s="53">
        <v>11433</v>
      </c>
      <c r="J1285" s="30">
        <v>0.99439999999999995</v>
      </c>
      <c r="K1285" s="30"/>
      <c r="L1285" s="149"/>
      <c r="M1285" s="30"/>
      <c r="N1285" s="30">
        <v>0.18709999999999999</v>
      </c>
    </row>
    <row r="1286" spans="1:14">
      <c r="A1286" s="13" t="s">
        <v>160</v>
      </c>
      <c r="B1286" s="2" t="s">
        <v>78</v>
      </c>
      <c r="C1286" s="14" t="s">
        <v>65</v>
      </c>
      <c r="D1286" s="2">
        <v>2013</v>
      </c>
      <c r="E1286" s="14">
        <v>2014</v>
      </c>
      <c r="F1286" s="14" t="s">
        <v>102</v>
      </c>
      <c r="G1286" s="26">
        <v>162640</v>
      </c>
      <c r="H1286" s="26">
        <v>378592</v>
      </c>
      <c r="I1286" s="53">
        <v>564267</v>
      </c>
      <c r="J1286" s="30">
        <v>0.99770000000000003</v>
      </c>
      <c r="K1286" s="30"/>
      <c r="L1286" s="149"/>
      <c r="M1286" s="30"/>
      <c r="N1286" s="30">
        <v>0</v>
      </c>
    </row>
    <row r="1287" spans="1:14">
      <c r="A1287" s="13" t="s">
        <v>161</v>
      </c>
      <c r="B1287" s="2" t="s">
        <v>77</v>
      </c>
      <c r="C1287" s="14" t="s">
        <v>65</v>
      </c>
      <c r="D1287" s="2">
        <v>2013</v>
      </c>
      <c r="E1287" s="14">
        <v>2014</v>
      </c>
      <c r="F1287" s="14" t="s">
        <v>102</v>
      </c>
      <c r="G1287" s="26">
        <v>126937</v>
      </c>
      <c r="H1287" s="26">
        <v>270406</v>
      </c>
      <c r="I1287" s="53">
        <v>524035</v>
      </c>
      <c r="J1287" s="30">
        <v>0.97889999999999999</v>
      </c>
      <c r="K1287" s="30"/>
      <c r="L1287" s="149"/>
      <c r="M1287" s="30"/>
      <c r="N1287" s="30">
        <v>1.61E-2</v>
      </c>
    </row>
    <row r="1288" spans="1:14">
      <c r="A1288" s="13" t="s">
        <v>162</v>
      </c>
      <c r="B1288" s="2" t="s">
        <v>77</v>
      </c>
      <c r="C1288" s="14" t="s">
        <v>65</v>
      </c>
      <c r="D1288" s="2">
        <v>2013</v>
      </c>
      <c r="E1288" s="14">
        <v>2014</v>
      </c>
      <c r="F1288" s="14" t="s">
        <v>102</v>
      </c>
      <c r="G1288" s="26">
        <v>32234</v>
      </c>
      <c r="H1288" s="26">
        <v>50731</v>
      </c>
      <c r="I1288" s="53">
        <v>145772</v>
      </c>
      <c r="J1288" s="30">
        <v>0.9698</v>
      </c>
      <c r="K1288" s="30"/>
      <c r="L1288" s="149"/>
      <c r="M1288" s="30"/>
      <c r="N1288" s="30">
        <v>6.9699999999999998E-2</v>
      </c>
    </row>
    <row r="1289" spans="1:14">
      <c r="A1289" s="13" t="s">
        <v>163</v>
      </c>
      <c r="B1289" s="2" t="s">
        <v>78</v>
      </c>
      <c r="C1289" s="14" t="s">
        <v>65</v>
      </c>
      <c r="D1289" s="2">
        <v>2013</v>
      </c>
      <c r="E1289" s="14">
        <v>2014</v>
      </c>
      <c r="F1289" s="14" t="s">
        <v>102</v>
      </c>
      <c r="G1289" s="26">
        <v>47246</v>
      </c>
      <c r="H1289" s="26">
        <v>113328</v>
      </c>
      <c r="I1289" s="53">
        <v>204243</v>
      </c>
      <c r="J1289" s="30">
        <v>0.98180000000000001</v>
      </c>
      <c r="K1289" s="30"/>
      <c r="L1289" s="149"/>
      <c r="M1289" s="30"/>
      <c r="N1289" s="30">
        <v>8.1900000000000001E-2</v>
      </c>
    </row>
    <row r="1290" spans="1:14">
      <c r="A1290" s="13" t="s">
        <v>164</v>
      </c>
      <c r="B1290" s="2" t="s">
        <v>77</v>
      </c>
      <c r="C1290" s="14" t="s">
        <v>65</v>
      </c>
      <c r="D1290" s="2">
        <v>2013</v>
      </c>
      <c r="E1290" s="14">
        <v>2014</v>
      </c>
      <c r="F1290" s="14" t="s">
        <v>102</v>
      </c>
      <c r="G1290" s="26">
        <v>9023</v>
      </c>
      <c r="H1290" s="26">
        <v>17380</v>
      </c>
      <c r="I1290" s="53">
        <v>38709</v>
      </c>
      <c r="J1290" s="30">
        <v>0.93500000000000005</v>
      </c>
      <c r="K1290" s="30"/>
      <c r="L1290" s="149"/>
      <c r="M1290" s="30"/>
      <c r="N1290" s="30">
        <v>0.18709999999999999</v>
      </c>
    </row>
    <row r="1291" spans="1:14">
      <c r="A1291" s="13" t="s">
        <v>165</v>
      </c>
      <c r="B1291" s="2" t="s">
        <v>77</v>
      </c>
      <c r="C1291" s="14" t="s">
        <v>65</v>
      </c>
      <c r="D1291" s="2">
        <v>2013</v>
      </c>
      <c r="E1291" s="14">
        <v>2014</v>
      </c>
      <c r="F1291" s="14" t="s">
        <v>102</v>
      </c>
      <c r="G1291" s="26">
        <v>15436</v>
      </c>
      <c r="H1291" s="26">
        <v>31071</v>
      </c>
      <c r="I1291" s="53">
        <v>94947</v>
      </c>
      <c r="J1291" s="30">
        <v>0.9677</v>
      </c>
      <c r="K1291" s="30"/>
      <c r="L1291" s="149"/>
      <c r="M1291" s="30"/>
      <c r="N1291" s="30">
        <v>0.18709999999999999</v>
      </c>
    </row>
    <row r="1292" spans="1:14">
      <c r="A1292" s="13" t="s">
        <v>166</v>
      </c>
      <c r="B1292" s="2" t="s">
        <v>77</v>
      </c>
      <c r="C1292" s="14" t="s">
        <v>65</v>
      </c>
      <c r="D1292" s="2">
        <v>2013</v>
      </c>
      <c r="E1292" s="14">
        <v>2014</v>
      </c>
      <c r="F1292" s="14" t="s">
        <v>102</v>
      </c>
      <c r="G1292" s="26">
        <v>14382</v>
      </c>
      <c r="H1292" s="26">
        <v>32271</v>
      </c>
      <c r="I1292" s="53">
        <v>95141</v>
      </c>
      <c r="J1292" s="30">
        <v>0.9244</v>
      </c>
      <c r="K1292" s="30"/>
      <c r="L1292" s="149"/>
      <c r="M1292" s="30"/>
      <c r="N1292" s="30">
        <v>0.18709999999999999</v>
      </c>
    </row>
    <row r="1293" spans="1:14">
      <c r="A1293" s="13" t="s">
        <v>167</v>
      </c>
      <c r="B1293" s="2" t="s">
        <v>77</v>
      </c>
      <c r="C1293" s="14" t="s">
        <v>65</v>
      </c>
      <c r="D1293" s="2">
        <v>2013</v>
      </c>
      <c r="E1293" s="14">
        <v>2014</v>
      </c>
      <c r="F1293" s="14" t="s">
        <v>102</v>
      </c>
      <c r="G1293" s="26">
        <v>53263</v>
      </c>
      <c r="H1293" s="26">
        <v>112280</v>
      </c>
      <c r="I1293" s="53">
        <v>295882</v>
      </c>
      <c r="J1293" s="30">
        <v>0.8861</v>
      </c>
      <c r="K1293" s="30"/>
      <c r="L1293" s="149"/>
      <c r="M1293" s="30"/>
      <c r="N1293" s="30">
        <v>5.5800000000000002E-2</v>
      </c>
    </row>
    <row r="1294" spans="1:14">
      <c r="A1294" s="13" t="s">
        <v>168</v>
      </c>
      <c r="B1294" s="2" t="s">
        <v>77</v>
      </c>
      <c r="C1294" s="14" t="s">
        <v>65</v>
      </c>
      <c r="D1294" s="2">
        <v>2013</v>
      </c>
      <c r="E1294" s="14">
        <v>2014</v>
      </c>
      <c r="F1294" s="14" t="s">
        <v>102</v>
      </c>
      <c r="G1294" s="26">
        <v>11533</v>
      </c>
      <c r="H1294" s="26">
        <v>22237</v>
      </c>
      <c r="I1294" s="53">
        <v>49824</v>
      </c>
      <c r="J1294" s="30">
        <v>0.9294</v>
      </c>
      <c r="K1294" s="30"/>
      <c r="L1294" s="149"/>
      <c r="M1294" s="30"/>
      <c r="N1294" s="30">
        <v>0.18709999999999999</v>
      </c>
    </row>
    <row r="1295" spans="1:14">
      <c r="A1295" s="13" t="s">
        <v>169</v>
      </c>
      <c r="B1295" s="2" t="s">
        <v>78</v>
      </c>
      <c r="C1295" s="14" t="s">
        <v>65</v>
      </c>
      <c r="D1295" s="2">
        <v>2013</v>
      </c>
      <c r="E1295" s="14">
        <v>2014</v>
      </c>
      <c r="F1295" s="14" t="s">
        <v>102</v>
      </c>
      <c r="G1295" s="26">
        <v>11458</v>
      </c>
      <c r="H1295" s="26">
        <v>22949</v>
      </c>
      <c r="I1295" s="53">
        <v>43554</v>
      </c>
      <c r="J1295" s="30">
        <v>0.82</v>
      </c>
      <c r="K1295" s="30"/>
      <c r="L1295" s="149"/>
      <c r="M1295" s="30"/>
      <c r="N1295" s="30">
        <v>0.18709999999999999</v>
      </c>
    </row>
    <row r="1296" spans="1:14">
      <c r="A1296" s="13" t="s">
        <v>170</v>
      </c>
      <c r="B1296" s="2" t="s">
        <v>78</v>
      </c>
      <c r="C1296" s="14" t="s">
        <v>65</v>
      </c>
      <c r="D1296" s="2">
        <v>2013</v>
      </c>
      <c r="E1296" s="14">
        <v>2014</v>
      </c>
      <c r="F1296" s="14" t="s">
        <v>102</v>
      </c>
      <c r="G1296" s="26">
        <v>157</v>
      </c>
      <c r="H1296" s="26">
        <v>293</v>
      </c>
      <c r="I1296" s="53">
        <v>533</v>
      </c>
      <c r="J1296" s="30">
        <v>1</v>
      </c>
      <c r="K1296" s="30"/>
      <c r="L1296" s="149"/>
      <c r="M1296" s="30"/>
      <c r="N1296" s="30">
        <v>0.18709999999999999</v>
      </c>
    </row>
    <row r="1297" spans="1:31">
      <c r="A1297" s="13" t="s">
        <v>171</v>
      </c>
      <c r="B1297" s="2" t="s">
        <v>78</v>
      </c>
      <c r="C1297" s="14" t="s">
        <v>65</v>
      </c>
      <c r="D1297" s="2">
        <v>2013</v>
      </c>
      <c r="E1297" s="14">
        <v>2014</v>
      </c>
      <c r="F1297" s="14" t="s">
        <v>102</v>
      </c>
      <c r="G1297" s="26">
        <v>2945</v>
      </c>
      <c r="H1297" s="26">
        <v>6523</v>
      </c>
      <c r="I1297" s="53">
        <v>11569</v>
      </c>
      <c r="J1297" s="30">
        <v>0.99390000000000001</v>
      </c>
      <c r="K1297" s="30"/>
      <c r="L1297" s="149"/>
      <c r="M1297" s="30"/>
      <c r="N1297" s="30">
        <v>0.18709999999999999</v>
      </c>
    </row>
    <row r="1298" spans="1:31">
      <c r="A1298" s="13" t="s">
        <v>172</v>
      </c>
      <c r="B1298" s="2" t="s">
        <v>77</v>
      </c>
      <c r="C1298" s="14" t="s">
        <v>65</v>
      </c>
      <c r="D1298" s="2">
        <v>2013</v>
      </c>
      <c r="E1298" s="14">
        <v>2014</v>
      </c>
      <c r="F1298" s="14" t="s">
        <v>102</v>
      </c>
      <c r="G1298" s="26">
        <v>21193</v>
      </c>
      <c r="H1298" s="26">
        <v>41998</v>
      </c>
      <c r="I1298" s="53">
        <v>76832</v>
      </c>
      <c r="J1298" s="30">
        <v>0.91020000000000001</v>
      </c>
      <c r="K1298" s="30"/>
      <c r="L1298" s="149"/>
      <c r="M1298" s="30"/>
      <c r="N1298" s="30">
        <v>0</v>
      </c>
    </row>
    <row r="1299" spans="1:31">
      <c r="A1299" s="13" t="s">
        <v>173</v>
      </c>
      <c r="B1299" s="2" t="s">
        <v>77</v>
      </c>
      <c r="C1299" s="14" t="s">
        <v>65</v>
      </c>
      <c r="D1299" s="2">
        <v>2013</v>
      </c>
      <c r="E1299" s="14">
        <v>2014</v>
      </c>
      <c r="F1299" s="14" t="s">
        <v>102</v>
      </c>
      <c r="G1299" s="26">
        <v>18795</v>
      </c>
      <c r="H1299" s="26">
        <v>34664</v>
      </c>
      <c r="I1299" s="53">
        <v>78272</v>
      </c>
      <c r="J1299" s="30">
        <v>0.86099999999999999</v>
      </c>
      <c r="K1299" s="30"/>
      <c r="L1299" s="149"/>
      <c r="M1299" s="30"/>
      <c r="N1299" s="30">
        <v>0.18709999999999999</v>
      </c>
    </row>
    <row r="1300" spans="1:31">
      <c r="A1300" s="13" t="s">
        <v>174</v>
      </c>
      <c r="B1300" s="2" t="s">
        <v>78</v>
      </c>
      <c r="C1300" s="14" t="s">
        <v>65</v>
      </c>
      <c r="D1300" s="2">
        <v>2013</v>
      </c>
      <c r="E1300" s="14">
        <v>2014</v>
      </c>
      <c r="F1300" s="14" t="s">
        <v>102</v>
      </c>
      <c r="G1300" s="26">
        <v>41708</v>
      </c>
      <c r="H1300" s="26">
        <v>90962</v>
      </c>
      <c r="I1300" s="53">
        <v>152699</v>
      </c>
      <c r="J1300" s="30">
        <v>0.96150000000000002</v>
      </c>
      <c r="K1300" s="30"/>
      <c r="L1300" s="149"/>
      <c r="M1300" s="30"/>
      <c r="N1300" s="30">
        <v>0</v>
      </c>
    </row>
    <row r="1301" spans="1:31">
      <c r="A1301" s="13" t="s">
        <v>175</v>
      </c>
      <c r="B1301" s="2" t="s">
        <v>78</v>
      </c>
      <c r="C1301" s="14" t="s">
        <v>65</v>
      </c>
      <c r="D1301" s="2">
        <v>2013</v>
      </c>
      <c r="E1301" s="14">
        <v>2014</v>
      </c>
      <c r="F1301" s="14" t="s">
        <v>102</v>
      </c>
      <c r="G1301" s="26">
        <v>5126</v>
      </c>
      <c r="H1301" s="26">
        <v>12119</v>
      </c>
      <c r="I1301" s="53">
        <v>25565</v>
      </c>
      <c r="J1301" s="30">
        <v>0.98939999999999995</v>
      </c>
      <c r="K1301" s="30"/>
      <c r="L1301" s="149"/>
      <c r="M1301" s="30"/>
      <c r="N1301" s="30">
        <v>0.18709999999999999</v>
      </c>
    </row>
    <row r="1302" spans="1:31">
      <c r="A1302" s="13" t="s">
        <v>176</v>
      </c>
      <c r="B1302" s="2" t="s">
        <v>78</v>
      </c>
      <c r="C1302" s="14" t="s">
        <v>65</v>
      </c>
      <c r="D1302" s="2">
        <v>2013</v>
      </c>
      <c r="E1302" s="14">
        <v>2014</v>
      </c>
      <c r="F1302" s="14" t="s">
        <v>102</v>
      </c>
      <c r="G1302" s="26">
        <v>4481</v>
      </c>
      <c r="H1302" s="26">
        <v>10181</v>
      </c>
      <c r="I1302" s="53">
        <v>18265</v>
      </c>
      <c r="J1302" s="30">
        <v>0.91700000000000004</v>
      </c>
      <c r="K1302" s="30"/>
      <c r="L1302" s="149"/>
      <c r="M1302" s="30"/>
      <c r="N1302" s="30">
        <v>0.18709999999999999</v>
      </c>
    </row>
    <row r="1303" spans="1:31">
      <c r="A1303" s="13" t="s">
        <v>177</v>
      </c>
      <c r="B1303" s="2" t="s">
        <v>78</v>
      </c>
      <c r="C1303" s="14" t="s">
        <v>65</v>
      </c>
      <c r="D1303" s="2">
        <v>2013</v>
      </c>
      <c r="E1303" s="14">
        <v>2014</v>
      </c>
      <c r="F1303" s="14" t="s">
        <v>102</v>
      </c>
      <c r="G1303" s="26">
        <v>807</v>
      </c>
      <c r="H1303" s="26">
        <v>1561</v>
      </c>
      <c r="I1303" s="53">
        <v>3019</v>
      </c>
      <c r="J1303" s="30">
        <v>1</v>
      </c>
      <c r="K1303" s="30"/>
      <c r="L1303" s="149"/>
      <c r="M1303" s="30"/>
      <c r="N1303" s="30">
        <v>0.18709999999999999</v>
      </c>
    </row>
    <row r="1304" spans="1:31">
      <c r="A1304" s="13" t="s">
        <v>178</v>
      </c>
      <c r="B1304" s="2" t="s">
        <v>77</v>
      </c>
      <c r="C1304" s="14" t="s">
        <v>65</v>
      </c>
      <c r="D1304" s="2">
        <v>2013</v>
      </c>
      <c r="E1304" s="14">
        <v>2014</v>
      </c>
      <c r="F1304" s="14" t="s">
        <v>102</v>
      </c>
      <c r="G1304" s="26">
        <v>47423</v>
      </c>
      <c r="H1304" s="26">
        <v>116505</v>
      </c>
      <c r="I1304" s="53">
        <v>187371</v>
      </c>
      <c r="J1304" s="30">
        <v>1</v>
      </c>
      <c r="K1304" s="30"/>
      <c r="L1304" s="149"/>
      <c r="M1304" s="30"/>
      <c r="N1304" s="30">
        <v>7.7999999999999996E-3</v>
      </c>
    </row>
    <row r="1305" spans="1:31">
      <c r="A1305" s="13" t="s">
        <v>179</v>
      </c>
      <c r="B1305" s="2" t="s">
        <v>78</v>
      </c>
      <c r="C1305" s="14" t="s">
        <v>65</v>
      </c>
      <c r="D1305" s="2">
        <v>2013</v>
      </c>
      <c r="E1305" s="14">
        <v>2014</v>
      </c>
      <c r="F1305" s="14" t="s">
        <v>102</v>
      </c>
      <c r="G1305" s="26">
        <v>2821</v>
      </c>
      <c r="H1305" s="26">
        <v>5192</v>
      </c>
      <c r="I1305" s="53">
        <v>8660</v>
      </c>
      <c r="J1305" s="30">
        <v>0.88590000000000002</v>
      </c>
      <c r="K1305" s="30"/>
      <c r="L1305" s="149"/>
      <c r="M1305" s="30"/>
      <c r="N1305" s="30">
        <v>0.18709999999999999</v>
      </c>
    </row>
    <row r="1306" spans="1:31">
      <c r="A1306" s="13" t="s">
        <v>180</v>
      </c>
      <c r="B1306" s="2" t="s">
        <v>77</v>
      </c>
      <c r="C1306" s="14" t="s">
        <v>65</v>
      </c>
      <c r="D1306" s="2">
        <v>2013</v>
      </c>
      <c r="E1306" s="14">
        <v>2014</v>
      </c>
      <c r="F1306" s="14" t="s">
        <v>102</v>
      </c>
      <c r="G1306" s="26">
        <v>33194</v>
      </c>
      <c r="H1306" s="26">
        <v>69194</v>
      </c>
      <c r="I1306" s="53">
        <v>145340</v>
      </c>
      <c r="J1306" s="30">
        <v>0.94510000000000005</v>
      </c>
      <c r="K1306" s="30"/>
      <c r="L1306" s="149"/>
      <c r="M1306" s="30"/>
      <c r="N1306" s="30">
        <v>1.3899999999999999E-2</v>
      </c>
      <c r="O1306" s="1"/>
      <c r="P1306" s="1"/>
      <c r="Q1306" s="1"/>
      <c r="R1306" s="1"/>
      <c r="S1306" s="1"/>
      <c r="T1306" s="1"/>
      <c r="U1306" s="1"/>
      <c r="V1306" s="1"/>
      <c r="W1306" s="1"/>
      <c r="X1306" s="1"/>
      <c r="Y1306" s="1"/>
      <c r="Z1306" s="1"/>
      <c r="AA1306" s="1"/>
      <c r="AB1306" s="1"/>
      <c r="AC1306" s="1"/>
      <c r="AD1306" s="1"/>
      <c r="AE1306" s="1"/>
    </row>
    <row r="1307" spans="1:31">
      <c r="A1307" s="13" t="s">
        <v>181</v>
      </c>
      <c r="B1307" s="2" t="s">
        <v>77</v>
      </c>
      <c r="C1307" s="14" t="s">
        <v>65</v>
      </c>
      <c r="D1307" s="2">
        <v>2013</v>
      </c>
      <c r="E1307" s="14">
        <v>2014</v>
      </c>
      <c r="F1307" s="14" t="s">
        <v>102</v>
      </c>
      <c r="G1307" s="26">
        <v>8184</v>
      </c>
      <c r="H1307" s="26">
        <v>17295</v>
      </c>
      <c r="I1307" s="53">
        <v>36278</v>
      </c>
      <c r="J1307" s="30">
        <v>0.88</v>
      </c>
      <c r="K1307" s="30"/>
      <c r="L1307" s="149"/>
      <c r="M1307" s="30"/>
      <c r="N1307" s="30">
        <v>0.18709999999999999</v>
      </c>
      <c r="O1307" s="1"/>
      <c r="P1307" s="1"/>
      <c r="Q1307" s="1"/>
      <c r="R1307" s="1"/>
      <c r="S1307" s="1"/>
      <c r="T1307" s="1"/>
      <c r="U1307" s="1"/>
      <c r="V1307" s="1"/>
      <c r="W1307" s="1"/>
      <c r="X1307" s="1"/>
      <c r="Y1307" s="1"/>
      <c r="Z1307" s="1"/>
      <c r="AA1307" s="1"/>
      <c r="AB1307" s="1"/>
      <c r="AC1307" s="1"/>
      <c r="AD1307" s="1"/>
      <c r="AE1307" s="1"/>
    </row>
    <row r="1308" spans="1:31">
      <c r="A1308" s="13" t="s">
        <v>182</v>
      </c>
      <c r="B1308" s="2" t="s">
        <v>78</v>
      </c>
      <c r="C1308" s="14" t="s">
        <v>65</v>
      </c>
      <c r="D1308" s="2">
        <v>2013</v>
      </c>
      <c r="E1308" s="14">
        <v>2014</v>
      </c>
      <c r="F1308" s="14" t="s">
        <v>102</v>
      </c>
      <c r="G1308" s="26">
        <v>5694</v>
      </c>
      <c r="H1308" s="26">
        <v>12695</v>
      </c>
      <c r="I1308" s="53">
        <v>20900</v>
      </c>
      <c r="J1308" s="30">
        <v>0.96879999999999999</v>
      </c>
      <c r="K1308" s="30"/>
      <c r="L1308" s="149"/>
      <c r="M1308" s="30"/>
      <c r="N1308" s="30">
        <v>0.18709999999999999</v>
      </c>
      <c r="O1308" s="1"/>
      <c r="P1308" s="1"/>
      <c r="Q1308" s="1"/>
      <c r="R1308" s="1"/>
      <c r="S1308" s="1"/>
      <c r="T1308" s="1"/>
      <c r="U1308" s="1"/>
      <c r="V1308" s="1"/>
      <c r="W1308" s="1"/>
      <c r="X1308" s="1"/>
      <c r="Y1308" s="1"/>
      <c r="Z1308" s="1"/>
      <c r="AA1308" s="1"/>
      <c r="AB1308" s="1"/>
      <c r="AC1308" s="1"/>
      <c r="AD1308" s="1"/>
      <c r="AE1308" s="1"/>
    </row>
    <row r="1309" spans="1:31">
      <c r="A1309" s="56" t="s">
        <v>183</v>
      </c>
      <c r="B1309" s="2" t="s">
        <v>66</v>
      </c>
      <c r="C1309" s="14" t="s">
        <v>199</v>
      </c>
      <c r="D1309" s="2">
        <v>2013</v>
      </c>
      <c r="E1309" s="14">
        <v>2014</v>
      </c>
      <c r="F1309" s="14" t="s">
        <v>102</v>
      </c>
      <c r="G1309" s="26">
        <v>1983029</v>
      </c>
      <c r="H1309" s="26">
        <v>4305556</v>
      </c>
      <c r="I1309" s="53">
        <v>8621944</v>
      </c>
      <c r="J1309" s="30">
        <v>0.96909999999999996</v>
      </c>
      <c r="K1309" s="30"/>
      <c r="L1309" s="149"/>
      <c r="M1309" s="30"/>
      <c r="N1309" s="30">
        <v>4.9200000000000001E-2</v>
      </c>
      <c r="O1309" s="2"/>
      <c r="P1309" s="2"/>
      <c r="Q1309" s="2"/>
      <c r="R1309" s="2"/>
      <c r="S1309" s="2"/>
      <c r="T1309" s="2"/>
      <c r="U1309" s="2"/>
      <c r="V1309" s="2"/>
      <c r="W1309" s="2"/>
      <c r="X1309" s="2"/>
      <c r="Y1309" s="2"/>
      <c r="Z1309" s="2"/>
      <c r="AA1309" s="2"/>
      <c r="AB1309" s="2"/>
      <c r="AC1309" s="2"/>
      <c r="AD1309" s="2"/>
      <c r="AE1309" s="2"/>
    </row>
    <row r="1310" spans="1:31">
      <c r="A1310" s="56" t="s">
        <v>184</v>
      </c>
      <c r="B1310" s="2" t="s">
        <v>77</v>
      </c>
      <c r="C1310" s="14" t="s">
        <v>199</v>
      </c>
      <c r="D1310" s="2">
        <v>2013</v>
      </c>
      <c r="E1310" s="14">
        <v>2014</v>
      </c>
      <c r="F1310" s="14" t="s">
        <v>102</v>
      </c>
      <c r="G1310" s="26">
        <v>64589</v>
      </c>
      <c r="H1310" s="26">
        <v>129422</v>
      </c>
      <c r="I1310" s="53">
        <v>276832</v>
      </c>
      <c r="J1310" s="30">
        <v>0.89629999999999999</v>
      </c>
      <c r="K1310" s="30"/>
      <c r="L1310" s="149"/>
      <c r="M1310" s="30"/>
      <c r="N1310" s="30">
        <v>1.0500000000000001E-2</v>
      </c>
      <c r="O1310" s="1"/>
      <c r="P1310" s="1"/>
      <c r="Q1310" s="1"/>
      <c r="R1310" s="1"/>
      <c r="S1310" s="1"/>
      <c r="T1310" s="1"/>
      <c r="U1310" s="1"/>
      <c r="V1310" s="1"/>
      <c r="W1310" s="1"/>
      <c r="X1310" s="1"/>
      <c r="Y1310" s="1"/>
      <c r="Z1310" s="1"/>
      <c r="AA1310" s="1"/>
      <c r="AB1310" s="1"/>
      <c r="AC1310" s="1"/>
      <c r="AD1310" s="1"/>
      <c r="AE1310" s="1"/>
    </row>
    <row r="1311" spans="1:31">
      <c r="A1311" s="56" t="s">
        <v>185</v>
      </c>
      <c r="B1311" s="2" t="s">
        <v>78</v>
      </c>
      <c r="C1311" s="14" t="s">
        <v>199</v>
      </c>
      <c r="D1311" s="2">
        <v>2013</v>
      </c>
      <c r="E1311" s="14">
        <v>2014</v>
      </c>
      <c r="F1311" s="14" t="s">
        <v>102</v>
      </c>
      <c r="G1311" s="26">
        <v>95</v>
      </c>
      <c r="H1311" s="26">
        <v>160</v>
      </c>
      <c r="I1311" s="53">
        <v>202</v>
      </c>
      <c r="J1311" s="30">
        <v>1</v>
      </c>
      <c r="K1311" s="30"/>
      <c r="L1311" s="149"/>
      <c r="M1311" s="30"/>
      <c r="N1311" s="30">
        <v>0.19070000000000001</v>
      </c>
      <c r="O1311" s="1"/>
      <c r="P1311" s="1"/>
      <c r="Q1311" s="1"/>
      <c r="R1311" s="1"/>
      <c r="S1311" s="1"/>
      <c r="T1311" s="1"/>
      <c r="U1311" s="1"/>
      <c r="V1311" s="1"/>
      <c r="W1311" s="1"/>
      <c r="X1311" s="1"/>
      <c r="Y1311" s="1"/>
      <c r="Z1311" s="1"/>
      <c r="AA1311" s="1"/>
      <c r="AB1311" s="1"/>
      <c r="AC1311" s="1"/>
      <c r="AD1311" s="1"/>
      <c r="AE1311" s="1"/>
    </row>
    <row r="1312" spans="1:31">
      <c r="A1312" s="56" t="s">
        <v>186</v>
      </c>
      <c r="B1312" s="2" t="s">
        <v>78</v>
      </c>
      <c r="C1312" s="14" t="s">
        <v>199</v>
      </c>
      <c r="D1312" s="2">
        <v>2013</v>
      </c>
      <c r="E1312" s="14">
        <v>2014</v>
      </c>
      <c r="F1312" s="14" t="s">
        <v>102</v>
      </c>
      <c r="G1312" s="26">
        <v>1670</v>
      </c>
      <c r="H1312" s="26">
        <v>3243</v>
      </c>
      <c r="I1312" s="53">
        <v>4932</v>
      </c>
      <c r="J1312" s="30">
        <v>0.96550000000000002</v>
      </c>
      <c r="K1312" s="30"/>
      <c r="L1312" s="149"/>
      <c r="M1312" s="30"/>
      <c r="N1312" s="30">
        <v>0.19070000000000001</v>
      </c>
      <c r="O1312" s="1"/>
      <c r="P1312" s="1"/>
      <c r="Q1312" s="1"/>
      <c r="R1312" s="1"/>
      <c r="S1312" s="1"/>
      <c r="T1312" s="1"/>
      <c r="U1312" s="1"/>
      <c r="V1312" s="1"/>
      <c r="W1312" s="1"/>
      <c r="X1312" s="1"/>
      <c r="Y1312" s="1"/>
      <c r="Z1312" s="1"/>
      <c r="AA1312" s="1"/>
      <c r="AB1312" s="1"/>
      <c r="AC1312" s="1"/>
      <c r="AD1312" s="1"/>
      <c r="AE1312" s="1"/>
    </row>
    <row r="1313" spans="1:31">
      <c r="A1313" s="56" t="s">
        <v>187</v>
      </c>
      <c r="B1313" s="2" t="s">
        <v>78</v>
      </c>
      <c r="C1313" s="14" t="s">
        <v>199</v>
      </c>
      <c r="D1313" s="2">
        <v>2013</v>
      </c>
      <c r="E1313" s="14">
        <v>2014</v>
      </c>
      <c r="F1313" s="14" t="s">
        <v>102</v>
      </c>
      <c r="G1313" s="26">
        <v>14739</v>
      </c>
      <c r="H1313" s="26">
        <v>30016</v>
      </c>
      <c r="I1313" s="53">
        <v>54453</v>
      </c>
      <c r="J1313" s="30">
        <v>0.91269999999999996</v>
      </c>
      <c r="K1313" s="30"/>
      <c r="L1313" s="149"/>
      <c r="M1313" s="30"/>
      <c r="N1313" s="30">
        <v>0.19070000000000001</v>
      </c>
      <c r="O1313" s="1"/>
      <c r="P1313" s="1"/>
      <c r="Q1313" s="1"/>
      <c r="R1313" s="1"/>
      <c r="S1313" s="1"/>
      <c r="T1313" s="1"/>
      <c r="U1313" s="1"/>
      <c r="V1313" s="1"/>
      <c r="W1313" s="1"/>
      <c r="X1313" s="1"/>
      <c r="Y1313" s="1"/>
      <c r="Z1313" s="1"/>
      <c r="AA1313" s="1"/>
      <c r="AB1313" s="1"/>
      <c r="AC1313" s="1"/>
      <c r="AD1313" s="1"/>
      <c r="AE1313" s="1"/>
    </row>
    <row r="1314" spans="1:31">
      <c r="A1314" s="56" t="s">
        <v>188</v>
      </c>
      <c r="B1314" s="2" t="s">
        <v>78</v>
      </c>
      <c r="C1314" s="14" t="s">
        <v>199</v>
      </c>
      <c r="D1314" s="2">
        <v>2013</v>
      </c>
      <c r="E1314" s="14">
        <v>2014</v>
      </c>
      <c r="F1314" s="14" t="s">
        <v>102</v>
      </c>
      <c r="G1314" s="26">
        <v>2594</v>
      </c>
      <c r="H1314" s="26">
        <v>4937</v>
      </c>
      <c r="I1314" s="53">
        <v>7216</v>
      </c>
      <c r="J1314" s="30">
        <v>0.98580000000000001</v>
      </c>
      <c r="K1314" s="30"/>
      <c r="L1314" s="149"/>
      <c r="M1314" s="30"/>
      <c r="N1314" s="30">
        <v>0.19070000000000001</v>
      </c>
      <c r="O1314" s="1"/>
      <c r="P1314" s="1"/>
      <c r="Q1314" s="1"/>
      <c r="R1314" s="1"/>
      <c r="S1314" s="1"/>
      <c r="T1314" s="1"/>
      <c r="U1314" s="1"/>
      <c r="V1314" s="1"/>
      <c r="W1314" s="1"/>
      <c r="X1314" s="1"/>
      <c r="Y1314" s="1"/>
      <c r="Z1314" s="1"/>
      <c r="AA1314" s="1"/>
      <c r="AB1314" s="1"/>
      <c r="AC1314" s="1"/>
      <c r="AD1314" s="1"/>
      <c r="AE1314" s="1"/>
    </row>
    <row r="1315" spans="1:31">
      <c r="A1315" s="56" t="s">
        <v>189</v>
      </c>
      <c r="B1315" s="2" t="s">
        <v>78</v>
      </c>
      <c r="C1315" s="14" t="s">
        <v>199</v>
      </c>
      <c r="D1315" s="2">
        <v>2013</v>
      </c>
      <c r="E1315" s="14">
        <v>2014</v>
      </c>
      <c r="F1315" s="14" t="s">
        <v>102</v>
      </c>
      <c r="G1315" s="26">
        <v>703</v>
      </c>
      <c r="H1315" s="26">
        <v>1673</v>
      </c>
      <c r="I1315" s="53">
        <v>6238</v>
      </c>
      <c r="J1315" s="30">
        <v>0.90910000000000002</v>
      </c>
      <c r="K1315" s="30"/>
      <c r="L1315" s="149"/>
      <c r="M1315" s="30"/>
      <c r="N1315" s="30">
        <v>0.19070000000000001</v>
      </c>
      <c r="O1315" s="1"/>
      <c r="P1315" s="1"/>
      <c r="Q1315" s="1"/>
      <c r="R1315" s="1"/>
      <c r="S1315" s="1"/>
      <c r="T1315" s="1"/>
      <c r="U1315" s="1"/>
      <c r="V1315" s="1"/>
      <c r="W1315" s="1"/>
      <c r="X1315" s="1"/>
      <c r="Y1315" s="1"/>
      <c r="Z1315" s="1"/>
      <c r="AA1315" s="1"/>
      <c r="AB1315" s="1"/>
      <c r="AC1315" s="1"/>
      <c r="AD1315" s="1"/>
      <c r="AE1315" s="1"/>
    </row>
    <row r="1316" spans="1:31">
      <c r="A1316" s="56" t="s">
        <v>190</v>
      </c>
      <c r="B1316" s="2" t="s">
        <v>77</v>
      </c>
      <c r="C1316" s="14" t="s">
        <v>199</v>
      </c>
      <c r="D1316" s="2">
        <v>2013</v>
      </c>
      <c r="E1316" s="14">
        <v>2014</v>
      </c>
      <c r="F1316" s="14" t="s">
        <v>102</v>
      </c>
      <c r="G1316" s="26">
        <v>33899</v>
      </c>
      <c r="H1316" s="26">
        <v>70563</v>
      </c>
      <c r="I1316" s="53">
        <v>164465</v>
      </c>
      <c r="J1316" s="30">
        <v>0.8952</v>
      </c>
      <c r="K1316" s="30"/>
      <c r="L1316" s="149"/>
      <c r="M1316" s="30"/>
      <c r="N1316" s="30">
        <v>3.1199999999999999E-2</v>
      </c>
      <c r="O1316" s="1"/>
      <c r="P1316" s="1"/>
      <c r="Q1316" s="1"/>
      <c r="R1316" s="1"/>
      <c r="S1316" s="1"/>
      <c r="T1316" s="1"/>
      <c r="U1316" s="1"/>
      <c r="V1316" s="1"/>
      <c r="W1316" s="1"/>
      <c r="X1316" s="1"/>
      <c r="Y1316" s="1"/>
      <c r="Z1316" s="1"/>
      <c r="AA1316" s="1"/>
      <c r="AB1316" s="1"/>
      <c r="AC1316" s="1"/>
      <c r="AD1316" s="1"/>
      <c r="AE1316" s="1"/>
    </row>
    <row r="1317" spans="1:31">
      <c r="A1317" s="56" t="s">
        <v>191</v>
      </c>
      <c r="B1317" s="2" t="s">
        <v>78</v>
      </c>
      <c r="C1317" s="14" t="s">
        <v>199</v>
      </c>
      <c r="D1317" s="2">
        <v>2013</v>
      </c>
      <c r="E1317" s="14">
        <v>2014</v>
      </c>
      <c r="F1317" s="14" t="s">
        <v>102</v>
      </c>
      <c r="G1317" s="26">
        <v>2493</v>
      </c>
      <c r="H1317" s="26">
        <v>5083</v>
      </c>
      <c r="I1317" s="53">
        <v>8227</v>
      </c>
      <c r="J1317" s="30">
        <v>1</v>
      </c>
      <c r="K1317" s="30"/>
      <c r="L1317" s="149"/>
      <c r="M1317" s="30"/>
      <c r="N1317" s="30">
        <v>0.19070000000000001</v>
      </c>
      <c r="O1317" s="1"/>
      <c r="P1317" s="1"/>
      <c r="Q1317" s="1"/>
      <c r="R1317" s="1"/>
      <c r="S1317" s="1"/>
      <c r="T1317" s="1"/>
      <c r="U1317" s="1"/>
      <c r="V1317" s="1"/>
      <c r="W1317" s="1"/>
      <c r="X1317" s="1"/>
      <c r="Y1317" s="1"/>
      <c r="Z1317" s="1"/>
      <c r="AA1317" s="1"/>
      <c r="AB1317" s="1"/>
      <c r="AC1317" s="1"/>
      <c r="AD1317" s="1"/>
      <c r="AE1317" s="1"/>
    </row>
    <row r="1318" spans="1:31">
      <c r="A1318" s="56" t="s">
        <v>192</v>
      </c>
      <c r="B1318" s="2" t="s">
        <v>78</v>
      </c>
      <c r="C1318" s="14" t="s">
        <v>199</v>
      </c>
      <c r="D1318" s="2">
        <v>2013</v>
      </c>
      <c r="E1318" s="14">
        <v>2014</v>
      </c>
      <c r="F1318" s="14" t="s">
        <v>102</v>
      </c>
      <c r="G1318" s="26">
        <v>6300</v>
      </c>
      <c r="H1318" s="26">
        <v>11565</v>
      </c>
      <c r="I1318" s="53">
        <v>21951</v>
      </c>
      <c r="J1318" s="30">
        <v>0.98929999999999996</v>
      </c>
      <c r="K1318" s="30"/>
      <c r="L1318" s="149"/>
      <c r="M1318" s="30"/>
      <c r="N1318" s="30">
        <v>0.19070000000000001</v>
      </c>
      <c r="O1318" s="1"/>
      <c r="P1318" s="1"/>
      <c r="Q1318" s="1"/>
      <c r="R1318" s="1"/>
      <c r="S1318" s="1"/>
      <c r="T1318" s="1"/>
      <c r="U1318" s="1"/>
      <c r="V1318" s="1"/>
      <c r="W1318" s="1"/>
      <c r="X1318" s="1"/>
      <c r="Y1318" s="1"/>
      <c r="Z1318" s="1"/>
      <c r="AA1318" s="1"/>
      <c r="AB1318" s="1"/>
      <c r="AC1318" s="1"/>
      <c r="AD1318" s="1"/>
      <c r="AE1318" s="1"/>
    </row>
    <row r="1319" spans="1:31">
      <c r="A1319" s="13" t="s">
        <v>134</v>
      </c>
      <c r="B1319" s="2" t="s">
        <v>77</v>
      </c>
      <c r="C1319" s="14" t="s">
        <v>199</v>
      </c>
      <c r="D1319" s="2">
        <v>2013</v>
      </c>
      <c r="E1319" s="14">
        <v>2014</v>
      </c>
      <c r="F1319" s="14" t="s">
        <v>102</v>
      </c>
      <c r="G1319" s="26">
        <v>93244</v>
      </c>
      <c r="H1319" s="26">
        <v>223731</v>
      </c>
      <c r="I1319" s="53">
        <v>339030</v>
      </c>
      <c r="J1319" s="30">
        <v>0.93469999999999998</v>
      </c>
      <c r="K1319" s="30"/>
      <c r="L1319" s="149"/>
      <c r="M1319" s="30"/>
      <c r="N1319" s="30">
        <v>8.2000000000000007E-3</v>
      </c>
      <c r="O1319" s="1"/>
      <c r="P1319" s="1"/>
      <c r="Q1319" s="1"/>
      <c r="R1319" s="1"/>
      <c r="S1319" s="1"/>
      <c r="T1319" s="1"/>
      <c r="U1319" s="1"/>
      <c r="V1319" s="1"/>
      <c r="W1319" s="1"/>
      <c r="X1319" s="1"/>
      <c r="Y1319" s="1"/>
      <c r="Z1319" s="1"/>
      <c r="AA1319" s="1"/>
      <c r="AB1319" s="1"/>
      <c r="AC1319" s="1"/>
      <c r="AD1319" s="1"/>
      <c r="AE1319" s="1"/>
    </row>
    <row r="1320" spans="1:31">
      <c r="A1320" s="13" t="s">
        <v>135</v>
      </c>
      <c r="B1320" s="2" t="s">
        <v>78</v>
      </c>
      <c r="C1320" s="14" t="s">
        <v>199</v>
      </c>
      <c r="D1320" s="2">
        <v>2013</v>
      </c>
      <c r="E1320" s="14">
        <v>2014</v>
      </c>
      <c r="F1320" s="14" t="s">
        <v>102</v>
      </c>
      <c r="G1320" s="26">
        <v>1409</v>
      </c>
      <c r="H1320" s="26">
        <v>3459</v>
      </c>
      <c r="I1320" s="53">
        <v>8564</v>
      </c>
      <c r="J1320" s="30">
        <v>1</v>
      </c>
      <c r="K1320" s="30"/>
      <c r="L1320" s="149"/>
      <c r="M1320" s="30"/>
      <c r="N1320" s="30">
        <v>0.19070000000000001</v>
      </c>
      <c r="O1320" s="1"/>
      <c r="P1320" s="1"/>
      <c r="Q1320" s="1"/>
      <c r="R1320" s="1"/>
      <c r="S1320" s="1"/>
      <c r="T1320" s="1"/>
      <c r="U1320" s="1"/>
      <c r="V1320" s="1"/>
      <c r="W1320" s="1"/>
      <c r="X1320" s="1"/>
      <c r="Y1320" s="1"/>
      <c r="Z1320" s="1"/>
      <c r="AA1320" s="1"/>
      <c r="AB1320" s="1"/>
      <c r="AC1320" s="1"/>
      <c r="AD1320" s="1"/>
      <c r="AE1320" s="1"/>
    </row>
    <row r="1321" spans="1:31">
      <c r="A1321" s="13" t="s">
        <v>136</v>
      </c>
      <c r="B1321" s="2" t="s">
        <v>78</v>
      </c>
      <c r="C1321" s="14" t="s">
        <v>199</v>
      </c>
      <c r="D1321" s="2">
        <v>2013</v>
      </c>
      <c r="E1321" s="14">
        <v>2014</v>
      </c>
      <c r="F1321" s="14" t="s">
        <v>102</v>
      </c>
      <c r="G1321" s="26">
        <v>8950</v>
      </c>
      <c r="H1321" s="26">
        <v>16667</v>
      </c>
      <c r="I1321" s="53">
        <v>29983</v>
      </c>
      <c r="J1321" s="30">
        <v>0.95799999999999996</v>
      </c>
      <c r="K1321" s="30"/>
      <c r="L1321" s="149"/>
      <c r="M1321" s="30"/>
      <c r="N1321" s="30">
        <v>0.19070000000000001</v>
      </c>
      <c r="O1321" s="1"/>
      <c r="P1321" s="1"/>
      <c r="Q1321" s="1"/>
      <c r="R1321" s="1"/>
      <c r="S1321" s="1"/>
      <c r="T1321" s="1"/>
      <c r="U1321" s="1"/>
      <c r="V1321" s="1"/>
      <c r="W1321" s="1"/>
      <c r="X1321" s="1"/>
      <c r="Y1321" s="1"/>
      <c r="Z1321" s="1"/>
      <c r="AA1321" s="1"/>
      <c r="AB1321" s="1"/>
      <c r="AC1321" s="1"/>
      <c r="AD1321" s="1"/>
      <c r="AE1321" s="1"/>
    </row>
    <row r="1322" spans="1:31">
      <c r="A1322" s="13" t="s">
        <v>137</v>
      </c>
      <c r="B1322" s="2" t="s">
        <v>78</v>
      </c>
      <c r="C1322" s="14" t="s">
        <v>199</v>
      </c>
      <c r="D1322" s="2">
        <v>2013</v>
      </c>
      <c r="E1322" s="14">
        <v>2014</v>
      </c>
      <c r="F1322" s="14" t="s">
        <v>102</v>
      </c>
      <c r="G1322" s="26">
        <v>15090</v>
      </c>
      <c r="H1322" s="26">
        <v>38530</v>
      </c>
      <c r="I1322" s="53">
        <v>63642</v>
      </c>
      <c r="J1322" s="30">
        <v>0.90969999999999995</v>
      </c>
      <c r="K1322" s="30"/>
      <c r="L1322" s="149"/>
      <c r="M1322" s="30"/>
      <c r="N1322" s="30">
        <v>0.19070000000000001</v>
      </c>
    </row>
    <row r="1323" spans="1:31">
      <c r="A1323" s="13" t="s">
        <v>138</v>
      </c>
      <c r="B1323" s="2" t="s">
        <v>78</v>
      </c>
      <c r="C1323" s="14" t="s">
        <v>199</v>
      </c>
      <c r="D1323" s="2">
        <v>2013</v>
      </c>
      <c r="E1323" s="14">
        <v>2014</v>
      </c>
      <c r="F1323" s="14" t="s">
        <v>102</v>
      </c>
      <c r="G1323" s="26">
        <v>1010</v>
      </c>
      <c r="H1323" s="26">
        <v>2045</v>
      </c>
      <c r="I1323" s="53">
        <v>3763</v>
      </c>
      <c r="J1323" s="30">
        <v>1</v>
      </c>
      <c r="K1323" s="30"/>
      <c r="L1323" s="149"/>
      <c r="M1323" s="30"/>
      <c r="N1323" s="30">
        <v>0.19070000000000001</v>
      </c>
    </row>
    <row r="1324" spans="1:31">
      <c r="A1324" s="13" t="s">
        <v>139</v>
      </c>
      <c r="B1324" s="2" t="s">
        <v>78</v>
      </c>
      <c r="C1324" s="14" t="s">
        <v>199</v>
      </c>
      <c r="D1324" s="2">
        <v>2013</v>
      </c>
      <c r="E1324" s="14">
        <v>2014</v>
      </c>
      <c r="F1324" s="14" t="s">
        <v>102</v>
      </c>
      <c r="G1324" s="26">
        <v>59443</v>
      </c>
      <c r="H1324" s="26">
        <v>144200</v>
      </c>
      <c r="I1324" s="53">
        <v>266154</v>
      </c>
      <c r="J1324" s="30">
        <v>0.98460000000000003</v>
      </c>
      <c r="K1324" s="30"/>
      <c r="L1324" s="149"/>
      <c r="M1324" s="30"/>
      <c r="N1324" s="30">
        <v>4.0300000000000002E-2</v>
      </c>
    </row>
    <row r="1325" spans="1:31">
      <c r="A1325" s="13" t="s">
        <v>140</v>
      </c>
      <c r="B1325" s="2" t="s">
        <v>78</v>
      </c>
      <c r="C1325" s="14" t="s">
        <v>199</v>
      </c>
      <c r="D1325" s="2">
        <v>2013</v>
      </c>
      <c r="E1325" s="14">
        <v>2014</v>
      </c>
      <c r="F1325" s="14" t="s">
        <v>102</v>
      </c>
      <c r="G1325" s="26">
        <v>9796</v>
      </c>
      <c r="H1325" s="26">
        <v>23160</v>
      </c>
      <c r="I1325" s="53">
        <v>39831</v>
      </c>
      <c r="J1325" s="30">
        <v>0.98850000000000005</v>
      </c>
      <c r="K1325" s="30"/>
      <c r="L1325" s="149"/>
      <c r="M1325" s="30"/>
      <c r="N1325" s="30">
        <v>0.19070000000000001</v>
      </c>
    </row>
    <row r="1326" spans="1:31">
      <c r="A1326" s="13" t="s">
        <v>141</v>
      </c>
      <c r="B1326" s="2" t="s">
        <v>78</v>
      </c>
      <c r="C1326" s="14" t="s">
        <v>199</v>
      </c>
      <c r="D1326" s="2">
        <v>2013</v>
      </c>
      <c r="E1326" s="14">
        <v>2014</v>
      </c>
      <c r="F1326" s="14" t="s">
        <v>102</v>
      </c>
      <c r="G1326" s="26">
        <v>5164</v>
      </c>
      <c r="H1326" s="26">
        <v>10389</v>
      </c>
      <c r="I1326" s="53">
        <v>19670</v>
      </c>
      <c r="J1326" s="30">
        <v>0.7974</v>
      </c>
      <c r="K1326" s="30"/>
      <c r="L1326" s="149"/>
      <c r="M1326" s="30"/>
      <c r="N1326" s="30">
        <v>0.19070000000000001</v>
      </c>
    </row>
    <row r="1327" spans="1:31">
      <c r="A1327" s="13" t="s">
        <v>142</v>
      </c>
      <c r="B1327" s="2" t="s">
        <v>78</v>
      </c>
      <c r="C1327" s="14" t="s">
        <v>199</v>
      </c>
      <c r="D1327" s="2">
        <v>2013</v>
      </c>
      <c r="E1327" s="14">
        <v>2014</v>
      </c>
      <c r="F1327" s="14" t="s">
        <v>102</v>
      </c>
      <c r="G1327" s="26">
        <v>1454</v>
      </c>
      <c r="H1327" s="26">
        <v>3055</v>
      </c>
      <c r="I1327" s="53">
        <v>5127</v>
      </c>
      <c r="J1327" s="30">
        <v>0.91669999999999996</v>
      </c>
      <c r="K1327" s="30"/>
      <c r="L1327" s="149"/>
      <c r="M1327" s="30"/>
      <c r="N1327" s="30">
        <v>0.19070000000000001</v>
      </c>
    </row>
    <row r="1328" spans="1:31">
      <c r="A1328" s="13" t="s">
        <v>143</v>
      </c>
      <c r="B1328" s="2" t="s">
        <v>79</v>
      </c>
      <c r="C1328" s="14" t="s">
        <v>199</v>
      </c>
      <c r="D1328" s="2">
        <v>2013</v>
      </c>
      <c r="E1328" s="14">
        <v>2014</v>
      </c>
      <c r="F1328" s="14" t="s">
        <v>102</v>
      </c>
      <c r="G1328" s="26">
        <v>565338</v>
      </c>
      <c r="H1328" s="26">
        <v>1168502</v>
      </c>
      <c r="I1328" s="53">
        <v>2650281</v>
      </c>
      <c r="J1328" s="30">
        <v>0.97289999999999999</v>
      </c>
      <c r="K1328" s="30"/>
      <c r="L1328" s="149"/>
      <c r="M1328" s="30"/>
      <c r="N1328" s="30">
        <v>4.1300000000000003E-2</v>
      </c>
    </row>
    <row r="1329" spans="1:14">
      <c r="A1329" s="13" t="s">
        <v>144</v>
      </c>
      <c r="B1329" s="2" t="s">
        <v>78</v>
      </c>
      <c r="C1329" s="14" t="s">
        <v>199</v>
      </c>
      <c r="D1329" s="2">
        <v>2013</v>
      </c>
      <c r="E1329" s="14">
        <v>2014</v>
      </c>
      <c r="F1329" s="14" t="s">
        <v>102</v>
      </c>
      <c r="G1329" s="26">
        <v>10688</v>
      </c>
      <c r="H1329" s="26">
        <v>27023</v>
      </c>
      <c r="I1329" s="53">
        <v>50384</v>
      </c>
      <c r="J1329" s="30">
        <v>0.98380000000000001</v>
      </c>
      <c r="K1329" s="30"/>
      <c r="L1329" s="149"/>
      <c r="M1329" s="30"/>
      <c r="N1329" s="30">
        <v>0.19070000000000001</v>
      </c>
    </row>
    <row r="1330" spans="1:14">
      <c r="A1330" s="13" t="s">
        <v>145</v>
      </c>
      <c r="B1330" s="2" t="s">
        <v>78</v>
      </c>
      <c r="C1330" s="14" t="s">
        <v>199</v>
      </c>
      <c r="D1330" s="2">
        <v>2013</v>
      </c>
      <c r="E1330" s="14">
        <v>2014</v>
      </c>
      <c r="F1330" s="14" t="s">
        <v>102</v>
      </c>
      <c r="G1330" s="26">
        <v>5830</v>
      </c>
      <c r="H1330" s="26">
        <v>9853</v>
      </c>
      <c r="I1330" s="53">
        <v>26204</v>
      </c>
      <c r="J1330" s="30">
        <v>0.95040000000000002</v>
      </c>
      <c r="K1330" s="30"/>
      <c r="L1330" s="149"/>
      <c r="M1330" s="30"/>
      <c r="N1330" s="30">
        <v>0.19070000000000001</v>
      </c>
    </row>
    <row r="1331" spans="1:14">
      <c r="A1331" s="13" t="s">
        <v>146</v>
      </c>
      <c r="B1331" s="2" t="s">
        <v>78</v>
      </c>
      <c r="C1331" s="14" t="s">
        <v>199</v>
      </c>
      <c r="D1331" s="2">
        <v>2013</v>
      </c>
      <c r="E1331" s="14">
        <v>2014</v>
      </c>
      <c r="F1331" s="14" t="s">
        <v>102</v>
      </c>
      <c r="G1331" s="26">
        <v>986</v>
      </c>
      <c r="H1331" s="26">
        <v>1989</v>
      </c>
      <c r="I1331" s="53">
        <v>3076</v>
      </c>
      <c r="J1331" s="30">
        <v>0.90910000000000002</v>
      </c>
      <c r="K1331" s="30"/>
      <c r="L1331" s="149"/>
      <c r="M1331" s="30"/>
      <c r="N1331" s="30">
        <v>0.19070000000000001</v>
      </c>
    </row>
    <row r="1332" spans="1:14">
      <c r="A1332" s="13" t="s">
        <v>147</v>
      </c>
      <c r="B1332" s="2" t="s">
        <v>78</v>
      </c>
      <c r="C1332" s="14" t="s">
        <v>199</v>
      </c>
      <c r="D1332" s="2">
        <v>2013</v>
      </c>
      <c r="E1332" s="14">
        <v>2014</v>
      </c>
      <c r="F1332" s="14" t="s">
        <v>102</v>
      </c>
      <c r="G1332" s="26">
        <v>7114</v>
      </c>
      <c r="H1332" s="26">
        <v>13167</v>
      </c>
      <c r="I1332" s="53">
        <v>26232</v>
      </c>
      <c r="J1332" s="30">
        <v>0.98280000000000001</v>
      </c>
      <c r="K1332" s="30"/>
      <c r="L1332" s="149"/>
      <c r="M1332" s="30"/>
      <c r="N1332" s="30">
        <v>0.19070000000000001</v>
      </c>
    </row>
    <row r="1333" spans="1:14">
      <c r="A1333" s="13" t="s">
        <v>148</v>
      </c>
      <c r="B1333" s="2" t="s">
        <v>78</v>
      </c>
      <c r="C1333" s="14" t="s">
        <v>199</v>
      </c>
      <c r="D1333" s="2">
        <v>2013</v>
      </c>
      <c r="E1333" s="14">
        <v>2014</v>
      </c>
      <c r="F1333" s="14" t="s">
        <v>102</v>
      </c>
      <c r="G1333" s="26">
        <v>22789</v>
      </c>
      <c r="H1333" s="26">
        <v>54635</v>
      </c>
      <c r="I1333" s="53">
        <v>95352</v>
      </c>
      <c r="J1333" s="30">
        <v>0.97350000000000003</v>
      </c>
      <c r="K1333" s="30"/>
      <c r="L1333" s="149"/>
      <c r="M1333" s="30"/>
      <c r="N1333" s="30">
        <v>0</v>
      </c>
    </row>
    <row r="1334" spans="1:14">
      <c r="A1334" s="13" t="s">
        <v>149</v>
      </c>
      <c r="B1334" s="2" t="s">
        <v>78</v>
      </c>
      <c r="C1334" s="14" t="s">
        <v>199</v>
      </c>
      <c r="D1334" s="2">
        <v>2013</v>
      </c>
      <c r="E1334" s="14">
        <v>2014</v>
      </c>
      <c r="F1334" s="14" t="s">
        <v>102</v>
      </c>
      <c r="G1334" s="26">
        <v>418</v>
      </c>
      <c r="H1334" s="26">
        <v>947</v>
      </c>
      <c r="I1334" s="53">
        <v>2109</v>
      </c>
      <c r="J1334" s="30">
        <v>1</v>
      </c>
      <c r="K1334" s="30"/>
      <c r="L1334" s="149"/>
      <c r="M1334" s="30"/>
      <c r="N1334" s="30">
        <v>0.19070000000000001</v>
      </c>
    </row>
    <row r="1335" spans="1:14">
      <c r="A1335" s="13" t="s">
        <v>150</v>
      </c>
      <c r="B1335" s="2" t="s">
        <v>78</v>
      </c>
      <c r="C1335" s="14" t="s">
        <v>199</v>
      </c>
      <c r="D1335" s="2">
        <v>2013</v>
      </c>
      <c r="E1335" s="14">
        <v>2014</v>
      </c>
      <c r="F1335" s="14" t="s">
        <v>102</v>
      </c>
      <c r="G1335" s="26">
        <v>408</v>
      </c>
      <c r="H1335" s="26">
        <v>667</v>
      </c>
      <c r="I1335" s="53">
        <v>1968</v>
      </c>
      <c r="J1335" s="30">
        <v>0.89059999999999995</v>
      </c>
      <c r="K1335" s="30"/>
      <c r="L1335" s="149"/>
      <c r="M1335" s="30"/>
      <c r="N1335" s="30">
        <v>0.19070000000000001</v>
      </c>
    </row>
    <row r="1336" spans="1:14">
      <c r="A1336" s="13" t="s">
        <v>151</v>
      </c>
      <c r="B1336" s="2" t="s">
        <v>78</v>
      </c>
      <c r="C1336" s="14" t="s">
        <v>199</v>
      </c>
      <c r="D1336" s="2">
        <v>2013</v>
      </c>
      <c r="E1336" s="14">
        <v>2014</v>
      </c>
      <c r="F1336" s="14" t="s">
        <v>102</v>
      </c>
      <c r="G1336" s="26">
        <v>19504</v>
      </c>
      <c r="H1336" s="26">
        <v>44190</v>
      </c>
      <c r="I1336" s="53">
        <v>117572</v>
      </c>
      <c r="J1336" s="30">
        <v>1</v>
      </c>
      <c r="K1336" s="30"/>
      <c r="L1336" s="149"/>
      <c r="M1336" s="30"/>
      <c r="N1336" s="30">
        <v>9.9299999999999999E-2</v>
      </c>
    </row>
    <row r="1337" spans="1:14">
      <c r="A1337" s="13" t="s">
        <v>152</v>
      </c>
      <c r="B1337" s="2" t="s">
        <v>78</v>
      </c>
      <c r="C1337" s="14" t="s">
        <v>199</v>
      </c>
      <c r="D1337" s="2">
        <v>2013</v>
      </c>
      <c r="E1337" s="14">
        <v>2014</v>
      </c>
      <c r="F1337" s="14" t="s">
        <v>102</v>
      </c>
      <c r="G1337" s="26">
        <v>3210</v>
      </c>
      <c r="H1337" s="26">
        <v>6702</v>
      </c>
      <c r="I1337" s="53">
        <v>21106</v>
      </c>
      <c r="J1337" s="30">
        <v>0.73499999999999999</v>
      </c>
      <c r="K1337" s="30"/>
      <c r="L1337" s="149"/>
      <c r="M1337" s="30"/>
      <c r="N1337" s="30">
        <v>0.19070000000000001</v>
      </c>
    </row>
    <row r="1338" spans="1:14">
      <c r="A1338" s="13" t="s">
        <v>153</v>
      </c>
      <c r="B1338" s="2" t="s">
        <v>78</v>
      </c>
      <c r="C1338" s="14" t="s">
        <v>199</v>
      </c>
      <c r="D1338" s="2">
        <v>2013</v>
      </c>
      <c r="E1338" s="14">
        <v>2014</v>
      </c>
      <c r="F1338" s="14" t="s">
        <v>102</v>
      </c>
      <c r="G1338" s="26">
        <v>3904</v>
      </c>
      <c r="H1338" s="26">
        <v>7428</v>
      </c>
      <c r="I1338" s="53">
        <v>14093</v>
      </c>
      <c r="J1338" s="30">
        <v>1</v>
      </c>
      <c r="K1338" s="30"/>
      <c r="L1338" s="149"/>
      <c r="M1338" s="30"/>
      <c r="N1338" s="30">
        <v>0.19070000000000001</v>
      </c>
    </row>
    <row r="1339" spans="1:14">
      <c r="A1339" s="13" t="s">
        <v>154</v>
      </c>
      <c r="B1339" s="2" t="s">
        <v>77</v>
      </c>
      <c r="C1339" s="14" t="s">
        <v>199</v>
      </c>
      <c r="D1339" s="2">
        <v>2013</v>
      </c>
      <c r="E1339" s="14">
        <v>2014</v>
      </c>
      <c r="F1339" s="14" t="s">
        <v>102</v>
      </c>
      <c r="G1339" s="26">
        <v>111021</v>
      </c>
      <c r="H1339" s="26">
        <v>243798</v>
      </c>
      <c r="I1339" s="53">
        <v>554858</v>
      </c>
      <c r="J1339" s="30">
        <v>0.99329999999999996</v>
      </c>
      <c r="K1339" s="30"/>
      <c r="L1339" s="149"/>
      <c r="M1339" s="30"/>
      <c r="N1339" s="30">
        <v>1.2999999999999999E-2</v>
      </c>
    </row>
    <row r="1340" spans="1:14">
      <c r="A1340" s="13" t="s">
        <v>155</v>
      </c>
      <c r="B1340" s="2" t="s">
        <v>77</v>
      </c>
      <c r="C1340" s="14" t="s">
        <v>199</v>
      </c>
      <c r="D1340" s="2">
        <v>2013</v>
      </c>
      <c r="E1340" s="14">
        <v>2014</v>
      </c>
      <c r="F1340" s="14" t="s">
        <v>102</v>
      </c>
      <c r="G1340" s="26">
        <v>8928</v>
      </c>
      <c r="H1340" s="26">
        <v>18317</v>
      </c>
      <c r="I1340" s="53">
        <v>36630</v>
      </c>
      <c r="J1340" s="30">
        <v>0.99390000000000001</v>
      </c>
      <c r="K1340" s="30"/>
      <c r="L1340" s="149"/>
      <c r="M1340" s="30"/>
      <c r="N1340" s="30">
        <v>0.19070000000000001</v>
      </c>
    </row>
    <row r="1341" spans="1:14">
      <c r="A1341" s="13" t="s">
        <v>156</v>
      </c>
      <c r="B1341" s="2" t="s">
        <v>78</v>
      </c>
      <c r="C1341" s="14" t="s">
        <v>199</v>
      </c>
      <c r="D1341" s="2">
        <v>2013</v>
      </c>
      <c r="E1341" s="14">
        <v>2014</v>
      </c>
      <c r="F1341" s="14" t="s">
        <v>102</v>
      </c>
      <c r="G1341" s="26">
        <v>817</v>
      </c>
      <c r="H1341" s="26">
        <v>1662</v>
      </c>
      <c r="I1341" s="53">
        <v>3424</v>
      </c>
      <c r="J1341" s="30">
        <v>1</v>
      </c>
      <c r="K1341" s="30"/>
      <c r="L1341" s="149"/>
      <c r="M1341" s="30"/>
      <c r="N1341" s="30">
        <v>0.19070000000000001</v>
      </c>
    </row>
    <row r="1342" spans="1:14">
      <c r="A1342" s="13" t="s">
        <v>157</v>
      </c>
      <c r="B1342" s="2" t="s">
        <v>78</v>
      </c>
      <c r="C1342" s="14" t="s">
        <v>199</v>
      </c>
      <c r="D1342" s="2">
        <v>2013</v>
      </c>
      <c r="E1342" s="14">
        <v>2014</v>
      </c>
      <c r="F1342" s="14" t="s">
        <v>102</v>
      </c>
      <c r="G1342" s="26">
        <v>119763</v>
      </c>
      <c r="H1342" s="26">
        <v>286035</v>
      </c>
      <c r="I1342" s="53">
        <v>501081</v>
      </c>
      <c r="J1342" s="30">
        <v>0.99570000000000003</v>
      </c>
      <c r="K1342" s="30"/>
      <c r="L1342" s="149"/>
      <c r="M1342" s="30"/>
      <c r="N1342" s="30">
        <v>3.6900000000000002E-2</v>
      </c>
    </row>
    <row r="1343" spans="1:14">
      <c r="A1343" s="13" t="s">
        <v>158</v>
      </c>
      <c r="B1343" s="2" t="s">
        <v>77</v>
      </c>
      <c r="C1343" s="14" t="s">
        <v>199</v>
      </c>
      <c r="D1343" s="2">
        <v>2013</v>
      </c>
      <c r="E1343" s="14">
        <v>2014</v>
      </c>
      <c r="F1343" s="14" t="s">
        <v>102</v>
      </c>
      <c r="G1343" s="26">
        <v>97040</v>
      </c>
      <c r="H1343" s="26">
        <v>214372</v>
      </c>
      <c r="I1343" s="53">
        <v>361566</v>
      </c>
      <c r="J1343" s="30">
        <v>0.98199999999999998</v>
      </c>
      <c r="K1343" s="30"/>
      <c r="L1343" s="149"/>
      <c r="M1343" s="30"/>
      <c r="N1343" s="30">
        <v>5.0000000000000001E-3</v>
      </c>
    </row>
    <row r="1344" spans="1:14">
      <c r="A1344" s="13" t="s">
        <v>159</v>
      </c>
      <c r="B1344" s="2" t="s">
        <v>78</v>
      </c>
      <c r="C1344" s="14" t="s">
        <v>199</v>
      </c>
      <c r="D1344" s="2">
        <v>2013</v>
      </c>
      <c r="E1344" s="14">
        <v>2014</v>
      </c>
      <c r="F1344" s="14" t="s">
        <v>102</v>
      </c>
      <c r="G1344" s="26">
        <v>2583</v>
      </c>
      <c r="H1344" s="26">
        <v>6001</v>
      </c>
      <c r="I1344" s="53">
        <v>12519</v>
      </c>
      <c r="J1344" s="30">
        <v>0.97260000000000002</v>
      </c>
      <c r="K1344" s="30"/>
      <c r="L1344" s="149"/>
      <c r="M1344" s="30"/>
      <c r="N1344" s="30">
        <v>0.19070000000000001</v>
      </c>
    </row>
    <row r="1345" spans="1:31">
      <c r="A1345" s="13" t="s">
        <v>160</v>
      </c>
      <c r="B1345" s="2" t="s">
        <v>78</v>
      </c>
      <c r="C1345" s="14" t="s">
        <v>199</v>
      </c>
      <c r="D1345" s="2">
        <v>2013</v>
      </c>
      <c r="E1345" s="14">
        <v>2014</v>
      </c>
      <c r="F1345" s="14" t="s">
        <v>102</v>
      </c>
      <c r="G1345" s="26">
        <v>163026</v>
      </c>
      <c r="H1345" s="26">
        <v>378668</v>
      </c>
      <c r="I1345" s="53">
        <v>564475</v>
      </c>
      <c r="J1345" s="30">
        <v>0.99739999999999995</v>
      </c>
      <c r="K1345" s="30"/>
      <c r="L1345" s="149"/>
      <c r="M1345" s="30"/>
      <c r="N1345" s="30">
        <v>0</v>
      </c>
    </row>
    <row r="1346" spans="1:31">
      <c r="A1346" s="13" t="s">
        <v>161</v>
      </c>
      <c r="B1346" s="2" t="s">
        <v>77</v>
      </c>
      <c r="C1346" s="14" t="s">
        <v>199</v>
      </c>
      <c r="D1346" s="2">
        <v>2013</v>
      </c>
      <c r="E1346" s="14">
        <v>2014</v>
      </c>
      <c r="F1346" s="14" t="s">
        <v>102</v>
      </c>
      <c r="G1346" s="26">
        <v>127407</v>
      </c>
      <c r="H1346" s="26">
        <v>272631</v>
      </c>
      <c r="I1346" s="53">
        <v>524918</v>
      </c>
      <c r="J1346" s="30">
        <v>0.97760000000000002</v>
      </c>
      <c r="K1346" s="30"/>
      <c r="L1346" s="149"/>
      <c r="M1346" s="30"/>
      <c r="N1346" s="30">
        <v>0.01</v>
      </c>
    </row>
    <row r="1347" spans="1:31">
      <c r="A1347" s="13" t="s">
        <v>162</v>
      </c>
      <c r="B1347" s="2" t="s">
        <v>77</v>
      </c>
      <c r="C1347" s="14" t="s">
        <v>199</v>
      </c>
      <c r="D1347" s="2">
        <v>2013</v>
      </c>
      <c r="E1347" s="14">
        <v>2014</v>
      </c>
      <c r="F1347" s="14" t="s">
        <v>102</v>
      </c>
      <c r="G1347" s="26">
        <v>32431</v>
      </c>
      <c r="H1347" s="26">
        <v>51005</v>
      </c>
      <c r="I1347" s="53">
        <v>145191</v>
      </c>
      <c r="J1347" s="30">
        <v>0.98029999999999995</v>
      </c>
      <c r="K1347" s="30"/>
      <c r="L1347" s="149"/>
      <c r="M1347" s="30"/>
      <c r="N1347" s="30">
        <v>5.62E-2</v>
      </c>
    </row>
    <row r="1348" spans="1:31">
      <c r="A1348" s="13" t="s">
        <v>163</v>
      </c>
      <c r="B1348" s="2" t="s">
        <v>78</v>
      </c>
      <c r="C1348" s="14" t="s">
        <v>199</v>
      </c>
      <c r="D1348" s="2">
        <v>2013</v>
      </c>
      <c r="E1348" s="14">
        <v>2014</v>
      </c>
      <c r="F1348" s="14" t="s">
        <v>102</v>
      </c>
      <c r="G1348" s="26">
        <v>47368</v>
      </c>
      <c r="H1348" s="26">
        <v>113378</v>
      </c>
      <c r="I1348" s="53">
        <v>203300</v>
      </c>
      <c r="J1348" s="30">
        <v>0.99470000000000003</v>
      </c>
      <c r="K1348" s="30"/>
      <c r="L1348" s="149"/>
      <c r="M1348" s="30"/>
      <c r="N1348" s="30">
        <v>7.4300000000000005E-2</v>
      </c>
    </row>
    <row r="1349" spans="1:31">
      <c r="A1349" s="13" t="s">
        <v>164</v>
      </c>
      <c r="B1349" s="2" t="s">
        <v>77</v>
      </c>
      <c r="C1349" s="14" t="s">
        <v>199</v>
      </c>
      <c r="D1349" s="2">
        <v>2013</v>
      </c>
      <c r="E1349" s="14">
        <v>2014</v>
      </c>
      <c r="F1349" s="14" t="s">
        <v>102</v>
      </c>
      <c r="G1349" s="26">
        <v>9164</v>
      </c>
      <c r="H1349" s="26">
        <v>17757</v>
      </c>
      <c r="I1349" s="53">
        <v>38631</v>
      </c>
      <c r="J1349" s="30">
        <v>0.93059999999999998</v>
      </c>
      <c r="K1349" s="30"/>
      <c r="L1349" s="149"/>
      <c r="M1349" s="30"/>
      <c r="N1349" s="30">
        <v>0.19070000000000001</v>
      </c>
    </row>
    <row r="1350" spans="1:31">
      <c r="A1350" s="13" t="s">
        <v>165</v>
      </c>
      <c r="B1350" s="2" t="s">
        <v>77</v>
      </c>
      <c r="C1350" s="14" t="s">
        <v>199</v>
      </c>
      <c r="D1350" s="2">
        <v>2013</v>
      </c>
      <c r="E1350" s="14">
        <v>2014</v>
      </c>
      <c r="F1350" s="14" t="s">
        <v>102</v>
      </c>
      <c r="G1350" s="26">
        <v>15714</v>
      </c>
      <c r="H1350" s="26">
        <v>31838</v>
      </c>
      <c r="I1350" s="53">
        <v>94657</v>
      </c>
      <c r="J1350" s="30">
        <v>0.97219999999999995</v>
      </c>
      <c r="K1350" s="30"/>
      <c r="L1350" s="149"/>
      <c r="M1350" s="30"/>
      <c r="N1350" s="30">
        <v>0.19070000000000001</v>
      </c>
    </row>
    <row r="1351" spans="1:31">
      <c r="A1351" s="13" t="s">
        <v>166</v>
      </c>
      <c r="B1351" s="2" t="s">
        <v>77</v>
      </c>
      <c r="C1351" s="14" t="s">
        <v>199</v>
      </c>
      <c r="D1351" s="2">
        <v>2013</v>
      </c>
      <c r="E1351" s="14">
        <v>2014</v>
      </c>
      <c r="F1351" s="14" t="s">
        <v>102</v>
      </c>
      <c r="G1351" s="26">
        <v>14497</v>
      </c>
      <c r="H1351" s="26">
        <v>32664</v>
      </c>
      <c r="I1351" s="53">
        <v>95092</v>
      </c>
      <c r="J1351" s="30">
        <v>0.89900000000000002</v>
      </c>
      <c r="K1351" s="30"/>
      <c r="L1351" s="149"/>
      <c r="M1351" s="30"/>
      <c r="N1351" s="30">
        <v>0.19070000000000001</v>
      </c>
    </row>
    <row r="1352" spans="1:31">
      <c r="A1352" s="13" t="s">
        <v>167</v>
      </c>
      <c r="B1352" s="2" t="s">
        <v>77</v>
      </c>
      <c r="C1352" s="14" t="s">
        <v>199</v>
      </c>
      <c r="D1352" s="2">
        <v>2013</v>
      </c>
      <c r="E1352" s="14">
        <v>2014</v>
      </c>
      <c r="F1352" s="14" t="s">
        <v>102</v>
      </c>
      <c r="G1352" s="26">
        <v>53609</v>
      </c>
      <c r="H1352" s="26">
        <v>112875</v>
      </c>
      <c r="I1352" s="53">
        <v>295920</v>
      </c>
      <c r="J1352" s="30">
        <v>0.93020000000000003</v>
      </c>
      <c r="K1352" s="30"/>
      <c r="L1352" s="149"/>
      <c r="M1352" s="30"/>
      <c r="N1352" s="30">
        <v>4.7399999999999998E-2</v>
      </c>
    </row>
    <row r="1353" spans="1:31">
      <c r="A1353" s="13" t="s">
        <v>168</v>
      </c>
      <c r="B1353" s="2" t="s">
        <v>77</v>
      </c>
      <c r="C1353" s="14" t="s">
        <v>199</v>
      </c>
      <c r="D1353" s="2">
        <v>2013</v>
      </c>
      <c r="E1353" s="14">
        <v>2014</v>
      </c>
      <c r="F1353" s="14" t="s">
        <v>102</v>
      </c>
      <c r="G1353" s="26">
        <v>11708</v>
      </c>
      <c r="H1353" s="26">
        <v>22634</v>
      </c>
      <c r="I1353" s="53">
        <v>49808</v>
      </c>
      <c r="J1353" s="30">
        <v>0.92400000000000004</v>
      </c>
      <c r="K1353" s="30"/>
      <c r="L1353" s="149"/>
      <c r="M1353" s="30"/>
      <c r="N1353" s="30">
        <v>0.19070000000000001</v>
      </c>
    </row>
    <row r="1354" spans="1:31">
      <c r="A1354" s="13" t="s">
        <v>169</v>
      </c>
      <c r="B1354" s="2" t="s">
        <v>78</v>
      </c>
      <c r="C1354" s="14" t="s">
        <v>199</v>
      </c>
      <c r="D1354" s="2">
        <v>2013</v>
      </c>
      <c r="E1354" s="14">
        <v>2014</v>
      </c>
      <c r="F1354" s="14" t="s">
        <v>102</v>
      </c>
      <c r="G1354" s="26">
        <v>11552</v>
      </c>
      <c r="H1354" s="26">
        <v>23121</v>
      </c>
      <c r="I1354" s="53">
        <v>43485</v>
      </c>
      <c r="J1354" s="30">
        <v>0.86539999999999995</v>
      </c>
      <c r="K1354" s="30"/>
      <c r="L1354" s="149"/>
      <c r="M1354" s="30"/>
      <c r="N1354" s="30">
        <v>0.19070000000000001</v>
      </c>
      <c r="O1354" s="1"/>
      <c r="P1354" s="1"/>
      <c r="Q1354" s="1"/>
      <c r="R1354" s="1"/>
      <c r="S1354" s="1"/>
      <c r="T1354" s="1"/>
      <c r="U1354" s="1"/>
      <c r="V1354" s="1"/>
      <c r="W1354" s="1"/>
      <c r="X1354" s="1"/>
      <c r="Y1354" s="1"/>
      <c r="Z1354" s="1"/>
      <c r="AA1354" s="1"/>
      <c r="AB1354" s="1"/>
      <c r="AC1354" s="1"/>
      <c r="AD1354" s="1"/>
      <c r="AE1354" s="1"/>
    </row>
    <row r="1355" spans="1:31">
      <c r="A1355" s="13" t="s">
        <v>170</v>
      </c>
      <c r="B1355" s="2" t="s">
        <v>78</v>
      </c>
      <c r="C1355" s="14" t="s">
        <v>199</v>
      </c>
      <c r="D1355" s="2">
        <v>2013</v>
      </c>
      <c r="E1355" s="14">
        <v>2014</v>
      </c>
      <c r="F1355" s="14" t="s">
        <v>102</v>
      </c>
      <c r="G1355" s="26">
        <v>158</v>
      </c>
      <c r="H1355" s="26">
        <v>296</v>
      </c>
      <c r="I1355" s="53">
        <v>540</v>
      </c>
      <c r="J1355" s="30">
        <v>1</v>
      </c>
      <c r="K1355" s="30"/>
      <c r="L1355" s="149"/>
      <c r="M1355" s="30"/>
      <c r="N1355" s="30">
        <v>0.19070000000000001</v>
      </c>
      <c r="O1355" s="1"/>
      <c r="P1355" s="1"/>
      <c r="Q1355" s="1"/>
      <c r="R1355" s="1"/>
      <c r="S1355" s="1"/>
      <c r="T1355" s="1"/>
      <c r="U1355" s="1"/>
      <c r="V1355" s="1"/>
      <c r="W1355" s="1"/>
      <c r="X1355" s="1"/>
      <c r="Y1355" s="1"/>
      <c r="Z1355" s="1"/>
      <c r="AA1355" s="1"/>
      <c r="AB1355" s="1"/>
      <c r="AC1355" s="1"/>
      <c r="AD1355" s="1"/>
      <c r="AE1355" s="1"/>
    </row>
    <row r="1356" spans="1:31">
      <c r="A1356" s="13" t="s">
        <v>171</v>
      </c>
      <c r="B1356" s="2" t="s">
        <v>78</v>
      </c>
      <c r="C1356" s="14" t="s">
        <v>199</v>
      </c>
      <c r="D1356" s="2">
        <v>2013</v>
      </c>
      <c r="E1356" s="14">
        <v>2014</v>
      </c>
      <c r="F1356" s="14" t="s">
        <v>102</v>
      </c>
      <c r="G1356" s="26">
        <v>3026</v>
      </c>
      <c r="H1356" s="26">
        <v>6661</v>
      </c>
      <c r="I1356" s="53">
        <v>11592</v>
      </c>
      <c r="J1356" s="30">
        <v>1</v>
      </c>
      <c r="K1356" s="30"/>
      <c r="L1356" s="149"/>
      <c r="M1356" s="30"/>
      <c r="N1356" s="30">
        <v>0.19070000000000001</v>
      </c>
      <c r="O1356" s="1"/>
      <c r="P1356" s="1"/>
      <c r="Q1356" s="1"/>
      <c r="R1356" s="1"/>
      <c r="S1356" s="1"/>
      <c r="T1356" s="1"/>
      <c r="U1356" s="1"/>
      <c r="V1356" s="1"/>
      <c r="W1356" s="1"/>
      <c r="X1356" s="1"/>
      <c r="Y1356" s="1"/>
      <c r="Z1356" s="1"/>
      <c r="AA1356" s="1"/>
      <c r="AB1356" s="1"/>
      <c r="AC1356" s="1"/>
      <c r="AD1356" s="1"/>
      <c r="AE1356" s="1"/>
    </row>
    <row r="1357" spans="1:31">
      <c r="A1357" s="13" t="s">
        <v>172</v>
      </c>
      <c r="B1357" s="2" t="s">
        <v>77</v>
      </c>
      <c r="C1357" s="14" t="s">
        <v>199</v>
      </c>
      <c r="D1357" s="2">
        <v>2013</v>
      </c>
      <c r="E1357" s="14">
        <v>2014</v>
      </c>
      <c r="F1357" s="14" t="s">
        <v>102</v>
      </c>
      <c r="G1357" s="26">
        <v>21254</v>
      </c>
      <c r="H1357" s="26">
        <v>42296</v>
      </c>
      <c r="I1357" s="53">
        <v>76619</v>
      </c>
      <c r="J1357" s="30">
        <v>0.9163</v>
      </c>
      <c r="K1357" s="30"/>
      <c r="L1357" s="149"/>
      <c r="M1357" s="30"/>
      <c r="N1357" s="30">
        <v>0</v>
      </c>
      <c r="O1357" s="1"/>
      <c r="P1357" s="1"/>
      <c r="Q1357" s="1"/>
      <c r="R1357" s="1"/>
      <c r="S1357" s="1"/>
      <c r="T1357" s="1"/>
      <c r="U1357" s="1"/>
      <c r="V1357" s="1"/>
      <c r="W1357" s="1"/>
      <c r="X1357" s="1"/>
      <c r="Y1357" s="1"/>
      <c r="Z1357" s="1"/>
      <c r="AA1357" s="1"/>
      <c r="AB1357" s="1"/>
      <c r="AC1357" s="1"/>
      <c r="AD1357" s="1"/>
      <c r="AE1357" s="1"/>
    </row>
    <row r="1358" spans="1:31">
      <c r="A1358" s="13" t="s">
        <v>173</v>
      </c>
      <c r="B1358" s="2" t="s">
        <v>77</v>
      </c>
      <c r="C1358" s="14" t="s">
        <v>199</v>
      </c>
      <c r="D1358" s="2">
        <v>2013</v>
      </c>
      <c r="E1358" s="14">
        <v>2014</v>
      </c>
      <c r="F1358" s="14" t="s">
        <v>102</v>
      </c>
      <c r="G1358" s="26">
        <v>18888</v>
      </c>
      <c r="H1358" s="26">
        <v>34947</v>
      </c>
      <c r="I1358" s="53">
        <v>78267</v>
      </c>
      <c r="J1358" s="30">
        <v>0.83289999999999997</v>
      </c>
      <c r="K1358" s="30"/>
      <c r="L1358" s="149"/>
      <c r="M1358" s="30"/>
      <c r="N1358" s="30">
        <v>0.19070000000000001</v>
      </c>
      <c r="O1358" s="1"/>
      <c r="P1358" s="1"/>
      <c r="Q1358" s="1"/>
      <c r="R1358" s="1"/>
      <c r="S1358" s="1"/>
      <c r="T1358" s="1"/>
      <c r="U1358" s="1"/>
      <c r="V1358" s="1"/>
      <c r="W1358" s="1"/>
      <c r="X1358" s="1"/>
      <c r="Y1358" s="1"/>
      <c r="Z1358" s="1"/>
      <c r="AA1358" s="1"/>
      <c r="AB1358" s="1"/>
      <c r="AC1358" s="1"/>
      <c r="AD1358" s="1"/>
      <c r="AE1358" s="1"/>
    </row>
    <row r="1359" spans="1:31">
      <c r="A1359" s="13" t="s">
        <v>174</v>
      </c>
      <c r="B1359" s="2" t="s">
        <v>78</v>
      </c>
      <c r="C1359" s="14" t="s">
        <v>199</v>
      </c>
      <c r="D1359" s="2">
        <v>2013</v>
      </c>
      <c r="E1359" s="14">
        <v>2014</v>
      </c>
      <c r="F1359" s="14" t="s">
        <v>102</v>
      </c>
      <c r="G1359" s="26">
        <v>41665</v>
      </c>
      <c r="H1359" s="26">
        <v>90987</v>
      </c>
      <c r="I1359" s="53">
        <v>152524</v>
      </c>
      <c r="J1359" s="30">
        <v>0.98080000000000001</v>
      </c>
      <c r="K1359" s="30"/>
      <c r="L1359" s="149"/>
      <c r="M1359" s="30"/>
      <c r="N1359" s="30">
        <v>5.2900000000000003E-2</v>
      </c>
      <c r="O1359" s="1"/>
      <c r="P1359" s="1"/>
      <c r="Q1359" s="1"/>
      <c r="R1359" s="1"/>
      <c r="S1359" s="1"/>
      <c r="T1359" s="1"/>
      <c r="U1359" s="1"/>
      <c r="V1359" s="1"/>
      <c r="W1359" s="1"/>
      <c r="X1359" s="1"/>
      <c r="Y1359" s="1"/>
      <c r="Z1359" s="1"/>
      <c r="AA1359" s="1"/>
      <c r="AB1359" s="1"/>
      <c r="AC1359" s="1"/>
      <c r="AD1359" s="1"/>
      <c r="AE1359" s="1"/>
    </row>
    <row r="1360" spans="1:31">
      <c r="A1360" s="13" t="s">
        <v>175</v>
      </c>
      <c r="B1360" s="2" t="s">
        <v>78</v>
      </c>
      <c r="C1360" s="14" t="s">
        <v>199</v>
      </c>
      <c r="D1360" s="2">
        <v>2013</v>
      </c>
      <c r="E1360" s="14">
        <v>2014</v>
      </c>
      <c r="F1360" s="14" t="s">
        <v>102</v>
      </c>
      <c r="G1360" s="26">
        <v>5188</v>
      </c>
      <c r="H1360" s="26">
        <v>12244</v>
      </c>
      <c r="I1360" s="53">
        <v>27526</v>
      </c>
      <c r="J1360" s="30">
        <v>0.98529999999999995</v>
      </c>
      <c r="K1360" s="30"/>
      <c r="L1360" s="149"/>
      <c r="M1360" s="30"/>
      <c r="N1360" s="30">
        <v>0.19070000000000001</v>
      </c>
      <c r="O1360" s="1"/>
      <c r="P1360" s="1"/>
      <c r="Q1360" s="1"/>
      <c r="R1360" s="1"/>
      <c r="S1360" s="1"/>
      <c r="T1360" s="1"/>
      <c r="U1360" s="1"/>
      <c r="V1360" s="1"/>
      <c r="W1360" s="1"/>
      <c r="X1360" s="1"/>
      <c r="Y1360" s="1"/>
      <c r="Z1360" s="1"/>
      <c r="AA1360" s="1"/>
      <c r="AB1360" s="1"/>
      <c r="AC1360" s="1"/>
      <c r="AD1360" s="1"/>
      <c r="AE1360" s="1"/>
    </row>
    <row r="1361" spans="1:31">
      <c r="A1361" s="13" t="s">
        <v>176</v>
      </c>
      <c r="B1361" s="2" t="s">
        <v>78</v>
      </c>
      <c r="C1361" s="14" t="s">
        <v>199</v>
      </c>
      <c r="D1361" s="2">
        <v>2013</v>
      </c>
      <c r="E1361" s="14">
        <v>2014</v>
      </c>
      <c r="F1361" s="14" t="s">
        <v>102</v>
      </c>
      <c r="G1361" s="26">
        <v>4524</v>
      </c>
      <c r="H1361" s="26">
        <v>10202</v>
      </c>
      <c r="I1361" s="53">
        <v>19072</v>
      </c>
      <c r="J1361" s="30">
        <v>0.97070000000000001</v>
      </c>
      <c r="K1361" s="30"/>
      <c r="L1361" s="149"/>
      <c r="M1361" s="30"/>
      <c r="N1361" s="30">
        <v>0.19070000000000001</v>
      </c>
      <c r="O1361" s="1"/>
      <c r="P1361" s="1"/>
      <c r="Q1361" s="1"/>
      <c r="R1361" s="1"/>
      <c r="S1361" s="1"/>
      <c r="T1361" s="1"/>
      <c r="U1361" s="1"/>
      <c r="V1361" s="1"/>
      <c r="W1361" s="1"/>
      <c r="X1361" s="1"/>
      <c r="Y1361" s="1"/>
      <c r="Z1361" s="1"/>
      <c r="AA1361" s="1"/>
      <c r="AB1361" s="1"/>
      <c r="AC1361" s="1"/>
      <c r="AD1361" s="1"/>
      <c r="AE1361" s="1"/>
    </row>
    <row r="1362" spans="1:31">
      <c r="A1362" s="13" t="s">
        <v>177</v>
      </c>
      <c r="B1362" s="2" t="s">
        <v>78</v>
      </c>
      <c r="C1362" s="14" t="s">
        <v>199</v>
      </c>
      <c r="D1362" s="2">
        <v>2013</v>
      </c>
      <c r="E1362" s="14">
        <v>2014</v>
      </c>
      <c r="F1362" s="14" t="s">
        <v>102</v>
      </c>
      <c r="G1362" s="26">
        <v>826</v>
      </c>
      <c r="H1362" s="26">
        <v>1585</v>
      </c>
      <c r="I1362" s="53">
        <v>2994</v>
      </c>
      <c r="J1362" s="30">
        <v>0.96</v>
      </c>
      <c r="K1362" s="30"/>
      <c r="L1362" s="149"/>
      <c r="M1362" s="30"/>
      <c r="N1362" s="30">
        <v>0.19070000000000001</v>
      </c>
      <c r="O1362" s="1"/>
      <c r="P1362" s="1"/>
      <c r="Q1362" s="1"/>
      <c r="R1362" s="1"/>
      <c r="S1362" s="1"/>
      <c r="T1362" s="1"/>
      <c r="U1362" s="1"/>
      <c r="V1362" s="1"/>
      <c r="W1362" s="1"/>
      <c r="X1362" s="1"/>
      <c r="Y1362" s="1"/>
      <c r="Z1362" s="1"/>
      <c r="AA1362" s="1"/>
      <c r="AB1362" s="1"/>
      <c r="AC1362" s="1"/>
      <c r="AD1362" s="1"/>
      <c r="AE1362" s="1"/>
    </row>
    <row r="1363" spans="1:31">
      <c r="A1363" s="13" t="s">
        <v>178</v>
      </c>
      <c r="B1363" s="2" t="s">
        <v>77</v>
      </c>
      <c r="C1363" s="14" t="s">
        <v>199</v>
      </c>
      <c r="D1363" s="2">
        <v>2013</v>
      </c>
      <c r="E1363" s="14">
        <v>2014</v>
      </c>
      <c r="F1363" s="14" t="s">
        <v>102</v>
      </c>
      <c r="G1363" s="26">
        <v>47590</v>
      </c>
      <c r="H1363" s="26">
        <v>117003</v>
      </c>
      <c r="I1363" s="53">
        <v>186926</v>
      </c>
      <c r="J1363" s="30">
        <v>1</v>
      </c>
      <c r="K1363" s="30"/>
      <c r="L1363" s="149"/>
      <c r="M1363" s="30"/>
      <c r="N1363" s="30">
        <v>2.2700000000000001E-2</v>
      </c>
      <c r="O1363" s="1"/>
      <c r="P1363" s="1"/>
      <c r="Q1363" s="1"/>
      <c r="R1363" s="1"/>
      <c r="S1363" s="1"/>
      <c r="T1363" s="1"/>
      <c r="U1363" s="1"/>
      <c r="V1363" s="1"/>
      <c r="W1363" s="1"/>
      <c r="X1363" s="1"/>
      <c r="Y1363" s="1"/>
      <c r="Z1363" s="1"/>
      <c r="AA1363" s="1"/>
      <c r="AB1363" s="1"/>
      <c r="AC1363" s="1"/>
      <c r="AD1363" s="1"/>
      <c r="AE1363" s="1"/>
    </row>
    <row r="1364" spans="1:31">
      <c r="A1364" s="13" t="s">
        <v>179</v>
      </c>
      <c r="B1364" s="2" t="s">
        <v>78</v>
      </c>
      <c r="C1364" s="14" t="s">
        <v>199</v>
      </c>
      <c r="D1364" s="2">
        <v>2013</v>
      </c>
      <c r="E1364" s="14">
        <v>2014</v>
      </c>
      <c r="F1364" s="14" t="s">
        <v>102</v>
      </c>
      <c r="G1364" s="26">
        <v>2830</v>
      </c>
      <c r="H1364" s="26">
        <v>5186</v>
      </c>
      <c r="I1364" s="53">
        <v>9134</v>
      </c>
      <c r="J1364" s="30">
        <v>0.9859</v>
      </c>
      <c r="K1364" s="30"/>
      <c r="L1364" s="149"/>
      <c r="M1364" s="30"/>
      <c r="N1364" s="30">
        <v>0.19070000000000001</v>
      </c>
      <c r="O1364" s="1"/>
      <c r="P1364" s="1"/>
      <c r="Q1364" s="1"/>
      <c r="R1364" s="1"/>
      <c r="S1364" s="1"/>
      <c r="T1364" s="1"/>
      <c r="U1364" s="1"/>
      <c r="V1364" s="1"/>
      <c r="W1364" s="1"/>
      <c r="X1364" s="1"/>
      <c r="Y1364" s="1"/>
      <c r="Z1364" s="1"/>
      <c r="AA1364" s="1"/>
      <c r="AB1364" s="1"/>
      <c r="AC1364" s="1"/>
      <c r="AD1364" s="1"/>
      <c r="AE1364" s="1"/>
    </row>
    <row r="1365" spans="1:31">
      <c r="A1365" s="13" t="s">
        <v>180</v>
      </c>
      <c r="B1365" s="2" t="s">
        <v>77</v>
      </c>
      <c r="C1365" s="14" t="s">
        <v>199</v>
      </c>
      <c r="D1365" s="2">
        <v>2013</v>
      </c>
      <c r="E1365" s="14">
        <v>2014</v>
      </c>
      <c r="F1365" s="14" t="s">
        <v>102</v>
      </c>
      <c r="G1365" s="26">
        <v>33644</v>
      </c>
      <c r="H1365" s="26">
        <v>70144</v>
      </c>
      <c r="I1365" s="53">
        <v>144715</v>
      </c>
      <c r="J1365" s="30">
        <v>0.94269999999999998</v>
      </c>
      <c r="K1365" s="30"/>
      <c r="L1365" s="149"/>
      <c r="M1365" s="30"/>
      <c r="N1365" s="30">
        <v>6.8999999999999999E-3</v>
      </c>
      <c r="O1365" s="1"/>
      <c r="P1365" s="1"/>
      <c r="Q1365" s="1"/>
      <c r="R1365" s="1"/>
      <c r="S1365" s="1"/>
      <c r="T1365" s="1"/>
      <c r="U1365" s="1"/>
      <c r="V1365" s="1"/>
      <c r="W1365" s="1"/>
      <c r="X1365" s="1"/>
      <c r="Y1365" s="1"/>
      <c r="Z1365" s="1"/>
      <c r="AA1365" s="1"/>
      <c r="AB1365" s="1"/>
      <c r="AC1365" s="1"/>
      <c r="AD1365" s="1"/>
      <c r="AE1365" s="1"/>
    </row>
    <row r="1366" spans="1:31">
      <c r="A1366" s="13" t="s">
        <v>181</v>
      </c>
      <c r="B1366" s="2" t="s">
        <v>77</v>
      </c>
      <c r="C1366" s="14" t="s">
        <v>199</v>
      </c>
      <c r="D1366" s="2">
        <v>2013</v>
      </c>
      <c r="E1366" s="14">
        <v>2014</v>
      </c>
      <c r="F1366" s="14" t="s">
        <v>102</v>
      </c>
      <c r="G1366" s="26">
        <v>8257</v>
      </c>
      <c r="H1366" s="26">
        <v>17541</v>
      </c>
      <c r="I1366" s="53">
        <v>36145</v>
      </c>
      <c r="J1366" s="30">
        <v>0.91479999999999995</v>
      </c>
      <c r="K1366" s="30"/>
      <c r="L1366" s="149"/>
      <c r="M1366" s="30"/>
      <c r="N1366" s="30">
        <v>0.19070000000000001</v>
      </c>
      <c r="O1366" s="1"/>
      <c r="P1366" s="1"/>
      <c r="Q1366" s="1"/>
      <c r="R1366" s="1"/>
      <c r="S1366" s="1"/>
      <c r="T1366" s="1"/>
      <c r="U1366" s="1"/>
      <c r="V1366" s="1"/>
      <c r="W1366" s="1"/>
      <c r="X1366" s="1"/>
      <c r="Y1366" s="1"/>
      <c r="Z1366" s="1"/>
      <c r="AA1366" s="1"/>
      <c r="AB1366" s="1"/>
      <c r="AC1366" s="1"/>
      <c r="AD1366" s="1"/>
      <c r="AE1366" s="1"/>
    </row>
    <row r="1367" spans="1:31">
      <c r="A1367" s="13" t="s">
        <v>182</v>
      </c>
      <c r="B1367" s="2" t="s">
        <v>78</v>
      </c>
      <c r="C1367" s="14" t="s">
        <v>199</v>
      </c>
      <c r="D1367" s="2">
        <v>2013</v>
      </c>
      <c r="E1367" s="14">
        <v>2014</v>
      </c>
      <c r="F1367" s="14" t="s">
        <v>102</v>
      </c>
      <c r="G1367" s="26">
        <v>5720</v>
      </c>
      <c r="H1367" s="26">
        <v>12707</v>
      </c>
      <c r="I1367" s="53">
        <v>21678</v>
      </c>
      <c r="J1367" s="30">
        <v>0.96560000000000001</v>
      </c>
      <c r="K1367" s="30"/>
      <c r="L1367" s="149"/>
      <c r="M1367" s="30"/>
      <c r="N1367" s="30">
        <v>0.19070000000000001</v>
      </c>
      <c r="O1367" s="1"/>
      <c r="P1367" s="1"/>
      <c r="Q1367" s="1"/>
      <c r="R1367" s="1"/>
      <c r="S1367" s="1"/>
      <c r="T1367" s="1"/>
      <c r="U1367" s="1"/>
      <c r="V1367" s="1"/>
      <c r="W1367" s="1"/>
      <c r="X1367" s="1"/>
      <c r="Y1367" s="1"/>
      <c r="Z1367" s="1"/>
      <c r="AA1367" s="1"/>
      <c r="AB1367" s="1"/>
      <c r="AC1367" s="1"/>
      <c r="AD1367" s="1"/>
      <c r="AE1367" s="1"/>
    </row>
    <row r="1368" spans="1:31">
      <c r="A1368" s="56" t="s">
        <v>183</v>
      </c>
      <c r="B1368" s="2" t="s">
        <v>66</v>
      </c>
      <c r="C1368" s="14" t="s">
        <v>200</v>
      </c>
      <c r="D1368" s="2">
        <v>2013</v>
      </c>
      <c r="E1368" s="14">
        <v>2014</v>
      </c>
      <c r="F1368" s="14" t="s">
        <v>102</v>
      </c>
      <c r="G1368" s="26">
        <v>2002608</v>
      </c>
      <c r="H1368" s="26">
        <v>4337508</v>
      </c>
      <c r="I1368" s="53">
        <v>8605691</v>
      </c>
      <c r="J1368" s="30">
        <v>0.9667</v>
      </c>
      <c r="K1368" s="30"/>
      <c r="L1368" s="149"/>
      <c r="M1368" s="30"/>
      <c r="N1368" s="30">
        <v>4.8300000000000003E-2</v>
      </c>
      <c r="O1368" s="2"/>
      <c r="P1368" s="2"/>
      <c r="Q1368" s="2"/>
      <c r="R1368" s="2"/>
      <c r="S1368" s="2"/>
      <c r="T1368" s="2"/>
      <c r="U1368" s="2"/>
      <c r="V1368" s="2"/>
      <c r="W1368" s="2"/>
      <c r="X1368" s="2"/>
      <c r="Y1368" s="2"/>
      <c r="Z1368" s="2"/>
      <c r="AA1368" s="2"/>
      <c r="AB1368" s="2"/>
      <c r="AC1368" s="2"/>
      <c r="AD1368" s="2"/>
      <c r="AE1368" s="2"/>
    </row>
    <row r="1369" spans="1:31">
      <c r="A1369" s="56" t="s">
        <v>184</v>
      </c>
      <c r="B1369" s="2" t="s">
        <v>77</v>
      </c>
      <c r="C1369" s="14" t="s">
        <v>200</v>
      </c>
      <c r="D1369" s="2">
        <v>2013</v>
      </c>
      <c r="E1369" s="14">
        <v>2014</v>
      </c>
      <c r="F1369" s="14" t="s">
        <v>102</v>
      </c>
      <c r="G1369" s="26">
        <v>64622</v>
      </c>
      <c r="H1369" s="26">
        <v>129195</v>
      </c>
      <c r="I1369" s="53">
        <v>277241</v>
      </c>
      <c r="J1369" s="30">
        <v>0.86429999999999996</v>
      </c>
      <c r="K1369" s="30"/>
      <c r="L1369" s="149"/>
      <c r="M1369" s="30"/>
      <c r="N1369" s="30">
        <v>2.0199999999999999E-2</v>
      </c>
      <c r="O1369" s="1"/>
      <c r="P1369" s="1"/>
      <c r="Q1369" s="1"/>
      <c r="R1369" s="1"/>
      <c r="S1369" s="1"/>
      <c r="T1369" s="1"/>
      <c r="U1369" s="1"/>
      <c r="V1369" s="1"/>
      <c r="W1369" s="1"/>
      <c r="X1369" s="1"/>
      <c r="Y1369" s="1"/>
      <c r="Z1369" s="1"/>
      <c r="AA1369" s="1"/>
      <c r="AB1369" s="1"/>
      <c r="AC1369" s="1"/>
      <c r="AD1369" s="1"/>
      <c r="AE1369" s="1"/>
    </row>
    <row r="1370" spans="1:31">
      <c r="A1370" s="56" t="s">
        <v>185</v>
      </c>
      <c r="B1370" s="2" t="s">
        <v>78</v>
      </c>
      <c r="C1370" s="14" t="s">
        <v>200</v>
      </c>
      <c r="D1370" s="2">
        <v>2013</v>
      </c>
      <c r="E1370" s="14">
        <v>2014</v>
      </c>
      <c r="F1370" s="14" t="s">
        <v>102</v>
      </c>
      <c r="G1370" s="26">
        <v>106</v>
      </c>
      <c r="H1370" s="26">
        <v>172</v>
      </c>
      <c r="I1370" s="53">
        <v>201</v>
      </c>
      <c r="J1370" s="30">
        <v>1</v>
      </c>
      <c r="K1370" s="30"/>
      <c r="L1370" s="149"/>
      <c r="M1370" s="30"/>
      <c r="N1370" s="30">
        <v>0.112</v>
      </c>
    </row>
    <row r="1371" spans="1:31">
      <c r="A1371" s="56" t="s">
        <v>186</v>
      </c>
      <c r="B1371" s="2" t="s">
        <v>78</v>
      </c>
      <c r="C1371" s="14" t="s">
        <v>200</v>
      </c>
      <c r="D1371" s="2">
        <v>2013</v>
      </c>
      <c r="E1371" s="14">
        <v>2014</v>
      </c>
      <c r="F1371" s="14" t="s">
        <v>102</v>
      </c>
      <c r="G1371" s="26">
        <v>1692</v>
      </c>
      <c r="H1371" s="26">
        <v>3292</v>
      </c>
      <c r="I1371" s="53">
        <v>4915</v>
      </c>
      <c r="J1371" s="30">
        <v>0.92859999999999998</v>
      </c>
      <c r="K1371" s="30"/>
      <c r="L1371" s="149"/>
      <c r="M1371" s="30"/>
      <c r="N1371" s="30">
        <v>0.112</v>
      </c>
    </row>
    <row r="1372" spans="1:31">
      <c r="A1372" s="56" t="s">
        <v>187</v>
      </c>
      <c r="B1372" s="2" t="s">
        <v>78</v>
      </c>
      <c r="C1372" s="14" t="s">
        <v>200</v>
      </c>
      <c r="D1372" s="2">
        <v>2013</v>
      </c>
      <c r="E1372" s="14">
        <v>2014</v>
      </c>
      <c r="F1372" s="14" t="s">
        <v>102</v>
      </c>
      <c r="G1372" s="26">
        <v>14858</v>
      </c>
      <c r="H1372" s="26">
        <v>30175</v>
      </c>
      <c r="I1372" s="53">
        <v>54417</v>
      </c>
      <c r="J1372" s="30">
        <v>0.91610000000000003</v>
      </c>
      <c r="K1372" s="30"/>
      <c r="L1372" s="149"/>
      <c r="M1372" s="30"/>
      <c r="N1372" s="30">
        <v>0.112</v>
      </c>
    </row>
    <row r="1373" spans="1:31">
      <c r="A1373" s="56" t="s">
        <v>188</v>
      </c>
      <c r="B1373" s="2" t="s">
        <v>78</v>
      </c>
      <c r="C1373" s="14" t="s">
        <v>200</v>
      </c>
      <c r="D1373" s="2">
        <v>2013</v>
      </c>
      <c r="E1373" s="14">
        <v>2014</v>
      </c>
      <c r="F1373" s="14" t="s">
        <v>102</v>
      </c>
      <c r="G1373" s="26">
        <v>2631</v>
      </c>
      <c r="H1373" s="26">
        <v>5002</v>
      </c>
      <c r="I1373" s="53">
        <v>7210</v>
      </c>
      <c r="J1373" s="30">
        <v>0.97809999999999997</v>
      </c>
      <c r="K1373" s="30"/>
      <c r="L1373" s="149"/>
      <c r="M1373" s="30"/>
      <c r="N1373" s="30">
        <v>0.112</v>
      </c>
    </row>
    <row r="1374" spans="1:31">
      <c r="A1374" s="56" t="s">
        <v>189</v>
      </c>
      <c r="B1374" s="2" t="s">
        <v>78</v>
      </c>
      <c r="C1374" s="14" t="s">
        <v>200</v>
      </c>
      <c r="D1374" s="2">
        <v>2013</v>
      </c>
      <c r="E1374" s="14">
        <v>2014</v>
      </c>
      <c r="F1374" s="14" t="s">
        <v>102</v>
      </c>
      <c r="G1374" s="26">
        <v>704</v>
      </c>
      <c r="H1374" s="26">
        <v>1674</v>
      </c>
      <c r="I1374" s="53">
        <v>6243</v>
      </c>
      <c r="J1374" s="30">
        <v>0.95740000000000003</v>
      </c>
      <c r="K1374" s="30"/>
      <c r="L1374" s="149"/>
      <c r="M1374" s="30"/>
      <c r="N1374" s="30">
        <v>0.112</v>
      </c>
    </row>
    <row r="1375" spans="1:31">
      <c r="A1375" s="56" t="s">
        <v>190</v>
      </c>
      <c r="B1375" s="2" t="s">
        <v>77</v>
      </c>
      <c r="C1375" s="14" t="s">
        <v>200</v>
      </c>
      <c r="D1375" s="2">
        <v>2013</v>
      </c>
      <c r="E1375" s="14">
        <v>2014</v>
      </c>
      <c r="F1375" s="14" t="s">
        <v>102</v>
      </c>
      <c r="G1375" s="26">
        <v>34192</v>
      </c>
      <c r="H1375" s="26">
        <v>71044</v>
      </c>
      <c r="I1375" s="53">
        <v>165380</v>
      </c>
      <c r="J1375" s="30">
        <v>0.89590000000000003</v>
      </c>
      <c r="K1375" s="30"/>
      <c r="L1375" s="149"/>
      <c r="M1375" s="30"/>
      <c r="N1375" s="30">
        <v>3.2500000000000001E-2</v>
      </c>
    </row>
    <row r="1376" spans="1:31">
      <c r="A1376" s="56" t="s">
        <v>191</v>
      </c>
      <c r="B1376" s="2" t="s">
        <v>78</v>
      </c>
      <c r="C1376" s="14" t="s">
        <v>200</v>
      </c>
      <c r="D1376" s="2">
        <v>2013</v>
      </c>
      <c r="E1376" s="14">
        <v>2014</v>
      </c>
      <c r="F1376" s="14" t="s">
        <v>102</v>
      </c>
      <c r="G1376" s="26">
        <v>2513</v>
      </c>
      <c r="H1376" s="26">
        <v>5141</v>
      </c>
      <c r="I1376" s="53">
        <v>8214</v>
      </c>
      <c r="J1376" s="30">
        <v>1</v>
      </c>
      <c r="K1376" s="30"/>
      <c r="L1376" s="149"/>
      <c r="M1376" s="30"/>
      <c r="N1376" s="30">
        <v>0.112</v>
      </c>
    </row>
    <row r="1377" spans="1:14">
      <c r="A1377" s="56" t="s">
        <v>192</v>
      </c>
      <c r="B1377" s="2" t="s">
        <v>78</v>
      </c>
      <c r="C1377" s="14" t="s">
        <v>200</v>
      </c>
      <c r="D1377" s="2">
        <v>2013</v>
      </c>
      <c r="E1377" s="14">
        <v>2014</v>
      </c>
      <c r="F1377" s="14" t="s">
        <v>102</v>
      </c>
      <c r="G1377" s="26">
        <v>6406</v>
      </c>
      <c r="H1377" s="26">
        <v>11708</v>
      </c>
      <c r="I1377" s="53">
        <v>21977</v>
      </c>
      <c r="J1377" s="30">
        <v>0.99490000000000001</v>
      </c>
      <c r="K1377" s="30"/>
      <c r="L1377" s="149"/>
      <c r="M1377" s="30"/>
      <c r="N1377" s="30">
        <v>0.112</v>
      </c>
    </row>
    <row r="1378" spans="1:14">
      <c r="A1378" s="13" t="s">
        <v>134</v>
      </c>
      <c r="B1378" s="2" t="s">
        <v>77</v>
      </c>
      <c r="C1378" s="14" t="s">
        <v>200</v>
      </c>
      <c r="D1378" s="2">
        <v>2013</v>
      </c>
      <c r="E1378" s="14">
        <v>2014</v>
      </c>
      <c r="F1378" s="14" t="s">
        <v>102</v>
      </c>
      <c r="G1378" s="26">
        <v>94483</v>
      </c>
      <c r="H1378" s="26">
        <v>226056</v>
      </c>
      <c r="I1378" s="53">
        <v>340003</v>
      </c>
      <c r="J1378" s="30">
        <v>0.92210000000000003</v>
      </c>
      <c r="K1378" s="30"/>
      <c r="L1378" s="149"/>
      <c r="M1378" s="30"/>
      <c r="N1378" s="30">
        <v>8.8000000000000005E-3</v>
      </c>
    </row>
    <row r="1379" spans="1:14">
      <c r="A1379" s="13" t="s">
        <v>135</v>
      </c>
      <c r="B1379" s="2" t="s">
        <v>78</v>
      </c>
      <c r="C1379" s="14" t="s">
        <v>200</v>
      </c>
      <c r="D1379" s="2">
        <v>2013</v>
      </c>
      <c r="E1379" s="14">
        <v>2014</v>
      </c>
      <c r="F1379" s="14" t="s">
        <v>102</v>
      </c>
      <c r="G1379" s="26">
        <v>1430</v>
      </c>
      <c r="H1379" s="26">
        <v>3516</v>
      </c>
      <c r="I1379" s="53">
        <v>8603</v>
      </c>
      <c r="J1379" s="30">
        <v>1</v>
      </c>
      <c r="K1379" s="30"/>
      <c r="L1379" s="149"/>
      <c r="M1379" s="30"/>
      <c r="N1379" s="30">
        <v>0.112</v>
      </c>
    </row>
    <row r="1380" spans="1:14">
      <c r="A1380" s="13" t="s">
        <v>136</v>
      </c>
      <c r="B1380" s="2" t="s">
        <v>78</v>
      </c>
      <c r="C1380" s="14" t="s">
        <v>200</v>
      </c>
      <c r="D1380" s="2">
        <v>2013</v>
      </c>
      <c r="E1380" s="14">
        <v>2014</v>
      </c>
      <c r="F1380" s="14" t="s">
        <v>102</v>
      </c>
      <c r="G1380" s="26">
        <v>9074</v>
      </c>
      <c r="H1380" s="26">
        <v>16884</v>
      </c>
      <c r="I1380" s="53">
        <v>29851</v>
      </c>
      <c r="J1380" s="30">
        <v>0.95269999999999999</v>
      </c>
      <c r="K1380" s="30"/>
      <c r="L1380" s="149"/>
      <c r="M1380" s="30"/>
      <c r="N1380" s="30">
        <v>0.112</v>
      </c>
    </row>
    <row r="1381" spans="1:14">
      <c r="A1381" s="13" t="s">
        <v>137</v>
      </c>
      <c r="B1381" s="2" t="s">
        <v>78</v>
      </c>
      <c r="C1381" s="14" t="s">
        <v>200</v>
      </c>
      <c r="D1381" s="2">
        <v>2013</v>
      </c>
      <c r="E1381" s="14">
        <v>2014</v>
      </c>
      <c r="F1381" s="14" t="s">
        <v>102</v>
      </c>
      <c r="G1381" s="26">
        <v>15203</v>
      </c>
      <c r="H1381" s="26">
        <v>38726</v>
      </c>
      <c r="I1381" s="53">
        <v>63535</v>
      </c>
      <c r="J1381" s="30">
        <v>0.92169999999999996</v>
      </c>
      <c r="K1381" s="30"/>
      <c r="L1381" s="149"/>
      <c r="M1381" s="30"/>
      <c r="N1381" s="30">
        <v>0.112</v>
      </c>
    </row>
    <row r="1382" spans="1:14">
      <c r="A1382" s="13" t="s">
        <v>138</v>
      </c>
      <c r="B1382" s="2" t="s">
        <v>78</v>
      </c>
      <c r="C1382" s="14" t="s">
        <v>200</v>
      </c>
      <c r="D1382" s="2">
        <v>2013</v>
      </c>
      <c r="E1382" s="14">
        <v>2014</v>
      </c>
      <c r="F1382" s="14" t="s">
        <v>102</v>
      </c>
      <c r="G1382" s="26">
        <v>992</v>
      </c>
      <c r="H1382" s="26">
        <v>2008</v>
      </c>
      <c r="I1382" s="53">
        <v>3748</v>
      </c>
      <c r="J1382" s="30">
        <v>1</v>
      </c>
      <c r="K1382" s="30"/>
      <c r="L1382" s="149"/>
      <c r="M1382" s="30"/>
      <c r="N1382" s="30">
        <v>0.112</v>
      </c>
    </row>
    <row r="1383" spans="1:14">
      <c r="A1383" s="13" t="s">
        <v>139</v>
      </c>
      <c r="B1383" s="2" t="s">
        <v>78</v>
      </c>
      <c r="C1383" s="14" t="s">
        <v>200</v>
      </c>
      <c r="D1383" s="2">
        <v>2013</v>
      </c>
      <c r="E1383" s="14">
        <v>2014</v>
      </c>
      <c r="F1383" s="14" t="s">
        <v>102</v>
      </c>
      <c r="G1383" s="26">
        <v>59969</v>
      </c>
      <c r="H1383" s="26">
        <v>144858</v>
      </c>
      <c r="I1383" s="53">
        <v>265463</v>
      </c>
      <c r="J1383" s="30">
        <v>0.99009999999999998</v>
      </c>
      <c r="K1383" s="30"/>
      <c r="L1383" s="149"/>
      <c r="M1383" s="30"/>
      <c r="N1383" s="30">
        <v>3.9199999999999999E-2</v>
      </c>
    </row>
    <row r="1384" spans="1:14">
      <c r="A1384" s="13" t="s">
        <v>140</v>
      </c>
      <c r="B1384" s="2" t="s">
        <v>78</v>
      </c>
      <c r="C1384" s="14" t="s">
        <v>200</v>
      </c>
      <c r="D1384" s="2">
        <v>2013</v>
      </c>
      <c r="E1384" s="14">
        <v>2014</v>
      </c>
      <c r="F1384" s="14" t="s">
        <v>102</v>
      </c>
      <c r="G1384" s="26">
        <v>9916</v>
      </c>
      <c r="H1384" s="26">
        <v>23504</v>
      </c>
      <c r="I1384" s="53">
        <v>39719</v>
      </c>
      <c r="J1384" s="30">
        <v>0.98699999999999999</v>
      </c>
      <c r="K1384" s="30"/>
      <c r="L1384" s="149"/>
      <c r="M1384" s="30"/>
      <c r="N1384" s="30">
        <v>0.112</v>
      </c>
    </row>
    <row r="1385" spans="1:14">
      <c r="A1385" s="13" t="s">
        <v>141</v>
      </c>
      <c r="B1385" s="2" t="s">
        <v>78</v>
      </c>
      <c r="C1385" s="14" t="s">
        <v>200</v>
      </c>
      <c r="D1385" s="2">
        <v>2013</v>
      </c>
      <c r="E1385" s="14">
        <v>2014</v>
      </c>
      <c r="F1385" s="14" t="s">
        <v>102</v>
      </c>
      <c r="G1385" s="26">
        <v>5215</v>
      </c>
      <c r="H1385" s="26">
        <v>10503</v>
      </c>
      <c r="I1385" s="53">
        <v>19751</v>
      </c>
      <c r="J1385" s="30">
        <v>0.80789999999999995</v>
      </c>
      <c r="K1385" s="30"/>
      <c r="L1385" s="149"/>
      <c r="M1385" s="30"/>
      <c r="N1385" s="30">
        <v>0.112</v>
      </c>
    </row>
    <row r="1386" spans="1:14">
      <c r="A1386" s="13" t="s">
        <v>142</v>
      </c>
      <c r="B1386" s="2" t="s">
        <v>78</v>
      </c>
      <c r="C1386" s="14" t="s">
        <v>200</v>
      </c>
      <c r="D1386" s="2">
        <v>2013</v>
      </c>
      <c r="E1386" s="14">
        <v>2014</v>
      </c>
      <c r="F1386" s="14" t="s">
        <v>102</v>
      </c>
      <c r="G1386" s="26">
        <v>1472</v>
      </c>
      <c r="H1386" s="26">
        <v>3093</v>
      </c>
      <c r="I1386" s="53">
        <v>5166</v>
      </c>
      <c r="J1386" s="30">
        <v>0.97650000000000003</v>
      </c>
      <c r="K1386" s="30"/>
      <c r="L1386" s="149"/>
      <c r="M1386" s="30"/>
      <c r="N1386" s="30">
        <v>0.112</v>
      </c>
    </row>
    <row r="1387" spans="1:14">
      <c r="A1387" s="13" t="s">
        <v>143</v>
      </c>
      <c r="B1387" s="2" t="s">
        <v>79</v>
      </c>
      <c r="C1387" s="14" t="s">
        <v>200</v>
      </c>
      <c r="D1387" s="2">
        <v>2013</v>
      </c>
      <c r="E1387" s="14">
        <v>2014</v>
      </c>
      <c r="F1387" s="14" t="s">
        <v>102</v>
      </c>
      <c r="G1387" s="26">
        <v>570448</v>
      </c>
      <c r="H1387" s="26">
        <v>1176175</v>
      </c>
      <c r="I1387" s="53">
        <v>2631886</v>
      </c>
      <c r="J1387" s="30">
        <v>0.97040000000000004</v>
      </c>
      <c r="K1387" s="30"/>
      <c r="L1387" s="149"/>
      <c r="M1387" s="30"/>
      <c r="N1387" s="30">
        <v>3.2300000000000002E-2</v>
      </c>
    </row>
    <row r="1388" spans="1:14">
      <c r="A1388" s="13" t="s">
        <v>144</v>
      </c>
      <c r="B1388" s="2" t="s">
        <v>78</v>
      </c>
      <c r="C1388" s="14" t="s">
        <v>200</v>
      </c>
      <c r="D1388" s="2">
        <v>2013</v>
      </c>
      <c r="E1388" s="14">
        <v>2014</v>
      </c>
      <c r="F1388" s="14" t="s">
        <v>102</v>
      </c>
      <c r="G1388" s="26">
        <v>10934</v>
      </c>
      <c r="H1388" s="26">
        <v>27645</v>
      </c>
      <c r="I1388" s="53">
        <v>50734</v>
      </c>
      <c r="J1388" s="30">
        <v>0.98409999999999997</v>
      </c>
      <c r="K1388" s="30"/>
      <c r="L1388" s="149"/>
      <c r="M1388" s="30"/>
      <c r="N1388" s="30">
        <v>0.112</v>
      </c>
    </row>
    <row r="1389" spans="1:14">
      <c r="A1389" s="13" t="s">
        <v>145</v>
      </c>
      <c r="B1389" s="2" t="s">
        <v>78</v>
      </c>
      <c r="C1389" s="14" t="s">
        <v>200</v>
      </c>
      <c r="D1389" s="2">
        <v>2013</v>
      </c>
      <c r="E1389" s="14">
        <v>2014</v>
      </c>
      <c r="F1389" s="14" t="s">
        <v>102</v>
      </c>
      <c r="G1389" s="26">
        <v>5868</v>
      </c>
      <c r="H1389" s="26">
        <v>9906</v>
      </c>
      <c r="I1389" s="53">
        <v>26166</v>
      </c>
      <c r="J1389" s="30">
        <v>0.94699999999999995</v>
      </c>
      <c r="K1389" s="30"/>
      <c r="L1389" s="149"/>
      <c r="M1389" s="30"/>
      <c r="N1389" s="30">
        <v>0.112</v>
      </c>
    </row>
    <row r="1390" spans="1:14">
      <c r="A1390" s="13" t="s">
        <v>146</v>
      </c>
      <c r="B1390" s="2" t="s">
        <v>78</v>
      </c>
      <c r="C1390" s="14" t="s">
        <v>200</v>
      </c>
      <c r="D1390" s="2">
        <v>2013</v>
      </c>
      <c r="E1390" s="14">
        <v>2014</v>
      </c>
      <c r="F1390" s="14" t="s">
        <v>102</v>
      </c>
      <c r="G1390" s="26">
        <v>984</v>
      </c>
      <c r="H1390" s="26">
        <v>2005</v>
      </c>
      <c r="I1390" s="53">
        <v>3090</v>
      </c>
      <c r="J1390" s="30">
        <v>0.84619999999999995</v>
      </c>
      <c r="K1390" s="30"/>
      <c r="L1390" s="149"/>
      <c r="M1390" s="30"/>
      <c r="N1390" s="30">
        <v>0.112</v>
      </c>
    </row>
    <row r="1391" spans="1:14">
      <c r="A1391" s="13" t="s">
        <v>147</v>
      </c>
      <c r="B1391" s="2" t="s">
        <v>78</v>
      </c>
      <c r="C1391" s="14" t="s">
        <v>200</v>
      </c>
      <c r="D1391" s="2">
        <v>2013</v>
      </c>
      <c r="E1391" s="14">
        <v>2014</v>
      </c>
      <c r="F1391" s="14" t="s">
        <v>102</v>
      </c>
      <c r="G1391" s="26">
        <v>7077</v>
      </c>
      <c r="H1391" s="26">
        <v>13253</v>
      </c>
      <c r="I1391" s="53">
        <v>26328</v>
      </c>
      <c r="J1391" s="30">
        <v>0.98340000000000005</v>
      </c>
      <c r="K1391" s="30"/>
      <c r="L1391" s="149"/>
      <c r="M1391" s="30"/>
      <c r="N1391" s="30">
        <v>0.112</v>
      </c>
    </row>
    <row r="1392" spans="1:14">
      <c r="A1392" s="13" t="s">
        <v>148</v>
      </c>
      <c r="B1392" s="2" t="s">
        <v>78</v>
      </c>
      <c r="C1392" s="14" t="s">
        <v>200</v>
      </c>
      <c r="D1392" s="2">
        <v>2013</v>
      </c>
      <c r="E1392" s="14">
        <v>2014</v>
      </c>
      <c r="F1392" s="14" t="s">
        <v>102</v>
      </c>
      <c r="G1392" s="26">
        <v>23021</v>
      </c>
      <c r="H1392" s="26">
        <v>55171</v>
      </c>
      <c r="I1392" s="53">
        <v>95239</v>
      </c>
      <c r="J1392" s="30">
        <v>0.97829999999999995</v>
      </c>
      <c r="K1392" s="30"/>
      <c r="L1392" s="149"/>
      <c r="M1392" s="30"/>
      <c r="N1392" s="30">
        <v>7.6E-3</v>
      </c>
    </row>
    <row r="1393" spans="1:14">
      <c r="A1393" s="13" t="s">
        <v>149</v>
      </c>
      <c r="B1393" s="2" t="s">
        <v>78</v>
      </c>
      <c r="C1393" s="14" t="s">
        <v>200</v>
      </c>
      <c r="D1393" s="2">
        <v>2013</v>
      </c>
      <c r="E1393" s="14">
        <v>2014</v>
      </c>
      <c r="F1393" s="14" t="s">
        <v>102</v>
      </c>
      <c r="G1393" s="26">
        <v>422</v>
      </c>
      <c r="H1393" s="26">
        <v>944</v>
      </c>
      <c r="I1393" s="53">
        <v>2090</v>
      </c>
      <c r="J1393" s="30">
        <v>1</v>
      </c>
      <c r="K1393" s="30"/>
      <c r="L1393" s="149"/>
      <c r="M1393" s="30"/>
      <c r="N1393" s="30">
        <v>0.112</v>
      </c>
    </row>
    <row r="1394" spans="1:14">
      <c r="A1394" s="13" t="s">
        <v>150</v>
      </c>
      <c r="B1394" s="2" t="s">
        <v>78</v>
      </c>
      <c r="C1394" s="14" t="s">
        <v>200</v>
      </c>
      <c r="D1394" s="2">
        <v>2013</v>
      </c>
      <c r="E1394" s="14">
        <v>2014</v>
      </c>
      <c r="F1394" s="14" t="s">
        <v>102</v>
      </c>
      <c r="G1394" s="26">
        <v>486</v>
      </c>
      <c r="H1394" s="26">
        <v>776</v>
      </c>
      <c r="I1394" s="53">
        <v>1996</v>
      </c>
      <c r="J1394" s="30">
        <v>0.84950000000000003</v>
      </c>
      <c r="K1394" s="30"/>
      <c r="L1394" s="149"/>
      <c r="M1394" s="30"/>
      <c r="N1394" s="30">
        <v>0.112</v>
      </c>
    </row>
    <row r="1395" spans="1:14">
      <c r="A1395" s="13" t="s">
        <v>151</v>
      </c>
      <c r="B1395" s="2" t="s">
        <v>78</v>
      </c>
      <c r="C1395" s="14" t="s">
        <v>200</v>
      </c>
      <c r="D1395" s="2">
        <v>2013</v>
      </c>
      <c r="E1395" s="14">
        <v>2014</v>
      </c>
      <c r="F1395" s="14" t="s">
        <v>102</v>
      </c>
      <c r="G1395" s="26">
        <v>21164</v>
      </c>
      <c r="H1395" s="26">
        <v>48246</v>
      </c>
      <c r="I1395" s="53">
        <v>118612</v>
      </c>
      <c r="J1395" s="30">
        <v>1</v>
      </c>
      <c r="K1395" s="30"/>
      <c r="L1395" s="149"/>
      <c r="M1395" s="30"/>
      <c r="N1395" s="30">
        <v>8.6300000000000002E-2</v>
      </c>
    </row>
    <row r="1396" spans="1:14">
      <c r="A1396" s="13" t="s">
        <v>152</v>
      </c>
      <c r="B1396" s="2" t="s">
        <v>78</v>
      </c>
      <c r="C1396" s="14" t="s">
        <v>200</v>
      </c>
      <c r="D1396" s="2">
        <v>2013</v>
      </c>
      <c r="E1396" s="14">
        <v>2014</v>
      </c>
      <c r="F1396" s="14" t="s">
        <v>102</v>
      </c>
      <c r="G1396" s="26">
        <v>3318</v>
      </c>
      <c r="H1396" s="26">
        <v>6918</v>
      </c>
      <c r="I1396" s="53">
        <v>21071</v>
      </c>
      <c r="J1396" s="30">
        <v>0.79200000000000004</v>
      </c>
      <c r="K1396" s="30"/>
      <c r="L1396" s="149"/>
      <c r="M1396" s="30"/>
      <c r="N1396" s="30">
        <v>0.112</v>
      </c>
    </row>
    <row r="1397" spans="1:14">
      <c r="A1397" s="13" t="s">
        <v>153</v>
      </c>
      <c r="B1397" s="2" t="s">
        <v>78</v>
      </c>
      <c r="C1397" s="14" t="s">
        <v>200</v>
      </c>
      <c r="D1397" s="2">
        <v>2013</v>
      </c>
      <c r="E1397" s="14">
        <v>2014</v>
      </c>
      <c r="F1397" s="14" t="s">
        <v>102</v>
      </c>
      <c r="G1397" s="26">
        <v>3963</v>
      </c>
      <c r="H1397" s="26">
        <v>7566</v>
      </c>
      <c r="I1397" s="53">
        <v>14114</v>
      </c>
      <c r="J1397" s="30">
        <v>1</v>
      </c>
      <c r="K1397" s="30"/>
      <c r="L1397" s="149"/>
      <c r="M1397" s="30"/>
      <c r="N1397" s="30">
        <v>0.112</v>
      </c>
    </row>
    <row r="1398" spans="1:14">
      <c r="A1398" s="13" t="s">
        <v>154</v>
      </c>
      <c r="B1398" s="2" t="s">
        <v>77</v>
      </c>
      <c r="C1398" s="14" t="s">
        <v>200</v>
      </c>
      <c r="D1398" s="2">
        <v>2013</v>
      </c>
      <c r="E1398" s="14">
        <v>2014</v>
      </c>
      <c r="F1398" s="14" t="s">
        <v>102</v>
      </c>
      <c r="G1398" s="26">
        <v>112834</v>
      </c>
      <c r="H1398" s="26">
        <v>246234</v>
      </c>
      <c r="I1398" s="53">
        <v>556161</v>
      </c>
      <c r="J1398" s="30">
        <v>0.99329999999999996</v>
      </c>
      <c r="K1398" s="30"/>
      <c r="L1398" s="149"/>
      <c r="M1398" s="30"/>
      <c r="N1398" s="30">
        <v>4.7500000000000001E-2</v>
      </c>
    </row>
    <row r="1399" spans="1:14">
      <c r="A1399" s="13" t="s">
        <v>155</v>
      </c>
      <c r="B1399" s="2" t="s">
        <v>77</v>
      </c>
      <c r="C1399" s="14" t="s">
        <v>200</v>
      </c>
      <c r="D1399" s="2">
        <v>2013</v>
      </c>
      <c r="E1399" s="14">
        <v>2014</v>
      </c>
      <c r="F1399" s="14" t="s">
        <v>102</v>
      </c>
      <c r="G1399" s="26">
        <v>9003</v>
      </c>
      <c r="H1399" s="26">
        <v>18407</v>
      </c>
      <c r="I1399" s="53">
        <v>36612</v>
      </c>
      <c r="J1399" s="30">
        <v>0.96819999999999995</v>
      </c>
      <c r="K1399" s="30"/>
      <c r="L1399" s="149"/>
      <c r="M1399" s="30"/>
      <c r="N1399" s="30">
        <v>0.112</v>
      </c>
    </row>
    <row r="1400" spans="1:14">
      <c r="A1400" s="13" t="s">
        <v>156</v>
      </c>
      <c r="B1400" s="2" t="s">
        <v>78</v>
      </c>
      <c r="C1400" s="14" t="s">
        <v>200</v>
      </c>
      <c r="D1400" s="2">
        <v>2013</v>
      </c>
      <c r="E1400" s="14">
        <v>2014</v>
      </c>
      <c r="F1400" s="14" t="s">
        <v>102</v>
      </c>
      <c r="G1400" s="26">
        <v>853</v>
      </c>
      <c r="H1400" s="26">
        <v>1729</v>
      </c>
      <c r="I1400" s="53">
        <v>3463</v>
      </c>
      <c r="J1400" s="30">
        <v>1</v>
      </c>
      <c r="K1400" s="30"/>
      <c r="L1400" s="149"/>
      <c r="M1400" s="30"/>
      <c r="N1400" s="30">
        <v>0.112</v>
      </c>
    </row>
    <row r="1401" spans="1:14">
      <c r="A1401" s="13" t="s">
        <v>157</v>
      </c>
      <c r="B1401" s="2" t="s">
        <v>78</v>
      </c>
      <c r="C1401" s="14" t="s">
        <v>200</v>
      </c>
      <c r="D1401" s="2">
        <v>2013</v>
      </c>
      <c r="E1401" s="14">
        <v>2014</v>
      </c>
      <c r="F1401" s="14" t="s">
        <v>102</v>
      </c>
      <c r="G1401" s="26">
        <v>120388</v>
      </c>
      <c r="H1401" s="26">
        <v>286407</v>
      </c>
      <c r="I1401" s="53">
        <v>500214</v>
      </c>
      <c r="J1401" s="30">
        <v>0.99529999999999996</v>
      </c>
      <c r="K1401" s="30"/>
      <c r="L1401" s="149"/>
      <c r="M1401" s="30"/>
      <c r="N1401" s="30">
        <v>2.4899999999999999E-2</v>
      </c>
    </row>
    <row r="1402" spans="1:14">
      <c r="A1402" s="13" t="s">
        <v>158</v>
      </c>
      <c r="B1402" s="2" t="s">
        <v>77</v>
      </c>
      <c r="C1402" s="14" t="s">
        <v>200</v>
      </c>
      <c r="D1402" s="2">
        <v>2013</v>
      </c>
      <c r="E1402" s="14">
        <v>2014</v>
      </c>
      <c r="F1402" s="14" t="s">
        <v>102</v>
      </c>
      <c r="G1402" s="26">
        <v>97098</v>
      </c>
      <c r="H1402" s="26">
        <v>214177</v>
      </c>
      <c r="I1402" s="53">
        <v>361662</v>
      </c>
      <c r="J1402" s="30">
        <v>0.97799999999999998</v>
      </c>
      <c r="K1402" s="30"/>
      <c r="L1402" s="149"/>
      <c r="M1402" s="30"/>
      <c r="N1402" s="30">
        <v>3.5000000000000001E-3</v>
      </c>
    </row>
    <row r="1403" spans="1:14">
      <c r="A1403" s="13" t="s">
        <v>159</v>
      </c>
      <c r="B1403" s="2" t="s">
        <v>78</v>
      </c>
      <c r="C1403" s="14" t="s">
        <v>200</v>
      </c>
      <c r="D1403" s="2">
        <v>2013</v>
      </c>
      <c r="E1403" s="14">
        <v>2014</v>
      </c>
      <c r="F1403" s="14" t="s">
        <v>102</v>
      </c>
      <c r="G1403" s="26">
        <v>2670</v>
      </c>
      <c r="H1403" s="26">
        <v>6189</v>
      </c>
      <c r="I1403" s="53">
        <v>12594</v>
      </c>
      <c r="J1403" s="30">
        <v>0.98980000000000001</v>
      </c>
      <c r="K1403" s="30"/>
      <c r="L1403" s="149"/>
      <c r="M1403" s="30"/>
      <c r="N1403" s="30">
        <v>0.112</v>
      </c>
    </row>
    <row r="1404" spans="1:14">
      <c r="A1404" s="13" t="s">
        <v>160</v>
      </c>
      <c r="B1404" s="2" t="s">
        <v>78</v>
      </c>
      <c r="C1404" s="14" t="s">
        <v>200</v>
      </c>
      <c r="D1404" s="2">
        <v>2013</v>
      </c>
      <c r="E1404" s="14">
        <v>2014</v>
      </c>
      <c r="F1404" s="14" t="s">
        <v>102</v>
      </c>
      <c r="G1404" s="26">
        <v>164140</v>
      </c>
      <c r="H1404" s="26">
        <v>379677</v>
      </c>
      <c r="I1404" s="53">
        <v>564081</v>
      </c>
      <c r="J1404" s="30">
        <v>0.99819999999999998</v>
      </c>
      <c r="K1404" s="30"/>
      <c r="L1404" s="149"/>
      <c r="M1404" s="30"/>
      <c r="N1404" s="30">
        <v>4.1000000000000003E-3</v>
      </c>
    </row>
    <row r="1405" spans="1:14">
      <c r="A1405" s="13" t="s">
        <v>161</v>
      </c>
      <c r="B1405" s="2" t="s">
        <v>77</v>
      </c>
      <c r="C1405" s="14" t="s">
        <v>200</v>
      </c>
      <c r="D1405" s="2">
        <v>2013</v>
      </c>
      <c r="E1405" s="14">
        <v>2014</v>
      </c>
      <c r="F1405" s="14" t="s">
        <v>102</v>
      </c>
      <c r="G1405" s="26">
        <v>128896</v>
      </c>
      <c r="H1405" s="26">
        <v>275109</v>
      </c>
      <c r="I1405" s="53">
        <v>523726</v>
      </c>
      <c r="J1405" s="30">
        <v>0.9718</v>
      </c>
      <c r="K1405" s="30"/>
      <c r="L1405" s="149"/>
      <c r="M1405" s="30"/>
      <c r="N1405" s="30">
        <v>1.4E-2</v>
      </c>
    </row>
    <row r="1406" spans="1:14">
      <c r="A1406" s="13" t="s">
        <v>162</v>
      </c>
      <c r="B1406" s="2" t="s">
        <v>77</v>
      </c>
      <c r="C1406" s="14" t="s">
        <v>200</v>
      </c>
      <c r="D1406" s="2">
        <v>2013</v>
      </c>
      <c r="E1406" s="14">
        <v>2014</v>
      </c>
      <c r="F1406" s="14" t="s">
        <v>102</v>
      </c>
      <c r="G1406" s="26">
        <v>32671</v>
      </c>
      <c r="H1406" s="26">
        <v>51288</v>
      </c>
      <c r="I1406" s="53">
        <v>145081</v>
      </c>
      <c r="J1406" s="30">
        <v>0.96399999999999997</v>
      </c>
      <c r="K1406" s="30"/>
      <c r="L1406" s="149"/>
      <c r="M1406" s="30"/>
      <c r="N1406" s="30">
        <v>7.0099999999999996E-2</v>
      </c>
    </row>
    <row r="1407" spans="1:14">
      <c r="A1407" s="13" t="s">
        <v>163</v>
      </c>
      <c r="B1407" s="2" t="s">
        <v>78</v>
      </c>
      <c r="C1407" s="14" t="s">
        <v>200</v>
      </c>
      <c r="D1407" s="2">
        <v>2013</v>
      </c>
      <c r="E1407" s="14">
        <v>2014</v>
      </c>
      <c r="F1407" s="14" t="s">
        <v>102</v>
      </c>
      <c r="G1407" s="26">
        <v>47733</v>
      </c>
      <c r="H1407" s="26">
        <v>114053</v>
      </c>
      <c r="I1407" s="53">
        <v>203222</v>
      </c>
      <c r="J1407" s="30">
        <v>0.98309999999999997</v>
      </c>
      <c r="K1407" s="30"/>
      <c r="L1407" s="149"/>
      <c r="M1407" s="30"/>
      <c r="N1407" s="30">
        <v>6.4699999999999994E-2</v>
      </c>
    </row>
    <row r="1408" spans="1:14">
      <c r="A1408" s="13" t="s">
        <v>164</v>
      </c>
      <c r="B1408" s="2" t="s">
        <v>77</v>
      </c>
      <c r="C1408" s="14" t="s">
        <v>200</v>
      </c>
      <c r="D1408" s="2">
        <v>2013</v>
      </c>
      <c r="E1408" s="14">
        <v>2014</v>
      </c>
      <c r="F1408" s="14" t="s">
        <v>102</v>
      </c>
      <c r="G1408" s="26">
        <v>9325</v>
      </c>
      <c r="H1408" s="26">
        <v>18025</v>
      </c>
      <c r="I1408" s="53">
        <v>38522</v>
      </c>
      <c r="J1408" s="30">
        <v>0.96040000000000003</v>
      </c>
      <c r="K1408" s="30"/>
      <c r="L1408" s="149"/>
      <c r="M1408" s="30"/>
      <c r="N1408" s="30">
        <v>0.112</v>
      </c>
    </row>
    <row r="1409" spans="1:31">
      <c r="A1409" s="13" t="s">
        <v>165</v>
      </c>
      <c r="B1409" s="2" t="s">
        <v>77</v>
      </c>
      <c r="C1409" s="14" t="s">
        <v>200</v>
      </c>
      <c r="D1409" s="2">
        <v>2013</v>
      </c>
      <c r="E1409" s="14">
        <v>2014</v>
      </c>
      <c r="F1409" s="14" t="s">
        <v>102</v>
      </c>
      <c r="G1409" s="26">
        <v>15881</v>
      </c>
      <c r="H1409" s="26">
        <v>32067</v>
      </c>
      <c r="I1409" s="53">
        <v>94876</v>
      </c>
      <c r="J1409" s="30">
        <v>0.97809999999999997</v>
      </c>
      <c r="K1409" s="30"/>
      <c r="L1409" s="149"/>
      <c r="M1409" s="30"/>
      <c r="N1409" s="30">
        <v>0.112</v>
      </c>
    </row>
    <row r="1410" spans="1:31">
      <c r="A1410" s="13" t="s">
        <v>166</v>
      </c>
      <c r="B1410" s="2" t="s">
        <v>77</v>
      </c>
      <c r="C1410" s="14" t="s">
        <v>200</v>
      </c>
      <c r="D1410" s="2">
        <v>2013</v>
      </c>
      <c r="E1410" s="14">
        <v>2014</v>
      </c>
      <c r="F1410" s="14" t="s">
        <v>102</v>
      </c>
      <c r="G1410" s="26">
        <v>14903</v>
      </c>
      <c r="H1410" s="26">
        <v>33474</v>
      </c>
      <c r="I1410" s="53">
        <v>95567</v>
      </c>
      <c r="J1410" s="30">
        <v>0.80089999999999995</v>
      </c>
      <c r="K1410" s="30"/>
      <c r="L1410" s="149"/>
      <c r="M1410" s="30"/>
      <c r="N1410" s="30">
        <v>0.112</v>
      </c>
    </row>
    <row r="1411" spans="1:31">
      <c r="A1411" s="13" t="s">
        <v>167</v>
      </c>
      <c r="B1411" s="2" t="s">
        <v>77</v>
      </c>
      <c r="C1411" s="14" t="s">
        <v>200</v>
      </c>
      <c r="D1411" s="2">
        <v>2013</v>
      </c>
      <c r="E1411" s="14">
        <v>2014</v>
      </c>
      <c r="F1411" s="14" t="s">
        <v>102</v>
      </c>
      <c r="G1411" s="26">
        <v>53793</v>
      </c>
      <c r="H1411" s="26">
        <v>113004</v>
      </c>
      <c r="I1411" s="53">
        <v>294684</v>
      </c>
      <c r="J1411" s="30">
        <v>0.94269999999999998</v>
      </c>
      <c r="K1411" s="30"/>
      <c r="L1411" s="149"/>
      <c r="M1411" s="30"/>
      <c r="N1411" s="30">
        <v>4.3400000000000001E-2</v>
      </c>
    </row>
    <row r="1412" spans="1:31">
      <c r="A1412" s="13" t="s">
        <v>168</v>
      </c>
      <c r="B1412" s="2" t="s">
        <v>77</v>
      </c>
      <c r="C1412" s="14" t="s">
        <v>200</v>
      </c>
      <c r="D1412" s="2">
        <v>2013</v>
      </c>
      <c r="E1412" s="14">
        <v>2014</v>
      </c>
      <c r="F1412" s="14" t="s">
        <v>102</v>
      </c>
      <c r="G1412" s="26">
        <v>11882</v>
      </c>
      <c r="H1412" s="26">
        <v>23109</v>
      </c>
      <c r="I1412" s="53">
        <v>50004</v>
      </c>
      <c r="J1412" s="30">
        <v>0.89070000000000005</v>
      </c>
      <c r="K1412" s="30"/>
      <c r="L1412" s="149"/>
      <c r="M1412" s="30"/>
      <c r="N1412" s="30">
        <v>0.112</v>
      </c>
    </row>
    <row r="1413" spans="1:31">
      <c r="A1413" s="13" t="s">
        <v>169</v>
      </c>
      <c r="B1413" s="2" t="s">
        <v>78</v>
      </c>
      <c r="C1413" s="14" t="s">
        <v>200</v>
      </c>
      <c r="D1413" s="2">
        <v>2013</v>
      </c>
      <c r="E1413" s="14">
        <v>2014</v>
      </c>
      <c r="F1413" s="14" t="s">
        <v>102</v>
      </c>
      <c r="G1413" s="26">
        <v>11719</v>
      </c>
      <c r="H1413" s="26">
        <v>23430</v>
      </c>
      <c r="I1413" s="53">
        <v>43628</v>
      </c>
      <c r="J1413" s="30">
        <v>0.91790000000000005</v>
      </c>
      <c r="K1413" s="30"/>
      <c r="L1413" s="149"/>
      <c r="M1413" s="30"/>
      <c r="N1413" s="30">
        <v>0.112</v>
      </c>
    </row>
    <row r="1414" spans="1:31">
      <c r="A1414" s="13" t="s">
        <v>170</v>
      </c>
      <c r="B1414" s="2" t="s">
        <v>78</v>
      </c>
      <c r="C1414" s="14" t="s">
        <v>200</v>
      </c>
      <c r="D1414" s="2">
        <v>2013</v>
      </c>
      <c r="E1414" s="14">
        <v>2014</v>
      </c>
      <c r="F1414" s="14" t="s">
        <v>102</v>
      </c>
      <c r="G1414" s="26">
        <v>164</v>
      </c>
      <c r="H1414" s="26">
        <v>295</v>
      </c>
      <c r="I1414" s="53">
        <v>533</v>
      </c>
      <c r="J1414" s="30">
        <v>1</v>
      </c>
      <c r="K1414" s="30"/>
      <c r="L1414" s="149"/>
      <c r="M1414" s="30"/>
      <c r="N1414" s="30">
        <v>0.112</v>
      </c>
    </row>
    <row r="1415" spans="1:31">
      <c r="A1415" s="13" t="s">
        <v>171</v>
      </c>
      <c r="B1415" s="2" t="s">
        <v>78</v>
      </c>
      <c r="C1415" s="14" t="s">
        <v>200</v>
      </c>
      <c r="D1415" s="2">
        <v>2013</v>
      </c>
      <c r="E1415" s="14">
        <v>2014</v>
      </c>
      <c r="F1415" s="14" t="s">
        <v>102</v>
      </c>
      <c r="G1415" s="26">
        <v>3090</v>
      </c>
      <c r="H1415" s="26">
        <v>6778</v>
      </c>
      <c r="I1415" s="53">
        <v>11587</v>
      </c>
      <c r="J1415" s="30">
        <v>1</v>
      </c>
      <c r="K1415" s="30"/>
      <c r="L1415" s="149"/>
      <c r="M1415" s="30"/>
      <c r="N1415" s="30">
        <v>0.112</v>
      </c>
    </row>
    <row r="1416" spans="1:31">
      <c r="A1416" s="13" t="s">
        <v>172</v>
      </c>
      <c r="B1416" s="2" t="s">
        <v>77</v>
      </c>
      <c r="C1416" s="14" t="s">
        <v>200</v>
      </c>
      <c r="D1416" s="2">
        <v>2013</v>
      </c>
      <c r="E1416" s="14">
        <v>2014</v>
      </c>
      <c r="F1416" s="14" t="s">
        <v>102</v>
      </c>
      <c r="G1416" s="26">
        <v>21549</v>
      </c>
      <c r="H1416" s="26">
        <v>42727</v>
      </c>
      <c r="I1416" s="53">
        <v>76732</v>
      </c>
      <c r="J1416" s="30">
        <v>0.92200000000000004</v>
      </c>
      <c r="K1416" s="30"/>
      <c r="L1416" s="149"/>
      <c r="M1416" s="30"/>
      <c r="N1416" s="30">
        <v>0</v>
      </c>
    </row>
    <row r="1417" spans="1:31">
      <c r="A1417" s="13" t="s">
        <v>173</v>
      </c>
      <c r="B1417" s="2" t="s">
        <v>77</v>
      </c>
      <c r="C1417" s="14" t="s">
        <v>200</v>
      </c>
      <c r="D1417" s="2">
        <v>2013</v>
      </c>
      <c r="E1417" s="14">
        <v>2014</v>
      </c>
      <c r="F1417" s="14" t="s">
        <v>102</v>
      </c>
      <c r="G1417" s="26">
        <v>18883</v>
      </c>
      <c r="H1417" s="26">
        <v>34916</v>
      </c>
      <c r="I1417" s="53">
        <v>78179</v>
      </c>
      <c r="J1417" s="30">
        <v>0.87109999999999999</v>
      </c>
      <c r="K1417" s="30"/>
      <c r="L1417" s="149"/>
      <c r="M1417" s="30"/>
      <c r="N1417" s="30">
        <v>0.112</v>
      </c>
    </row>
    <row r="1418" spans="1:31">
      <c r="A1418" s="13" t="s">
        <v>174</v>
      </c>
      <c r="B1418" s="2" t="s">
        <v>78</v>
      </c>
      <c r="C1418" s="14" t="s">
        <v>200</v>
      </c>
      <c r="D1418" s="2">
        <v>2013</v>
      </c>
      <c r="E1418" s="14">
        <v>2014</v>
      </c>
      <c r="F1418" s="14" t="s">
        <v>102</v>
      </c>
      <c r="G1418" s="26">
        <v>41789</v>
      </c>
      <c r="H1418" s="26">
        <v>91316</v>
      </c>
      <c r="I1418" s="53">
        <v>152273</v>
      </c>
      <c r="J1418" s="30">
        <v>0.97450000000000003</v>
      </c>
      <c r="K1418" s="30"/>
      <c r="L1418" s="149"/>
      <c r="M1418" s="30"/>
      <c r="N1418" s="30">
        <v>3.8800000000000001E-2</v>
      </c>
      <c r="O1418" s="1"/>
      <c r="P1418" s="1"/>
      <c r="Q1418" s="1"/>
      <c r="R1418" s="1"/>
      <c r="S1418" s="1"/>
      <c r="T1418" s="1"/>
      <c r="U1418" s="1"/>
      <c r="V1418" s="1"/>
      <c r="W1418" s="1"/>
      <c r="X1418" s="1"/>
      <c r="Y1418" s="1"/>
      <c r="Z1418" s="1"/>
      <c r="AA1418" s="1"/>
      <c r="AB1418" s="1"/>
      <c r="AC1418" s="1"/>
      <c r="AD1418" s="1"/>
      <c r="AE1418" s="1"/>
    </row>
    <row r="1419" spans="1:31">
      <c r="A1419" s="13" t="s">
        <v>175</v>
      </c>
      <c r="B1419" s="2" t="s">
        <v>78</v>
      </c>
      <c r="C1419" s="14" t="s">
        <v>200</v>
      </c>
      <c r="D1419" s="2">
        <v>2013</v>
      </c>
      <c r="E1419" s="14">
        <v>2014</v>
      </c>
      <c r="F1419" s="14" t="s">
        <v>102</v>
      </c>
      <c r="G1419" s="26">
        <v>5236</v>
      </c>
      <c r="H1419" s="26">
        <v>12344</v>
      </c>
      <c r="I1419" s="53">
        <v>27638</v>
      </c>
      <c r="J1419" s="30">
        <v>0.95979999999999999</v>
      </c>
      <c r="K1419" s="30"/>
      <c r="L1419" s="149"/>
      <c r="M1419" s="30"/>
      <c r="N1419" s="30">
        <v>0.112</v>
      </c>
      <c r="O1419" s="1"/>
      <c r="P1419" s="1"/>
      <c r="Q1419" s="1"/>
      <c r="R1419" s="1"/>
      <c r="S1419" s="1"/>
      <c r="T1419" s="1"/>
      <c r="U1419" s="1"/>
      <c r="V1419" s="1"/>
      <c r="W1419" s="1"/>
      <c r="X1419" s="1"/>
      <c r="Y1419" s="1"/>
      <c r="Z1419" s="1"/>
      <c r="AA1419" s="1"/>
      <c r="AB1419" s="1"/>
      <c r="AC1419" s="1"/>
      <c r="AD1419" s="1"/>
      <c r="AE1419" s="1"/>
    </row>
    <row r="1420" spans="1:31">
      <c r="A1420" s="13" t="s">
        <v>176</v>
      </c>
      <c r="B1420" s="2" t="s">
        <v>78</v>
      </c>
      <c r="C1420" s="14" t="s">
        <v>200</v>
      </c>
      <c r="D1420" s="2">
        <v>2013</v>
      </c>
      <c r="E1420" s="14">
        <v>2014</v>
      </c>
      <c r="F1420" s="14" t="s">
        <v>102</v>
      </c>
      <c r="G1420" s="26">
        <v>4622</v>
      </c>
      <c r="H1420" s="26">
        <v>10385</v>
      </c>
      <c r="I1420" s="53">
        <v>19216</v>
      </c>
      <c r="J1420" s="30">
        <v>0.99580000000000002</v>
      </c>
      <c r="K1420" s="30"/>
      <c r="L1420" s="149"/>
      <c r="M1420" s="30"/>
      <c r="N1420" s="30">
        <v>0.112</v>
      </c>
      <c r="O1420" s="1"/>
      <c r="P1420" s="1"/>
      <c r="Q1420" s="1"/>
      <c r="R1420" s="1"/>
      <c r="S1420" s="1"/>
      <c r="T1420" s="1"/>
      <c r="U1420" s="1"/>
      <c r="V1420" s="1"/>
      <c r="W1420" s="1"/>
      <c r="X1420" s="1"/>
      <c r="Y1420" s="1"/>
      <c r="Z1420" s="1"/>
      <c r="AA1420" s="1"/>
      <c r="AB1420" s="1"/>
      <c r="AC1420" s="1"/>
      <c r="AD1420" s="1"/>
      <c r="AE1420" s="1"/>
    </row>
    <row r="1421" spans="1:31">
      <c r="A1421" s="13" t="s">
        <v>177</v>
      </c>
      <c r="B1421" s="2" t="s">
        <v>78</v>
      </c>
      <c r="C1421" s="14" t="s">
        <v>200</v>
      </c>
      <c r="D1421" s="2">
        <v>2013</v>
      </c>
      <c r="E1421" s="14">
        <v>2014</v>
      </c>
      <c r="F1421" s="14" t="s">
        <v>102</v>
      </c>
      <c r="G1421" s="26">
        <v>846</v>
      </c>
      <c r="H1421" s="26">
        <v>1629</v>
      </c>
      <c r="I1421" s="53">
        <v>2985</v>
      </c>
      <c r="J1421" s="30">
        <v>0.96360000000000001</v>
      </c>
      <c r="K1421" s="30"/>
      <c r="L1421" s="149"/>
      <c r="M1421" s="30"/>
      <c r="N1421" s="30">
        <v>0.112</v>
      </c>
      <c r="O1421" s="1"/>
      <c r="P1421" s="1"/>
      <c r="Q1421" s="1"/>
      <c r="R1421" s="1"/>
      <c r="S1421" s="1"/>
      <c r="T1421" s="1"/>
      <c r="U1421" s="1"/>
      <c r="V1421" s="1"/>
      <c r="W1421" s="1"/>
      <c r="X1421" s="1"/>
      <c r="Y1421" s="1"/>
      <c r="Z1421" s="1"/>
      <c r="AA1421" s="1"/>
      <c r="AB1421" s="1"/>
      <c r="AC1421" s="1"/>
      <c r="AD1421" s="1"/>
      <c r="AE1421" s="1"/>
    </row>
    <row r="1422" spans="1:31">
      <c r="A1422" s="13" t="s">
        <v>178</v>
      </c>
      <c r="B1422" s="2" t="s">
        <v>77</v>
      </c>
      <c r="C1422" s="14" t="s">
        <v>200</v>
      </c>
      <c r="D1422" s="2">
        <v>2013</v>
      </c>
      <c r="E1422" s="14">
        <v>2014</v>
      </c>
      <c r="F1422" s="14" t="s">
        <v>102</v>
      </c>
      <c r="G1422" s="26">
        <v>48526</v>
      </c>
      <c r="H1422" s="26">
        <v>119082</v>
      </c>
      <c r="I1422" s="53">
        <v>187585</v>
      </c>
      <c r="J1422" s="30">
        <v>1</v>
      </c>
      <c r="K1422" s="30"/>
      <c r="L1422" s="149"/>
      <c r="M1422" s="30"/>
      <c r="N1422" s="30">
        <v>2.0899999999999998E-2</v>
      </c>
      <c r="O1422" s="1"/>
      <c r="P1422" s="1"/>
      <c r="Q1422" s="1"/>
      <c r="R1422" s="1"/>
      <c r="S1422" s="1"/>
      <c r="T1422" s="1"/>
      <c r="U1422" s="1"/>
      <c r="V1422" s="1"/>
      <c r="W1422" s="1"/>
      <c r="X1422" s="1"/>
      <c r="Y1422" s="1"/>
      <c r="Z1422" s="1"/>
      <c r="AA1422" s="1"/>
      <c r="AB1422" s="1"/>
      <c r="AC1422" s="1"/>
      <c r="AD1422" s="1"/>
      <c r="AE1422" s="1"/>
    </row>
    <row r="1423" spans="1:31">
      <c r="A1423" s="13" t="s">
        <v>179</v>
      </c>
      <c r="B1423" s="2" t="s">
        <v>78</v>
      </c>
      <c r="C1423" s="14" t="s">
        <v>200</v>
      </c>
      <c r="D1423" s="2">
        <v>2013</v>
      </c>
      <c r="E1423" s="14">
        <v>2014</v>
      </c>
      <c r="F1423" s="14" t="s">
        <v>102</v>
      </c>
      <c r="G1423" s="26">
        <v>2861</v>
      </c>
      <c r="H1423" s="26">
        <v>5276</v>
      </c>
      <c r="I1423" s="53">
        <v>9143</v>
      </c>
      <c r="J1423" s="30">
        <v>0.95179999999999998</v>
      </c>
      <c r="K1423" s="30"/>
      <c r="L1423" s="149"/>
      <c r="M1423" s="30"/>
      <c r="N1423" s="30">
        <v>0.112</v>
      </c>
      <c r="O1423" s="1"/>
      <c r="P1423" s="1"/>
      <c r="Q1423" s="1"/>
      <c r="R1423" s="1"/>
      <c r="S1423" s="1"/>
      <c r="T1423" s="1"/>
      <c r="U1423" s="1"/>
      <c r="V1423" s="1"/>
      <c r="W1423" s="1"/>
      <c r="X1423" s="1"/>
      <c r="Y1423" s="1"/>
      <c r="Z1423" s="1"/>
      <c r="AA1423" s="1"/>
      <c r="AB1423" s="1"/>
      <c r="AC1423" s="1"/>
      <c r="AD1423" s="1"/>
      <c r="AE1423" s="1"/>
    </row>
    <row r="1424" spans="1:31">
      <c r="A1424" s="13" t="s">
        <v>180</v>
      </c>
      <c r="B1424" s="2" t="s">
        <v>77</v>
      </c>
      <c r="C1424" s="14" t="s">
        <v>200</v>
      </c>
      <c r="D1424" s="2">
        <v>2013</v>
      </c>
      <c r="E1424" s="14">
        <v>2014</v>
      </c>
      <c r="F1424" s="14" t="s">
        <v>102</v>
      </c>
      <c r="G1424" s="26">
        <v>33913</v>
      </c>
      <c r="H1424" s="26">
        <v>70558</v>
      </c>
      <c r="I1424" s="53">
        <v>144874</v>
      </c>
      <c r="J1424" s="30">
        <v>0.9577</v>
      </c>
      <c r="K1424" s="30"/>
      <c r="L1424" s="149"/>
      <c r="M1424" s="30"/>
      <c r="N1424" s="30">
        <v>3.15E-2</v>
      </c>
      <c r="O1424" s="1"/>
      <c r="P1424" s="1"/>
      <c r="Q1424" s="1"/>
      <c r="R1424" s="1"/>
      <c r="S1424" s="1"/>
      <c r="T1424" s="1"/>
      <c r="U1424" s="1"/>
      <c r="V1424" s="1"/>
      <c r="W1424" s="1"/>
      <c r="X1424" s="1"/>
      <c r="Y1424" s="1"/>
      <c r="Z1424" s="1"/>
      <c r="AA1424" s="1"/>
      <c r="AB1424" s="1"/>
      <c r="AC1424" s="1"/>
      <c r="AD1424" s="1"/>
      <c r="AE1424" s="1"/>
    </row>
    <row r="1425" spans="1:31">
      <c r="A1425" s="13" t="s">
        <v>181</v>
      </c>
      <c r="B1425" s="2" t="s">
        <v>77</v>
      </c>
      <c r="C1425" s="14" t="s">
        <v>200</v>
      </c>
      <c r="D1425" s="2">
        <v>2013</v>
      </c>
      <c r="E1425" s="14">
        <v>2014</v>
      </c>
      <c r="F1425" s="14" t="s">
        <v>102</v>
      </c>
      <c r="G1425" s="26">
        <v>8368</v>
      </c>
      <c r="H1425" s="26">
        <v>17758</v>
      </c>
      <c r="I1425" s="53">
        <v>36260</v>
      </c>
      <c r="J1425" s="30">
        <v>0.89890000000000003</v>
      </c>
      <c r="K1425" s="30"/>
      <c r="L1425" s="149"/>
      <c r="M1425" s="30"/>
      <c r="N1425" s="30">
        <v>0.112</v>
      </c>
      <c r="O1425" s="1"/>
      <c r="P1425" s="1"/>
      <c r="Q1425" s="1"/>
      <c r="R1425" s="1"/>
      <c r="S1425" s="1"/>
      <c r="T1425" s="1"/>
      <c r="U1425" s="1"/>
      <c r="V1425" s="1"/>
      <c r="W1425" s="1"/>
      <c r="X1425" s="1"/>
      <c r="Y1425" s="1"/>
      <c r="Z1425" s="1"/>
      <c r="AA1425" s="1"/>
      <c r="AB1425" s="1"/>
      <c r="AC1425" s="1"/>
      <c r="AD1425" s="1"/>
      <c r="AE1425" s="1"/>
    </row>
    <row r="1426" spans="1:31">
      <c r="A1426" s="13" t="s">
        <v>182</v>
      </c>
      <c r="B1426" s="2" t="s">
        <v>78</v>
      </c>
      <c r="C1426" s="14" t="s">
        <v>200</v>
      </c>
      <c r="D1426" s="2">
        <v>2013</v>
      </c>
      <c r="E1426" s="14">
        <v>2014</v>
      </c>
      <c r="F1426" s="14" t="s">
        <v>102</v>
      </c>
      <c r="G1426" s="26">
        <v>5809</v>
      </c>
      <c r="H1426" s="26">
        <v>12909</v>
      </c>
      <c r="I1426" s="53">
        <v>21626</v>
      </c>
      <c r="J1426" s="30">
        <v>0.96530000000000005</v>
      </c>
      <c r="K1426" s="30"/>
      <c r="L1426" s="149"/>
      <c r="M1426" s="30"/>
      <c r="N1426" s="30">
        <v>0.112</v>
      </c>
      <c r="O1426" s="1"/>
      <c r="P1426" s="1"/>
      <c r="Q1426" s="1"/>
      <c r="R1426" s="1"/>
      <c r="S1426" s="1"/>
      <c r="T1426" s="1"/>
      <c r="U1426" s="1"/>
      <c r="V1426" s="1"/>
      <c r="W1426" s="1"/>
      <c r="X1426" s="1"/>
      <c r="Y1426" s="1"/>
      <c r="Z1426" s="1"/>
      <c r="AA1426" s="1"/>
      <c r="AB1426" s="1"/>
      <c r="AC1426" s="1"/>
      <c r="AD1426" s="1"/>
      <c r="AE1426" s="1"/>
    </row>
    <row r="1427" spans="1:31">
      <c r="A1427" s="56" t="s">
        <v>183</v>
      </c>
      <c r="B1427" s="2" t="s">
        <v>66</v>
      </c>
      <c r="C1427" s="14" t="s">
        <v>3</v>
      </c>
      <c r="D1427" s="2">
        <v>2014</v>
      </c>
      <c r="E1427" s="14">
        <v>2014</v>
      </c>
      <c r="F1427" s="14" t="s">
        <v>102</v>
      </c>
      <c r="G1427" s="26">
        <v>2015005</v>
      </c>
      <c r="H1427" s="26">
        <v>4351103</v>
      </c>
      <c r="I1427" s="53">
        <v>9907757</v>
      </c>
      <c r="J1427" s="30">
        <v>0.96009999999999995</v>
      </c>
      <c r="K1427" s="30"/>
      <c r="L1427" s="149"/>
      <c r="M1427" s="30"/>
      <c r="N1427" s="30">
        <v>4.2000000000000003E-2</v>
      </c>
      <c r="O1427" s="2"/>
      <c r="P1427" s="2"/>
      <c r="Q1427" s="2"/>
      <c r="R1427" s="2"/>
      <c r="S1427" s="2"/>
      <c r="T1427" s="2"/>
      <c r="U1427" s="2"/>
      <c r="V1427" s="2"/>
      <c r="W1427" s="2"/>
      <c r="X1427" s="2"/>
      <c r="Y1427" s="2"/>
      <c r="Z1427" s="2"/>
      <c r="AA1427" s="2"/>
      <c r="AB1427" s="2"/>
      <c r="AC1427" s="2"/>
      <c r="AD1427" s="2"/>
      <c r="AE1427" s="2"/>
    </row>
    <row r="1428" spans="1:31">
      <c r="A1428" s="56" t="s">
        <v>184</v>
      </c>
      <c r="B1428" s="2" t="s">
        <v>77</v>
      </c>
      <c r="C1428" s="14" t="s">
        <v>3</v>
      </c>
      <c r="D1428" s="2">
        <v>2014</v>
      </c>
      <c r="E1428" s="14">
        <v>2014</v>
      </c>
      <c r="F1428" s="14" t="s">
        <v>102</v>
      </c>
      <c r="G1428" s="26">
        <v>64394</v>
      </c>
      <c r="H1428" s="26">
        <v>128065</v>
      </c>
      <c r="I1428" s="53">
        <v>340549</v>
      </c>
      <c r="J1428" s="30">
        <v>0.84460000000000002</v>
      </c>
      <c r="K1428" s="30"/>
      <c r="L1428" s="149"/>
      <c r="M1428" s="30"/>
      <c r="N1428" s="30">
        <v>3.2199999999999999E-2</v>
      </c>
      <c r="O1428" s="1"/>
      <c r="P1428" s="1"/>
      <c r="Q1428" s="1"/>
      <c r="R1428" s="1"/>
      <c r="S1428" s="1"/>
      <c r="T1428" s="1"/>
      <c r="U1428" s="1"/>
      <c r="V1428" s="1"/>
      <c r="W1428" s="1"/>
      <c r="X1428" s="1"/>
      <c r="Y1428" s="1"/>
      <c r="Z1428" s="1"/>
      <c r="AA1428" s="1"/>
      <c r="AB1428" s="1"/>
      <c r="AC1428" s="1"/>
      <c r="AD1428" s="1"/>
      <c r="AE1428" s="1"/>
    </row>
    <row r="1429" spans="1:31">
      <c r="A1429" s="56" t="s">
        <v>185</v>
      </c>
      <c r="B1429" s="2" t="s">
        <v>78</v>
      </c>
      <c r="C1429" s="14" t="s">
        <v>3</v>
      </c>
      <c r="D1429" s="2">
        <v>2014</v>
      </c>
      <c r="E1429" s="14">
        <v>2014</v>
      </c>
      <c r="F1429" s="14" t="s">
        <v>102</v>
      </c>
      <c r="G1429" s="26">
        <v>109</v>
      </c>
      <c r="H1429" s="26">
        <v>176</v>
      </c>
      <c r="I1429" s="53">
        <v>301</v>
      </c>
      <c r="J1429" s="30">
        <v>1</v>
      </c>
      <c r="K1429" s="30"/>
      <c r="L1429" s="149"/>
      <c r="M1429" s="30"/>
      <c r="N1429" s="30">
        <v>9.2200000000000004E-2</v>
      </c>
      <c r="O1429" s="1"/>
      <c r="P1429" s="1"/>
      <c r="Q1429" s="1"/>
      <c r="R1429" s="1"/>
      <c r="S1429" s="1"/>
      <c r="T1429" s="1"/>
      <c r="U1429" s="1"/>
      <c r="V1429" s="1"/>
      <c r="W1429" s="1"/>
      <c r="X1429" s="1"/>
      <c r="Y1429" s="1"/>
      <c r="Z1429" s="1"/>
      <c r="AA1429" s="1"/>
      <c r="AB1429" s="1"/>
      <c r="AC1429" s="1"/>
      <c r="AD1429" s="1"/>
      <c r="AE1429" s="1"/>
    </row>
    <row r="1430" spans="1:31">
      <c r="A1430" s="56" t="s">
        <v>186</v>
      </c>
      <c r="B1430" s="2" t="s">
        <v>78</v>
      </c>
      <c r="C1430" s="14" t="s">
        <v>3</v>
      </c>
      <c r="D1430" s="2">
        <v>2014</v>
      </c>
      <c r="E1430" s="14">
        <v>2014</v>
      </c>
      <c r="F1430" s="14" t="s">
        <v>102</v>
      </c>
      <c r="G1430" s="26">
        <v>1752</v>
      </c>
      <c r="H1430" s="26">
        <v>3428</v>
      </c>
      <c r="I1430" s="53">
        <v>6161</v>
      </c>
      <c r="J1430" s="30">
        <v>0.93700000000000006</v>
      </c>
      <c r="K1430" s="30"/>
      <c r="L1430" s="149"/>
      <c r="M1430" s="30"/>
      <c r="N1430" s="30">
        <v>9.2200000000000004E-2</v>
      </c>
      <c r="O1430" s="1"/>
      <c r="P1430" s="1"/>
      <c r="Q1430" s="1"/>
      <c r="R1430" s="1"/>
      <c r="S1430" s="1"/>
      <c r="T1430" s="1"/>
      <c r="U1430" s="1"/>
      <c r="V1430" s="1"/>
      <c r="W1430" s="1"/>
      <c r="X1430" s="1"/>
      <c r="Y1430" s="1"/>
      <c r="Z1430" s="1"/>
      <c r="AA1430" s="1"/>
      <c r="AB1430" s="1"/>
      <c r="AC1430" s="1"/>
      <c r="AD1430" s="1"/>
      <c r="AE1430" s="1"/>
    </row>
    <row r="1431" spans="1:31">
      <c r="A1431" s="56" t="s">
        <v>187</v>
      </c>
      <c r="B1431" s="2" t="s">
        <v>78</v>
      </c>
      <c r="C1431" s="14" t="s">
        <v>3</v>
      </c>
      <c r="D1431" s="2">
        <v>2014</v>
      </c>
      <c r="E1431" s="14">
        <v>2014</v>
      </c>
      <c r="F1431" s="14" t="s">
        <v>102</v>
      </c>
      <c r="G1431" s="26">
        <v>14930</v>
      </c>
      <c r="H1431" s="26">
        <v>30348</v>
      </c>
      <c r="I1431" s="53">
        <v>64377</v>
      </c>
      <c r="J1431" s="30">
        <v>0.93210000000000004</v>
      </c>
      <c r="K1431" s="30"/>
      <c r="L1431" s="149"/>
      <c r="M1431" s="30"/>
      <c r="N1431" s="30">
        <v>9.2200000000000004E-2</v>
      </c>
      <c r="O1431" s="1"/>
      <c r="P1431" s="1"/>
      <c r="Q1431" s="1"/>
      <c r="R1431" s="1"/>
      <c r="S1431" s="1"/>
      <c r="T1431" s="1"/>
      <c r="U1431" s="1"/>
      <c r="V1431" s="1"/>
      <c r="W1431" s="1"/>
      <c r="X1431" s="1"/>
      <c r="Y1431" s="1"/>
      <c r="Z1431" s="1"/>
      <c r="AA1431" s="1"/>
      <c r="AB1431" s="1"/>
      <c r="AC1431" s="1"/>
      <c r="AD1431" s="1"/>
      <c r="AE1431" s="1"/>
    </row>
    <row r="1432" spans="1:31">
      <c r="A1432" s="56" t="s">
        <v>188</v>
      </c>
      <c r="B1432" s="2" t="s">
        <v>78</v>
      </c>
      <c r="C1432" s="14" t="s">
        <v>3</v>
      </c>
      <c r="D1432" s="2">
        <v>2014</v>
      </c>
      <c r="E1432" s="14">
        <v>2014</v>
      </c>
      <c r="F1432" s="14" t="s">
        <v>102</v>
      </c>
      <c r="G1432" s="26">
        <v>2654</v>
      </c>
      <c r="H1432" s="26">
        <v>5060</v>
      </c>
      <c r="I1432" s="53">
        <v>9002</v>
      </c>
      <c r="J1432" s="30">
        <v>0.99299999999999999</v>
      </c>
      <c r="K1432" s="30"/>
      <c r="L1432" s="149"/>
      <c r="M1432" s="30"/>
      <c r="N1432" s="30">
        <v>9.2200000000000004E-2</v>
      </c>
      <c r="O1432" s="1"/>
      <c r="P1432" s="1"/>
      <c r="Q1432" s="1"/>
      <c r="R1432" s="1"/>
      <c r="S1432" s="1"/>
      <c r="T1432" s="1"/>
      <c r="U1432" s="1"/>
      <c r="V1432" s="1"/>
      <c r="W1432" s="1"/>
      <c r="X1432" s="1"/>
      <c r="Y1432" s="1"/>
      <c r="Z1432" s="1"/>
      <c r="AA1432" s="1"/>
      <c r="AB1432" s="1"/>
      <c r="AC1432" s="1"/>
      <c r="AD1432" s="1"/>
      <c r="AE1432" s="1"/>
    </row>
    <row r="1433" spans="1:31">
      <c r="A1433" s="56" t="s">
        <v>189</v>
      </c>
      <c r="B1433" s="2" t="s">
        <v>78</v>
      </c>
      <c r="C1433" s="14" t="s">
        <v>3</v>
      </c>
      <c r="D1433" s="2">
        <v>2014</v>
      </c>
      <c r="E1433" s="14">
        <v>2014</v>
      </c>
      <c r="F1433" s="14" t="s">
        <v>102</v>
      </c>
      <c r="G1433" s="26">
        <v>733</v>
      </c>
      <c r="H1433" s="26">
        <v>1749</v>
      </c>
      <c r="I1433" s="53">
        <v>6820</v>
      </c>
      <c r="J1433" s="30">
        <v>0.95650000000000002</v>
      </c>
      <c r="K1433" s="30"/>
      <c r="L1433" s="149"/>
      <c r="M1433" s="30"/>
      <c r="N1433" s="30">
        <v>9.2200000000000004E-2</v>
      </c>
      <c r="O1433" s="1"/>
      <c r="P1433" s="1"/>
      <c r="Q1433" s="1"/>
      <c r="R1433" s="1"/>
      <c r="S1433" s="1"/>
      <c r="T1433" s="1"/>
      <c r="U1433" s="1"/>
      <c r="V1433" s="1"/>
      <c r="W1433" s="1"/>
      <c r="X1433" s="1"/>
      <c r="Y1433" s="1"/>
      <c r="Z1433" s="1"/>
      <c r="AA1433" s="1"/>
      <c r="AB1433" s="1"/>
      <c r="AC1433" s="1"/>
      <c r="AD1433" s="1"/>
      <c r="AE1433" s="1"/>
    </row>
    <row r="1434" spans="1:31">
      <c r="A1434" s="56" t="s">
        <v>190</v>
      </c>
      <c r="B1434" s="2" t="s">
        <v>77</v>
      </c>
      <c r="C1434" s="14" t="s">
        <v>3</v>
      </c>
      <c r="D1434" s="2">
        <v>2014</v>
      </c>
      <c r="E1434" s="14">
        <v>2014</v>
      </c>
      <c r="F1434" s="14" t="s">
        <v>102</v>
      </c>
      <c r="G1434" s="26">
        <v>34380</v>
      </c>
      <c r="H1434" s="26">
        <v>71039</v>
      </c>
      <c r="I1434" s="53">
        <v>194836</v>
      </c>
      <c r="J1434" s="30">
        <v>0.91010000000000002</v>
      </c>
      <c r="K1434" s="30"/>
      <c r="L1434" s="149"/>
      <c r="M1434" s="30"/>
      <c r="N1434" s="30">
        <v>3.0200000000000001E-2</v>
      </c>
    </row>
    <row r="1435" spans="1:31">
      <c r="A1435" s="56" t="s">
        <v>191</v>
      </c>
      <c r="B1435" s="2" t="s">
        <v>78</v>
      </c>
      <c r="C1435" s="14" t="s">
        <v>3</v>
      </c>
      <c r="D1435" s="2">
        <v>2014</v>
      </c>
      <c r="E1435" s="14">
        <v>2014</v>
      </c>
      <c r="F1435" s="14" t="s">
        <v>102</v>
      </c>
      <c r="G1435" s="26">
        <v>2556</v>
      </c>
      <c r="H1435" s="26">
        <v>5205</v>
      </c>
      <c r="I1435" s="53">
        <v>9584</v>
      </c>
      <c r="J1435" s="30">
        <v>1</v>
      </c>
      <c r="K1435" s="30"/>
      <c r="L1435" s="149"/>
      <c r="M1435" s="30"/>
      <c r="N1435" s="30">
        <v>9.2200000000000004E-2</v>
      </c>
    </row>
    <row r="1436" spans="1:31">
      <c r="A1436" s="56" t="s">
        <v>192</v>
      </c>
      <c r="B1436" s="2" t="s">
        <v>78</v>
      </c>
      <c r="C1436" s="14" t="s">
        <v>3</v>
      </c>
      <c r="D1436" s="2">
        <v>2014</v>
      </c>
      <c r="E1436" s="14">
        <v>2014</v>
      </c>
      <c r="F1436" s="14" t="s">
        <v>102</v>
      </c>
      <c r="G1436" s="26">
        <v>6484</v>
      </c>
      <c r="H1436" s="26">
        <v>11899</v>
      </c>
      <c r="I1436" s="53">
        <v>27695</v>
      </c>
      <c r="J1436" s="30">
        <v>0.98799999999999999</v>
      </c>
      <c r="K1436" s="30"/>
      <c r="L1436" s="149"/>
      <c r="M1436" s="30"/>
      <c r="N1436" s="30">
        <v>9.2200000000000004E-2</v>
      </c>
    </row>
    <row r="1437" spans="1:31">
      <c r="A1437" s="13" t="s">
        <v>134</v>
      </c>
      <c r="B1437" s="2" t="s">
        <v>77</v>
      </c>
      <c r="C1437" s="14" t="s">
        <v>3</v>
      </c>
      <c r="D1437" s="2">
        <v>2014</v>
      </c>
      <c r="E1437" s="14">
        <v>2014</v>
      </c>
      <c r="F1437" s="14" t="s">
        <v>102</v>
      </c>
      <c r="G1437" s="26">
        <v>94981</v>
      </c>
      <c r="H1437" s="26">
        <v>226573</v>
      </c>
      <c r="I1437" s="53">
        <v>365618</v>
      </c>
      <c r="J1437" s="30">
        <v>0.90459999999999996</v>
      </c>
      <c r="K1437" s="30"/>
      <c r="L1437" s="149"/>
      <c r="M1437" s="30"/>
      <c r="N1437" s="30">
        <v>1.7000000000000001E-2</v>
      </c>
    </row>
    <row r="1438" spans="1:31">
      <c r="A1438" s="13" t="s">
        <v>135</v>
      </c>
      <c r="B1438" s="2" t="s">
        <v>78</v>
      </c>
      <c r="C1438" s="14" t="s">
        <v>3</v>
      </c>
      <c r="D1438" s="2">
        <v>2014</v>
      </c>
      <c r="E1438" s="14">
        <v>2014</v>
      </c>
      <c r="F1438" s="14" t="s">
        <v>102</v>
      </c>
      <c r="G1438" s="26">
        <v>1472</v>
      </c>
      <c r="H1438" s="26">
        <v>3606</v>
      </c>
      <c r="I1438" s="53">
        <v>9437</v>
      </c>
      <c r="J1438" s="30">
        <v>1</v>
      </c>
      <c r="K1438" s="30"/>
      <c r="L1438" s="149"/>
      <c r="M1438" s="30"/>
      <c r="N1438" s="30">
        <v>9.2200000000000004E-2</v>
      </c>
    </row>
    <row r="1439" spans="1:31">
      <c r="A1439" s="13" t="s">
        <v>136</v>
      </c>
      <c r="B1439" s="2" t="s">
        <v>78</v>
      </c>
      <c r="C1439" s="14" t="s">
        <v>3</v>
      </c>
      <c r="D1439" s="2">
        <v>2014</v>
      </c>
      <c r="E1439" s="14">
        <v>2014</v>
      </c>
      <c r="F1439" s="14" t="s">
        <v>102</v>
      </c>
      <c r="G1439" s="26">
        <v>9266</v>
      </c>
      <c r="H1439" s="26">
        <v>17196</v>
      </c>
      <c r="I1439" s="53">
        <v>36766</v>
      </c>
      <c r="J1439" s="30">
        <v>0.95689999999999997</v>
      </c>
      <c r="K1439" s="30"/>
      <c r="L1439" s="149"/>
      <c r="M1439" s="30"/>
      <c r="N1439" s="30">
        <v>9.2200000000000004E-2</v>
      </c>
    </row>
    <row r="1440" spans="1:31">
      <c r="A1440" s="13" t="s">
        <v>137</v>
      </c>
      <c r="B1440" s="2" t="s">
        <v>78</v>
      </c>
      <c r="C1440" s="14" t="s">
        <v>3</v>
      </c>
      <c r="D1440" s="2">
        <v>2014</v>
      </c>
      <c r="E1440" s="14">
        <v>2014</v>
      </c>
      <c r="F1440" s="14" t="s">
        <v>102</v>
      </c>
      <c r="G1440" s="26">
        <v>15263</v>
      </c>
      <c r="H1440" s="26">
        <v>38782</v>
      </c>
      <c r="I1440" s="53">
        <v>70049</v>
      </c>
      <c r="J1440" s="30">
        <v>0.95350000000000001</v>
      </c>
      <c r="K1440" s="30"/>
      <c r="L1440" s="149"/>
      <c r="M1440" s="30"/>
      <c r="N1440" s="30">
        <v>9.2200000000000004E-2</v>
      </c>
    </row>
    <row r="1441" spans="1:14">
      <c r="A1441" s="13" t="s">
        <v>138</v>
      </c>
      <c r="B1441" s="2" t="s">
        <v>78</v>
      </c>
      <c r="C1441" s="14" t="s">
        <v>3</v>
      </c>
      <c r="D1441" s="2">
        <v>2014</v>
      </c>
      <c r="E1441" s="14">
        <v>2014</v>
      </c>
      <c r="F1441" s="14" t="s">
        <v>102</v>
      </c>
      <c r="G1441" s="26">
        <v>1052</v>
      </c>
      <c r="H1441" s="26">
        <v>2152</v>
      </c>
      <c r="I1441" s="53">
        <v>4452</v>
      </c>
      <c r="J1441" s="30">
        <v>0.99139999999999995</v>
      </c>
      <c r="K1441" s="30"/>
      <c r="L1441" s="149"/>
      <c r="M1441" s="30"/>
      <c r="N1441" s="30">
        <v>9.2200000000000004E-2</v>
      </c>
    </row>
    <row r="1442" spans="1:14">
      <c r="A1442" s="13" t="s">
        <v>139</v>
      </c>
      <c r="B1442" s="2" t="s">
        <v>78</v>
      </c>
      <c r="C1442" s="14" t="s">
        <v>3</v>
      </c>
      <c r="D1442" s="2">
        <v>2014</v>
      </c>
      <c r="E1442" s="14">
        <v>2014</v>
      </c>
      <c r="F1442" s="14" t="s">
        <v>102</v>
      </c>
      <c r="G1442" s="26">
        <v>60740</v>
      </c>
      <c r="H1442" s="26">
        <v>147170</v>
      </c>
      <c r="I1442" s="53">
        <v>289289</v>
      </c>
      <c r="J1442" s="30">
        <v>0.9768</v>
      </c>
      <c r="K1442" s="30"/>
      <c r="L1442" s="149"/>
      <c r="M1442" s="30"/>
      <c r="N1442" s="30">
        <v>3.0800000000000001E-2</v>
      </c>
    </row>
    <row r="1443" spans="1:14">
      <c r="A1443" s="13" t="s">
        <v>140</v>
      </c>
      <c r="B1443" s="2" t="s">
        <v>78</v>
      </c>
      <c r="C1443" s="14" t="s">
        <v>3</v>
      </c>
      <c r="D1443" s="2">
        <v>2014</v>
      </c>
      <c r="E1443" s="14">
        <v>2014</v>
      </c>
      <c r="F1443" s="14" t="s">
        <v>102</v>
      </c>
      <c r="G1443" s="26">
        <v>10051</v>
      </c>
      <c r="H1443" s="26">
        <v>23815</v>
      </c>
      <c r="I1443" s="53">
        <v>43811</v>
      </c>
      <c r="J1443" s="30">
        <v>0.96850000000000003</v>
      </c>
      <c r="K1443" s="30"/>
      <c r="L1443" s="149"/>
      <c r="M1443" s="30"/>
      <c r="N1443" s="30">
        <v>9.2200000000000004E-2</v>
      </c>
    </row>
    <row r="1444" spans="1:14">
      <c r="A1444" s="13" t="s">
        <v>141</v>
      </c>
      <c r="B1444" s="2" t="s">
        <v>78</v>
      </c>
      <c r="C1444" s="14" t="s">
        <v>3</v>
      </c>
      <c r="D1444" s="2">
        <v>2014</v>
      </c>
      <c r="E1444" s="14">
        <v>2014</v>
      </c>
      <c r="F1444" s="14" t="s">
        <v>102</v>
      </c>
      <c r="G1444" s="26">
        <v>5262</v>
      </c>
      <c r="H1444" s="26">
        <v>10622</v>
      </c>
      <c r="I1444" s="53">
        <v>22699</v>
      </c>
      <c r="J1444" s="30">
        <v>0.86460000000000004</v>
      </c>
      <c r="K1444" s="30"/>
      <c r="L1444" s="149"/>
      <c r="M1444" s="30"/>
      <c r="N1444" s="30">
        <v>9.2200000000000004E-2</v>
      </c>
    </row>
    <row r="1445" spans="1:14">
      <c r="A1445" s="13" t="s">
        <v>142</v>
      </c>
      <c r="B1445" s="2" t="s">
        <v>78</v>
      </c>
      <c r="C1445" s="14" t="s">
        <v>3</v>
      </c>
      <c r="D1445" s="2">
        <v>2014</v>
      </c>
      <c r="E1445" s="14">
        <v>2014</v>
      </c>
      <c r="F1445" s="14" t="s">
        <v>102</v>
      </c>
      <c r="G1445" s="26">
        <v>1488</v>
      </c>
      <c r="H1445" s="26">
        <v>3149</v>
      </c>
      <c r="I1445" s="53">
        <v>6023</v>
      </c>
      <c r="J1445" s="30">
        <v>0.90180000000000005</v>
      </c>
      <c r="K1445" s="30"/>
      <c r="L1445" s="149"/>
      <c r="M1445" s="30"/>
      <c r="N1445" s="30">
        <v>9.2200000000000004E-2</v>
      </c>
    </row>
    <row r="1446" spans="1:14">
      <c r="A1446" s="13" t="s">
        <v>143</v>
      </c>
      <c r="B1446" s="2" t="s">
        <v>79</v>
      </c>
      <c r="C1446" s="14" t="s">
        <v>3</v>
      </c>
      <c r="D1446" s="2">
        <v>2014</v>
      </c>
      <c r="E1446" s="14">
        <v>2014</v>
      </c>
      <c r="F1446" s="14" t="s">
        <v>102</v>
      </c>
      <c r="G1446" s="26">
        <v>573325</v>
      </c>
      <c r="H1446" s="26">
        <v>1177757</v>
      </c>
      <c r="I1446" s="53">
        <v>3079489</v>
      </c>
      <c r="J1446" s="30">
        <v>0.96930000000000005</v>
      </c>
      <c r="K1446" s="30"/>
      <c r="L1446" s="149"/>
      <c r="M1446" s="30"/>
      <c r="N1446" s="30">
        <v>2.3699999999999999E-2</v>
      </c>
    </row>
    <row r="1447" spans="1:14">
      <c r="A1447" s="13" t="s">
        <v>144</v>
      </c>
      <c r="B1447" s="2" t="s">
        <v>78</v>
      </c>
      <c r="C1447" s="14" t="s">
        <v>3</v>
      </c>
      <c r="D1447" s="2">
        <v>2014</v>
      </c>
      <c r="E1447" s="14">
        <v>2014</v>
      </c>
      <c r="F1447" s="14" t="s">
        <v>102</v>
      </c>
      <c r="G1447" s="26">
        <v>11221</v>
      </c>
      <c r="H1447" s="26">
        <v>28263</v>
      </c>
      <c r="I1447" s="53">
        <v>55378</v>
      </c>
      <c r="J1447" s="30">
        <v>0.9708</v>
      </c>
      <c r="K1447" s="30"/>
      <c r="L1447" s="149"/>
      <c r="M1447" s="30"/>
      <c r="N1447" s="30">
        <v>9.2200000000000004E-2</v>
      </c>
    </row>
    <row r="1448" spans="1:14">
      <c r="A1448" s="13" t="s">
        <v>145</v>
      </c>
      <c r="B1448" s="2" t="s">
        <v>78</v>
      </c>
      <c r="C1448" s="14" t="s">
        <v>3</v>
      </c>
      <c r="D1448" s="2">
        <v>2014</v>
      </c>
      <c r="E1448" s="14">
        <v>2014</v>
      </c>
      <c r="F1448" s="14" t="s">
        <v>102</v>
      </c>
      <c r="G1448" s="26">
        <v>5920</v>
      </c>
      <c r="H1448" s="26">
        <v>9998</v>
      </c>
      <c r="I1448" s="53">
        <v>32290</v>
      </c>
      <c r="J1448" s="30">
        <v>0.94679999999999997</v>
      </c>
      <c r="K1448" s="30"/>
      <c r="L1448" s="149"/>
      <c r="M1448" s="30"/>
      <c r="N1448" s="30">
        <v>9.2200000000000004E-2</v>
      </c>
    </row>
    <row r="1449" spans="1:14">
      <c r="A1449" s="13" t="s">
        <v>146</v>
      </c>
      <c r="B1449" s="2" t="s">
        <v>78</v>
      </c>
      <c r="C1449" s="14" t="s">
        <v>3</v>
      </c>
      <c r="D1449" s="2">
        <v>2014</v>
      </c>
      <c r="E1449" s="14">
        <v>2014</v>
      </c>
      <c r="F1449" s="14" t="s">
        <v>102</v>
      </c>
      <c r="G1449" s="26">
        <v>1017</v>
      </c>
      <c r="H1449" s="26">
        <v>2034</v>
      </c>
      <c r="I1449" s="53">
        <v>3833</v>
      </c>
      <c r="J1449" s="30">
        <v>0.91180000000000005</v>
      </c>
      <c r="K1449" s="30"/>
      <c r="L1449" s="149"/>
      <c r="M1449" s="30"/>
      <c r="N1449" s="30">
        <v>9.2200000000000004E-2</v>
      </c>
    </row>
    <row r="1450" spans="1:14">
      <c r="A1450" s="13" t="s">
        <v>147</v>
      </c>
      <c r="B1450" s="2" t="s">
        <v>78</v>
      </c>
      <c r="C1450" s="14" t="s">
        <v>3</v>
      </c>
      <c r="D1450" s="2">
        <v>2014</v>
      </c>
      <c r="E1450" s="14">
        <v>2014</v>
      </c>
      <c r="F1450" s="14" t="s">
        <v>102</v>
      </c>
      <c r="G1450" s="26">
        <v>7144</v>
      </c>
      <c r="H1450" s="26">
        <v>13415</v>
      </c>
      <c r="I1450" s="53">
        <v>30846</v>
      </c>
      <c r="J1450" s="30">
        <v>0.99409999999999998</v>
      </c>
      <c r="K1450" s="30"/>
      <c r="L1450" s="149"/>
      <c r="M1450" s="30"/>
      <c r="N1450" s="30">
        <v>9.2200000000000004E-2</v>
      </c>
    </row>
    <row r="1451" spans="1:14">
      <c r="A1451" s="13" t="s">
        <v>148</v>
      </c>
      <c r="B1451" s="2" t="s">
        <v>78</v>
      </c>
      <c r="C1451" s="14" t="s">
        <v>3</v>
      </c>
      <c r="D1451" s="2">
        <v>2014</v>
      </c>
      <c r="E1451" s="14">
        <v>2014</v>
      </c>
      <c r="F1451" s="14" t="s">
        <v>102</v>
      </c>
      <c r="G1451" s="26">
        <v>23364</v>
      </c>
      <c r="H1451" s="26">
        <v>55842</v>
      </c>
      <c r="I1451" s="53">
        <v>103165</v>
      </c>
      <c r="J1451" s="30">
        <v>0.96140000000000003</v>
      </c>
      <c r="K1451" s="30"/>
      <c r="L1451" s="149"/>
      <c r="M1451" s="30"/>
      <c r="N1451" s="30">
        <v>5.8999999999999999E-3</v>
      </c>
    </row>
    <row r="1452" spans="1:14">
      <c r="A1452" s="13" t="s">
        <v>149</v>
      </c>
      <c r="B1452" s="2" t="s">
        <v>78</v>
      </c>
      <c r="C1452" s="14" t="s">
        <v>3</v>
      </c>
      <c r="D1452" s="2">
        <v>2014</v>
      </c>
      <c r="E1452" s="14">
        <v>2014</v>
      </c>
      <c r="F1452" s="14" t="s">
        <v>102</v>
      </c>
      <c r="G1452" s="26">
        <v>437</v>
      </c>
      <c r="H1452" s="26">
        <v>963</v>
      </c>
      <c r="I1452" s="53">
        <v>2391</v>
      </c>
      <c r="J1452" s="30">
        <v>0.9667</v>
      </c>
      <c r="K1452" s="30"/>
      <c r="L1452" s="149"/>
      <c r="M1452" s="30"/>
      <c r="N1452" s="30">
        <v>9.2200000000000004E-2</v>
      </c>
    </row>
    <row r="1453" spans="1:14">
      <c r="A1453" s="13" t="s">
        <v>150</v>
      </c>
      <c r="B1453" s="2" t="s">
        <v>78</v>
      </c>
      <c r="C1453" s="14" t="s">
        <v>3</v>
      </c>
      <c r="D1453" s="2">
        <v>2014</v>
      </c>
      <c r="E1453" s="14">
        <v>2014</v>
      </c>
      <c r="F1453" s="14" t="s">
        <v>102</v>
      </c>
      <c r="G1453" s="26">
        <v>522</v>
      </c>
      <c r="H1453" s="26">
        <v>823</v>
      </c>
      <c r="I1453" s="53">
        <v>2452</v>
      </c>
      <c r="J1453" s="30">
        <v>0.93440000000000001</v>
      </c>
      <c r="K1453" s="30"/>
      <c r="L1453" s="149"/>
      <c r="M1453" s="30"/>
      <c r="N1453" s="30">
        <v>9.2200000000000004E-2</v>
      </c>
    </row>
    <row r="1454" spans="1:14">
      <c r="A1454" s="13" t="s">
        <v>151</v>
      </c>
      <c r="B1454" s="2" t="s">
        <v>78</v>
      </c>
      <c r="C1454" s="14" t="s">
        <v>3</v>
      </c>
      <c r="D1454" s="2">
        <v>2014</v>
      </c>
      <c r="E1454" s="14">
        <v>2014</v>
      </c>
      <c r="F1454" s="14" t="s">
        <v>102</v>
      </c>
      <c r="G1454" s="26">
        <v>22399</v>
      </c>
      <c r="H1454" s="26">
        <v>51281</v>
      </c>
      <c r="I1454" s="53">
        <v>128366</v>
      </c>
      <c r="J1454" s="30">
        <v>1</v>
      </c>
      <c r="K1454" s="30"/>
      <c r="L1454" s="149"/>
      <c r="M1454" s="30"/>
      <c r="N1454" s="30">
        <v>6.9500000000000006E-2</v>
      </c>
    </row>
    <row r="1455" spans="1:14">
      <c r="A1455" s="13" t="s">
        <v>152</v>
      </c>
      <c r="B1455" s="2" t="s">
        <v>78</v>
      </c>
      <c r="C1455" s="14" t="s">
        <v>3</v>
      </c>
      <c r="D1455" s="2">
        <v>2014</v>
      </c>
      <c r="E1455" s="14">
        <v>2014</v>
      </c>
      <c r="F1455" s="14" t="s">
        <v>102</v>
      </c>
      <c r="G1455" s="26">
        <v>3420</v>
      </c>
      <c r="H1455" s="26">
        <v>7164</v>
      </c>
      <c r="I1455" s="53">
        <v>24287</v>
      </c>
      <c r="J1455" s="30">
        <v>0.72</v>
      </c>
      <c r="K1455" s="30"/>
      <c r="L1455" s="149"/>
      <c r="M1455" s="30"/>
      <c r="N1455" s="30">
        <v>9.2200000000000004E-2</v>
      </c>
    </row>
    <row r="1456" spans="1:14">
      <c r="A1456" s="13" t="s">
        <v>153</v>
      </c>
      <c r="B1456" s="2" t="s">
        <v>78</v>
      </c>
      <c r="C1456" s="14" t="s">
        <v>3</v>
      </c>
      <c r="D1456" s="2">
        <v>2014</v>
      </c>
      <c r="E1456" s="14">
        <v>2014</v>
      </c>
      <c r="F1456" s="14" t="s">
        <v>102</v>
      </c>
      <c r="G1456" s="26">
        <v>4004</v>
      </c>
      <c r="H1456" s="26">
        <v>7593</v>
      </c>
      <c r="I1456" s="53">
        <v>17927</v>
      </c>
      <c r="J1456" s="30">
        <v>0.99570000000000003</v>
      </c>
      <c r="K1456" s="30"/>
      <c r="L1456" s="149"/>
      <c r="M1456" s="30"/>
      <c r="N1456" s="30">
        <v>9.2200000000000004E-2</v>
      </c>
    </row>
    <row r="1457" spans="1:14">
      <c r="A1457" s="13" t="s">
        <v>154</v>
      </c>
      <c r="B1457" s="2" t="s">
        <v>77</v>
      </c>
      <c r="C1457" s="14" t="s">
        <v>3</v>
      </c>
      <c r="D1457" s="2">
        <v>2014</v>
      </c>
      <c r="E1457" s="14">
        <v>2014</v>
      </c>
      <c r="F1457" s="14" t="s">
        <v>102</v>
      </c>
      <c r="G1457" s="26">
        <v>113508</v>
      </c>
      <c r="H1457" s="26">
        <v>245759</v>
      </c>
      <c r="I1457" s="53">
        <v>650834</v>
      </c>
      <c r="J1457" s="30">
        <v>0.98399999999999999</v>
      </c>
      <c r="K1457" s="30"/>
      <c r="L1457" s="149"/>
      <c r="M1457" s="30"/>
      <c r="N1457" s="30">
        <v>3.7100000000000001E-2</v>
      </c>
    </row>
    <row r="1458" spans="1:14">
      <c r="A1458" s="13" t="s">
        <v>155</v>
      </c>
      <c r="B1458" s="2" t="s">
        <v>77</v>
      </c>
      <c r="C1458" s="14" t="s">
        <v>3</v>
      </c>
      <c r="D1458" s="2">
        <v>2014</v>
      </c>
      <c r="E1458" s="14">
        <v>2014</v>
      </c>
      <c r="F1458" s="14" t="s">
        <v>102</v>
      </c>
      <c r="G1458" s="26">
        <v>9024</v>
      </c>
      <c r="H1458" s="26">
        <v>18465</v>
      </c>
      <c r="I1458" s="53">
        <v>45557</v>
      </c>
      <c r="J1458" s="30">
        <v>0.99750000000000005</v>
      </c>
      <c r="K1458" s="30"/>
      <c r="L1458" s="149"/>
      <c r="M1458" s="30"/>
      <c r="N1458" s="30">
        <v>9.2200000000000004E-2</v>
      </c>
    </row>
    <row r="1459" spans="1:14">
      <c r="A1459" s="13" t="s">
        <v>156</v>
      </c>
      <c r="B1459" s="2" t="s">
        <v>78</v>
      </c>
      <c r="C1459" s="14" t="s">
        <v>3</v>
      </c>
      <c r="D1459" s="2">
        <v>2014</v>
      </c>
      <c r="E1459" s="14">
        <v>2014</v>
      </c>
      <c r="F1459" s="14" t="s">
        <v>102</v>
      </c>
      <c r="G1459" s="26">
        <v>909</v>
      </c>
      <c r="H1459" s="26">
        <v>1844</v>
      </c>
      <c r="I1459" s="53">
        <v>4245</v>
      </c>
      <c r="J1459" s="30">
        <v>0.98699999999999999</v>
      </c>
      <c r="K1459" s="30"/>
      <c r="L1459" s="149"/>
      <c r="M1459" s="30"/>
      <c r="N1459" s="30">
        <v>9.2200000000000004E-2</v>
      </c>
    </row>
    <row r="1460" spans="1:14">
      <c r="A1460" s="13" t="s">
        <v>157</v>
      </c>
      <c r="B1460" s="2" t="s">
        <v>78</v>
      </c>
      <c r="C1460" s="14" t="s">
        <v>3</v>
      </c>
      <c r="D1460" s="2">
        <v>2014</v>
      </c>
      <c r="E1460" s="14">
        <v>2014</v>
      </c>
      <c r="F1460" s="14" t="s">
        <v>102</v>
      </c>
      <c r="G1460" s="26">
        <v>121060</v>
      </c>
      <c r="H1460" s="26">
        <v>287272</v>
      </c>
      <c r="I1460" s="53">
        <v>569521</v>
      </c>
      <c r="J1460" s="30">
        <v>0.99709999999999999</v>
      </c>
      <c r="K1460" s="30"/>
      <c r="L1460" s="149"/>
      <c r="M1460" s="30"/>
      <c r="N1460" s="30">
        <v>2.8299999999999999E-2</v>
      </c>
    </row>
    <row r="1461" spans="1:14">
      <c r="A1461" s="13" t="s">
        <v>158</v>
      </c>
      <c r="B1461" s="2" t="s">
        <v>77</v>
      </c>
      <c r="C1461" s="14" t="s">
        <v>3</v>
      </c>
      <c r="D1461" s="2">
        <v>2014</v>
      </c>
      <c r="E1461" s="14">
        <v>2014</v>
      </c>
      <c r="F1461" s="14" t="s">
        <v>102</v>
      </c>
      <c r="G1461" s="26">
        <v>97098</v>
      </c>
      <c r="H1461" s="26">
        <v>213072</v>
      </c>
      <c r="I1461" s="53">
        <v>406197</v>
      </c>
      <c r="J1461" s="30">
        <v>0.97589999999999999</v>
      </c>
      <c r="K1461" s="30"/>
      <c r="L1461" s="149"/>
      <c r="M1461" s="30"/>
      <c r="N1461" s="30">
        <v>5.7000000000000002E-3</v>
      </c>
    </row>
    <row r="1462" spans="1:14">
      <c r="A1462" s="13" t="s">
        <v>159</v>
      </c>
      <c r="B1462" s="2" t="s">
        <v>78</v>
      </c>
      <c r="C1462" s="14" t="s">
        <v>3</v>
      </c>
      <c r="D1462" s="2">
        <v>2014</v>
      </c>
      <c r="E1462" s="14">
        <v>2014</v>
      </c>
      <c r="F1462" s="14" t="s">
        <v>102</v>
      </c>
      <c r="G1462" s="26">
        <v>2757</v>
      </c>
      <c r="H1462" s="26">
        <v>6378</v>
      </c>
      <c r="I1462" s="53">
        <v>14044</v>
      </c>
      <c r="J1462" s="30">
        <v>1</v>
      </c>
      <c r="K1462" s="30"/>
      <c r="L1462" s="149"/>
      <c r="M1462" s="30"/>
      <c r="N1462" s="30">
        <v>9.2200000000000004E-2</v>
      </c>
    </row>
    <row r="1463" spans="1:14">
      <c r="A1463" s="13" t="s">
        <v>160</v>
      </c>
      <c r="B1463" s="2" t="s">
        <v>78</v>
      </c>
      <c r="C1463" s="14" t="s">
        <v>3</v>
      </c>
      <c r="D1463" s="2">
        <v>2014</v>
      </c>
      <c r="E1463" s="14">
        <v>2014</v>
      </c>
      <c r="F1463" s="14" t="s">
        <v>102</v>
      </c>
      <c r="G1463" s="26">
        <v>166127</v>
      </c>
      <c r="H1463" s="26">
        <v>382585</v>
      </c>
      <c r="I1463" s="53">
        <v>636120</v>
      </c>
      <c r="J1463" s="30">
        <v>0.99739999999999995</v>
      </c>
      <c r="K1463" s="30"/>
      <c r="L1463" s="149"/>
      <c r="M1463" s="30"/>
      <c r="N1463" s="30">
        <v>5.8999999999999999E-3</v>
      </c>
    </row>
    <row r="1464" spans="1:14">
      <c r="A1464" s="13" t="s">
        <v>161</v>
      </c>
      <c r="B1464" s="2" t="s">
        <v>77</v>
      </c>
      <c r="C1464" s="14" t="s">
        <v>3</v>
      </c>
      <c r="D1464" s="2">
        <v>2014</v>
      </c>
      <c r="E1464" s="14">
        <v>2014</v>
      </c>
      <c r="F1464" s="14" t="s">
        <v>102</v>
      </c>
      <c r="G1464" s="26">
        <v>128475</v>
      </c>
      <c r="H1464" s="26">
        <v>272951</v>
      </c>
      <c r="I1464" s="53">
        <v>611132</v>
      </c>
      <c r="J1464" s="30">
        <v>0.97450000000000003</v>
      </c>
      <c r="K1464" s="30"/>
      <c r="L1464" s="149"/>
      <c r="M1464" s="30"/>
      <c r="N1464" s="30">
        <v>4.65E-2</v>
      </c>
    </row>
    <row r="1465" spans="1:14">
      <c r="A1465" s="13" t="s">
        <v>162</v>
      </c>
      <c r="B1465" s="2" t="s">
        <v>77</v>
      </c>
      <c r="C1465" s="14" t="s">
        <v>3</v>
      </c>
      <c r="D1465" s="2">
        <v>2014</v>
      </c>
      <c r="E1465" s="14">
        <v>2014</v>
      </c>
      <c r="F1465" s="14" t="s">
        <v>102</v>
      </c>
      <c r="G1465" s="26">
        <v>32282</v>
      </c>
      <c r="H1465" s="26">
        <v>50484</v>
      </c>
      <c r="I1465" s="53">
        <v>178528</v>
      </c>
      <c r="J1465" s="30">
        <v>0.96630000000000005</v>
      </c>
      <c r="K1465" s="30"/>
      <c r="L1465" s="149"/>
      <c r="M1465" s="30"/>
      <c r="N1465" s="30">
        <v>5.2400000000000002E-2</v>
      </c>
    </row>
    <row r="1466" spans="1:14">
      <c r="A1466" s="13" t="s">
        <v>163</v>
      </c>
      <c r="B1466" s="2" t="s">
        <v>78</v>
      </c>
      <c r="C1466" s="14" t="s">
        <v>3</v>
      </c>
      <c r="D1466" s="2">
        <v>2014</v>
      </c>
      <c r="E1466" s="14">
        <v>2014</v>
      </c>
      <c r="F1466" s="14" t="s">
        <v>102</v>
      </c>
      <c r="G1466" s="26">
        <v>48102</v>
      </c>
      <c r="H1466" s="26">
        <v>114754</v>
      </c>
      <c r="I1466" s="53">
        <v>222275</v>
      </c>
      <c r="J1466" s="30">
        <v>0.99129999999999996</v>
      </c>
      <c r="K1466" s="30"/>
      <c r="L1466" s="149"/>
      <c r="M1466" s="30"/>
      <c r="N1466" s="30">
        <v>5.1999999999999998E-2</v>
      </c>
    </row>
    <row r="1467" spans="1:14">
      <c r="A1467" s="13" t="s">
        <v>164</v>
      </c>
      <c r="B1467" s="2" t="s">
        <v>77</v>
      </c>
      <c r="C1467" s="14" t="s">
        <v>3</v>
      </c>
      <c r="D1467" s="2">
        <v>2014</v>
      </c>
      <c r="E1467" s="14">
        <v>2014</v>
      </c>
      <c r="F1467" s="14" t="s">
        <v>102</v>
      </c>
      <c r="G1467" s="26">
        <v>9399</v>
      </c>
      <c r="H1467" s="26">
        <v>17988</v>
      </c>
      <c r="I1467" s="53">
        <v>44462</v>
      </c>
      <c r="J1467" s="30">
        <v>0.93420000000000003</v>
      </c>
      <c r="K1467" s="30"/>
      <c r="L1467" s="149"/>
      <c r="M1467" s="30"/>
      <c r="N1467" s="30">
        <v>9.2200000000000004E-2</v>
      </c>
    </row>
    <row r="1468" spans="1:14">
      <c r="A1468" s="13" t="s">
        <v>165</v>
      </c>
      <c r="B1468" s="2" t="s">
        <v>77</v>
      </c>
      <c r="C1468" s="14" t="s">
        <v>3</v>
      </c>
      <c r="D1468" s="2">
        <v>2014</v>
      </c>
      <c r="E1468" s="14">
        <v>2014</v>
      </c>
      <c r="F1468" s="14" t="s">
        <v>102</v>
      </c>
      <c r="G1468" s="26">
        <v>15819</v>
      </c>
      <c r="H1468" s="26">
        <v>32181</v>
      </c>
      <c r="I1468" s="53">
        <v>114564</v>
      </c>
      <c r="J1468" s="30">
        <v>0.98429999999999995</v>
      </c>
      <c r="K1468" s="30"/>
      <c r="L1468" s="149"/>
      <c r="M1468" s="30"/>
      <c r="N1468" s="30">
        <v>9.2200000000000004E-2</v>
      </c>
    </row>
    <row r="1469" spans="1:14">
      <c r="A1469" s="13" t="s">
        <v>166</v>
      </c>
      <c r="B1469" s="2" t="s">
        <v>77</v>
      </c>
      <c r="C1469" s="14" t="s">
        <v>3</v>
      </c>
      <c r="D1469" s="2">
        <v>2014</v>
      </c>
      <c r="E1469" s="14">
        <v>2014</v>
      </c>
      <c r="F1469" s="14" t="s">
        <v>102</v>
      </c>
      <c r="G1469" s="26">
        <v>15581</v>
      </c>
      <c r="H1469" s="26">
        <v>34841</v>
      </c>
      <c r="I1469" s="53">
        <v>104891</v>
      </c>
      <c r="J1469" s="30">
        <v>0.62590000000000001</v>
      </c>
      <c r="K1469" s="30"/>
      <c r="L1469" s="149"/>
      <c r="M1469" s="30"/>
      <c r="N1469" s="30">
        <v>9.2200000000000004E-2</v>
      </c>
    </row>
    <row r="1470" spans="1:14">
      <c r="A1470" s="13" t="s">
        <v>167</v>
      </c>
      <c r="B1470" s="2" t="s">
        <v>77</v>
      </c>
      <c r="C1470" s="14" t="s">
        <v>3</v>
      </c>
      <c r="D1470" s="2">
        <v>2014</v>
      </c>
      <c r="E1470" s="14">
        <v>2014</v>
      </c>
      <c r="F1470" s="14" t="s">
        <v>102</v>
      </c>
      <c r="G1470" s="26">
        <v>53489</v>
      </c>
      <c r="H1470" s="26">
        <v>112246</v>
      </c>
      <c r="I1470" s="53">
        <v>340568</v>
      </c>
      <c r="J1470" s="30">
        <v>0.94489999999999996</v>
      </c>
      <c r="K1470" s="30"/>
      <c r="L1470" s="149"/>
      <c r="M1470" s="30"/>
      <c r="N1470" s="30">
        <v>3.1199999999999999E-2</v>
      </c>
    </row>
    <row r="1471" spans="1:14">
      <c r="A1471" s="13" t="s">
        <v>168</v>
      </c>
      <c r="B1471" s="2" t="s">
        <v>77</v>
      </c>
      <c r="C1471" s="14" t="s">
        <v>3</v>
      </c>
      <c r="D1471" s="2">
        <v>2014</v>
      </c>
      <c r="E1471" s="14">
        <v>2014</v>
      </c>
      <c r="F1471" s="14" t="s">
        <v>102</v>
      </c>
      <c r="G1471" s="26">
        <v>12054</v>
      </c>
      <c r="H1471" s="26">
        <v>23647</v>
      </c>
      <c r="I1471" s="53">
        <v>56903</v>
      </c>
      <c r="J1471" s="30">
        <v>0.72050000000000003</v>
      </c>
      <c r="K1471" s="30"/>
      <c r="L1471" s="149"/>
      <c r="M1471" s="30"/>
      <c r="N1471" s="30">
        <v>9.2200000000000004E-2</v>
      </c>
    </row>
    <row r="1472" spans="1:14">
      <c r="A1472" s="13" t="s">
        <v>169</v>
      </c>
      <c r="B1472" s="2" t="s">
        <v>78</v>
      </c>
      <c r="C1472" s="14" t="s">
        <v>3</v>
      </c>
      <c r="D1472" s="2">
        <v>2014</v>
      </c>
      <c r="E1472" s="14">
        <v>2014</v>
      </c>
      <c r="F1472" s="14" t="s">
        <v>102</v>
      </c>
      <c r="G1472" s="26">
        <v>11995</v>
      </c>
      <c r="H1472" s="26">
        <v>23916</v>
      </c>
      <c r="I1472" s="53">
        <v>51392</v>
      </c>
      <c r="J1472" s="30">
        <v>0.96379999999999999</v>
      </c>
      <c r="K1472" s="30"/>
      <c r="L1472" s="149"/>
      <c r="M1472" s="30"/>
      <c r="N1472" s="30">
        <v>9.2200000000000004E-2</v>
      </c>
    </row>
    <row r="1473" spans="1:31">
      <c r="A1473" s="13" t="s">
        <v>170</v>
      </c>
      <c r="B1473" s="2" t="s">
        <v>78</v>
      </c>
      <c r="C1473" s="14" t="s">
        <v>3</v>
      </c>
      <c r="D1473" s="2">
        <v>2014</v>
      </c>
      <c r="E1473" s="14">
        <v>2014</v>
      </c>
      <c r="F1473" s="14" t="s">
        <v>102</v>
      </c>
      <c r="G1473" s="26">
        <v>166</v>
      </c>
      <c r="H1473" s="26">
        <v>299</v>
      </c>
      <c r="I1473" s="53">
        <v>677</v>
      </c>
      <c r="J1473" s="30">
        <v>1</v>
      </c>
      <c r="K1473" s="30"/>
      <c r="L1473" s="149"/>
      <c r="M1473" s="30"/>
      <c r="N1473" s="30">
        <v>9.2200000000000004E-2</v>
      </c>
    </row>
    <row r="1474" spans="1:31">
      <c r="A1474" s="13" t="s">
        <v>171</v>
      </c>
      <c r="B1474" s="2" t="s">
        <v>78</v>
      </c>
      <c r="C1474" s="14" t="s">
        <v>3</v>
      </c>
      <c r="D1474" s="2">
        <v>2014</v>
      </c>
      <c r="E1474" s="14">
        <v>2014</v>
      </c>
      <c r="F1474" s="14" t="s">
        <v>102</v>
      </c>
      <c r="G1474" s="26">
        <v>3140</v>
      </c>
      <c r="H1474" s="26">
        <v>6927</v>
      </c>
      <c r="I1474" s="53">
        <v>13569</v>
      </c>
      <c r="J1474" s="30">
        <v>1</v>
      </c>
      <c r="K1474" s="30"/>
      <c r="L1474" s="149"/>
      <c r="M1474" s="30"/>
      <c r="N1474" s="30">
        <v>9.2200000000000004E-2</v>
      </c>
    </row>
    <row r="1475" spans="1:31">
      <c r="A1475" s="13" t="s">
        <v>172</v>
      </c>
      <c r="B1475" s="2" t="s">
        <v>77</v>
      </c>
      <c r="C1475" s="14" t="s">
        <v>3</v>
      </c>
      <c r="D1475" s="2">
        <v>2014</v>
      </c>
      <c r="E1475" s="14">
        <v>2014</v>
      </c>
      <c r="F1475" s="14" t="s">
        <v>102</v>
      </c>
      <c r="G1475" s="26">
        <v>21494</v>
      </c>
      <c r="H1475" s="26">
        <v>42499</v>
      </c>
      <c r="I1475" s="53">
        <v>89128</v>
      </c>
      <c r="J1475" s="30">
        <v>0.93969999999999998</v>
      </c>
      <c r="K1475" s="30"/>
      <c r="L1475" s="149"/>
      <c r="M1475" s="30"/>
      <c r="N1475" s="30">
        <v>0</v>
      </c>
    </row>
    <row r="1476" spans="1:31">
      <c r="A1476" s="13" t="s">
        <v>173</v>
      </c>
      <c r="B1476" s="2" t="s">
        <v>77</v>
      </c>
      <c r="C1476" s="14" t="s">
        <v>3</v>
      </c>
      <c r="D1476" s="2">
        <v>2014</v>
      </c>
      <c r="E1476" s="14">
        <v>2014</v>
      </c>
      <c r="F1476" s="14" t="s">
        <v>102</v>
      </c>
      <c r="G1476" s="26">
        <v>18820</v>
      </c>
      <c r="H1476" s="26">
        <v>34735</v>
      </c>
      <c r="I1476" s="53">
        <v>94253</v>
      </c>
      <c r="J1476" s="30">
        <v>0.84079999999999999</v>
      </c>
      <c r="K1476" s="30"/>
      <c r="L1476" s="149"/>
      <c r="M1476" s="30"/>
      <c r="N1476" s="30">
        <v>9.2200000000000004E-2</v>
      </c>
    </row>
    <row r="1477" spans="1:31">
      <c r="A1477" s="13" t="s">
        <v>174</v>
      </c>
      <c r="B1477" s="2" t="s">
        <v>78</v>
      </c>
      <c r="C1477" s="14" t="s">
        <v>3</v>
      </c>
      <c r="D1477" s="2">
        <v>2014</v>
      </c>
      <c r="E1477" s="14">
        <v>2014</v>
      </c>
      <c r="F1477" s="14" t="s">
        <v>102</v>
      </c>
      <c r="G1477" s="26">
        <v>42193</v>
      </c>
      <c r="H1477" s="26">
        <v>92065</v>
      </c>
      <c r="I1477" s="53">
        <v>169234</v>
      </c>
      <c r="J1477" s="30">
        <v>0.95299999999999996</v>
      </c>
      <c r="K1477" s="30"/>
      <c r="L1477" s="149"/>
      <c r="M1477" s="30"/>
      <c r="N1477" s="30">
        <v>2.7799999999999998E-2</v>
      </c>
    </row>
    <row r="1478" spans="1:31">
      <c r="A1478" s="13" t="s">
        <v>175</v>
      </c>
      <c r="B1478" s="2" t="s">
        <v>78</v>
      </c>
      <c r="C1478" s="14" t="s">
        <v>3</v>
      </c>
      <c r="D1478" s="2">
        <v>2014</v>
      </c>
      <c r="E1478" s="14">
        <v>2014</v>
      </c>
      <c r="F1478" s="14" t="s">
        <v>102</v>
      </c>
      <c r="G1478" s="26">
        <v>5424</v>
      </c>
      <c r="H1478" s="26">
        <v>12740</v>
      </c>
      <c r="I1478" s="53">
        <v>31403</v>
      </c>
      <c r="J1478" s="30">
        <v>0.94389999999999996</v>
      </c>
      <c r="K1478" s="30"/>
      <c r="L1478" s="149"/>
      <c r="M1478" s="30"/>
      <c r="N1478" s="30">
        <v>9.2200000000000004E-2</v>
      </c>
    </row>
    <row r="1479" spans="1:31">
      <c r="A1479" s="13" t="s">
        <v>176</v>
      </c>
      <c r="B1479" s="2" t="s">
        <v>78</v>
      </c>
      <c r="C1479" s="14" t="s">
        <v>3</v>
      </c>
      <c r="D1479" s="2">
        <v>2014</v>
      </c>
      <c r="E1479" s="14">
        <v>2014</v>
      </c>
      <c r="F1479" s="14" t="s">
        <v>102</v>
      </c>
      <c r="G1479" s="26">
        <v>4645</v>
      </c>
      <c r="H1479" s="26">
        <v>10409</v>
      </c>
      <c r="I1479" s="53">
        <v>21716</v>
      </c>
      <c r="J1479" s="30">
        <v>0.96709999999999996</v>
      </c>
      <c r="K1479" s="30"/>
      <c r="L1479" s="149"/>
      <c r="M1479" s="30"/>
      <c r="N1479" s="30">
        <v>9.2200000000000004E-2</v>
      </c>
    </row>
    <row r="1480" spans="1:31">
      <c r="A1480" s="13" t="s">
        <v>177</v>
      </c>
      <c r="B1480" s="2" t="s">
        <v>78</v>
      </c>
      <c r="C1480" s="14" t="s">
        <v>3</v>
      </c>
      <c r="D1480" s="2">
        <v>2014</v>
      </c>
      <c r="E1480" s="14">
        <v>2014</v>
      </c>
      <c r="F1480" s="14" t="s">
        <v>102</v>
      </c>
      <c r="G1480" s="26">
        <v>850</v>
      </c>
      <c r="H1480" s="26">
        <v>1609</v>
      </c>
      <c r="I1480" s="53">
        <v>3640</v>
      </c>
      <c r="J1480" s="30">
        <v>0.95830000000000004</v>
      </c>
      <c r="K1480" s="30"/>
      <c r="L1480" s="149"/>
      <c r="M1480" s="30"/>
      <c r="N1480" s="30">
        <v>9.2200000000000004E-2</v>
      </c>
    </row>
    <row r="1481" spans="1:31">
      <c r="A1481" s="13" t="s">
        <v>178</v>
      </c>
      <c r="B1481" s="2" t="s">
        <v>77</v>
      </c>
      <c r="C1481" s="14" t="s">
        <v>3</v>
      </c>
      <c r="D1481" s="2">
        <v>2014</v>
      </c>
      <c r="E1481" s="14">
        <v>2014</v>
      </c>
      <c r="F1481" s="14" t="s">
        <v>102</v>
      </c>
      <c r="G1481" s="26">
        <v>49187</v>
      </c>
      <c r="H1481" s="26">
        <v>120087</v>
      </c>
      <c r="I1481" s="53">
        <v>199851</v>
      </c>
      <c r="J1481" s="30">
        <v>1</v>
      </c>
      <c r="K1481" s="30"/>
      <c r="L1481" s="149"/>
      <c r="M1481" s="30"/>
      <c r="N1481" s="30">
        <v>2.3699999999999999E-2</v>
      </c>
    </row>
    <row r="1482" spans="1:31">
      <c r="A1482" s="13" t="s">
        <v>179</v>
      </c>
      <c r="B1482" s="2" t="s">
        <v>78</v>
      </c>
      <c r="C1482" s="14" t="s">
        <v>3</v>
      </c>
      <c r="D1482" s="2">
        <v>2014</v>
      </c>
      <c r="E1482" s="14">
        <v>2014</v>
      </c>
      <c r="F1482" s="14" t="s">
        <v>102</v>
      </c>
      <c r="G1482" s="26">
        <v>2943</v>
      </c>
      <c r="H1482" s="26">
        <v>5409</v>
      </c>
      <c r="I1482" s="53">
        <v>11514</v>
      </c>
      <c r="J1482" s="30">
        <v>0.93400000000000005</v>
      </c>
      <c r="K1482" s="30"/>
      <c r="L1482" s="149"/>
      <c r="M1482" s="30"/>
      <c r="N1482" s="30">
        <v>9.2200000000000004E-2</v>
      </c>
      <c r="O1482" s="1"/>
      <c r="P1482" s="1"/>
      <c r="Q1482" s="1"/>
      <c r="R1482" s="1"/>
      <c r="S1482" s="1"/>
      <c r="T1482" s="1"/>
      <c r="U1482" s="1"/>
      <c r="V1482" s="1"/>
      <c r="W1482" s="1"/>
      <c r="X1482" s="1"/>
      <c r="Y1482" s="1"/>
      <c r="Z1482" s="1"/>
      <c r="AA1482" s="1"/>
      <c r="AB1482" s="1"/>
      <c r="AC1482" s="1"/>
      <c r="AD1482" s="1"/>
      <c r="AE1482" s="1"/>
    </row>
    <row r="1483" spans="1:31">
      <c r="A1483" s="13" t="s">
        <v>180</v>
      </c>
      <c r="B1483" s="2" t="s">
        <v>77</v>
      </c>
      <c r="C1483" s="14" t="s">
        <v>3</v>
      </c>
      <c r="D1483" s="2">
        <v>2014</v>
      </c>
      <c r="E1483" s="14">
        <v>2014</v>
      </c>
      <c r="F1483" s="14" t="s">
        <v>102</v>
      </c>
      <c r="G1483" s="26">
        <v>33751</v>
      </c>
      <c r="H1483" s="26">
        <v>69753</v>
      </c>
      <c r="I1483" s="53">
        <v>167543</v>
      </c>
      <c r="J1483" s="30">
        <v>0.92530000000000001</v>
      </c>
      <c r="K1483" s="30"/>
      <c r="L1483" s="149"/>
      <c r="M1483" s="30"/>
      <c r="N1483" s="30">
        <v>2.92E-2</v>
      </c>
      <c r="O1483" s="1"/>
      <c r="P1483" s="1"/>
      <c r="Q1483" s="1"/>
      <c r="R1483" s="1"/>
      <c r="S1483" s="1"/>
      <c r="T1483" s="1"/>
      <c r="U1483" s="1"/>
      <c r="V1483" s="1"/>
      <c r="W1483" s="1"/>
      <c r="X1483" s="1"/>
      <c r="Y1483" s="1"/>
      <c r="Z1483" s="1"/>
      <c r="AA1483" s="1"/>
      <c r="AB1483" s="1"/>
      <c r="AC1483" s="1"/>
      <c r="AD1483" s="1"/>
      <c r="AE1483" s="1"/>
    </row>
    <row r="1484" spans="1:31">
      <c r="A1484" s="13" t="s">
        <v>181</v>
      </c>
      <c r="B1484" s="2" t="s">
        <v>77</v>
      </c>
      <c r="C1484" s="14" t="s">
        <v>3</v>
      </c>
      <c r="D1484" s="2">
        <v>2014</v>
      </c>
      <c r="E1484" s="14">
        <v>2014</v>
      </c>
      <c r="F1484" s="14" t="s">
        <v>102</v>
      </c>
      <c r="G1484" s="26">
        <v>8490</v>
      </c>
      <c r="H1484" s="26">
        <v>17981</v>
      </c>
      <c r="I1484" s="53">
        <v>41751</v>
      </c>
      <c r="J1484" s="30">
        <v>0.8528</v>
      </c>
      <c r="K1484" s="30"/>
      <c r="L1484" s="149"/>
      <c r="M1484" s="30"/>
      <c r="N1484" s="30">
        <v>9.2200000000000004E-2</v>
      </c>
      <c r="O1484" s="1"/>
      <c r="P1484" s="1"/>
      <c r="Q1484" s="1"/>
      <c r="R1484" s="1"/>
      <c r="S1484" s="1"/>
      <c r="T1484" s="1"/>
      <c r="U1484" s="1"/>
      <c r="V1484" s="1"/>
      <c r="W1484" s="1"/>
      <c r="X1484" s="1"/>
      <c r="Y1484" s="1"/>
      <c r="Z1484" s="1"/>
      <c r="AA1484" s="1"/>
      <c r="AB1484" s="1"/>
      <c r="AC1484" s="1"/>
      <c r="AD1484" s="1"/>
      <c r="AE1484" s="1"/>
    </row>
    <row r="1485" spans="1:31">
      <c r="A1485" s="13" t="s">
        <v>182</v>
      </c>
      <c r="B1485" s="2" t="s">
        <v>78</v>
      </c>
      <c r="C1485" s="14" t="s">
        <v>3</v>
      </c>
      <c r="D1485" s="2">
        <v>2014</v>
      </c>
      <c r="E1485" s="14">
        <v>2014</v>
      </c>
      <c r="F1485" s="14" t="s">
        <v>102</v>
      </c>
      <c r="G1485" s="26">
        <v>5883</v>
      </c>
      <c r="H1485" s="26">
        <v>13040</v>
      </c>
      <c r="I1485" s="53">
        <v>24352</v>
      </c>
      <c r="J1485" s="30">
        <v>0.99439999999999995</v>
      </c>
      <c r="K1485" s="30"/>
      <c r="L1485" s="149"/>
      <c r="M1485" s="30"/>
      <c r="N1485" s="30">
        <v>9.2200000000000004E-2</v>
      </c>
      <c r="O1485" s="1"/>
      <c r="P1485" s="1"/>
      <c r="Q1485" s="1"/>
      <c r="R1485" s="1"/>
      <c r="S1485" s="1"/>
      <c r="T1485" s="1"/>
      <c r="U1485" s="1"/>
      <c r="V1485" s="1"/>
      <c r="W1485" s="1"/>
      <c r="X1485" s="1"/>
      <c r="Y1485" s="1"/>
      <c r="Z1485" s="1"/>
      <c r="AA1485" s="1"/>
      <c r="AB1485" s="1"/>
      <c r="AC1485" s="1"/>
      <c r="AD1485" s="1"/>
      <c r="AE1485" s="1"/>
    </row>
    <row r="1486" spans="1:31">
      <c r="A1486" s="56" t="s">
        <v>183</v>
      </c>
      <c r="B1486" s="2" t="s">
        <v>66</v>
      </c>
      <c r="C1486" s="14" t="s">
        <v>194</v>
      </c>
      <c r="D1486" s="2">
        <v>2014</v>
      </c>
      <c r="E1486" s="14">
        <v>2014</v>
      </c>
      <c r="F1486" s="14" t="s">
        <v>102</v>
      </c>
      <c r="G1486" s="26">
        <v>2013631</v>
      </c>
      <c r="H1486" s="26">
        <v>4354213</v>
      </c>
      <c r="I1486" s="53">
        <v>10246808</v>
      </c>
      <c r="J1486" s="30">
        <v>0.95069999999999999</v>
      </c>
      <c r="K1486" s="30"/>
      <c r="L1486" s="149"/>
      <c r="M1486" s="30"/>
      <c r="N1486" s="30">
        <v>4.0500000000000001E-2</v>
      </c>
      <c r="O1486" s="2"/>
      <c r="P1486" s="2"/>
      <c r="Q1486" s="2"/>
      <c r="R1486" s="2"/>
      <c r="S1486" s="2"/>
      <c r="T1486" s="2"/>
      <c r="U1486" s="2"/>
      <c r="V1486" s="2"/>
      <c r="W1486" s="2"/>
      <c r="X1486" s="2"/>
      <c r="Y1486" s="2"/>
      <c r="Z1486" s="2"/>
      <c r="AA1486" s="2"/>
      <c r="AB1486" s="2"/>
      <c r="AC1486" s="2"/>
      <c r="AD1486" s="2"/>
      <c r="AE1486" s="2"/>
    </row>
    <row r="1487" spans="1:31">
      <c r="A1487" s="56" t="s">
        <v>184</v>
      </c>
      <c r="B1487" s="2" t="s">
        <v>77</v>
      </c>
      <c r="C1487" s="14" t="s">
        <v>194</v>
      </c>
      <c r="D1487" s="2">
        <v>2014</v>
      </c>
      <c r="E1487" s="14">
        <v>2014</v>
      </c>
      <c r="F1487" s="14" t="s">
        <v>102</v>
      </c>
      <c r="G1487" s="26">
        <v>63674</v>
      </c>
      <c r="H1487" s="26">
        <v>126898</v>
      </c>
      <c r="I1487" s="53">
        <v>349927</v>
      </c>
      <c r="J1487" s="30">
        <v>0.84460000000000002</v>
      </c>
      <c r="K1487" s="30"/>
      <c r="L1487" s="149"/>
      <c r="M1487" s="30"/>
      <c r="N1487" s="30">
        <v>2.6100000000000002E-2</v>
      </c>
      <c r="O1487" s="1"/>
      <c r="P1487" s="1"/>
      <c r="Q1487" s="1"/>
      <c r="R1487" s="1"/>
      <c r="S1487" s="1"/>
      <c r="T1487" s="1"/>
      <c r="U1487" s="1"/>
      <c r="V1487" s="1"/>
      <c r="W1487" s="1"/>
      <c r="X1487" s="1"/>
      <c r="Y1487" s="1"/>
      <c r="Z1487" s="1"/>
      <c r="AA1487" s="1"/>
      <c r="AB1487" s="1"/>
      <c r="AC1487" s="1"/>
      <c r="AD1487" s="1"/>
      <c r="AE1487" s="1"/>
    </row>
    <row r="1488" spans="1:31">
      <c r="A1488" s="56" t="s">
        <v>185</v>
      </c>
      <c r="B1488" s="2" t="s">
        <v>78</v>
      </c>
      <c r="C1488" s="14" t="s">
        <v>194</v>
      </c>
      <c r="D1488" s="2">
        <v>2014</v>
      </c>
      <c r="E1488" s="14">
        <v>2014</v>
      </c>
      <c r="F1488" s="14" t="s">
        <v>102</v>
      </c>
      <c r="G1488" s="26">
        <v>111</v>
      </c>
      <c r="H1488" s="26">
        <v>175</v>
      </c>
      <c r="I1488" s="53">
        <v>312</v>
      </c>
      <c r="J1488" s="30">
        <v>1</v>
      </c>
      <c r="K1488" s="30"/>
      <c r="L1488" s="149"/>
      <c r="M1488" s="30"/>
      <c r="N1488" s="30">
        <v>8.0399999999999999E-2</v>
      </c>
      <c r="O1488" s="1"/>
      <c r="P1488" s="1"/>
      <c r="Q1488" s="1"/>
      <c r="R1488" s="1"/>
      <c r="S1488" s="1"/>
      <c r="T1488" s="1"/>
      <c r="U1488" s="1"/>
      <c r="V1488" s="1"/>
      <c r="W1488" s="1"/>
      <c r="X1488" s="1"/>
      <c r="Y1488" s="1"/>
      <c r="Z1488" s="1"/>
      <c r="AA1488" s="1"/>
      <c r="AB1488" s="1"/>
      <c r="AC1488" s="1"/>
      <c r="AD1488" s="1"/>
      <c r="AE1488" s="1"/>
    </row>
    <row r="1489" spans="1:31">
      <c r="A1489" s="56" t="s">
        <v>186</v>
      </c>
      <c r="B1489" s="2" t="s">
        <v>78</v>
      </c>
      <c r="C1489" s="14" t="s">
        <v>194</v>
      </c>
      <c r="D1489" s="2">
        <v>2014</v>
      </c>
      <c r="E1489" s="14">
        <v>2014</v>
      </c>
      <c r="F1489" s="14" t="s">
        <v>102</v>
      </c>
      <c r="G1489" s="26">
        <v>1741</v>
      </c>
      <c r="H1489" s="26">
        <v>3406</v>
      </c>
      <c r="I1489" s="53">
        <v>6363</v>
      </c>
      <c r="J1489" s="30">
        <v>0.98209999999999997</v>
      </c>
      <c r="K1489" s="30"/>
      <c r="L1489" s="149"/>
      <c r="M1489" s="30"/>
      <c r="N1489" s="30">
        <v>8.0399999999999999E-2</v>
      </c>
      <c r="O1489" s="1"/>
      <c r="P1489" s="1"/>
      <c r="Q1489" s="1"/>
      <c r="R1489" s="1"/>
      <c r="S1489" s="1"/>
      <c r="T1489" s="1"/>
      <c r="U1489" s="1"/>
      <c r="V1489" s="1"/>
      <c r="W1489" s="1"/>
      <c r="X1489" s="1"/>
      <c r="Y1489" s="1"/>
      <c r="Z1489" s="1"/>
      <c r="AA1489" s="1"/>
      <c r="AB1489" s="1"/>
      <c r="AC1489" s="1"/>
      <c r="AD1489" s="1"/>
      <c r="AE1489" s="1"/>
    </row>
    <row r="1490" spans="1:31">
      <c r="A1490" s="56" t="s">
        <v>187</v>
      </c>
      <c r="B1490" s="2" t="s">
        <v>78</v>
      </c>
      <c r="C1490" s="14" t="s">
        <v>194</v>
      </c>
      <c r="D1490" s="2">
        <v>2014</v>
      </c>
      <c r="E1490" s="14">
        <v>2014</v>
      </c>
      <c r="F1490" s="14" t="s">
        <v>102</v>
      </c>
      <c r="G1490" s="26">
        <v>14994</v>
      </c>
      <c r="H1490" s="26">
        <v>30431</v>
      </c>
      <c r="I1490" s="53">
        <v>66467</v>
      </c>
      <c r="J1490" s="30">
        <v>0.91710000000000003</v>
      </c>
      <c r="K1490" s="30"/>
      <c r="L1490" s="149"/>
      <c r="M1490" s="30"/>
      <c r="N1490" s="30">
        <v>8.0399999999999999E-2</v>
      </c>
      <c r="O1490" s="1"/>
      <c r="P1490" s="1"/>
      <c r="Q1490" s="1"/>
      <c r="R1490" s="1"/>
      <c r="S1490" s="1"/>
      <c r="T1490" s="1"/>
      <c r="U1490" s="1"/>
      <c r="V1490" s="1"/>
      <c r="W1490" s="1"/>
      <c r="X1490" s="1"/>
      <c r="Y1490" s="1"/>
      <c r="Z1490" s="1"/>
      <c r="AA1490" s="1"/>
      <c r="AB1490" s="1"/>
      <c r="AC1490" s="1"/>
      <c r="AD1490" s="1"/>
      <c r="AE1490" s="1"/>
    </row>
    <row r="1491" spans="1:31">
      <c r="A1491" s="56" t="s">
        <v>188</v>
      </c>
      <c r="B1491" s="2" t="s">
        <v>78</v>
      </c>
      <c r="C1491" s="14" t="s">
        <v>194</v>
      </c>
      <c r="D1491" s="2">
        <v>2014</v>
      </c>
      <c r="E1491" s="14">
        <v>2014</v>
      </c>
      <c r="F1491" s="14" t="s">
        <v>102</v>
      </c>
      <c r="G1491" s="26">
        <v>2617</v>
      </c>
      <c r="H1491" s="26">
        <v>4961</v>
      </c>
      <c r="I1491" s="53">
        <v>9347</v>
      </c>
      <c r="J1491" s="30">
        <v>1</v>
      </c>
      <c r="K1491" s="30"/>
      <c r="L1491" s="149"/>
      <c r="M1491" s="30"/>
      <c r="N1491" s="30">
        <v>8.0399999999999999E-2</v>
      </c>
      <c r="O1491" s="1"/>
      <c r="P1491" s="1"/>
      <c r="Q1491" s="1"/>
      <c r="R1491" s="1"/>
      <c r="S1491" s="1"/>
      <c r="T1491" s="1"/>
      <c r="U1491" s="1"/>
      <c r="V1491" s="1"/>
      <c r="W1491" s="1"/>
      <c r="X1491" s="1"/>
      <c r="Y1491" s="1"/>
      <c r="Z1491" s="1"/>
      <c r="AA1491" s="1"/>
      <c r="AB1491" s="1"/>
      <c r="AC1491" s="1"/>
      <c r="AD1491" s="1"/>
      <c r="AE1491" s="1"/>
    </row>
    <row r="1492" spans="1:31">
      <c r="A1492" s="56" t="s">
        <v>189</v>
      </c>
      <c r="B1492" s="2" t="s">
        <v>78</v>
      </c>
      <c r="C1492" s="14" t="s">
        <v>194</v>
      </c>
      <c r="D1492" s="2">
        <v>2014</v>
      </c>
      <c r="E1492" s="14">
        <v>2014</v>
      </c>
      <c r="F1492" s="14" t="s">
        <v>102</v>
      </c>
      <c r="G1492" s="26">
        <v>737</v>
      </c>
      <c r="H1492" s="26">
        <v>1787</v>
      </c>
      <c r="I1492" s="53">
        <v>7021</v>
      </c>
      <c r="J1492" s="30">
        <v>0.82930000000000004</v>
      </c>
      <c r="K1492" s="30"/>
      <c r="L1492" s="149"/>
      <c r="M1492" s="30"/>
      <c r="N1492" s="30">
        <v>8.0399999999999999E-2</v>
      </c>
      <c r="O1492" s="1"/>
      <c r="P1492" s="1"/>
      <c r="Q1492" s="1"/>
      <c r="R1492" s="1"/>
      <c r="S1492" s="1"/>
      <c r="T1492" s="1"/>
      <c r="U1492" s="1"/>
      <c r="V1492" s="1"/>
      <c r="W1492" s="1"/>
      <c r="X1492" s="1"/>
      <c r="Y1492" s="1"/>
      <c r="Z1492" s="1"/>
      <c r="AA1492" s="1"/>
      <c r="AB1492" s="1"/>
      <c r="AC1492" s="1"/>
      <c r="AD1492" s="1"/>
      <c r="AE1492" s="1"/>
    </row>
    <row r="1493" spans="1:31">
      <c r="A1493" s="56" t="s">
        <v>190</v>
      </c>
      <c r="B1493" s="2" t="s">
        <v>77</v>
      </c>
      <c r="C1493" s="14" t="s">
        <v>194</v>
      </c>
      <c r="D1493" s="2">
        <v>2014</v>
      </c>
      <c r="E1493" s="14">
        <v>2014</v>
      </c>
      <c r="F1493" s="14" t="s">
        <v>102</v>
      </c>
      <c r="G1493" s="26">
        <v>34460</v>
      </c>
      <c r="H1493" s="26">
        <v>71316</v>
      </c>
      <c r="I1493" s="53">
        <v>202295</v>
      </c>
      <c r="J1493" s="30">
        <v>0.92379999999999995</v>
      </c>
      <c r="K1493" s="30"/>
      <c r="L1493" s="149"/>
      <c r="M1493" s="30"/>
      <c r="N1493" s="30">
        <v>4.36E-2</v>
      </c>
      <c r="O1493" s="1"/>
      <c r="P1493" s="1"/>
      <c r="Q1493" s="1"/>
      <c r="R1493" s="1"/>
      <c r="S1493" s="1"/>
      <c r="T1493" s="1"/>
      <c r="U1493" s="1"/>
      <c r="V1493" s="1"/>
      <c r="W1493" s="1"/>
      <c r="X1493" s="1"/>
      <c r="Y1493" s="1"/>
      <c r="Z1493" s="1"/>
      <c r="AA1493" s="1"/>
      <c r="AB1493" s="1"/>
      <c r="AC1493" s="1"/>
      <c r="AD1493" s="1"/>
      <c r="AE1493" s="1"/>
    </row>
    <row r="1494" spans="1:31">
      <c r="A1494" s="56" t="s">
        <v>191</v>
      </c>
      <c r="B1494" s="2" t="s">
        <v>78</v>
      </c>
      <c r="C1494" s="14" t="s">
        <v>194</v>
      </c>
      <c r="D1494" s="2">
        <v>2014</v>
      </c>
      <c r="E1494" s="14">
        <v>2014</v>
      </c>
      <c r="F1494" s="14" t="s">
        <v>102</v>
      </c>
      <c r="G1494" s="26">
        <v>2531</v>
      </c>
      <c r="H1494" s="26">
        <v>5197</v>
      </c>
      <c r="I1494" s="53">
        <v>9822</v>
      </c>
      <c r="J1494" s="30">
        <v>1</v>
      </c>
      <c r="K1494" s="30"/>
      <c r="L1494" s="149"/>
      <c r="M1494" s="30"/>
      <c r="N1494" s="30">
        <v>8.0399999999999999E-2</v>
      </c>
      <c r="O1494" s="1"/>
      <c r="P1494" s="1"/>
      <c r="Q1494" s="1"/>
      <c r="R1494" s="1"/>
      <c r="S1494" s="1"/>
      <c r="T1494" s="1"/>
      <c r="U1494" s="1"/>
      <c r="V1494" s="1"/>
      <c r="W1494" s="1"/>
      <c r="X1494" s="1"/>
      <c r="Y1494" s="1"/>
      <c r="Z1494" s="1"/>
      <c r="AA1494" s="1"/>
      <c r="AB1494" s="1"/>
      <c r="AC1494" s="1"/>
      <c r="AD1494" s="1"/>
      <c r="AE1494" s="1"/>
    </row>
    <row r="1495" spans="1:31">
      <c r="A1495" s="56" t="s">
        <v>192</v>
      </c>
      <c r="B1495" s="2" t="s">
        <v>78</v>
      </c>
      <c r="C1495" s="14" t="s">
        <v>194</v>
      </c>
      <c r="D1495" s="2">
        <v>2014</v>
      </c>
      <c r="E1495" s="14">
        <v>2014</v>
      </c>
      <c r="F1495" s="14" t="s">
        <v>102</v>
      </c>
      <c r="G1495" s="26">
        <v>6567</v>
      </c>
      <c r="H1495" s="26">
        <v>12021</v>
      </c>
      <c r="I1495" s="53">
        <v>28942</v>
      </c>
      <c r="J1495" s="30">
        <v>0.98580000000000001</v>
      </c>
      <c r="K1495" s="30"/>
      <c r="L1495" s="149"/>
      <c r="M1495" s="30"/>
      <c r="N1495" s="30">
        <v>8.0399999999999999E-2</v>
      </c>
      <c r="O1495" s="1"/>
      <c r="P1495" s="1"/>
      <c r="Q1495" s="1"/>
      <c r="R1495" s="1"/>
      <c r="S1495" s="1"/>
      <c r="T1495" s="1"/>
      <c r="U1495" s="1"/>
      <c r="V1495" s="1"/>
      <c r="W1495" s="1"/>
      <c r="X1495" s="1"/>
      <c r="Y1495" s="1"/>
      <c r="Z1495" s="1"/>
      <c r="AA1495" s="1"/>
      <c r="AB1495" s="1"/>
      <c r="AC1495" s="1"/>
      <c r="AD1495" s="1"/>
      <c r="AE1495" s="1"/>
    </row>
    <row r="1496" spans="1:31">
      <c r="A1496" s="13" t="s">
        <v>134</v>
      </c>
      <c r="B1496" s="2" t="s">
        <v>77</v>
      </c>
      <c r="C1496" s="14" t="s">
        <v>194</v>
      </c>
      <c r="D1496" s="2">
        <v>2014</v>
      </c>
      <c r="E1496" s="14">
        <v>2014</v>
      </c>
      <c r="F1496" s="14" t="s">
        <v>102</v>
      </c>
      <c r="G1496" s="26">
        <v>95501</v>
      </c>
      <c r="H1496" s="26">
        <v>228624</v>
      </c>
      <c r="I1496" s="53">
        <v>382321</v>
      </c>
      <c r="J1496" s="30">
        <v>0.88439999999999996</v>
      </c>
      <c r="K1496" s="30"/>
      <c r="L1496" s="149"/>
      <c r="M1496" s="30"/>
      <c r="N1496" s="30">
        <v>2.2800000000000001E-2</v>
      </c>
      <c r="O1496" s="1"/>
      <c r="P1496" s="1"/>
      <c r="Q1496" s="1"/>
      <c r="R1496" s="1"/>
      <c r="S1496" s="1"/>
      <c r="T1496" s="1"/>
      <c r="U1496" s="1"/>
      <c r="V1496" s="1"/>
      <c r="W1496" s="1"/>
      <c r="X1496" s="1"/>
      <c r="Y1496" s="1"/>
      <c r="Z1496" s="1"/>
      <c r="AA1496" s="1"/>
      <c r="AB1496" s="1"/>
      <c r="AC1496" s="1"/>
      <c r="AD1496" s="1"/>
      <c r="AE1496" s="1"/>
    </row>
    <row r="1497" spans="1:31">
      <c r="A1497" s="13" t="s">
        <v>135</v>
      </c>
      <c r="B1497" s="2" t="s">
        <v>78</v>
      </c>
      <c r="C1497" s="14" t="s">
        <v>194</v>
      </c>
      <c r="D1497" s="2">
        <v>2014</v>
      </c>
      <c r="E1497" s="14">
        <v>2014</v>
      </c>
      <c r="F1497" s="14" t="s">
        <v>102</v>
      </c>
      <c r="G1497" s="26">
        <v>1478</v>
      </c>
      <c r="H1497" s="26">
        <v>3653</v>
      </c>
      <c r="I1497" s="53">
        <v>9653</v>
      </c>
      <c r="J1497" s="30">
        <v>1</v>
      </c>
      <c r="K1497" s="30"/>
      <c r="L1497" s="149"/>
      <c r="M1497" s="30"/>
      <c r="N1497" s="30">
        <v>8.0399999999999999E-2</v>
      </c>
      <c r="O1497" s="1"/>
      <c r="P1497" s="1"/>
      <c r="Q1497" s="1"/>
      <c r="R1497" s="1"/>
      <c r="S1497" s="1"/>
      <c r="T1497" s="1"/>
      <c r="U1497" s="1"/>
      <c r="V1497" s="1"/>
      <c r="W1497" s="1"/>
      <c r="X1497" s="1"/>
      <c r="Y1497" s="1"/>
      <c r="Z1497" s="1"/>
      <c r="AA1497" s="1"/>
      <c r="AB1497" s="1"/>
      <c r="AC1497" s="1"/>
      <c r="AD1497" s="1"/>
      <c r="AE1497" s="1"/>
    </row>
    <row r="1498" spans="1:31">
      <c r="A1498" s="13" t="s">
        <v>136</v>
      </c>
      <c r="B1498" s="2" t="s">
        <v>78</v>
      </c>
      <c r="C1498" s="14" t="s">
        <v>194</v>
      </c>
      <c r="D1498" s="2">
        <v>2014</v>
      </c>
      <c r="E1498" s="14">
        <v>2014</v>
      </c>
      <c r="F1498" s="14" t="s">
        <v>102</v>
      </c>
      <c r="G1498" s="26">
        <v>9405</v>
      </c>
      <c r="H1498" s="26">
        <v>17428</v>
      </c>
      <c r="I1498" s="53">
        <v>38295</v>
      </c>
      <c r="J1498" s="30">
        <v>0.9425</v>
      </c>
      <c r="K1498" s="30"/>
      <c r="L1498" s="149"/>
      <c r="M1498" s="30"/>
      <c r="N1498" s="30">
        <v>8.0399999999999999E-2</v>
      </c>
    </row>
    <row r="1499" spans="1:31">
      <c r="A1499" s="13" t="s">
        <v>137</v>
      </c>
      <c r="B1499" s="2" t="s">
        <v>78</v>
      </c>
      <c r="C1499" s="14" t="s">
        <v>194</v>
      </c>
      <c r="D1499" s="2">
        <v>2014</v>
      </c>
      <c r="E1499" s="14">
        <v>2014</v>
      </c>
      <c r="F1499" s="14" t="s">
        <v>102</v>
      </c>
      <c r="G1499" s="26">
        <v>15152</v>
      </c>
      <c r="H1499" s="26">
        <v>38530</v>
      </c>
      <c r="I1499" s="53">
        <v>72214</v>
      </c>
      <c r="J1499" s="30">
        <v>0.93779999999999997</v>
      </c>
      <c r="K1499" s="30"/>
      <c r="L1499" s="149"/>
      <c r="M1499" s="30"/>
      <c r="N1499" s="30">
        <v>8.0399999999999999E-2</v>
      </c>
    </row>
    <row r="1500" spans="1:31">
      <c r="A1500" s="13" t="s">
        <v>138</v>
      </c>
      <c r="B1500" s="2" t="s">
        <v>78</v>
      </c>
      <c r="C1500" s="14" t="s">
        <v>194</v>
      </c>
      <c r="D1500" s="2">
        <v>2014</v>
      </c>
      <c r="E1500" s="14">
        <v>2014</v>
      </c>
      <c r="F1500" s="14" t="s">
        <v>102</v>
      </c>
      <c r="G1500" s="26">
        <v>1062</v>
      </c>
      <c r="H1500" s="26">
        <v>2169</v>
      </c>
      <c r="I1500" s="53">
        <v>4608</v>
      </c>
      <c r="J1500" s="30">
        <v>1</v>
      </c>
      <c r="K1500" s="30"/>
      <c r="L1500" s="149"/>
      <c r="M1500" s="30"/>
      <c r="N1500" s="30">
        <v>8.0399999999999999E-2</v>
      </c>
    </row>
    <row r="1501" spans="1:31">
      <c r="A1501" s="13" t="s">
        <v>139</v>
      </c>
      <c r="B1501" s="2" t="s">
        <v>78</v>
      </c>
      <c r="C1501" s="14" t="s">
        <v>194</v>
      </c>
      <c r="D1501" s="2">
        <v>2014</v>
      </c>
      <c r="E1501" s="14">
        <v>2014</v>
      </c>
      <c r="F1501" s="14" t="s">
        <v>102</v>
      </c>
      <c r="G1501" s="26">
        <v>60768</v>
      </c>
      <c r="H1501" s="26">
        <v>148083</v>
      </c>
      <c r="I1501" s="53">
        <v>300097</v>
      </c>
      <c r="J1501" s="30">
        <v>0.9819</v>
      </c>
      <c r="K1501" s="30"/>
      <c r="L1501" s="149"/>
      <c r="M1501" s="30"/>
      <c r="N1501" s="30">
        <v>3.0700000000000002E-2</v>
      </c>
    </row>
    <row r="1502" spans="1:31">
      <c r="A1502" s="13" t="s">
        <v>140</v>
      </c>
      <c r="B1502" s="2" t="s">
        <v>78</v>
      </c>
      <c r="C1502" s="14" t="s">
        <v>194</v>
      </c>
      <c r="D1502" s="2">
        <v>2014</v>
      </c>
      <c r="E1502" s="14">
        <v>2014</v>
      </c>
      <c r="F1502" s="14" t="s">
        <v>102</v>
      </c>
      <c r="G1502" s="26">
        <v>10085</v>
      </c>
      <c r="H1502" s="26">
        <v>23963</v>
      </c>
      <c r="I1502" s="53">
        <v>44994</v>
      </c>
      <c r="J1502" s="30">
        <v>0.96540000000000004</v>
      </c>
      <c r="K1502" s="30"/>
      <c r="L1502" s="149"/>
      <c r="M1502" s="30"/>
      <c r="N1502" s="30">
        <v>8.0399999999999999E-2</v>
      </c>
    </row>
    <row r="1503" spans="1:31">
      <c r="A1503" s="13" t="s">
        <v>141</v>
      </c>
      <c r="B1503" s="2" t="s">
        <v>78</v>
      </c>
      <c r="C1503" s="14" t="s">
        <v>194</v>
      </c>
      <c r="D1503" s="2">
        <v>2014</v>
      </c>
      <c r="E1503" s="14">
        <v>2014</v>
      </c>
      <c r="F1503" s="14" t="s">
        <v>102</v>
      </c>
      <c r="G1503" s="26">
        <v>5238</v>
      </c>
      <c r="H1503" s="26">
        <v>10643</v>
      </c>
      <c r="I1503" s="53">
        <v>23406</v>
      </c>
      <c r="J1503" s="30">
        <v>0.83179999999999998</v>
      </c>
      <c r="K1503" s="30"/>
      <c r="L1503" s="149"/>
      <c r="M1503" s="30"/>
      <c r="N1503" s="30">
        <v>8.0399999999999999E-2</v>
      </c>
    </row>
    <row r="1504" spans="1:31">
      <c r="A1504" s="13" t="s">
        <v>142</v>
      </c>
      <c r="B1504" s="2" t="s">
        <v>78</v>
      </c>
      <c r="C1504" s="14" t="s">
        <v>194</v>
      </c>
      <c r="D1504" s="2">
        <v>2014</v>
      </c>
      <c r="E1504" s="14">
        <v>2014</v>
      </c>
      <c r="F1504" s="14" t="s">
        <v>102</v>
      </c>
      <c r="G1504" s="26">
        <v>1489</v>
      </c>
      <c r="H1504" s="26">
        <v>3145</v>
      </c>
      <c r="I1504" s="53">
        <v>6234</v>
      </c>
      <c r="J1504" s="30">
        <v>0.89019999999999999</v>
      </c>
      <c r="K1504" s="30"/>
      <c r="L1504" s="149"/>
      <c r="M1504" s="30"/>
      <c r="N1504" s="30">
        <v>8.0399999999999999E-2</v>
      </c>
    </row>
    <row r="1505" spans="1:14">
      <c r="A1505" s="13" t="s">
        <v>143</v>
      </c>
      <c r="B1505" s="2" t="s">
        <v>79</v>
      </c>
      <c r="C1505" s="14" t="s">
        <v>194</v>
      </c>
      <c r="D1505" s="2">
        <v>2014</v>
      </c>
      <c r="E1505" s="14">
        <v>2014</v>
      </c>
      <c r="F1505" s="14" t="s">
        <v>102</v>
      </c>
      <c r="G1505" s="26">
        <v>569557</v>
      </c>
      <c r="H1505" s="26">
        <v>1171149</v>
      </c>
      <c r="I1505" s="53">
        <v>3146953</v>
      </c>
      <c r="J1505" s="30">
        <v>0.95979999999999999</v>
      </c>
      <c r="K1505" s="30"/>
      <c r="L1505" s="149"/>
      <c r="M1505" s="30"/>
      <c r="N1505" s="30">
        <v>2.6700000000000002E-2</v>
      </c>
    </row>
    <row r="1506" spans="1:14">
      <c r="A1506" s="13" t="s">
        <v>144</v>
      </c>
      <c r="B1506" s="2" t="s">
        <v>78</v>
      </c>
      <c r="C1506" s="14" t="s">
        <v>194</v>
      </c>
      <c r="D1506" s="2">
        <v>2014</v>
      </c>
      <c r="E1506" s="14">
        <v>2014</v>
      </c>
      <c r="F1506" s="14" t="s">
        <v>102</v>
      </c>
      <c r="G1506" s="26">
        <v>11313</v>
      </c>
      <c r="H1506" s="26">
        <v>28439</v>
      </c>
      <c r="I1506" s="53">
        <v>56838</v>
      </c>
      <c r="J1506" s="30">
        <v>0.96489999999999998</v>
      </c>
      <c r="K1506" s="30"/>
      <c r="L1506" s="149"/>
      <c r="M1506" s="30"/>
      <c r="N1506" s="30">
        <v>8.0399999999999999E-2</v>
      </c>
    </row>
    <row r="1507" spans="1:14">
      <c r="A1507" s="13" t="s">
        <v>145</v>
      </c>
      <c r="B1507" s="2" t="s">
        <v>78</v>
      </c>
      <c r="C1507" s="14" t="s">
        <v>194</v>
      </c>
      <c r="D1507" s="2">
        <v>2014</v>
      </c>
      <c r="E1507" s="14">
        <v>2014</v>
      </c>
      <c r="F1507" s="14" t="s">
        <v>102</v>
      </c>
      <c r="G1507" s="26">
        <v>5970</v>
      </c>
      <c r="H1507" s="26">
        <v>10026</v>
      </c>
      <c r="I1507" s="53">
        <v>33593</v>
      </c>
      <c r="J1507" s="30">
        <v>0.93969999999999998</v>
      </c>
      <c r="K1507" s="30"/>
      <c r="L1507" s="149"/>
      <c r="M1507" s="30"/>
      <c r="N1507" s="30">
        <v>8.0399999999999999E-2</v>
      </c>
    </row>
    <row r="1508" spans="1:14">
      <c r="A1508" s="13" t="s">
        <v>146</v>
      </c>
      <c r="B1508" s="2" t="s">
        <v>78</v>
      </c>
      <c r="C1508" s="14" t="s">
        <v>194</v>
      </c>
      <c r="D1508" s="2">
        <v>2014</v>
      </c>
      <c r="E1508" s="14">
        <v>2014</v>
      </c>
      <c r="F1508" s="14" t="s">
        <v>102</v>
      </c>
      <c r="G1508" s="26">
        <v>1028</v>
      </c>
      <c r="H1508" s="26">
        <v>2065</v>
      </c>
      <c r="I1508" s="53">
        <v>3995</v>
      </c>
      <c r="J1508" s="30">
        <v>0.96360000000000001</v>
      </c>
      <c r="K1508" s="30"/>
      <c r="L1508" s="149"/>
      <c r="M1508" s="30"/>
      <c r="N1508" s="30">
        <v>8.0399999999999999E-2</v>
      </c>
    </row>
    <row r="1509" spans="1:14">
      <c r="A1509" s="13" t="s">
        <v>147</v>
      </c>
      <c r="B1509" s="2" t="s">
        <v>78</v>
      </c>
      <c r="C1509" s="14" t="s">
        <v>194</v>
      </c>
      <c r="D1509" s="2">
        <v>2014</v>
      </c>
      <c r="E1509" s="14">
        <v>2014</v>
      </c>
      <c r="F1509" s="14" t="s">
        <v>102</v>
      </c>
      <c r="G1509" s="26">
        <v>7223</v>
      </c>
      <c r="H1509" s="26">
        <v>13571</v>
      </c>
      <c r="I1509" s="53">
        <v>31901</v>
      </c>
      <c r="J1509" s="30">
        <v>0.98880000000000001</v>
      </c>
      <c r="K1509" s="30"/>
      <c r="L1509" s="149"/>
      <c r="M1509" s="30"/>
      <c r="N1509" s="30">
        <v>8.0399999999999999E-2</v>
      </c>
    </row>
    <row r="1510" spans="1:14">
      <c r="A1510" s="13" t="s">
        <v>148</v>
      </c>
      <c r="B1510" s="2" t="s">
        <v>78</v>
      </c>
      <c r="C1510" s="14" t="s">
        <v>194</v>
      </c>
      <c r="D1510" s="2">
        <v>2014</v>
      </c>
      <c r="E1510" s="14">
        <v>2014</v>
      </c>
      <c r="F1510" s="14" t="s">
        <v>102</v>
      </c>
      <c r="G1510" s="26">
        <v>23498</v>
      </c>
      <c r="H1510" s="26">
        <v>56298</v>
      </c>
      <c r="I1510" s="53">
        <v>107759</v>
      </c>
      <c r="J1510" s="30">
        <v>0.94969999999999999</v>
      </c>
      <c r="K1510" s="30"/>
      <c r="L1510" s="149"/>
      <c r="M1510" s="30"/>
      <c r="N1510" s="30">
        <v>4.5999999999999999E-3</v>
      </c>
    </row>
    <row r="1511" spans="1:14">
      <c r="A1511" s="13" t="s">
        <v>149</v>
      </c>
      <c r="B1511" s="2" t="s">
        <v>78</v>
      </c>
      <c r="C1511" s="14" t="s">
        <v>194</v>
      </c>
      <c r="D1511" s="2">
        <v>2014</v>
      </c>
      <c r="E1511" s="14">
        <v>2014</v>
      </c>
      <c r="F1511" s="14" t="s">
        <v>102</v>
      </c>
      <c r="G1511" s="26">
        <v>430</v>
      </c>
      <c r="H1511" s="26">
        <v>961</v>
      </c>
      <c r="I1511" s="53">
        <v>2443</v>
      </c>
      <c r="J1511" s="30">
        <v>1</v>
      </c>
      <c r="K1511" s="30"/>
      <c r="L1511" s="149"/>
      <c r="M1511" s="30"/>
      <c r="N1511" s="30">
        <v>8.0399999999999999E-2</v>
      </c>
    </row>
    <row r="1512" spans="1:14">
      <c r="A1512" s="13" t="s">
        <v>150</v>
      </c>
      <c r="B1512" s="2" t="s">
        <v>78</v>
      </c>
      <c r="C1512" s="14" t="s">
        <v>194</v>
      </c>
      <c r="D1512" s="2">
        <v>2014</v>
      </c>
      <c r="E1512" s="14">
        <v>2014</v>
      </c>
      <c r="F1512" s="14" t="s">
        <v>102</v>
      </c>
      <c r="G1512" s="26">
        <v>579</v>
      </c>
      <c r="H1512" s="26">
        <v>893</v>
      </c>
      <c r="I1512" s="53">
        <v>2564</v>
      </c>
      <c r="J1512" s="30">
        <v>0.90429999999999999</v>
      </c>
      <c r="K1512" s="30"/>
      <c r="L1512" s="149"/>
      <c r="M1512" s="30"/>
      <c r="N1512" s="30">
        <v>8.0399999999999999E-2</v>
      </c>
    </row>
    <row r="1513" spans="1:14">
      <c r="A1513" s="13" t="s">
        <v>151</v>
      </c>
      <c r="B1513" s="2" t="s">
        <v>78</v>
      </c>
      <c r="C1513" s="14" t="s">
        <v>194</v>
      </c>
      <c r="D1513" s="2">
        <v>2014</v>
      </c>
      <c r="E1513" s="14">
        <v>2014</v>
      </c>
      <c r="F1513" s="14" t="s">
        <v>102</v>
      </c>
      <c r="G1513" s="26">
        <v>22918</v>
      </c>
      <c r="H1513" s="26">
        <v>52512</v>
      </c>
      <c r="I1513" s="53">
        <v>133365</v>
      </c>
      <c r="J1513" s="30">
        <v>1</v>
      </c>
      <c r="K1513" s="30"/>
      <c r="L1513" s="149"/>
      <c r="M1513" s="30"/>
      <c r="N1513" s="30">
        <v>6.7699999999999996E-2</v>
      </c>
    </row>
    <row r="1514" spans="1:14">
      <c r="A1514" s="13" t="s">
        <v>152</v>
      </c>
      <c r="B1514" s="2" t="s">
        <v>78</v>
      </c>
      <c r="C1514" s="14" t="s">
        <v>194</v>
      </c>
      <c r="D1514" s="2">
        <v>2014</v>
      </c>
      <c r="E1514" s="14">
        <v>2014</v>
      </c>
      <c r="F1514" s="14" t="s">
        <v>102</v>
      </c>
      <c r="G1514" s="26">
        <v>3485</v>
      </c>
      <c r="H1514" s="26">
        <v>7304</v>
      </c>
      <c r="I1514" s="53">
        <v>25132</v>
      </c>
      <c r="J1514" s="30">
        <v>0.74770000000000003</v>
      </c>
      <c r="K1514" s="30"/>
      <c r="L1514" s="149"/>
      <c r="M1514" s="30"/>
      <c r="N1514" s="30">
        <v>8.0399999999999999E-2</v>
      </c>
    </row>
    <row r="1515" spans="1:14">
      <c r="A1515" s="13" t="s">
        <v>153</v>
      </c>
      <c r="B1515" s="2" t="s">
        <v>78</v>
      </c>
      <c r="C1515" s="14" t="s">
        <v>194</v>
      </c>
      <c r="D1515" s="2">
        <v>2014</v>
      </c>
      <c r="E1515" s="14">
        <v>2014</v>
      </c>
      <c r="F1515" s="14" t="s">
        <v>102</v>
      </c>
      <c r="G1515" s="26">
        <v>4020</v>
      </c>
      <c r="H1515" s="26">
        <v>7617</v>
      </c>
      <c r="I1515" s="53">
        <v>18526</v>
      </c>
      <c r="J1515" s="30">
        <v>0.996</v>
      </c>
      <c r="K1515" s="30"/>
      <c r="L1515" s="149"/>
      <c r="M1515" s="30"/>
      <c r="N1515" s="30">
        <v>8.0399999999999999E-2</v>
      </c>
    </row>
    <row r="1516" spans="1:14">
      <c r="A1516" s="13" t="s">
        <v>154</v>
      </c>
      <c r="B1516" s="2" t="s">
        <v>77</v>
      </c>
      <c r="C1516" s="14" t="s">
        <v>194</v>
      </c>
      <c r="D1516" s="2">
        <v>2014</v>
      </c>
      <c r="E1516" s="14">
        <v>2014</v>
      </c>
      <c r="F1516" s="14" t="s">
        <v>102</v>
      </c>
      <c r="G1516" s="26">
        <v>113264</v>
      </c>
      <c r="H1516" s="26">
        <v>246178</v>
      </c>
      <c r="I1516" s="53">
        <v>676597</v>
      </c>
      <c r="J1516" s="30">
        <v>0.9758</v>
      </c>
      <c r="K1516" s="30"/>
      <c r="L1516" s="149"/>
      <c r="M1516" s="30"/>
      <c r="N1516" s="30">
        <v>3.1800000000000002E-2</v>
      </c>
    </row>
    <row r="1517" spans="1:14">
      <c r="A1517" s="13" t="s">
        <v>155</v>
      </c>
      <c r="B1517" s="2" t="s">
        <v>77</v>
      </c>
      <c r="C1517" s="14" t="s">
        <v>194</v>
      </c>
      <c r="D1517" s="2">
        <v>2014</v>
      </c>
      <c r="E1517" s="14">
        <v>2014</v>
      </c>
      <c r="F1517" s="14" t="s">
        <v>102</v>
      </c>
      <c r="G1517" s="26">
        <v>8948</v>
      </c>
      <c r="H1517" s="26">
        <v>18451</v>
      </c>
      <c r="I1517" s="53">
        <v>47466</v>
      </c>
      <c r="J1517" s="30">
        <v>0.97909999999999997</v>
      </c>
      <c r="K1517" s="30"/>
      <c r="L1517" s="149"/>
      <c r="M1517" s="30"/>
      <c r="N1517" s="30">
        <v>8.0399999999999999E-2</v>
      </c>
    </row>
    <row r="1518" spans="1:14">
      <c r="A1518" s="13" t="s">
        <v>156</v>
      </c>
      <c r="B1518" s="2" t="s">
        <v>78</v>
      </c>
      <c r="C1518" s="14" t="s">
        <v>194</v>
      </c>
      <c r="D1518" s="2">
        <v>2014</v>
      </c>
      <c r="E1518" s="14">
        <v>2014</v>
      </c>
      <c r="F1518" s="14" t="s">
        <v>102</v>
      </c>
      <c r="G1518" s="26">
        <v>914</v>
      </c>
      <c r="H1518" s="26">
        <v>1843</v>
      </c>
      <c r="I1518" s="53">
        <v>4367</v>
      </c>
      <c r="J1518" s="30">
        <v>1</v>
      </c>
      <c r="K1518" s="30"/>
      <c r="L1518" s="149"/>
      <c r="M1518" s="30"/>
      <c r="N1518" s="30">
        <v>8.0399999999999999E-2</v>
      </c>
    </row>
    <row r="1519" spans="1:14">
      <c r="A1519" s="13" t="s">
        <v>157</v>
      </c>
      <c r="B1519" s="2" t="s">
        <v>78</v>
      </c>
      <c r="C1519" s="14" t="s">
        <v>194</v>
      </c>
      <c r="D1519" s="2">
        <v>2014</v>
      </c>
      <c r="E1519" s="14">
        <v>2014</v>
      </c>
      <c r="F1519" s="14" t="s">
        <v>102</v>
      </c>
      <c r="G1519" s="26">
        <v>120536</v>
      </c>
      <c r="H1519" s="26">
        <v>285469</v>
      </c>
      <c r="I1519" s="53">
        <v>595759</v>
      </c>
      <c r="J1519" s="30">
        <v>0.99560000000000004</v>
      </c>
      <c r="K1519" s="30"/>
      <c r="L1519" s="149"/>
      <c r="M1519" s="30"/>
      <c r="N1519" s="30">
        <v>3.1399999999999997E-2</v>
      </c>
    </row>
    <row r="1520" spans="1:14">
      <c r="A1520" s="13" t="s">
        <v>158</v>
      </c>
      <c r="B1520" s="2" t="s">
        <v>77</v>
      </c>
      <c r="C1520" s="14" t="s">
        <v>194</v>
      </c>
      <c r="D1520" s="2">
        <v>2014</v>
      </c>
      <c r="E1520" s="14">
        <v>2014</v>
      </c>
      <c r="F1520" s="14" t="s">
        <v>102</v>
      </c>
      <c r="G1520" s="26">
        <v>97394</v>
      </c>
      <c r="H1520" s="26">
        <v>213854</v>
      </c>
      <c r="I1520" s="53">
        <v>423219</v>
      </c>
      <c r="J1520" s="30">
        <v>0.97070000000000001</v>
      </c>
      <c r="K1520" s="30"/>
      <c r="L1520" s="149"/>
      <c r="M1520" s="30"/>
      <c r="N1520" s="30">
        <v>4.7999999999999996E-3</v>
      </c>
    </row>
    <row r="1521" spans="1:31">
      <c r="A1521" s="13" t="s">
        <v>159</v>
      </c>
      <c r="B1521" s="2" t="s">
        <v>78</v>
      </c>
      <c r="C1521" s="14" t="s">
        <v>194</v>
      </c>
      <c r="D1521" s="2">
        <v>2014</v>
      </c>
      <c r="E1521" s="14">
        <v>2014</v>
      </c>
      <c r="F1521" s="14" t="s">
        <v>102</v>
      </c>
      <c r="G1521" s="26">
        <v>2724</v>
      </c>
      <c r="H1521" s="26">
        <v>6328</v>
      </c>
      <c r="I1521" s="53">
        <v>14482</v>
      </c>
      <c r="J1521" s="30">
        <v>1</v>
      </c>
      <c r="K1521" s="30"/>
      <c r="L1521" s="149"/>
      <c r="M1521" s="30"/>
      <c r="N1521" s="30">
        <v>8.0399999999999999E-2</v>
      </c>
    </row>
    <row r="1522" spans="1:31">
      <c r="A1522" s="13" t="s">
        <v>160</v>
      </c>
      <c r="B1522" s="2" t="s">
        <v>78</v>
      </c>
      <c r="C1522" s="14" t="s">
        <v>194</v>
      </c>
      <c r="D1522" s="2">
        <v>2014</v>
      </c>
      <c r="E1522" s="14">
        <v>2014</v>
      </c>
      <c r="F1522" s="14" t="s">
        <v>102</v>
      </c>
      <c r="G1522" s="26">
        <v>166723</v>
      </c>
      <c r="H1522" s="26">
        <v>383499</v>
      </c>
      <c r="I1522" s="53">
        <v>664492</v>
      </c>
      <c r="J1522" s="30">
        <v>0.997</v>
      </c>
      <c r="K1522" s="30"/>
      <c r="L1522" s="149"/>
      <c r="M1522" s="30"/>
      <c r="N1522" s="30">
        <v>8.0999999999999996E-3</v>
      </c>
    </row>
    <row r="1523" spans="1:31">
      <c r="A1523" s="13" t="s">
        <v>161</v>
      </c>
      <c r="B1523" s="2" t="s">
        <v>77</v>
      </c>
      <c r="C1523" s="14" t="s">
        <v>194</v>
      </c>
      <c r="D1523" s="2">
        <v>2014</v>
      </c>
      <c r="E1523" s="14">
        <v>2014</v>
      </c>
      <c r="F1523" s="14" t="s">
        <v>102</v>
      </c>
      <c r="G1523" s="26">
        <v>128735</v>
      </c>
      <c r="H1523" s="26">
        <v>273754</v>
      </c>
      <c r="I1523" s="53">
        <v>635419</v>
      </c>
      <c r="J1523" s="30">
        <v>0.92479999999999996</v>
      </c>
      <c r="K1523" s="30"/>
      <c r="L1523" s="149"/>
      <c r="M1523" s="30"/>
      <c r="N1523" s="30">
        <v>6.2100000000000002E-2</v>
      </c>
    </row>
    <row r="1524" spans="1:31">
      <c r="A1524" s="13" t="s">
        <v>162</v>
      </c>
      <c r="B1524" s="2" t="s">
        <v>77</v>
      </c>
      <c r="C1524" s="14" t="s">
        <v>194</v>
      </c>
      <c r="D1524" s="2">
        <v>2014</v>
      </c>
      <c r="E1524" s="14">
        <v>2014</v>
      </c>
      <c r="F1524" s="14" t="s">
        <v>102</v>
      </c>
      <c r="G1524" s="26">
        <v>32015</v>
      </c>
      <c r="H1524" s="26">
        <v>50326</v>
      </c>
      <c r="I1524" s="53">
        <v>186127</v>
      </c>
      <c r="J1524" s="30">
        <v>0.96440000000000003</v>
      </c>
      <c r="K1524" s="30"/>
      <c r="L1524" s="149"/>
      <c r="M1524" s="30"/>
      <c r="N1524" s="30">
        <v>4.3299999999999998E-2</v>
      </c>
    </row>
    <row r="1525" spans="1:31">
      <c r="A1525" s="13" t="s">
        <v>163</v>
      </c>
      <c r="B1525" s="2" t="s">
        <v>78</v>
      </c>
      <c r="C1525" s="14" t="s">
        <v>194</v>
      </c>
      <c r="D1525" s="2">
        <v>2014</v>
      </c>
      <c r="E1525" s="14">
        <v>2014</v>
      </c>
      <c r="F1525" s="14" t="s">
        <v>102</v>
      </c>
      <c r="G1525" s="26">
        <v>48366</v>
      </c>
      <c r="H1525" s="26">
        <v>115203</v>
      </c>
      <c r="I1525" s="53">
        <v>231489</v>
      </c>
      <c r="J1525" s="30">
        <v>0.97389999999999999</v>
      </c>
      <c r="K1525" s="30"/>
      <c r="L1525" s="149"/>
      <c r="M1525" s="30"/>
      <c r="N1525" s="30">
        <v>4.7800000000000002E-2</v>
      </c>
    </row>
    <row r="1526" spans="1:31">
      <c r="A1526" s="13" t="s">
        <v>164</v>
      </c>
      <c r="B1526" s="2" t="s">
        <v>77</v>
      </c>
      <c r="C1526" s="14" t="s">
        <v>194</v>
      </c>
      <c r="D1526" s="2">
        <v>2014</v>
      </c>
      <c r="E1526" s="14">
        <v>2014</v>
      </c>
      <c r="F1526" s="14" t="s">
        <v>102</v>
      </c>
      <c r="G1526" s="26">
        <v>9432</v>
      </c>
      <c r="H1526" s="26">
        <v>18163</v>
      </c>
      <c r="I1526" s="53">
        <v>46562</v>
      </c>
      <c r="J1526" s="30">
        <v>0.98119999999999996</v>
      </c>
      <c r="K1526" s="30"/>
      <c r="L1526" s="149"/>
      <c r="M1526" s="30"/>
      <c r="N1526" s="30">
        <v>8.0399999999999999E-2</v>
      </c>
    </row>
    <row r="1527" spans="1:31">
      <c r="A1527" s="13" t="s">
        <v>165</v>
      </c>
      <c r="B1527" s="2" t="s">
        <v>77</v>
      </c>
      <c r="C1527" s="14" t="s">
        <v>194</v>
      </c>
      <c r="D1527" s="2">
        <v>2014</v>
      </c>
      <c r="E1527" s="14">
        <v>2014</v>
      </c>
      <c r="F1527" s="14" t="s">
        <v>102</v>
      </c>
      <c r="G1527" s="26">
        <v>15804</v>
      </c>
      <c r="H1527" s="26">
        <v>32099</v>
      </c>
      <c r="I1527" s="53">
        <v>118331</v>
      </c>
      <c r="J1527" s="30">
        <v>0.98440000000000005</v>
      </c>
      <c r="K1527" s="30"/>
      <c r="L1527" s="149"/>
      <c r="M1527" s="30"/>
      <c r="N1527" s="30">
        <v>8.0399999999999999E-2</v>
      </c>
    </row>
    <row r="1528" spans="1:31">
      <c r="A1528" s="13" t="s">
        <v>166</v>
      </c>
      <c r="B1528" s="2" t="s">
        <v>77</v>
      </c>
      <c r="C1528" s="14" t="s">
        <v>194</v>
      </c>
      <c r="D1528" s="2">
        <v>2014</v>
      </c>
      <c r="E1528" s="14">
        <v>2014</v>
      </c>
      <c r="F1528" s="14" t="s">
        <v>102</v>
      </c>
      <c r="G1528" s="26">
        <v>15874</v>
      </c>
      <c r="H1528" s="26">
        <v>35522</v>
      </c>
      <c r="I1528" s="53">
        <v>108628</v>
      </c>
      <c r="J1528" s="30">
        <v>0.70779999999999998</v>
      </c>
      <c r="K1528" s="30"/>
      <c r="L1528" s="149"/>
      <c r="M1528" s="30"/>
      <c r="N1528" s="30">
        <v>8.0399999999999999E-2</v>
      </c>
    </row>
    <row r="1529" spans="1:31">
      <c r="A1529" s="13" t="s">
        <v>167</v>
      </c>
      <c r="B1529" s="2" t="s">
        <v>77</v>
      </c>
      <c r="C1529" s="14" t="s">
        <v>194</v>
      </c>
      <c r="D1529" s="2">
        <v>2014</v>
      </c>
      <c r="E1529" s="14">
        <v>2014</v>
      </c>
      <c r="F1529" s="14" t="s">
        <v>102</v>
      </c>
      <c r="G1529" s="26">
        <v>53565</v>
      </c>
      <c r="H1529" s="26">
        <v>111956</v>
      </c>
      <c r="I1529" s="53">
        <v>351459</v>
      </c>
      <c r="J1529" s="30">
        <v>0.90129999999999999</v>
      </c>
      <c r="K1529" s="30"/>
      <c r="L1529" s="149"/>
      <c r="M1529" s="30"/>
      <c r="N1529" s="30">
        <v>3.3399999999999999E-2</v>
      </c>
    </row>
    <row r="1530" spans="1:31">
      <c r="A1530" s="13" t="s">
        <v>168</v>
      </c>
      <c r="B1530" s="2" t="s">
        <v>77</v>
      </c>
      <c r="C1530" s="14" t="s">
        <v>194</v>
      </c>
      <c r="D1530" s="2">
        <v>2014</v>
      </c>
      <c r="E1530" s="14">
        <v>2014</v>
      </c>
      <c r="F1530" s="14" t="s">
        <v>102</v>
      </c>
      <c r="G1530" s="26">
        <v>12385</v>
      </c>
      <c r="H1530" s="26">
        <v>24353</v>
      </c>
      <c r="I1530" s="53">
        <v>59580</v>
      </c>
      <c r="J1530" s="30">
        <v>0.73399999999999999</v>
      </c>
      <c r="K1530" s="30"/>
      <c r="L1530" s="149"/>
      <c r="M1530" s="30"/>
      <c r="N1530" s="30">
        <v>8.0399999999999999E-2</v>
      </c>
      <c r="O1530" s="1"/>
      <c r="P1530" s="1"/>
      <c r="Q1530" s="1"/>
      <c r="R1530" s="1"/>
      <c r="S1530" s="1"/>
      <c r="T1530" s="1"/>
      <c r="U1530" s="1"/>
      <c r="V1530" s="1"/>
      <c r="W1530" s="1"/>
      <c r="X1530" s="1"/>
      <c r="Y1530" s="1"/>
      <c r="Z1530" s="1"/>
      <c r="AA1530" s="1"/>
      <c r="AB1530" s="1"/>
      <c r="AC1530" s="1"/>
      <c r="AD1530" s="1"/>
      <c r="AE1530" s="1"/>
    </row>
    <row r="1531" spans="1:31">
      <c r="A1531" s="13" t="s">
        <v>169</v>
      </c>
      <c r="B1531" s="2" t="s">
        <v>78</v>
      </c>
      <c r="C1531" s="14" t="s">
        <v>194</v>
      </c>
      <c r="D1531" s="2">
        <v>2014</v>
      </c>
      <c r="E1531" s="14">
        <v>2014</v>
      </c>
      <c r="F1531" s="14" t="s">
        <v>102</v>
      </c>
      <c r="G1531" s="26">
        <v>12036</v>
      </c>
      <c r="H1531" s="26">
        <v>23950</v>
      </c>
      <c r="I1531" s="53">
        <v>52974</v>
      </c>
      <c r="J1531" s="30">
        <v>0.95520000000000005</v>
      </c>
      <c r="K1531" s="30"/>
      <c r="L1531" s="149"/>
      <c r="M1531" s="30"/>
      <c r="N1531" s="30">
        <v>8.0399999999999999E-2</v>
      </c>
      <c r="O1531" s="1"/>
      <c r="P1531" s="1"/>
      <c r="Q1531" s="1"/>
      <c r="R1531" s="1"/>
      <c r="S1531" s="1"/>
      <c r="T1531" s="1"/>
      <c r="U1531" s="1"/>
      <c r="V1531" s="1"/>
      <c r="W1531" s="1"/>
      <c r="X1531" s="1"/>
      <c r="Y1531" s="1"/>
      <c r="Z1531" s="1"/>
      <c r="AA1531" s="1"/>
      <c r="AB1531" s="1"/>
      <c r="AC1531" s="1"/>
      <c r="AD1531" s="1"/>
      <c r="AE1531" s="1"/>
    </row>
    <row r="1532" spans="1:31">
      <c r="A1532" s="13" t="s">
        <v>170</v>
      </c>
      <c r="B1532" s="2" t="s">
        <v>78</v>
      </c>
      <c r="C1532" s="14" t="s">
        <v>194</v>
      </c>
      <c r="D1532" s="2">
        <v>2014</v>
      </c>
      <c r="E1532" s="14">
        <v>2014</v>
      </c>
      <c r="F1532" s="14" t="s">
        <v>102</v>
      </c>
      <c r="G1532" s="26">
        <v>166</v>
      </c>
      <c r="H1532" s="26">
        <v>290</v>
      </c>
      <c r="I1532" s="53">
        <v>684</v>
      </c>
      <c r="J1532" s="30">
        <v>1</v>
      </c>
      <c r="K1532" s="30"/>
      <c r="L1532" s="149"/>
      <c r="M1532" s="30"/>
      <c r="N1532" s="30">
        <v>8.0399999999999999E-2</v>
      </c>
      <c r="O1532" s="1"/>
      <c r="P1532" s="1"/>
      <c r="Q1532" s="1"/>
      <c r="R1532" s="1"/>
      <c r="S1532" s="1"/>
      <c r="T1532" s="1"/>
      <c r="U1532" s="1"/>
      <c r="V1532" s="1"/>
      <c r="W1532" s="1"/>
      <c r="X1532" s="1"/>
      <c r="Y1532" s="1"/>
      <c r="Z1532" s="1"/>
      <c r="AA1532" s="1"/>
      <c r="AB1532" s="1"/>
      <c r="AC1532" s="1"/>
      <c r="AD1532" s="1"/>
      <c r="AE1532" s="1"/>
    </row>
    <row r="1533" spans="1:31">
      <c r="A1533" s="13" t="s">
        <v>171</v>
      </c>
      <c r="B1533" s="2" t="s">
        <v>78</v>
      </c>
      <c r="C1533" s="14" t="s">
        <v>194</v>
      </c>
      <c r="D1533" s="2">
        <v>2014</v>
      </c>
      <c r="E1533" s="14">
        <v>2014</v>
      </c>
      <c r="F1533" s="14" t="s">
        <v>102</v>
      </c>
      <c r="G1533" s="26">
        <v>3161</v>
      </c>
      <c r="H1533" s="26">
        <v>6927</v>
      </c>
      <c r="I1533" s="53">
        <v>14162</v>
      </c>
      <c r="J1533" s="30">
        <v>1</v>
      </c>
      <c r="K1533" s="30"/>
      <c r="L1533" s="149"/>
      <c r="M1533" s="30"/>
      <c r="N1533" s="30">
        <v>8.0399999999999999E-2</v>
      </c>
      <c r="O1533" s="1"/>
      <c r="P1533" s="1"/>
      <c r="Q1533" s="1"/>
      <c r="R1533" s="1"/>
      <c r="S1533" s="1"/>
      <c r="T1533" s="1"/>
      <c r="U1533" s="1"/>
      <c r="V1533" s="1"/>
      <c r="W1533" s="1"/>
      <c r="X1533" s="1"/>
      <c r="Y1533" s="1"/>
      <c r="Z1533" s="1"/>
      <c r="AA1533" s="1"/>
      <c r="AB1533" s="1"/>
      <c r="AC1533" s="1"/>
      <c r="AD1533" s="1"/>
      <c r="AE1533" s="1"/>
    </row>
    <row r="1534" spans="1:31">
      <c r="A1534" s="13" t="s">
        <v>172</v>
      </c>
      <c r="B1534" s="2" t="s">
        <v>77</v>
      </c>
      <c r="C1534" s="14" t="s">
        <v>194</v>
      </c>
      <c r="D1534" s="2">
        <v>2014</v>
      </c>
      <c r="E1534" s="14">
        <v>2014</v>
      </c>
      <c r="F1534" s="14" t="s">
        <v>102</v>
      </c>
      <c r="G1534" s="26">
        <v>21480</v>
      </c>
      <c r="H1534" s="26">
        <v>42705</v>
      </c>
      <c r="I1534" s="53">
        <v>92626</v>
      </c>
      <c r="J1534" s="30">
        <v>0.94240000000000002</v>
      </c>
      <c r="K1534" s="30"/>
      <c r="L1534" s="149"/>
      <c r="M1534" s="30"/>
      <c r="N1534" s="30">
        <v>1.5E-3</v>
      </c>
      <c r="O1534" s="1"/>
      <c r="P1534" s="1"/>
      <c r="Q1534" s="1"/>
      <c r="R1534" s="1"/>
      <c r="S1534" s="1"/>
      <c r="T1534" s="1"/>
      <c r="U1534" s="1"/>
      <c r="V1534" s="1"/>
      <c r="W1534" s="1"/>
      <c r="X1534" s="1"/>
      <c r="Y1534" s="1"/>
      <c r="Z1534" s="1"/>
      <c r="AA1534" s="1"/>
      <c r="AB1534" s="1"/>
      <c r="AC1534" s="1"/>
      <c r="AD1534" s="1"/>
      <c r="AE1534" s="1"/>
    </row>
    <row r="1535" spans="1:31">
      <c r="A1535" s="13" t="s">
        <v>173</v>
      </c>
      <c r="B1535" s="2" t="s">
        <v>77</v>
      </c>
      <c r="C1535" s="14" t="s">
        <v>194</v>
      </c>
      <c r="D1535" s="2">
        <v>2014</v>
      </c>
      <c r="E1535" s="14">
        <v>2014</v>
      </c>
      <c r="F1535" s="14" t="s">
        <v>102</v>
      </c>
      <c r="G1535" s="26">
        <v>18734</v>
      </c>
      <c r="H1535" s="26">
        <v>34685</v>
      </c>
      <c r="I1535" s="53">
        <v>97976</v>
      </c>
      <c r="J1535" s="30">
        <v>0.81079999999999997</v>
      </c>
      <c r="K1535" s="30"/>
      <c r="L1535" s="149"/>
      <c r="M1535" s="30"/>
      <c r="N1535" s="30">
        <v>8.0399999999999999E-2</v>
      </c>
      <c r="O1535" s="1"/>
      <c r="P1535" s="1"/>
      <c r="Q1535" s="1"/>
      <c r="R1535" s="1"/>
      <c r="S1535" s="1"/>
      <c r="T1535" s="1"/>
      <c r="U1535" s="1"/>
      <c r="V1535" s="1"/>
      <c r="W1535" s="1"/>
      <c r="X1535" s="1"/>
      <c r="Y1535" s="1"/>
      <c r="Z1535" s="1"/>
      <c r="AA1535" s="1"/>
      <c r="AB1535" s="1"/>
      <c r="AC1535" s="1"/>
      <c r="AD1535" s="1"/>
      <c r="AE1535" s="1"/>
    </row>
    <row r="1536" spans="1:31">
      <c r="A1536" s="13" t="s">
        <v>174</v>
      </c>
      <c r="B1536" s="2" t="s">
        <v>78</v>
      </c>
      <c r="C1536" s="14" t="s">
        <v>194</v>
      </c>
      <c r="D1536" s="2">
        <v>2014</v>
      </c>
      <c r="E1536" s="14">
        <v>2014</v>
      </c>
      <c r="F1536" s="14" t="s">
        <v>102</v>
      </c>
      <c r="G1536" s="26">
        <v>42117</v>
      </c>
      <c r="H1536" s="26">
        <v>92164</v>
      </c>
      <c r="I1536" s="53">
        <v>177226</v>
      </c>
      <c r="J1536" s="30">
        <v>0.91710000000000003</v>
      </c>
      <c r="K1536" s="30"/>
      <c r="L1536" s="149"/>
      <c r="M1536" s="30"/>
      <c r="N1536" s="30">
        <v>2.2700000000000001E-2</v>
      </c>
      <c r="O1536" s="1"/>
      <c r="P1536" s="1"/>
      <c r="Q1536" s="1"/>
      <c r="R1536" s="1"/>
      <c r="S1536" s="1"/>
      <c r="T1536" s="1"/>
      <c r="U1536" s="1"/>
      <c r="V1536" s="1"/>
      <c r="W1536" s="1"/>
      <c r="X1536" s="1"/>
      <c r="Y1536" s="1"/>
      <c r="Z1536" s="1"/>
      <c r="AA1536" s="1"/>
      <c r="AB1536" s="1"/>
      <c r="AC1536" s="1"/>
      <c r="AD1536" s="1"/>
      <c r="AE1536" s="1"/>
    </row>
    <row r="1537" spans="1:31">
      <c r="A1537" s="13" t="s">
        <v>175</v>
      </c>
      <c r="B1537" s="2" t="s">
        <v>78</v>
      </c>
      <c r="C1537" s="14" t="s">
        <v>194</v>
      </c>
      <c r="D1537" s="2">
        <v>2014</v>
      </c>
      <c r="E1537" s="14">
        <v>2014</v>
      </c>
      <c r="F1537" s="14" t="s">
        <v>102</v>
      </c>
      <c r="G1537" s="26">
        <v>5421</v>
      </c>
      <c r="H1537" s="26">
        <v>12742</v>
      </c>
      <c r="I1537" s="53">
        <v>32288</v>
      </c>
      <c r="J1537" s="30">
        <v>0.94399999999999995</v>
      </c>
      <c r="K1537" s="30"/>
      <c r="L1537" s="149"/>
      <c r="M1537" s="30"/>
      <c r="N1537" s="30">
        <v>8.0399999999999999E-2</v>
      </c>
      <c r="O1537" s="1"/>
      <c r="P1537" s="1"/>
      <c r="Q1537" s="1"/>
      <c r="R1537" s="1"/>
      <c r="S1537" s="1"/>
      <c r="T1537" s="1"/>
      <c r="U1537" s="1"/>
      <c r="V1537" s="1"/>
      <c r="W1537" s="1"/>
      <c r="X1537" s="1"/>
      <c r="Y1537" s="1"/>
      <c r="Z1537" s="1"/>
      <c r="AA1537" s="1"/>
      <c r="AB1537" s="1"/>
      <c r="AC1537" s="1"/>
      <c r="AD1537" s="1"/>
      <c r="AE1537" s="1"/>
    </row>
    <row r="1538" spans="1:31">
      <c r="A1538" s="13" t="s">
        <v>176</v>
      </c>
      <c r="B1538" s="2" t="s">
        <v>78</v>
      </c>
      <c r="C1538" s="14" t="s">
        <v>194</v>
      </c>
      <c r="D1538" s="2">
        <v>2014</v>
      </c>
      <c r="E1538" s="14">
        <v>2014</v>
      </c>
      <c r="F1538" s="14" t="s">
        <v>102</v>
      </c>
      <c r="G1538" s="26">
        <v>4710</v>
      </c>
      <c r="H1538" s="26">
        <v>10515</v>
      </c>
      <c r="I1538" s="53">
        <v>22304</v>
      </c>
      <c r="J1538" s="30">
        <v>0.92520000000000002</v>
      </c>
      <c r="K1538" s="30"/>
      <c r="L1538" s="149"/>
      <c r="M1538" s="30"/>
      <c r="N1538" s="30">
        <v>8.0399999999999999E-2</v>
      </c>
      <c r="O1538" s="1"/>
      <c r="P1538" s="1"/>
      <c r="Q1538" s="1"/>
      <c r="R1538" s="1"/>
      <c r="S1538" s="1"/>
      <c r="T1538" s="1"/>
      <c r="U1538" s="1"/>
      <c r="V1538" s="1"/>
      <c r="W1538" s="1"/>
      <c r="X1538" s="1"/>
      <c r="Y1538" s="1"/>
      <c r="Z1538" s="1"/>
      <c r="AA1538" s="1"/>
      <c r="AB1538" s="1"/>
      <c r="AC1538" s="1"/>
      <c r="AD1538" s="1"/>
      <c r="AE1538" s="1"/>
    </row>
    <row r="1539" spans="1:31">
      <c r="A1539" s="13" t="s">
        <v>177</v>
      </c>
      <c r="B1539" s="2" t="s">
        <v>78</v>
      </c>
      <c r="C1539" s="14" t="s">
        <v>194</v>
      </c>
      <c r="D1539" s="2">
        <v>2014</v>
      </c>
      <c r="E1539" s="14">
        <v>2014</v>
      </c>
      <c r="F1539" s="14" t="s">
        <v>102</v>
      </c>
      <c r="G1539" s="26">
        <v>869</v>
      </c>
      <c r="H1539" s="26">
        <v>1651</v>
      </c>
      <c r="I1539" s="53">
        <v>3772</v>
      </c>
      <c r="J1539" s="30">
        <v>0.9778</v>
      </c>
      <c r="K1539" s="30"/>
      <c r="L1539" s="149"/>
      <c r="M1539" s="30"/>
      <c r="N1539" s="30">
        <v>8.0399999999999999E-2</v>
      </c>
      <c r="O1539" s="1"/>
      <c r="P1539" s="1"/>
      <c r="Q1539" s="1"/>
      <c r="R1539" s="1"/>
      <c r="S1539" s="1"/>
      <c r="T1539" s="1"/>
      <c r="U1539" s="1"/>
      <c r="V1539" s="1"/>
      <c r="W1539" s="1"/>
      <c r="X1539" s="1"/>
      <c r="Y1539" s="1"/>
      <c r="Z1539" s="1"/>
      <c r="AA1539" s="1"/>
      <c r="AB1539" s="1"/>
      <c r="AC1539" s="1"/>
      <c r="AD1539" s="1"/>
      <c r="AE1539" s="1"/>
    </row>
    <row r="1540" spans="1:31">
      <c r="A1540" s="13" t="s">
        <v>178</v>
      </c>
      <c r="B1540" s="2" t="s">
        <v>77</v>
      </c>
      <c r="C1540" s="14" t="s">
        <v>194</v>
      </c>
      <c r="D1540" s="2">
        <v>2014</v>
      </c>
      <c r="E1540" s="14">
        <v>2014</v>
      </c>
      <c r="F1540" s="14" t="s">
        <v>102</v>
      </c>
      <c r="G1540" s="26">
        <v>49347</v>
      </c>
      <c r="H1540" s="26">
        <v>121325</v>
      </c>
      <c r="I1540" s="53">
        <v>206755</v>
      </c>
      <c r="J1540" s="30">
        <v>1</v>
      </c>
      <c r="K1540" s="30"/>
      <c r="L1540" s="149"/>
      <c r="M1540" s="30"/>
      <c r="N1540" s="30">
        <v>2.93E-2</v>
      </c>
      <c r="O1540" s="1"/>
      <c r="P1540" s="1"/>
      <c r="Q1540" s="1"/>
      <c r="R1540" s="1"/>
      <c r="S1540" s="1"/>
      <c r="T1540" s="1"/>
      <c r="U1540" s="1"/>
      <c r="V1540" s="1"/>
      <c r="W1540" s="1"/>
      <c r="X1540" s="1"/>
      <c r="Y1540" s="1"/>
      <c r="Z1540" s="1"/>
      <c r="AA1540" s="1"/>
      <c r="AB1540" s="1"/>
      <c r="AC1540" s="1"/>
      <c r="AD1540" s="1"/>
      <c r="AE1540" s="1"/>
    </row>
    <row r="1541" spans="1:31">
      <c r="A1541" s="13" t="s">
        <v>179</v>
      </c>
      <c r="B1541" s="2" t="s">
        <v>78</v>
      </c>
      <c r="C1541" s="14" t="s">
        <v>194</v>
      </c>
      <c r="D1541" s="2">
        <v>2014</v>
      </c>
      <c r="E1541" s="14">
        <v>2014</v>
      </c>
      <c r="F1541" s="14" t="s">
        <v>102</v>
      </c>
      <c r="G1541" s="26">
        <v>2938</v>
      </c>
      <c r="H1541" s="26">
        <v>5388</v>
      </c>
      <c r="I1541" s="53">
        <v>11948</v>
      </c>
      <c r="J1541" s="30">
        <v>0.94379999999999997</v>
      </c>
      <c r="K1541" s="30"/>
      <c r="L1541" s="149"/>
      <c r="M1541" s="30"/>
      <c r="N1541" s="30">
        <v>8.0399999999999999E-2</v>
      </c>
      <c r="O1541" s="1"/>
      <c r="P1541" s="1"/>
      <c r="Q1541" s="1"/>
      <c r="R1541" s="1"/>
      <c r="S1541" s="1"/>
      <c r="T1541" s="1"/>
      <c r="U1541" s="1"/>
      <c r="V1541" s="1"/>
      <c r="W1541" s="1"/>
      <c r="X1541" s="1"/>
      <c r="Y1541" s="1"/>
      <c r="Z1541" s="1"/>
      <c r="AA1541" s="1"/>
      <c r="AB1541" s="1"/>
      <c r="AC1541" s="1"/>
      <c r="AD1541" s="1"/>
      <c r="AE1541" s="1"/>
    </row>
    <row r="1542" spans="1:31">
      <c r="A1542" s="13" t="s">
        <v>180</v>
      </c>
      <c r="B1542" s="2" t="s">
        <v>77</v>
      </c>
      <c r="C1542" s="14" t="s">
        <v>194</v>
      </c>
      <c r="D1542" s="2">
        <v>2014</v>
      </c>
      <c r="E1542" s="14">
        <v>2014</v>
      </c>
      <c r="F1542" s="14" t="s">
        <v>102</v>
      </c>
      <c r="G1542" s="26">
        <v>33945</v>
      </c>
      <c r="H1542" s="26">
        <v>70325</v>
      </c>
      <c r="I1542" s="53">
        <v>176327</v>
      </c>
      <c r="J1542" s="30">
        <v>0.90269999999999995</v>
      </c>
      <c r="K1542" s="30"/>
      <c r="L1542" s="149"/>
      <c r="M1542" s="30"/>
      <c r="N1542" s="30">
        <v>2.3E-2</v>
      </c>
      <c r="O1542" s="1"/>
      <c r="P1542" s="1"/>
      <c r="Q1542" s="1"/>
      <c r="R1542" s="1"/>
      <c r="S1542" s="1"/>
      <c r="T1542" s="1"/>
      <c r="U1542" s="1"/>
      <c r="V1542" s="1"/>
      <c r="W1542" s="1"/>
      <c r="X1542" s="1"/>
      <c r="Y1542" s="1"/>
      <c r="Z1542" s="1"/>
      <c r="AA1542" s="1"/>
      <c r="AB1542" s="1"/>
      <c r="AC1542" s="1"/>
      <c r="AD1542" s="1"/>
      <c r="AE1542" s="1"/>
    </row>
    <row r="1543" spans="1:31">
      <c r="A1543" s="13" t="s">
        <v>181</v>
      </c>
      <c r="B1543" s="2" t="s">
        <v>77</v>
      </c>
      <c r="C1543" s="14" t="s">
        <v>194</v>
      </c>
      <c r="D1543" s="2">
        <v>2014</v>
      </c>
      <c r="E1543" s="14">
        <v>2014</v>
      </c>
      <c r="F1543" s="14" t="s">
        <v>102</v>
      </c>
      <c r="G1543" s="26">
        <v>8520</v>
      </c>
      <c r="H1543" s="26">
        <v>18131</v>
      </c>
      <c r="I1543" s="53">
        <v>43285</v>
      </c>
      <c r="J1543" s="30">
        <v>0.85840000000000005</v>
      </c>
      <c r="K1543" s="30"/>
      <c r="L1543" s="149"/>
      <c r="M1543" s="30"/>
      <c r="N1543" s="30">
        <v>8.0399999999999999E-2</v>
      </c>
      <c r="O1543" s="1"/>
      <c r="P1543" s="1"/>
      <c r="Q1543" s="1"/>
      <c r="R1543" s="1"/>
      <c r="S1543" s="1"/>
      <c r="T1543" s="1"/>
      <c r="U1543" s="1"/>
      <c r="V1543" s="1"/>
      <c r="W1543" s="1"/>
      <c r="X1543" s="1"/>
      <c r="Y1543" s="1"/>
      <c r="Z1543" s="1"/>
      <c r="AA1543" s="1"/>
      <c r="AB1543" s="1"/>
      <c r="AC1543" s="1"/>
      <c r="AD1543" s="1"/>
      <c r="AE1543" s="1"/>
    </row>
    <row r="1544" spans="1:31">
      <c r="A1544" s="13" t="s">
        <v>182</v>
      </c>
      <c r="B1544" s="2" t="s">
        <v>78</v>
      </c>
      <c r="C1544" s="14" t="s">
        <v>194</v>
      </c>
      <c r="D1544" s="2">
        <v>2014</v>
      </c>
      <c r="E1544" s="14">
        <v>2014</v>
      </c>
      <c r="F1544" s="14" t="s">
        <v>102</v>
      </c>
      <c r="G1544" s="26">
        <v>5877</v>
      </c>
      <c r="H1544" s="26">
        <v>13152</v>
      </c>
      <c r="I1544" s="53">
        <v>25117</v>
      </c>
      <c r="J1544" s="30">
        <v>0.96540000000000004</v>
      </c>
      <c r="K1544" s="30"/>
      <c r="L1544" s="149"/>
      <c r="M1544" s="30"/>
      <c r="N1544" s="30">
        <v>8.0399999999999999E-2</v>
      </c>
      <c r="O1544" s="1"/>
      <c r="P1544" s="1"/>
      <c r="Q1544" s="1"/>
      <c r="R1544" s="1"/>
      <c r="S1544" s="1"/>
      <c r="T1544" s="1"/>
      <c r="U1544" s="1"/>
      <c r="V1544" s="1"/>
      <c r="W1544" s="1"/>
      <c r="X1544" s="1"/>
      <c r="Y1544" s="1"/>
      <c r="Z1544" s="1"/>
      <c r="AA1544" s="1"/>
      <c r="AB1544" s="1"/>
      <c r="AC1544" s="1"/>
      <c r="AD1544" s="1"/>
      <c r="AE1544" s="1"/>
    </row>
    <row r="1545" spans="1:31">
      <c r="A1545" s="56" t="s">
        <v>183</v>
      </c>
      <c r="B1545" s="2" t="s">
        <v>66</v>
      </c>
      <c r="C1545" s="14" t="s">
        <v>195</v>
      </c>
      <c r="D1545" s="2">
        <v>2014</v>
      </c>
      <c r="E1545" s="14">
        <v>2014</v>
      </c>
      <c r="F1545" s="14" t="s">
        <v>102</v>
      </c>
      <c r="G1545" s="26">
        <v>2036701</v>
      </c>
      <c r="H1545" s="26">
        <v>4380024</v>
      </c>
      <c r="I1545" s="53">
        <v>10782098</v>
      </c>
      <c r="J1545" s="30">
        <v>0.95620000000000005</v>
      </c>
      <c r="K1545" s="30"/>
      <c r="L1545" s="149"/>
      <c r="M1545" s="30"/>
      <c r="N1545" s="30">
        <v>4.2999999999999997E-2</v>
      </c>
      <c r="O1545" s="2"/>
      <c r="P1545" s="2"/>
      <c r="Q1545" s="2"/>
      <c r="R1545" s="2"/>
      <c r="S1545" s="2"/>
      <c r="T1545" s="2"/>
      <c r="U1545" s="2"/>
      <c r="V1545" s="2"/>
      <c r="W1545" s="2"/>
      <c r="X1545" s="2"/>
      <c r="Y1545" s="2"/>
      <c r="Z1545" s="2"/>
      <c r="AA1545" s="2"/>
      <c r="AB1545" s="2"/>
      <c r="AC1545" s="2"/>
      <c r="AD1545" s="2"/>
      <c r="AE1545" s="2"/>
    </row>
    <row r="1546" spans="1:31">
      <c r="A1546" s="56" t="s">
        <v>184</v>
      </c>
      <c r="B1546" s="2" t="s">
        <v>77</v>
      </c>
      <c r="C1546" s="14" t="s">
        <v>195</v>
      </c>
      <c r="D1546" s="2">
        <v>2014</v>
      </c>
      <c r="E1546" s="14">
        <v>2014</v>
      </c>
      <c r="F1546" s="14" t="s">
        <v>102</v>
      </c>
      <c r="G1546" s="26">
        <v>64297</v>
      </c>
      <c r="H1546" s="26">
        <v>127533</v>
      </c>
      <c r="I1546" s="53">
        <v>365622</v>
      </c>
      <c r="J1546" s="30">
        <v>0.8548</v>
      </c>
      <c r="K1546" s="30"/>
      <c r="L1546" s="149"/>
      <c r="M1546" s="30"/>
      <c r="N1546" s="30">
        <v>2.1499999999999998E-2</v>
      </c>
    </row>
    <row r="1547" spans="1:31">
      <c r="A1547" s="56" t="s">
        <v>185</v>
      </c>
      <c r="B1547" s="2" t="s">
        <v>78</v>
      </c>
      <c r="C1547" s="14" t="s">
        <v>195</v>
      </c>
      <c r="D1547" s="2">
        <v>2014</v>
      </c>
      <c r="E1547" s="14">
        <v>2014</v>
      </c>
      <c r="F1547" s="14" t="s">
        <v>102</v>
      </c>
      <c r="G1547" s="26">
        <v>118</v>
      </c>
      <c r="H1547" s="26">
        <v>184</v>
      </c>
      <c r="I1547" s="53">
        <v>326</v>
      </c>
      <c r="J1547" s="30">
        <v>1</v>
      </c>
      <c r="K1547" s="30"/>
      <c r="L1547" s="149"/>
      <c r="M1547" s="30"/>
      <c r="N1547" s="30">
        <v>7.17E-2</v>
      </c>
    </row>
    <row r="1548" spans="1:31">
      <c r="A1548" s="56" t="s">
        <v>186</v>
      </c>
      <c r="B1548" s="2" t="s">
        <v>78</v>
      </c>
      <c r="C1548" s="14" t="s">
        <v>195</v>
      </c>
      <c r="D1548" s="2">
        <v>2014</v>
      </c>
      <c r="E1548" s="14">
        <v>2014</v>
      </c>
      <c r="F1548" s="14" t="s">
        <v>102</v>
      </c>
      <c r="G1548" s="26">
        <v>1773</v>
      </c>
      <c r="H1548" s="26">
        <v>3434</v>
      </c>
      <c r="I1548" s="53">
        <v>6725</v>
      </c>
      <c r="J1548" s="30">
        <v>0.96909999999999996</v>
      </c>
      <c r="K1548" s="30"/>
      <c r="L1548" s="149"/>
      <c r="M1548" s="30"/>
      <c r="N1548" s="30">
        <v>7.17E-2</v>
      </c>
    </row>
    <row r="1549" spans="1:31">
      <c r="A1549" s="56" t="s">
        <v>187</v>
      </c>
      <c r="B1549" s="2" t="s">
        <v>78</v>
      </c>
      <c r="C1549" s="14" t="s">
        <v>195</v>
      </c>
      <c r="D1549" s="2">
        <v>2014</v>
      </c>
      <c r="E1549" s="14">
        <v>2014</v>
      </c>
      <c r="F1549" s="14" t="s">
        <v>102</v>
      </c>
      <c r="G1549" s="26">
        <v>15073</v>
      </c>
      <c r="H1549" s="26">
        <v>30491</v>
      </c>
      <c r="I1549" s="53">
        <v>69504</v>
      </c>
      <c r="J1549" s="30">
        <v>0.91539999999999999</v>
      </c>
      <c r="K1549" s="30"/>
      <c r="L1549" s="149"/>
      <c r="M1549" s="30"/>
      <c r="N1549" s="30">
        <v>7.17E-2</v>
      </c>
    </row>
    <row r="1550" spans="1:31">
      <c r="A1550" s="56" t="s">
        <v>188</v>
      </c>
      <c r="B1550" s="2" t="s">
        <v>78</v>
      </c>
      <c r="C1550" s="14" t="s">
        <v>195</v>
      </c>
      <c r="D1550" s="2">
        <v>2014</v>
      </c>
      <c r="E1550" s="14">
        <v>2014</v>
      </c>
      <c r="F1550" s="14" t="s">
        <v>102</v>
      </c>
      <c r="G1550" s="26">
        <v>2637</v>
      </c>
      <c r="H1550" s="26">
        <v>4997</v>
      </c>
      <c r="I1550" s="53">
        <v>9862</v>
      </c>
      <c r="J1550" s="30">
        <v>0.98350000000000004</v>
      </c>
      <c r="K1550" s="30"/>
      <c r="L1550" s="149"/>
      <c r="M1550" s="30"/>
      <c r="N1550" s="30">
        <v>7.17E-2</v>
      </c>
    </row>
    <row r="1551" spans="1:31">
      <c r="A1551" s="56" t="s">
        <v>189</v>
      </c>
      <c r="B1551" s="2" t="s">
        <v>78</v>
      </c>
      <c r="C1551" s="14" t="s">
        <v>195</v>
      </c>
      <c r="D1551" s="2">
        <v>2014</v>
      </c>
      <c r="E1551" s="14">
        <v>2014</v>
      </c>
      <c r="F1551" s="14" t="s">
        <v>102</v>
      </c>
      <c r="G1551" s="26">
        <v>740</v>
      </c>
      <c r="H1551" s="26">
        <v>1800</v>
      </c>
      <c r="I1551" s="53">
        <v>7355</v>
      </c>
      <c r="J1551" s="30">
        <v>0.76470000000000005</v>
      </c>
      <c r="K1551" s="30"/>
      <c r="L1551" s="149"/>
      <c r="M1551" s="30"/>
      <c r="N1551" s="30">
        <v>7.17E-2</v>
      </c>
    </row>
    <row r="1552" spans="1:31">
      <c r="A1552" s="56" t="s">
        <v>190</v>
      </c>
      <c r="B1552" s="2" t="s">
        <v>77</v>
      </c>
      <c r="C1552" s="14" t="s">
        <v>195</v>
      </c>
      <c r="D1552" s="2">
        <v>2014</v>
      </c>
      <c r="E1552" s="14">
        <v>2014</v>
      </c>
      <c r="F1552" s="14" t="s">
        <v>102</v>
      </c>
      <c r="G1552" s="26">
        <v>34821</v>
      </c>
      <c r="H1552" s="26">
        <v>71743</v>
      </c>
      <c r="I1552" s="53">
        <v>214400</v>
      </c>
      <c r="J1552" s="30">
        <v>0.92310000000000003</v>
      </c>
      <c r="K1552" s="30"/>
      <c r="L1552" s="149"/>
      <c r="M1552" s="30"/>
      <c r="N1552" s="30">
        <v>4.0399999999999998E-2</v>
      </c>
    </row>
    <row r="1553" spans="1:14">
      <c r="A1553" s="56" t="s">
        <v>191</v>
      </c>
      <c r="B1553" s="2" t="s">
        <v>78</v>
      </c>
      <c r="C1553" s="14" t="s">
        <v>195</v>
      </c>
      <c r="D1553" s="2">
        <v>2014</v>
      </c>
      <c r="E1553" s="14">
        <v>2014</v>
      </c>
      <c r="F1553" s="14" t="s">
        <v>102</v>
      </c>
      <c r="G1553" s="26">
        <v>2526</v>
      </c>
      <c r="H1553" s="26">
        <v>5198</v>
      </c>
      <c r="I1553" s="53">
        <v>10096</v>
      </c>
      <c r="J1553" s="30">
        <v>1</v>
      </c>
      <c r="K1553" s="30"/>
      <c r="L1553" s="149"/>
      <c r="M1553" s="30"/>
      <c r="N1553" s="30">
        <v>7.17E-2</v>
      </c>
    </row>
    <row r="1554" spans="1:14">
      <c r="A1554" s="56" t="s">
        <v>192</v>
      </c>
      <c r="B1554" s="2" t="s">
        <v>78</v>
      </c>
      <c r="C1554" s="14" t="s">
        <v>195</v>
      </c>
      <c r="D1554" s="2">
        <v>2014</v>
      </c>
      <c r="E1554" s="14">
        <v>2014</v>
      </c>
      <c r="F1554" s="14" t="s">
        <v>102</v>
      </c>
      <c r="G1554" s="26">
        <v>6750</v>
      </c>
      <c r="H1554" s="26">
        <v>12312</v>
      </c>
      <c r="I1554" s="53">
        <v>30770</v>
      </c>
      <c r="J1554" s="30">
        <v>0.98009999999999997</v>
      </c>
      <c r="K1554" s="30"/>
      <c r="L1554" s="149"/>
      <c r="M1554" s="30"/>
      <c r="N1554" s="30">
        <v>7.17E-2</v>
      </c>
    </row>
    <row r="1555" spans="1:14">
      <c r="A1555" s="13" t="s">
        <v>134</v>
      </c>
      <c r="B1555" s="2" t="s">
        <v>77</v>
      </c>
      <c r="C1555" s="14" t="s">
        <v>195</v>
      </c>
      <c r="D1555" s="2">
        <v>2014</v>
      </c>
      <c r="E1555" s="14">
        <v>2014</v>
      </c>
      <c r="F1555" s="14" t="s">
        <v>102</v>
      </c>
      <c r="G1555" s="26">
        <v>96360</v>
      </c>
      <c r="H1555" s="26">
        <v>229389</v>
      </c>
      <c r="I1555" s="53">
        <v>399052</v>
      </c>
      <c r="J1555" s="30">
        <v>0.93210000000000004</v>
      </c>
      <c r="K1555" s="30"/>
      <c r="L1555" s="149"/>
      <c r="M1555" s="30"/>
      <c r="N1555" s="30">
        <v>3.0700000000000002E-2</v>
      </c>
    </row>
    <row r="1556" spans="1:14">
      <c r="A1556" s="13" t="s">
        <v>135</v>
      </c>
      <c r="B1556" s="2" t="s">
        <v>78</v>
      </c>
      <c r="C1556" s="14" t="s">
        <v>195</v>
      </c>
      <c r="D1556" s="2">
        <v>2014</v>
      </c>
      <c r="E1556" s="14">
        <v>2014</v>
      </c>
      <c r="F1556" s="14" t="s">
        <v>102</v>
      </c>
      <c r="G1556" s="26">
        <v>1518</v>
      </c>
      <c r="H1556" s="26">
        <v>3746</v>
      </c>
      <c r="I1556" s="53">
        <v>10070</v>
      </c>
      <c r="J1556" s="30">
        <v>1</v>
      </c>
      <c r="K1556" s="30"/>
      <c r="L1556" s="149"/>
      <c r="M1556" s="30"/>
      <c r="N1556" s="30">
        <v>7.17E-2</v>
      </c>
    </row>
    <row r="1557" spans="1:14">
      <c r="A1557" s="13" t="s">
        <v>136</v>
      </c>
      <c r="B1557" s="2" t="s">
        <v>78</v>
      </c>
      <c r="C1557" s="14" t="s">
        <v>195</v>
      </c>
      <c r="D1557" s="2">
        <v>2014</v>
      </c>
      <c r="E1557" s="14">
        <v>2014</v>
      </c>
      <c r="F1557" s="14" t="s">
        <v>102</v>
      </c>
      <c r="G1557" s="26">
        <v>9670</v>
      </c>
      <c r="H1557" s="26">
        <v>17819</v>
      </c>
      <c r="I1557" s="53">
        <v>40586</v>
      </c>
      <c r="J1557" s="30">
        <v>0.96919999999999995</v>
      </c>
      <c r="K1557" s="30"/>
      <c r="L1557" s="149"/>
      <c r="M1557" s="30"/>
      <c r="N1557" s="30">
        <v>7.17E-2</v>
      </c>
    </row>
    <row r="1558" spans="1:14">
      <c r="A1558" s="13" t="s">
        <v>137</v>
      </c>
      <c r="B1558" s="2" t="s">
        <v>78</v>
      </c>
      <c r="C1558" s="14" t="s">
        <v>195</v>
      </c>
      <c r="D1558" s="2">
        <v>2014</v>
      </c>
      <c r="E1558" s="14">
        <v>2014</v>
      </c>
      <c r="F1558" s="14" t="s">
        <v>102</v>
      </c>
      <c r="G1558" s="26">
        <v>15184</v>
      </c>
      <c r="H1558" s="26">
        <v>38344</v>
      </c>
      <c r="I1558" s="53">
        <v>75918</v>
      </c>
      <c r="J1558" s="30">
        <v>0.94059999999999999</v>
      </c>
      <c r="K1558" s="30"/>
      <c r="L1558" s="149"/>
      <c r="M1558" s="30"/>
      <c r="N1558" s="30">
        <v>7.17E-2</v>
      </c>
    </row>
    <row r="1559" spans="1:14">
      <c r="A1559" s="13" t="s">
        <v>138</v>
      </c>
      <c r="B1559" s="2" t="s">
        <v>78</v>
      </c>
      <c r="C1559" s="14" t="s">
        <v>195</v>
      </c>
      <c r="D1559" s="2">
        <v>2014</v>
      </c>
      <c r="E1559" s="14">
        <v>2014</v>
      </c>
      <c r="F1559" s="14" t="s">
        <v>102</v>
      </c>
      <c r="G1559" s="26">
        <v>1104</v>
      </c>
      <c r="H1559" s="26">
        <v>2232</v>
      </c>
      <c r="I1559" s="53">
        <v>4786</v>
      </c>
      <c r="J1559" s="30">
        <v>1</v>
      </c>
      <c r="K1559" s="30"/>
      <c r="L1559" s="149"/>
      <c r="M1559" s="30"/>
      <c r="N1559" s="30">
        <v>7.17E-2</v>
      </c>
    </row>
    <row r="1560" spans="1:14">
      <c r="A1560" s="13" t="s">
        <v>139</v>
      </c>
      <c r="B1560" s="2" t="s">
        <v>78</v>
      </c>
      <c r="C1560" s="14" t="s">
        <v>195</v>
      </c>
      <c r="D1560" s="2">
        <v>2014</v>
      </c>
      <c r="E1560" s="14">
        <v>2014</v>
      </c>
      <c r="F1560" s="14" t="s">
        <v>102</v>
      </c>
      <c r="G1560" s="26">
        <v>61058</v>
      </c>
      <c r="H1560" s="26">
        <v>147492</v>
      </c>
      <c r="I1560" s="53">
        <v>316588</v>
      </c>
      <c r="J1560" s="30">
        <v>0.99339999999999995</v>
      </c>
      <c r="K1560" s="30"/>
      <c r="L1560" s="149"/>
      <c r="M1560" s="30"/>
      <c r="N1560" s="30">
        <v>2.5999999999999999E-2</v>
      </c>
    </row>
    <row r="1561" spans="1:14">
      <c r="A1561" s="13" t="s">
        <v>140</v>
      </c>
      <c r="B1561" s="2" t="s">
        <v>78</v>
      </c>
      <c r="C1561" s="14" t="s">
        <v>195</v>
      </c>
      <c r="D1561" s="2">
        <v>2014</v>
      </c>
      <c r="E1561" s="14">
        <v>2014</v>
      </c>
      <c r="F1561" s="14" t="s">
        <v>102</v>
      </c>
      <c r="G1561" s="26">
        <v>10142</v>
      </c>
      <c r="H1561" s="26">
        <v>24091</v>
      </c>
      <c r="I1561" s="53">
        <v>47071</v>
      </c>
      <c r="J1561" s="30">
        <v>0.97419999999999995</v>
      </c>
      <c r="K1561" s="30"/>
      <c r="L1561" s="149"/>
      <c r="M1561" s="30"/>
      <c r="N1561" s="30">
        <v>7.17E-2</v>
      </c>
    </row>
    <row r="1562" spans="1:14">
      <c r="A1562" s="13" t="s">
        <v>141</v>
      </c>
      <c r="B1562" s="2" t="s">
        <v>78</v>
      </c>
      <c r="C1562" s="14" t="s">
        <v>195</v>
      </c>
      <c r="D1562" s="2">
        <v>2014</v>
      </c>
      <c r="E1562" s="14">
        <v>2014</v>
      </c>
      <c r="F1562" s="14" t="s">
        <v>102</v>
      </c>
      <c r="G1562" s="26">
        <v>5282</v>
      </c>
      <c r="H1562" s="26">
        <v>10700</v>
      </c>
      <c r="I1562" s="53">
        <v>24389</v>
      </c>
      <c r="J1562" s="30">
        <v>0.9415</v>
      </c>
      <c r="K1562" s="30"/>
      <c r="L1562" s="149"/>
      <c r="M1562" s="30"/>
      <c r="N1562" s="30">
        <v>7.17E-2</v>
      </c>
    </row>
    <row r="1563" spans="1:14">
      <c r="A1563" s="13" t="s">
        <v>142</v>
      </c>
      <c r="B1563" s="2" t="s">
        <v>78</v>
      </c>
      <c r="C1563" s="14" t="s">
        <v>195</v>
      </c>
      <c r="D1563" s="2">
        <v>2014</v>
      </c>
      <c r="E1563" s="14">
        <v>2014</v>
      </c>
      <c r="F1563" s="14" t="s">
        <v>102</v>
      </c>
      <c r="G1563" s="26">
        <v>1525</v>
      </c>
      <c r="H1563" s="26">
        <v>3178</v>
      </c>
      <c r="I1563" s="53">
        <v>6435</v>
      </c>
      <c r="J1563" s="30">
        <v>0.89249999999999996</v>
      </c>
      <c r="K1563" s="30"/>
      <c r="L1563" s="149"/>
      <c r="M1563" s="30"/>
      <c r="N1563" s="30">
        <v>7.17E-2</v>
      </c>
    </row>
    <row r="1564" spans="1:14">
      <c r="A1564" s="13" t="s">
        <v>143</v>
      </c>
      <c r="B1564" s="2" t="s">
        <v>79</v>
      </c>
      <c r="C1564" s="14" t="s">
        <v>195</v>
      </c>
      <c r="D1564" s="2">
        <v>2014</v>
      </c>
      <c r="E1564" s="14">
        <v>2014</v>
      </c>
      <c r="F1564" s="14" t="s">
        <v>102</v>
      </c>
      <c r="G1564" s="26">
        <v>575263</v>
      </c>
      <c r="H1564" s="26">
        <v>1177722</v>
      </c>
      <c r="I1564" s="53">
        <v>3294444</v>
      </c>
      <c r="J1564" s="30">
        <v>0.9597</v>
      </c>
      <c r="K1564" s="30"/>
      <c r="L1564" s="149"/>
      <c r="M1564" s="30"/>
      <c r="N1564" s="30">
        <v>3.2000000000000001E-2</v>
      </c>
    </row>
    <row r="1565" spans="1:14">
      <c r="A1565" s="13" t="s">
        <v>144</v>
      </c>
      <c r="B1565" s="2" t="s">
        <v>78</v>
      </c>
      <c r="C1565" s="14" t="s">
        <v>195</v>
      </c>
      <c r="D1565" s="2">
        <v>2014</v>
      </c>
      <c r="E1565" s="14">
        <v>2014</v>
      </c>
      <c r="F1565" s="14" t="s">
        <v>102</v>
      </c>
      <c r="G1565" s="26">
        <v>11466</v>
      </c>
      <c r="H1565" s="26">
        <v>28733</v>
      </c>
      <c r="I1565" s="53">
        <v>59289</v>
      </c>
      <c r="J1565" s="30">
        <v>0.98529999999999995</v>
      </c>
      <c r="K1565" s="30"/>
      <c r="L1565" s="149"/>
      <c r="M1565" s="30"/>
      <c r="N1565" s="30">
        <v>7.17E-2</v>
      </c>
    </row>
    <row r="1566" spans="1:14">
      <c r="A1566" s="13" t="s">
        <v>145</v>
      </c>
      <c r="B1566" s="2" t="s">
        <v>78</v>
      </c>
      <c r="C1566" s="14" t="s">
        <v>195</v>
      </c>
      <c r="D1566" s="2">
        <v>2014</v>
      </c>
      <c r="E1566" s="14">
        <v>2014</v>
      </c>
      <c r="F1566" s="14" t="s">
        <v>102</v>
      </c>
      <c r="G1566" s="26">
        <v>6045</v>
      </c>
      <c r="H1566" s="26">
        <v>10131</v>
      </c>
      <c r="I1566" s="53">
        <v>35555</v>
      </c>
      <c r="J1566" s="30">
        <v>0.94220000000000004</v>
      </c>
      <c r="K1566" s="30"/>
      <c r="L1566" s="149"/>
      <c r="M1566" s="30"/>
      <c r="N1566" s="30">
        <v>7.17E-2</v>
      </c>
    </row>
    <row r="1567" spans="1:14">
      <c r="A1567" s="13" t="s">
        <v>146</v>
      </c>
      <c r="B1567" s="2" t="s">
        <v>78</v>
      </c>
      <c r="C1567" s="14" t="s">
        <v>195</v>
      </c>
      <c r="D1567" s="2">
        <v>2014</v>
      </c>
      <c r="E1567" s="14">
        <v>2014</v>
      </c>
      <c r="F1567" s="14" t="s">
        <v>102</v>
      </c>
      <c r="G1567" s="26">
        <v>1041</v>
      </c>
      <c r="H1567" s="26">
        <v>2061</v>
      </c>
      <c r="I1567" s="53">
        <v>4175</v>
      </c>
      <c r="J1567" s="30">
        <v>0.88100000000000001</v>
      </c>
      <c r="K1567" s="30"/>
      <c r="L1567" s="149"/>
      <c r="M1567" s="30"/>
      <c r="N1567" s="30">
        <v>7.17E-2</v>
      </c>
    </row>
    <row r="1568" spans="1:14">
      <c r="A1568" s="13" t="s">
        <v>147</v>
      </c>
      <c r="B1568" s="2" t="s">
        <v>78</v>
      </c>
      <c r="C1568" s="14" t="s">
        <v>195</v>
      </c>
      <c r="D1568" s="2">
        <v>2014</v>
      </c>
      <c r="E1568" s="14">
        <v>2014</v>
      </c>
      <c r="F1568" s="14" t="s">
        <v>102</v>
      </c>
      <c r="G1568" s="26">
        <v>7420</v>
      </c>
      <c r="H1568" s="26">
        <v>13793</v>
      </c>
      <c r="I1568" s="53">
        <v>33221</v>
      </c>
      <c r="J1568" s="30">
        <v>0.99260000000000004</v>
      </c>
      <c r="K1568" s="30"/>
      <c r="L1568" s="149"/>
      <c r="M1568" s="30"/>
      <c r="N1568" s="30">
        <v>7.17E-2</v>
      </c>
    </row>
    <row r="1569" spans="1:14">
      <c r="A1569" s="13" t="s">
        <v>148</v>
      </c>
      <c r="B1569" s="2" t="s">
        <v>78</v>
      </c>
      <c r="C1569" s="14" t="s">
        <v>195</v>
      </c>
      <c r="D1569" s="2">
        <v>2014</v>
      </c>
      <c r="E1569" s="14">
        <v>2014</v>
      </c>
      <c r="F1569" s="14" t="s">
        <v>102</v>
      </c>
      <c r="G1569" s="26">
        <v>23896</v>
      </c>
      <c r="H1569" s="26">
        <v>57076</v>
      </c>
      <c r="I1569" s="53">
        <v>112977</v>
      </c>
      <c r="J1569" s="30">
        <v>0.95750000000000002</v>
      </c>
      <c r="K1569" s="30"/>
      <c r="L1569" s="149"/>
      <c r="M1569" s="30"/>
      <c r="N1569" s="30">
        <v>3.8999999999999998E-3</v>
      </c>
    </row>
    <row r="1570" spans="1:14">
      <c r="A1570" s="13" t="s">
        <v>149</v>
      </c>
      <c r="B1570" s="2" t="s">
        <v>78</v>
      </c>
      <c r="C1570" s="14" t="s">
        <v>195</v>
      </c>
      <c r="D1570" s="2">
        <v>2014</v>
      </c>
      <c r="E1570" s="14">
        <v>2014</v>
      </c>
      <c r="F1570" s="14" t="s">
        <v>102</v>
      </c>
      <c r="G1570" s="26">
        <v>447</v>
      </c>
      <c r="H1570" s="26">
        <v>987</v>
      </c>
      <c r="I1570" s="53">
        <v>2602</v>
      </c>
      <c r="J1570" s="30">
        <v>1</v>
      </c>
      <c r="K1570" s="30"/>
      <c r="L1570" s="149"/>
      <c r="M1570" s="30"/>
      <c r="N1570" s="30">
        <v>7.17E-2</v>
      </c>
    </row>
    <row r="1571" spans="1:14">
      <c r="A1571" s="13" t="s">
        <v>150</v>
      </c>
      <c r="B1571" s="2" t="s">
        <v>78</v>
      </c>
      <c r="C1571" s="14" t="s">
        <v>195</v>
      </c>
      <c r="D1571" s="2">
        <v>2014</v>
      </c>
      <c r="E1571" s="14">
        <v>2014</v>
      </c>
      <c r="F1571" s="14" t="s">
        <v>102</v>
      </c>
      <c r="G1571" s="26">
        <v>596</v>
      </c>
      <c r="H1571" s="26">
        <v>936</v>
      </c>
      <c r="I1571" s="53">
        <v>2745</v>
      </c>
      <c r="J1571" s="30">
        <v>0.89800000000000002</v>
      </c>
      <c r="K1571" s="30"/>
      <c r="L1571" s="149"/>
      <c r="M1571" s="30"/>
      <c r="N1571" s="30">
        <v>7.17E-2</v>
      </c>
    </row>
    <row r="1572" spans="1:14">
      <c r="A1572" s="13" t="s">
        <v>151</v>
      </c>
      <c r="B1572" s="2" t="s">
        <v>78</v>
      </c>
      <c r="C1572" s="14" t="s">
        <v>195</v>
      </c>
      <c r="D1572" s="2">
        <v>2014</v>
      </c>
      <c r="E1572" s="14">
        <v>2014</v>
      </c>
      <c r="F1572" s="14" t="s">
        <v>102</v>
      </c>
      <c r="G1572" s="26">
        <v>23432</v>
      </c>
      <c r="H1572" s="26">
        <v>53651</v>
      </c>
      <c r="I1572" s="53">
        <v>139458</v>
      </c>
      <c r="J1572" s="30">
        <v>0.999</v>
      </c>
      <c r="K1572" s="30"/>
      <c r="L1572" s="149"/>
      <c r="M1572" s="30"/>
      <c r="N1572" s="30">
        <v>7.9399999999999998E-2</v>
      </c>
    </row>
    <row r="1573" spans="1:14">
      <c r="A1573" s="13" t="s">
        <v>152</v>
      </c>
      <c r="B1573" s="2" t="s">
        <v>78</v>
      </c>
      <c r="C1573" s="14" t="s">
        <v>195</v>
      </c>
      <c r="D1573" s="2">
        <v>2014</v>
      </c>
      <c r="E1573" s="14">
        <v>2014</v>
      </c>
      <c r="F1573" s="14" t="s">
        <v>102</v>
      </c>
      <c r="G1573" s="26">
        <v>3551</v>
      </c>
      <c r="H1573" s="26">
        <v>7445</v>
      </c>
      <c r="I1573" s="53">
        <v>26680</v>
      </c>
      <c r="J1573" s="30">
        <v>0.95240000000000002</v>
      </c>
      <c r="K1573" s="30"/>
      <c r="L1573" s="149"/>
      <c r="M1573" s="30"/>
      <c r="N1573" s="30">
        <v>7.17E-2</v>
      </c>
    </row>
    <row r="1574" spans="1:14">
      <c r="A1574" s="13" t="s">
        <v>153</v>
      </c>
      <c r="B1574" s="2" t="s">
        <v>78</v>
      </c>
      <c r="C1574" s="14" t="s">
        <v>195</v>
      </c>
      <c r="D1574" s="2">
        <v>2014</v>
      </c>
      <c r="E1574" s="14">
        <v>2014</v>
      </c>
      <c r="F1574" s="14" t="s">
        <v>102</v>
      </c>
      <c r="G1574" s="26">
        <v>4073</v>
      </c>
      <c r="H1574" s="26">
        <v>7664</v>
      </c>
      <c r="I1574" s="53">
        <v>19665</v>
      </c>
      <c r="J1574" s="30">
        <v>0.98860000000000003</v>
      </c>
      <c r="K1574" s="30"/>
      <c r="L1574" s="149"/>
      <c r="M1574" s="30"/>
      <c r="N1574" s="30">
        <v>7.17E-2</v>
      </c>
    </row>
    <row r="1575" spans="1:14">
      <c r="A1575" s="13" t="s">
        <v>154</v>
      </c>
      <c r="B1575" s="2" t="s">
        <v>77</v>
      </c>
      <c r="C1575" s="14" t="s">
        <v>195</v>
      </c>
      <c r="D1575" s="2">
        <v>2014</v>
      </c>
      <c r="E1575" s="14">
        <v>2014</v>
      </c>
      <c r="F1575" s="14" t="s">
        <v>102</v>
      </c>
      <c r="G1575" s="26">
        <v>115078</v>
      </c>
      <c r="H1575" s="26">
        <v>248254</v>
      </c>
      <c r="I1575" s="53">
        <v>718005</v>
      </c>
      <c r="J1575" s="30">
        <v>0.98299999999999998</v>
      </c>
      <c r="K1575" s="30"/>
      <c r="L1575" s="149"/>
      <c r="M1575" s="30"/>
      <c r="N1575" s="30">
        <v>3.3799999999999997E-2</v>
      </c>
    </row>
    <row r="1576" spans="1:14">
      <c r="A1576" s="13" t="s">
        <v>155</v>
      </c>
      <c r="B1576" s="2" t="s">
        <v>77</v>
      </c>
      <c r="C1576" s="14" t="s">
        <v>195</v>
      </c>
      <c r="D1576" s="2">
        <v>2014</v>
      </c>
      <c r="E1576" s="14">
        <v>2014</v>
      </c>
      <c r="F1576" s="14" t="s">
        <v>102</v>
      </c>
      <c r="G1576" s="26">
        <v>9114</v>
      </c>
      <c r="H1576" s="26">
        <v>18497</v>
      </c>
      <c r="I1576" s="53">
        <v>50576</v>
      </c>
      <c r="J1576" s="30">
        <v>0.99750000000000005</v>
      </c>
      <c r="K1576" s="30"/>
      <c r="L1576" s="149"/>
      <c r="M1576" s="30"/>
      <c r="N1576" s="30">
        <v>7.17E-2</v>
      </c>
    </row>
    <row r="1577" spans="1:14">
      <c r="A1577" s="13" t="s">
        <v>156</v>
      </c>
      <c r="B1577" s="2" t="s">
        <v>78</v>
      </c>
      <c r="C1577" s="14" t="s">
        <v>195</v>
      </c>
      <c r="D1577" s="2">
        <v>2014</v>
      </c>
      <c r="E1577" s="14">
        <v>2014</v>
      </c>
      <c r="F1577" s="14" t="s">
        <v>102</v>
      </c>
      <c r="G1577" s="26">
        <v>954</v>
      </c>
      <c r="H1577" s="26">
        <v>1844</v>
      </c>
      <c r="I1577" s="53">
        <v>4655</v>
      </c>
      <c r="J1577" s="30">
        <v>1</v>
      </c>
      <c r="K1577" s="30"/>
      <c r="L1577" s="149"/>
      <c r="M1577" s="30"/>
      <c r="N1577" s="30">
        <v>7.17E-2</v>
      </c>
    </row>
    <row r="1578" spans="1:14">
      <c r="A1578" s="13" t="s">
        <v>157</v>
      </c>
      <c r="B1578" s="2" t="s">
        <v>78</v>
      </c>
      <c r="C1578" s="14" t="s">
        <v>195</v>
      </c>
      <c r="D1578" s="2">
        <v>2014</v>
      </c>
      <c r="E1578" s="14">
        <v>2014</v>
      </c>
      <c r="F1578" s="14" t="s">
        <v>102</v>
      </c>
      <c r="G1578" s="26">
        <v>121352</v>
      </c>
      <c r="H1578" s="26">
        <v>285783</v>
      </c>
      <c r="I1578" s="53">
        <v>634272</v>
      </c>
      <c r="J1578" s="30">
        <v>0.99580000000000002</v>
      </c>
      <c r="K1578" s="30"/>
      <c r="L1578" s="149"/>
      <c r="M1578" s="30"/>
      <c r="N1578" s="30">
        <v>3.5000000000000003E-2</v>
      </c>
    </row>
    <row r="1579" spans="1:14">
      <c r="A1579" s="13" t="s">
        <v>158</v>
      </c>
      <c r="B1579" s="2" t="s">
        <v>77</v>
      </c>
      <c r="C1579" s="14" t="s">
        <v>195</v>
      </c>
      <c r="D1579" s="2">
        <v>2014</v>
      </c>
      <c r="E1579" s="14">
        <v>2014</v>
      </c>
      <c r="F1579" s="14" t="s">
        <v>102</v>
      </c>
      <c r="G1579" s="26">
        <v>98416</v>
      </c>
      <c r="H1579" s="26">
        <v>214817</v>
      </c>
      <c r="I1579" s="53">
        <v>445605</v>
      </c>
      <c r="J1579" s="30">
        <v>0.96530000000000005</v>
      </c>
      <c r="K1579" s="30"/>
      <c r="L1579" s="149"/>
      <c r="M1579" s="30"/>
      <c r="N1579" s="30">
        <v>7.0000000000000001E-3</v>
      </c>
    </row>
    <row r="1580" spans="1:14">
      <c r="A1580" s="13" t="s">
        <v>159</v>
      </c>
      <c r="B1580" s="2" t="s">
        <v>78</v>
      </c>
      <c r="C1580" s="14" t="s">
        <v>195</v>
      </c>
      <c r="D1580" s="2">
        <v>2014</v>
      </c>
      <c r="E1580" s="14">
        <v>2014</v>
      </c>
      <c r="F1580" s="14" t="s">
        <v>102</v>
      </c>
      <c r="G1580" s="26">
        <v>2747</v>
      </c>
      <c r="H1580" s="26">
        <v>6389</v>
      </c>
      <c r="I1580" s="53">
        <v>15217</v>
      </c>
      <c r="J1580" s="30">
        <v>0.98399999999999999</v>
      </c>
      <c r="K1580" s="30"/>
      <c r="L1580" s="149"/>
      <c r="M1580" s="30"/>
      <c r="N1580" s="30">
        <v>7.17E-2</v>
      </c>
    </row>
    <row r="1581" spans="1:14">
      <c r="A1581" s="13" t="s">
        <v>160</v>
      </c>
      <c r="B1581" s="2" t="s">
        <v>78</v>
      </c>
      <c r="C1581" s="14" t="s">
        <v>195</v>
      </c>
      <c r="D1581" s="2">
        <v>2014</v>
      </c>
      <c r="E1581" s="14">
        <v>2014</v>
      </c>
      <c r="F1581" s="14" t="s">
        <v>102</v>
      </c>
      <c r="G1581" s="26">
        <v>168054</v>
      </c>
      <c r="H1581" s="26">
        <v>384782</v>
      </c>
      <c r="I1581" s="53">
        <v>704210</v>
      </c>
      <c r="J1581" s="30">
        <v>0.99809999999999999</v>
      </c>
      <c r="K1581" s="30"/>
      <c r="L1581" s="149"/>
      <c r="M1581" s="30"/>
      <c r="N1581" s="30">
        <v>9.9000000000000008E-3</v>
      </c>
    </row>
    <row r="1582" spans="1:14">
      <c r="A1582" s="13" t="s">
        <v>161</v>
      </c>
      <c r="B1582" s="2" t="s">
        <v>77</v>
      </c>
      <c r="C1582" s="14" t="s">
        <v>195</v>
      </c>
      <c r="D1582" s="2">
        <v>2014</v>
      </c>
      <c r="E1582" s="14">
        <v>2014</v>
      </c>
      <c r="F1582" s="14" t="s">
        <v>102</v>
      </c>
      <c r="G1582" s="26">
        <v>130339</v>
      </c>
      <c r="H1582" s="26">
        <v>275207</v>
      </c>
      <c r="I1582" s="53">
        <v>672104</v>
      </c>
      <c r="J1582" s="30">
        <v>0.92269999999999996</v>
      </c>
      <c r="K1582" s="30"/>
      <c r="L1582" s="149"/>
      <c r="M1582" s="30"/>
      <c r="N1582" s="30">
        <v>5.0099999999999999E-2</v>
      </c>
    </row>
    <row r="1583" spans="1:14">
      <c r="A1583" s="13" t="s">
        <v>162</v>
      </c>
      <c r="B1583" s="2" t="s">
        <v>77</v>
      </c>
      <c r="C1583" s="14" t="s">
        <v>195</v>
      </c>
      <c r="D1583" s="2">
        <v>2014</v>
      </c>
      <c r="E1583" s="14">
        <v>2014</v>
      </c>
      <c r="F1583" s="14" t="s">
        <v>102</v>
      </c>
      <c r="G1583" s="26">
        <v>32712</v>
      </c>
      <c r="H1583" s="26">
        <v>50927</v>
      </c>
      <c r="I1583" s="53">
        <v>197450</v>
      </c>
      <c r="J1583" s="30">
        <v>0.97499999999999998</v>
      </c>
      <c r="K1583" s="30"/>
      <c r="L1583" s="149"/>
      <c r="M1583" s="30"/>
      <c r="N1583" s="30">
        <v>4.1700000000000001E-2</v>
      </c>
    </row>
    <row r="1584" spans="1:14">
      <c r="A1584" s="13" t="s">
        <v>163</v>
      </c>
      <c r="B1584" s="2" t="s">
        <v>78</v>
      </c>
      <c r="C1584" s="14" t="s">
        <v>195</v>
      </c>
      <c r="D1584" s="2">
        <v>2014</v>
      </c>
      <c r="E1584" s="14">
        <v>2014</v>
      </c>
      <c r="F1584" s="14" t="s">
        <v>102</v>
      </c>
      <c r="G1584" s="26">
        <v>48892</v>
      </c>
      <c r="H1584" s="26">
        <v>116005</v>
      </c>
      <c r="I1584" s="53">
        <v>243358</v>
      </c>
      <c r="J1584" s="30">
        <v>0.98350000000000004</v>
      </c>
      <c r="K1584" s="30"/>
      <c r="L1584" s="149"/>
      <c r="M1584" s="30"/>
      <c r="N1584" s="30">
        <v>4.8899999999999999E-2</v>
      </c>
    </row>
    <row r="1585" spans="1:31">
      <c r="A1585" s="13" t="s">
        <v>164</v>
      </c>
      <c r="B1585" s="2" t="s">
        <v>77</v>
      </c>
      <c r="C1585" s="14" t="s">
        <v>195</v>
      </c>
      <c r="D1585" s="2">
        <v>2014</v>
      </c>
      <c r="E1585" s="14">
        <v>2014</v>
      </c>
      <c r="F1585" s="14" t="s">
        <v>102</v>
      </c>
      <c r="G1585" s="26">
        <v>9665</v>
      </c>
      <c r="H1585" s="26">
        <v>18472</v>
      </c>
      <c r="I1585" s="53">
        <v>49551</v>
      </c>
      <c r="J1585" s="30">
        <v>0.95309999999999995</v>
      </c>
      <c r="K1585" s="30"/>
      <c r="L1585" s="149"/>
      <c r="M1585" s="30"/>
      <c r="N1585" s="30">
        <v>7.17E-2</v>
      </c>
    </row>
    <row r="1586" spans="1:31">
      <c r="A1586" s="13" t="s">
        <v>165</v>
      </c>
      <c r="B1586" s="2" t="s">
        <v>77</v>
      </c>
      <c r="C1586" s="14" t="s">
        <v>195</v>
      </c>
      <c r="D1586" s="2">
        <v>2014</v>
      </c>
      <c r="E1586" s="14">
        <v>2014</v>
      </c>
      <c r="F1586" s="14" t="s">
        <v>102</v>
      </c>
      <c r="G1586" s="26">
        <v>15990</v>
      </c>
      <c r="H1586" s="26">
        <v>32391</v>
      </c>
      <c r="I1586" s="53">
        <v>124863</v>
      </c>
      <c r="J1586" s="30">
        <v>0.98650000000000004</v>
      </c>
      <c r="K1586" s="30"/>
      <c r="L1586" s="149"/>
      <c r="M1586" s="30"/>
      <c r="N1586" s="30">
        <v>7.17E-2</v>
      </c>
    </row>
    <row r="1587" spans="1:31">
      <c r="A1587" s="13" t="s">
        <v>166</v>
      </c>
      <c r="B1587" s="2" t="s">
        <v>77</v>
      </c>
      <c r="C1587" s="14" t="s">
        <v>195</v>
      </c>
      <c r="D1587" s="2">
        <v>2014</v>
      </c>
      <c r="E1587" s="14">
        <v>2014</v>
      </c>
      <c r="F1587" s="14" t="s">
        <v>102</v>
      </c>
      <c r="G1587" s="26">
        <v>16152</v>
      </c>
      <c r="H1587" s="26">
        <v>35999</v>
      </c>
      <c r="I1587" s="53">
        <v>113913</v>
      </c>
      <c r="J1587" s="30">
        <v>0.75560000000000005</v>
      </c>
      <c r="K1587" s="30"/>
      <c r="L1587" s="149"/>
      <c r="M1587" s="30"/>
      <c r="N1587" s="30">
        <v>7.17E-2</v>
      </c>
    </row>
    <row r="1588" spans="1:31">
      <c r="A1588" s="13" t="s">
        <v>167</v>
      </c>
      <c r="B1588" s="2" t="s">
        <v>77</v>
      </c>
      <c r="C1588" s="14" t="s">
        <v>195</v>
      </c>
      <c r="D1588" s="2">
        <v>2014</v>
      </c>
      <c r="E1588" s="14">
        <v>2014</v>
      </c>
      <c r="F1588" s="14" t="s">
        <v>102</v>
      </c>
      <c r="G1588" s="26">
        <v>54000</v>
      </c>
      <c r="H1588" s="26">
        <v>112548</v>
      </c>
      <c r="I1588" s="53">
        <v>369034</v>
      </c>
      <c r="J1588" s="30">
        <v>0.95369999999999999</v>
      </c>
      <c r="K1588" s="30"/>
      <c r="L1588" s="149"/>
      <c r="M1588" s="30"/>
      <c r="N1588" s="30">
        <v>3.4099999999999998E-2</v>
      </c>
    </row>
    <row r="1589" spans="1:31">
      <c r="A1589" s="13" t="s">
        <v>168</v>
      </c>
      <c r="B1589" s="2" t="s">
        <v>77</v>
      </c>
      <c r="C1589" s="14" t="s">
        <v>195</v>
      </c>
      <c r="D1589" s="2">
        <v>2014</v>
      </c>
      <c r="E1589" s="14">
        <v>2014</v>
      </c>
      <c r="F1589" s="14" t="s">
        <v>102</v>
      </c>
      <c r="G1589" s="26">
        <v>12580</v>
      </c>
      <c r="H1589" s="26">
        <v>24656</v>
      </c>
      <c r="I1589" s="53">
        <v>62884</v>
      </c>
      <c r="J1589" s="30">
        <v>0.84409999999999996</v>
      </c>
      <c r="K1589" s="30"/>
      <c r="L1589" s="149"/>
      <c r="M1589" s="30"/>
      <c r="N1589" s="30">
        <v>7.17E-2</v>
      </c>
    </row>
    <row r="1590" spans="1:31">
      <c r="A1590" s="13" t="s">
        <v>169</v>
      </c>
      <c r="B1590" s="2" t="s">
        <v>78</v>
      </c>
      <c r="C1590" s="14" t="s">
        <v>195</v>
      </c>
      <c r="D1590" s="2">
        <v>2014</v>
      </c>
      <c r="E1590" s="14">
        <v>2014</v>
      </c>
      <c r="F1590" s="14" t="s">
        <v>102</v>
      </c>
      <c r="G1590" s="26">
        <v>12233</v>
      </c>
      <c r="H1590" s="26">
        <v>24177</v>
      </c>
      <c r="I1590" s="53">
        <v>55147</v>
      </c>
      <c r="J1590" s="30">
        <v>0.96450000000000002</v>
      </c>
      <c r="K1590" s="30"/>
      <c r="L1590" s="149"/>
      <c r="M1590" s="30"/>
      <c r="N1590" s="30">
        <v>7.17E-2</v>
      </c>
    </row>
    <row r="1591" spans="1:31">
      <c r="A1591" s="13" t="s">
        <v>170</v>
      </c>
      <c r="B1591" s="2" t="s">
        <v>78</v>
      </c>
      <c r="C1591" s="14" t="s">
        <v>195</v>
      </c>
      <c r="D1591" s="2">
        <v>2014</v>
      </c>
      <c r="E1591" s="14">
        <v>2014</v>
      </c>
      <c r="F1591" s="14" t="s">
        <v>102</v>
      </c>
      <c r="G1591" s="26">
        <v>170</v>
      </c>
      <c r="H1591" s="26">
        <v>289</v>
      </c>
      <c r="I1591" s="53">
        <v>714</v>
      </c>
      <c r="J1591" s="30">
        <v>1</v>
      </c>
      <c r="K1591" s="30"/>
      <c r="L1591" s="149"/>
      <c r="M1591" s="30"/>
      <c r="N1591" s="30">
        <v>7.17E-2</v>
      </c>
    </row>
    <row r="1592" spans="1:31">
      <c r="A1592" s="13" t="s">
        <v>171</v>
      </c>
      <c r="B1592" s="2" t="s">
        <v>78</v>
      </c>
      <c r="C1592" s="14" t="s">
        <v>195</v>
      </c>
      <c r="D1592" s="2">
        <v>2014</v>
      </c>
      <c r="E1592" s="14">
        <v>2014</v>
      </c>
      <c r="F1592" s="14" t="s">
        <v>102</v>
      </c>
      <c r="G1592" s="26">
        <v>3160</v>
      </c>
      <c r="H1592" s="26">
        <v>6945</v>
      </c>
      <c r="I1592" s="53">
        <v>14743</v>
      </c>
      <c r="J1592" s="30">
        <v>1</v>
      </c>
      <c r="K1592" s="30"/>
      <c r="L1592" s="149"/>
      <c r="M1592" s="30"/>
      <c r="N1592" s="30">
        <v>7.17E-2</v>
      </c>
    </row>
    <row r="1593" spans="1:31">
      <c r="A1593" s="13" t="s">
        <v>172</v>
      </c>
      <c r="B1593" s="2" t="s">
        <v>77</v>
      </c>
      <c r="C1593" s="14" t="s">
        <v>195</v>
      </c>
      <c r="D1593" s="2">
        <v>2014</v>
      </c>
      <c r="E1593" s="14">
        <v>2014</v>
      </c>
      <c r="F1593" s="14" t="s">
        <v>102</v>
      </c>
      <c r="G1593" s="26">
        <v>21933</v>
      </c>
      <c r="H1593" s="26">
        <v>43308</v>
      </c>
      <c r="I1593" s="53">
        <v>97319</v>
      </c>
      <c r="J1593" s="30">
        <v>0.93669999999999998</v>
      </c>
      <c r="K1593" s="30"/>
      <c r="L1593" s="149"/>
      <c r="M1593" s="30"/>
      <c r="N1593" s="30">
        <v>5.7999999999999996E-3</v>
      </c>
    </row>
    <row r="1594" spans="1:31">
      <c r="A1594" s="13" t="s">
        <v>173</v>
      </c>
      <c r="B1594" s="2" t="s">
        <v>77</v>
      </c>
      <c r="C1594" s="14" t="s">
        <v>195</v>
      </c>
      <c r="D1594" s="2">
        <v>2014</v>
      </c>
      <c r="E1594" s="14">
        <v>2014</v>
      </c>
      <c r="F1594" s="14" t="s">
        <v>102</v>
      </c>
      <c r="G1594" s="26">
        <v>18949</v>
      </c>
      <c r="H1594" s="26">
        <v>35049</v>
      </c>
      <c r="I1594" s="53">
        <v>103063</v>
      </c>
      <c r="J1594" s="30">
        <v>0.78949999999999998</v>
      </c>
      <c r="K1594" s="30"/>
      <c r="L1594" s="149"/>
      <c r="M1594" s="30"/>
      <c r="N1594" s="30">
        <v>7.17E-2</v>
      </c>
      <c r="O1594" s="1"/>
      <c r="P1594" s="1"/>
      <c r="Q1594" s="1"/>
      <c r="R1594" s="1"/>
      <c r="S1594" s="1"/>
      <c r="T1594" s="1"/>
      <c r="U1594" s="1"/>
      <c r="V1594" s="1"/>
      <c r="W1594" s="1"/>
      <c r="X1594" s="1"/>
      <c r="Y1594" s="1"/>
      <c r="Z1594" s="1"/>
      <c r="AA1594" s="1"/>
      <c r="AB1594" s="1"/>
      <c r="AC1594" s="1"/>
      <c r="AD1594" s="1"/>
      <c r="AE1594" s="1"/>
    </row>
    <row r="1595" spans="1:31">
      <c r="A1595" s="13" t="s">
        <v>174</v>
      </c>
      <c r="B1595" s="2" t="s">
        <v>78</v>
      </c>
      <c r="C1595" s="14" t="s">
        <v>195</v>
      </c>
      <c r="D1595" s="2">
        <v>2014</v>
      </c>
      <c r="E1595" s="14">
        <v>2014</v>
      </c>
      <c r="F1595" s="14" t="s">
        <v>102</v>
      </c>
      <c r="G1595" s="26">
        <v>42363</v>
      </c>
      <c r="H1595" s="26">
        <v>92372</v>
      </c>
      <c r="I1595" s="53">
        <v>187080</v>
      </c>
      <c r="J1595" s="30">
        <v>0.89290000000000003</v>
      </c>
      <c r="K1595" s="30"/>
      <c r="L1595" s="149"/>
      <c r="M1595" s="30"/>
      <c r="N1595" s="30">
        <v>1.84E-2</v>
      </c>
      <c r="O1595" s="1"/>
      <c r="P1595" s="1"/>
      <c r="Q1595" s="1"/>
      <c r="R1595" s="1"/>
      <c r="S1595" s="1"/>
      <c r="T1595" s="1"/>
      <c r="U1595" s="1"/>
      <c r="V1595" s="1"/>
      <c r="W1595" s="1"/>
      <c r="X1595" s="1"/>
      <c r="Y1595" s="1"/>
      <c r="Z1595" s="1"/>
      <c r="AA1595" s="1"/>
      <c r="AB1595" s="1"/>
      <c r="AC1595" s="1"/>
      <c r="AD1595" s="1"/>
      <c r="AE1595" s="1"/>
    </row>
    <row r="1596" spans="1:31">
      <c r="A1596" s="13" t="s">
        <v>175</v>
      </c>
      <c r="B1596" s="2" t="s">
        <v>78</v>
      </c>
      <c r="C1596" s="14" t="s">
        <v>195</v>
      </c>
      <c r="D1596" s="2">
        <v>2014</v>
      </c>
      <c r="E1596" s="14">
        <v>2014</v>
      </c>
      <c r="F1596" s="14" t="s">
        <v>102</v>
      </c>
      <c r="G1596" s="26">
        <v>5540</v>
      </c>
      <c r="H1596" s="26">
        <v>12963</v>
      </c>
      <c r="I1596" s="53">
        <v>33811</v>
      </c>
      <c r="J1596" s="30">
        <v>0.97950000000000004</v>
      </c>
      <c r="K1596" s="30"/>
      <c r="L1596" s="149"/>
      <c r="M1596" s="30"/>
      <c r="N1596" s="30">
        <v>7.17E-2</v>
      </c>
      <c r="O1596" s="1"/>
      <c r="P1596" s="1"/>
      <c r="Q1596" s="1"/>
      <c r="R1596" s="1"/>
      <c r="S1596" s="1"/>
      <c r="T1596" s="1"/>
      <c r="U1596" s="1"/>
      <c r="V1596" s="1"/>
      <c r="W1596" s="1"/>
      <c r="X1596" s="1"/>
      <c r="Y1596" s="1"/>
      <c r="Z1596" s="1"/>
      <c r="AA1596" s="1"/>
      <c r="AB1596" s="1"/>
      <c r="AC1596" s="1"/>
      <c r="AD1596" s="1"/>
      <c r="AE1596" s="1"/>
    </row>
    <row r="1597" spans="1:31">
      <c r="A1597" s="13" t="s">
        <v>176</v>
      </c>
      <c r="B1597" s="2" t="s">
        <v>78</v>
      </c>
      <c r="C1597" s="14" t="s">
        <v>195</v>
      </c>
      <c r="D1597" s="2">
        <v>2014</v>
      </c>
      <c r="E1597" s="14">
        <v>2014</v>
      </c>
      <c r="F1597" s="14" t="s">
        <v>102</v>
      </c>
      <c r="G1597" s="26">
        <v>4854</v>
      </c>
      <c r="H1597" s="26">
        <v>10799</v>
      </c>
      <c r="I1597" s="53">
        <v>23240</v>
      </c>
      <c r="J1597" s="30">
        <v>0.87450000000000006</v>
      </c>
      <c r="K1597" s="30"/>
      <c r="L1597" s="149"/>
      <c r="M1597" s="30"/>
      <c r="N1597" s="30">
        <v>7.17E-2</v>
      </c>
      <c r="O1597" s="1"/>
      <c r="P1597" s="1"/>
      <c r="Q1597" s="1"/>
      <c r="R1597" s="1"/>
      <c r="S1597" s="1"/>
      <c r="T1597" s="1"/>
      <c r="U1597" s="1"/>
      <c r="V1597" s="1"/>
      <c r="W1597" s="1"/>
      <c r="X1597" s="1"/>
      <c r="Y1597" s="1"/>
      <c r="Z1597" s="1"/>
      <c r="AA1597" s="1"/>
      <c r="AB1597" s="1"/>
      <c r="AC1597" s="1"/>
      <c r="AD1597" s="1"/>
      <c r="AE1597" s="1"/>
    </row>
    <row r="1598" spans="1:31">
      <c r="A1598" s="13" t="s">
        <v>177</v>
      </c>
      <c r="B1598" s="2" t="s">
        <v>78</v>
      </c>
      <c r="C1598" s="14" t="s">
        <v>195</v>
      </c>
      <c r="D1598" s="2">
        <v>2014</v>
      </c>
      <c r="E1598" s="14">
        <v>2014</v>
      </c>
      <c r="F1598" s="14" t="s">
        <v>102</v>
      </c>
      <c r="G1598" s="26">
        <v>911</v>
      </c>
      <c r="H1598" s="26">
        <v>1723</v>
      </c>
      <c r="I1598" s="53">
        <v>4031</v>
      </c>
      <c r="J1598" s="30">
        <v>0.94920000000000004</v>
      </c>
      <c r="K1598" s="30"/>
      <c r="L1598" s="149"/>
      <c r="M1598" s="30"/>
      <c r="N1598" s="30">
        <v>7.17E-2</v>
      </c>
      <c r="O1598" s="1"/>
      <c r="P1598" s="1"/>
      <c r="Q1598" s="1"/>
      <c r="R1598" s="1"/>
      <c r="S1598" s="1"/>
      <c r="T1598" s="1"/>
      <c r="U1598" s="1"/>
      <c r="V1598" s="1"/>
      <c r="W1598" s="1"/>
      <c r="X1598" s="1"/>
      <c r="Y1598" s="1"/>
      <c r="Z1598" s="1"/>
      <c r="AA1598" s="1"/>
      <c r="AB1598" s="1"/>
      <c r="AC1598" s="1"/>
      <c r="AD1598" s="1"/>
      <c r="AE1598" s="1"/>
    </row>
    <row r="1599" spans="1:31">
      <c r="A1599" s="13" t="s">
        <v>178</v>
      </c>
      <c r="B1599" s="2" t="s">
        <v>77</v>
      </c>
      <c r="C1599" s="14" t="s">
        <v>195</v>
      </c>
      <c r="D1599" s="2">
        <v>2014</v>
      </c>
      <c r="E1599" s="14">
        <v>2014</v>
      </c>
      <c r="F1599" s="14" t="s">
        <v>102</v>
      </c>
      <c r="G1599" s="26">
        <v>50618</v>
      </c>
      <c r="H1599" s="26">
        <v>122733</v>
      </c>
      <c r="I1599" s="53">
        <v>215221</v>
      </c>
      <c r="J1599" s="30">
        <v>1</v>
      </c>
      <c r="K1599" s="30"/>
      <c r="L1599" s="149"/>
      <c r="M1599" s="30"/>
      <c r="N1599" s="30">
        <v>3.4000000000000002E-2</v>
      </c>
      <c r="O1599" s="1"/>
      <c r="P1599" s="1"/>
      <c r="Q1599" s="1"/>
      <c r="R1599" s="1"/>
      <c r="S1599" s="1"/>
      <c r="T1599" s="1"/>
      <c r="U1599" s="1"/>
      <c r="V1599" s="1"/>
      <c r="W1599" s="1"/>
      <c r="X1599" s="1"/>
      <c r="Y1599" s="1"/>
      <c r="Z1599" s="1"/>
      <c r="AA1599" s="1"/>
      <c r="AB1599" s="1"/>
      <c r="AC1599" s="1"/>
      <c r="AD1599" s="1"/>
      <c r="AE1599" s="1"/>
    </row>
    <row r="1600" spans="1:31">
      <c r="A1600" s="13" t="s">
        <v>179</v>
      </c>
      <c r="B1600" s="2" t="s">
        <v>78</v>
      </c>
      <c r="C1600" s="14" t="s">
        <v>195</v>
      </c>
      <c r="D1600" s="2">
        <v>2014</v>
      </c>
      <c r="E1600" s="14">
        <v>2014</v>
      </c>
      <c r="F1600" s="14" t="s">
        <v>102</v>
      </c>
      <c r="G1600" s="26">
        <v>2976</v>
      </c>
      <c r="H1600" s="26">
        <v>5430</v>
      </c>
      <c r="I1600" s="53">
        <v>12559</v>
      </c>
      <c r="J1600" s="30">
        <v>0.93569999999999998</v>
      </c>
      <c r="K1600" s="30"/>
      <c r="L1600" s="149"/>
      <c r="M1600" s="30"/>
      <c r="N1600" s="30">
        <v>7.17E-2</v>
      </c>
      <c r="O1600" s="1"/>
      <c r="P1600" s="1"/>
      <c r="Q1600" s="1"/>
      <c r="R1600" s="1"/>
      <c r="S1600" s="1"/>
      <c r="T1600" s="1"/>
      <c r="U1600" s="1"/>
      <c r="V1600" s="1"/>
      <c r="W1600" s="1"/>
      <c r="X1600" s="1"/>
      <c r="Y1600" s="1"/>
      <c r="Z1600" s="1"/>
      <c r="AA1600" s="1"/>
      <c r="AB1600" s="1"/>
      <c r="AC1600" s="1"/>
      <c r="AD1600" s="1"/>
      <c r="AE1600" s="1"/>
    </row>
    <row r="1601" spans="1:31">
      <c r="A1601" s="13" t="s">
        <v>180</v>
      </c>
      <c r="B1601" s="2" t="s">
        <v>77</v>
      </c>
      <c r="C1601" s="14" t="s">
        <v>195</v>
      </c>
      <c r="D1601" s="2">
        <v>2014</v>
      </c>
      <c r="E1601" s="14">
        <v>2014</v>
      </c>
      <c r="F1601" s="14" t="s">
        <v>102</v>
      </c>
      <c r="G1601" s="26">
        <v>34551</v>
      </c>
      <c r="H1601" s="26">
        <v>71213</v>
      </c>
      <c r="I1601" s="53">
        <v>187460</v>
      </c>
      <c r="J1601" s="30">
        <v>0.90600000000000003</v>
      </c>
      <c r="K1601" s="30"/>
      <c r="L1601" s="149"/>
      <c r="M1601" s="30"/>
      <c r="N1601" s="30">
        <v>2.3099999999999999E-2</v>
      </c>
      <c r="O1601" s="1"/>
      <c r="P1601" s="1"/>
      <c r="Q1601" s="1"/>
      <c r="R1601" s="1"/>
      <c r="S1601" s="1"/>
      <c r="T1601" s="1"/>
      <c r="U1601" s="1"/>
      <c r="V1601" s="1"/>
      <c r="W1601" s="1"/>
      <c r="X1601" s="1"/>
      <c r="Y1601" s="1"/>
      <c r="Z1601" s="1"/>
      <c r="AA1601" s="1"/>
      <c r="AB1601" s="1"/>
      <c r="AC1601" s="1"/>
      <c r="AD1601" s="1"/>
      <c r="AE1601" s="1"/>
    </row>
    <row r="1602" spans="1:31">
      <c r="A1602" s="13" t="s">
        <v>181</v>
      </c>
      <c r="B1602" s="2" t="s">
        <v>77</v>
      </c>
      <c r="C1602" s="14" t="s">
        <v>195</v>
      </c>
      <c r="D1602" s="2">
        <v>2014</v>
      </c>
      <c r="E1602" s="14">
        <v>2014</v>
      </c>
      <c r="F1602" s="14" t="s">
        <v>102</v>
      </c>
      <c r="G1602" s="26">
        <v>8657</v>
      </c>
      <c r="H1602" s="26">
        <v>18344</v>
      </c>
      <c r="I1602" s="53">
        <v>45505</v>
      </c>
      <c r="J1602" s="30">
        <v>0.77170000000000005</v>
      </c>
      <c r="K1602" s="30"/>
      <c r="L1602" s="149"/>
      <c r="M1602" s="30"/>
      <c r="N1602" s="30">
        <v>7.17E-2</v>
      </c>
      <c r="O1602" s="1"/>
      <c r="P1602" s="1"/>
      <c r="Q1602" s="1"/>
      <c r="R1602" s="1"/>
      <c r="S1602" s="1"/>
      <c r="T1602" s="1"/>
      <c r="U1602" s="1"/>
      <c r="V1602" s="1"/>
      <c r="W1602" s="1"/>
      <c r="X1602" s="1"/>
      <c r="Y1602" s="1"/>
      <c r="Z1602" s="1"/>
      <c r="AA1602" s="1"/>
      <c r="AB1602" s="1"/>
      <c r="AC1602" s="1"/>
      <c r="AD1602" s="1"/>
      <c r="AE1602" s="1"/>
    </row>
    <row r="1603" spans="1:31">
      <c r="A1603" s="13" t="s">
        <v>182</v>
      </c>
      <c r="B1603" s="2" t="s">
        <v>78</v>
      </c>
      <c r="C1603" s="14" t="s">
        <v>195</v>
      </c>
      <c r="D1603" s="2">
        <v>2014</v>
      </c>
      <c r="E1603" s="14">
        <v>2014</v>
      </c>
      <c r="F1603" s="14" t="s">
        <v>102</v>
      </c>
      <c r="G1603" s="26">
        <v>5933</v>
      </c>
      <c r="H1603" s="26">
        <v>13226</v>
      </c>
      <c r="I1603" s="53">
        <v>26142</v>
      </c>
      <c r="J1603" s="30">
        <v>0.99629999999999996</v>
      </c>
      <c r="K1603" s="30"/>
      <c r="L1603" s="149"/>
      <c r="M1603" s="30"/>
      <c r="N1603" s="30">
        <v>7.17E-2</v>
      </c>
      <c r="O1603" s="1"/>
      <c r="P1603" s="1"/>
      <c r="Q1603" s="1"/>
      <c r="R1603" s="1"/>
      <c r="S1603" s="1"/>
      <c r="T1603" s="1"/>
      <c r="U1603" s="1"/>
      <c r="V1603" s="1"/>
      <c r="W1603" s="1"/>
      <c r="X1603" s="1"/>
      <c r="Y1603" s="1"/>
      <c r="Z1603" s="1"/>
      <c r="AA1603" s="1"/>
      <c r="AB1603" s="1"/>
      <c r="AC1603" s="1"/>
      <c r="AD1603" s="1"/>
      <c r="AE1603" s="1"/>
    </row>
    <row r="1604" spans="1:31">
      <c r="A1604" s="56" t="s">
        <v>183</v>
      </c>
      <c r="B1604" s="2" t="s">
        <v>66</v>
      </c>
      <c r="C1604" s="14" t="s">
        <v>62</v>
      </c>
      <c r="D1604" s="2">
        <v>2014</v>
      </c>
      <c r="E1604" s="14">
        <v>2014</v>
      </c>
      <c r="F1604" s="14" t="s">
        <v>102</v>
      </c>
      <c r="G1604" s="26">
        <v>2046381</v>
      </c>
      <c r="H1604" s="26">
        <v>4393812</v>
      </c>
      <c r="I1604" s="53">
        <v>11059814</v>
      </c>
      <c r="J1604" s="30">
        <v>0.95879999999999999</v>
      </c>
      <c r="K1604" s="30"/>
      <c r="L1604" s="149"/>
      <c r="M1604" s="30"/>
      <c r="N1604" s="30">
        <v>4.19E-2</v>
      </c>
      <c r="O1604" s="2"/>
      <c r="P1604" s="2"/>
      <c r="Q1604" s="2"/>
      <c r="R1604" s="2"/>
      <c r="S1604" s="2"/>
      <c r="T1604" s="2"/>
      <c r="U1604" s="2"/>
      <c r="V1604" s="2"/>
      <c r="W1604" s="2"/>
      <c r="X1604" s="2"/>
      <c r="Y1604" s="2"/>
      <c r="Z1604" s="2"/>
      <c r="AA1604" s="2"/>
      <c r="AB1604" s="2"/>
      <c r="AC1604" s="2"/>
      <c r="AD1604" s="2"/>
      <c r="AE1604" s="2"/>
    </row>
    <row r="1605" spans="1:31">
      <c r="A1605" s="56" t="s">
        <v>184</v>
      </c>
      <c r="B1605" s="2" t="s">
        <v>77</v>
      </c>
      <c r="C1605" s="14" t="s">
        <v>62</v>
      </c>
      <c r="D1605" s="2">
        <v>2014</v>
      </c>
      <c r="E1605" s="14">
        <v>2014</v>
      </c>
      <c r="F1605" s="14" t="s">
        <v>102</v>
      </c>
      <c r="G1605" s="26">
        <v>64208</v>
      </c>
      <c r="H1605" s="26">
        <v>127457</v>
      </c>
      <c r="I1605" s="53">
        <v>373571</v>
      </c>
      <c r="J1605" s="30">
        <v>0.85780000000000001</v>
      </c>
      <c r="K1605" s="30"/>
      <c r="L1605" s="149"/>
      <c r="M1605" s="30"/>
      <c r="N1605" s="30">
        <v>1.84E-2</v>
      </c>
      <c r="O1605" s="1"/>
      <c r="P1605" s="1"/>
      <c r="Q1605" s="1"/>
      <c r="R1605" s="1"/>
      <c r="S1605" s="1"/>
      <c r="T1605" s="1"/>
      <c r="U1605" s="1"/>
      <c r="V1605" s="1"/>
      <c r="W1605" s="1"/>
      <c r="X1605" s="1"/>
      <c r="Y1605" s="1"/>
      <c r="Z1605" s="1"/>
      <c r="AA1605" s="1"/>
      <c r="AB1605" s="1"/>
      <c r="AC1605" s="1"/>
      <c r="AD1605" s="1"/>
      <c r="AE1605" s="1"/>
    </row>
    <row r="1606" spans="1:31">
      <c r="A1606" s="56" t="s">
        <v>185</v>
      </c>
      <c r="B1606" s="2" t="s">
        <v>78</v>
      </c>
      <c r="C1606" s="14" t="s">
        <v>62</v>
      </c>
      <c r="D1606" s="2">
        <v>2014</v>
      </c>
      <c r="E1606" s="14">
        <v>2014</v>
      </c>
      <c r="F1606" s="14" t="s">
        <v>102</v>
      </c>
      <c r="G1606" s="26">
        <v>111</v>
      </c>
      <c r="H1606" s="26">
        <v>180</v>
      </c>
      <c r="I1606" s="53">
        <v>332</v>
      </c>
      <c r="J1606" s="30">
        <v>1</v>
      </c>
      <c r="K1606" s="30"/>
      <c r="L1606" s="149"/>
      <c r="M1606" s="30"/>
      <c r="N1606" s="30">
        <v>7.4099999999999999E-2</v>
      </c>
      <c r="O1606" s="1"/>
      <c r="P1606" s="1"/>
      <c r="Q1606" s="1"/>
      <c r="R1606" s="1"/>
      <c r="S1606" s="1"/>
      <c r="T1606" s="1"/>
      <c r="U1606" s="1"/>
      <c r="V1606" s="1"/>
      <c r="W1606" s="1"/>
      <c r="X1606" s="1"/>
      <c r="Y1606" s="1"/>
      <c r="Z1606" s="1"/>
      <c r="AA1606" s="1"/>
      <c r="AB1606" s="1"/>
      <c r="AC1606" s="1"/>
      <c r="AD1606" s="1"/>
      <c r="AE1606" s="1"/>
    </row>
    <row r="1607" spans="1:31">
      <c r="A1607" s="56" t="s">
        <v>186</v>
      </c>
      <c r="B1607" s="2" t="s">
        <v>78</v>
      </c>
      <c r="C1607" s="14" t="s">
        <v>62</v>
      </c>
      <c r="D1607" s="2">
        <v>2014</v>
      </c>
      <c r="E1607" s="14">
        <v>2014</v>
      </c>
      <c r="F1607" s="14" t="s">
        <v>102</v>
      </c>
      <c r="G1607" s="26">
        <v>1771</v>
      </c>
      <c r="H1607" s="26">
        <v>3411</v>
      </c>
      <c r="I1607" s="53">
        <v>6939</v>
      </c>
      <c r="J1607" s="30">
        <v>0.96630000000000005</v>
      </c>
      <c r="K1607" s="30"/>
      <c r="L1607" s="149"/>
      <c r="M1607" s="30"/>
      <c r="N1607" s="30">
        <v>7.4099999999999999E-2</v>
      </c>
      <c r="O1607" s="1"/>
      <c r="P1607" s="1"/>
      <c r="Q1607" s="1"/>
      <c r="R1607" s="1"/>
      <c r="S1607" s="1"/>
      <c r="T1607" s="1"/>
      <c r="U1607" s="1"/>
      <c r="V1607" s="1"/>
      <c r="W1607" s="1"/>
      <c r="X1607" s="1"/>
      <c r="Y1607" s="1"/>
      <c r="Z1607" s="1"/>
      <c r="AA1607" s="1"/>
      <c r="AB1607" s="1"/>
      <c r="AC1607" s="1"/>
      <c r="AD1607" s="1"/>
      <c r="AE1607" s="1"/>
    </row>
    <row r="1608" spans="1:31">
      <c r="A1608" s="56" t="s">
        <v>187</v>
      </c>
      <c r="B1608" s="2" t="s">
        <v>78</v>
      </c>
      <c r="C1608" s="14" t="s">
        <v>62</v>
      </c>
      <c r="D1608" s="2">
        <v>2014</v>
      </c>
      <c r="E1608" s="14">
        <v>2014</v>
      </c>
      <c r="F1608" s="14" t="s">
        <v>102</v>
      </c>
      <c r="G1608" s="26">
        <v>15212</v>
      </c>
      <c r="H1608" s="26">
        <v>30559</v>
      </c>
      <c r="I1608" s="53">
        <v>71197</v>
      </c>
      <c r="J1608" s="30">
        <v>0.88570000000000004</v>
      </c>
      <c r="K1608" s="30"/>
      <c r="L1608" s="149"/>
      <c r="M1608" s="30"/>
      <c r="N1608" s="30">
        <v>7.4099999999999999E-2</v>
      </c>
      <c r="O1608" s="1"/>
      <c r="P1608" s="1"/>
      <c r="Q1608" s="1"/>
      <c r="R1608" s="1"/>
      <c r="S1608" s="1"/>
      <c r="T1608" s="1"/>
      <c r="U1608" s="1"/>
      <c r="V1608" s="1"/>
      <c r="W1608" s="1"/>
      <c r="X1608" s="1"/>
      <c r="Y1608" s="1"/>
      <c r="Z1608" s="1"/>
      <c r="AA1608" s="1"/>
      <c r="AB1608" s="1"/>
      <c r="AC1608" s="1"/>
      <c r="AD1608" s="1"/>
      <c r="AE1608" s="1"/>
    </row>
    <row r="1609" spans="1:31">
      <c r="A1609" s="56" t="s">
        <v>188</v>
      </c>
      <c r="B1609" s="2" t="s">
        <v>78</v>
      </c>
      <c r="C1609" s="14" t="s">
        <v>62</v>
      </c>
      <c r="D1609" s="2">
        <v>2014</v>
      </c>
      <c r="E1609" s="14">
        <v>2014</v>
      </c>
      <c r="F1609" s="14" t="s">
        <v>102</v>
      </c>
      <c r="G1609" s="26">
        <v>2685</v>
      </c>
      <c r="H1609" s="26">
        <v>5094</v>
      </c>
      <c r="I1609" s="53">
        <v>10135</v>
      </c>
      <c r="J1609" s="30">
        <v>0.95830000000000004</v>
      </c>
      <c r="K1609" s="30"/>
      <c r="L1609" s="149"/>
      <c r="M1609" s="30"/>
      <c r="N1609" s="30">
        <v>7.4099999999999999E-2</v>
      </c>
      <c r="O1609" s="1"/>
      <c r="P1609" s="1"/>
      <c r="Q1609" s="1"/>
      <c r="R1609" s="1"/>
      <c r="S1609" s="1"/>
      <c r="T1609" s="1"/>
      <c r="U1609" s="1"/>
      <c r="V1609" s="1"/>
      <c r="W1609" s="1"/>
      <c r="X1609" s="1"/>
      <c r="Y1609" s="1"/>
      <c r="Z1609" s="1"/>
      <c r="AA1609" s="1"/>
      <c r="AB1609" s="1"/>
      <c r="AC1609" s="1"/>
      <c r="AD1609" s="1"/>
      <c r="AE1609" s="1"/>
    </row>
    <row r="1610" spans="1:31">
      <c r="A1610" s="56" t="s">
        <v>189</v>
      </c>
      <c r="B1610" s="2" t="s">
        <v>78</v>
      </c>
      <c r="C1610" s="14" t="s">
        <v>62</v>
      </c>
      <c r="D1610" s="2">
        <v>2014</v>
      </c>
      <c r="E1610" s="14">
        <v>2014</v>
      </c>
      <c r="F1610" s="14" t="s">
        <v>102</v>
      </c>
      <c r="G1610" s="26">
        <v>752</v>
      </c>
      <c r="H1610" s="26">
        <v>1810</v>
      </c>
      <c r="I1610" s="53">
        <v>7553</v>
      </c>
      <c r="J1610" s="30">
        <v>0.67649999999999999</v>
      </c>
      <c r="K1610" s="30"/>
      <c r="L1610" s="149"/>
      <c r="M1610" s="30"/>
      <c r="N1610" s="30">
        <v>7.4099999999999999E-2</v>
      </c>
    </row>
    <row r="1611" spans="1:31">
      <c r="A1611" s="56" t="s">
        <v>190</v>
      </c>
      <c r="B1611" s="2" t="s">
        <v>77</v>
      </c>
      <c r="C1611" s="14" t="s">
        <v>62</v>
      </c>
      <c r="D1611" s="2">
        <v>2014</v>
      </c>
      <c r="E1611" s="14">
        <v>2014</v>
      </c>
      <c r="F1611" s="14" t="s">
        <v>102</v>
      </c>
      <c r="G1611" s="26">
        <v>34921</v>
      </c>
      <c r="H1611" s="26">
        <v>71884</v>
      </c>
      <c r="I1611" s="53">
        <v>221047</v>
      </c>
      <c r="J1611" s="30">
        <v>0.95199999999999996</v>
      </c>
      <c r="K1611" s="30"/>
      <c r="L1611" s="149"/>
      <c r="M1611" s="30"/>
      <c r="N1611" s="30">
        <v>3.95E-2</v>
      </c>
    </row>
    <row r="1612" spans="1:31">
      <c r="A1612" s="56" t="s">
        <v>191</v>
      </c>
      <c r="B1612" s="2" t="s">
        <v>78</v>
      </c>
      <c r="C1612" s="14" t="s">
        <v>62</v>
      </c>
      <c r="D1612" s="2">
        <v>2014</v>
      </c>
      <c r="E1612" s="14">
        <v>2014</v>
      </c>
      <c r="F1612" s="14" t="s">
        <v>102</v>
      </c>
      <c r="G1612" s="26">
        <v>2511</v>
      </c>
      <c r="H1612" s="26">
        <v>5175</v>
      </c>
      <c r="I1612" s="53">
        <v>10322</v>
      </c>
      <c r="J1612" s="30">
        <v>1</v>
      </c>
      <c r="K1612" s="30"/>
      <c r="L1612" s="149"/>
      <c r="M1612" s="30"/>
      <c r="N1612" s="30">
        <v>7.4099999999999999E-2</v>
      </c>
    </row>
    <row r="1613" spans="1:31">
      <c r="A1613" s="56" t="s">
        <v>192</v>
      </c>
      <c r="B1613" s="2" t="s">
        <v>78</v>
      </c>
      <c r="C1613" s="14" t="s">
        <v>62</v>
      </c>
      <c r="D1613" s="2">
        <v>2014</v>
      </c>
      <c r="E1613" s="14">
        <v>2014</v>
      </c>
      <c r="F1613" s="14" t="s">
        <v>102</v>
      </c>
      <c r="G1613" s="26">
        <v>6836</v>
      </c>
      <c r="H1613" s="26">
        <v>12431</v>
      </c>
      <c r="I1613" s="53">
        <v>31717</v>
      </c>
      <c r="J1613" s="30">
        <v>0.98850000000000005</v>
      </c>
      <c r="K1613" s="30"/>
      <c r="L1613" s="149"/>
      <c r="M1613" s="30"/>
      <c r="N1613" s="30">
        <v>7.4099999999999999E-2</v>
      </c>
    </row>
    <row r="1614" spans="1:31">
      <c r="A1614" s="13" t="s">
        <v>134</v>
      </c>
      <c r="B1614" s="2" t="s">
        <v>77</v>
      </c>
      <c r="C1614" s="14" t="s">
        <v>62</v>
      </c>
      <c r="D1614" s="2">
        <v>2014</v>
      </c>
      <c r="E1614" s="14">
        <v>2014</v>
      </c>
      <c r="F1614" s="14" t="s">
        <v>102</v>
      </c>
      <c r="G1614" s="26">
        <v>97184</v>
      </c>
      <c r="H1614" s="26">
        <v>230446</v>
      </c>
      <c r="I1614" s="53">
        <v>408792</v>
      </c>
      <c r="J1614" s="30">
        <v>0.91310000000000002</v>
      </c>
      <c r="K1614" s="30"/>
      <c r="L1614" s="149"/>
      <c r="M1614" s="30"/>
      <c r="N1614" s="30">
        <v>2.8799999999999999E-2</v>
      </c>
    </row>
    <row r="1615" spans="1:31">
      <c r="A1615" s="13" t="s">
        <v>135</v>
      </c>
      <c r="B1615" s="2" t="s">
        <v>78</v>
      </c>
      <c r="C1615" s="14" t="s">
        <v>62</v>
      </c>
      <c r="D1615" s="2">
        <v>2014</v>
      </c>
      <c r="E1615" s="14">
        <v>2014</v>
      </c>
      <c r="F1615" s="14" t="s">
        <v>102</v>
      </c>
      <c r="G1615" s="26">
        <v>1522</v>
      </c>
      <c r="H1615" s="26">
        <v>3735</v>
      </c>
      <c r="I1615" s="53">
        <v>10235</v>
      </c>
      <c r="J1615" s="30">
        <v>0.98750000000000004</v>
      </c>
      <c r="K1615" s="30"/>
      <c r="L1615" s="149"/>
      <c r="M1615" s="30"/>
      <c r="N1615" s="30">
        <v>7.4099999999999999E-2</v>
      </c>
    </row>
    <row r="1616" spans="1:31">
      <c r="A1616" s="13" t="s">
        <v>136</v>
      </c>
      <c r="B1616" s="2" t="s">
        <v>78</v>
      </c>
      <c r="C1616" s="14" t="s">
        <v>62</v>
      </c>
      <c r="D1616" s="2">
        <v>2014</v>
      </c>
      <c r="E1616" s="14">
        <v>2014</v>
      </c>
      <c r="F1616" s="14" t="s">
        <v>102</v>
      </c>
      <c r="G1616" s="26">
        <v>9987</v>
      </c>
      <c r="H1616" s="26">
        <v>18257</v>
      </c>
      <c r="I1616" s="53">
        <v>41836</v>
      </c>
      <c r="J1616" s="30">
        <v>0.98650000000000004</v>
      </c>
      <c r="K1616" s="30"/>
      <c r="L1616" s="149"/>
      <c r="M1616" s="30"/>
      <c r="N1616" s="30">
        <v>7.4099999999999999E-2</v>
      </c>
    </row>
    <row r="1617" spans="1:14">
      <c r="A1617" s="13" t="s">
        <v>137</v>
      </c>
      <c r="B1617" s="2" t="s">
        <v>78</v>
      </c>
      <c r="C1617" s="14" t="s">
        <v>62</v>
      </c>
      <c r="D1617" s="2">
        <v>2014</v>
      </c>
      <c r="E1617" s="14">
        <v>2014</v>
      </c>
      <c r="F1617" s="14" t="s">
        <v>102</v>
      </c>
      <c r="G1617" s="26">
        <v>15146</v>
      </c>
      <c r="H1617" s="26">
        <v>38209</v>
      </c>
      <c r="I1617" s="53">
        <v>77860</v>
      </c>
      <c r="J1617" s="30">
        <v>0.94469999999999998</v>
      </c>
      <c r="K1617" s="30"/>
      <c r="L1617" s="149"/>
      <c r="M1617" s="30"/>
      <c r="N1617" s="30">
        <v>7.4099999999999999E-2</v>
      </c>
    </row>
    <row r="1618" spans="1:14">
      <c r="A1618" s="13" t="s">
        <v>138</v>
      </c>
      <c r="B1618" s="2" t="s">
        <v>78</v>
      </c>
      <c r="C1618" s="14" t="s">
        <v>62</v>
      </c>
      <c r="D1618" s="2">
        <v>2014</v>
      </c>
      <c r="E1618" s="14">
        <v>2014</v>
      </c>
      <c r="F1618" s="14" t="s">
        <v>102</v>
      </c>
      <c r="G1618" s="26">
        <v>1091</v>
      </c>
      <c r="H1618" s="26">
        <v>2198</v>
      </c>
      <c r="I1618" s="53">
        <v>4855</v>
      </c>
      <c r="J1618" s="30">
        <v>1</v>
      </c>
      <c r="K1618" s="30"/>
      <c r="L1618" s="149"/>
      <c r="M1618" s="30"/>
      <c r="N1618" s="30">
        <v>7.4099999999999999E-2</v>
      </c>
    </row>
    <row r="1619" spans="1:14">
      <c r="A1619" s="13" t="s">
        <v>139</v>
      </c>
      <c r="B1619" s="2" t="s">
        <v>78</v>
      </c>
      <c r="C1619" s="14" t="s">
        <v>62</v>
      </c>
      <c r="D1619" s="2">
        <v>2014</v>
      </c>
      <c r="E1619" s="14">
        <v>2014</v>
      </c>
      <c r="F1619" s="14" t="s">
        <v>102</v>
      </c>
      <c r="G1619" s="26">
        <v>61152</v>
      </c>
      <c r="H1619" s="26">
        <v>147731</v>
      </c>
      <c r="I1619" s="53">
        <v>323857</v>
      </c>
      <c r="J1619" s="30">
        <v>0.98360000000000003</v>
      </c>
      <c r="K1619" s="30"/>
      <c r="L1619" s="149"/>
      <c r="M1619" s="30"/>
      <c r="N1619" s="30">
        <v>2.3E-2</v>
      </c>
    </row>
    <row r="1620" spans="1:14">
      <c r="A1620" s="13" t="s">
        <v>140</v>
      </c>
      <c r="B1620" s="2" t="s">
        <v>78</v>
      </c>
      <c r="C1620" s="14" t="s">
        <v>62</v>
      </c>
      <c r="D1620" s="2">
        <v>2014</v>
      </c>
      <c r="E1620" s="14">
        <v>2014</v>
      </c>
      <c r="F1620" s="14" t="s">
        <v>102</v>
      </c>
      <c r="G1620" s="26">
        <v>10267</v>
      </c>
      <c r="H1620" s="26">
        <v>24396</v>
      </c>
      <c r="I1620" s="53">
        <v>47882</v>
      </c>
      <c r="J1620" s="30">
        <v>0.99119999999999997</v>
      </c>
      <c r="K1620" s="30"/>
      <c r="L1620" s="149"/>
      <c r="M1620" s="30"/>
      <c r="N1620" s="30">
        <v>7.4099999999999999E-2</v>
      </c>
    </row>
    <row r="1621" spans="1:14">
      <c r="A1621" s="13" t="s">
        <v>141</v>
      </c>
      <c r="B1621" s="2" t="s">
        <v>78</v>
      </c>
      <c r="C1621" s="14" t="s">
        <v>62</v>
      </c>
      <c r="D1621" s="2">
        <v>2014</v>
      </c>
      <c r="E1621" s="14">
        <v>2014</v>
      </c>
      <c r="F1621" s="14" t="s">
        <v>102</v>
      </c>
      <c r="G1621" s="26">
        <v>5383</v>
      </c>
      <c r="H1621" s="26">
        <v>10896</v>
      </c>
      <c r="I1621" s="53">
        <v>24999</v>
      </c>
      <c r="J1621" s="30">
        <v>0.87260000000000004</v>
      </c>
      <c r="K1621" s="30"/>
      <c r="L1621" s="149"/>
      <c r="M1621" s="30"/>
      <c r="N1621" s="30">
        <v>7.4099999999999999E-2</v>
      </c>
    </row>
    <row r="1622" spans="1:14">
      <c r="A1622" s="13" t="s">
        <v>142</v>
      </c>
      <c r="B1622" s="2" t="s">
        <v>78</v>
      </c>
      <c r="C1622" s="14" t="s">
        <v>62</v>
      </c>
      <c r="D1622" s="2">
        <v>2014</v>
      </c>
      <c r="E1622" s="14">
        <v>2014</v>
      </c>
      <c r="F1622" s="14" t="s">
        <v>102</v>
      </c>
      <c r="G1622" s="26">
        <v>1570</v>
      </c>
      <c r="H1622" s="26">
        <v>3235</v>
      </c>
      <c r="I1622" s="53">
        <v>6551</v>
      </c>
      <c r="J1622" s="30">
        <v>0.96150000000000002</v>
      </c>
      <c r="K1622" s="30"/>
      <c r="L1622" s="149"/>
      <c r="M1622" s="30"/>
      <c r="N1622" s="30">
        <v>7.4099999999999999E-2</v>
      </c>
    </row>
    <row r="1623" spans="1:14">
      <c r="A1623" s="13" t="s">
        <v>143</v>
      </c>
      <c r="B1623" s="2" t="s">
        <v>79</v>
      </c>
      <c r="C1623" s="14" t="s">
        <v>62</v>
      </c>
      <c r="D1623" s="2">
        <v>2014</v>
      </c>
      <c r="E1623" s="14">
        <v>2014</v>
      </c>
      <c r="F1623" s="14" t="s">
        <v>102</v>
      </c>
      <c r="G1623" s="26">
        <v>576682</v>
      </c>
      <c r="H1623" s="26">
        <v>1180079</v>
      </c>
      <c r="I1623" s="53">
        <v>3373845</v>
      </c>
      <c r="J1623" s="30">
        <v>0.96319999999999995</v>
      </c>
      <c r="K1623" s="30"/>
      <c r="L1623" s="149"/>
      <c r="M1623" s="30"/>
      <c r="N1623" s="30">
        <v>3.2899999999999999E-2</v>
      </c>
    </row>
    <row r="1624" spans="1:14">
      <c r="A1624" s="13" t="s">
        <v>144</v>
      </c>
      <c r="B1624" s="2" t="s">
        <v>78</v>
      </c>
      <c r="C1624" s="14" t="s">
        <v>62</v>
      </c>
      <c r="D1624" s="2">
        <v>2014</v>
      </c>
      <c r="E1624" s="14">
        <v>2014</v>
      </c>
      <c r="F1624" s="14" t="s">
        <v>102</v>
      </c>
      <c r="G1624" s="26">
        <v>11593</v>
      </c>
      <c r="H1624" s="26">
        <v>29027</v>
      </c>
      <c r="I1624" s="53">
        <v>60535</v>
      </c>
      <c r="J1624" s="30">
        <v>0.9788</v>
      </c>
      <c r="K1624" s="30"/>
      <c r="L1624" s="149"/>
      <c r="M1624" s="30"/>
      <c r="N1624" s="30">
        <v>7.4099999999999999E-2</v>
      </c>
    </row>
    <row r="1625" spans="1:14">
      <c r="A1625" s="13" t="s">
        <v>145</v>
      </c>
      <c r="B1625" s="2" t="s">
        <v>78</v>
      </c>
      <c r="C1625" s="14" t="s">
        <v>62</v>
      </c>
      <c r="D1625" s="2">
        <v>2014</v>
      </c>
      <c r="E1625" s="14">
        <v>2014</v>
      </c>
      <c r="F1625" s="14" t="s">
        <v>102</v>
      </c>
      <c r="G1625" s="26">
        <v>6107</v>
      </c>
      <c r="H1625" s="26">
        <v>10224</v>
      </c>
      <c r="I1625" s="53">
        <v>36481</v>
      </c>
      <c r="J1625" s="30">
        <v>0.96040000000000003</v>
      </c>
      <c r="K1625" s="30"/>
      <c r="L1625" s="149"/>
      <c r="M1625" s="30"/>
      <c r="N1625" s="30">
        <v>7.4099999999999999E-2</v>
      </c>
    </row>
    <row r="1626" spans="1:14">
      <c r="A1626" s="13" t="s">
        <v>146</v>
      </c>
      <c r="B1626" s="2" t="s">
        <v>78</v>
      </c>
      <c r="C1626" s="14" t="s">
        <v>62</v>
      </c>
      <c r="D1626" s="2">
        <v>2014</v>
      </c>
      <c r="E1626" s="14">
        <v>2014</v>
      </c>
      <c r="F1626" s="14" t="s">
        <v>102</v>
      </c>
      <c r="G1626" s="26">
        <v>1032</v>
      </c>
      <c r="H1626" s="26">
        <v>2059</v>
      </c>
      <c r="I1626" s="53">
        <v>4244</v>
      </c>
      <c r="J1626" s="30">
        <v>0.87229999999999996</v>
      </c>
      <c r="K1626" s="30"/>
      <c r="L1626" s="149"/>
      <c r="M1626" s="30"/>
      <c r="N1626" s="30">
        <v>7.4099999999999999E-2</v>
      </c>
    </row>
    <row r="1627" spans="1:14">
      <c r="A1627" s="13" t="s">
        <v>147</v>
      </c>
      <c r="B1627" s="2" t="s">
        <v>78</v>
      </c>
      <c r="C1627" s="14" t="s">
        <v>62</v>
      </c>
      <c r="D1627" s="2">
        <v>2014</v>
      </c>
      <c r="E1627" s="14">
        <v>2014</v>
      </c>
      <c r="F1627" s="14" t="s">
        <v>102</v>
      </c>
      <c r="G1627" s="26">
        <v>7590</v>
      </c>
      <c r="H1627" s="26">
        <v>14074</v>
      </c>
      <c r="I1627" s="53">
        <v>33895</v>
      </c>
      <c r="J1627" s="30">
        <v>0.99719999999999998</v>
      </c>
      <c r="K1627" s="30"/>
      <c r="L1627" s="149"/>
      <c r="M1627" s="30"/>
      <c r="N1627" s="30">
        <v>7.4099999999999999E-2</v>
      </c>
    </row>
    <row r="1628" spans="1:14">
      <c r="A1628" s="13" t="s">
        <v>148</v>
      </c>
      <c r="B1628" s="2" t="s">
        <v>78</v>
      </c>
      <c r="C1628" s="14" t="s">
        <v>62</v>
      </c>
      <c r="D1628" s="2">
        <v>2014</v>
      </c>
      <c r="E1628" s="14">
        <v>2014</v>
      </c>
      <c r="F1628" s="14" t="s">
        <v>102</v>
      </c>
      <c r="G1628" s="26">
        <v>24009</v>
      </c>
      <c r="H1628" s="26">
        <v>57288</v>
      </c>
      <c r="I1628" s="53">
        <v>115659</v>
      </c>
      <c r="J1628" s="30">
        <v>0.97199999999999998</v>
      </c>
      <c r="K1628" s="30"/>
      <c r="L1628" s="149"/>
      <c r="M1628" s="30"/>
      <c r="N1628" s="30">
        <v>6.0000000000000001E-3</v>
      </c>
    </row>
    <row r="1629" spans="1:14">
      <c r="A1629" s="13" t="s">
        <v>149</v>
      </c>
      <c r="B1629" s="2" t="s">
        <v>78</v>
      </c>
      <c r="C1629" s="14" t="s">
        <v>62</v>
      </c>
      <c r="D1629" s="2">
        <v>2014</v>
      </c>
      <c r="E1629" s="14">
        <v>2014</v>
      </c>
      <c r="F1629" s="14" t="s">
        <v>102</v>
      </c>
      <c r="G1629" s="26">
        <v>455</v>
      </c>
      <c r="H1629" s="26">
        <v>997</v>
      </c>
      <c r="I1629" s="53">
        <v>2673</v>
      </c>
      <c r="J1629" s="30">
        <v>1</v>
      </c>
      <c r="K1629" s="30"/>
      <c r="L1629" s="149"/>
      <c r="M1629" s="30"/>
      <c r="N1629" s="30">
        <v>7.4099999999999999E-2</v>
      </c>
    </row>
    <row r="1630" spans="1:14">
      <c r="A1630" s="13" t="s">
        <v>150</v>
      </c>
      <c r="B1630" s="2" t="s">
        <v>78</v>
      </c>
      <c r="C1630" s="14" t="s">
        <v>62</v>
      </c>
      <c r="D1630" s="2">
        <v>2014</v>
      </c>
      <c r="E1630" s="14">
        <v>2014</v>
      </c>
      <c r="F1630" s="14" t="s">
        <v>102</v>
      </c>
      <c r="G1630" s="26">
        <v>581</v>
      </c>
      <c r="H1630" s="26">
        <v>920</v>
      </c>
      <c r="I1630" s="53">
        <v>2854</v>
      </c>
      <c r="J1630" s="30">
        <v>1</v>
      </c>
      <c r="K1630" s="30"/>
      <c r="L1630" s="149"/>
      <c r="M1630" s="30"/>
      <c r="N1630" s="30">
        <v>7.4099999999999999E-2</v>
      </c>
    </row>
    <row r="1631" spans="1:14">
      <c r="A1631" s="13" t="s">
        <v>151</v>
      </c>
      <c r="B1631" s="2" t="s">
        <v>78</v>
      </c>
      <c r="C1631" s="14" t="s">
        <v>62</v>
      </c>
      <c r="D1631" s="2">
        <v>2014</v>
      </c>
      <c r="E1631" s="14">
        <v>2014</v>
      </c>
      <c r="F1631" s="14" t="s">
        <v>102</v>
      </c>
      <c r="G1631" s="26">
        <v>23498</v>
      </c>
      <c r="H1631" s="26">
        <v>53709</v>
      </c>
      <c r="I1631" s="53">
        <v>142236</v>
      </c>
      <c r="J1631" s="30">
        <v>1</v>
      </c>
      <c r="K1631" s="30"/>
      <c r="L1631" s="149"/>
      <c r="M1631" s="30"/>
      <c r="N1631" s="30">
        <v>7.1999999999999995E-2</v>
      </c>
    </row>
    <row r="1632" spans="1:14">
      <c r="A1632" s="13" t="s">
        <v>152</v>
      </c>
      <c r="B1632" s="2" t="s">
        <v>78</v>
      </c>
      <c r="C1632" s="14" t="s">
        <v>62</v>
      </c>
      <c r="D1632" s="2">
        <v>2014</v>
      </c>
      <c r="E1632" s="14">
        <v>2014</v>
      </c>
      <c r="F1632" s="14" t="s">
        <v>102</v>
      </c>
      <c r="G1632" s="26">
        <v>3561</v>
      </c>
      <c r="H1632" s="26">
        <v>7455</v>
      </c>
      <c r="I1632" s="53">
        <v>27239</v>
      </c>
      <c r="J1632" s="30">
        <v>0.97219999999999995</v>
      </c>
      <c r="K1632" s="30"/>
      <c r="L1632" s="149"/>
      <c r="M1632" s="30"/>
      <c r="N1632" s="30">
        <v>7.4099999999999999E-2</v>
      </c>
    </row>
    <row r="1633" spans="1:14">
      <c r="A1633" s="13" t="s">
        <v>153</v>
      </c>
      <c r="B1633" s="2" t="s">
        <v>78</v>
      </c>
      <c r="C1633" s="14" t="s">
        <v>62</v>
      </c>
      <c r="D1633" s="2">
        <v>2014</v>
      </c>
      <c r="E1633" s="14">
        <v>2014</v>
      </c>
      <c r="F1633" s="14" t="s">
        <v>102</v>
      </c>
      <c r="G1633" s="26">
        <v>4160</v>
      </c>
      <c r="H1633" s="26">
        <v>7813</v>
      </c>
      <c r="I1633" s="53">
        <v>20181</v>
      </c>
      <c r="J1633" s="30">
        <v>0.9758</v>
      </c>
      <c r="K1633" s="30"/>
      <c r="L1633" s="149"/>
      <c r="M1633" s="30"/>
      <c r="N1633" s="30">
        <v>7.4099999999999999E-2</v>
      </c>
    </row>
    <row r="1634" spans="1:14">
      <c r="A1634" s="13" t="s">
        <v>154</v>
      </c>
      <c r="B1634" s="2" t="s">
        <v>77</v>
      </c>
      <c r="C1634" s="14" t="s">
        <v>62</v>
      </c>
      <c r="D1634" s="2">
        <v>2014</v>
      </c>
      <c r="E1634" s="14">
        <v>2014</v>
      </c>
      <c r="F1634" s="14" t="s">
        <v>102</v>
      </c>
      <c r="G1634" s="26">
        <v>115195</v>
      </c>
      <c r="H1634" s="26">
        <v>248563</v>
      </c>
      <c r="I1634" s="53">
        <v>738284</v>
      </c>
      <c r="J1634" s="30">
        <v>0.97689999999999999</v>
      </c>
      <c r="K1634" s="30"/>
      <c r="L1634" s="149"/>
      <c r="M1634" s="30"/>
      <c r="N1634" s="30">
        <v>2.8799999999999999E-2</v>
      </c>
    </row>
    <row r="1635" spans="1:14">
      <c r="A1635" s="13" t="s">
        <v>155</v>
      </c>
      <c r="B1635" s="2" t="s">
        <v>77</v>
      </c>
      <c r="C1635" s="14" t="s">
        <v>62</v>
      </c>
      <c r="D1635" s="2">
        <v>2014</v>
      </c>
      <c r="E1635" s="14">
        <v>2014</v>
      </c>
      <c r="F1635" s="14" t="s">
        <v>102</v>
      </c>
      <c r="G1635" s="26">
        <v>9099</v>
      </c>
      <c r="H1635" s="26">
        <v>18437</v>
      </c>
      <c r="I1635" s="53">
        <v>52125</v>
      </c>
      <c r="J1635" s="30">
        <v>0.9879</v>
      </c>
      <c r="K1635" s="30"/>
      <c r="L1635" s="149"/>
      <c r="M1635" s="30"/>
      <c r="N1635" s="30">
        <v>7.4099999999999999E-2</v>
      </c>
    </row>
    <row r="1636" spans="1:14">
      <c r="A1636" s="13" t="s">
        <v>156</v>
      </c>
      <c r="B1636" s="2" t="s">
        <v>78</v>
      </c>
      <c r="C1636" s="14" t="s">
        <v>62</v>
      </c>
      <c r="D1636" s="2">
        <v>2014</v>
      </c>
      <c r="E1636" s="14">
        <v>2014</v>
      </c>
      <c r="F1636" s="14" t="s">
        <v>102</v>
      </c>
      <c r="G1636" s="26">
        <v>991</v>
      </c>
      <c r="H1636" s="26">
        <v>1951</v>
      </c>
      <c r="I1636" s="53">
        <v>4787</v>
      </c>
      <c r="J1636" s="30">
        <v>1</v>
      </c>
      <c r="K1636" s="30"/>
      <c r="L1636" s="149"/>
      <c r="M1636" s="30"/>
      <c r="N1636" s="30">
        <v>7.4099999999999999E-2</v>
      </c>
    </row>
    <row r="1637" spans="1:14">
      <c r="A1637" s="13" t="s">
        <v>157</v>
      </c>
      <c r="B1637" s="2" t="s">
        <v>78</v>
      </c>
      <c r="C1637" s="14" t="s">
        <v>62</v>
      </c>
      <c r="D1637" s="2">
        <v>2014</v>
      </c>
      <c r="E1637" s="14">
        <v>2014</v>
      </c>
      <c r="F1637" s="14" t="s">
        <v>102</v>
      </c>
      <c r="G1637" s="26">
        <v>121622</v>
      </c>
      <c r="H1637" s="26">
        <v>285410</v>
      </c>
      <c r="I1637" s="53">
        <v>653026</v>
      </c>
      <c r="J1637" s="30">
        <v>0.99560000000000004</v>
      </c>
      <c r="K1637" s="30"/>
      <c r="L1637" s="149"/>
      <c r="M1637" s="30"/>
      <c r="N1637" s="30">
        <v>3.4299999999999997E-2</v>
      </c>
    </row>
    <row r="1638" spans="1:14">
      <c r="A1638" s="13" t="s">
        <v>158</v>
      </c>
      <c r="B1638" s="2" t="s">
        <v>77</v>
      </c>
      <c r="C1638" s="14" t="s">
        <v>62</v>
      </c>
      <c r="D1638" s="2">
        <v>2014</v>
      </c>
      <c r="E1638" s="14">
        <v>2014</v>
      </c>
      <c r="F1638" s="14" t="s">
        <v>102</v>
      </c>
      <c r="G1638" s="26">
        <v>99448</v>
      </c>
      <c r="H1638" s="26">
        <v>215919</v>
      </c>
      <c r="I1638" s="53">
        <v>457870</v>
      </c>
      <c r="J1638" s="30">
        <v>0.97540000000000004</v>
      </c>
      <c r="K1638" s="30"/>
      <c r="L1638" s="149"/>
      <c r="M1638" s="30"/>
      <c r="N1638" s="30">
        <v>3.0000000000000001E-3</v>
      </c>
    </row>
    <row r="1639" spans="1:14">
      <c r="A1639" s="13" t="s">
        <v>159</v>
      </c>
      <c r="B1639" s="2" t="s">
        <v>78</v>
      </c>
      <c r="C1639" s="14" t="s">
        <v>62</v>
      </c>
      <c r="D1639" s="2">
        <v>2014</v>
      </c>
      <c r="E1639" s="14">
        <v>2014</v>
      </c>
      <c r="F1639" s="14" t="s">
        <v>102</v>
      </c>
      <c r="G1639" s="26">
        <v>2752</v>
      </c>
      <c r="H1639" s="26">
        <v>6390</v>
      </c>
      <c r="I1639" s="53">
        <v>15540</v>
      </c>
      <c r="J1639" s="30">
        <v>1</v>
      </c>
      <c r="K1639" s="30"/>
      <c r="L1639" s="149"/>
      <c r="M1639" s="30"/>
      <c r="N1639" s="30">
        <v>7.4099999999999999E-2</v>
      </c>
    </row>
    <row r="1640" spans="1:14">
      <c r="A1640" s="13" t="s">
        <v>160</v>
      </c>
      <c r="B1640" s="2" t="s">
        <v>78</v>
      </c>
      <c r="C1640" s="14" t="s">
        <v>62</v>
      </c>
      <c r="D1640" s="2">
        <v>2014</v>
      </c>
      <c r="E1640" s="14">
        <v>2014</v>
      </c>
      <c r="F1640" s="14" t="s">
        <v>102</v>
      </c>
      <c r="G1640" s="26">
        <v>168897</v>
      </c>
      <c r="H1640" s="26">
        <v>385964</v>
      </c>
      <c r="I1640" s="53">
        <v>722555</v>
      </c>
      <c r="J1640" s="30">
        <v>0.99929999999999997</v>
      </c>
      <c r="K1640" s="30"/>
      <c r="L1640" s="149"/>
      <c r="M1640" s="30"/>
      <c r="N1640" s="30">
        <v>1.0699999999999999E-2</v>
      </c>
    </row>
    <row r="1641" spans="1:14">
      <c r="A1641" s="13" t="s">
        <v>161</v>
      </c>
      <c r="B1641" s="2" t="s">
        <v>77</v>
      </c>
      <c r="C1641" s="14" t="s">
        <v>62</v>
      </c>
      <c r="D1641" s="2">
        <v>2014</v>
      </c>
      <c r="E1641" s="14">
        <v>2014</v>
      </c>
      <c r="F1641" s="14" t="s">
        <v>102</v>
      </c>
      <c r="G1641" s="26">
        <v>131667</v>
      </c>
      <c r="H1641" s="26">
        <v>276963</v>
      </c>
      <c r="I1641" s="53">
        <v>694608</v>
      </c>
      <c r="J1641" s="30">
        <v>0.90200000000000002</v>
      </c>
      <c r="K1641" s="30"/>
      <c r="L1641" s="149"/>
      <c r="M1641" s="30"/>
      <c r="N1641" s="30">
        <v>4.7100000000000003E-2</v>
      </c>
    </row>
    <row r="1642" spans="1:14">
      <c r="A1642" s="13" t="s">
        <v>162</v>
      </c>
      <c r="B1642" s="2" t="s">
        <v>77</v>
      </c>
      <c r="C1642" s="14" t="s">
        <v>62</v>
      </c>
      <c r="D1642" s="2">
        <v>2014</v>
      </c>
      <c r="E1642" s="14">
        <v>2014</v>
      </c>
      <c r="F1642" s="14" t="s">
        <v>102</v>
      </c>
      <c r="G1642" s="26">
        <v>32863</v>
      </c>
      <c r="H1642" s="26">
        <v>51155</v>
      </c>
      <c r="I1642" s="53">
        <v>202426</v>
      </c>
      <c r="J1642" s="30">
        <v>0.97089999999999999</v>
      </c>
      <c r="K1642" s="30"/>
      <c r="L1642" s="149"/>
      <c r="M1642" s="30"/>
      <c r="N1642" s="30">
        <v>4.4999999999999998E-2</v>
      </c>
    </row>
    <row r="1643" spans="1:14">
      <c r="A1643" s="13" t="s">
        <v>163</v>
      </c>
      <c r="B1643" s="2" t="s">
        <v>78</v>
      </c>
      <c r="C1643" s="14" t="s">
        <v>62</v>
      </c>
      <c r="D1643" s="2">
        <v>2014</v>
      </c>
      <c r="E1643" s="14">
        <v>2014</v>
      </c>
      <c r="F1643" s="14" t="s">
        <v>102</v>
      </c>
      <c r="G1643" s="26">
        <v>49324</v>
      </c>
      <c r="H1643" s="26">
        <v>116685</v>
      </c>
      <c r="I1643" s="53">
        <v>249369</v>
      </c>
      <c r="J1643" s="30">
        <v>0.9829</v>
      </c>
      <c r="K1643" s="30"/>
      <c r="L1643" s="149"/>
      <c r="M1643" s="30"/>
      <c r="N1643" s="30">
        <v>5.6500000000000002E-2</v>
      </c>
    </row>
    <row r="1644" spans="1:14">
      <c r="A1644" s="13" t="s">
        <v>164</v>
      </c>
      <c r="B1644" s="2" t="s">
        <v>77</v>
      </c>
      <c r="C1644" s="14" t="s">
        <v>62</v>
      </c>
      <c r="D1644" s="2">
        <v>2014</v>
      </c>
      <c r="E1644" s="14">
        <v>2014</v>
      </c>
      <c r="F1644" s="14" t="s">
        <v>102</v>
      </c>
      <c r="G1644" s="26">
        <v>9675</v>
      </c>
      <c r="H1644" s="26">
        <v>18502</v>
      </c>
      <c r="I1644" s="53">
        <v>51311</v>
      </c>
      <c r="J1644" s="30">
        <v>0.97160000000000002</v>
      </c>
      <c r="K1644" s="30"/>
      <c r="L1644" s="149"/>
      <c r="M1644" s="30"/>
      <c r="N1644" s="30">
        <v>7.4099999999999999E-2</v>
      </c>
    </row>
    <row r="1645" spans="1:14">
      <c r="A1645" s="13" t="s">
        <v>165</v>
      </c>
      <c r="B1645" s="2" t="s">
        <v>77</v>
      </c>
      <c r="C1645" s="14" t="s">
        <v>62</v>
      </c>
      <c r="D1645" s="2">
        <v>2014</v>
      </c>
      <c r="E1645" s="14">
        <v>2014</v>
      </c>
      <c r="F1645" s="14" t="s">
        <v>102</v>
      </c>
      <c r="G1645" s="26">
        <v>15963</v>
      </c>
      <c r="H1645" s="26">
        <v>32354</v>
      </c>
      <c r="I1645" s="53">
        <v>128422</v>
      </c>
      <c r="J1645" s="30">
        <v>0.97689999999999999</v>
      </c>
      <c r="K1645" s="30"/>
      <c r="L1645" s="149"/>
      <c r="M1645" s="30"/>
      <c r="N1645" s="30">
        <v>7.4099999999999999E-2</v>
      </c>
    </row>
    <row r="1646" spans="1:14">
      <c r="A1646" s="13" t="s">
        <v>166</v>
      </c>
      <c r="B1646" s="2" t="s">
        <v>77</v>
      </c>
      <c r="C1646" s="14" t="s">
        <v>62</v>
      </c>
      <c r="D1646" s="2">
        <v>2014</v>
      </c>
      <c r="E1646" s="14">
        <v>2014</v>
      </c>
      <c r="F1646" s="14" t="s">
        <v>102</v>
      </c>
      <c r="G1646" s="26">
        <v>16217</v>
      </c>
      <c r="H1646" s="26">
        <v>36132</v>
      </c>
      <c r="I1646" s="53">
        <v>116289</v>
      </c>
      <c r="J1646" s="30">
        <v>0.79590000000000005</v>
      </c>
      <c r="K1646" s="30"/>
      <c r="L1646" s="149"/>
      <c r="M1646" s="30"/>
      <c r="N1646" s="30">
        <v>7.4099999999999999E-2</v>
      </c>
    </row>
    <row r="1647" spans="1:14">
      <c r="A1647" s="13" t="s">
        <v>167</v>
      </c>
      <c r="B1647" s="2" t="s">
        <v>77</v>
      </c>
      <c r="C1647" s="14" t="s">
        <v>62</v>
      </c>
      <c r="D1647" s="2">
        <v>2014</v>
      </c>
      <c r="E1647" s="14">
        <v>2014</v>
      </c>
      <c r="F1647" s="14" t="s">
        <v>102</v>
      </c>
      <c r="G1647" s="26">
        <v>54498</v>
      </c>
      <c r="H1647" s="26">
        <v>113186</v>
      </c>
      <c r="I1647" s="53">
        <v>378270</v>
      </c>
      <c r="J1647" s="30">
        <v>0.96850000000000003</v>
      </c>
      <c r="K1647" s="30"/>
      <c r="L1647" s="149"/>
      <c r="M1647" s="30"/>
      <c r="N1647" s="30">
        <v>2.98E-2</v>
      </c>
    </row>
    <row r="1648" spans="1:14">
      <c r="A1648" s="13" t="s">
        <v>168</v>
      </c>
      <c r="B1648" s="2" t="s">
        <v>77</v>
      </c>
      <c r="C1648" s="14" t="s">
        <v>62</v>
      </c>
      <c r="D1648" s="2">
        <v>2014</v>
      </c>
      <c r="E1648" s="14">
        <v>2014</v>
      </c>
      <c r="F1648" s="14" t="s">
        <v>102</v>
      </c>
      <c r="G1648" s="26">
        <v>12796</v>
      </c>
      <c r="H1648" s="26">
        <v>24910</v>
      </c>
      <c r="I1648" s="53">
        <v>64771</v>
      </c>
      <c r="J1648" s="30">
        <v>0.8075</v>
      </c>
      <c r="K1648" s="30"/>
      <c r="L1648" s="149"/>
      <c r="M1648" s="30"/>
      <c r="N1648" s="30">
        <v>7.4099999999999999E-2</v>
      </c>
    </row>
    <row r="1649" spans="1:31">
      <c r="A1649" s="13" t="s">
        <v>169</v>
      </c>
      <c r="B1649" s="2" t="s">
        <v>78</v>
      </c>
      <c r="C1649" s="14" t="s">
        <v>62</v>
      </c>
      <c r="D1649" s="2">
        <v>2014</v>
      </c>
      <c r="E1649" s="14">
        <v>2014</v>
      </c>
      <c r="F1649" s="14" t="s">
        <v>102</v>
      </c>
      <c r="G1649" s="26">
        <v>12324</v>
      </c>
      <c r="H1649" s="26">
        <v>24283</v>
      </c>
      <c r="I1649" s="53">
        <v>56203</v>
      </c>
      <c r="J1649" s="30">
        <v>0.95499999999999996</v>
      </c>
      <c r="K1649" s="30"/>
      <c r="L1649" s="149"/>
      <c r="M1649" s="30"/>
      <c r="N1649" s="30">
        <v>7.4099999999999999E-2</v>
      </c>
    </row>
    <row r="1650" spans="1:31">
      <c r="A1650" s="13" t="s">
        <v>170</v>
      </c>
      <c r="B1650" s="2" t="s">
        <v>78</v>
      </c>
      <c r="C1650" s="14" t="s">
        <v>62</v>
      </c>
      <c r="D1650" s="2">
        <v>2014</v>
      </c>
      <c r="E1650" s="14">
        <v>2014</v>
      </c>
      <c r="F1650" s="14" t="s">
        <v>102</v>
      </c>
      <c r="G1650" s="26">
        <v>172</v>
      </c>
      <c r="H1650" s="26">
        <v>306</v>
      </c>
      <c r="I1650" s="53">
        <v>723</v>
      </c>
      <c r="J1650" s="30">
        <v>0.9</v>
      </c>
      <c r="K1650" s="30"/>
      <c r="L1650" s="149"/>
      <c r="M1650" s="30"/>
      <c r="N1650" s="30">
        <v>7.4099999999999999E-2</v>
      </c>
    </row>
    <row r="1651" spans="1:31">
      <c r="A1651" s="13" t="s">
        <v>171</v>
      </c>
      <c r="B1651" s="2" t="s">
        <v>78</v>
      </c>
      <c r="C1651" s="14" t="s">
        <v>62</v>
      </c>
      <c r="D1651" s="2">
        <v>2014</v>
      </c>
      <c r="E1651" s="14">
        <v>2014</v>
      </c>
      <c r="F1651" s="14" t="s">
        <v>102</v>
      </c>
      <c r="G1651" s="26">
        <v>3206</v>
      </c>
      <c r="H1651" s="26">
        <v>7024</v>
      </c>
      <c r="I1651" s="53">
        <v>15000</v>
      </c>
      <c r="J1651" s="30">
        <v>1</v>
      </c>
      <c r="K1651" s="30"/>
      <c r="L1651" s="149"/>
      <c r="M1651" s="30"/>
      <c r="N1651" s="30">
        <v>7.4099999999999999E-2</v>
      </c>
    </row>
    <row r="1652" spans="1:31">
      <c r="A1652" s="13" t="s">
        <v>172</v>
      </c>
      <c r="B1652" s="2" t="s">
        <v>77</v>
      </c>
      <c r="C1652" s="14" t="s">
        <v>62</v>
      </c>
      <c r="D1652" s="2">
        <v>2014</v>
      </c>
      <c r="E1652" s="14">
        <v>2014</v>
      </c>
      <c r="F1652" s="14" t="s">
        <v>102</v>
      </c>
      <c r="G1652" s="26">
        <v>21995</v>
      </c>
      <c r="H1652" s="26">
        <v>43407</v>
      </c>
      <c r="I1652" s="53">
        <v>100097</v>
      </c>
      <c r="J1652" s="30">
        <v>0.94540000000000002</v>
      </c>
      <c r="K1652" s="30"/>
      <c r="L1652" s="149"/>
      <c r="M1652" s="30"/>
      <c r="N1652" s="30">
        <v>5.0000000000000001E-3</v>
      </c>
    </row>
    <row r="1653" spans="1:31">
      <c r="A1653" s="13" t="s">
        <v>173</v>
      </c>
      <c r="B1653" s="2" t="s">
        <v>77</v>
      </c>
      <c r="C1653" s="14" t="s">
        <v>62</v>
      </c>
      <c r="D1653" s="2">
        <v>2014</v>
      </c>
      <c r="E1653" s="14">
        <v>2014</v>
      </c>
      <c r="F1653" s="14" t="s">
        <v>102</v>
      </c>
      <c r="G1653" s="26">
        <v>19162</v>
      </c>
      <c r="H1653" s="26">
        <v>35221</v>
      </c>
      <c r="I1653" s="53">
        <v>105610</v>
      </c>
      <c r="J1653" s="30">
        <v>0.83819999999999995</v>
      </c>
      <c r="K1653" s="30"/>
      <c r="L1653" s="149"/>
      <c r="M1653" s="30"/>
      <c r="N1653" s="30">
        <v>7.4099999999999999E-2</v>
      </c>
    </row>
    <row r="1654" spans="1:31">
      <c r="A1654" s="13" t="s">
        <v>174</v>
      </c>
      <c r="B1654" s="2" t="s">
        <v>78</v>
      </c>
      <c r="C1654" s="14" t="s">
        <v>62</v>
      </c>
      <c r="D1654" s="2">
        <v>2014</v>
      </c>
      <c r="E1654" s="14">
        <v>2014</v>
      </c>
      <c r="F1654" s="14" t="s">
        <v>102</v>
      </c>
      <c r="G1654" s="26">
        <v>42355</v>
      </c>
      <c r="H1654" s="26">
        <v>92163</v>
      </c>
      <c r="I1654" s="53">
        <v>191993</v>
      </c>
      <c r="J1654" s="30">
        <v>0.91490000000000005</v>
      </c>
      <c r="K1654" s="30"/>
      <c r="L1654" s="149"/>
      <c r="M1654" s="30"/>
      <c r="N1654" s="30">
        <v>1.5599999999999999E-2</v>
      </c>
    </row>
    <row r="1655" spans="1:31">
      <c r="A1655" s="13" t="s">
        <v>175</v>
      </c>
      <c r="B1655" s="2" t="s">
        <v>78</v>
      </c>
      <c r="C1655" s="14" t="s">
        <v>62</v>
      </c>
      <c r="D1655" s="2">
        <v>2014</v>
      </c>
      <c r="E1655" s="14">
        <v>2014</v>
      </c>
      <c r="F1655" s="14" t="s">
        <v>102</v>
      </c>
      <c r="G1655" s="26">
        <v>5565</v>
      </c>
      <c r="H1655" s="26">
        <v>12986</v>
      </c>
      <c r="I1655" s="53">
        <v>34597</v>
      </c>
      <c r="J1655" s="30">
        <v>0.97199999999999998</v>
      </c>
      <c r="K1655" s="30"/>
      <c r="L1655" s="149"/>
      <c r="M1655" s="30"/>
      <c r="N1655" s="30">
        <v>7.4099999999999999E-2</v>
      </c>
    </row>
    <row r="1656" spans="1:31">
      <c r="A1656" s="13" t="s">
        <v>176</v>
      </c>
      <c r="B1656" s="2" t="s">
        <v>78</v>
      </c>
      <c r="C1656" s="14" t="s">
        <v>62</v>
      </c>
      <c r="D1656" s="2">
        <v>2014</v>
      </c>
      <c r="E1656" s="14">
        <v>2014</v>
      </c>
      <c r="F1656" s="14" t="s">
        <v>102</v>
      </c>
      <c r="G1656" s="26">
        <v>4917</v>
      </c>
      <c r="H1656" s="26">
        <v>10963</v>
      </c>
      <c r="I1656" s="53">
        <v>23757</v>
      </c>
      <c r="J1656" s="30">
        <v>0.94399999999999995</v>
      </c>
      <c r="K1656" s="30"/>
      <c r="L1656" s="149"/>
      <c r="M1656" s="30"/>
      <c r="N1656" s="30">
        <v>7.4099999999999999E-2</v>
      </c>
    </row>
    <row r="1657" spans="1:31">
      <c r="A1657" s="13" t="s">
        <v>177</v>
      </c>
      <c r="B1657" s="2" t="s">
        <v>78</v>
      </c>
      <c r="C1657" s="14" t="s">
        <v>62</v>
      </c>
      <c r="D1657" s="2">
        <v>2014</v>
      </c>
      <c r="E1657" s="14">
        <v>2014</v>
      </c>
      <c r="F1657" s="14" t="s">
        <v>102</v>
      </c>
      <c r="G1657" s="26">
        <v>939</v>
      </c>
      <c r="H1657" s="26">
        <v>1775</v>
      </c>
      <c r="I1657" s="53">
        <v>4147</v>
      </c>
      <c r="J1657" s="30">
        <v>1</v>
      </c>
      <c r="K1657" s="30"/>
      <c r="L1657" s="149"/>
      <c r="M1657" s="30"/>
      <c r="N1657" s="30">
        <v>7.4099999999999999E-2</v>
      </c>
    </row>
    <row r="1658" spans="1:31">
      <c r="A1658" s="13" t="s">
        <v>178</v>
      </c>
      <c r="B1658" s="2" t="s">
        <v>77</v>
      </c>
      <c r="C1658" s="14" t="s">
        <v>62</v>
      </c>
      <c r="D1658" s="2">
        <v>2014</v>
      </c>
      <c r="E1658" s="14">
        <v>2014</v>
      </c>
      <c r="F1658" s="14" t="s">
        <v>102</v>
      </c>
      <c r="G1658" s="26">
        <v>50688</v>
      </c>
      <c r="H1658" s="26">
        <v>123505</v>
      </c>
      <c r="I1658" s="53">
        <v>219431</v>
      </c>
      <c r="J1658" s="30">
        <v>1</v>
      </c>
      <c r="K1658" s="30"/>
      <c r="L1658" s="149"/>
      <c r="M1658" s="30"/>
      <c r="N1658" s="30">
        <v>4.1099999999999998E-2</v>
      </c>
      <c r="O1658" s="1"/>
      <c r="P1658" s="1"/>
      <c r="Q1658" s="1"/>
      <c r="R1658" s="1"/>
      <c r="S1658" s="1"/>
      <c r="T1658" s="1"/>
      <c r="U1658" s="1"/>
      <c r="V1658" s="1"/>
      <c r="W1658" s="1"/>
      <c r="X1658" s="1"/>
      <c r="Y1658" s="1"/>
      <c r="Z1658" s="1"/>
      <c r="AA1658" s="1"/>
      <c r="AB1658" s="1"/>
      <c r="AC1658" s="1"/>
      <c r="AD1658" s="1"/>
      <c r="AE1658" s="1"/>
    </row>
    <row r="1659" spans="1:31">
      <c r="A1659" s="13" t="s">
        <v>179</v>
      </c>
      <c r="B1659" s="2" t="s">
        <v>78</v>
      </c>
      <c r="C1659" s="14" t="s">
        <v>62</v>
      </c>
      <c r="D1659" s="2">
        <v>2014</v>
      </c>
      <c r="E1659" s="14">
        <v>2014</v>
      </c>
      <c r="F1659" s="14" t="s">
        <v>102</v>
      </c>
      <c r="G1659" s="26">
        <v>3035</v>
      </c>
      <c r="H1659" s="26">
        <v>5567</v>
      </c>
      <c r="I1659" s="53">
        <v>12840</v>
      </c>
      <c r="J1659" s="30">
        <v>0.93869999999999998</v>
      </c>
      <c r="K1659" s="30"/>
      <c r="L1659" s="149"/>
      <c r="M1659" s="30"/>
      <c r="N1659" s="30">
        <v>7.4099999999999999E-2</v>
      </c>
      <c r="O1659" s="1"/>
      <c r="P1659" s="1"/>
      <c r="Q1659" s="1"/>
      <c r="R1659" s="1"/>
      <c r="S1659" s="1"/>
      <c r="T1659" s="1"/>
      <c r="U1659" s="1"/>
      <c r="V1659" s="1"/>
      <c r="W1659" s="1"/>
      <c r="X1659" s="1"/>
      <c r="Y1659" s="1"/>
      <c r="Z1659" s="1"/>
      <c r="AA1659" s="1"/>
      <c r="AB1659" s="1"/>
      <c r="AC1659" s="1"/>
      <c r="AD1659" s="1"/>
      <c r="AE1659" s="1"/>
    </row>
    <row r="1660" spans="1:31">
      <c r="A1660" s="13" t="s">
        <v>180</v>
      </c>
      <c r="B1660" s="2" t="s">
        <v>77</v>
      </c>
      <c r="C1660" s="14" t="s">
        <v>62</v>
      </c>
      <c r="D1660" s="2">
        <v>2014</v>
      </c>
      <c r="E1660" s="14">
        <v>2014</v>
      </c>
      <c r="F1660" s="14" t="s">
        <v>102</v>
      </c>
      <c r="G1660" s="26">
        <v>34857</v>
      </c>
      <c r="H1660" s="26">
        <v>71740</v>
      </c>
      <c r="I1660" s="53">
        <v>192768</v>
      </c>
      <c r="J1660" s="30">
        <v>0.96460000000000001</v>
      </c>
      <c r="K1660" s="30"/>
      <c r="L1660" s="149"/>
      <c r="M1660" s="30"/>
      <c r="N1660" s="30">
        <v>2.0400000000000001E-2</v>
      </c>
      <c r="O1660" s="1"/>
      <c r="P1660" s="1"/>
      <c r="Q1660" s="1"/>
      <c r="R1660" s="1"/>
      <c r="S1660" s="1"/>
      <c r="T1660" s="1"/>
      <c r="U1660" s="1"/>
      <c r="V1660" s="1"/>
      <c r="W1660" s="1"/>
      <c r="X1660" s="1"/>
      <c r="Y1660" s="1"/>
      <c r="Z1660" s="1"/>
      <c r="AA1660" s="1"/>
      <c r="AB1660" s="1"/>
      <c r="AC1660" s="1"/>
      <c r="AD1660" s="1"/>
      <c r="AE1660" s="1"/>
    </row>
    <row r="1661" spans="1:31">
      <c r="A1661" s="13" t="s">
        <v>181</v>
      </c>
      <c r="B1661" s="2" t="s">
        <v>77</v>
      </c>
      <c r="C1661" s="14" t="s">
        <v>62</v>
      </c>
      <c r="D1661" s="2">
        <v>2014</v>
      </c>
      <c r="E1661" s="14">
        <v>2014</v>
      </c>
      <c r="F1661" s="14" t="s">
        <v>102</v>
      </c>
      <c r="G1661" s="26">
        <v>8647</v>
      </c>
      <c r="H1661" s="26">
        <v>18353</v>
      </c>
      <c r="I1661" s="53">
        <v>46796</v>
      </c>
      <c r="J1661" s="30">
        <v>0.84230000000000005</v>
      </c>
      <c r="K1661" s="30"/>
      <c r="L1661" s="149"/>
      <c r="M1661" s="30"/>
      <c r="N1661" s="30">
        <v>7.4099999999999999E-2</v>
      </c>
      <c r="O1661" s="1"/>
      <c r="P1661" s="1"/>
      <c r="Q1661" s="1"/>
      <c r="R1661" s="1"/>
      <c r="S1661" s="1"/>
      <c r="T1661" s="1"/>
      <c r="U1661" s="1"/>
      <c r="V1661" s="1"/>
      <c r="W1661" s="1"/>
      <c r="X1661" s="1"/>
      <c r="Y1661" s="1"/>
      <c r="Z1661" s="1"/>
      <c r="AA1661" s="1"/>
      <c r="AB1661" s="1"/>
      <c r="AC1661" s="1"/>
      <c r="AD1661" s="1"/>
      <c r="AE1661" s="1"/>
    </row>
    <row r="1662" spans="1:31">
      <c r="A1662" s="13" t="s">
        <v>182</v>
      </c>
      <c r="B1662" s="2" t="s">
        <v>78</v>
      </c>
      <c r="C1662" s="14" t="s">
        <v>62</v>
      </c>
      <c r="D1662" s="2">
        <v>2014</v>
      </c>
      <c r="E1662" s="14">
        <v>2014</v>
      </c>
      <c r="F1662" s="14" t="s">
        <v>102</v>
      </c>
      <c r="G1662" s="26">
        <v>5935</v>
      </c>
      <c r="H1662" s="26">
        <v>13249</v>
      </c>
      <c r="I1662" s="53">
        <v>26677</v>
      </c>
      <c r="J1662" s="30">
        <v>1</v>
      </c>
      <c r="K1662" s="30"/>
      <c r="L1662" s="149"/>
      <c r="M1662" s="30"/>
      <c r="N1662" s="30">
        <v>7.4099999999999999E-2</v>
      </c>
      <c r="O1662" s="1"/>
      <c r="P1662" s="1"/>
      <c r="Q1662" s="1"/>
      <c r="R1662" s="1"/>
      <c r="S1662" s="1"/>
      <c r="T1662" s="1"/>
      <c r="U1662" s="1"/>
      <c r="V1662" s="1"/>
      <c r="W1662" s="1"/>
      <c r="X1662" s="1"/>
      <c r="Y1662" s="1"/>
      <c r="Z1662" s="1"/>
      <c r="AA1662" s="1"/>
      <c r="AB1662" s="1"/>
      <c r="AC1662" s="1"/>
      <c r="AD1662" s="1"/>
      <c r="AE1662" s="1"/>
    </row>
    <row r="1663" spans="1:31">
      <c r="A1663" s="56" t="s">
        <v>183</v>
      </c>
      <c r="B1663" s="2" t="s">
        <v>66</v>
      </c>
      <c r="C1663" s="14" t="s">
        <v>63</v>
      </c>
      <c r="D1663" s="2">
        <v>2014</v>
      </c>
      <c r="E1663" s="14">
        <v>2014</v>
      </c>
      <c r="F1663" s="14" t="s">
        <v>102</v>
      </c>
      <c r="G1663" s="26">
        <v>2056184</v>
      </c>
      <c r="H1663" s="26">
        <v>4407877</v>
      </c>
      <c r="I1663" s="53">
        <v>11220253</v>
      </c>
      <c r="J1663" s="30">
        <v>0.9637</v>
      </c>
      <c r="K1663" s="30"/>
      <c r="L1663" s="149"/>
      <c r="M1663" s="30"/>
      <c r="N1663" s="30">
        <v>4.4499999999999998E-2</v>
      </c>
      <c r="O1663" s="2"/>
      <c r="P1663" s="2"/>
      <c r="Q1663" s="2"/>
      <c r="R1663" s="2"/>
      <c r="S1663" s="2"/>
      <c r="T1663" s="2"/>
      <c r="U1663" s="2"/>
      <c r="V1663" s="2"/>
      <c r="W1663" s="2"/>
      <c r="X1663" s="2"/>
      <c r="Y1663" s="2"/>
      <c r="Z1663" s="2"/>
      <c r="AA1663" s="2"/>
      <c r="AB1663" s="2"/>
      <c r="AC1663" s="2"/>
      <c r="AD1663" s="2"/>
      <c r="AE1663" s="2"/>
    </row>
    <row r="1664" spans="1:31">
      <c r="A1664" s="56" t="s">
        <v>184</v>
      </c>
      <c r="B1664" s="2" t="s">
        <v>77</v>
      </c>
      <c r="C1664" s="14" t="s">
        <v>63</v>
      </c>
      <c r="D1664" s="2">
        <v>2014</v>
      </c>
      <c r="E1664" s="14">
        <v>2014</v>
      </c>
      <c r="F1664" s="14" t="s">
        <v>102</v>
      </c>
      <c r="G1664" s="26">
        <v>64582</v>
      </c>
      <c r="H1664" s="26">
        <v>127943</v>
      </c>
      <c r="I1664" s="53">
        <v>378218</v>
      </c>
      <c r="J1664" s="30">
        <v>0.86009999999999998</v>
      </c>
      <c r="K1664" s="30"/>
      <c r="L1664" s="149"/>
      <c r="M1664" s="30"/>
      <c r="N1664" s="30">
        <v>2.3800000000000002E-2</v>
      </c>
      <c r="O1664" s="1"/>
      <c r="P1664" s="1"/>
      <c r="Q1664" s="1"/>
      <c r="R1664" s="1"/>
      <c r="S1664" s="1"/>
      <c r="T1664" s="1"/>
      <c r="U1664" s="1"/>
      <c r="V1664" s="1"/>
      <c r="W1664" s="1"/>
      <c r="X1664" s="1"/>
      <c r="Y1664" s="1"/>
      <c r="Z1664" s="1"/>
      <c r="AA1664" s="1"/>
      <c r="AB1664" s="1"/>
      <c r="AC1664" s="1"/>
      <c r="AD1664" s="1"/>
      <c r="AE1664" s="1"/>
    </row>
    <row r="1665" spans="1:31">
      <c r="A1665" s="56" t="s">
        <v>185</v>
      </c>
      <c r="B1665" s="2" t="s">
        <v>78</v>
      </c>
      <c r="C1665" s="14" t="s">
        <v>63</v>
      </c>
      <c r="D1665" s="2">
        <v>2014</v>
      </c>
      <c r="E1665" s="14">
        <v>2014</v>
      </c>
      <c r="F1665" s="14" t="s">
        <v>102</v>
      </c>
      <c r="G1665" s="26">
        <v>111</v>
      </c>
      <c r="H1665" s="26">
        <v>182</v>
      </c>
      <c r="I1665" s="53">
        <v>348</v>
      </c>
      <c r="J1665" s="30">
        <v>1</v>
      </c>
      <c r="K1665" s="30"/>
      <c r="L1665" s="149"/>
      <c r="M1665" s="30"/>
      <c r="N1665" s="30">
        <v>9.2899999999999996E-2</v>
      </c>
      <c r="O1665" s="1"/>
      <c r="P1665" s="1"/>
      <c r="Q1665" s="1"/>
      <c r="R1665" s="1"/>
      <c r="S1665" s="1"/>
      <c r="T1665" s="1"/>
      <c r="U1665" s="1"/>
      <c r="V1665" s="1"/>
      <c r="W1665" s="1"/>
      <c r="X1665" s="1"/>
      <c r="Y1665" s="1"/>
      <c r="Z1665" s="1"/>
      <c r="AA1665" s="1"/>
      <c r="AB1665" s="1"/>
      <c r="AC1665" s="1"/>
      <c r="AD1665" s="1"/>
      <c r="AE1665" s="1"/>
    </row>
    <row r="1666" spans="1:31">
      <c r="A1666" s="56" t="s">
        <v>186</v>
      </c>
      <c r="B1666" s="2" t="s">
        <v>78</v>
      </c>
      <c r="C1666" s="14" t="s">
        <v>63</v>
      </c>
      <c r="D1666" s="2">
        <v>2014</v>
      </c>
      <c r="E1666" s="14">
        <v>2014</v>
      </c>
      <c r="F1666" s="14" t="s">
        <v>102</v>
      </c>
      <c r="G1666" s="26">
        <v>1791</v>
      </c>
      <c r="H1666" s="26">
        <v>3410</v>
      </c>
      <c r="I1666" s="53">
        <v>7022</v>
      </c>
      <c r="J1666" s="30">
        <v>0.98850000000000005</v>
      </c>
      <c r="K1666" s="30"/>
      <c r="L1666" s="149"/>
      <c r="M1666" s="30"/>
      <c r="N1666" s="30">
        <v>9.2899999999999996E-2</v>
      </c>
      <c r="O1666" s="1"/>
      <c r="P1666" s="1"/>
      <c r="Q1666" s="1"/>
      <c r="R1666" s="1"/>
      <c r="S1666" s="1"/>
      <c r="T1666" s="1"/>
      <c r="U1666" s="1"/>
      <c r="V1666" s="1"/>
      <c r="W1666" s="1"/>
      <c r="X1666" s="1"/>
      <c r="Y1666" s="1"/>
      <c r="Z1666" s="1"/>
      <c r="AA1666" s="1"/>
      <c r="AB1666" s="1"/>
      <c r="AC1666" s="1"/>
      <c r="AD1666" s="1"/>
      <c r="AE1666" s="1"/>
    </row>
    <row r="1667" spans="1:31">
      <c r="A1667" s="56" t="s">
        <v>187</v>
      </c>
      <c r="B1667" s="2" t="s">
        <v>78</v>
      </c>
      <c r="C1667" s="14" t="s">
        <v>63</v>
      </c>
      <c r="D1667" s="2">
        <v>2014</v>
      </c>
      <c r="E1667" s="14">
        <v>2014</v>
      </c>
      <c r="F1667" s="14" t="s">
        <v>102</v>
      </c>
      <c r="G1667" s="26">
        <v>15433</v>
      </c>
      <c r="H1667" s="26">
        <v>30845</v>
      </c>
      <c r="I1667" s="53">
        <v>72109</v>
      </c>
      <c r="J1667" s="30">
        <v>0.90610000000000002</v>
      </c>
      <c r="K1667" s="30"/>
      <c r="L1667" s="149"/>
      <c r="M1667" s="30"/>
      <c r="N1667" s="30">
        <v>9.2899999999999996E-2</v>
      </c>
      <c r="O1667" s="1"/>
      <c r="P1667" s="1"/>
      <c r="Q1667" s="1"/>
      <c r="R1667" s="1"/>
      <c r="S1667" s="1"/>
      <c r="T1667" s="1"/>
      <c r="U1667" s="1"/>
      <c r="V1667" s="1"/>
      <c r="W1667" s="1"/>
      <c r="X1667" s="1"/>
      <c r="Y1667" s="1"/>
      <c r="Z1667" s="1"/>
      <c r="AA1667" s="1"/>
      <c r="AB1667" s="1"/>
      <c r="AC1667" s="1"/>
      <c r="AD1667" s="1"/>
      <c r="AE1667" s="1"/>
    </row>
    <row r="1668" spans="1:31">
      <c r="A1668" s="56" t="s">
        <v>188</v>
      </c>
      <c r="B1668" s="2" t="s">
        <v>78</v>
      </c>
      <c r="C1668" s="14" t="s">
        <v>63</v>
      </c>
      <c r="D1668" s="2">
        <v>2014</v>
      </c>
      <c r="E1668" s="14">
        <v>2014</v>
      </c>
      <c r="F1668" s="14" t="s">
        <v>102</v>
      </c>
      <c r="G1668" s="26">
        <v>2720</v>
      </c>
      <c r="H1668" s="26">
        <v>5164</v>
      </c>
      <c r="I1668" s="53">
        <v>10270</v>
      </c>
      <c r="J1668" s="30">
        <v>1</v>
      </c>
      <c r="K1668" s="30"/>
      <c r="L1668" s="149"/>
      <c r="M1668" s="30"/>
      <c r="N1668" s="30">
        <v>9.2899999999999996E-2</v>
      </c>
      <c r="O1668" s="1"/>
      <c r="P1668" s="1"/>
      <c r="Q1668" s="1"/>
      <c r="R1668" s="1"/>
      <c r="S1668" s="1"/>
      <c r="T1668" s="1"/>
      <c r="U1668" s="1"/>
      <c r="V1668" s="1"/>
      <c r="W1668" s="1"/>
      <c r="X1668" s="1"/>
      <c r="Y1668" s="1"/>
      <c r="Z1668" s="1"/>
      <c r="AA1668" s="1"/>
      <c r="AB1668" s="1"/>
      <c r="AC1668" s="1"/>
      <c r="AD1668" s="1"/>
      <c r="AE1668" s="1"/>
    </row>
    <row r="1669" spans="1:31">
      <c r="A1669" s="56" t="s">
        <v>189</v>
      </c>
      <c r="B1669" s="2" t="s">
        <v>78</v>
      </c>
      <c r="C1669" s="14" t="s">
        <v>63</v>
      </c>
      <c r="D1669" s="2">
        <v>2014</v>
      </c>
      <c r="E1669" s="14">
        <v>2014</v>
      </c>
      <c r="F1669" s="14" t="s">
        <v>102</v>
      </c>
      <c r="G1669" s="26">
        <v>756</v>
      </c>
      <c r="H1669" s="26">
        <v>1804</v>
      </c>
      <c r="I1669" s="53">
        <v>7644</v>
      </c>
      <c r="J1669" s="30">
        <v>0.65710000000000002</v>
      </c>
      <c r="K1669" s="30"/>
      <c r="L1669" s="149"/>
      <c r="M1669" s="30"/>
      <c r="N1669" s="30">
        <v>9.2899999999999996E-2</v>
      </c>
      <c r="O1669" s="1"/>
      <c r="P1669" s="1"/>
      <c r="Q1669" s="1"/>
      <c r="R1669" s="1"/>
      <c r="S1669" s="1"/>
      <c r="T1669" s="1"/>
      <c r="U1669" s="1"/>
      <c r="V1669" s="1"/>
      <c r="W1669" s="1"/>
      <c r="X1669" s="1"/>
      <c r="Y1669" s="1"/>
      <c r="Z1669" s="1"/>
      <c r="AA1669" s="1"/>
      <c r="AB1669" s="1"/>
      <c r="AC1669" s="1"/>
      <c r="AD1669" s="1"/>
      <c r="AE1669" s="1"/>
    </row>
    <row r="1670" spans="1:31">
      <c r="A1670" s="56" t="s">
        <v>190</v>
      </c>
      <c r="B1670" s="2" t="s">
        <v>77</v>
      </c>
      <c r="C1670" s="14" t="s">
        <v>63</v>
      </c>
      <c r="D1670" s="2">
        <v>2014</v>
      </c>
      <c r="E1670" s="14">
        <v>2014</v>
      </c>
      <c r="F1670" s="14" t="s">
        <v>102</v>
      </c>
      <c r="G1670" s="26">
        <v>35110</v>
      </c>
      <c r="H1670" s="26">
        <v>72256</v>
      </c>
      <c r="I1670" s="53">
        <v>224494</v>
      </c>
      <c r="J1670" s="30">
        <v>0.96260000000000001</v>
      </c>
      <c r="K1670" s="30"/>
      <c r="L1670" s="149"/>
      <c r="M1670" s="30"/>
      <c r="N1670" s="30">
        <v>3.7400000000000003E-2</v>
      </c>
      <c r="O1670" s="1"/>
      <c r="P1670" s="1"/>
      <c r="Q1670" s="1"/>
      <c r="R1670" s="1"/>
      <c r="S1670" s="1"/>
      <c r="T1670" s="1"/>
      <c r="U1670" s="1"/>
      <c r="V1670" s="1"/>
      <c r="W1670" s="1"/>
      <c r="X1670" s="1"/>
      <c r="Y1670" s="1"/>
      <c r="Z1670" s="1"/>
      <c r="AA1670" s="1"/>
      <c r="AB1670" s="1"/>
      <c r="AC1670" s="1"/>
      <c r="AD1670" s="1"/>
      <c r="AE1670" s="1"/>
    </row>
    <row r="1671" spans="1:31">
      <c r="A1671" s="56" t="s">
        <v>191</v>
      </c>
      <c r="B1671" s="2" t="s">
        <v>78</v>
      </c>
      <c r="C1671" s="14" t="s">
        <v>63</v>
      </c>
      <c r="D1671" s="2">
        <v>2014</v>
      </c>
      <c r="E1671" s="14">
        <v>2014</v>
      </c>
      <c r="F1671" s="14" t="s">
        <v>102</v>
      </c>
      <c r="G1671" s="26">
        <v>2510</v>
      </c>
      <c r="H1671" s="26">
        <v>5160</v>
      </c>
      <c r="I1671" s="53">
        <v>10456</v>
      </c>
      <c r="J1671" s="30">
        <v>1</v>
      </c>
      <c r="K1671" s="30"/>
      <c r="L1671" s="149"/>
      <c r="M1671" s="30"/>
      <c r="N1671" s="30">
        <v>9.2899999999999996E-2</v>
      </c>
      <c r="O1671" s="1"/>
      <c r="P1671" s="1"/>
      <c r="Q1671" s="1"/>
      <c r="R1671" s="1"/>
      <c r="S1671" s="1"/>
      <c r="T1671" s="1"/>
      <c r="U1671" s="1"/>
      <c r="V1671" s="1"/>
      <c r="W1671" s="1"/>
      <c r="X1671" s="1"/>
      <c r="Y1671" s="1"/>
      <c r="Z1671" s="1"/>
      <c r="AA1671" s="1"/>
      <c r="AB1671" s="1"/>
      <c r="AC1671" s="1"/>
      <c r="AD1671" s="1"/>
      <c r="AE1671" s="1"/>
    </row>
    <row r="1672" spans="1:31">
      <c r="A1672" s="56" t="s">
        <v>192</v>
      </c>
      <c r="B1672" s="2" t="s">
        <v>78</v>
      </c>
      <c r="C1672" s="14" t="s">
        <v>63</v>
      </c>
      <c r="D1672" s="2">
        <v>2014</v>
      </c>
      <c r="E1672" s="14">
        <v>2014</v>
      </c>
      <c r="F1672" s="14" t="s">
        <v>102</v>
      </c>
      <c r="G1672" s="26">
        <v>6860</v>
      </c>
      <c r="H1672" s="26">
        <v>12484</v>
      </c>
      <c r="I1672" s="53">
        <v>32258</v>
      </c>
      <c r="J1672" s="30">
        <v>0.99450000000000005</v>
      </c>
      <c r="K1672" s="30"/>
      <c r="L1672" s="149"/>
      <c r="M1672" s="30"/>
      <c r="N1672" s="30">
        <v>9.2899999999999996E-2</v>
      </c>
      <c r="O1672" s="1"/>
      <c r="P1672" s="1"/>
      <c r="Q1672" s="1"/>
      <c r="R1672" s="1"/>
      <c r="S1672" s="1"/>
      <c r="T1672" s="1"/>
      <c r="U1672" s="1"/>
      <c r="V1672" s="1"/>
      <c r="W1672" s="1"/>
      <c r="X1672" s="1"/>
      <c r="Y1672" s="1"/>
      <c r="Z1672" s="1"/>
      <c r="AA1672" s="1"/>
      <c r="AB1672" s="1"/>
      <c r="AC1672" s="1"/>
      <c r="AD1672" s="1"/>
      <c r="AE1672" s="1"/>
    </row>
    <row r="1673" spans="1:31">
      <c r="A1673" s="13" t="s">
        <v>134</v>
      </c>
      <c r="B1673" s="2" t="s">
        <v>77</v>
      </c>
      <c r="C1673" s="14" t="s">
        <v>63</v>
      </c>
      <c r="D1673" s="2">
        <v>2014</v>
      </c>
      <c r="E1673" s="14">
        <v>2014</v>
      </c>
      <c r="F1673" s="14" t="s">
        <v>102</v>
      </c>
      <c r="G1673" s="26">
        <v>97743</v>
      </c>
      <c r="H1673" s="26">
        <v>231554</v>
      </c>
      <c r="I1673" s="53">
        <v>413856</v>
      </c>
      <c r="J1673" s="30">
        <v>0.93500000000000005</v>
      </c>
      <c r="K1673" s="30"/>
      <c r="L1673" s="149"/>
      <c r="M1673" s="30"/>
      <c r="N1673" s="30">
        <v>2.64E-2</v>
      </c>
      <c r="O1673" s="1"/>
      <c r="P1673" s="1"/>
      <c r="Q1673" s="1"/>
      <c r="R1673" s="1"/>
      <c r="S1673" s="1"/>
      <c r="T1673" s="1"/>
      <c r="U1673" s="1"/>
      <c r="V1673" s="1"/>
      <c r="W1673" s="1"/>
      <c r="X1673" s="1"/>
      <c r="Y1673" s="1"/>
      <c r="Z1673" s="1"/>
      <c r="AA1673" s="1"/>
      <c r="AB1673" s="1"/>
      <c r="AC1673" s="1"/>
      <c r="AD1673" s="1"/>
      <c r="AE1673" s="1"/>
    </row>
    <row r="1674" spans="1:31">
      <c r="A1674" s="13" t="s">
        <v>135</v>
      </c>
      <c r="B1674" s="2" t="s">
        <v>78</v>
      </c>
      <c r="C1674" s="14" t="s">
        <v>63</v>
      </c>
      <c r="D1674" s="2">
        <v>2014</v>
      </c>
      <c r="E1674" s="14">
        <v>2014</v>
      </c>
      <c r="F1674" s="14" t="s">
        <v>102</v>
      </c>
      <c r="G1674" s="26">
        <v>1512</v>
      </c>
      <c r="H1674" s="26">
        <v>3701</v>
      </c>
      <c r="I1674" s="53">
        <v>10382</v>
      </c>
      <c r="J1674" s="30">
        <v>1</v>
      </c>
      <c r="K1674" s="30"/>
      <c r="L1674" s="149"/>
      <c r="M1674" s="30"/>
      <c r="N1674" s="30">
        <v>9.2899999999999996E-2</v>
      </c>
    </row>
    <row r="1675" spans="1:31">
      <c r="A1675" s="13" t="s">
        <v>136</v>
      </c>
      <c r="B1675" s="2" t="s">
        <v>78</v>
      </c>
      <c r="C1675" s="14" t="s">
        <v>63</v>
      </c>
      <c r="D1675" s="2">
        <v>2014</v>
      </c>
      <c r="E1675" s="14">
        <v>2014</v>
      </c>
      <c r="F1675" s="14" t="s">
        <v>102</v>
      </c>
      <c r="G1675" s="26">
        <v>10091</v>
      </c>
      <c r="H1675" s="26">
        <v>18432</v>
      </c>
      <c r="I1675" s="53">
        <v>42630</v>
      </c>
      <c r="J1675" s="30">
        <v>0.99180000000000001</v>
      </c>
      <c r="K1675" s="30"/>
      <c r="L1675" s="149"/>
      <c r="M1675" s="30"/>
      <c r="N1675" s="30">
        <v>9.2899999999999996E-2</v>
      </c>
    </row>
    <row r="1676" spans="1:31">
      <c r="A1676" s="13" t="s">
        <v>137</v>
      </c>
      <c r="B1676" s="2" t="s">
        <v>78</v>
      </c>
      <c r="C1676" s="14" t="s">
        <v>63</v>
      </c>
      <c r="D1676" s="2">
        <v>2014</v>
      </c>
      <c r="E1676" s="14">
        <v>2014</v>
      </c>
      <c r="F1676" s="14" t="s">
        <v>102</v>
      </c>
      <c r="G1676" s="26">
        <v>15400</v>
      </c>
      <c r="H1676" s="26">
        <v>38776</v>
      </c>
      <c r="I1676" s="53">
        <v>79137</v>
      </c>
      <c r="J1676" s="30">
        <v>0.92330000000000001</v>
      </c>
      <c r="K1676" s="30"/>
      <c r="L1676" s="149"/>
      <c r="M1676" s="30"/>
      <c r="N1676" s="30">
        <v>9.2899999999999996E-2</v>
      </c>
    </row>
    <row r="1677" spans="1:31">
      <c r="A1677" s="13" t="s">
        <v>138</v>
      </c>
      <c r="B1677" s="2" t="s">
        <v>78</v>
      </c>
      <c r="C1677" s="14" t="s">
        <v>63</v>
      </c>
      <c r="D1677" s="2">
        <v>2014</v>
      </c>
      <c r="E1677" s="14">
        <v>2014</v>
      </c>
      <c r="F1677" s="14" t="s">
        <v>102</v>
      </c>
      <c r="G1677" s="26">
        <v>1085</v>
      </c>
      <c r="H1677" s="26">
        <v>2185</v>
      </c>
      <c r="I1677" s="53">
        <v>4946</v>
      </c>
      <c r="J1677" s="30">
        <v>0.97829999999999995</v>
      </c>
      <c r="K1677" s="30"/>
      <c r="L1677" s="149"/>
      <c r="M1677" s="30"/>
      <c r="N1677" s="30">
        <v>9.2899999999999996E-2</v>
      </c>
    </row>
    <row r="1678" spans="1:31">
      <c r="A1678" s="13" t="s">
        <v>139</v>
      </c>
      <c r="B1678" s="2" t="s">
        <v>78</v>
      </c>
      <c r="C1678" s="14" t="s">
        <v>63</v>
      </c>
      <c r="D1678" s="2">
        <v>2014</v>
      </c>
      <c r="E1678" s="14">
        <v>2014</v>
      </c>
      <c r="F1678" s="14" t="s">
        <v>102</v>
      </c>
      <c r="G1678" s="26">
        <v>61527</v>
      </c>
      <c r="H1678" s="26">
        <v>148181</v>
      </c>
      <c r="I1678" s="53">
        <v>328686</v>
      </c>
      <c r="J1678" s="30">
        <v>0.995</v>
      </c>
      <c r="K1678" s="30"/>
      <c r="L1678" s="149"/>
      <c r="M1678" s="30"/>
      <c r="N1678" s="30">
        <v>2.35E-2</v>
      </c>
    </row>
    <row r="1679" spans="1:31">
      <c r="A1679" s="13" t="s">
        <v>140</v>
      </c>
      <c r="B1679" s="2" t="s">
        <v>78</v>
      </c>
      <c r="C1679" s="14" t="s">
        <v>63</v>
      </c>
      <c r="D1679" s="2">
        <v>2014</v>
      </c>
      <c r="E1679" s="14">
        <v>2014</v>
      </c>
      <c r="F1679" s="14" t="s">
        <v>102</v>
      </c>
      <c r="G1679" s="26">
        <v>10266</v>
      </c>
      <c r="H1679" s="26">
        <v>24283</v>
      </c>
      <c r="I1679" s="53">
        <v>48425</v>
      </c>
      <c r="J1679" s="30">
        <v>0.99099999999999999</v>
      </c>
      <c r="K1679" s="30"/>
      <c r="L1679" s="149"/>
      <c r="M1679" s="30"/>
      <c r="N1679" s="30">
        <v>9.2899999999999996E-2</v>
      </c>
    </row>
    <row r="1680" spans="1:31">
      <c r="A1680" s="13" t="s">
        <v>141</v>
      </c>
      <c r="B1680" s="2" t="s">
        <v>78</v>
      </c>
      <c r="C1680" s="14" t="s">
        <v>63</v>
      </c>
      <c r="D1680" s="2">
        <v>2014</v>
      </c>
      <c r="E1680" s="14">
        <v>2014</v>
      </c>
      <c r="F1680" s="14" t="s">
        <v>102</v>
      </c>
      <c r="G1680" s="26">
        <v>5411</v>
      </c>
      <c r="H1680" s="26">
        <v>10808</v>
      </c>
      <c r="I1680" s="53">
        <v>25317</v>
      </c>
      <c r="J1680" s="30">
        <v>0.88929999999999998</v>
      </c>
      <c r="K1680" s="30"/>
      <c r="L1680" s="149"/>
      <c r="M1680" s="30"/>
      <c r="N1680" s="30">
        <v>9.2899999999999996E-2</v>
      </c>
    </row>
    <row r="1681" spans="1:14">
      <c r="A1681" s="13" t="s">
        <v>142</v>
      </c>
      <c r="B1681" s="2" t="s">
        <v>78</v>
      </c>
      <c r="C1681" s="14" t="s">
        <v>63</v>
      </c>
      <c r="D1681" s="2">
        <v>2014</v>
      </c>
      <c r="E1681" s="14">
        <v>2014</v>
      </c>
      <c r="F1681" s="14" t="s">
        <v>102</v>
      </c>
      <c r="G1681" s="26">
        <v>1573</v>
      </c>
      <c r="H1681" s="26">
        <v>3242</v>
      </c>
      <c r="I1681" s="53">
        <v>6617</v>
      </c>
      <c r="J1681" s="30">
        <v>0.98409999999999997</v>
      </c>
      <c r="K1681" s="30"/>
      <c r="L1681" s="149"/>
      <c r="M1681" s="30"/>
      <c r="N1681" s="30">
        <v>9.2899999999999996E-2</v>
      </c>
    </row>
    <row r="1682" spans="1:14">
      <c r="A1682" s="13" t="s">
        <v>143</v>
      </c>
      <c r="B1682" s="2" t="s">
        <v>79</v>
      </c>
      <c r="C1682" s="14" t="s">
        <v>63</v>
      </c>
      <c r="D1682" s="2">
        <v>2014</v>
      </c>
      <c r="E1682" s="14">
        <v>2014</v>
      </c>
      <c r="F1682" s="14" t="s">
        <v>102</v>
      </c>
      <c r="G1682" s="26">
        <v>575276</v>
      </c>
      <c r="H1682" s="26">
        <v>1177608</v>
      </c>
      <c r="I1682" s="53">
        <v>3418654</v>
      </c>
      <c r="J1682" s="30">
        <v>0.96930000000000005</v>
      </c>
      <c r="K1682" s="30"/>
      <c r="L1682" s="149"/>
      <c r="M1682" s="30"/>
      <c r="N1682" s="30">
        <v>2.9600000000000001E-2</v>
      </c>
    </row>
    <row r="1683" spans="1:14">
      <c r="A1683" s="13" t="s">
        <v>144</v>
      </c>
      <c r="B1683" s="2" t="s">
        <v>78</v>
      </c>
      <c r="C1683" s="14" t="s">
        <v>63</v>
      </c>
      <c r="D1683" s="2">
        <v>2014</v>
      </c>
      <c r="E1683" s="14">
        <v>2014</v>
      </c>
      <c r="F1683" s="14" t="s">
        <v>102</v>
      </c>
      <c r="G1683" s="26">
        <v>11672</v>
      </c>
      <c r="H1683" s="26">
        <v>29291</v>
      </c>
      <c r="I1683" s="53">
        <v>61425</v>
      </c>
      <c r="J1683" s="30">
        <v>0.98460000000000003</v>
      </c>
      <c r="K1683" s="30"/>
      <c r="L1683" s="149"/>
      <c r="M1683" s="30"/>
      <c r="N1683" s="30">
        <v>9.2899999999999996E-2</v>
      </c>
    </row>
    <row r="1684" spans="1:14">
      <c r="A1684" s="13" t="s">
        <v>145</v>
      </c>
      <c r="B1684" s="2" t="s">
        <v>78</v>
      </c>
      <c r="C1684" s="14" t="s">
        <v>63</v>
      </c>
      <c r="D1684" s="2">
        <v>2014</v>
      </c>
      <c r="E1684" s="14">
        <v>2014</v>
      </c>
      <c r="F1684" s="14" t="s">
        <v>102</v>
      </c>
      <c r="G1684" s="26">
        <v>6200</v>
      </c>
      <c r="H1684" s="26">
        <v>10357</v>
      </c>
      <c r="I1684" s="53">
        <v>37022</v>
      </c>
      <c r="J1684" s="30">
        <v>0.94899999999999995</v>
      </c>
      <c r="K1684" s="30"/>
      <c r="L1684" s="149"/>
      <c r="M1684" s="30"/>
      <c r="N1684" s="30">
        <v>9.2899999999999996E-2</v>
      </c>
    </row>
    <row r="1685" spans="1:14">
      <c r="A1685" s="13" t="s">
        <v>146</v>
      </c>
      <c r="B1685" s="2" t="s">
        <v>78</v>
      </c>
      <c r="C1685" s="14" t="s">
        <v>63</v>
      </c>
      <c r="D1685" s="2">
        <v>2014</v>
      </c>
      <c r="E1685" s="14">
        <v>2014</v>
      </c>
      <c r="F1685" s="14" t="s">
        <v>102</v>
      </c>
      <c r="G1685" s="26">
        <v>1012</v>
      </c>
      <c r="H1685" s="26">
        <v>2009</v>
      </c>
      <c r="I1685" s="53">
        <v>4262</v>
      </c>
      <c r="J1685" s="30">
        <v>0.84619999999999995</v>
      </c>
      <c r="K1685" s="30"/>
      <c r="L1685" s="149"/>
      <c r="M1685" s="30"/>
      <c r="N1685" s="30">
        <v>9.2899999999999996E-2</v>
      </c>
    </row>
    <row r="1686" spans="1:14">
      <c r="A1686" s="13" t="s">
        <v>147</v>
      </c>
      <c r="B1686" s="2" t="s">
        <v>78</v>
      </c>
      <c r="C1686" s="14" t="s">
        <v>63</v>
      </c>
      <c r="D1686" s="2">
        <v>2014</v>
      </c>
      <c r="E1686" s="14">
        <v>2014</v>
      </c>
      <c r="F1686" s="14" t="s">
        <v>102</v>
      </c>
      <c r="G1686" s="26">
        <v>7682</v>
      </c>
      <c r="H1686" s="26">
        <v>14213</v>
      </c>
      <c r="I1686" s="53">
        <v>34394</v>
      </c>
      <c r="J1686" s="30">
        <v>0.98</v>
      </c>
      <c r="K1686" s="30"/>
      <c r="L1686" s="149"/>
      <c r="M1686" s="30"/>
      <c r="N1686" s="30">
        <v>9.2899999999999996E-2</v>
      </c>
    </row>
    <row r="1687" spans="1:14">
      <c r="A1687" s="13" t="s">
        <v>148</v>
      </c>
      <c r="B1687" s="2" t="s">
        <v>78</v>
      </c>
      <c r="C1687" s="14" t="s">
        <v>63</v>
      </c>
      <c r="D1687" s="2">
        <v>2014</v>
      </c>
      <c r="E1687" s="14">
        <v>2014</v>
      </c>
      <c r="F1687" s="14" t="s">
        <v>102</v>
      </c>
      <c r="G1687" s="26">
        <v>24222</v>
      </c>
      <c r="H1687" s="26">
        <v>57589</v>
      </c>
      <c r="I1687" s="53">
        <v>117571</v>
      </c>
      <c r="J1687" s="30">
        <v>0.96260000000000001</v>
      </c>
      <c r="K1687" s="30"/>
      <c r="L1687" s="149"/>
      <c r="M1687" s="30"/>
      <c r="N1687" s="30">
        <v>1.14E-2</v>
      </c>
    </row>
    <row r="1688" spans="1:14">
      <c r="A1688" s="13" t="s">
        <v>149</v>
      </c>
      <c r="B1688" s="2" t="s">
        <v>78</v>
      </c>
      <c r="C1688" s="14" t="s">
        <v>63</v>
      </c>
      <c r="D1688" s="2">
        <v>2014</v>
      </c>
      <c r="E1688" s="14">
        <v>2014</v>
      </c>
      <c r="F1688" s="14" t="s">
        <v>102</v>
      </c>
      <c r="G1688" s="26">
        <v>461</v>
      </c>
      <c r="H1688" s="26">
        <v>997</v>
      </c>
      <c r="I1688" s="53">
        <v>2716</v>
      </c>
      <c r="J1688" s="30">
        <v>1</v>
      </c>
      <c r="K1688" s="30"/>
      <c r="L1688" s="149"/>
      <c r="M1688" s="30"/>
      <c r="N1688" s="30">
        <v>9.2899999999999996E-2</v>
      </c>
    </row>
    <row r="1689" spans="1:14">
      <c r="A1689" s="13" t="s">
        <v>150</v>
      </c>
      <c r="B1689" s="2" t="s">
        <v>78</v>
      </c>
      <c r="C1689" s="14" t="s">
        <v>63</v>
      </c>
      <c r="D1689" s="2">
        <v>2014</v>
      </c>
      <c r="E1689" s="14">
        <v>2014</v>
      </c>
      <c r="F1689" s="14" t="s">
        <v>102</v>
      </c>
      <c r="G1689" s="26">
        <v>604</v>
      </c>
      <c r="H1689" s="26">
        <v>954</v>
      </c>
      <c r="I1689" s="53">
        <v>2936</v>
      </c>
      <c r="J1689" s="30">
        <v>0.97140000000000004</v>
      </c>
      <c r="K1689" s="30"/>
      <c r="L1689" s="149"/>
      <c r="M1689" s="30"/>
      <c r="N1689" s="30">
        <v>9.2899999999999996E-2</v>
      </c>
    </row>
    <row r="1690" spans="1:14">
      <c r="A1690" s="13" t="s">
        <v>151</v>
      </c>
      <c r="B1690" s="2" t="s">
        <v>78</v>
      </c>
      <c r="C1690" s="14" t="s">
        <v>63</v>
      </c>
      <c r="D1690" s="2">
        <v>2014</v>
      </c>
      <c r="E1690" s="14">
        <v>2014</v>
      </c>
      <c r="F1690" s="14" t="s">
        <v>102</v>
      </c>
      <c r="G1690" s="26">
        <v>23292</v>
      </c>
      <c r="H1690" s="26">
        <v>53044</v>
      </c>
      <c r="I1690" s="53">
        <v>144338</v>
      </c>
      <c r="J1690" s="30">
        <v>1</v>
      </c>
      <c r="K1690" s="30"/>
      <c r="L1690" s="149"/>
      <c r="M1690" s="30"/>
      <c r="N1690" s="30">
        <v>7.1499999999999994E-2</v>
      </c>
    </row>
    <row r="1691" spans="1:14">
      <c r="A1691" s="13" t="s">
        <v>152</v>
      </c>
      <c r="B1691" s="2" t="s">
        <v>78</v>
      </c>
      <c r="C1691" s="14" t="s">
        <v>63</v>
      </c>
      <c r="D1691" s="2">
        <v>2014</v>
      </c>
      <c r="E1691" s="14">
        <v>2014</v>
      </c>
      <c r="F1691" s="14" t="s">
        <v>102</v>
      </c>
      <c r="G1691" s="26">
        <v>3566</v>
      </c>
      <c r="H1691" s="26">
        <v>7461</v>
      </c>
      <c r="I1691" s="53">
        <v>27691</v>
      </c>
      <c r="J1691" s="30">
        <v>0.95950000000000002</v>
      </c>
      <c r="K1691" s="30"/>
      <c r="L1691" s="149"/>
      <c r="M1691" s="30"/>
      <c r="N1691" s="30">
        <v>9.2899999999999996E-2</v>
      </c>
    </row>
    <row r="1692" spans="1:14">
      <c r="A1692" s="13" t="s">
        <v>153</v>
      </c>
      <c r="B1692" s="2" t="s">
        <v>78</v>
      </c>
      <c r="C1692" s="14" t="s">
        <v>63</v>
      </c>
      <c r="D1692" s="2">
        <v>2014</v>
      </c>
      <c r="E1692" s="14">
        <v>2014</v>
      </c>
      <c r="F1692" s="14" t="s">
        <v>102</v>
      </c>
      <c r="G1692" s="26">
        <v>4262</v>
      </c>
      <c r="H1692" s="26">
        <v>7919</v>
      </c>
      <c r="I1692" s="53">
        <v>20460</v>
      </c>
      <c r="J1692" s="30">
        <v>0.996</v>
      </c>
      <c r="K1692" s="30"/>
      <c r="L1692" s="149"/>
      <c r="M1692" s="30"/>
      <c r="N1692" s="30">
        <v>9.2899999999999996E-2</v>
      </c>
    </row>
    <row r="1693" spans="1:14">
      <c r="A1693" s="13" t="s">
        <v>154</v>
      </c>
      <c r="B1693" s="2" t="s">
        <v>77</v>
      </c>
      <c r="C1693" s="14" t="s">
        <v>63</v>
      </c>
      <c r="D1693" s="2">
        <v>2014</v>
      </c>
      <c r="E1693" s="14">
        <v>2014</v>
      </c>
      <c r="F1693" s="14" t="s">
        <v>102</v>
      </c>
      <c r="G1693" s="26">
        <v>116215</v>
      </c>
      <c r="H1693" s="26">
        <v>249938</v>
      </c>
      <c r="I1693" s="53">
        <v>748840</v>
      </c>
      <c r="J1693" s="30">
        <v>0.97070000000000001</v>
      </c>
      <c r="K1693" s="30"/>
      <c r="L1693" s="149"/>
      <c r="M1693" s="30"/>
      <c r="N1693" s="30">
        <v>3.1199999999999999E-2</v>
      </c>
    </row>
    <row r="1694" spans="1:14">
      <c r="A1694" s="13" t="s">
        <v>155</v>
      </c>
      <c r="B1694" s="2" t="s">
        <v>77</v>
      </c>
      <c r="C1694" s="14" t="s">
        <v>63</v>
      </c>
      <c r="D1694" s="2">
        <v>2014</v>
      </c>
      <c r="E1694" s="14">
        <v>2014</v>
      </c>
      <c r="F1694" s="14" t="s">
        <v>102</v>
      </c>
      <c r="G1694" s="26">
        <v>9222</v>
      </c>
      <c r="H1694" s="26">
        <v>18488</v>
      </c>
      <c r="I1694" s="53">
        <v>53093</v>
      </c>
      <c r="J1694" s="30">
        <v>0.99739999999999995</v>
      </c>
      <c r="K1694" s="30"/>
      <c r="L1694" s="149"/>
      <c r="M1694" s="30"/>
      <c r="N1694" s="30">
        <v>9.2899999999999996E-2</v>
      </c>
    </row>
    <row r="1695" spans="1:14">
      <c r="A1695" s="13" t="s">
        <v>156</v>
      </c>
      <c r="B1695" s="2" t="s">
        <v>78</v>
      </c>
      <c r="C1695" s="14" t="s">
        <v>63</v>
      </c>
      <c r="D1695" s="2">
        <v>2014</v>
      </c>
      <c r="E1695" s="14">
        <v>2014</v>
      </c>
      <c r="F1695" s="14" t="s">
        <v>102</v>
      </c>
      <c r="G1695" s="26">
        <v>986</v>
      </c>
      <c r="H1695" s="26">
        <v>1940</v>
      </c>
      <c r="I1695" s="53">
        <v>4851</v>
      </c>
      <c r="J1695" s="30">
        <v>1</v>
      </c>
      <c r="K1695" s="30"/>
      <c r="L1695" s="149"/>
      <c r="M1695" s="30"/>
      <c r="N1695" s="30">
        <v>9.2899999999999996E-2</v>
      </c>
    </row>
    <row r="1696" spans="1:14">
      <c r="A1696" s="13" t="s">
        <v>157</v>
      </c>
      <c r="B1696" s="2" t="s">
        <v>78</v>
      </c>
      <c r="C1696" s="14" t="s">
        <v>63</v>
      </c>
      <c r="D1696" s="2">
        <v>2014</v>
      </c>
      <c r="E1696" s="14">
        <v>2014</v>
      </c>
      <c r="F1696" s="14" t="s">
        <v>102</v>
      </c>
      <c r="G1696" s="26">
        <v>122521</v>
      </c>
      <c r="H1696" s="26">
        <v>286785</v>
      </c>
      <c r="I1696" s="53">
        <v>664276</v>
      </c>
      <c r="J1696" s="30">
        <v>0.99670000000000003</v>
      </c>
      <c r="K1696" s="30"/>
      <c r="L1696" s="149"/>
      <c r="M1696" s="30"/>
      <c r="N1696" s="30">
        <v>3.3700000000000001E-2</v>
      </c>
    </row>
    <row r="1697" spans="1:14">
      <c r="A1697" s="13" t="s">
        <v>158</v>
      </c>
      <c r="B1697" s="2" t="s">
        <v>77</v>
      </c>
      <c r="C1697" s="14" t="s">
        <v>63</v>
      </c>
      <c r="D1697" s="2">
        <v>2014</v>
      </c>
      <c r="E1697" s="14">
        <v>2014</v>
      </c>
      <c r="F1697" s="14" t="s">
        <v>102</v>
      </c>
      <c r="G1697" s="26">
        <v>100205</v>
      </c>
      <c r="H1697" s="26">
        <v>217170</v>
      </c>
      <c r="I1697" s="53">
        <v>465839</v>
      </c>
      <c r="J1697" s="30">
        <v>0.98260000000000003</v>
      </c>
      <c r="K1697" s="30"/>
      <c r="L1697" s="149"/>
      <c r="M1697" s="30"/>
      <c r="N1697" s="30">
        <v>2.5000000000000001E-3</v>
      </c>
    </row>
    <row r="1698" spans="1:14">
      <c r="A1698" s="13" t="s">
        <v>159</v>
      </c>
      <c r="B1698" s="2" t="s">
        <v>78</v>
      </c>
      <c r="C1698" s="14" t="s">
        <v>63</v>
      </c>
      <c r="D1698" s="2">
        <v>2014</v>
      </c>
      <c r="E1698" s="14">
        <v>2014</v>
      </c>
      <c r="F1698" s="14" t="s">
        <v>102</v>
      </c>
      <c r="G1698" s="26">
        <v>2739</v>
      </c>
      <c r="H1698" s="26">
        <v>6346</v>
      </c>
      <c r="I1698" s="53">
        <v>15711</v>
      </c>
      <c r="J1698" s="30">
        <v>1</v>
      </c>
      <c r="K1698" s="30"/>
      <c r="L1698" s="149"/>
      <c r="M1698" s="30"/>
      <c r="N1698" s="30">
        <v>9.2899999999999996E-2</v>
      </c>
    </row>
    <row r="1699" spans="1:14">
      <c r="A1699" s="13" t="s">
        <v>160</v>
      </c>
      <c r="B1699" s="2" t="s">
        <v>78</v>
      </c>
      <c r="C1699" s="14" t="s">
        <v>63</v>
      </c>
      <c r="D1699" s="2">
        <v>2014</v>
      </c>
      <c r="E1699" s="14">
        <v>2014</v>
      </c>
      <c r="F1699" s="14" t="s">
        <v>102</v>
      </c>
      <c r="G1699" s="26">
        <v>170331</v>
      </c>
      <c r="H1699" s="26">
        <v>388362</v>
      </c>
      <c r="I1699" s="53">
        <v>733296</v>
      </c>
      <c r="J1699" s="30">
        <v>0.99950000000000006</v>
      </c>
      <c r="K1699" s="30"/>
      <c r="L1699" s="149"/>
      <c r="M1699" s="30"/>
      <c r="N1699" s="30">
        <v>1.29E-2</v>
      </c>
    </row>
    <row r="1700" spans="1:14">
      <c r="A1700" s="13" t="s">
        <v>161</v>
      </c>
      <c r="B1700" s="2" t="s">
        <v>77</v>
      </c>
      <c r="C1700" s="14" t="s">
        <v>63</v>
      </c>
      <c r="D1700" s="2">
        <v>2014</v>
      </c>
      <c r="E1700" s="14">
        <v>2014</v>
      </c>
      <c r="F1700" s="14" t="s">
        <v>102</v>
      </c>
      <c r="G1700" s="26">
        <v>132917</v>
      </c>
      <c r="H1700" s="26">
        <v>279176</v>
      </c>
      <c r="I1700" s="53">
        <v>705862</v>
      </c>
      <c r="J1700" s="30">
        <v>0.92910000000000004</v>
      </c>
      <c r="K1700" s="30"/>
      <c r="L1700" s="149"/>
      <c r="M1700" s="30"/>
      <c r="N1700" s="30">
        <v>4.7699999999999999E-2</v>
      </c>
    </row>
    <row r="1701" spans="1:14">
      <c r="A1701" s="13" t="s">
        <v>162</v>
      </c>
      <c r="B1701" s="2" t="s">
        <v>77</v>
      </c>
      <c r="C1701" s="14" t="s">
        <v>63</v>
      </c>
      <c r="D1701" s="2">
        <v>2014</v>
      </c>
      <c r="E1701" s="14">
        <v>2014</v>
      </c>
      <c r="F1701" s="14" t="s">
        <v>102</v>
      </c>
      <c r="G1701" s="26">
        <v>32935</v>
      </c>
      <c r="H1701" s="26">
        <v>51319</v>
      </c>
      <c r="I1701" s="53">
        <v>204922</v>
      </c>
      <c r="J1701" s="30">
        <v>0.96689999999999998</v>
      </c>
      <c r="K1701" s="30"/>
      <c r="L1701" s="149"/>
      <c r="M1701" s="30"/>
      <c r="N1701" s="30">
        <v>4.0099999999999997E-2</v>
      </c>
    </row>
    <row r="1702" spans="1:14">
      <c r="A1702" s="13" t="s">
        <v>163</v>
      </c>
      <c r="B1702" s="2" t="s">
        <v>78</v>
      </c>
      <c r="C1702" s="14" t="s">
        <v>63</v>
      </c>
      <c r="D1702" s="2">
        <v>2014</v>
      </c>
      <c r="E1702" s="14">
        <v>2014</v>
      </c>
      <c r="F1702" s="14" t="s">
        <v>102</v>
      </c>
      <c r="G1702" s="26">
        <v>49870</v>
      </c>
      <c r="H1702" s="26">
        <v>117636</v>
      </c>
      <c r="I1702" s="53">
        <v>253146</v>
      </c>
      <c r="J1702" s="30">
        <v>0.9738</v>
      </c>
      <c r="K1702" s="30"/>
      <c r="L1702" s="149"/>
      <c r="M1702" s="30"/>
      <c r="N1702" s="30">
        <v>5.4399999999999997E-2</v>
      </c>
    </row>
    <row r="1703" spans="1:14">
      <c r="A1703" s="13" t="s">
        <v>164</v>
      </c>
      <c r="B1703" s="2" t="s">
        <v>77</v>
      </c>
      <c r="C1703" s="14" t="s">
        <v>63</v>
      </c>
      <c r="D1703" s="2">
        <v>2014</v>
      </c>
      <c r="E1703" s="14">
        <v>2014</v>
      </c>
      <c r="F1703" s="14" t="s">
        <v>102</v>
      </c>
      <c r="G1703" s="26">
        <v>9760</v>
      </c>
      <c r="H1703" s="26">
        <v>18566</v>
      </c>
      <c r="I1703" s="53">
        <v>52252</v>
      </c>
      <c r="J1703" s="30">
        <v>0.97370000000000001</v>
      </c>
      <c r="K1703" s="30"/>
      <c r="L1703" s="149"/>
      <c r="M1703" s="30"/>
      <c r="N1703" s="30">
        <v>9.2899999999999996E-2</v>
      </c>
    </row>
    <row r="1704" spans="1:14">
      <c r="A1704" s="13" t="s">
        <v>165</v>
      </c>
      <c r="B1704" s="2" t="s">
        <v>77</v>
      </c>
      <c r="C1704" s="14" t="s">
        <v>63</v>
      </c>
      <c r="D1704" s="2">
        <v>2014</v>
      </c>
      <c r="E1704" s="14">
        <v>2014</v>
      </c>
      <c r="F1704" s="14" t="s">
        <v>102</v>
      </c>
      <c r="G1704" s="26">
        <v>16081</v>
      </c>
      <c r="H1704" s="26">
        <v>32485</v>
      </c>
      <c r="I1704" s="53">
        <v>130896</v>
      </c>
      <c r="J1704" s="30">
        <v>0.96950000000000003</v>
      </c>
      <c r="K1704" s="30"/>
      <c r="L1704" s="149"/>
      <c r="M1704" s="30"/>
      <c r="N1704" s="30">
        <v>9.2899999999999996E-2</v>
      </c>
    </row>
    <row r="1705" spans="1:14">
      <c r="A1705" s="13" t="s">
        <v>166</v>
      </c>
      <c r="B1705" s="2" t="s">
        <v>77</v>
      </c>
      <c r="C1705" s="14" t="s">
        <v>63</v>
      </c>
      <c r="D1705" s="2">
        <v>2014</v>
      </c>
      <c r="E1705" s="14">
        <v>2014</v>
      </c>
      <c r="F1705" s="14" t="s">
        <v>102</v>
      </c>
      <c r="G1705" s="26">
        <v>16240</v>
      </c>
      <c r="H1705" s="26">
        <v>35963</v>
      </c>
      <c r="I1705" s="53">
        <v>117775</v>
      </c>
      <c r="J1705" s="30">
        <v>0.78010000000000002</v>
      </c>
      <c r="K1705" s="30"/>
      <c r="L1705" s="149"/>
      <c r="M1705" s="30"/>
      <c r="N1705" s="30">
        <v>9.2899999999999996E-2</v>
      </c>
    </row>
    <row r="1706" spans="1:14">
      <c r="A1706" s="13" t="s">
        <v>167</v>
      </c>
      <c r="B1706" s="2" t="s">
        <v>77</v>
      </c>
      <c r="C1706" s="14" t="s">
        <v>63</v>
      </c>
      <c r="D1706" s="2">
        <v>2014</v>
      </c>
      <c r="E1706" s="14">
        <v>2014</v>
      </c>
      <c r="F1706" s="14" t="s">
        <v>102</v>
      </c>
      <c r="G1706" s="26">
        <v>54995</v>
      </c>
      <c r="H1706" s="26">
        <v>113989</v>
      </c>
      <c r="I1706" s="53">
        <v>383805</v>
      </c>
      <c r="J1706" s="30">
        <v>0.97689999999999999</v>
      </c>
      <c r="K1706" s="30"/>
      <c r="L1706" s="149"/>
      <c r="M1706" s="30"/>
      <c r="N1706" s="30">
        <v>2.6200000000000001E-2</v>
      </c>
    </row>
    <row r="1707" spans="1:14">
      <c r="A1707" s="13" t="s">
        <v>168</v>
      </c>
      <c r="B1707" s="2" t="s">
        <v>77</v>
      </c>
      <c r="C1707" s="14" t="s">
        <v>63</v>
      </c>
      <c r="D1707" s="2">
        <v>2014</v>
      </c>
      <c r="E1707" s="14">
        <v>2014</v>
      </c>
      <c r="F1707" s="14" t="s">
        <v>102</v>
      </c>
      <c r="G1707" s="26">
        <v>12812</v>
      </c>
      <c r="H1707" s="26">
        <v>24802</v>
      </c>
      <c r="I1707" s="53">
        <v>65830</v>
      </c>
      <c r="J1707" s="30">
        <v>0.81950000000000001</v>
      </c>
      <c r="K1707" s="30"/>
      <c r="L1707" s="149"/>
      <c r="M1707" s="30"/>
      <c r="N1707" s="30">
        <v>9.2899999999999996E-2</v>
      </c>
    </row>
    <row r="1708" spans="1:14">
      <c r="A1708" s="13" t="s">
        <v>169</v>
      </c>
      <c r="B1708" s="2" t="s">
        <v>78</v>
      </c>
      <c r="C1708" s="14" t="s">
        <v>63</v>
      </c>
      <c r="D1708" s="2">
        <v>2014</v>
      </c>
      <c r="E1708" s="14">
        <v>2014</v>
      </c>
      <c r="F1708" s="14" t="s">
        <v>102</v>
      </c>
      <c r="G1708" s="26">
        <v>12581</v>
      </c>
      <c r="H1708" s="26">
        <v>24625</v>
      </c>
      <c r="I1708" s="53">
        <v>56944</v>
      </c>
      <c r="J1708" s="30">
        <v>0.9516</v>
      </c>
      <c r="K1708" s="30"/>
      <c r="L1708" s="149"/>
      <c r="M1708" s="30"/>
      <c r="N1708" s="30">
        <v>9.2899999999999996E-2</v>
      </c>
    </row>
    <row r="1709" spans="1:14">
      <c r="A1709" s="13" t="s">
        <v>170</v>
      </c>
      <c r="B1709" s="2" t="s">
        <v>78</v>
      </c>
      <c r="C1709" s="14" t="s">
        <v>63</v>
      </c>
      <c r="D1709" s="2">
        <v>2014</v>
      </c>
      <c r="E1709" s="14">
        <v>2014</v>
      </c>
      <c r="F1709" s="14" t="s">
        <v>102</v>
      </c>
      <c r="G1709" s="26">
        <v>175</v>
      </c>
      <c r="H1709" s="26">
        <v>312</v>
      </c>
      <c r="I1709" s="53">
        <v>732</v>
      </c>
      <c r="J1709" s="30">
        <v>1</v>
      </c>
      <c r="K1709" s="30"/>
      <c r="L1709" s="149"/>
      <c r="M1709" s="30"/>
      <c r="N1709" s="30">
        <v>9.2899999999999996E-2</v>
      </c>
    </row>
    <row r="1710" spans="1:14">
      <c r="A1710" s="13" t="s">
        <v>171</v>
      </c>
      <c r="B1710" s="2" t="s">
        <v>78</v>
      </c>
      <c r="C1710" s="14" t="s">
        <v>63</v>
      </c>
      <c r="D1710" s="2">
        <v>2014</v>
      </c>
      <c r="E1710" s="14">
        <v>2014</v>
      </c>
      <c r="F1710" s="14" t="s">
        <v>102</v>
      </c>
      <c r="G1710" s="26">
        <v>3210</v>
      </c>
      <c r="H1710" s="26">
        <v>7030</v>
      </c>
      <c r="I1710" s="53">
        <v>15227</v>
      </c>
      <c r="J1710" s="30">
        <v>1</v>
      </c>
      <c r="K1710" s="30"/>
      <c r="L1710" s="149"/>
      <c r="M1710" s="30"/>
      <c r="N1710" s="30">
        <v>9.2899999999999996E-2</v>
      </c>
    </row>
    <row r="1711" spans="1:14">
      <c r="A1711" s="13" t="s">
        <v>172</v>
      </c>
      <c r="B1711" s="2" t="s">
        <v>77</v>
      </c>
      <c r="C1711" s="14" t="s">
        <v>63</v>
      </c>
      <c r="D1711" s="2">
        <v>2014</v>
      </c>
      <c r="E1711" s="14">
        <v>2014</v>
      </c>
      <c r="F1711" s="14" t="s">
        <v>102</v>
      </c>
      <c r="G1711" s="26">
        <v>22200</v>
      </c>
      <c r="H1711" s="26">
        <v>43723</v>
      </c>
      <c r="I1711" s="53">
        <v>101668</v>
      </c>
      <c r="J1711" s="30">
        <v>0.93220000000000003</v>
      </c>
      <c r="K1711" s="30"/>
      <c r="L1711" s="149"/>
      <c r="M1711" s="30"/>
      <c r="N1711" s="30">
        <v>4.4000000000000003E-3</v>
      </c>
    </row>
    <row r="1712" spans="1:14">
      <c r="A1712" s="13" t="s">
        <v>173</v>
      </c>
      <c r="B1712" s="2" t="s">
        <v>77</v>
      </c>
      <c r="C1712" s="14" t="s">
        <v>63</v>
      </c>
      <c r="D1712" s="2">
        <v>2014</v>
      </c>
      <c r="E1712" s="14">
        <v>2014</v>
      </c>
      <c r="F1712" s="14" t="s">
        <v>102</v>
      </c>
      <c r="G1712" s="26">
        <v>19362</v>
      </c>
      <c r="H1712" s="26">
        <v>35457</v>
      </c>
      <c r="I1712" s="53">
        <v>107205</v>
      </c>
      <c r="J1712" s="30">
        <v>0.83720000000000006</v>
      </c>
      <c r="K1712" s="30"/>
      <c r="L1712" s="149"/>
      <c r="M1712" s="30"/>
      <c r="N1712" s="30">
        <v>9.2899999999999996E-2</v>
      </c>
    </row>
    <row r="1713" spans="1:31">
      <c r="A1713" s="13" t="s">
        <v>174</v>
      </c>
      <c r="B1713" s="2" t="s">
        <v>78</v>
      </c>
      <c r="C1713" s="14" t="s">
        <v>63</v>
      </c>
      <c r="D1713" s="2">
        <v>2014</v>
      </c>
      <c r="E1713" s="14">
        <v>2014</v>
      </c>
      <c r="F1713" s="14" t="s">
        <v>102</v>
      </c>
      <c r="G1713" s="26">
        <v>42537</v>
      </c>
      <c r="H1713" s="26">
        <v>92466</v>
      </c>
      <c r="I1713" s="53">
        <v>195201</v>
      </c>
      <c r="J1713" s="30">
        <v>0.9325</v>
      </c>
      <c r="K1713" s="30"/>
      <c r="L1713" s="149"/>
      <c r="M1713" s="30"/>
      <c r="N1713" s="30">
        <v>1.34E-2</v>
      </c>
    </row>
    <row r="1714" spans="1:31">
      <c r="A1714" s="13" t="s">
        <v>175</v>
      </c>
      <c r="B1714" s="2" t="s">
        <v>78</v>
      </c>
      <c r="C1714" s="14" t="s">
        <v>63</v>
      </c>
      <c r="D1714" s="2">
        <v>2014</v>
      </c>
      <c r="E1714" s="14">
        <v>2014</v>
      </c>
      <c r="F1714" s="14" t="s">
        <v>102</v>
      </c>
      <c r="G1714" s="26">
        <v>5665</v>
      </c>
      <c r="H1714" s="26">
        <v>13201</v>
      </c>
      <c r="I1714" s="53">
        <v>35176</v>
      </c>
      <c r="J1714" s="30">
        <v>0.97489999999999999</v>
      </c>
      <c r="K1714" s="30"/>
      <c r="L1714" s="149"/>
      <c r="M1714" s="30"/>
      <c r="N1714" s="30">
        <v>9.2899999999999996E-2</v>
      </c>
    </row>
    <row r="1715" spans="1:31">
      <c r="A1715" s="13" t="s">
        <v>176</v>
      </c>
      <c r="B1715" s="2" t="s">
        <v>78</v>
      </c>
      <c r="C1715" s="14" t="s">
        <v>63</v>
      </c>
      <c r="D1715" s="2">
        <v>2014</v>
      </c>
      <c r="E1715" s="14">
        <v>2014</v>
      </c>
      <c r="F1715" s="14" t="s">
        <v>102</v>
      </c>
      <c r="G1715" s="26">
        <v>4971</v>
      </c>
      <c r="H1715" s="26">
        <v>11045</v>
      </c>
      <c r="I1715" s="53">
        <v>24218</v>
      </c>
      <c r="J1715" s="30">
        <v>0.96970000000000001</v>
      </c>
      <c r="K1715" s="30"/>
      <c r="L1715" s="149"/>
      <c r="M1715" s="30"/>
      <c r="N1715" s="30">
        <v>9.2899999999999996E-2</v>
      </c>
    </row>
    <row r="1716" spans="1:31">
      <c r="A1716" s="13" t="s">
        <v>177</v>
      </c>
      <c r="B1716" s="2" t="s">
        <v>78</v>
      </c>
      <c r="C1716" s="14" t="s">
        <v>63</v>
      </c>
      <c r="D1716" s="2">
        <v>2014</v>
      </c>
      <c r="E1716" s="14">
        <v>2014</v>
      </c>
      <c r="F1716" s="14" t="s">
        <v>102</v>
      </c>
      <c r="G1716" s="26">
        <v>959</v>
      </c>
      <c r="H1716" s="26">
        <v>1790</v>
      </c>
      <c r="I1716" s="53">
        <v>4235</v>
      </c>
      <c r="J1716" s="30">
        <v>1</v>
      </c>
      <c r="K1716" s="30"/>
      <c r="L1716" s="149"/>
      <c r="M1716" s="30"/>
      <c r="N1716" s="30">
        <v>9.2899999999999996E-2</v>
      </c>
    </row>
    <row r="1717" spans="1:31">
      <c r="A1717" s="13" t="s">
        <v>178</v>
      </c>
      <c r="B1717" s="2" t="s">
        <v>77</v>
      </c>
      <c r="C1717" s="14" t="s">
        <v>63</v>
      </c>
      <c r="D1717" s="2">
        <v>2014</v>
      </c>
      <c r="E1717" s="14">
        <v>2014</v>
      </c>
      <c r="F1717" s="14" t="s">
        <v>102</v>
      </c>
      <c r="G1717" s="26">
        <v>51092</v>
      </c>
      <c r="H1717" s="26">
        <v>123978</v>
      </c>
      <c r="I1717" s="53">
        <v>221876</v>
      </c>
      <c r="J1717" s="30">
        <v>1</v>
      </c>
      <c r="K1717" s="30"/>
      <c r="L1717" s="149"/>
      <c r="M1717" s="30"/>
      <c r="N1717" s="30">
        <v>4.6100000000000002E-2</v>
      </c>
    </row>
    <row r="1718" spans="1:31">
      <c r="A1718" s="13" t="s">
        <v>179</v>
      </c>
      <c r="B1718" s="2" t="s">
        <v>78</v>
      </c>
      <c r="C1718" s="14" t="s">
        <v>63</v>
      </c>
      <c r="D1718" s="2">
        <v>2014</v>
      </c>
      <c r="E1718" s="14">
        <v>2014</v>
      </c>
      <c r="F1718" s="14" t="s">
        <v>102</v>
      </c>
      <c r="G1718" s="26">
        <v>3049</v>
      </c>
      <c r="H1718" s="26">
        <v>5600</v>
      </c>
      <c r="I1718" s="53">
        <v>13024</v>
      </c>
      <c r="J1718" s="30">
        <v>0.97760000000000002</v>
      </c>
      <c r="K1718" s="30"/>
      <c r="L1718" s="149"/>
      <c r="M1718" s="30"/>
      <c r="N1718" s="30">
        <v>9.2899999999999996E-2</v>
      </c>
    </row>
    <row r="1719" spans="1:31">
      <c r="A1719" s="13" t="s">
        <v>180</v>
      </c>
      <c r="B1719" s="2" t="s">
        <v>77</v>
      </c>
      <c r="C1719" s="14" t="s">
        <v>63</v>
      </c>
      <c r="D1719" s="2">
        <v>2014</v>
      </c>
      <c r="E1719" s="14">
        <v>2014</v>
      </c>
      <c r="F1719" s="14" t="s">
        <v>102</v>
      </c>
      <c r="G1719" s="26">
        <v>35016</v>
      </c>
      <c r="H1719" s="26">
        <v>71846</v>
      </c>
      <c r="I1719" s="53">
        <v>195620</v>
      </c>
      <c r="J1719" s="30">
        <v>0.97450000000000003</v>
      </c>
      <c r="K1719" s="30"/>
      <c r="L1719" s="149"/>
      <c r="M1719" s="30"/>
      <c r="N1719" s="30">
        <v>1.9199999999999998E-2</v>
      </c>
    </row>
    <row r="1720" spans="1:31">
      <c r="A1720" s="13" t="s">
        <v>181</v>
      </c>
      <c r="B1720" s="2" t="s">
        <v>77</v>
      </c>
      <c r="C1720" s="14" t="s">
        <v>63</v>
      </c>
      <c r="D1720" s="2">
        <v>2014</v>
      </c>
      <c r="E1720" s="14">
        <v>2014</v>
      </c>
      <c r="F1720" s="14" t="s">
        <v>102</v>
      </c>
      <c r="G1720" s="26">
        <v>8816</v>
      </c>
      <c r="H1720" s="26">
        <v>18624</v>
      </c>
      <c r="I1720" s="53">
        <v>47403</v>
      </c>
      <c r="J1720" s="30">
        <v>0.8</v>
      </c>
      <c r="K1720" s="30"/>
      <c r="L1720" s="149"/>
      <c r="M1720" s="30"/>
      <c r="N1720" s="30">
        <v>9.2899999999999996E-2</v>
      </c>
    </row>
    <row r="1721" spans="1:31">
      <c r="A1721" s="13" t="s">
        <v>182</v>
      </c>
      <c r="B1721" s="2" t="s">
        <v>78</v>
      </c>
      <c r="C1721" s="14" t="s">
        <v>63</v>
      </c>
      <c r="D1721" s="2">
        <v>2014</v>
      </c>
      <c r="E1721" s="14">
        <v>2014</v>
      </c>
      <c r="F1721" s="14" t="s">
        <v>102</v>
      </c>
      <c r="G1721" s="26">
        <v>5992</v>
      </c>
      <c r="H1721" s="26">
        <v>13363</v>
      </c>
      <c r="I1721" s="53">
        <v>27046</v>
      </c>
      <c r="J1721" s="30">
        <v>1</v>
      </c>
      <c r="K1721" s="30"/>
      <c r="L1721" s="149"/>
      <c r="M1721" s="30"/>
      <c r="N1721" s="30">
        <v>9.2899999999999996E-2</v>
      </c>
    </row>
    <row r="1722" spans="1:31">
      <c r="A1722" s="56" t="s">
        <v>183</v>
      </c>
      <c r="B1722" s="2" t="s">
        <v>66</v>
      </c>
      <c r="C1722" s="14" t="s">
        <v>196</v>
      </c>
      <c r="D1722" s="2">
        <v>2014</v>
      </c>
      <c r="E1722" s="14">
        <v>2014</v>
      </c>
      <c r="F1722" s="14" t="s">
        <v>102</v>
      </c>
      <c r="G1722" s="26">
        <v>2067021</v>
      </c>
      <c r="H1722" s="26">
        <v>4465777</v>
      </c>
      <c r="I1722" s="53">
        <v>11364252</v>
      </c>
      <c r="J1722" s="30">
        <v>0.96870000000000001</v>
      </c>
      <c r="K1722" s="30"/>
      <c r="L1722" s="149"/>
      <c r="M1722" s="30"/>
      <c r="N1722" s="30">
        <v>4.8599999999999997E-2</v>
      </c>
      <c r="O1722" s="2"/>
      <c r="P1722" s="2"/>
      <c r="Q1722" s="2"/>
      <c r="R1722" s="2"/>
      <c r="S1722" s="2"/>
      <c r="T1722" s="2"/>
      <c r="U1722" s="2"/>
      <c r="V1722" s="2"/>
      <c r="W1722" s="2"/>
      <c r="X1722" s="2"/>
      <c r="Y1722" s="2"/>
      <c r="Z1722" s="2"/>
      <c r="AA1722" s="2"/>
      <c r="AB1722" s="2"/>
      <c r="AC1722" s="2"/>
      <c r="AD1722" s="2"/>
      <c r="AE1722" s="2"/>
    </row>
    <row r="1723" spans="1:31">
      <c r="A1723" s="56" t="s">
        <v>184</v>
      </c>
      <c r="B1723" s="2" t="s">
        <v>77</v>
      </c>
      <c r="C1723" s="14" t="s">
        <v>196</v>
      </c>
      <c r="D1723" s="2">
        <v>2014</v>
      </c>
      <c r="E1723" s="14">
        <v>2014</v>
      </c>
      <c r="F1723" s="14" t="s">
        <v>102</v>
      </c>
      <c r="G1723" s="26">
        <v>64635</v>
      </c>
      <c r="H1723" s="26">
        <v>127203</v>
      </c>
      <c r="I1723" s="53">
        <v>381831</v>
      </c>
      <c r="J1723" s="30">
        <v>0.88300000000000001</v>
      </c>
      <c r="K1723" s="30"/>
      <c r="L1723" s="149"/>
      <c r="M1723" s="30"/>
      <c r="N1723" s="30">
        <v>3.09E-2</v>
      </c>
      <c r="O1723" s="1"/>
      <c r="P1723" s="1"/>
      <c r="Q1723" s="1"/>
      <c r="R1723" s="1"/>
      <c r="S1723" s="1"/>
      <c r="T1723" s="1"/>
      <c r="U1723" s="1"/>
      <c r="V1723" s="1"/>
      <c r="W1723" s="1"/>
      <c r="X1723" s="1"/>
      <c r="Y1723" s="1"/>
      <c r="Z1723" s="1"/>
      <c r="AA1723" s="1"/>
      <c r="AB1723" s="1"/>
      <c r="AC1723" s="1"/>
      <c r="AD1723" s="1"/>
      <c r="AE1723" s="1"/>
    </row>
    <row r="1724" spans="1:31">
      <c r="A1724" s="56" t="s">
        <v>185</v>
      </c>
      <c r="B1724" s="2" t="s">
        <v>78</v>
      </c>
      <c r="C1724" s="14" t="s">
        <v>196</v>
      </c>
      <c r="D1724" s="2">
        <v>2014</v>
      </c>
      <c r="E1724" s="14">
        <v>2014</v>
      </c>
      <c r="F1724" s="14" t="s">
        <v>102</v>
      </c>
      <c r="G1724" s="26">
        <v>117</v>
      </c>
      <c r="H1724" s="26">
        <v>195</v>
      </c>
      <c r="I1724" s="53">
        <v>357</v>
      </c>
      <c r="J1724" s="30">
        <v>1</v>
      </c>
      <c r="K1724" s="30"/>
      <c r="L1724" s="149"/>
      <c r="M1724" s="30"/>
      <c r="N1724" s="30">
        <v>8.6400000000000005E-2</v>
      </c>
      <c r="O1724" s="1"/>
      <c r="P1724" s="1"/>
      <c r="Q1724" s="1"/>
      <c r="R1724" s="1"/>
      <c r="S1724" s="1"/>
      <c r="T1724" s="1"/>
      <c r="U1724" s="1"/>
      <c r="V1724" s="1"/>
      <c r="W1724" s="1"/>
      <c r="X1724" s="1"/>
      <c r="Y1724" s="1"/>
      <c r="Z1724" s="1"/>
      <c r="AA1724" s="1"/>
      <c r="AB1724" s="1"/>
      <c r="AC1724" s="1"/>
      <c r="AD1724" s="1"/>
      <c r="AE1724" s="1"/>
    </row>
    <row r="1725" spans="1:31">
      <c r="A1725" s="56" t="s">
        <v>186</v>
      </c>
      <c r="B1725" s="2" t="s">
        <v>78</v>
      </c>
      <c r="C1725" s="14" t="s">
        <v>196</v>
      </c>
      <c r="D1725" s="2">
        <v>2014</v>
      </c>
      <c r="E1725" s="14">
        <v>2014</v>
      </c>
      <c r="F1725" s="14" t="s">
        <v>102</v>
      </c>
      <c r="G1725" s="26">
        <v>1790</v>
      </c>
      <c r="H1725" s="26">
        <v>3402</v>
      </c>
      <c r="I1725" s="53">
        <v>7090</v>
      </c>
      <c r="J1725" s="30">
        <v>0.97889999999999999</v>
      </c>
      <c r="K1725" s="30"/>
      <c r="L1725" s="149"/>
      <c r="M1725" s="30"/>
      <c r="N1725" s="30">
        <v>8.6400000000000005E-2</v>
      </c>
      <c r="O1725" s="1"/>
      <c r="P1725" s="1"/>
      <c r="Q1725" s="1"/>
      <c r="R1725" s="1"/>
      <c r="S1725" s="1"/>
      <c r="T1725" s="1"/>
      <c r="U1725" s="1"/>
      <c r="V1725" s="1"/>
      <c r="W1725" s="1"/>
      <c r="X1725" s="1"/>
      <c r="Y1725" s="1"/>
      <c r="Z1725" s="1"/>
      <c r="AA1725" s="1"/>
      <c r="AB1725" s="1"/>
      <c r="AC1725" s="1"/>
      <c r="AD1725" s="1"/>
      <c r="AE1725" s="1"/>
    </row>
    <row r="1726" spans="1:31">
      <c r="A1726" s="56" t="s">
        <v>187</v>
      </c>
      <c r="B1726" s="2" t="s">
        <v>78</v>
      </c>
      <c r="C1726" s="14" t="s">
        <v>196</v>
      </c>
      <c r="D1726" s="2">
        <v>2014</v>
      </c>
      <c r="E1726" s="14">
        <v>2014</v>
      </c>
      <c r="F1726" s="14" t="s">
        <v>102</v>
      </c>
      <c r="G1726" s="26">
        <v>15592</v>
      </c>
      <c r="H1726" s="26">
        <v>31078</v>
      </c>
      <c r="I1726" s="53">
        <v>72975</v>
      </c>
      <c r="J1726" s="30">
        <v>0.92149999999999999</v>
      </c>
      <c r="K1726" s="30"/>
      <c r="L1726" s="149"/>
      <c r="M1726" s="30"/>
      <c r="N1726" s="30">
        <v>8.6400000000000005E-2</v>
      </c>
      <c r="O1726" s="1"/>
      <c r="P1726" s="1"/>
      <c r="Q1726" s="1"/>
      <c r="R1726" s="1"/>
      <c r="S1726" s="1"/>
      <c r="T1726" s="1"/>
      <c r="U1726" s="1"/>
      <c r="V1726" s="1"/>
      <c r="W1726" s="1"/>
      <c r="X1726" s="1"/>
      <c r="Y1726" s="1"/>
      <c r="Z1726" s="1"/>
      <c r="AA1726" s="1"/>
      <c r="AB1726" s="1"/>
      <c r="AC1726" s="1"/>
      <c r="AD1726" s="1"/>
      <c r="AE1726" s="1"/>
    </row>
    <row r="1727" spans="1:31">
      <c r="A1727" s="56" t="s">
        <v>188</v>
      </c>
      <c r="B1727" s="2" t="s">
        <v>78</v>
      </c>
      <c r="C1727" s="14" t="s">
        <v>196</v>
      </c>
      <c r="D1727" s="2">
        <v>2014</v>
      </c>
      <c r="E1727" s="14">
        <v>2014</v>
      </c>
      <c r="F1727" s="14" t="s">
        <v>102</v>
      </c>
      <c r="G1727" s="26">
        <v>2713</v>
      </c>
      <c r="H1727" s="26">
        <v>5139</v>
      </c>
      <c r="I1727" s="53">
        <v>10416</v>
      </c>
      <c r="J1727" s="30">
        <v>0.99150000000000005</v>
      </c>
      <c r="K1727" s="30"/>
      <c r="L1727" s="149"/>
      <c r="M1727" s="30"/>
      <c r="N1727" s="30">
        <v>8.6400000000000005E-2</v>
      </c>
      <c r="O1727" s="1"/>
      <c r="P1727" s="1"/>
      <c r="Q1727" s="1"/>
      <c r="R1727" s="1"/>
      <c r="S1727" s="1"/>
      <c r="T1727" s="1"/>
      <c r="U1727" s="1"/>
      <c r="V1727" s="1"/>
      <c r="W1727" s="1"/>
      <c r="X1727" s="1"/>
      <c r="Y1727" s="1"/>
      <c r="Z1727" s="1"/>
      <c r="AA1727" s="1"/>
      <c r="AB1727" s="1"/>
      <c r="AC1727" s="1"/>
      <c r="AD1727" s="1"/>
      <c r="AE1727" s="1"/>
    </row>
    <row r="1728" spans="1:31">
      <c r="A1728" s="56" t="s">
        <v>189</v>
      </c>
      <c r="B1728" s="2" t="s">
        <v>78</v>
      </c>
      <c r="C1728" s="14" t="s">
        <v>196</v>
      </c>
      <c r="D1728" s="2">
        <v>2014</v>
      </c>
      <c r="E1728" s="14">
        <v>2014</v>
      </c>
      <c r="F1728" s="14" t="s">
        <v>102</v>
      </c>
      <c r="G1728" s="26">
        <v>743</v>
      </c>
      <c r="H1728" s="26">
        <v>1771</v>
      </c>
      <c r="I1728" s="53">
        <v>7745</v>
      </c>
      <c r="J1728" s="30">
        <v>0.90239999999999998</v>
      </c>
      <c r="K1728" s="30"/>
      <c r="L1728" s="149"/>
      <c r="M1728" s="30"/>
      <c r="N1728" s="30">
        <v>8.6400000000000005E-2</v>
      </c>
      <c r="O1728" s="1"/>
      <c r="P1728" s="1"/>
      <c r="Q1728" s="1"/>
      <c r="R1728" s="1"/>
      <c r="S1728" s="1"/>
      <c r="T1728" s="1"/>
      <c r="U1728" s="1"/>
      <c r="V1728" s="1"/>
      <c r="W1728" s="1"/>
      <c r="X1728" s="1"/>
      <c r="Y1728" s="1"/>
      <c r="Z1728" s="1"/>
      <c r="AA1728" s="1"/>
      <c r="AB1728" s="1"/>
      <c r="AC1728" s="1"/>
      <c r="AD1728" s="1"/>
      <c r="AE1728" s="1"/>
    </row>
    <row r="1729" spans="1:31">
      <c r="A1729" s="56" t="s">
        <v>190</v>
      </c>
      <c r="B1729" s="2" t="s">
        <v>77</v>
      </c>
      <c r="C1729" s="14" t="s">
        <v>196</v>
      </c>
      <c r="D1729" s="2">
        <v>2014</v>
      </c>
      <c r="E1729" s="14">
        <v>2014</v>
      </c>
      <c r="F1729" s="14" t="s">
        <v>102</v>
      </c>
      <c r="G1729" s="26">
        <v>35271</v>
      </c>
      <c r="H1729" s="26">
        <v>76135</v>
      </c>
      <c r="I1729" s="53">
        <v>227125</v>
      </c>
      <c r="J1729" s="30">
        <v>0.9647</v>
      </c>
      <c r="K1729" s="30"/>
      <c r="L1729" s="149"/>
      <c r="M1729" s="30"/>
      <c r="N1729" s="30">
        <v>4.07E-2</v>
      </c>
      <c r="O1729" s="1"/>
      <c r="P1729" s="1"/>
      <c r="Q1729" s="1"/>
      <c r="R1729" s="1"/>
      <c r="S1729" s="1"/>
      <c r="T1729" s="1"/>
      <c r="U1729" s="1"/>
      <c r="V1729" s="1"/>
      <c r="W1729" s="1"/>
      <c r="X1729" s="1"/>
      <c r="Y1729" s="1"/>
      <c r="Z1729" s="1"/>
      <c r="AA1729" s="1"/>
      <c r="AB1729" s="1"/>
      <c r="AC1729" s="1"/>
      <c r="AD1729" s="1"/>
      <c r="AE1729" s="1"/>
    </row>
    <row r="1730" spans="1:31">
      <c r="A1730" s="56" t="s">
        <v>191</v>
      </c>
      <c r="B1730" s="2" t="s">
        <v>78</v>
      </c>
      <c r="C1730" s="14" t="s">
        <v>196</v>
      </c>
      <c r="D1730" s="2">
        <v>2014</v>
      </c>
      <c r="E1730" s="14">
        <v>2014</v>
      </c>
      <c r="F1730" s="14" t="s">
        <v>102</v>
      </c>
      <c r="G1730" s="26">
        <v>2535</v>
      </c>
      <c r="H1730" s="26">
        <v>5196</v>
      </c>
      <c r="I1730" s="53">
        <v>10538</v>
      </c>
      <c r="J1730" s="30">
        <v>1</v>
      </c>
      <c r="K1730" s="30"/>
      <c r="L1730" s="149"/>
      <c r="M1730" s="30"/>
      <c r="N1730" s="30">
        <v>8.6400000000000005E-2</v>
      </c>
      <c r="O1730" s="1"/>
      <c r="P1730" s="1"/>
      <c r="Q1730" s="1"/>
      <c r="R1730" s="1"/>
      <c r="S1730" s="1"/>
      <c r="T1730" s="1"/>
      <c r="U1730" s="1"/>
      <c r="V1730" s="1"/>
      <c r="W1730" s="1"/>
      <c r="X1730" s="1"/>
      <c r="Y1730" s="1"/>
      <c r="Z1730" s="1"/>
      <c r="AA1730" s="1"/>
      <c r="AB1730" s="1"/>
      <c r="AC1730" s="1"/>
      <c r="AD1730" s="1"/>
      <c r="AE1730" s="1"/>
    </row>
    <row r="1731" spans="1:31">
      <c r="A1731" s="56" t="s">
        <v>192</v>
      </c>
      <c r="B1731" s="2" t="s">
        <v>78</v>
      </c>
      <c r="C1731" s="14" t="s">
        <v>196</v>
      </c>
      <c r="D1731" s="2">
        <v>2014</v>
      </c>
      <c r="E1731" s="14">
        <v>2014</v>
      </c>
      <c r="F1731" s="14" t="s">
        <v>102</v>
      </c>
      <c r="G1731" s="26">
        <v>6894</v>
      </c>
      <c r="H1731" s="26">
        <v>12516</v>
      </c>
      <c r="I1731" s="53">
        <v>32688</v>
      </c>
      <c r="J1731" s="30">
        <v>0.98150000000000004</v>
      </c>
      <c r="K1731" s="30"/>
      <c r="L1731" s="149"/>
      <c r="M1731" s="30"/>
      <c r="N1731" s="30">
        <v>8.6400000000000005E-2</v>
      </c>
      <c r="O1731" s="1"/>
      <c r="P1731" s="1"/>
      <c r="Q1731" s="1"/>
      <c r="R1731" s="1"/>
      <c r="S1731" s="1"/>
      <c r="T1731" s="1"/>
      <c r="U1731" s="1"/>
      <c r="V1731" s="1"/>
      <c r="W1731" s="1"/>
      <c r="X1731" s="1"/>
      <c r="Y1731" s="1"/>
      <c r="Z1731" s="1"/>
      <c r="AA1731" s="1"/>
      <c r="AB1731" s="1"/>
      <c r="AC1731" s="1"/>
      <c r="AD1731" s="1"/>
      <c r="AE1731" s="1"/>
    </row>
    <row r="1732" spans="1:31">
      <c r="A1732" s="13" t="s">
        <v>134</v>
      </c>
      <c r="B1732" s="2" t="s">
        <v>77</v>
      </c>
      <c r="C1732" s="14" t="s">
        <v>196</v>
      </c>
      <c r="D1732" s="2">
        <v>2014</v>
      </c>
      <c r="E1732" s="14">
        <v>2014</v>
      </c>
      <c r="F1732" s="14" t="s">
        <v>102</v>
      </c>
      <c r="G1732" s="26">
        <v>98161</v>
      </c>
      <c r="H1732" s="26">
        <v>230299</v>
      </c>
      <c r="I1732" s="53">
        <v>418906</v>
      </c>
      <c r="J1732" s="30">
        <v>0.96040000000000003</v>
      </c>
      <c r="K1732" s="30"/>
      <c r="L1732" s="149"/>
      <c r="M1732" s="30"/>
      <c r="N1732" s="30">
        <v>2.64E-2</v>
      </c>
      <c r="O1732" s="1"/>
      <c r="P1732" s="1"/>
      <c r="Q1732" s="1"/>
      <c r="R1732" s="1"/>
      <c r="S1732" s="1"/>
      <c r="T1732" s="1"/>
      <c r="U1732" s="1"/>
      <c r="V1732" s="1"/>
      <c r="W1732" s="1"/>
      <c r="X1732" s="1"/>
      <c r="Y1732" s="1"/>
      <c r="Z1732" s="1"/>
      <c r="AA1732" s="1"/>
      <c r="AB1732" s="1"/>
      <c r="AC1732" s="1"/>
      <c r="AD1732" s="1"/>
      <c r="AE1732" s="1"/>
    </row>
    <row r="1733" spans="1:31">
      <c r="A1733" s="13" t="s">
        <v>135</v>
      </c>
      <c r="B1733" s="2" t="s">
        <v>78</v>
      </c>
      <c r="C1733" s="14" t="s">
        <v>196</v>
      </c>
      <c r="D1733" s="2">
        <v>2014</v>
      </c>
      <c r="E1733" s="14">
        <v>2014</v>
      </c>
      <c r="F1733" s="14" t="s">
        <v>102</v>
      </c>
      <c r="G1733" s="26">
        <v>1516</v>
      </c>
      <c r="H1733" s="26">
        <v>3715</v>
      </c>
      <c r="I1733" s="53">
        <v>10496</v>
      </c>
      <c r="J1733" s="30">
        <v>1</v>
      </c>
      <c r="K1733" s="30"/>
      <c r="L1733" s="149"/>
      <c r="M1733" s="30"/>
      <c r="N1733" s="30">
        <v>8.6400000000000005E-2</v>
      </c>
      <c r="O1733" s="1"/>
      <c r="P1733" s="1"/>
      <c r="Q1733" s="1"/>
      <c r="R1733" s="1"/>
      <c r="S1733" s="1"/>
      <c r="T1733" s="1"/>
      <c r="U1733" s="1"/>
      <c r="V1733" s="1"/>
      <c r="W1733" s="1"/>
      <c r="X1733" s="1"/>
      <c r="Y1733" s="1"/>
      <c r="Z1733" s="1"/>
      <c r="AA1733" s="1"/>
      <c r="AB1733" s="1"/>
      <c r="AC1733" s="1"/>
      <c r="AD1733" s="1"/>
      <c r="AE1733" s="1"/>
    </row>
    <row r="1734" spans="1:31">
      <c r="A1734" s="13" t="s">
        <v>136</v>
      </c>
      <c r="B1734" s="2" t="s">
        <v>78</v>
      </c>
      <c r="C1734" s="14" t="s">
        <v>196</v>
      </c>
      <c r="D1734" s="2">
        <v>2014</v>
      </c>
      <c r="E1734" s="14">
        <v>2014</v>
      </c>
      <c r="F1734" s="14" t="s">
        <v>102</v>
      </c>
      <c r="G1734" s="26">
        <v>10320</v>
      </c>
      <c r="H1734" s="26">
        <v>18766</v>
      </c>
      <c r="I1734" s="53">
        <v>43439</v>
      </c>
      <c r="J1734" s="30">
        <v>0.9929</v>
      </c>
      <c r="K1734" s="30"/>
      <c r="L1734" s="149"/>
      <c r="M1734" s="30"/>
      <c r="N1734" s="30">
        <v>8.6400000000000005E-2</v>
      </c>
      <c r="O1734" s="1"/>
      <c r="P1734" s="1"/>
      <c r="Q1734" s="1"/>
      <c r="R1734" s="1"/>
      <c r="S1734" s="1"/>
      <c r="T1734" s="1"/>
      <c r="U1734" s="1"/>
      <c r="V1734" s="1"/>
      <c r="W1734" s="1"/>
      <c r="X1734" s="1"/>
      <c r="Y1734" s="1"/>
      <c r="Z1734" s="1"/>
      <c r="AA1734" s="1"/>
      <c r="AB1734" s="1"/>
      <c r="AC1734" s="1"/>
      <c r="AD1734" s="1"/>
      <c r="AE1734" s="1"/>
    </row>
    <row r="1735" spans="1:31">
      <c r="A1735" s="13" t="s">
        <v>137</v>
      </c>
      <c r="B1735" s="2" t="s">
        <v>78</v>
      </c>
      <c r="C1735" s="14" t="s">
        <v>196</v>
      </c>
      <c r="D1735" s="2">
        <v>2014</v>
      </c>
      <c r="E1735" s="14">
        <v>2014</v>
      </c>
      <c r="F1735" s="14" t="s">
        <v>102</v>
      </c>
      <c r="G1735" s="26">
        <v>15667</v>
      </c>
      <c r="H1735" s="26">
        <v>39609</v>
      </c>
      <c r="I1735" s="53">
        <v>80528</v>
      </c>
      <c r="J1735" s="30">
        <v>0.92979999999999996</v>
      </c>
      <c r="K1735" s="30"/>
      <c r="L1735" s="149"/>
      <c r="M1735" s="30"/>
      <c r="N1735" s="30">
        <v>8.6400000000000005E-2</v>
      </c>
      <c r="O1735" s="1"/>
      <c r="P1735" s="1"/>
      <c r="Q1735" s="1"/>
      <c r="R1735" s="1"/>
      <c r="S1735" s="1"/>
      <c r="T1735" s="1"/>
      <c r="U1735" s="1"/>
      <c r="V1735" s="1"/>
      <c r="W1735" s="1"/>
      <c r="X1735" s="1"/>
      <c r="Y1735" s="1"/>
      <c r="Z1735" s="1"/>
      <c r="AA1735" s="1"/>
      <c r="AB1735" s="1"/>
      <c r="AC1735" s="1"/>
      <c r="AD1735" s="1"/>
      <c r="AE1735" s="1"/>
    </row>
    <row r="1736" spans="1:31">
      <c r="A1736" s="13" t="s">
        <v>138</v>
      </c>
      <c r="B1736" s="2" t="s">
        <v>78</v>
      </c>
      <c r="C1736" s="14" t="s">
        <v>196</v>
      </c>
      <c r="D1736" s="2">
        <v>2014</v>
      </c>
      <c r="E1736" s="14">
        <v>2014</v>
      </c>
      <c r="F1736" s="14" t="s">
        <v>102</v>
      </c>
      <c r="G1736" s="26">
        <v>1073</v>
      </c>
      <c r="H1736" s="26">
        <v>2131</v>
      </c>
      <c r="I1736" s="53">
        <v>5030</v>
      </c>
      <c r="J1736" s="30">
        <v>1</v>
      </c>
      <c r="K1736" s="30"/>
      <c r="L1736" s="149"/>
      <c r="M1736" s="30"/>
      <c r="N1736" s="30">
        <v>8.6400000000000005E-2</v>
      </c>
      <c r="O1736" s="1"/>
      <c r="P1736" s="1"/>
      <c r="Q1736" s="1"/>
      <c r="R1736" s="1"/>
      <c r="S1736" s="1"/>
      <c r="T1736" s="1"/>
      <c r="U1736" s="1"/>
      <c r="V1736" s="1"/>
      <c r="W1736" s="1"/>
      <c r="X1736" s="1"/>
      <c r="Y1736" s="1"/>
      <c r="Z1736" s="1"/>
      <c r="AA1736" s="1"/>
      <c r="AB1736" s="1"/>
      <c r="AC1736" s="1"/>
      <c r="AD1736" s="1"/>
      <c r="AE1736" s="1"/>
    </row>
    <row r="1737" spans="1:31">
      <c r="A1737" s="13" t="s">
        <v>139</v>
      </c>
      <c r="B1737" s="2" t="s">
        <v>78</v>
      </c>
      <c r="C1737" s="14" t="s">
        <v>196</v>
      </c>
      <c r="D1737" s="2">
        <v>2014</v>
      </c>
      <c r="E1737" s="14">
        <v>2014</v>
      </c>
      <c r="F1737" s="14" t="s">
        <v>102</v>
      </c>
      <c r="G1737" s="26">
        <v>61625</v>
      </c>
      <c r="H1737" s="26">
        <v>147925</v>
      </c>
      <c r="I1737" s="53">
        <v>333430</v>
      </c>
      <c r="J1737" s="30">
        <v>0.99370000000000003</v>
      </c>
      <c r="K1737" s="30"/>
      <c r="L1737" s="149"/>
      <c r="M1737" s="30"/>
      <c r="N1737" s="30">
        <v>2.2200000000000001E-2</v>
      </c>
      <c r="O1737" s="1"/>
      <c r="P1737" s="1"/>
      <c r="Q1737" s="1"/>
      <c r="R1737" s="1"/>
      <c r="S1737" s="1"/>
      <c r="T1737" s="1"/>
      <c r="U1737" s="1"/>
      <c r="V1737" s="1"/>
      <c r="W1737" s="1"/>
      <c r="X1737" s="1"/>
      <c r="Y1737" s="1"/>
      <c r="Z1737" s="1"/>
      <c r="AA1737" s="1"/>
      <c r="AB1737" s="1"/>
      <c r="AC1737" s="1"/>
      <c r="AD1737" s="1"/>
      <c r="AE1737" s="1"/>
    </row>
    <row r="1738" spans="1:31">
      <c r="A1738" s="13" t="s">
        <v>140</v>
      </c>
      <c r="B1738" s="2" t="s">
        <v>78</v>
      </c>
      <c r="C1738" s="14" t="s">
        <v>196</v>
      </c>
      <c r="D1738" s="2">
        <v>2014</v>
      </c>
      <c r="E1738" s="14">
        <v>2014</v>
      </c>
      <c r="F1738" s="14" t="s">
        <v>102</v>
      </c>
      <c r="G1738" s="26">
        <v>10215</v>
      </c>
      <c r="H1738" s="26">
        <v>24118</v>
      </c>
      <c r="I1738" s="53">
        <v>49037</v>
      </c>
      <c r="J1738" s="30">
        <v>0.98719999999999997</v>
      </c>
      <c r="K1738" s="30"/>
      <c r="L1738" s="149"/>
      <c r="M1738" s="30"/>
      <c r="N1738" s="30">
        <v>8.6400000000000005E-2</v>
      </c>
    </row>
    <row r="1739" spans="1:31">
      <c r="A1739" s="13" t="s">
        <v>141</v>
      </c>
      <c r="B1739" s="2" t="s">
        <v>78</v>
      </c>
      <c r="C1739" s="14" t="s">
        <v>196</v>
      </c>
      <c r="D1739" s="2">
        <v>2014</v>
      </c>
      <c r="E1739" s="14">
        <v>2014</v>
      </c>
      <c r="F1739" s="14" t="s">
        <v>102</v>
      </c>
      <c r="G1739" s="26">
        <v>5457</v>
      </c>
      <c r="H1739" s="26">
        <v>10958</v>
      </c>
      <c r="I1739" s="53">
        <v>25693</v>
      </c>
      <c r="J1739" s="30">
        <v>0.83919999999999995</v>
      </c>
      <c r="K1739" s="30"/>
      <c r="L1739" s="149"/>
      <c r="M1739" s="30"/>
      <c r="N1739" s="30">
        <v>8.6400000000000005E-2</v>
      </c>
    </row>
    <row r="1740" spans="1:31">
      <c r="A1740" s="13" t="s">
        <v>142</v>
      </c>
      <c r="B1740" s="2" t="s">
        <v>78</v>
      </c>
      <c r="C1740" s="14" t="s">
        <v>196</v>
      </c>
      <c r="D1740" s="2">
        <v>2014</v>
      </c>
      <c r="E1740" s="14">
        <v>2014</v>
      </c>
      <c r="F1740" s="14" t="s">
        <v>102</v>
      </c>
      <c r="G1740" s="26">
        <v>1559</v>
      </c>
      <c r="H1740" s="26">
        <v>3226</v>
      </c>
      <c r="I1740" s="53">
        <v>6660</v>
      </c>
      <c r="J1740" s="30">
        <v>0.85140000000000005</v>
      </c>
      <c r="K1740" s="30"/>
      <c r="L1740" s="149"/>
      <c r="M1740" s="30"/>
      <c r="N1740" s="30">
        <v>8.6400000000000005E-2</v>
      </c>
    </row>
    <row r="1741" spans="1:31">
      <c r="A1741" s="13" t="s">
        <v>143</v>
      </c>
      <c r="B1741" s="2" t="s">
        <v>79</v>
      </c>
      <c r="C1741" s="14" t="s">
        <v>196</v>
      </c>
      <c r="D1741" s="2">
        <v>2014</v>
      </c>
      <c r="E1741" s="14">
        <v>2014</v>
      </c>
      <c r="F1741" s="14" t="s">
        <v>102</v>
      </c>
      <c r="G1741" s="26">
        <v>579436</v>
      </c>
      <c r="H1741" s="26">
        <v>1183724</v>
      </c>
      <c r="I1741" s="53">
        <v>3456075</v>
      </c>
      <c r="J1741" s="30">
        <v>0.97209999999999996</v>
      </c>
      <c r="K1741" s="30"/>
      <c r="L1741" s="149"/>
      <c r="M1741" s="30"/>
      <c r="N1741" s="30">
        <v>4.9099999999999998E-2</v>
      </c>
    </row>
    <row r="1742" spans="1:31">
      <c r="A1742" s="13" t="s">
        <v>144</v>
      </c>
      <c r="B1742" s="2" t="s">
        <v>78</v>
      </c>
      <c r="C1742" s="14" t="s">
        <v>196</v>
      </c>
      <c r="D1742" s="2">
        <v>2014</v>
      </c>
      <c r="E1742" s="14">
        <v>2014</v>
      </c>
      <c r="F1742" s="14" t="s">
        <v>102</v>
      </c>
      <c r="G1742" s="26">
        <v>11624</v>
      </c>
      <c r="H1742" s="26">
        <v>29170</v>
      </c>
      <c r="I1742" s="53">
        <v>62225</v>
      </c>
      <c r="J1742" s="30">
        <v>0.99750000000000005</v>
      </c>
      <c r="K1742" s="30"/>
      <c r="L1742" s="149"/>
      <c r="M1742" s="30"/>
      <c r="N1742" s="30">
        <v>8.6400000000000005E-2</v>
      </c>
    </row>
    <row r="1743" spans="1:31">
      <c r="A1743" s="13" t="s">
        <v>145</v>
      </c>
      <c r="B1743" s="2" t="s">
        <v>78</v>
      </c>
      <c r="C1743" s="14" t="s">
        <v>196</v>
      </c>
      <c r="D1743" s="2">
        <v>2014</v>
      </c>
      <c r="E1743" s="14">
        <v>2014</v>
      </c>
      <c r="F1743" s="14" t="s">
        <v>102</v>
      </c>
      <c r="G1743" s="26">
        <v>6180</v>
      </c>
      <c r="H1743" s="26">
        <v>10286</v>
      </c>
      <c r="I1743" s="53">
        <v>37328</v>
      </c>
      <c r="J1743" s="30">
        <v>0.9839</v>
      </c>
      <c r="K1743" s="30"/>
      <c r="L1743" s="149"/>
      <c r="M1743" s="30"/>
      <c r="N1743" s="30">
        <v>8.6400000000000005E-2</v>
      </c>
    </row>
    <row r="1744" spans="1:31">
      <c r="A1744" s="13" t="s">
        <v>146</v>
      </c>
      <c r="B1744" s="2" t="s">
        <v>78</v>
      </c>
      <c r="C1744" s="14" t="s">
        <v>196</v>
      </c>
      <c r="D1744" s="2">
        <v>2014</v>
      </c>
      <c r="E1744" s="14">
        <v>2014</v>
      </c>
      <c r="F1744" s="14" t="s">
        <v>102</v>
      </c>
      <c r="G1744" s="26">
        <v>1025</v>
      </c>
      <c r="H1744" s="26">
        <v>2027</v>
      </c>
      <c r="I1744" s="53">
        <v>4288</v>
      </c>
      <c r="J1744" s="30">
        <v>0.81130000000000002</v>
      </c>
      <c r="K1744" s="30"/>
      <c r="L1744" s="149"/>
      <c r="M1744" s="30"/>
      <c r="N1744" s="30">
        <v>8.6400000000000005E-2</v>
      </c>
    </row>
    <row r="1745" spans="1:14">
      <c r="A1745" s="13" t="s">
        <v>147</v>
      </c>
      <c r="B1745" s="2" t="s">
        <v>78</v>
      </c>
      <c r="C1745" s="14" t="s">
        <v>196</v>
      </c>
      <c r="D1745" s="2">
        <v>2014</v>
      </c>
      <c r="E1745" s="14">
        <v>2014</v>
      </c>
      <c r="F1745" s="14" t="s">
        <v>102</v>
      </c>
      <c r="G1745" s="26">
        <v>7646</v>
      </c>
      <c r="H1745" s="26">
        <v>14185</v>
      </c>
      <c r="I1745" s="53">
        <v>34680</v>
      </c>
      <c r="J1745" s="30">
        <v>0.99399999999999999</v>
      </c>
      <c r="K1745" s="30"/>
      <c r="L1745" s="149"/>
      <c r="M1745" s="30"/>
      <c r="N1745" s="30">
        <v>8.6400000000000005E-2</v>
      </c>
    </row>
    <row r="1746" spans="1:14">
      <c r="A1746" s="13" t="s">
        <v>148</v>
      </c>
      <c r="B1746" s="2" t="s">
        <v>78</v>
      </c>
      <c r="C1746" s="14" t="s">
        <v>196</v>
      </c>
      <c r="D1746" s="2">
        <v>2014</v>
      </c>
      <c r="E1746" s="14">
        <v>2014</v>
      </c>
      <c r="F1746" s="14" t="s">
        <v>102</v>
      </c>
      <c r="G1746" s="26">
        <v>24286</v>
      </c>
      <c r="H1746" s="26">
        <v>57592</v>
      </c>
      <c r="I1746" s="53">
        <v>119316</v>
      </c>
      <c r="J1746" s="30">
        <v>0.97989999999999999</v>
      </c>
      <c r="K1746" s="30"/>
      <c r="L1746" s="149"/>
      <c r="M1746" s="30"/>
      <c r="N1746" s="30">
        <v>1.21E-2</v>
      </c>
    </row>
    <row r="1747" spans="1:14">
      <c r="A1747" s="13" t="s">
        <v>149</v>
      </c>
      <c r="B1747" s="2" t="s">
        <v>78</v>
      </c>
      <c r="C1747" s="14" t="s">
        <v>196</v>
      </c>
      <c r="D1747" s="2">
        <v>2014</v>
      </c>
      <c r="E1747" s="14">
        <v>2014</v>
      </c>
      <c r="F1747" s="14" t="s">
        <v>102</v>
      </c>
      <c r="G1747" s="26">
        <v>465</v>
      </c>
      <c r="H1747" s="26">
        <v>996</v>
      </c>
      <c r="I1747" s="53">
        <v>2765</v>
      </c>
      <c r="J1747" s="30">
        <v>0.92310000000000003</v>
      </c>
      <c r="K1747" s="30"/>
      <c r="L1747" s="149"/>
      <c r="M1747" s="30"/>
      <c r="N1747" s="30">
        <v>8.6400000000000005E-2</v>
      </c>
    </row>
    <row r="1748" spans="1:14">
      <c r="A1748" s="13" t="s">
        <v>150</v>
      </c>
      <c r="B1748" s="2" t="s">
        <v>78</v>
      </c>
      <c r="C1748" s="14" t="s">
        <v>196</v>
      </c>
      <c r="D1748" s="2">
        <v>2014</v>
      </c>
      <c r="E1748" s="14">
        <v>2014</v>
      </c>
      <c r="F1748" s="14" t="s">
        <v>102</v>
      </c>
      <c r="G1748" s="26">
        <v>554</v>
      </c>
      <c r="H1748" s="26">
        <v>898</v>
      </c>
      <c r="I1748" s="53">
        <v>3002</v>
      </c>
      <c r="J1748" s="30">
        <v>0.9778</v>
      </c>
      <c r="K1748" s="30"/>
      <c r="L1748" s="149"/>
      <c r="M1748" s="30"/>
      <c r="N1748" s="30">
        <v>8.6400000000000005E-2</v>
      </c>
    </row>
    <row r="1749" spans="1:14">
      <c r="A1749" s="13" t="s">
        <v>151</v>
      </c>
      <c r="B1749" s="2" t="s">
        <v>78</v>
      </c>
      <c r="C1749" s="14" t="s">
        <v>196</v>
      </c>
      <c r="D1749" s="2">
        <v>2014</v>
      </c>
      <c r="E1749" s="14">
        <v>2014</v>
      </c>
      <c r="F1749" s="14" t="s">
        <v>102</v>
      </c>
      <c r="G1749" s="26">
        <v>22309</v>
      </c>
      <c r="H1749" s="26">
        <v>50580</v>
      </c>
      <c r="I1749" s="53">
        <v>145783</v>
      </c>
      <c r="J1749" s="30">
        <v>1</v>
      </c>
      <c r="K1749" s="30"/>
      <c r="L1749" s="149"/>
      <c r="M1749" s="30"/>
      <c r="N1749" s="30">
        <v>7.9399999999999998E-2</v>
      </c>
    </row>
    <row r="1750" spans="1:14">
      <c r="A1750" s="13" t="s">
        <v>152</v>
      </c>
      <c r="B1750" s="2" t="s">
        <v>78</v>
      </c>
      <c r="C1750" s="14" t="s">
        <v>196</v>
      </c>
      <c r="D1750" s="2">
        <v>2014</v>
      </c>
      <c r="E1750" s="14">
        <v>2014</v>
      </c>
      <c r="F1750" s="14" t="s">
        <v>102</v>
      </c>
      <c r="G1750" s="26">
        <v>3530</v>
      </c>
      <c r="H1750" s="26">
        <v>7375</v>
      </c>
      <c r="I1750" s="53">
        <v>27974</v>
      </c>
      <c r="J1750" s="30">
        <v>0.98040000000000005</v>
      </c>
      <c r="K1750" s="30"/>
      <c r="L1750" s="149"/>
      <c r="M1750" s="30"/>
      <c r="N1750" s="30">
        <v>8.6400000000000005E-2</v>
      </c>
    </row>
    <row r="1751" spans="1:14">
      <c r="A1751" s="13" t="s">
        <v>153</v>
      </c>
      <c r="B1751" s="2" t="s">
        <v>78</v>
      </c>
      <c r="C1751" s="14" t="s">
        <v>196</v>
      </c>
      <c r="D1751" s="2">
        <v>2014</v>
      </c>
      <c r="E1751" s="14">
        <v>2014</v>
      </c>
      <c r="F1751" s="14" t="s">
        <v>102</v>
      </c>
      <c r="G1751" s="26">
        <v>4277</v>
      </c>
      <c r="H1751" s="26">
        <v>7915</v>
      </c>
      <c r="I1751" s="53">
        <v>20663</v>
      </c>
      <c r="J1751" s="30">
        <v>0.99570000000000003</v>
      </c>
      <c r="K1751" s="30"/>
      <c r="L1751" s="149"/>
      <c r="M1751" s="30"/>
      <c r="N1751" s="30">
        <v>8.6400000000000005E-2</v>
      </c>
    </row>
    <row r="1752" spans="1:14">
      <c r="A1752" s="13" t="s">
        <v>154</v>
      </c>
      <c r="B1752" s="2" t="s">
        <v>77</v>
      </c>
      <c r="C1752" s="14" t="s">
        <v>196</v>
      </c>
      <c r="D1752" s="2">
        <v>2014</v>
      </c>
      <c r="E1752" s="14">
        <v>2014</v>
      </c>
      <c r="F1752" s="14" t="s">
        <v>102</v>
      </c>
      <c r="G1752" s="26">
        <v>117085</v>
      </c>
      <c r="H1752" s="26">
        <v>271022</v>
      </c>
      <c r="I1752" s="53">
        <v>759019</v>
      </c>
      <c r="J1752" s="30">
        <v>0.97019999999999995</v>
      </c>
      <c r="K1752" s="30"/>
      <c r="L1752" s="149"/>
      <c r="M1752" s="30"/>
      <c r="N1752" s="30">
        <v>3.2000000000000001E-2</v>
      </c>
    </row>
    <row r="1753" spans="1:14">
      <c r="A1753" s="13" t="s">
        <v>155</v>
      </c>
      <c r="B1753" s="2" t="s">
        <v>77</v>
      </c>
      <c r="C1753" s="14" t="s">
        <v>196</v>
      </c>
      <c r="D1753" s="2">
        <v>2014</v>
      </c>
      <c r="E1753" s="14">
        <v>2014</v>
      </c>
      <c r="F1753" s="14" t="s">
        <v>102</v>
      </c>
      <c r="G1753" s="26">
        <v>9277</v>
      </c>
      <c r="H1753" s="26">
        <v>18543</v>
      </c>
      <c r="I1753" s="53">
        <v>53969</v>
      </c>
      <c r="J1753" s="30">
        <v>0.99180000000000001</v>
      </c>
      <c r="K1753" s="30"/>
      <c r="L1753" s="149"/>
      <c r="M1753" s="30"/>
      <c r="N1753" s="30">
        <v>8.6400000000000005E-2</v>
      </c>
    </row>
    <row r="1754" spans="1:14">
      <c r="A1754" s="13" t="s">
        <v>156</v>
      </c>
      <c r="B1754" s="2" t="s">
        <v>78</v>
      </c>
      <c r="C1754" s="14" t="s">
        <v>196</v>
      </c>
      <c r="D1754" s="2">
        <v>2014</v>
      </c>
      <c r="E1754" s="14">
        <v>2014</v>
      </c>
      <c r="F1754" s="14" t="s">
        <v>102</v>
      </c>
      <c r="G1754" s="26">
        <v>970</v>
      </c>
      <c r="H1754" s="26">
        <v>1890</v>
      </c>
      <c r="I1754" s="53">
        <v>4925</v>
      </c>
      <c r="J1754" s="30">
        <v>0.97499999999999998</v>
      </c>
      <c r="K1754" s="30"/>
      <c r="L1754" s="149"/>
      <c r="M1754" s="30"/>
      <c r="N1754" s="30">
        <v>8.6400000000000005E-2</v>
      </c>
    </row>
    <row r="1755" spans="1:14">
      <c r="A1755" s="13" t="s">
        <v>157</v>
      </c>
      <c r="B1755" s="2" t="s">
        <v>78</v>
      </c>
      <c r="C1755" s="14" t="s">
        <v>196</v>
      </c>
      <c r="D1755" s="2">
        <v>2014</v>
      </c>
      <c r="E1755" s="14">
        <v>2014</v>
      </c>
      <c r="F1755" s="14" t="s">
        <v>102</v>
      </c>
      <c r="G1755" s="26">
        <v>123420</v>
      </c>
      <c r="H1755" s="26">
        <v>288117</v>
      </c>
      <c r="I1755" s="53">
        <v>675019</v>
      </c>
      <c r="J1755" s="30">
        <v>0.99570000000000003</v>
      </c>
      <c r="K1755" s="30"/>
      <c r="L1755" s="149"/>
      <c r="M1755" s="30"/>
      <c r="N1755" s="30">
        <v>3.49E-2</v>
      </c>
    </row>
    <row r="1756" spans="1:14">
      <c r="A1756" s="13" t="s">
        <v>158</v>
      </c>
      <c r="B1756" s="2" t="s">
        <v>77</v>
      </c>
      <c r="C1756" s="14" t="s">
        <v>196</v>
      </c>
      <c r="D1756" s="2">
        <v>2014</v>
      </c>
      <c r="E1756" s="14">
        <v>2014</v>
      </c>
      <c r="F1756" s="14" t="s">
        <v>102</v>
      </c>
      <c r="G1756" s="26">
        <v>101074</v>
      </c>
      <c r="H1756" s="26">
        <v>217298</v>
      </c>
      <c r="I1756" s="53">
        <v>473172</v>
      </c>
      <c r="J1756" s="30">
        <v>0.98519999999999996</v>
      </c>
      <c r="K1756" s="30"/>
      <c r="L1756" s="149"/>
      <c r="M1756" s="30"/>
      <c r="N1756" s="30">
        <v>3.0000000000000001E-3</v>
      </c>
    </row>
    <row r="1757" spans="1:14">
      <c r="A1757" s="13" t="s">
        <v>159</v>
      </c>
      <c r="B1757" s="2" t="s">
        <v>78</v>
      </c>
      <c r="C1757" s="14" t="s">
        <v>196</v>
      </c>
      <c r="D1757" s="2">
        <v>2014</v>
      </c>
      <c r="E1757" s="14">
        <v>2014</v>
      </c>
      <c r="F1757" s="14" t="s">
        <v>102</v>
      </c>
      <c r="G1757" s="26">
        <v>2707</v>
      </c>
      <c r="H1757" s="26">
        <v>6237</v>
      </c>
      <c r="I1757" s="53">
        <v>15891</v>
      </c>
      <c r="J1757" s="30">
        <v>1</v>
      </c>
      <c r="K1757" s="30"/>
      <c r="L1757" s="149"/>
      <c r="M1757" s="30"/>
      <c r="N1757" s="30">
        <v>8.6400000000000005E-2</v>
      </c>
    </row>
    <row r="1758" spans="1:14">
      <c r="A1758" s="13" t="s">
        <v>160</v>
      </c>
      <c r="B1758" s="2" t="s">
        <v>78</v>
      </c>
      <c r="C1758" s="14" t="s">
        <v>196</v>
      </c>
      <c r="D1758" s="2">
        <v>2014</v>
      </c>
      <c r="E1758" s="14">
        <v>2014</v>
      </c>
      <c r="F1758" s="14" t="s">
        <v>102</v>
      </c>
      <c r="G1758" s="26">
        <v>171326</v>
      </c>
      <c r="H1758" s="26">
        <v>389933</v>
      </c>
      <c r="I1758" s="53">
        <v>744380</v>
      </c>
      <c r="J1758" s="30">
        <v>0.99950000000000006</v>
      </c>
      <c r="K1758" s="30"/>
      <c r="L1758" s="149"/>
      <c r="M1758" s="30"/>
      <c r="N1758" s="30">
        <v>1.72E-2</v>
      </c>
    </row>
    <row r="1759" spans="1:14">
      <c r="A1759" s="13" t="s">
        <v>161</v>
      </c>
      <c r="B1759" s="2" t="s">
        <v>77</v>
      </c>
      <c r="C1759" s="14" t="s">
        <v>196</v>
      </c>
      <c r="D1759" s="2">
        <v>2014</v>
      </c>
      <c r="E1759" s="14">
        <v>2014</v>
      </c>
      <c r="F1759" s="14" t="s">
        <v>102</v>
      </c>
      <c r="G1759" s="26">
        <v>134592</v>
      </c>
      <c r="H1759" s="26">
        <v>301343</v>
      </c>
      <c r="I1759" s="53">
        <v>716677</v>
      </c>
      <c r="J1759" s="30">
        <v>0.9264</v>
      </c>
      <c r="K1759" s="30"/>
      <c r="L1759" s="149"/>
      <c r="M1759" s="30"/>
      <c r="N1759" s="30">
        <v>4.36E-2</v>
      </c>
    </row>
    <row r="1760" spans="1:14">
      <c r="A1760" s="13" t="s">
        <v>162</v>
      </c>
      <c r="B1760" s="2" t="s">
        <v>77</v>
      </c>
      <c r="C1760" s="14" t="s">
        <v>196</v>
      </c>
      <c r="D1760" s="2">
        <v>2014</v>
      </c>
      <c r="E1760" s="14">
        <v>2014</v>
      </c>
      <c r="F1760" s="14" t="s">
        <v>102</v>
      </c>
      <c r="G1760" s="26">
        <v>33145</v>
      </c>
      <c r="H1760" s="26">
        <v>54198</v>
      </c>
      <c r="I1760" s="53">
        <v>207141</v>
      </c>
      <c r="J1760" s="30">
        <v>0.96209999999999996</v>
      </c>
      <c r="K1760" s="30"/>
      <c r="L1760" s="149"/>
      <c r="M1760" s="30"/>
      <c r="N1760" s="30">
        <v>4.9099999999999998E-2</v>
      </c>
    </row>
    <row r="1761" spans="1:31">
      <c r="A1761" s="13" t="s">
        <v>163</v>
      </c>
      <c r="B1761" s="2" t="s">
        <v>78</v>
      </c>
      <c r="C1761" s="14" t="s">
        <v>196</v>
      </c>
      <c r="D1761" s="2">
        <v>2014</v>
      </c>
      <c r="E1761" s="14">
        <v>2014</v>
      </c>
      <c r="F1761" s="14" t="s">
        <v>102</v>
      </c>
      <c r="G1761" s="26">
        <v>50043</v>
      </c>
      <c r="H1761" s="26">
        <v>117661</v>
      </c>
      <c r="I1761" s="53">
        <v>256760</v>
      </c>
      <c r="J1761" s="30">
        <v>0.98540000000000005</v>
      </c>
      <c r="K1761" s="30"/>
      <c r="L1761" s="149"/>
      <c r="M1761" s="30"/>
      <c r="N1761" s="30">
        <v>5.3800000000000001E-2</v>
      </c>
    </row>
    <row r="1762" spans="1:31">
      <c r="A1762" s="13" t="s">
        <v>164</v>
      </c>
      <c r="B1762" s="2" t="s">
        <v>77</v>
      </c>
      <c r="C1762" s="14" t="s">
        <v>196</v>
      </c>
      <c r="D1762" s="2">
        <v>2014</v>
      </c>
      <c r="E1762" s="14">
        <v>2014</v>
      </c>
      <c r="F1762" s="14" t="s">
        <v>102</v>
      </c>
      <c r="G1762" s="26">
        <v>9717</v>
      </c>
      <c r="H1762" s="26">
        <v>18262</v>
      </c>
      <c r="I1762" s="53">
        <v>53135</v>
      </c>
      <c r="J1762" s="30">
        <v>0.96679999999999999</v>
      </c>
      <c r="K1762" s="30"/>
      <c r="L1762" s="149"/>
      <c r="M1762" s="30"/>
      <c r="N1762" s="30">
        <v>8.6400000000000005E-2</v>
      </c>
    </row>
    <row r="1763" spans="1:31">
      <c r="A1763" s="13" t="s">
        <v>165</v>
      </c>
      <c r="B1763" s="2" t="s">
        <v>77</v>
      </c>
      <c r="C1763" s="14" t="s">
        <v>196</v>
      </c>
      <c r="D1763" s="2">
        <v>2014</v>
      </c>
      <c r="E1763" s="14">
        <v>2014</v>
      </c>
      <c r="F1763" s="14" t="s">
        <v>102</v>
      </c>
      <c r="G1763" s="26">
        <v>16169</v>
      </c>
      <c r="H1763" s="26">
        <v>32596</v>
      </c>
      <c r="I1763" s="53">
        <v>132975</v>
      </c>
      <c r="J1763" s="30">
        <v>0.97399999999999998</v>
      </c>
      <c r="K1763" s="30"/>
      <c r="L1763" s="149"/>
      <c r="M1763" s="30"/>
      <c r="N1763" s="30">
        <v>8.6400000000000005E-2</v>
      </c>
    </row>
    <row r="1764" spans="1:31">
      <c r="A1764" s="13" t="s">
        <v>166</v>
      </c>
      <c r="B1764" s="2" t="s">
        <v>77</v>
      </c>
      <c r="C1764" s="14" t="s">
        <v>196</v>
      </c>
      <c r="D1764" s="2">
        <v>2014</v>
      </c>
      <c r="E1764" s="14">
        <v>2014</v>
      </c>
      <c r="F1764" s="14" t="s">
        <v>102</v>
      </c>
      <c r="G1764" s="26">
        <v>16003</v>
      </c>
      <c r="H1764" s="26">
        <v>35176</v>
      </c>
      <c r="I1764" s="53">
        <v>118893</v>
      </c>
      <c r="J1764" s="30">
        <v>0.91459999999999997</v>
      </c>
      <c r="K1764" s="30"/>
      <c r="L1764" s="149"/>
      <c r="M1764" s="30"/>
      <c r="N1764" s="30">
        <v>8.6400000000000005E-2</v>
      </c>
    </row>
    <row r="1765" spans="1:31">
      <c r="A1765" s="13" t="s">
        <v>167</v>
      </c>
      <c r="B1765" s="2" t="s">
        <v>77</v>
      </c>
      <c r="C1765" s="14" t="s">
        <v>196</v>
      </c>
      <c r="D1765" s="2">
        <v>2014</v>
      </c>
      <c r="E1765" s="14">
        <v>2014</v>
      </c>
      <c r="F1765" s="14" t="s">
        <v>102</v>
      </c>
      <c r="G1765" s="26">
        <v>55270</v>
      </c>
      <c r="H1765" s="26">
        <v>113657</v>
      </c>
      <c r="I1765" s="53">
        <v>388250</v>
      </c>
      <c r="J1765" s="30">
        <v>0.97650000000000003</v>
      </c>
      <c r="K1765" s="30"/>
      <c r="L1765" s="149"/>
      <c r="M1765" s="30"/>
      <c r="N1765" s="30">
        <v>2.7300000000000001E-2</v>
      </c>
    </row>
    <row r="1766" spans="1:31">
      <c r="A1766" s="13" t="s">
        <v>168</v>
      </c>
      <c r="B1766" s="2" t="s">
        <v>77</v>
      </c>
      <c r="C1766" s="14" t="s">
        <v>196</v>
      </c>
      <c r="D1766" s="2">
        <v>2014</v>
      </c>
      <c r="E1766" s="14">
        <v>2014</v>
      </c>
      <c r="F1766" s="14" t="s">
        <v>102</v>
      </c>
      <c r="G1766" s="26">
        <v>12630</v>
      </c>
      <c r="H1766" s="26">
        <v>24295</v>
      </c>
      <c r="I1766" s="53">
        <v>66561</v>
      </c>
      <c r="J1766" s="30">
        <v>0.84789999999999999</v>
      </c>
      <c r="K1766" s="30"/>
      <c r="L1766" s="149"/>
      <c r="M1766" s="30"/>
      <c r="N1766" s="30">
        <v>8.6400000000000005E-2</v>
      </c>
    </row>
    <row r="1767" spans="1:31">
      <c r="A1767" s="13" t="s">
        <v>169</v>
      </c>
      <c r="B1767" s="2" t="s">
        <v>78</v>
      </c>
      <c r="C1767" s="14" t="s">
        <v>196</v>
      </c>
      <c r="D1767" s="2">
        <v>2014</v>
      </c>
      <c r="E1767" s="14">
        <v>2014</v>
      </c>
      <c r="F1767" s="14" t="s">
        <v>102</v>
      </c>
      <c r="G1767" s="26">
        <v>12696</v>
      </c>
      <c r="H1767" s="26">
        <v>24720</v>
      </c>
      <c r="I1767" s="53">
        <v>57738</v>
      </c>
      <c r="J1767" s="30">
        <v>0.98640000000000005</v>
      </c>
      <c r="K1767" s="30"/>
      <c r="L1767" s="149"/>
      <c r="M1767" s="30"/>
      <c r="N1767" s="30">
        <v>8.6400000000000005E-2</v>
      </c>
    </row>
    <row r="1768" spans="1:31">
      <c r="A1768" s="13" t="s">
        <v>170</v>
      </c>
      <c r="B1768" s="2" t="s">
        <v>78</v>
      </c>
      <c r="C1768" s="14" t="s">
        <v>196</v>
      </c>
      <c r="D1768" s="2">
        <v>2014</v>
      </c>
      <c r="E1768" s="14">
        <v>2014</v>
      </c>
      <c r="F1768" s="14" t="s">
        <v>102</v>
      </c>
      <c r="G1768" s="26">
        <v>171</v>
      </c>
      <c r="H1768" s="26">
        <v>305</v>
      </c>
      <c r="I1768" s="53">
        <v>736</v>
      </c>
      <c r="J1768" s="30">
        <v>1</v>
      </c>
      <c r="K1768" s="30"/>
      <c r="L1768" s="149"/>
      <c r="M1768" s="30"/>
      <c r="N1768" s="30">
        <v>8.6400000000000005E-2</v>
      </c>
    </row>
    <row r="1769" spans="1:31">
      <c r="A1769" s="13" t="s">
        <v>171</v>
      </c>
      <c r="B1769" s="2" t="s">
        <v>78</v>
      </c>
      <c r="C1769" s="14" t="s">
        <v>196</v>
      </c>
      <c r="D1769" s="2">
        <v>2014</v>
      </c>
      <c r="E1769" s="14">
        <v>2014</v>
      </c>
      <c r="F1769" s="14" t="s">
        <v>102</v>
      </c>
      <c r="G1769" s="26">
        <v>3218</v>
      </c>
      <c r="H1769" s="26">
        <v>6993</v>
      </c>
      <c r="I1769" s="53">
        <v>15403</v>
      </c>
      <c r="J1769" s="30">
        <v>1</v>
      </c>
      <c r="K1769" s="30"/>
      <c r="L1769" s="149"/>
      <c r="M1769" s="30"/>
      <c r="N1769" s="30">
        <v>8.6400000000000005E-2</v>
      </c>
    </row>
    <row r="1770" spans="1:31">
      <c r="A1770" s="13" t="s">
        <v>172</v>
      </c>
      <c r="B1770" s="2" t="s">
        <v>77</v>
      </c>
      <c r="C1770" s="14" t="s">
        <v>196</v>
      </c>
      <c r="D1770" s="2">
        <v>2014</v>
      </c>
      <c r="E1770" s="14">
        <v>2014</v>
      </c>
      <c r="F1770" s="14" t="s">
        <v>102</v>
      </c>
      <c r="G1770" s="26">
        <v>22321</v>
      </c>
      <c r="H1770" s="26">
        <v>43621</v>
      </c>
      <c r="I1770" s="53">
        <v>103179</v>
      </c>
      <c r="J1770" s="30">
        <v>0.93659999999999999</v>
      </c>
      <c r="K1770" s="30"/>
      <c r="L1770" s="149"/>
      <c r="M1770" s="30"/>
      <c r="N1770" s="30">
        <v>9.7000000000000003E-3</v>
      </c>
      <c r="O1770" s="1"/>
      <c r="P1770" s="1"/>
      <c r="Q1770" s="1"/>
      <c r="R1770" s="1"/>
      <c r="S1770" s="1"/>
      <c r="T1770" s="1"/>
      <c r="U1770" s="1"/>
      <c r="V1770" s="1"/>
      <c r="W1770" s="1"/>
      <c r="X1770" s="1"/>
      <c r="Y1770" s="1"/>
      <c r="Z1770" s="1"/>
      <c r="AA1770" s="1"/>
      <c r="AB1770" s="1"/>
      <c r="AC1770" s="1"/>
      <c r="AD1770" s="1"/>
      <c r="AE1770" s="1"/>
    </row>
    <row r="1771" spans="1:31">
      <c r="A1771" s="13" t="s">
        <v>173</v>
      </c>
      <c r="B1771" s="2" t="s">
        <v>77</v>
      </c>
      <c r="C1771" s="14" t="s">
        <v>196</v>
      </c>
      <c r="D1771" s="2">
        <v>2014</v>
      </c>
      <c r="E1771" s="14">
        <v>2014</v>
      </c>
      <c r="F1771" s="14" t="s">
        <v>102</v>
      </c>
      <c r="G1771" s="26">
        <v>19312</v>
      </c>
      <c r="H1771" s="26">
        <v>35290</v>
      </c>
      <c r="I1771" s="53">
        <v>108416</v>
      </c>
      <c r="J1771" s="30">
        <v>0.84130000000000005</v>
      </c>
      <c r="K1771" s="30"/>
      <c r="L1771" s="149"/>
      <c r="M1771" s="30"/>
      <c r="N1771" s="30">
        <v>8.6400000000000005E-2</v>
      </c>
      <c r="O1771" s="1"/>
      <c r="P1771" s="1"/>
      <c r="Q1771" s="1"/>
      <c r="R1771" s="1"/>
      <c r="S1771" s="1"/>
      <c r="T1771" s="1"/>
      <c r="U1771" s="1"/>
      <c r="V1771" s="1"/>
      <c r="W1771" s="1"/>
      <c r="X1771" s="1"/>
      <c r="Y1771" s="1"/>
      <c r="Z1771" s="1"/>
      <c r="AA1771" s="1"/>
      <c r="AB1771" s="1"/>
      <c r="AC1771" s="1"/>
      <c r="AD1771" s="1"/>
      <c r="AE1771" s="1"/>
    </row>
    <row r="1772" spans="1:31">
      <c r="A1772" s="13" t="s">
        <v>174</v>
      </c>
      <c r="B1772" s="2" t="s">
        <v>78</v>
      </c>
      <c r="C1772" s="14" t="s">
        <v>196</v>
      </c>
      <c r="D1772" s="2">
        <v>2014</v>
      </c>
      <c r="E1772" s="14">
        <v>2014</v>
      </c>
      <c r="F1772" s="14" t="s">
        <v>102</v>
      </c>
      <c r="G1772" s="26">
        <v>42838</v>
      </c>
      <c r="H1772" s="26">
        <v>92837</v>
      </c>
      <c r="I1772" s="53">
        <v>198100</v>
      </c>
      <c r="J1772" s="30">
        <v>0.93600000000000005</v>
      </c>
      <c r="K1772" s="30"/>
      <c r="L1772" s="149"/>
      <c r="M1772" s="30"/>
      <c r="N1772" s="30">
        <v>1.66E-2</v>
      </c>
      <c r="O1772" s="1"/>
      <c r="P1772" s="1"/>
      <c r="Q1772" s="1"/>
      <c r="R1772" s="1"/>
      <c r="S1772" s="1"/>
      <c r="T1772" s="1"/>
      <c r="U1772" s="1"/>
      <c r="V1772" s="1"/>
      <c r="W1772" s="1"/>
      <c r="X1772" s="1"/>
      <c r="Y1772" s="1"/>
      <c r="Z1772" s="1"/>
      <c r="AA1772" s="1"/>
      <c r="AB1772" s="1"/>
      <c r="AC1772" s="1"/>
      <c r="AD1772" s="1"/>
      <c r="AE1772" s="1"/>
    </row>
    <row r="1773" spans="1:31">
      <c r="A1773" s="13" t="s">
        <v>175</v>
      </c>
      <c r="B1773" s="2" t="s">
        <v>78</v>
      </c>
      <c r="C1773" s="14" t="s">
        <v>196</v>
      </c>
      <c r="D1773" s="2">
        <v>2014</v>
      </c>
      <c r="E1773" s="14">
        <v>2014</v>
      </c>
      <c r="F1773" s="14" t="s">
        <v>102</v>
      </c>
      <c r="G1773" s="26">
        <v>5660</v>
      </c>
      <c r="H1773" s="26">
        <v>13173</v>
      </c>
      <c r="I1773" s="53">
        <v>35457</v>
      </c>
      <c r="J1773" s="30">
        <v>0.98799999999999999</v>
      </c>
      <c r="K1773" s="30"/>
      <c r="L1773" s="149"/>
      <c r="M1773" s="30"/>
      <c r="N1773" s="30">
        <v>8.6400000000000005E-2</v>
      </c>
      <c r="O1773" s="1"/>
      <c r="P1773" s="1"/>
      <c r="Q1773" s="1"/>
      <c r="R1773" s="1"/>
      <c r="S1773" s="1"/>
      <c r="T1773" s="1"/>
      <c r="U1773" s="1"/>
      <c r="V1773" s="1"/>
      <c r="W1773" s="1"/>
      <c r="X1773" s="1"/>
      <c r="Y1773" s="1"/>
      <c r="Z1773" s="1"/>
      <c r="AA1773" s="1"/>
      <c r="AB1773" s="1"/>
      <c r="AC1773" s="1"/>
      <c r="AD1773" s="1"/>
      <c r="AE1773" s="1"/>
    </row>
    <row r="1774" spans="1:31">
      <c r="A1774" s="13" t="s">
        <v>176</v>
      </c>
      <c r="B1774" s="2" t="s">
        <v>78</v>
      </c>
      <c r="C1774" s="14" t="s">
        <v>196</v>
      </c>
      <c r="D1774" s="2">
        <v>2014</v>
      </c>
      <c r="E1774" s="14">
        <v>2014</v>
      </c>
      <c r="F1774" s="14" t="s">
        <v>102</v>
      </c>
      <c r="G1774" s="26">
        <v>4996</v>
      </c>
      <c r="H1774" s="26">
        <v>11142</v>
      </c>
      <c r="I1774" s="53">
        <v>24651</v>
      </c>
      <c r="J1774" s="30">
        <v>0.98229999999999995</v>
      </c>
      <c r="K1774" s="30"/>
      <c r="L1774" s="149"/>
      <c r="M1774" s="30"/>
      <c r="N1774" s="30">
        <v>8.6400000000000005E-2</v>
      </c>
      <c r="O1774" s="1"/>
      <c r="P1774" s="1"/>
      <c r="Q1774" s="1"/>
      <c r="R1774" s="1"/>
      <c r="S1774" s="1"/>
      <c r="T1774" s="1"/>
      <c r="U1774" s="1"/>
      <c r="V1774" s="1"/>
      <c r="W1774" s="1"/>
      <c r="X1774" s="1"/>
      <c r="Y1774" s="1"/>
      <c r="Z1774" s="1"/>
      <c r="AA1774" s="1"/>
      <c r="AB1774" s="1"/>
      <c r="AC1774" s="1"/>
      <c r="AD1774" s="1"/>
      <c r="AE1774" s="1"/>
    </row>
    <row r="1775" spans="1:31">
      <c r="A1775" s="13" t="s">
        <v>177</v>
      </c>
      <c r="B1775" s="2" t="s">
        <v>78</v>
      </c>
      <c r="C1775" s="14" t="s">
        <v>196</v>
      </c>
      <c r="D1775" s="2">
        <v>2014</v>
      </c>
      <c r="E1775" s="14">
        <v>2014</v>
      </c>
      <c r="F1775" s="14" t="s">
        <v>102</v>
      </c>
      <c r="G1775" s="26">
        <v>969</v>
      </c>
      <c r="H1775" s="26">
        <v>1790</v>
      </c>
      <c r="I1775" s="53">
        <v>4275</v>
      </c>
      <c r="J1775" s="30">
        <v>0.98250000000000004</v>
      </c>
      <c r="K1775" s="30"/>
      <c r="L1775" s="149"/>
      <c r="M1775" s="30"/>
      <c r="N1775" s="30">
        <v>8.6400000000000005E-2</v>
      </c>
      <c r="O1775" s="1"/>
      <c r="P1775" s="1"/>
      <c r="Q1775" s="1"/>
      <c r="R1775" s="1"/>
      <c r="S1775" s="1"/>
      <c r="T1775" s="1"/>
      <c r="U1775" s="1"/>
      <c r="V1775" s="1"/>
      <c r="W1775" s="1"/>
      <c r="X1775" s="1"/>
      <c r="Y1775" s="1"/>
      <c r="Z1775" s="1"/>
      <c r="AA1775" s="1"/>
      <c r="AB1775" s="1"/>
      <c r="AC1775" s="1"/>
      <c r="AD1775" s="1"/>
      <c r="AE1775" s="1"/>
    </row>
    <row r="1776" spans="1:31">
      <c r="A1776" s="13" t="s">
        <v>178</v>
      </c>
      <c r="B1776" s="2" t="s">
        <v>77</v>
      </c>
      <c r="C1776" s="14" t="s">
        <v>196</v>
      </c>
      <c r="D1776" s="2">
        <v>2014</v>
      </c>
      <c r="E1776" s="14">
        <v>2014</v>
      </c>
      <c r="F1776" s="14" t="s">
        <v>102</v>
      </c>
      <c r="G1776" s="26">
        <v>51229</v>
      </c>
      <c r="H1776" s="26">
        <v>123111</v>
      </c>
      <c r="I1776" s="53">
        <v>224551</v>
      </c>
      <c r="J1776" s="30">
        <v>0.99539999999999995</v>
      </c>
      <c r="K1776" s="30"/>
      <c r="L1776" s="149"/>
      <c r="M1776" s="30"/>
      <c r="N1776" s="30">
        <v>4.65E-2</v>
      </c>
      <c r="O1776" s="1"/>
      <c r="P1776" s="1"/>
      <c r="Q1776" s="1"/>
      <c r="R1776" s="1"/>
      <c r="S1776" s="1"/>
      <c r="T1776" s="1"/>
      <c r="U1776" s="1"/>
      <c r="V1776" s="1"/>
      <c r="W1776" s="1"/>
      <c r="X1776" s="1"/>
      <c r="Y1776" s="1"/>
      <c r="Z1776" s="1"/>
      <c r="AA1776" s="1"/>
      <c r="AB1776" s="1"/>
      <c r="AC1776" s="1"/>
      <c r="AD1776" s="1"/>
      <c r="AE1776" s="1"/>
    </row>
    <row r="1777" spans="1:31">
      <c r="A1777" s="13" t="s">
        <v>179</v>
      </c>
      <c r="B1777" s="2" t="s">
        <v>78</v>
      </c>
      <c r="C1777" s="14" t="s">
        <v>196</v>
      </c>
      <c r="D1777" s="2">
        <v>2014</v>
      </c>
      <c r="E1777" s="14">
        <v>2014</v>
      </c>
      <c r="F1777" s="14" t="s">
        <v>102</v>
      </c>
      <c r="G1777" s="26">
        <v>3041</v>
      </c>
      <c r="H1777" s="26">
        <v>5591</v>
      </c>
      <c r="I1777" s="53">
        <v>13157</v>
      </c>
      <c r="J1777" s="30">
        <v>0.92410000000000003</v>
      </c>
      <c r="K1777" s="30"/>
      <c r="L1777" s="149"/>
      <c r="M1777" s="30"/>
      <c r="N1777" s="30">
        <v>8.6400000000000005E-2</v>
      </c>
      <c r="O1777" s="1"/>
      <c r="P1777" s="1"/>
      <c r="Q1777" s="1"/>
      <c r="R1777" s="1"/>
      <c r="S1777" s="1"/>
      <c r="T1777" s="1"/>
      <c r="U1777" s="1"/>
      <c r="V1777" s="1"/>
      <c r="W1777" s="1"/>
      <c r="X1777" s="1"/>
      <c r="Y1777" s="1"/>
      <c r="Z1777" s="1"/>
      <c r="AA1777" s="1"/>
      <c r="AB1777" s="1"/>
      <c r="AC1777" s="1"/>
      <c r="AD1777" s="1"/>
      <c r="AE1777" s="1"/>
    </row>
    <row r="1778" spans="1:31">
      <c r="A1778" s="13" t="s">
        <v>180</v>
      </c>
      <c r="B1778" s="2" t="s">
        <v>77</v>
      </c>
      <c r="C1778" s="14" t="s">
        <v>196</v>
      </c>
      <c r="D1778" s="2">
        <v>2014</v>
      </c>
      <c r="E1778" s="14">
        <v>2014</v>
      </c>
      <c r="F1778" s="14" t="s">
        <v>102</v>
      </c>
      <c r="G1778" s="26">
        <v>35085</v>
      </c>
      <c r="H1778" s="26">
        <v>76985</v>
      </c>
      <c r="I1778" s="53">
        <v>198359</v>
      </c>
      <c r="J1778" s="30">
        <v>0.97570000000000001</v>
      </c>
      <c r="K1778" s="30"/>
      <c r="L1778" s="149"/>
      <c r="M1778" s="30"/>
      <c r="N1778" s="30">
        <v>3.2099999999999997E-2</v>
      </c>
      <c r="O1778" s="1"/>
      <c r="P1778" s="1"/>
      <c r="Q1778" s="1"/>
      <c r="R1778" s="1"/>
      <c r="S1778" s="1"/>
      <c r="T1778" s="1"/>
      <c r="U1778" s="1"/>
      <c r="V1778" s="1"/>
      <c r="W1778" s="1"/>
      <c r="X1778" s="1"/>
      <c r="Y1778" s="1"/>
      <c r="Z1778" s="1"/>
      <c r="AA1778" s="1"/>
      <c r="AB1778" s="1"/>
      <c r="AC1778" s="1"/>
      <c r="AD1778" s="1"/>
      <c r="AE1778" s="1"/>
    </row>
    <row r="1779" spans="1:31">
      <c r="A1779" s="13" t="s">
        <v>181</v>
      </c>
      <c r="B1779" s="2" t="s">
        <v>77</v>
      </c>
      <c r="C1779" s="14" t="s">
        <v>196</v>
      </c>
      <c r="D1779" s="2">
        <v>2014</v>
      </c>
      <c r="E1779" s="14">
        <v>2014</v>
      </c>
      <c r="F1779" s="14" t="s">
        <v>102</v>
      </c>
      <c r="G1779" s="26">
        <v>8848</v>
      </c>
      <c r="H1779" s="26">
        <v>18487</v>
      </c>
      <c r="I1779" s="53">
        <v>47989</v>
      </c>
      <c r="J1779" s="30">
        <v>0.88929999999999998</v>
      </c>
      <c r="K1779" s="30"/>
      <c r="L1779" s="149"/>
      <c r="M1779" s="30"/>
      <c r="N1779" s="30">
        <v>8.6400000000000005E-2</v>
      </c>
      <c r="O1779" s="1"/>
      <c r="P1779" s="1"/>
      <c r="Q1779" s="1"/>
      <c r="R1779" s="1"/>
      <c r="S1779" s="1"/>
      <c r="T1779" s="1"/>
      <c r="U1779" s="1"/>
      <c r="V1779" s="1"/>
      <c r="W1779" s="1"/>
      <c r="X1779" s="1"/>
      <c r="Y1779" s="1"/>
      <c r="Z1779" s="1"/>
      <c r="AA1779" s="1"/>
      <c r="AB1779" s="1"/>
      <c r="AC1779" s="1"/>
      <c r="AD1779" s="1"/>
      <c r="AE1779" s="1"/>
    </row>
    <row r="1780" spans="1:31">
      <c r="A1780" s="13" t="s">
        <v>182</v>
      </c>
      <c r="B1780" s="2" t="s">
        <v>78</v>
      </c>
      <c r="C1780" s="14" t="s">
        <v>196</v>
      </c>
      <c r="D1780" s="2">
        <v>2014</v>
      </c>
      <c r="E1780" s="14">
        <v>2014</v>
      </c>
      <c r="F1780" s="14" t="s">
        <v>102</v>
      </c>
      <c r="G1780" s="26">
        <v>5994</v>
      </c>
      <c r="H1780" s="26">
        <v>13374</v>
      </c>
      <c r="I1780" s="53">
        <v>27391</v>
      </c>
      <c r="J1780" s="30">
        <v>1</v>
      </c>
      <c r="K1780" s="30"/>
      <c r="L1780" s="149"/>
      <c r="M1780" s="30"/>
      <c r="N1780" s="30">
        <v>8.6400000000000005E-2</v>
      </c>
      <c r="O1780" s="1"/>
      <c r="P1780" s="1"/>
      <c r="Q1780" s="1"/>
      <c r="R1780" s="1"/>
      <c r="S1780" s="1"/>
      <c r="T1780" s="1"/>
      <c r="U1780" s="1"/>
      <c r="V1780" s="1"/>
      <c r="W1780" s="1"/>
      <c r="X1780" s="1"/>
      <c r="Y1780" s="1"/>
      <c r="Z1780" s="1"/>
      <c r="AA1780" s="1"/>
      <c r="AB1780" s="1"/>
      <c r="AC1780" s="1"/>
      <c r="AD1780" s="1"/>
      <c r="AE1780" s="1"/>
    </row>
    <row r="1781" spans="1:31">
      <c r="A1781" s="56" t="s">
        <v>183</v>
      </c>
      <c r="B1781" s="2" t="s">
        <v>66</v>
      </c>
      <c r="C1781" s="14" t="s">
        <v>64</v>
      </c>
      <c r="D1781" s="2">
        <v>2014</v>
      </c>
      <c r="E1781" s="14">
        <v>2014</v>
      </c>
      <c r="F1781" s="14" t="s">
        <v>103</v>
      </c>
      <c r="G1781" s="26">
        <v>2070802</v>
      </c>
      <c r="H1781" s="26">
        <v>4476030</v>
      </c>
      <c r="I1781" s="53">
        <v>11522700</v>
      </c>
      <c r="J1781" s="30">
        <v>0.97030000000000005</v>
      </c>
      <c r="K1781" s="30"/>
      <c r="L1781" s="149"/>
      <c r="M1781" s="30"/>
      <c r="N1781" s="30">
        <v>4.8899999999999999E-2</v>
      </c>
      <c r="O1781" s="2"/>
      <c r="P1781" s="2"/>
      <c r="Q1781" s="2"/>
      <c r="R1781" s="2"/>
      <c r="S1781" s="2"/>
      <c r="T1781" s="2"/>
      <c r="U1781" s="2"/>
      <c r="V1781" s="2"/>
      <c r="W1781" s="2"/>
      <c r="X1781" s="2"/>
      <c r="Y1781" s="2"/>
      <c r="Z1781" s="2"/>
      <c r="AA1781" s="2"/>
      <c r="AB1781" s="2"/>
      <c r="AC1781" s="2"/>
      <c r="AD1781" s="2"/>
      <c r="AE1781" s="2"/>
    </row>
    <row r="1782" spans="1:31">
      <c r="A1782" s="56" t="s">
        <v>184</v>
      </c>
      <c r="B1782" s="2" t="s">
        <v>77</v>
      </c>
      <c r="C1782" s="14" t="s">
        <v>64</v>
      </c>
      <c r="D1782" s="2">
        <v>2014</v>
      </c>
      <c r="E1782" s="14">
        <v>2014</v>
      </c>
      <c r="F1782" s="14" t="s">
        <v>103</v>
      </c>
      <c r="G1782" s="26">
        <v>64020</v>
      </c>
      <c r="H1782" s="26">
        <v>125434</v>
      </c>
      <c r="I1782" s="53">
        <v>385839</v>
      </c>
      <c r="J1782" s="30">
        <v>0.88429999999999997</v>
      </c>
      <c r="K1782" s="30"/>
      <c r="L1782" s="149"/>
      <c r="M1782" s="30"/>
      <c r="N1782" s="30">
        <v>3.1099999999999999E-2</v>
      </c>
      <c r="O1782" s="1"/>
      <c r="P1782" s="1"/>
      <c r="Q1782" s="1"/>
      <c r="R1782" s="1"/>
      <c r="S1782" s="1"/>
      <c r="T1782" s="1"/>
      <c r="U1782" s="1"/>
      <c r="V1782" s="1"/>
      <c r="W1782" s="1"/>
      <c r="X1782" s="1"/>
      <c r="Y1782" s="1"/>
      <c r="Z1782" s="1"/>
      <c r="AA1782" s="1"/>
      <c r="AB1782" s="1"/>
      <c r="AC1782" s="1"/>
      <c r="AD1782" s="1"/>
      <c r="AE1782" s="1"/>
    </row>
    <row r="1783" spans="1:31">
      <c r="A1783" s="56" t="s">
        <v>185</v>
      </c>
      <c r="B1783" s="2" t="s">
        <v>78</v>
      </c>
      <c r="C1783" s="14" t="s">
        <v>64</v>
      </c>
      <c r="D1783" s="2">
        <v>2014</v>
      </c>
      <c r="E1783" s="14">
        <v>2014</v>
      </c>
      <c r="F1783" s="14" t="s">
        <v>103</v>
      </c>
      <c r="G1783" s="26">
        <v>114</v>
      </c>
      <c r="H1783" s="26">
        <v>194</v>
      </c>
      <c r="I1783" s="53">
        <v>373</v>
      </c>
      <c r="J1783" s="30">
        <v>1</v>
      </c>
      <c r="K1783" s="30"/>
      <c r="L1783" s="149"/>
      <c r="M1783" s="30"/>
      <c r="N1783" s="30">
        <v>8.3199999999999996E-2</v>
      </c>
      <c r="O1783" s="1"/>
      <c r="P1783" s="1"/>
      <c r="Q1783" s="1"/>
      <c r="R1783" s="1"/>
      <c r="S1783" s="1"/>
      <c r="T1783" s="1"/>
      <c r="U1783" s="1"/>
      <c r="V1783" s="1"/>
      <c r="W1783" s="1"/>
      <c r="X1783" s="1"/>
      <c r="Y1783" s="1"/>
      <c r="Z1783" s="1"/>
      <c r="AA1783" s="1"/>
      <c r="AB1783" s="1"/>
      <c r="AC1783" s="1"/>
      <c r="AD1783" s="1"/>
      <c r="AE1783" s="1"/>
    </row>
    <row r="1784" spans="1:31">
      <c r="A1784" s="56" t="s">
        <v>186</v>
      </c>
      <c r="B1784" s="2" t="s">
        <v>78</v>
      </c>
      <c r="C1784" s="14" t="s">
        <v>64</v>
      </c>
      <c r="D1784" s="2">
        <v>2014</v>
      </c>
      <c r="E1784" s="14">
        <v>2014</v>
      </c>
      <c r="F1784" s="14" t="s">
        <v>103</v>
      </c>
      <c r="G1784" s="26">
        <v>1770</v>
      </c>
      <c r="H1784" s="26">
        <v>3373</v>
      </c>
      <c r="I1784" s="53">
        <v>7169</v>
      </c>
      <c r="J1784" s="30">
        <v>1</v>
      </c>
      <c r="K1784" s="30"/>
      <c r="L1784" s="149"/>
      <c r="M1784" s="30"/>
      <c r="N1784" s="30">
        <v>8.3199999999999996E-2</v>
      </c>
      <c r="O1784" s="1"/>
      <c r="P1784" s="1"/>
      <c r="Q1784" s="1"/>
      <c r="R1784" s="1"/>
      <c r="S1784" s="1"/>
      <c r="T1784" s="1"/>
      <c r="U1784" s="1"/>
      <c r="V1784" s="1"/>
      <c r="W1784" s="1"/>
      <c r="X1784" s="1"/>
      <c r="Y1784" s="1"/>
      <c r="Z1784" s="1"/>
      <c r="AA1784" s="1"/>
      <c r="AB1784" s="1"/>
      <c r="AC1784" s="1"/>
      <c r="AD1784" s="1"/>
      <c r="AE1784" s="1"/>
    </row>
    <row r="1785" spans="1:31">
      <c r="A1785" s="56" t="s">
        <v>187</v>
      </c>
      <c r="B1785" s="2" t="s">
        <v>78</v>
      </c>
      <c r="C1785" s="14" t="s">
        <v>64</v>
      </c>
      <c r="D1785" s="2">
        <v>2014</v>
      </c>
      <c r="E1785" s="14">
        <v>2014</v>
      </c>
      <c r="F1785" s="14" t="s">
        <v>103</v>
      </c>
      <c r="G1785" s="26">
        <v>15571</v>
      </c>
      <c r="H1785" s="26">
        <v>31036</v>
      </c>
      <c r="I1785" s="53">
        <v>74088</v>
      </c>
      <c r="J1785" s="30">
        <v>0.93730000000000002</v>
      </c>
      <c r="K1785" s="30"/>
      <c r="L1785" s="149"/>
      <c r="M1785" s="30"/>
      <c r="N1785" s="30">
        <v>8.3199999999999996E-2</v>
      </c>
      <c r="O1785" s="1"/>
      <c r="P1785" s="1"/>
      <c r="Q1785" s="1"/>
      <c r="R1785" s="1"/>
      <c r="S1785" s="1"/>
      <c r="T1785" s="1"/>
      <c r="U1785" s="1"/>
      <c r="V1785" s="1"/>
      <c r="W1785" s="1"/>
      <c r="X1785" s="1"/>
      <c r="Y1785" s="1"/>
      <c r="Z1785" s="1"/>
      <c r="AA1785" s="1"/>
      <c r="AB1785" s="1"/>
      <c r="AC1785" s="1"/>
      <c r="AD1785" s="1"/>
      <c r="AE1785" s="1"/>
    </row>
    <row r="1786" spans="1:31">
      <c r="A1786" s="56" t="s">
        <v>188</v>
      </c>
      <c r="B1786" s="2" t="s">
        <v>78</v>
      </c>
      <c r="C1786" s="14" t="s">
        <v>64</v>
      </c>
      <c r="D1786" s="2">
        <v>2014</v>
      </c>
      <c r="E1786" s="14">
        <v>2014</v>
      </c>
      <c r="F1786" s="14" t="s">
        <v>103</v>
      </c>
      <c r="G1786" s="26">
        <v>2768</v>
      </c>
      <c r="H1786" s="26">
        <v>5231</v>
      </c>
      <c r="I1786" s="53">
        <v>10630</v>
      </c>
      <c r="J1786" s="30">
        <v>1</v>
      </c>
      <c r="K1786" s="30"/>
      <c r="L1786" s="149"/>
      <c r="M1786" s="30"/>
      <c r="N1786" s="30">
        <v>8.3199999999999996E-2</v>
      </c>
    </row>
    <row r="1787" spans="1:31">
      <c r="A1787" s="56" t="s">
        <v>189</v>
      </c>
      <c r="B1787" s="2" t="s">
        <v>78</v>
      </c>
      <c r="C1787" s="14" t="s">
        <v>64</v>
      </c>
      <c r="D1787" s="2">
        <v>2014</v>
      </c>
      <c r="E1787" s="14">
        <v>2014</v>
      </c>
      <c r="F1787" s="14" t="s">
        <v>103</v>
      </c>
      <c r="G1787" s="26">
        <v>725</v>
      </c>
      <c r="H1787" s="26">
        <v>1722</v>
      </c>
      <c r="I1787" s="53">
        <v>7828</v>
      </c>
      <c r="J1787" s="30">
        <v>0.81820000000000004</v>
      </c>
      <c r="K1787" s="30"/>
      <c r="L1787" s="149"/>
      <c r="M1787" s="30"/>
      <c r="N1787" s="30">
        <v>8.3199999999999996E-2</v>
      </c>
    </row>
    <row r="1788" spans="1:31">
      <c r="A1788" s="56" t="s">
        <v>190</v>
      </c>
      <c r="B1788" s="2" t="s">
        <v>77</v>
      </c>
      <c r="C1788" s="14" t="s">
        <v>64</v>
      </c>
      <c r="D1788" s="2">
        <v>2014</v>
      </c>
      <c r="E1788" s="14">
        <v>2014</v>
      </c>
      <c r="F1788" s="14" t="s">
        <v>103</v>
      </c>
      <c r="G1788" s="26">
        <v>35280</v>
      </c>
      <c r="H1788" s="26">
        <v>76061</v>
      </c>
      <c r="I1788" s="53">
        <v>230794</v>
      </c>
      <c r="J1788" s="30">
        <v>0.93459999999999999</v>
      </c>
      <c r="K1788" s="30"/>
      <c r="L1788" s="149"/>
      <c r="M1788" s="30"/>
      <c r="N1788" s="30">
        <v>3.8699999999999998E-2</v>
      </c>
    </row>
    <row r="1789" spans="1:31">
      <c r="A1789" s="56" t="s">
        <v>191</v>
      </c>
      <c r="B1789" s="2" t="s">
        <v>78</v>
      </c>
      <c r="C1789" s="14" t="s">
        <v>64</v>
      </c>
      <c r="D1789" s="2">
        <v>2014</v>
      </c>
      <c r="E1789" s="14">
        <v>2014</v>
      </c>
      <c r="F1789" s="14" t="s">
        <v>103</v>
      </c>
      <c r="G1789" s="26">
        <v>2545</v>
      </c>
      <c r="H1789" s="26">
        <v>5227</v>
      </c>
      <c r="I1789" s="53">
        <v>10685</v>
      </c>
      <c r="J1789" s="30">
        <v>0.99099999999999999</v>
      </c>
      <c r="K1789" s="30"/>
      <c r="L1789" s="149"/>
      <c r="M1789" s="30"/>
      <c r="N1789" s="30">
        <v>8.3199999999999996E-2</v>
      </c>
    </row>
    <row r="1790" spans="1:31">
      <c r="A1790" s="56" t="s">
        <v>192</v>
      </c>
      <c r="B1790" s="2" t="s">
        <v>78</v>
      </c>
      <c r="C1790" s="14" t="s">
        <v>64</v>
      </c>
      <c r="D1790" s="2">
        <v>2014</v>
      </c>
      <c r="E1790" s="14">
        <v>2014</v>
      </c>
      <c r="F1790" s="14" t="s">
        <v>103</v>
      </c>
      <c r="G1790" s="26">
        <v>6871</v>
      </c>
      <c r="H1790" s="26">
        <v>12479</v>
      </c>
      <c r="I1790" s="53">
        <v>33247</v>
      </c>
      <c r="J1790" s="30">
        <v>0.99509999999999998</v>
      </c>
      <c r="K1790" s="30"/>
      <c r="L1790" s="149"/>
      <c r="M1790" s="30"/>
      <c r="N1790" s="30">
        <v>8.3199999999999996E-2</v>
      </c>
    </row>
    <row r="1791" spans="1:31">
      <c r="A1791" s="13" t="s">
        <v>134</v>
      </c>
      <c r="B1791" s="2" t="s">
        <v>77</v>
      </c>
      <c r="C1791" s="14" t="s">
        <v>64</v>
      </c>
      <c r="D1791" s="2">
        <v>2014</v>
      </c>
      <c r="E1791" s="14">
        <v>2014</v>
      </c>
      <c r="F1791" s="14" t="s">
        <v>103</v>
      </c>
      <c r="G1791" s="26">
        <v>94285</v>
      </c>
      <c r="H1791" s="26">
        <v>224430</v>
      </c>
      <c r="I1791" s="53">
        <v>424179</v>
      </c>
      <c r="J1791" s="30">
        <v>0.94799999999999995</v>
      </c>
      <c r="K1791" s="30"/>
      <c r="L1791" s="149"/>
      <c r="M1791" s="30"/>
      <c r="N1791" s="30">
        <v>2.69E-2</v>
      </c>
    </row>
    <row r="1792" spans="1:31">
      <c r="A1792" s="13" t="s">
        <v>135</v>
      </c>
      <c r="B1792" s="2" t="s">
        <v>78</v>
      </c>
      <c r="C1792" s="14" t="s">
        <v>64</v>
      </c>
      <c r="D1792" s="2">
        <v>2014</v>
      </c>
      <c r="E1792" s="14">
        <v>2014</v>
      </c>
      <c r="F1792" s="14" t="s">
        <v>103</v>
      </c>
      <c r="G1792" s="26">
        <v>1514</v>
      </c>
      <c r="H1792" s="26">
        <v>3697</v>
      </c>
      <c r="I1792" s="53">
        <v>10646</v>
      </c>
      <c r="J1792" s="30">
        <v>1</v>
      </c>
      <c r="K1792" s="30"/>
      <c r="L1792" s="149"/>
      <c r="M1792" s="30"/>
      <c r="N1792" s="30">
        <v>8.3199999999999996E-2</v>
      </c>
    </row>
    <row r="1793" spans="1:14">
      <c r="A1793" s="13" t="s">
        <v>136</v>
      </c>
      <c r="B1793" s="2" t="s">
        <v>78</v>
      </c>
      <c r="C1793" s="14" t="s">
        <v>64</v>
      </c>
      <c r="D1793" s="2">
        <v>2014</v>
      </c>
      <c r="E1793" s="14">
        <v>2014</v>
      </c>
      <c r="F1793" s="14" t="s">
        <v>103</v>
      </c>
      <c r="G1793" s="26">
        <v>10547</v>
      </c>
      <c r="H1793" s="26">
        <v>19098</v>
      </c>
      <c r="I1793" s="53">
        <v>44044</v>
      </c>
      <c r="J1793" s="30">
        <v>0.99339999999999995</v>
      </c>
      <c r="K1793" s="30"/>
      <c r="L1793" s="149"/>
      <c r="M1793" s="30"/>
      <c r="N1793" s="30">
        <v>8.3199999999999996E-2</v>
      </c>
    </row>
    <row r="1794" spans="1:14">
      <c r="A1794" s="13" t="s">
        <v>137</v>
      </c>
      <c r="B1794" s="2" t="s">
        <v>78</v>
      </c>
      <c r="C1794" s="14" t="s">
        <v>64</v>
      </c>
      <c r="D1794" s="2">
        <v>2014</v>
      </c>
      <c r="E1794" s="14">
        <v>2014</v>
      </c>
      <c r="F1794" s="14" t="s">
        <v>103</v>
      </c>
      <c r="G1794" s="26">
        <v>15936</v>
      </c>
      <c r="H1794" s="26">
        <v>40394</v>
      </c>
      <c r="I1794" s="53">
        <v>81516</v>
      </c>
      <c r="J1794" s="30">
        <v>0.91479999999999995</v>
      </c>
      <c r="K1794" s="30"/>
      <c r="L1794" s="149"/>
      <c r="M1794" s="30"/>
      <c r="N1794" s="30">
        <v>8.3199999999999996E-2</v>
      </c>
    </row>
    <row r="1795" spans="1:14">
      <c r="A1795" s="13" t="s">
        <v>138</v>
      </c>
      <c r="B1795" s="2" t="s">
        <v>78</v>
      </c>
      <c r="C1795" s="14" t="s">
        <v>64</v>
      </c>
      <c r="D1795" s="2">
        <v>2014</v>
      </c>
      <c r="E1795" s="14">
        <v>2014</v>
      </c>
      <c r="F1795" s="14" t="s">
        <v>103</v>
      </c>
      <c r="G1795" s="26">
        <v>1068</v>
      </c>
      <c r="H1795" s="26">
        <v>2149</v>
      </c>
      <c r="I1795" s="53">
        <v>5083</v>
      </c>
      <c r="J1795" s="30">
        <v>0.9839</v>
      </c>
      <c r="K1795" s="30"/>
      <c r="L1795" s="149"/>
      <c r="M1795" s="30"/>
      <c r="N1795" s="30">
        <v>8.3199999999999996E-2</v>
      </c>
    </row>
    <row r="1796" spans="1:14">
      <c r="A1796" s="13" t="s">
        <v>139</v>
      </c>
      <c r="B1796" s="2" t="s">
        <v>78</v>
      </c>
      <c r="C1796" s="14" t="s">
        <v>64</v>
      </c>
      <c r="D1796" s="2">
        <v>2014</v>
      </c>
      <c r="E1796" s="14">
        <v>2014</v>
      </c>
      <c r="F1796" s="14" t="s">
        <v>103</v>
      </c>
      <c r="G1796" s="26">
        <v>61918</v>
      </c>
      <c r="H1796" s="26">
        <v>148150</v>
      </c>
      <c r="I1796" s="53">
        <v>338323</v>
      </c>
      <c r="J1796" s="30">
        <v>0.99450000000000005</v>
      </c>
      <c r="K1796" s="30"/>
      <c r="L1796" s="149"/>
      <c r="M1796" s="30"/>
      <c r="N1796" s="30">
        <v>2.0199999999999999E-2</v>
      </c>
    </row>
    <row r="1797" spans="1:14">
      <c r="A1797" s="13" t="s">
        <v>140</v>
      </c>
      <c r="B1797" s="2" t="s">
        <v>78</v>
      </c>
      <c r="C1797" s="14" t="s">
        <v>64</v>
      </c>
      <c r="D1797" s="2">
        <v>2014</v>
      </c>
      <c r="E1797" s="14">
        <v>2014</v>
      </c>
      <c r="F1797" s="14" t="s">
        <v>103</v>
      </c>
      <c r="G1797" s="26">
        <v>10210</v>
      </c>
      <c r="H1797" s="26">
        <v>24002</v>
      </c>
      <c r="I1797" s="53">
        <v>49772</v>
      </c>
      <c r="J1797" s="30">
        <v>0.99399999999999999</v>
      </c>
      <c r="K1797" s="30"/>
      <c r="L1797" s="149"/>
      <c r="M1797" s="30"/>
      <c r="N1797" s="30">
        <v>8.3199999999999996E-2</v>
      </c>
    </row>
    <row r="1798" spans="1:14">
      <c r="A1798" s="13" t="s">
        <v>141</v>
      </c>
      <c r="B1798" s="2" t="s">
        <v>78</v>
      </c>
      <c r="C1798" s="14" t="s">
        <v>64</v>
      </c>
      <c r="D1798" s="2">
        <v>2014</v>
      </c>
      <c r="E1798" s="14">
        <v>2014</v>
      </c>
      <c r="F1798" s="14" t="s">
        <v>103</v>
      </c>
      <c r="G1798" s="26">
        <v>5525</v>
      </c>
      <c r="H1798" s="26">
        <v>11036</v>
      </c>
      <c r="I1798" s="53">
        <v>26143</v>
      </c>
      <c r="J1798" s="30">
        <v>0.88260000000000005</v>
      </c>
      <c r="K1798" s="30"/>
      <c r="L1798" s="149"/>
      <c r="M1798" s="30"/>
      <c r="N1798" s="30">
        <v>8.3199999999999996E-2</v>
      </c>
    </row>
    <row r="1799" spans="1:14">
      <c r="A1799" s="13" t="s">
        <v>142</v>
      </c>
      <c r="B1799" s="2" t="s">
        <v>78</v>
      </c>
      <c r="C1799" s="14" t="s">
        <v>64</v>
      </c>
      <c r="D1799" s="2">
        <v>2014</v>
      </c>
      <c r="E1799" s="14">
        <v>2014</v>
      </c>
      <c r="F1799" s="14" t="s">
        <v>103</v>
      </c>
      <c r="G1799" s="26">
        <v>1536</v>
      </c>
      <c r="H1799" s="26">
        <v>3168</v>
      </c>
      <c r="I1799" s="53">
        <v>6751</v>
      </c>
      <c r="J1799" s="30">
        <v>0.93830000000000002</v>
      </c>
      <c r="K1799" s="30"/>
      <c r="L1799" s="149"/>
      <c r="M1799" s="30"/>
      <c r="N1799" s="30">
        <v>8.3199999999999996E-2</v>
      </c>
    </row>
    <row r="1800" spans="1:14">
      <c r="A1800" s="13" t="s">
        <v>143</v>
      </c>
      <c r="B1800" s="2" t="s">
        <v>79</v>
      </c>
      <c r="C1800" s="14" t="s">
        <v>64</v>
      </c>
      <c r="D1800" s="2">
        <v>2014</v>
      </c>
      <c r="E1800" s="14">
        <v>2014</v>
      </c>
      <c r="F1800" s="14" t="s">
        <v>103</v>
      </c>
      <c r="G1800" s="26">
        <v>585696</v>
      </c>
      <c r="H1800" s="26">
        <v>1193453</v>
      </c>
      <c r="I1800" s="53">
        <v>3502479</v>
      </c>
      <c r="J1800" s="30">
        <v>0.97240000000000004</v>
      </c>
      <c r="K1800" s="30"/>
      <c r="L1800" s="149"/>
      <c r="M1800" s="30"/>
      <c r="N1800" s="30">
        <v>4.4600000000000001E-2</v>
      </c>
    </row>
    <row r="1801" spans="1:14">
      <c r="A1801" s="13" t="s">
        <v>144</v>
      </c>
      <c r="B1801" s="2" t="s">
        <v>78</v>
      </c>
      <c r="C1801" s="14" t="s">
        <v>64</v>
      </c>
      <c r="D1801" s="2">
        <v>2014</v>
      </c>
      <c r="E1801" s="14">
        <v>2014</v>
      </c>
      <c r="F1801" s="14" t="s">
        <v>103</v>
      </c>
      <c r="G1801" s="26">
        <v>11507</v>
      </c>
      <c r="H1801" s="26">
        <v>28885</v>
      </c>
      <c r="I1801" s="53">
        <v>62796</v>
      </c>
      <c r="J1801" s="30">
        <v>0.99560000000000004</v>
      </c>
      <c r="K1801" s="30"/>
      <c r="L1801" s="149"/>
      <c r="M1801" s="30"/>
      <c r="N1801" s="30">
        <v>8.3199999999999996E-2</v>
      </c>
    </row>
    <row r="1802" spans="1:14">
      <c r="A1802" s="13" t="s">
        <v>145</v>
      </c>
      <c r="B1802" s="2" t="s">
        <v>78</v>
      </c>
      <c r="C1802" s="14" t="s">
        <v>64</v>
      </c>
      <c r="D1802" s="2">
        <v>2014</v>
      </c>
      <c r="E1802" s="14">
        <v>2014</v>
      </c>
      <c r="F1802" s="14" t="s">
        <v>103</v>
      </c>
      <c r="G1802" s="26">
        <v>6216</v>
      </c>
      <c r="H1802" s="26">
        <v>10397</v>
      </c>
      <c r="I1802" s="53">
        <v>37870</v>
      </c>
      <c r="J1802" s="30">
        <v>0.9778</v>
      </c>
      <c r="K1802" s="30"/>
      <c r="L1802" s="149"/>
      <c r="M1802" s="30"/>
      <c r="N1802" s="30">
        <v>8.3199999999999996E-2</v>
      </c>
    </row>
    <row r="1803" spans="1:14">
      <c r="A1803" s="13" t="s">
        <v>146</v>
      </c>
      <c r="B1803" s="2" t="s">
        <v>78</v>
      </c>
      <c r="C1803" s="14" t="s">
        <v>64</v>
      </c>
      <c r="D1803" s="2">
        <v>2014</v>
      </c>
      <c r="E1803" s="14">
        <v>2014</v>
      </c>
      <c r="F1803" s="14" t="s">
        <v>103</v>
      </c>
      <c r="G1803" s="26">
        <v>1005</v>
      </c>
      <c r="H1803" s="26">
        <v>1974</v>
      </c>
      <c r="I1803" s="53">
        <v>4350</v>
      </c>
      <c r="J1803" s="30">
        <v>0.8649</v>
      </c>
      <c r="K1803" s="30"/>
      <c r="L1803" s="149"/>
      <c r="M1803" s="30"/>
      <c r="N1803" s="30">
        <v>8.3199999999999996E-2</v>
      </c>
    </row>
    <row r="1804" spans="1:14">
      <c r="A1804" s="13" t="s">
        <v>147</v>
      </c>
      <c r="B1804" s="2" t="s">
        <v>78</v>
      </c>
      <c r="C1804" s="14" t="s">
        <v>64</v>
      </c>
      <c r="D1804" s="2">
        <v>2014</v>
      </c>
      <c r="E1804" s="14">
        <v>2014</v>
      </c>
      <c r="F1804" s="14" t="s">
        <v>103</v>
      </c>
      <c r="G1804" s="26">
        <v>7569</v>
      </c>
      <c r="H1804" s="26">
        <v>14007</v>
      </c>
      <c r="I1804" s="53">
        <v>35146</v>
      </c>
      <c r="J1804" s="30">
        <v>0.99460000000000004</v>
      </c>
      <c r="K1804" s="30"/>
      <c r="L1804" s="149"/>
      <c r="M1804" s="30"/>
      <c r="N1804" s="30">
        <v>8.3199999999999996E-2</v>
      </c>
    </row>
    <row r="1805" spans="1:14">
      <c r="A1805" s="13" t="s">
        <v>148</v>
      </c>
      <c r="B1805" s="2" t="s">
        <v>78</v>
      </c>
      <c r="C1805" s="14" t="s">
        <v>64</v>
      </c>
      <c r="D1805" s="2">
        <v>2014</v>
      </c>
      <c r="E1805" s="14">
        <v>2014</v>
      </c>
      <c r="F1805" s="14" t="s">
        <v>103</v>
      </c>
      <c r="G1805" s="26">
        <v>24370</v>
      </c>
      <c r="H1805" s="26">
        <v>57733</v>
      </c>
      <c r="I1805" s="53">
        <v>121205</v>
      </c>
      <c r="J1805" s="30">
        <v>0.98280000000000001</v>
      </c>
      <c r="K1805" s="30"/>
      <c r="L1805" s="149"/>
      <c r="M1805" s="30"/>
      <c r="N1805" s="30">
        <v>1.14E-2</v>
      </c>
    </row>
    <row r="1806" spans="1:14">
      <c r="A1806" s="13" t="s">
        <v>149</v>
      </c>
      <c r="B1806" s="2" t="s">
        <v>78</v>
      </c>
      <c r="C1806" s="14" t="s">
        <v>64</v>
      </c>
      <c r="D1806" s="2">
        <v>2014</v>
      </c>
      <c r="E1806" s="14">
        <v>2014</v>
      </c>
      <c r="F1806" s="14" t="s">
        <v>103</v>
      </c>
      <c r="G1806" s="26">
        <v>467</v>
      </c>
      <c r="H1806" s="26">
        <v>1001</v>
      </c>
      <c r="I1806" s="53">
        <v>2810</v>
      </c>
      <c r="J1806" s="30">
        <v>1</v>
      </c>
      <c r="K1806" s="30"/>
      <c r="L1806" s="149"/>
      <c r="M1806" s="30"/>
      <c r="N1806" s="30">
        <v>8.3199999999999996E-2</v>
      </c>
    </row>
    <row r="1807" spans="1:14">
      <c r="A1807" s="13" t="s">
        <v>150</v>
      </c>
      <c r="B1807" s="2" t="s">
        <v>78</v>
      </c>
      <c r="C1807" s="14" t="s">
        <v>64</v>
      </c>
      <c r="D1807" s="2">
        <v>2014</v>
      </c>
      <c r="E1807" s="14">
        <v>2014</v>
      </c>
      <c r="F1807" s="14" t="s">
        <v>103</v>
      </c>
      <c r="G1807" s="26">
        <v>522</v>
      </c>
      <c r="H1807" s="26">
        <v>855</v>
      </c>
      <c r="I1807" s="53">
        <v>3043</v>
      </c>
      <c r="J1807" s="30">
        <v>0.90629999999999999</v>
      </c>
      <c r="K1807" s="30"/>
      <c r="L1807" s="149"/>
      <c r="M1807" s="30"/>
      <c r="N1807" s="30">
        <v>8.3199999999999996E-2</v>
      </c>
    </row>
    <row r="1808" spans="1:14">
      <c r="A1808" s="13" t="s">
        <v>151</v>
      </c>
      <c r="B1808" s="2" t="s">
        <v>78</v>
      </c>
      <c r="C1808" s="14" t="s">
        <v>64</v>
      </c>
      <c r="D1808" s="2">
        <v>2014</v>
      </c>
      <c r="E1808" s="14">
        <v>2014</v>
      </c>
      <c r="F1808" s="14" t="s">
        <v>103</v>
      </c>
      <c r="G1808" s="26">
        <v>21758</v>
      </c>
      <c r="H1808" s="26">
        <v>49132</v>
      </c>
      <c r="I1808" s="53">
        <v>147840</v>
      </c>
      <c r="J1808" s="30">
        <v>1</v>
      </c>
      <c r="K1808" s="30"/>
      <c r="L1808" s="149"/>
      <c r="M1808" s="30"/>
      <c r="N1808" s="30">
        <v>7.8899999999999998E-2</v>
      </c>
    </row>
    <row r="1809" spans="1:14">
      <c r="A1809" s="13" t="s">
        <v>152</v>
      </c>
      <c r="B1809" s="2" t="s">
        <v>78</v>
      </c>
      <c r="C1809" s="14" t="s">
        <v>64</v>
      </c>
      <c r="D1809" s="2">
        <v>2014</v>
      </c>
      <c r="E1809" s="14">
        <v>2014</v>
      </c>
      <c r="F1809" s="14" t="s">
        <v>103</v>
      </c>
      <c r="G1809" s="26">
        <v>3525</v>
      </c>
      <c r="H1809" s="26">
        <v>7324</v>
      </c>
      <c r="I1809" s="53">
        <v>28296</v>
      </c>
      <c r="J1809" s="30">
        <v>0.98309999999999997</v>
      </c>
      <c r="K1809" s="30"/>
      <c r="L1809" s="149"/>
      <c r="M1809" s="30"/>
      <c r="N1809" s="30">
        <v>8.3199999999999996E-2</v>
      </c>
    </row>
    <row r="1810" spans="1:14">
      <c r="A1810" s="13" t="s">
        <v>153</v>
      </c>
      <c r="B1810" s="2" t="s">
        <v>78</v>
      </c>
      <c r="C1810" s="14" t="s">
        <v>64</v>
      </c>
      <c r="D1810" s="2">
        <v>2014</v>
      </c>
      <c r="E1810" s="14">
        <v>2014</v>
      </c>
      <c r="F1810" s="14" t="s">
        <v>103</v>
      </c>
      <c r="G1810" s="26">
        <v>4221</v>
      </c>
      <c r="H1810" s="26">
        <v>7804</v>
      </c>
      <c r="I1810" s="53">
        <v>21021</v>
      </c>
      <c r="J1810" s="30">
        <v>0.99</v>
      </c>
      <c r="K1810" s="30"/>
      <c r="L1810" s="149"/>
      <c r="M1810" s="30"/>
      <c r="N1810" s="30">
        <v>8.3199999999999996E-2</v>
      </c>
    </row>
    <row r="1811" spans="1:14">
      <c r="A1811" s="13" t="s">
        <v>154</v>
      </c>
      <c r="B1811" s="2" t="s">
        <v>77</v>
      </c>
      <c r="C1811" s="14" t="s">
        <v>64</v>
      </c>
      <c r="D1811" s="2">
        <v>2014</v>
      </c>
      <c r="E1811" s="14">
        <v>2014</v>
      </c>
      <c r="F1811" s="14" t="s">
        <v>103</v>
      </c>
      <c r="G1811" s="26">
        <v>117235</v>
      </c>
      <c r="H1811" s="26">
        <v>270245</v>
      </c>
      <c r="I1811" s="53">
        <v>769984</v>
      </c>
      <c r="J1811" s="30">
        <v>0.98160000000000003</v>
      </c>
      <c r="K1811" s="30"/>
      <c r="L1811" s="149"/>
      <c r="M1811" s="30"/>
      <c r="N1811" s="30">
        <v>3.3099999999999997E-2</v>
      </c>
    </row>
    <row r="1812" spans="1:14">
      <c r="A1812" s="13" t="s">
        <v>155</v>
      </c>
      <c r="B1812" s="2" t="s">
        <v>77</v>
      </c>
      <c r="C1812" s="14" t="s">
        <v>64</v>
      </c>
      <c r="D1812" s="2">
        <v>2014</v>
      </c>
      <c r="E1812" s="14">
        <v>2014</v>
      </c>
      <c r="F1812" s="14" t="s">
        <v>103</v>
      </c>
      <c r="G1812" s="26">
        <v>9206</v>
      </c>
      <c r="H1812" s="26">
        <v>18455</v>
      </c>
      <c r="I1812" s="53">
        <v>54883</v>
      </c>
      <c r="J1812" s="30">
        <v>0.98080000000000001</v>
      </c>
      <c r="K1812" s="30"/>
      <c r="L1812" s="149"/>
      <c r="M1812" s="30"/>
      <c r="N1812" s="30">
        <v>8.3199999999999996E-2</v>
      </c>
    </row>
    <row r="1813" spans="1:14">
      <c r="A1813" s="13" t="s">
        <v>156</v>
      </c>
      <c r="B1813" s="2" t="s">
        <v>78</v>
      </c>
      <c r="C1813" s="14" t="s">
        <v>64</v>
      </c>
      <c r="D1813" s="2">
        <v>2014</v>
      </c>
      <c r="E1813" s="14">
        <v>2014</v>
      </c>
      <c r="F1813" s="14" t="s">
        <v>103</v>
      </c>
      <c r="G1813" s="26">
        <v>956</v>
      </c>
      <c r="H1813" s="26">
        <v>1793</v>
      </c>
      <c r="I1813" s="53">
        <v>5012</v>
      </c>
      <c r="J1813" s="30">
        <v>1</v>
      </c>
      <c r="K1813" s="30"/>
      <c r="L1813" s="149"/>
      <c r="M1813" s="30"/>
      <c r="N1813" s="30">
        <v>8.3199999999999996E-2</v>
      </c>
    </row>
    <row r="1814" spans="1:14">
      <c r="A1814" s="13" t="s">
        <v>157</v>
      </c>
      <c r="B1814" s="2" t="s">
        <v>78</v>
      </c>
      <c r="C1814" s="14" t="s">
        <v>64</v>
      </c>
      <c r="D1814" s="2">
        <v>2014</v>
      </c>
      <c r="E1814" s="14">
        <v>2014</v>
      </c>
      <c r="F1814" s="14" t="s">
        <v>103</v>
      </c>
      <c r="G1814" s="26">
        <v>124316</v>
      </c>
      <c r="H1814" s="26">
        <v>289618</v>
      </c>
      <c r="I1814" s="53">
        <v>688240</v>
      </c>
      <c r="J1814" s="30">
        <v>0.99680000000000002</v>
      </c>
      <c r="K1814" s="30"/>
      <c r="L1814" s="149"/>
      <c r="M1814" s="30"/>
      <c r="N1814" s="30">
        <v>3.5099999999999999E-2</v>
      </c>
    </row>
    <row r="1815" spans="1:14">
      <c r="A1815" s="13" t="s">
        <v>158</v>
      </c>
      <c r="B1815" s="2" t="s">
        <v>77</v>
      </c>
      <c r="C1815" s="14" t="s">
        <v>64</v>
      </c>
      <c r="D1815" s="2">
        <v>2014</v>
      </c>
      <c r="E1815" s="14">
        <v>2014</v>
      </c>
      <c r="F1815" s="14" t="s">
        <v>103</v>
      </c>
      <c r="G1815" s="26">
        <v>101502</v>
      </c>
      <c r="H1815" s="26">
        <v>217077</v>
      </c>
      <c r="I1815" s="53">
        <v>478025</v>
      </c>
      <c r="J1815" s="30">
        <v>0.98939999999999995</v>
      </c>
      <c r="K1815" s="30"/>
      <c r="L1815" s="149"/>
      <c r="M1815" s="30"/>
      <c r="N1815" s="30">
        <v>2.7000000000000001E-3</v>
      </c>
    </row>
    <row r="1816" spans="1:14">
      <c r="A1816" s="13" t="s">
        <v>159</v>
      </c>
      <c r="B1816" s="2" t="s">
        <v>78</v>
      </c>
      <c r="C1816" s="14" t="s">
        <v>64</v>
      </c>
      <c r="D1816" s="2">
        <v>2014</v>
      </c>
      <c r="E1816" s="14">
        <v>2014</v>
      </c>
      <c r="F1816" s="14" t="s">
        <v>103</v>
      </c>
      <c r="G1816" s="26">
        <v>2710</v>
      </c>
      <c r="H1816" s="26">
        <v>6169</v>
      </c>
      <c r="I1816" s="53">
        <v>16037</v>
      </c>
      <c r="J1816" s="30">
        <v>1</v>
      </c>
      <c r="K1816" s="30"/>
      <c r="L1816" s="149"/>
      <c r="M1816" s="30"/>
      <c r="N1816" s="30">
        <v>8.3199999999999996E-2</v>
      </c>
    </row>
    <row r="1817" spans="1:14">
      <c r="A1817" s="13" t="s">
        <v>160</v>
      </c>
      <c r="B1817" s="2" t="s">
        <v>78</v>
      </c>
      <c r="C1817" s="14" t="s">
        <v>64</v>
      </c>
      <c r="D1817" s="2">
        <v>2014</v>
      </c>
      <c r="E1817" s="14">
        <v>2014</v>
      </c>
      <c r="F1817" s="14" t="s">
        <v>103</v>
      </c>
      <c r="G1817" s="26">
        <v>172721</v>
      </c>
      <c r="H1817" s="26">
        <v>392265</v>
      </c>
      <c r="I1817" s="53">
        <v>753314</v>
      </c>
      <c r="J1817" s="30">
        <v>0.99980000000000002</v>
      </c>
      <c r="K1817" s="30"/>
      <c r="L1817" s="149"/>
      <c r="M1817" s="30"/>
      <c r="N1817" s="30">
        <v>1.66E-2</v>
      </c>
    </row>
    <row r="1818" spans="1:14">
      <c r="A1818" s="13" t="s">
        <v>161</v>
      </c>
      <c r="B1818" s="2" t="s">
        <v>77</v>
      </c>
      <c r="C1818" s="14" t="s">
        <v>64</v>
      </c>
      <c r="D1818" s="2">
        <v>2014</v>
      </c>
      <c r="E1818" s="14">
        <v>2014</v>
      </c>
      <c r="F1818" s="14" t="s">
        <v>103</v>
      </c>
      <c r="G1818" s="26">
        <v>134694</v>
      </c>
      <c r="H1818" s="26">
        <v>300896</v>
      </c>
      <c r="I1818" s="53">
        <v>729603</v>
      </c>
      <c r="J1818" s="30">
        <v>0.93530000000000002</v>
      </c>
      <c r="K1818" s="30"/>
      <c r="L1818" s="149"/>
      <c r="M1818" s="30"/>
      <c r="N1818" s="30">
        <v>4.36E-2</v>
      </c>
    </row>
    <row r="1819" spans="1:14">
      <c r="A1819" s="13" t="s">
        <v>162</v>
      </c>
      <c r="B1819" s="2" t="s">
        <v>77</v>
      </c>
      <c r="C1819" s="14" t="s">
        <v>64</v>
      </c>
      <c r="D1819" s="2">
        <v>2014</v>
      </c>
      <c r="E1819" s="14">
        <v>2014</v>
      </c>
      <c r="F1819" s="14" t="s">
        <v>103</v>
      </c>
      <c r="G1819" s="26">
        <v>32961</v>
      </c>
      <c r="H1819" s="26">
        <v>53900</v>
      </c>
      <c r="I1819" s="53">
        <v>209774</v>
      </c>
      <c r="J1819" s="30">
        <v>0.97719999999999996</v>
      </c>
      <c r="K1819" s="30"/>
      <c r="L1819" s="149"/>
      <c r="M1819" s="30"/>
      <c r="N1819" s="30">
        <v>6.7100000000000007E-2</v>
      </c>
    </row>
    <row r="1820" spans="1:14">
      <c r="A1820" s="13" t="s">
        <v>163</v>
      </c>
      <c r="B1820" s="2" t="s">
        <v>78</v>
      </c>
      <c r="C1820" s="14" t="s">
        <v>64</v>
      </c>
      <c r="D1820" s="2">
        <v>2014</v>
      </c>
      <c r="E1820" s="14">
        <v>2014</v>
      </c>
      <c r="F1820" s="14" t="s">
        <v>103</v>
      </c>
      <c r="G1820" s="26">
        <v>50358</v>
      </c>
      <c r="H1820" s="26">
        <v>118029</v>
      </c>
      <c r="I1820" s="53">
        <v>260342</v>
      </c>
      <c r="J1820" s="30">
        <v>0.97960000000000003</v>
      </c>
      <c r="K1820" s="30"/>
      <c r="L1820" s="149"/>
      <c r="M1820" s="30"/>
      <c r="N1820" s="30">
        <v>4.6300000000000001E-2</v>
      </c>
    </row>
    <row r="1821" spans="1:14">
      <c r="A1821" s="13" t="s">
        <v>164</v>
      </c>
      <c r="B1821" s="2" t="s">
        <v>77</v>
      </c>
      <c r="C1821" s="14" t="s">
        <v>64</v>
      </c>
      <c r="D1821" s="2">
        <v>2014</v>
      </c>
      <c r="E1821" s="14">
        <v>2014</v>
      </c>
      <c r="F1821" s="14" t="s">
        <v>103</v>
      </c>
      <c r="G1821" s="26">
        <v>9573</v>
      </c>
      <c r="H1821" s="26">
        <v>17983</v>
      </c>
      <c r="I1821" s="53">
        <v>53777</v>
      </c>
      <c r="J1821" s="30">
        <v>0.97370000000000001</v>
      </c>
      <c r="K1821" s="30"/>
      <c r="L1821" s="149"/>
      <c r="M1821" s="30"/>
      <c r="N1821" s="30">
        <v>8.3199999999999996E-2</v>
      </c>
    </row>
    <row r="1822" spans="1:14">
      <c r="A1822" s="13" t="s">
        <v>165</v>
      </c>
      <c r="B1822" s="2" t="s">
        <v>77</v>
      </c>
      <c r="C1822" s="14" t="s">
        <v>64</v>
      </c>
      <c r="D1822" s="2">
        <v>2014</v>
      </c>
      <c r="E1822" s="14">
        <v>2014</v>
      </c>
      <c r="F1822" s="14" t="s">
        <v>103</v>
      </c>
      <c r="G1822" s="26">
        <v>16060</v>
      </c>
      <c r="H1822" s="26">
        <v>32208</v>
      </c>
      <c r="I1822" s="53">
        <v>135634</v>
      </c>
      <c r="J1822" s="30">
        <v>0.97270000000000001</v>
      </c>
      <c r="K1822" s="30"/>
      <c r="L1822" s="149"/>
      <c r="M1822" s="30"/>
      <c r="N1822" s="30">
        <v>8.3199999999999996E-2</v>
      </c>
    </row>
    <row r="1823" spans="1:14">
      <c r="A1823" s="13" t="s">
        <v>166</v>
      </c>
      <c r="B1823" s="2" t="s">
        <v>77</v>
      </c>
      <c r="C1823" s="14" t="s">
        <v>64</v>
      </c>
      <c r="D1823" s="2">
        <v>2014</v>
      </c>
      <c r="E1823" s="14">
        <v>2014</v>
      </c>
      <c r="F1823" s="14" t="s">
        <v>103</v>
      </c>
      <c r="G1823" s="26">
        <v>15674</v>
      </c>
      <c r="H1823" s="26">
        <v>34497</v>
      </c>
      <c r="I1823" s="53">
        <v>119699</v>
      </c>
      <c r="J1823" s="30">
        <v>0.87470000000000003</v>
      </c>
      <c r="K1823" s="30"/>
      <c r="L1823" s="149"/>
      <c r="M1823" s="30"/>
      <c r="N1823" s="30">
        <v>8.3199999999999996E-2</v>
      </c>
    </row>
    <row r="1824" spans="1:14">
      <c r="A1824" s="13" t="s">
        <v>167</v>
      </c>
      <c r="B1824" s="2" t="s">
        <v>77</v>
      </c>
      <c r="C1824" s="14" t="s">
        <v>64</v>
      </c>
      <c r="D1824" s="2">
        <v>2014</v>
      </c>
      <c r="E1824" s="14">
        <v>2014</v>
      </c>
      <c r="F1824" s="14" t="s">
        <v>103</v>
      </c>
      <c r="G1824" s="26">
        <v>55307</v>
      </c>
      <c r="H1824" s="26">
        <v>113439</v>
      </c>
      <c r="I1824" s="53">
        <v>393512</v>
      </c>
      <c r="J1824" s="30">
        <v>0.97219999999999995</v>
      </c>
      <c r="K1824" s="30"/>
      <c r="L1824" s="149"/>
      <c r="M1824" s="30"/>
      <c r="N1824" s="30">
        <v>2.76E-2</v>
      </c>
    </row>
    <row r="1825" spans="1:31">
      <c r="A1825" s="13" t="s">
        <v>168</v>
      </c>
      <c r="B1825" s="2" t="s">
        <v>77</v>
      </c>
      <c r="C1825" s="14" t="s">
        <v>64</v>
      </c>
      <c r="D1825" s="2">
        <v>2014</v>
      </c>
      <c r="E1825" s="14">
        <v>2014</v>
      </c>
      <c r="F1825" s="14" t="s">
        <v>103</v>
      </c>
      <c r="G1825" s="26">
        <v>12402</v>
      </c>
      <c r="H1825" s="26">
        <v>23719</v>
      </c>
      <c r="I1825" s="53">
        <v>67380</v>
      </c>
      <c r="J1825" s="30">
        <v>0.87239999999999995</v>
      </c>
      <c r="K1825" s="30"/>
      <c r="L1825" s="149"/>
      <c r="M1825" s="30"/>
      <c r="N1825" s="30">
        <v>8.3199999999999996E-2</v>
      </c>
    </row>
    <row r="1826" spans="1:31">
      <c r="A1826" s="13" t="s">
        <v>169</v>
      </c>
      <c r="B1826" s="2" t="s">
        <v>78</v>
      </c>
      <c r="C1826" s="14" t="s">
        <v>64</v>
      </c>
      <c r="D1826" s="2">
        <v>2014</v>
      </c>
      <c r="E1826" s="14">
        <v>2014</v>
      </c>
      <c r="F1826" s="14" t="s">
        <v>103</v>
      </c>
      <c r="G1826" s="26">
        <v>12720</v>
      </c>
      <c r="H1826" s="26">
        <v>24671</v>
      </c>
      <c r="I1826" s="53">
        <v>58659</v>
      </c>
      <c r="J1826" s="30">
        <v>0.97199999999999998</v>
      </c>
      <c r="K1826" s="30"/>
      <c r="L1826" s="149"/>
      <c r="M1826" s="30"/>
      <c r="N1826" s="30">
        <v>8.3199999999999996E-2</v>
      </c>
    </row>
    <row r="1827" spans="1:31">
      <c r="A1827" s="13" t="s">
        <v>170</v>
      </c>
      <c r="B1827" s="2" t="s">
        <v>78</v>
      </c>
      <c r="C1827" s="14" t="s">
        <v>64</v>
      </c>
      <c r="D1827" s="2">
        <v>2014</v>
      </c>
      <c r="E1827" s="14">
        <v>2014</v>
      </c>
      <c r="F1827" s="14" t="s">
        <v>103</v>
      </c>
      <c r="G1827" s="26">
        <v>163</v>
      </c>
      <c r="H1827" s="26">
        <v>294</v>
      </c>
      <c r="I1827" s="53">
        <v>738</v>
      </c>
      <c r="J1827" s="30">
        <v>1</v>
      </c>
      <c r="K1827" s="30"/>
      <c r="L1827" s="149"/>
      <c r="M1827" s="30"/>
      <c r="N1827" s="30">
        <v>8.3199999999999996E-2</v>
      </c>
    </row>
    <row r="1828" spans="1:31">
      <c r="A1828" s="13" t="s">
        <v>171</v>
      </c>
      <c r="B1828" s="2" t="s">
        <v>78</v>
      </c>
      <c r="C1828" s="14" t="s">
        <v>64</v>
      </c>
      <c r="D1828" s="2">
        <v>2014</v>
      </c>
      <c r="E1828" s="14">
        <v>2014</v>
      </c>
      <c r="F1828" s="14" t="s">
        <v>103</v>
      </c>
      <c r="G1828" s="26">
        <v>3184</v>
      </c>
      <c r="H1828" s="26">
        <v>6907</v>
      </c>
      <c r="I1828" s="53">
        <v>15580</v>
      </c>
      <c r="J1828" s="30">
        <v>1</v>
      </c>
      <c r="K1828" s="30"/>
      <c r="L1828" s="149"/>
      <c r="M1828" s="30"/>
      <c r="N1828" s="30">
        <v>8.3199999999999996E-2</v>
      </c>
    </row>
    <row r="1829" spans="1:31">
      <c r="A1829" s="13" t="s">
        <v>172</v>
      </c>
      <c r="B1829" s="2" t="s">
        <v>77</v>
      </c>
      <c r="C1829" s="14" t="s">
        <v>64</v>
      </c>
      <c r="D1829" s="2">
        <v>2014</v>
      </c>
      <c r="E1829" s="14">
        <v>2014</v>
      </c>
      <c r="F1829" s="14" t="s">
        <v>103</v>
      </c>
      <c r="G1829" s="26">
        <v>22292</v>
      </c>
      <c r="H1829" s="26">
        <v>43531</v>
      </c>
      <c r="I1829" s="53">
        <v>104846</v>
      </c>
      <c r="J1829" s="30">
        <v>0.9405</v>
      </c>
      <c r="K1829" s="30"/>
      <c r="L1829" s="149"/>
      <c r="M1829" s="30"/>
      <c r="N1829" s="30">
        <v>1.0699999999999999E-2</v>
      </c>
    </row>
    <row r="1830" spans="1:31">
      <c r="A1830" s="13" t="s">
        <v>173</v>
      </c>
      <c r="B1830" s="2" t="s">
        <v>77</v>
      </c>
      <c r="C1830" s="14" t="s">
        <v>64</v>
      </c>
      <c r="D1830" s="2">
        <v>2014</v>
      </c>
      <c r="E1830" s="14">
        <v>2014</v>
      </c>
      <c r="F1830" s="14" t="s">
        <v>103</v>
      </c>
      <c r="G1830" s="26">
        <v>19304</v>
      </c>
      <c r="H1830" s="26">
        <v>34951</v>
      </c>
      <c r="I1830" s="53">
        <v>109966</v>
      </c>
      <c r="J1830" s="30">
        <v>0.89690000000000003</v>
      </c>
      <c r="K1830" s="30"/>
      <c r="L1830" s="149"/>
      <c r="M1830" s="30"/>
      <c r="N1830" s="30">
        <v>8.3199999999999996E-2</v>
      </c>
    </row>
    <row r="1831" spans="1:31">
      <c r="A1831" s="13" t="s">
        <v>174</v>
      </c>
      <c r="B1831" s="2" t="s">
        <v>78</v>
      </c>
      <c r="C1831" s="14" t="s">
        <v>64</v>
      </c>
      <c r="D1831" s="2">
        <v>2014</v>
      </c>
      <c r="E1831" s="14">
        <v>2014</v>
      </c>
      <c r="F1831" s="14" t="s">
        <v>103</v>
      </c>
      <c r="G1831" s="26">
        <v>42873</v>
      </c>
      <c r="H1831" s="26">
        <v>92778</v>
      </c>
      <c r="I1831" s="53">
        <v>201431</v>
      </c>
      <c r="J1831" s="30">
        <v>0.96489999999999998</v>
      </c>
      <c r="K1831" s="30"/>
      <c r="L1831" s="149"/>
      <c r="M1831" s="30"/>
      <c r="N1831" s="30">
        <v>1.78E-2</v>
      </c>
    </row>
    <row r="1832" spans="1:31">
      <c r="A1832" s="13" t="s">
        <v>175</v>
      </c>
      <c r="B1832" s="2" t="s">
        <v>78</v>
      </c>
      <c r="C1832" s="14" t="s">
        <v>64</v>
      </c>
      <c r="D1832" s="2">
        <v>2014</v>
      </c>
      <c r="E1832" s="14">
        <v>2014</v>
      </c>
      <c r="F1832" s="14" t="s">
        <v>103</v>
      </c>
      <c r="G1832" s="26">
        <v>5623</v>
      </c>
      <c r="H1832" s="26">
        <v>13083</v>
      </c>
      <c r="I1832" s="53">
        <v>36283</v>
      </c>
      <c r="J1832" s="30">
        <v>0.9889</v>
      </c>
      <c r="K1832" s="30"/>
      <c r="L1832" s="149"/>
      <c r="M1832" s="30"/>
      <c r="N1832" s="30">
        <v>8.3199999999999996E-2</v>
      </c>
    </row>
    <row r="1833" spans="1:31">
      <c r="A1833" s="13" t="s">
        <v>176</v>
      </c>
      <c r="B1833" s="2" t="s">
        <v>78</v>
      </c>
      <c r="C1833" s="14" t="s">
        <v>64</v>
      </c>
      <c r="D1833" s="2">
        <v>2014</v>
      </c>
      <c r="E1833" s="14">
        <v>2014</v>
      </c>
      <c r="F1833" s="14" t="s">
        <v>103</v>
      </c>
      <c r="G1833" s="26">
        <v>5009</v>
      </c>
      <c r="H1833" s="26">
        <v>11155</v>
      </c>
      <c r="I1833" s="53">
        <v>24957</v>
      </c>
      <c r="J1833" s="30">
        <v>0.93610000000000004</v>
      </c>
      <c r="K1833" s="30"/>
      <c r="L1833" s="149"/>
      <c r="M1833" s="30"/>
      <c r="N1833" s="30">
        <v>8.3199999999999996E-2</v>
      </c>
    </row>
    <row r="1834" spans="1:31">
      <c r="A1834" s="13" t="s">
        <v>177</v>
      </c>
      <c r="B1834" s="2" t="s">
        <v>78</v>
      </c>
      <c r="C1834" s="14" t="s">
        <v>64</v>
      </c>
      <c r="D1834" s="2">
        <v>2014</v>
      </c>
      <c r="E1834" s="14">
        <v>2014</v>
      </c>
      <c r="F1834" s="14" t="s">
        <v>103</v>
      </c>
      <c r="G1834" s="26">
        <v>1001</v>
      </c>
      <c r="H1834" s="26">
        <v>1838</v>
      </c>
      <c r="I1834" s="53">
        <v>4344</v>
      </c>
      <c r="J1834" s="30">
        <v>1</v>
      </c>
      <c r="K1834" s="30"/>
      <c r="L1834" s="149"/>
      <c r="M1834" s="30"/>
      <c r="N1834" s="30">
        <v>8.3199999999999996E-2</v>
      </c>
      <c r="O1834" s="1"/>
      <c r="P1834" s="1"/>
      <c r="Q1834" s="1"/>
      <c r="R1834" s="1"/>
      <c r="S1834" s="1"/>
      <c r="T1834" s="1"/>
      <c r="U1834" s="1"/>
      <c r="V1834" s="1"/>
      <c r="W1834" s="1"/>
      <c r="X1834" s="1"/>
      <c r="Y1834" s="1"/>
      <c r="Z1834" s="1"/>
      <c r="AA1834" s="1"/>
      <c r="AB1834" s="1"/>
      <c r="AC1834" s="1"/>
      <c r="AD1834" s="1"/>
      <c r="AE1834" s="1"/>
    </row>
    <row r="1835" spans="1:31">
      <c r="A1835" s="13" t="s">
        <v>178</v>
      </c>
      <c r="B1835" s="2" t="s">
        <v>77</v>
      </c>
      <c r="C1835" s="14" t="s">
        <v>64</v>
      </c>
      <c r="D1835" s="2">
        <v>2014</v>
      </c>
      <c r="E1835" s="14">
        <v>2014</v>
      </c>
      <c r="F1835" s="14" t="s">
        <v>103</v>
      </c>
      <c r="G1835" s="26">
        <v>50975</v>
      </c>
      <c r="H1835" s="26">
        <v>132774</v>
      </c>
      <c r="I1835" s="53">
        <v>227229</v>
      </c>
      <c r="J1835" s="30">
        <v>0.99109999999999998</v>
      </c>
      <c r="K1835" s="30"/>
      <c r="L1835" s="149"/>
      <c r="M1835" s="30"/>
      <c r="N1835" s="30">
        <v>4.3400000000000001E-2</v>
      </c>
      <c r="O1835" s="1"/>
      <c r="P1835" s="1"/>
      <c r="Q1835" s="1"/>
      <c r="R1835" s="1"/>
      <c r="S1835" s="1"/>
      <c r="T1835" s="1"/>
      <c r="U1835" s="1"/>
      <c r="V1835" s="1"/>
      <c r="W1835" s="1"/>
      <c r="X1835" s="1"/>
      <c r="Y1835" s="1"/>
      <c r="Z1835" s="1"/>
      <c r="AA1835" s="1"/>
      <c r="AB1835" s="1"/>
      <c r="AC1835" s="1"/>
      <c r="AD1835" s="1"/>
      <c r="AE1835" s="1"/>
    </row>
    <row r="1836" spans="1:31">
      <c r="A1836" s="13" t="s">
        <v>179</v>
      </c>
      <c r="B1836" s="2" t="s">
        <v>78</v>
      </c>
      <c r="C1836" s="14" t="s">
        <v>64</v>
      </c>
      <c r="D1836" s="2">
        <v>2014</v>
      </c>
      <c r="E1836" s="14">
        <v>2014</v>
      </c>
      <c r="F1836" s="14" t="s">
        <v>103</v>
      </c>
      <c r="G1836" s="26">
        <v>3009</v>
      </c>
      <c r="H1836" s="26">
        <v>5556</v>
      </c>
      <c r="I1836" s="53">
        <v>13332</v>
      </c>
      <c r="J1836" s="30">
        <v>0.95420000000000005</v>
      </c>
      <c r="K1836" s="30"/>
      <c r="L1836" s="149"/>
      <c r="M1836" s="30"/>
      <c r="N1836" s="30">
        <v>8.3199999999999996E-2</v>
      </c>
      <c r="O1836" s="1"/>
      <c r="P1836" s="1"/>
      <c r="Q1836" s="1"/>
      <c r="R1836" s="1"/>
      <c r="S1836" s="1"/>
      <c r="T1836" s="1"/>
      <c r="U1836" s="1"/>
      <c r="V1836" s="1"/>
      <c r="W1836" s="1"/>
      <c r="X1836" s="1"/>
      <c r="Y1836" s="1"/>
      <c r="Z1836" s="1"/>
      <c r="AA1836" s="1"/>
      <c r="AB1836" s="1"/>
      <c r="AC1836" s="1"/>
      <c r="AD1836" s="1"/>
      <c r="AE1836" s="1"/>
    </row>
    <row r="1837" spans="1:31">
      <c r="A1837" s="13" t="s">
        <v>180</v>
      </c>
      <c r="B1837" s="2" t="s">
        <v>77</v>
      </c>
      <c r="C1837" s="14" t="s">
        <v>64</v>
      </c>
      <c r="D1837" s="2">
        <v>2014</v>
      </c>
      <c r="E1837" s="14">
        <v>2014</v>
      </c>
      <c r="F1837" s="14" t="s">
        <v>103</v>
      </c>
      <c r="G1837" s="26">
        <v>35024</v>
      </c>
      <c r="H1837" s="26">
        <v>77031</v>
      </c>
      <c r="I1837" s="53">
        <v>199668</v>
      </c>
      <c r="J1837" s="30">
        <v>0.97660000000000002</v>
      </c>
      <c r="K1837" s="30"/>
      <c r="L1837" s="149"/>
      <c r="M1837" s="30"/>
      <c r="N1837" s="30">
        <v>3.2099999999999997E-2</v>
      </c>
      <c r="O1837" s="1"/>
      <c r="P1837" s="1"/>
      <c r="Q1837" s="1"/>
      <c r="R1837" s="1"/>
      <c r="S1837" s="1"/>
      <c r="T1837" s="1"/>
      <c r="U1837" s="1"/>
      <c r="V1837" s="1"/>
      <c r="W1837" s="1"/>
      <c r="X1837" s="1"/>
      <c r="Y1837" s="1"/>
      <c r="Z1837" s="1"/>
      <c r="AA1837" s="1"/>
      <c r="AB1837" s="1"/>
      <c r="AC1837" s="1"/>
      <c r="AD1837" s="1"/>
      <c r="AE1837" s="1"/>
    </row>
    <row r="1838" spans="1:31">
      <c r="A1838" s="13" t="s">
        <v>181</v>
      </c>
      <c r="B1838" s="2" t="s">
        <v>77</v>
      </c>
      <c r="C1838" s="14" t="s">
        <v>64</v>
      </c>
      <c r="D1838" s="2">
        <v>2014</v>
      </c>
      <c r="E1838" s="14">
        <v>2014</v>
      </c>
      <c r="F1838" s="14" t="s">
        <v>103</v>
      </c>
      <c r="G1838" s="26">
        <v>8865</v>
      </c>
      <c r="H1838" s="26">
        <v>18273</v>
      </c>
      <c r="I1838" s="53">
        <v>48764</v>
      </c>
      <c r="J1838" s="30">
        <v>0.81589999999999996</v>
      </c>
      <c r="K1838" s="30"/>
      <c r="L1838" s="149"/>
      <c r="M1838" s="30"/>
      <c r="N1838" s="30">
        <v>8.3199999999999996E-2</v>
      </c>
      <c r="O1838" s="1"/>
      <c r="P1838" s="1"/>
      <c r="Q1838" s="1"/>
      <c r="R1838" s="1"/>
      <c r="S1838" s="1"/>
      <c r="T1838" s="1"/>
      <c r="U1838" s="1"/>
      <c r="V1838" s="1"/>
      <c r="W1838" s="1"/>
      <c r="X1838" s="1"/>
      <c r="Y1838" s="1"/>
      <c r="Z1838" s="1"/>
      <c r="AA1838" s="1"/>
      <c r="AB1838" s="1"/>
      <c r="AC1838" s="1"/>
      <c r="AD1838" s="1"/>
      <c r="AE1838" s="1"/>
    </row>
    <row r="1839" spans="1:31">
      <c r="A1839" s="13" t="s">
        <v>182</v>
      </c>
      <c r="B1839" s="2" t="s">
        <v>78</v>
      </c>
      <c r="C1839" s="14" t="s">
        <v>64</v>
      </c>
      <c r="D1839" s="2">
        <v>2014</v>
      </c>
      <c r="E1839" s="14">
        <v>2014</v>
      </c>
      <c r="F1839" s="14" t="s">
        <v>103</v>
      </c>
      <c r="G1839" s="26">
        <v>6026</v>
      </c>
      <c r="H1839" s="26">
        <v>13449</v>
      </c>
      <c r="I1839" s="53">
        <v>27721</v>
      </c>
      <c r="J1839" s="30">
        <v>1</v>
      </c>
      <c r="K1839" s="30"/>
      <c r="L1839" s="149"/>
      <c r="M1839" s="30"/>
      <c r="N1839" s="30">
        <v>8.3199999999999996E-2</v>
      </c>
      <c r="O1839" s="1"/>
      <c r="P1839" s="1"/>
      <c r="Q1839" s="1"/>
      <c r="R1839" s="1"/>
      <c r="S1839" s="1"/>
      <c r="T1839" s="1"/>
      <c r="U1839" s="1"/>
      <c r="V1839" s="1"/>
      <c r="W1839" s="1"/>
      <c r="X1839" s="1"/>
      <c r="Y1839" s="1"/>
      <c r="Z1839" s="1"/>
      <c r="AA1839" s="1"/>
      <c r="AB1839" s="1"/>
      <c r="AC1839" s="1"/>
      <c r="AD1839" s="1"/>
      <c r="AE1839" s="1"/>
    </row>
    <row r="1840" spans="1:31">
      <c r="A1840" s="56" t="s">
        <v>183</v>
      </c>
      <c r="B1840" s="2" t="s">
        <v>66</v>
      </c>
      <c r="C1840" s="14" t="s">
        <v>197</v>
      </c>
      <c r="D1840" s="2">
        <v>2014</v>
      </c>
      <c r="E1840" s="14">
        <v>2014</v>
      </c>
      <c r="F1840" s="14" t="s">
        <v>103</v>
      </c>
      <c r="G1840" s="26">
        <v>2087058</v>
      </c>
      <c r="H1840" s="26">
        <v>4485400</v>
      </c>
      <c r="I1840" s="53">
        <v>11670969</v>
      </c>
      <c r="J1840" s="30">
        <v>0.96960000000000002</v>
      </c>
      <c r="K1840" s="30"/>
      <c r="L1840" s="149"/>
      <c r="M1840" s="30"/>
      <c r="N1840" s="30">
        <v>4.8800000000000003E-2</v>
      </c>
      <c r="O1840" s="2"/>
      <c r="P1840" s="2"/>
      <c r="Q1840" s="2"/>
      <c r="R1840" s="2"/>
      <c r="S1840" s="2"/>
      <c r="T1840" s="2"/>
      <c r="U1840" s="2"/>
      <c r="V1840" s="2"/>
      <c r="W1840" s="2"/>
      <c r="X1840" s="2"/>
      <c r="Y1840" s="2"/>
      <c r="Z1840" s="2"/>
      <c r="AA1840" s="2"/>
      <c r="AB1840" s="2"/>
      <c r="AC1840" s="2"/>
      <c r="AD1840" s="2"/>
      <c r="AE1840" s="2"/>
    </row>
    <row r="1841" spans="1:31">
      <c r="A1841" s="56" t="s">
        <v>184</v>
      </c>
      <c r="B1841" s="2" t="s">
        <v>77</v>
      </c>
      <c r="C1841" s="14" t="s">
        <v>197</v>
      </c>
      <c r="D1841" s="2">
        <v>2014</v>
      </c>
      <c r="E1841" s="14">
        <v>2014</v>
      </c>
      <c r="F1841" s="14" t="s">
        <v>103</v>
      </c>
      <c r="G1841" s="26">
        <v>63835</v>
      </c>
      <c r="H1841" s="26">
        <v>126032</v>
      </c>
      <c r="I1841" s="53">
        <v>389814</v>
      </c>
      <c r="J1841" s="30">
        <v>0.87390000000000001</v>
      </c>
      <c r="K1841" s="30"/>
      <c r="L1841" s="149"/>
      <c r="M1841" s="30"/>
      <c r="N1841" s="30">
        <v>3.5700000000000003E-2</v>
      </c>
      <c r="O1841" s="1"/>
      <c r="P1841" s="1"/>
      <c r="Q1841" s="1"/>
      <c r="R1841" s="1"/>
      <c r="S1841" s="1"/>
      <c r="T1841" s="1"/>
      <c r="U1841" s="1"/>
      <c r="V1841" s="1"/>
      <c r="W1841" s="1"/>
      <c r="X1841" s="1"/>
      <c r="Y1841" s="1"/>
      <c r="Z1841" s="1"/>
      <c r="AA1841" s="1"/>
      <c r="AB1841" s="1"/>
      <c r="AC1841" s="1"/>
      <c r="AD1841" s="1"/>
      <c r="AE1841" s="1"/>
    </row>
    <row r="1842" spans="1:31">
      <c r="A1842" s="56" t="s">
        <v>185</v>
      </c>
      <c r="B1842" s="2" t="s">
        <v>78</v>
      </c>
      <c r="C1842" s="14" t="s">
        <v>197</v>
      </c>
      <c r="D1842" s="2">
        <v>2014</v>
      </c>
      <c r="E1842" s="14">
        <v>2014</v>
      </c>
      <c r="F1842" s="14" t="s">
        <v>103</v>
      </c>
      <c r="G1842" s="26">
        <v>111</v>
      </c>
      <c r="H1842" s="26">
        <v>187</v>
      </c>
      <c r="I1842" s="53">
        <v>374</v>
      </c>
      <c r="J1842" s="30">
        <v>1</v>
      </c>
      <c r="K1842" s="30"/>
      <c r="L1842" s="149"/>
      <c r="M1842" s="30"/>
      <c r="N1842" s="30">
        <v>7.4700000000000003E-2</v>
      </c>
      <c r="O1842" s="1"/>
      <c r="P1842" s="1"/>
      <c r="Q1842" s="1"/>
      <c r="R1842" s="1"/>
      <c r="S1842" s="1"/>
      <c r="T1842" s="1"/>
      <c r="U1842" s="1"/>
      <c r="V1842" s="1"/>
      <c r="W1842" s="1"/>
      <c r="X1842" s="1"/>
      <c r="Y1842" s="1"/>
      <c r="Z1842" s="1"/>
      <c r="AA1842" s="1"/>
      <c r="AB1842" s="1"/>
      <c r="AC1842" s="1"/>
      <c r="AD1842" s="1"/>
      <c r="AE1842" s="1"/>
    </row>
    <row r="1843" spans="1:31">
      <c r="A1843" s="56" t="s">
        <v>186</v>
      </c>
      <c r="B1843" s="2" t="s">
        <v>78</v>
      </c>
      <c r="C1843" s="14" t="s">
        <v>197</v>
      </c>
      <c r="D1843" s="2">
        <v>2014</v>
      </c>
      <c r="E1843" s="14">
        <v>2014</v>
      </c>
      <c r="F1843" s="14" t="s">
        <v>103</v>
      </c>
      <c r="G1843" s="26">
        <v>1760</v>
      </c>
      <c r="H1843" s="26">
        <v>3360</v>
      </c>
      <c r="I1843" s="53">
        <v>7237</v>
      </c>
      <c r="J1843" s="30">
        <v>0.9859</v>
      </c>
      <c r="K1843" s="30"/>
      <c r="L1843" s="149"/>
      <c r="M1843" s="30"/>
      <c r="N1843" s="30">
        <v>7.4700000000000003E-2</v>
      </c>
      <c r="O1843" s="1"/>
      <c r="P1843" s="1"/>
      <c r="Q1843" s="1"/>
      <c r="R1843" s="1"/>
      <c r="S1843" s="1"/>
      <c r="T1843" s="1"/>
      <c r="U1843" s="1"/>
      <c r="V1843" s="1"/>
      <c r="W1843" s="1"/>
      <c r="X1843" s="1"/>
      <c r="Y1843" s="1"/>
      <c r="Z1843" s="1"/>
      <c r="AA1843" s="1"/>
      <c r="AB1843" s="1"/>
      <c r="AC1843" s="1"/>
      <c r="AD1843" s="1"/>
      <c r="AE1843" s="1"/>
    </row>
    <row r="1844" spans="1:31">
      <c r="A1844" s="56" t="s">
        <v>187</v>
      </c>
      <c r="B1844" s="2" t="s">
        <v>78</v>
      </c>
      <c r="C1844" s="14" t="s">
        <v>197</v>
      </c>
      <c r="D1844" s="2">
        <v>2014</v>
      </c>
      <c r="E1844" s="14">
        <v>2014</v>
      </c>
      <c r="F1844" s="14" t="s">
        <v>103</v>
      </c>
      <c r="G1844" s="26">
        <v>15694</v>
      </c>
      <c r="H1844" s="26">
        <v>31161</v>
      </c>
      <c r="I1844" s="53">
        <v>75030</v>
      </c>
      <c r="J1844" s="30">
        <v>0.94420000000000004</v>
      </c>
      <c r="K1844" s="30"/>
      <c r="L1844" s="149"/>
      <c r="M1844" s="30"/>
      <c r="N1844" s="30">
        <v>7.4700000000000003E-2</v>
      </c>
      <c r="O1844" s="1"/>
      <c r="P1844" s="1"/>
      <c r="Q1844" s="1"/>
      <c r="R1844" s="1"/>
      <c r="S1844" s="1"/>
      <c r="T1844" s="1"/>
      <c r="U1844" s="1"/>
      <c r="V1844" s="1"/>
      <c r="W1844" s="1"/>
      <c r="X1844" s="1"/>
      <c r="Y1844" s="1"/>
      <c r="Z1844" s="1"/>
      <c r="AA1844" s="1"/>
      <c r="AB1844" s="1"/>
      <c r="AC1844" s="1"/>
      <c r="AD1844" s="1"/>
      <c r="AE1844" s="1"/>
    </row>
    <row r="1845" spans="1:31">
      <c r="A1845" s="56" t="s">
        <v>188</v>
      </c>
      <c r="B1845" s="2" t="s">
        <v>78</v>
      </c>
      <c r="C1845" s="14" t="s">
        <v>197</v>
      </c>
      <c r="D1845" s="2">
        <v>2014</v>
      </c>
      <c r="E1845" s="14">
        <v>2014</v>
      </c>
      <c r="F1845" s="14" t="s">
        <v>103</v>
      </c>
      <c r="G1845" s="26">
        <v>2802</v>
      </c>
      <c r="H1845" s="26">
        <v>5277</v>
      </c>
      <c r="I1845" s="53">
        <v>10778</v>
      </c>
      <c r="J1845" s="30">
        <v>1</v>
      </c>
      <c r="K1845" s="30"/>
      <c r="L1845" s="149"/>
      <c r="M1845" s="30"/>
      <c r="N1845" s="30">
        <v>7.4700000000000003E-2</v>
      </c>
      <c r="O1845" s="1"/>
      <c r="P1845" s="1"/>
      <c r="Q1845" s="1"/>
      <c r="R1845" s="1"/>
      <c r="S1845" s="1"/>
      <c r="T1845" s="1"/>
      <c r="U1845" s="1"/>
      <c r="V1845" s="1"/>
      <c r="W1845" s="1"/>
      <c r="X1845" s="1"/>
      <c r="Y1845" s="1"/>
      <c r="Z1845" s="1"/>
      <c r="AA1845" s="1"/>
      <c r="AB1845" s="1"/>
      <c r="AC1845" s="1"/>
      <c r="AD1845" s="1"/>
      <c r="AE1845" s="1"/>
    </row>
    <row r="1846" spans="1:31">
      <c r="A1846" s="56" t="s">
        <v>189</v>
      </c>
      <c r="B1846" s="2" t="s">
        <v>78</v>
      </c>
      <c r="C1846" s="14" t="s">
        <v>197</v>
      </c>
      <c r="D1846" s="2">
        <v>2014</v>
      </c>
      <c r="E1846" s="14">
        <v>2014</v>
      </c>
      <c r="F1846" s="14" t="s">
        <v>103</v>
      </c>
      <c r="G1846" s="26">
        <v>709</v>
      </c>
      <c r="H1846" s="26">
        <v>1665</v>
      </c>
      <c r="I1846" s="53">
        <v>7929</v>
      </c>
      <c r="J1846" s="30">
        <v>0.8</v>
      </c>
      <c r="K1846" s="30"/>
      <c r="L1846" s="149"/>
      <c r="M1846" s="30"/>
      <c r="N1846" s="30">
        <v>7.4700000000000003E-2</v>
      </c>
      <c r="O1846" s="1"/>
      <c r="P1846" s="1"/>
      <c r="Q1846" s="1"/>
      <c r="R1846" s="1"/>
      <c r="S1846" s="1"/>
      <c r="T1846" s="1"/>
      <c r="U1846" s="1"/>
      <c r="V1846" s="1"/>
      <c r="W1846" s="1"/>
      <c r="X1846" s="1"/>
      <c r="Y1846" s="1"/>
      <c r="Z1846" s="1"/>
      <c r="AA1846" s="1"/>
      <c r="AB1846" s="1"/>
      <c r="AC1846" s="1"/>
      <c r="AD1846" s="1"/>
      <c r="AE1846" s="1"/>
    </row>
    <row r="1847" spans="1:31">
      <c r="A1847" s="56" t="s">
        <v>190</v>
      </c>
      <c r="B1847" s="2" t="s">
        <v>77</v>
      </c>
      <c r="C1847" s="14" t="s">
        <v>197</v>
      </c>
      <c r="D1847" s="2">
        <v>2014</v>
      </c>
      <c r="E1847" s="14">
        <v>2014</v>
      </c>
      <c r="F1847" s="14" t="s">
        <v>103</v>
      </c>
      <c r="G1847" s="26">
        <v>35409</v>
      </c>
      <c r="H1847" s="26">
        <v>76960</v>
      </c>
      <c r="I1847" s="53">
        <v>234462</v>
      </c>
      <c r="J1847" s="30">
        <v>0.95279999999999998</v>
      </c>
      <c r="K1847" s="30"/>
      <c r="L1847" s="149"/>
      <c r="M1847" s="30"/>
      <c r="N1847" s="30">
        <v>3.6999999999999998E-2</v>
      </c>
      <c r="O1847" s="1"/>
      <c r="P1847" s="1"/>
      <c r="Q1847" s="1"/>
      <c r="R1847" s="1"/>
      <c r="S1847" s="1"/>
      <c r="T1847" s="1"/>
      <c r="U1847" s="1"/>
      <c r="V1847" s="1"/>
      <c r="W1847" s="1"/>
      <c r="X1847" s="1"/>
      <c r="Y1847" s="1"/>
      <c r="Z1847" s="1"/>
      <c r="AA1847" s="1"/>
      <c r="AB1847" s="1"/>
      <c r="AC1847" s="1"/>
      <c r="AD1847" s="1"/>
      <c r="AE1847" s="1"/>
    </row>
    <row r="1848" spans="1:31">
      <c r="A1848" s="56" t="s">
        <v>191</v>
      </c>
      <c r="B1848" s="2" t="s">
        <v>78</v>
      </c>
      <c r="C1848" s="14" t="s">
        <v>197</v>
      </c>
      <c r="D1848" s="2">
        <v>2014</v>
      </c>
      <c r="E1848" s="14">
        <v>2014</v>
      </c>
      <c r="F1848" s="14" t="s">
        <v>103</v>
      </c>
      <c r="G1848" s="26">
        <v>2541</v>
      </c>
      <c r="H1848" s="26">
        <v>5229</v>
      </c>
      <c r="I1848" s="53">
        <v>10711</v>
      </c>
      <c r="J1848" s="30">
        <v>1</v>
      </c>
      <c r="K1848" s="30"/>
      <c r="L1848" s="149"/>
      <c r="M1848" s="30"/>
      <c r="N1848" s="30">
        <v>7.4700000000000003E-2</v>
      </c>
      <c r="O1848" s="1"/>
      <c r="P1848" s="1"/>
      <c r="Q1848" s="1"/>
      <c r="R1848" s="1"/>
      <c r="S1848" s="1"/>
      <c r="T1848" s="1"/>
      <c r="U1848" s="1"/>
      <c r="V1848" s="1"/>
      <c r="W1848" s="1"/>
      <c r="X1848" s="1"/>
      <c r="Y1848" s="1"/>
      <c r="Z1848" s="1"/>
      <c r="AA1848" s="1"/>
      <c r="AB1848" s="1"/>
      <c r="AC1848" s="1"/>
      <c r="AD1848" s="1"/>
      <c r="AE1848" s="1"/>
    </row>
    <row r="1849" spans="1:31">
      <c r="A1849" s="56" t="s">
        <v>192</v>
      </c>
      <c r="B1849" s="2" t="s">
        <v>78</v>
      </c>
      <c r="C1849" s="14" t="s">
        <v>197</v>
      </c>
      <c r="D1849" s="2">
        <v>2014</v>
      </c>
      <c r="E1849" s="14">
        <v>2014</v>
      </c>
      <c r="F1849" s="14" t="s">
        <v>103</v>
      </c>
      <c r="G1849" s="26">
        <v>6851</v>
      </c>
      <c r="H1849" s="26">
        <v>12440</v>
      </c>
      <c r="I1849" s="53">
        <v>33673</v>
      </c>
      <c r="J1849" s="30">
        <v>1</v>
      </c>
      <c r="K1849" s="30"/>
      <c r="L1849" s="149"/>
      <c r="M1849" s="30"/>
      <c r="N1849" s="30">
        <v>7.4700000000000003E-2</v>
      </c>
      <c r="O1849" s="1"/>
      <c r="P1849" s="1"/>
      <c r="Q1849" s="1"/>
      <c r="R1849" s="1"/>
      <c r="S1849" s="1"/>
      <c r="T1849" s="1"/>
      <c r="U1849" s="1"/>
      <c r="V1849" s="1"/>
      <c r="W1849" s="1"/>
      <c r="X1849" s="1"/>
      <c r="Y1849" s="1"/>
      <c r="Z1849" s="1"/>
      <c r="AA1849" s="1"/>
      <c r="AB1849" s="1"/>
      <c r="AC1849" s="1"/>
      <c r="AD1849" s="1"/>
      <c r="AE1849" s="1"/>
    </row>
    <row r="1850" spans="1:31">
      <c r="A1850" s="13" t="s">
        <v>134</v>
      </c>
      <c r="B1850" s="2" t="s">
        <v>77</v>
      </c>
      <c r="C1850" s="14" t="s">
        <v>197</v>
      </c>
      <c r="D1850" s="2">
        <v>2014</v>
      </c>
      <c r="E1850" s="14">
        <v>2014</v>
      </c>
      <c r="F1850" s="14" t="s">
        <v>103</v>
      </c>
      <c r="G1850" s="26">
        <v>94482</v>
      </c>
      <c r="H1850" s="26">
        <v>224317</v>
      </c>
      <c r="I1850" s="53">
        <v>428557</v>
      </c>
      <c r="J1850" s="30">
        <v>0.92179999999999995</v>
      </c>
      <c r="K1850" s="30"/>
      <c r="L1850" s="149"/>
      <c r="M1850" s="30"/>
      <c r="N1850" s="30">
        <v>2.3300000000000001E-2</v>
      </c>
    </row>
    <row r="1851" spans="1:31">
      <c r="A1851" s="13" t="s">
        <v>135</v>
      </c>
      <c r="B1851" s="2" t="s">
        <v>78</v>
      </c>
      <c r="C1851" s="14" t="s">
        <v>197</v>
      </c>
      <c r="D1851" s="2">
        <v>2014</v>
      </c>
      <c r="E1851" s="14">
        <v>2014</v>
      </c>
      <c r="F1851" s="14" t="s">
        <v>103</v>
      </c>
      <c r="G1851" s="26">
        <v>1495</v>
      </c>
      <c r="H1851" s="26">
        <v>3636</v>
      </c>
      <c r="I1851" s="53">
        <v>10760</v>
      </c>
      <c r="J1851" s="30">
        <v>1</v>
      </c>
      <c r="K1851" s="30"/>
      <c r="L1851" s="149"/>
      <c r="M1851" s="30"/>
      <c r="N1851" s="30">
        <v>7.4700000000000003E-2</v>
      </c>
    </row>
    <row r="1852" spans="1:31">
      <c r="A1852" s="13" t="s">
        <v>136</v>
      </c>
      <c r="B1852" s="2" t="s">
        <v>78</v>
      </c>
      <c r="C1852" s="14" t="s">
        <v>197</v>
      </c>
      <c r="D1852" s="2">
        <v>2014</v>
      </c>
      <c r="E1852" s="14">
        <v>2014</v>
      </c>
      <c r="F1852" s="14" t="s">
        <v>103</v>
      </c>
      <c r="G1852" s="26">
        <v>10698</v>
      </c>
      <c r="H1852" s="26">
        <v>19231</v>
      </c>
      <c r="I1852" s="53">
        <v>44561</v>
      </c>
      <c r="J1852" s="30">
        <v>0.9909</v>
      </c>
      <c r="K1852" s="30"/>
      <c r="L1852" s="149"/>
      <c r="M1852" s="30"/>
      <c r="N1852" s="30">
        <v>7.4700000000000003E-2</v>
      </c>
    </row>
    <row r="1853" spans="1:31">
      <c r="A1853" s="13" t="s">
        <v>137</v>
      </c>
      <c r="B1853" s="2" t="s">
        <v>78</v>
      </c>
      <c r="C1853" s="14" t="s">
        <v>197</v>
      </c>
      <c r="D1853" s="2">
        <v>2014</v>
      </c>
      <c r="E1853" s="14">
        <v>2014</v>
      </c>
      <c r="F1853" s="14" t="s">
        <v>103</v>
      </c>
      <c r="G1853" s="26">
        <v>16119</v>
      </c>
      <c r="H1853" s="26">
        <v>40874</v>
      </c>
      <c r="I1853" s="53">
        <v>82313</v>
      </c>
      <c r="J1853" s="30">
        <v>0.94299999999999995</v>
      </c>
      <c r="K1853" s="30"/>
      <c r="L1853" s="149"/>
      <c r="M1853" s="30"/>
      <c r="N1853" s="30">
        <v>7.4700000000000003E-2</v>
      </c>
    </row>
    <row r="1854" spans="1:31">
      <c r="A1854" s="13" t="s">
        <v>138</v>
      </c>
      <c r="B1854" s="2" t="s">
        <v>78</v>
      </c>
      <c r="C1854" s="14" t="s">
        <v>197</v>
      </c>
      <c r="D1854" s="2">
        <v>2014</v>
      </c>
      <c r="E1854" s="14">
        <v>2014</v>
      </c>
      <c r="F1854" s="14" t="s">
        <v>103</v>
      </c>
      <c r="G1854" s="26">
        <v>1061</v>
      </c>
      <c r="H1854" s="26">
        <v>2135</v>
      </c>
      <c r="I1854" s="53">
        <v>5188</v>
      </c>
      <c r="J1854" s="30">
        <v>0.98180000000000001</v>
      </c>
      <c r="K1854" s="30"/>
      <c r="L1854" s="149"/>
      <c r="M1854" s="30"/>
      <c r="N1854" s="30">
        <v>7.4700000000000003E-2</v>
      </c>
    </row>
    <row r="1855" spans="1:31">
      <c r="A1855" s="13" t="s">
        <v>139</v>
      </c>
      <c r="B1855" s="2" t="s">
        <v>78</v>
      </c>
      <c r="C1855" s="14" t="s">
        <v>197</v>
      </c>
      <c r="D1855" s="2">
        <v>2014</v>
      </c>
      <c r="E1855" s="14">
        <v>2014</v>
      </c>
      <c r="F1855" s="14" t="s">
        <v>103</v>
      </c>
      <c r="G1855" s="26">
        <v>62018</v>
      </c>
      <c r="H1855" s="26">
        <v>148300</v>
      </c>
      <c r="I1855" s="53">
        <v>343087</v>
      </c>
      <c r="J1855" s="30">
        <v>0.99650000000000005</v>
      </c>
      <c r="K1855" s="30"/>
      <c r="L1855" s="149"/>
      <c r="M1855" s="30"/>
      <c r="N1855" s="30">
        <v>1.67E-2</v>
      </c>
    </row>
    <row r="1856" spans="1:31">
      <c r="A1856" s="13" t="s">
        <v>140</v>
      </c>
      <c r="B1856" s="2" t="s">
        <v>78</v>
      </c>
      <c r="C1856" s="14" t="s">
        <v>197</v>
      </c>
      <c r="D1856" s="2">
        <v>2014</v>
      </c>
      <c r="E1856" s="14">
        <v>2014</v>
      </c>
      <c r="F1856" s="14" t="s">
        <v>103</v>
      </c>
      <c r="G1856" s="26">
        <v>10206</v>
      </c>
      <c r="H1856" s="26">
        <v>23991</v>
      </c>
      <c r="I1856" s="53">
        <v>50289</v>
      </c>
      <c r="J1856" s="30">
        <v>1</v>
      </c>
      <c r="K1856" s="30"/>
      <c r="L1856" s="149"/>
      <c r="M1856" s="30"/>
      <c r="N1856" s="30">
        <v>7.4700000000000003E-2</v>
      </c>
    </row>
    <row r="1857" spans="1:14">
      <c r="A1857" s="13" t="s">
        <v>141</v>
      </c>
      <c r="B1857" s="2" t="s">
        <v>78</v>
      </c>
      <c r="C1857" s="14" t="s">
        <v>197</v>
      </c>
      <c r="D1857" s="2">
        <v>2014</v>
      </c>
      <c r="E1857" s="14">
        <v>2014</v>
      </c>
      <c r="F1857" s="14" t="s">
        <v>103</v>
      </c>
      <c r="G1857" s="26">
        <v>5596</v>
      </c>
      <c r="H1857" s="26">
        <v>11152</v>
      </c>
      <c r="I1857" s="53">
        <v>26600</v>
      </c>
      <c r="J1857" s="30">
        <v>0.94930000000000003</v>
      </c>
      <c r="K1857" s="30"/>
      <c r="L1857" s="149"/>
      <c r="M1857" s="30"/>
      <c r="N1857" s="30">
        <v>7.4700000000000003E-2</v>
      </c>
    </row>
    <row r="1858" spans="1:14">
      <c r="A1858" s="13" t="s">
        <v>142</v>
      </c>
      <c r="B1858" s="2" t="s">
        <v>78</v>
      </c>
      <c r="C1858" s="14" t="s">
        <v>197</v>
      </c>
      <c r="D1858" s="2">
        <v>2014</v>
      </c>
      <c r="E1858" s="14">
        <v>2014</v>
      </c>
      <c r="F1858" s="14" t="s">
        <v>103</v>
      </c>
      <c r="G1858" s="26">
        <v>1543</v>
      </c>
      <c r="H1858" s="26">
        <v>3179</v>
      </c>
      <c r="I1858" s="53">
        <v>6841</v>
      </c>
      <c r="J1858" s="30">
        <v>0.86899999999999999</v>
      </c>
      <c r="K1858" s="30"/>
      <c r="L1858" s="149"/>
      <c r="M1858" s="30"/>
      <c r="N1858" s="30">
        <v>7.4700000000000003E-2</v>
      </c>
    </row>
    <row r="1859" spans="1:14">
      <c r="A1859" s="13" t="s">
        <v>143</v>
      </c>
      <c r="B1859" s="2" t="s">
        <v>79</v>
      </c>
      <c r="C1859" s="14" t="s">
        <v>197</v>
      </c>
      <c r="D1859" s="2">
        <v>2014</v>
      </c>
      <c r="E1859" s="14">
        <v>2014</v>
      </c>
      <c r="F1859" s="14" t="s">
        <v>103</v>
      </c>
      <c r="G1859" s="26">
        <v>594539</v>
      </c>
      <c r="H1859" s="26">
        <v>1206481</v>
      </c>
      <c r="I1859" s="53">
        <v>3551370</v>
      </c>
      <c r="J1859" s="30">
        <v>0.96709999999999996</v>
      </c>
      <c r="K1859" s="30"/>
      <c r="L1859" s="149"/>
      <c r="M1859" s="30"/>
      <c r="N1859" s="30">
        <v>4.7600000000000003E-2</v>
      </c>
    </row>
    <row r="1860" spans="1:14">
      <c r="A1860" s="13" t="s">
        <v>144</v>
      </c>
      <c r="B1860" s="2" t="s">
        <v>78</v>
      </c>
      <c r="C1860" s="14" t="s">
        <v>197</v>
      </c>
      <c r="D1860" s="2">
        <v>2014</v>
      </c>
      <c r="E1860" s="14">
        <v>2014</v>
      </c>
      <c r="F1860" s="14" t="s">
        <v>103</v>
      </c>
      <c r="G1860" s="26">
        <v>11563</v>
      </c>
      <c r="H1860" s="26">
        <v>28930</v>
      </c>
      <c r="I1860" s="53">
        <v>63820</v>
      </c>
      <c r="J1860" s="30">
        <v>0.98340000000000005</v>
      </c>
      <c r="K1860" s="30"/>
      <c r="L1860" s="149"/>
      <c r="M1860" s="30"/>
      <c r="N1860" s="30">
        <v>7.4700000000000003E-2</v>
      </c>
    </row>
    <row r="1861" spans="1:14">
      <c r="A1861" s="13" t="s">
        <v>145</v>
      </c>
      <c r="B1861" s="2" t="s">
        <v>78</v>
      </c>
      <c r="C1861" s="14" t="s">
        <v>197</v>
      </c>
      <c r="D1861" s="2">
        <v>2014</v>
      </c>
      <c r="E1861" s="14">
        <v>2014</v>
      </c>
      <c r="F1861" s="14" t="s">
        <v>103</v>
      </c>
      <c r="G1861" s="26">
        <v>6237</v>
      </c>
      <c r="H1861" s="26">
        <v>10393</v>
      </c>
      <c r="I1861" s="53">
        <v>38442</v>
      </c>
      <c r="J1861" s="30">
        <v>0.97060000000000002</v>
      </c>
      <c r="K1861" s="30"/>
      <c r="L1861" s="149"/>
      <c r="M1861" s="30"/>
      <c r="N1861" s="30">
        <v>7.4700000000000003E-2</v>
      </c>
    </row>
    <row r="1862" spans="1:14">
      <c r="A1862" s="13" t="s">
        <v>146</v>
      </c>
      <c r="B1862" s="2" t="s">
        <v>78</v>
      </c>
      <c r="C1862" s="14" t="s">
        <v>197</v>
      </c>
      <c r="D1862" s="2">
        <v>2014</v>
      </c>
      <c r="E1862" s="14">
        <v>2014</v>
      </c>
      <c r="F1862" s="14" t="s">
        <v>103</v>
      </c>
      <c r="G1862" s="26">
        <v>1011</v>
      </c>
      <c r="H1862" s="26">
        <v>1980</v>
      </c>
      <c r="I1862" s="53">
        <v>4393</v>
      </c>
      <c r="J1862" s="30">
        <v>0.83330000000000004</v>
      </c>
      <c r="K1862" s="30"/>
      <c r="L1862" s="149"/>
      <c r="M1862" s="30"/>
      <c r="N1862" s="30">
        <v>7.4700000000000003E-2</v>
      </c>
    </row>
    <row r="1863" spans="1:14">
      <c r="A1863" s="13" t="s">
        <v>147</v>
      </c>
      <c r="B1863" s="2" t="s">
        <v>78</v>
      </c>
      <c r="C1863" s="14" t="s">
        <v>197</v>
      </c>
      <c r="D1863" s="2">
        <v>2014</v>
      </c>
      <c r="E1863" s="14">
        <v>2014</v>
      </c>
      <c r="F1863" s="14" t="s">
        <v>103</v>
      </c>
      <c r="G1863" s="26">
        <v>7459</v>
      </c>
      <c r="H1863" s="26">
        <v>13838</v>
      </c>
      <c r="I1863" s="53">
        <v>35677</v>
      </c>
      <c r="J1863" s="30">
        <v>0.98799999999999999</v>
      </c>
      <c r="K1863" s="30"/>
      <c r="L1863" s="149"/>
      <c r="M1863" s="30"/>
      <c r="N1863" s="30">
        <v>7.4700000000000003E-2</v>
      </c>
    </row>
    <row r="1864" spans="1:14">
      <c r="A1864" s="13" t="s">
        <v>148</v>
      </c>
      <c r="B1864" s="2" t="s">
        <v>78</v>
      </c>
      <c r="C1864" s="14" t="s">
        <v>197</v>
      </c>
      <c r="D1864" s="2">
        <v>2014</v>
      </c>
      <c r="E1864" s="14">
        <v>2014</v>
      </c>
      <c r="F1864" s="14" t="s">
        <v>103</v>
      </c>
      <c r="G1864" s="26">
        <v>24398</v>
      </c>
      <c r="H1864" s="26">
        <v>57747</v>
      </c>
      <c r="I1864" s="53">
        <v>123068</v>
      </c>
      <c r="J1864" s="30">
        <v>0.98799999999999999</v>
      </c>
      <c r="K1864" s="30"/>
      <c r="L1864" s="149"/>
      <c r="M1864" s="30"/>
      <c r="N1864" s="30">
        <v>1.2500000000000001E-2</v>
      </c>
    </row>
    <row r="1865" spans="1:14">
      <c r="A1865" s="13" t="s">
        <v>149</v>
      </c>
      <c r="B1865" s="2" t="s">
        <v>78</v>
      </c>
      <c r="C1865" s="14" t="s">
        <v>197</v>
      </c>
      <c r="D1865" s="2">
        <v>2014</v>
      </c>
      <c r="E1865" s="14">
        <v>2014</v>
      </c>
      <c r="F1865" s="14" t="s">
        <v>103</v>
      </c>
      <c r="G1865" s="26">
        <v>481</v>
      </c>
      <c r="H1865" s="26">
        <v>1047</v>
      </c>
      <c r="I1865" s="53">
        <v>2825</v>
      </c>
      <c r="J1865" s="30">
        <v>0.96430000000000005</v>
      </c>
      <c r="K1865" s="30"/>
      <c r="L1865" s="149"/>
      <c r="M1865" s="30"/>
      <c r="N1865" s="30">
        <v>7.4700000000000003E-2</v>
      </c>
    </row>
    <row r="1866" spans="1:14">
      <c r="A1866" s="13" t="s">
        <v>150</v>
      </c>
      <c r="B1866" s="2" t="s">
        <v>78</v>
      </c>
      <c r="C1866" s="14" t="s">
        <v>197</v>
      </c>
      <c r="D1866" s="2">
        <v>2014</v>
      </c>
      <c r="E1866" s="14">
        <v>2014</v>
      </c>
      <c r="F1866" s="14" t="s">
        <v>103</v>
      </c>
      <c r="G1866" s="26">
        <v>471</v>
      </c>
      <c r="H1866" s="26">
        <v>794</v>
      </c>
      <c r="I1866" s="53">
        <v>3068</v>
      </c>
      <c r="J1866" s="30">
        <v>0.95830000000000004</v>
      </c>
      <c r="K1866" s="30"/>
      <c r="L1866" s="149"/>
      <c r="M1866" s="30"/>
      <c r="N1866" s="30">
        <v>7.4700000000000003E-2</v>
      </c>
    </row>
    <row r="1867" spans="1:14">
      <c r="A1867" s="13" t="s">
        <v>151</v>
      </c>
      <c r="B1867" s="2" t="s">
        <v>78</v>
      </c>
      <c r="C1867" s="14" t="s">
        <v>197</v>
      </c>
      <c r="D1867" s="2">
        <v>2014</v>
      </c>
      <c r="E1867" s="14">
        <v>2014</v>
      </c>
      <c r="F1867" s="14" t="s">
        <v>103</v>
      </c>
      <c r="G1867" s="26">
        <v>21227</v>
      </c>
      <c r="H1867" s="26">
        <v>47761</v>
      </c>
      <c r="I1867" s="53">
        <v>150320</v>
      </c>
      <c r="J1867" s="30">
        <v>1</v>
      </c>
      <c r="K1867" s="30"/>
      <c r="L1867" s="149"/>
      <c r="M1867" s="30"/>
      <c r="N1867" s="30">
        <v>8.0600000000000005E-2</v>
      </c>
    </row>
    <row r="1868" spans="1:14">
      <c r="A1868" s="13" t="s">
        <v>152</v>
      </c>
      <c r="B1868" s="2" t="s">
        <v>78</v>
      </c>
      <c r="C1868" s="14" t="s">
        <v>197</v>
      </c>
      <c r="D1868" s="2">
        <v>2014</v>
      </c>
      <c r="E1868" s="14">
        <v>2014</v>
      </c>
      <c r="F1868" s="14" t="s">
        <v>103</v>
      </c>
      <c r="G1868" s="26">
        <v>3498</v>
      </c>
      <c r="H1868" s="26">
        <v>7286</v>
      </c>
      <c r="I1868" s="53">
        <v>28593</v>
      </c>
      <c r="J1868" s="30">
        <v>0.97009999999999996</v>
      </c>
      <c r="K1868" s="30"/>
      <c r="L1868" s="149"/>
      <c r="M1868" s="30"/>
      <c r="N1868" s="30">
        <v>7.4700000000000003E-2</v>
      </c>
    </row>
    <row r="1869" spans="1:14">
      <c r="A1869" s="13" t="s">
        <v>153</v>
      </c>
      <c r="B1869" s="2" t="s">
        <v>78</v>
      </c>
      <c r="C1869" s="14" t="s">
        <v>197</v>
      </c>
      <c r="D1869" s="2">
        <v>2014</v>
      </c>
      <c r="E1869" s="14">
        <v>2014</v>
      </c>
      <c r="F1869" s="14" t="s">
        <v>103</v>
      </c>
      <c r="G1869" s="26">
        <v>4183</v>
      </c>
      <c r="H1869" s="26">
        <v>7692</v>
      </c>
      <c r="I1869" s="53">
        <v>21343</v>
      </c>
      <c r="J1869" s="30">
        <v>0.98470000000000002</v>
      </c>
      <c r="K1869" s="30"/>
      <c r="L1869" s="149"/>
      <c r="M1869" s="30"/>
      <c r="N1869" s="30">
        <v>7.4700000000000003E-2</v>
      </c>
    </row>
    <row r="1870" spans="1:14">
      <c r="A1870" s="13" t="s">
        <v>154</v>
      </c>
      <c r="B1870" s="2" t="s">
        <v>77</v>
      </c>
      <c r="C1870" s="14" t="s">
        <v>197</v>
      </c>
      <c r="D1870" s="2">
        <v>2014</v>
      </c>
      <c r="E1870" s="14">
        <v>2014</v>
      </c>
      <c r="F1870" s="14" t="s">
        <v>103</v>
      </c>
      <c r="G1870" s="26">
        <v>117473</v>
      </c>
      <c r="H1870" s="26">
        <v>271367</v>
      </c>
      <c r="I1870" s="53">
        <v>773744</v>
      </c>
      <c r="J1870" s="30">
        <v>0.98340000000000005</v>
      </c>
      <c r="K1870" s="30"/>
      <c r="L1870" s="149"/>
      <c r="M1870" s="30"/>
      <c r="N1870" s="30">
        <v>3.3300000000000003E-2</v>
      </c>
    </row>
    <row r="1871" spans="1:14">
      <c r="A1871" s="13" t="s">
        <v>155</v>
      </c>
      <c r="B1871" s="2" t="s">
        <v>77</v>
      </c>
      <c r="C1871" s="14" t="s">
        <v>197</v>
      </c>
      <c r="D1871" s="2">
        <v>2014</v>
      </c>
      <c r="E1871" s="14">
        <v>2014</v>
      </c>
      <c r="F1871" s="14" t="s">
        <v>103</v>
      </c>
      <c r="G1871" s="26">
        <v>9361</v>
      </c>
      <c r="H1871" s="26">
        <v>18581</v>
      </c>
      <c r="I1871" s="53">
        <v>55827</v>
      </c>
      <c r="J1871" s="30">
        <v>0.99450000000000005</v>
      </c>
      <c r="K1871" s="30"/>
      <c r="L1871" s="149"/>
      <c r="M1871" s="30"/>
      <c r="N1871" s="30">
        <v>7.4700000000000003E-2</v>
      </c>
    </row>
    <row r="1872" spans="1:14">
      <c r="A1872" s="13" t="s">
        <v>156</v>
      </c>
      <c r="B1872" s="2" t="s">
        <v>78</v>
      </c>
      <c r="C1872" s="14" t="s">
        <v>197</v>
      </c>
      <c r="D1872" s="2">
        <v>2014</v>
      </c>
      <c r="E1872" s="14">
        <v>2014</v>
      </c>
      <c r="F1872" s="14" t="s">
        <v>103</v>
      </c>
      <c r="G1872" s="26">
        <v>962</v>
      </c>
      <c r="H1872" s="26">
        <v>1884</v>
      </c>
      <c r="I1872" s="53">
        <v>5088</v>
      </c>
      <c r="J1872" s="30">
        <v>0.98550000000000004</v>
      </c>
      <c r="K1872" s="30"/>
      <c r="L1872" s="149"/>
      <c r="M1872" s="30"/>
      <c r="N1872" s="30">
        <v>7.4700000000000003E-2</v>
      </c>
    </row>
    <row r="1873" spans="1:14">
      <c r="A1873" s="13" t="s">
        <v>157</v>
      </c>
      <c r="B1873" s="2" t="s">
        <v>78</v>
      </c>
      <c r="C1873" s="14" t="s">
        <v>197</v>
      </c>
      <c r="D1873" s="2">
        <v>2014</v>
      </c>
      <c r="E1873" s="14">
        <v>2014</v>
      </c>
      <c r="F1873" s="14" t="s">
        <v>103</v>
      </c>
      <c r="G1873" s="26">
        <v>125528</v>
      </c>
      <c r="H1873" s="26">
        <v>292114</v>
      </c>
      <c r="I1873" s="53">
        <v>701303</v>
      </c>
      <c r="J1873" s="30">
        <v>0.995</v>
      </c>
      <c r="K1873" s="30"/>
      <c r="L1873" s="149"/>
      <c r="M1873" s="30"/>
      <c r="N1873" s="30">
        <v>3.7999999999999999E-2</v>
      </c>
    </row>
    <row r="1874" spans="1:14">
      <c r="A1874" s="13" t="s">
        <v>158</v>
      </c>
      <c r="B1874" s="2" t="s">
        <v>77</v>
      </c>
      <c r="C1874" s="14" t="s">
        <v>197</v>
      </c>
      <c r="D1874" s="2">
        <v>2014</v>
      </c>
      <c r="E1874" s="14">
        <v>2014</v>
      </c>
      <c r="F1874" s="14" t="s">
        <v>103</v>
      </c>
      <c r="G1874" s="26">
        <v>102650</v>
      </c>
      <c r="H1874" s="26">
        <v>219596</v>
      </c>
      <c r="I1874" s="53">
        <v>482309</v>
      </c>
      <c r="J1874" s="30">
        <v>0.99009999999999998</v>
      </c>
      <c r="K1874" s="30"/>
      <c r="L1874" s="149"/>
      <c r="M1874" s="30"/>
      <c r="N1874" s="30">
        <v>2.3E-3</v>
      </c>
    </row>
    <row r="1875" spans="1:14">
      <c r="A1875" s="13" t="s">
        <v>159</v>
      </c>
      <c r="B1875" s="2" t="s">
        <v>78</v>
      </c>
      <c r="C1875" s="14" t="s">
        <v>197</v>
      </c>
      <c r="D1875" s="2">
        <v>2014</v>
      </c>
      <c r="E1875" s="14">
        <v>2014</v>
      </c>
      <c r="F1875" s="14" t="s">
        <v>103</v>
      </c>
      <c r="G1875" s="26">
        <v>2718</v>
      </c>
      <c r="H1875" s="26">
        <v>6172</v>
      </c>
      <c r="I1875" s="53">
        <v>16278</v>
      </c>
      <c r="J1875" s="30">
        <v>1</v>
      </c>
      <c r="K1875" s="30"/>
      <c r="L1875" s="149"/>
      <c r="M1875" s="30"/>
      <c r="N1875" s="30">
        <v>7.4700000000000003E-2</v>
      </c>
    </row>
    <row r="1876" spans="1:14">
      <c r="A1876" s="13" t="s">
        <v>160</v>
      </c>
      <c r="B1876" s="2" t="s">
        <v>78</v>
      </c>
      <c r="C1876" s="14" t="s">
        <v>197</v>
      </c>
      <c r="D1876" s="2">
        <v>2014</v>
      </c>
      <c r="E1876" s="14">
        <v>2014</v>
      </c>
      <c r="F1876" s="14" t="s">
        <v>103</v>
      </c>
      <c r="G1876" s="26">
        <v>174601</v>
      </c>
      <c r="H1876" s="26">
        <v>396223</v>
      </c>
      <c r="I1876" s="53">
        <v>762138</v>
      </c>
      <c r="J1876" s="30">
        <v>0.99990000000000001</v>
      </c>
      <c r="K1876" s="30"/>
      <c r="L1876" s="149"/>
      <c r="M1876" s="30"/>
      <c r="N1876" s="30">
        <v>1.66E-2</v>
      </c>
    </row>
    <row r="1877" spans="1:14">
      <c r="A1877" s="13" t="s">
        <v>161</v>
      </c>
      <c r="B1877" s="2" t="s">
        <v>77</v>
      </c>
      <c r="C1877" s="14" t="s">
        <v>197</v>
      </c>
      <c r="D1877" s="2">
        <v>2014</v>
      </c>
      <c r="E1877" s="14">
        <v>2014</v>
      </c>
      <c r="F1877" s="14" t="s">
        <v>103</v>
      </c>
      <c r="G1877" s="26">
        <v>135615</v>
      </c>
      <c r="H1877" s="26">
        <v>281485</v>
      </c>
      <c r="I1877" s="53">
        <v>743379</v>
      </c>
      <c r="J1877" s="30">
        <v>0.93759999999999999</v>
      </c>
      <c r="K1877" s="30"/>
      <c r="L1877" s="149"/>
      <c r="M1877" s="30"/>
      <c r="N1877" s="30">
        <v>4.0899999999999999E-2</v>
      </c>
    </row>
    <row r="1878" spans="1:14">
      <c r="A1878" s="13" t="s">
        <v>162</v>
      </c>
      <c r="B1878" s="2" t="s">
        <v>77</v>
      </c>
      <c r="C1878" s="14" t="s">
        <v>197</v>
      </c>
      <c r="D1878" s="2">
        <v>2014</v>
      </c>
      <c r="E1878" s="14">
        <v>2014</v>
      </c>
      <c r="F1878" s="14" t="s">
        <v>103</v>
      </c>
      <c r="G1878" s="26">
        <v>33160</v>
      </c>
      <c r="H1878" s="26">
        <v>54386</v>
      </c>
      <c r="I1878" s="53">
        <v>210794</v>
      </c>
      <c r="J1878" s="30">
        <v>0.96660000000000001</v>
      </c>
      <c r="K1878" s="30"/>
      <c r="L1878" s="149"/>
      <c r="M1878" s="30"/>
      <c r="N1878" s="30">
        <v>7.1800000000000003E-2</v>
      </c>
    </row>
    <row r="1879" spans="1:14">
      <c r="A1879" s="13" t="s">
        <v>163</v>
      </c>
      <c r="B1879" s="2" t="s">
        <v>78</v>
      </c>
      <c r="C1879" s="14" t="s">
        <v>197</v>
      </c>
      <c r="D1879" s="2">
        <v>2014</v>
      </c>
      <c r="E1879" s="14">
        <v>2014</v>
      </c>
      <c r="F1879" s="14" t="s">
        <v>103</v>
      </c>
      <c r="G1879" s="26">
        <v>50489</v>
      </c>
      <c r="H1879" s="26">
        <v>118282</v>
      </c>
      <c r="I1879" s="53">
        <v>263380</v>
      </c>
      <c r="J1879" s="30">
        <v>0.97709999999999997</v>
      </c>
      <c r="K1879" s="30"/>
      <c r="L1879" s="149"/>
      <c r="M1879" s="30"/>
      <c r="N1879" s="30">
        <v>4.4400000000000002E-2</v>
      </c>
    </row>
    <row r="1880" spans="1:14">
      <c r="A1880" s="13" t="s">
        <v>164</v>
      </c>
      <c r="B1880" s="2" t="s">
        <v>77</v>
      </c>
      <c r="C1880" s="14" t="s">
        <v>197</v>
      </c>
      <c r="D1880" s="2">
        <v>2014</v>
      </c>
      <c r="E1880" s="14">
        <v>2014</v>
      </c>
      <c r="F1880" s="14" t="s">
        <v>103</v>
      </c>
      <c r="G1880" s="26">
        <v>9498</v>
      </c>
      <c r="H1880" s="26">
        <v>17891</v>
      </c>
      <c r="I1880" s="53">
        <v>54375</v>
      </c>
      <c r="J1880" s="30">
        <v>0.96250000000000002</v>
      </c>
      <c r="K1880" s="30"/>
      <c r="L1880" s="149"/>
      <c r="M1880" s="30"/>
      <c r="N1880" s="30">
        <v>7.4700000000000003E-2</v>
      </c>
    </row>
    <row r="1881" spans="1:14">
      <c r="A1881" s="13" t="s">
        <v>165</v>
      </c>
      <c r="B1881" s="2" t="s">
        <v>77</v>
      </c>
      <c r="C1881" s="14" t="s">
        <v>197</v>
      </c>
      <c r="D1881" s="2">
        <v>2014</v>
      </c>
      <c r="E1881" s="14">
        <v>2014</v>
      </c>
      <c r="F1881" s="14" t="s">
        <v>103</v>
      </c>
      <c r="G1881" s="26">
        <v>16013</v>
      </c>
      <c r="H1881" s="26">
        <v>32069</v>
      </c>
      <c r="I1881" s="53">
        <v>137438</v>
      </c>
      <c r="J1881" s="30">
        <v>0.97470000000000001</v>
      </c>
      <c r="K1881" s="30"/>
      <c r="L1881" s="149"/>
      <c r="M1881" s="30"/>
      <c r="N1881" s="30">
        <v>7.4700000000000003E-2</v>
      </c>
    </row>
    <row r="1882" spans="1:14">
      <c r="A1882" s="13" t="s">
        <v>166</v>
      </c>
      <c r="B1882" s="2" t="s">
        <v>77</v>
      </c>
      <c r="C1882" s="14" t="s">
        <v>197</v>
      </c>
      <c r="D1882" s="2">
        <v>2014</v>
      </c>
      <c r="E1882" s="14">
        <v>2014</v>
      </c>
      <c r="F1882" s="14" t="s">
        <v>103</v>
      </c>
      <c r="G1882" s="26">
        <v>15866</v>
      </c>
      <c r="H1882" s="26">
        <v>34880</v>
      </c>
      <c r="I1882" s="53">
        <v>120690</v>
      </c>
      <c r="J1882" s="30">
        <v>0.9264</v>
      </c>
      <c r="K1882" s="30"/>
      <c r="L1882" s="149"/>
      <c r="M1882" s="30"/>
      <c r="N1882" s="30">
        <v>7.4700000000000003E-2</v>
      </c>
    </row>
    <row r="1883" spans="1:14">
      <c r="A1883" s="13" t="s">
        <v>167</v>
      </c>
      <c r="B1883" s="2" t="s">
        <v>77</v>
      </c>
      <c r="C1883" s="14" t="s">
        <v>197</v>
      </c>
      <c r="D1883" s="2">
        <v>2014</v>
      </c>
      <c r="E1883" s="14">
        <v>2014</v>
      </c>
      <c r="F1883" s="14" t="s">
        <v>103</v>
      </c>
      <c r="G1883" s="26">
        <v>55790</v>
      </c>
      <c r="H1883" s="26">
        <v>114549</v>
      </c>
      <c r="I1883" s="53">
        <v>398740</v>
      </c>
      <c r="J1883" s="30">
        <v>0.98060000000000003</v>
      </c>
      <c r="K1883" s="30"/>
      <c r="L1883" s="149"/>
      <c r="M1883" s="30"/>
      <c r="N1883" s="30">
        <v>2.64E-2</v>
      </c>
    </row>
    <row r="1884" spans="1:14">
      <c r="A1884" s="13" t="s">
        <v>168</v>
      </c>
      <c r="B1884" s="2" t="s">
        <v>77</v>
      </c>
      <c r="C1884" s="14" t="s">
        <v>197</v>
      </c>
      <c r="D1884" s="2">
        <v>2014</v>
      </c>
      <c r="E1884" s="14">
        <v>2014</v>
      </c>
      <c r="F1884" s="14" t="s">
        <v>103</v>
      </c>
      <c r="G1884" s="26">
        <v>12218</v>
      </c>
      <c r="H1884" s="26">
        <v>23245</v>
      </c>
      <c r="I1884" s="53">
        <v>68520</v>
      </c>
      <c r="J1884" s="30">
        <v>0.8931</v>
      </c>
      <c r="K1884" s="30"/>
      <c r="L1884" s="149"/>
      <c r="M1884" s="30"/>
      <c r="N1884" s="30">
        <v>7.4700000000000003E-2</v>
      </c>
    </row>
    <row r="1885" spans="1:14">
      <c r="A1885" s="13" t="s">
        <v>169</v>
      </c>
      <c r="B1885" s="2" t="s">
        <v>78</v>
      </c>
      <c r="C1885" s="14" t="s">
        <v>197</v>
      </c>
      <c r="D1885" s="2">
        <v>2014</v>
      </c>
      <c r="E1885" s="14">
        <v>2014</v>
      </c>
      <c r="F1885" s="14" t="s">
        <v>103</v>
      </c>
      <c r="G1885" s="26">
        <v>12864</v>
      </c>
      <c r="H1885" s="26">
        <v>24920</v>
      </c>
      <c r="I1885" s="53">
        <v>59613</v>
      </c>
      <c r="J1885" s="30">
        <v>0.9698</v>
      </c>
      <c r="K1885" s="30"/>
      <c r="L1885" s="149"/>
      <c r="M1885" s="30"/>
      <c r="N1885" s="30">
        <v>7.4700000000000003E-2</v>
      </c>
    </row>
    <row r="1886" spans="1:14">
      <c r="A1886" s="13" t="s">
        <v>170</v>
      </c>
      <c r="B1886" s="2" t="s">
        <v>78</v>
      </c>
      <c r="C1886" s="14" t="s">
        <v>197</v>
      </c>
      <c r="D1886" s="2">
        <v>2014</v>
      </c>
      <c r="E1886" s="14">
        <v>2014</v>
      </c>
      <c r="F1886" s="14" t="s">
        <v>103</v>
      </c>
      <c r="G1886" s="26">
        <v>163</v>
      </c>
      <c r="H1886" s="26">
        <v>292</v>
      </c>
      <c r="I1886" s="53">
        <v>740</v>
      </c>
      <c r="J1886" s="30">
        <v>1</v>
      </c>
      <c r="K1886" s="30"/>
      <c r="L1886" s="149"/>
      <c r="M1886" s="30"/>
      <c r="N1886" s="30">
        <v>7.4700000000000003E-2</v>
      </c>
    </row>
    <row r="1887" spans="1:14">
      <c r="A1887" s="13" t="s">
        <v>171</v>
      </c>
      <c r="B1887" s="2" t="s">
        <v>78</v>
      </c>
      <c r="C1887" s="14" t="s">
        <v>197</v>
      </c>
      <c r="D1887" s="2">
        <v>2014</v>
      </c>
      <c r="E1887" s="14">
        <v>2014</v>
      </c>
      <c r="F1887" s="14" t="s">
        <v>103</v>
      </c>
      <c r="G1887" s="26">
        <v>3189</v>
      </c>
      <c r="H1887" s="26">
        <v>6885</v>
      </c>
      <c r="I1887" s="53">
        <v>15762</v>
      </c>
      <c r="J1887" s="30">
        <v>1</v>
      </c>
      <c r="K1887" s="30"/>
      <c r="L1887" s="149"/>
      <c r="M1887" s="30"/>
      <c r="N1887" s="30">
        <v>7.4700000000000003E-2</v>
      </c>
    </row>
    <row r="1888" spans="1:14">
      <c r="A1888" s="13" t="s">
        <v>172</v>
      </c>
      <c r="B1888" s="2" t="s">
        <v>77</v>
      </c>
      <c r="C1888" s="14" t="s">
        <v>197</v>
      </c>
      <c r="D1888" s="2">
        <v>2014</v>
      </c>
      <c r="E1888" s="14">
        <v>2014</v>
      </c>
      <c r="F1888" s="14" t="s">
        <v>103</v>
      </c>
      <c r="G1888" s="26">
        <v>22498</v>
      </c>
      <c r="H1888" s="26">
        <v>44005</v>
      </c>
      <c r="I1888" s="53">
        <v>106472</v>
      </c>
      <c r="J1888" s="30">
        <v>0.92869999999999997</v>
      </c>
      <c r="K1888" s="30"/>
      <c r="L1888" s="149"/>
      <c r="M1888" s="30"/>
      <c r="N1888" s="30">
        <v>1.1599999999999999E-2</v>
      </c>
    </row>
    <row r="1889" spans="1:31">
      <c r="A1889" s="13" t="s">
        <v>173</v>
      </c>
      <c r="B1889" s="2" t="s">
        <v>77</v>
      </c>
      <c r="C1889" s="14" t="s">
        <v>197</v>
      </c>
      <c r="D1889" s="2">
        <v>2014</v>
      </c>
      <c r="E1889" s="14">
        <v>2014</v>
      </c>
      <c r="F1889" s="14" t="s">
        <v>103</v>
      </c>
      <c r="G1889" s="26">
        <v>19452</v>
      </c>
      <c r="H1889" s="26">
        <v>35367</v>
      </c>
      <c r="I1889" s="53">
        <v>111825</v>
      </c>
      <c r="J1889" s="30">
        <v>0.92800000000000005</v>
      </c>
      <c r="K1889" s="30"/>
      <c r="L1889" s="149"/>
      <c r="M1889" s="30"/>
      <c r="N1889" s="30">
        <v>7.4700000000000003E-2</v>
      </c>
    </row>
    <row r="1890" spans="1:31">
      <c r="A1890" s="13" t="s">
        <v>174</v>
      </c>
      <c r="B1890" s="2" t="s">
        <v>78</v>
      </c>
      <c r="C1890" s="14" t="s">
        <v>197</v>
      </c>
      <c r="D1890" s="2">
        <v>2014</v>
      </c>
      <c r="E1890" s="14">
        <v>2014</v>
      </c>
      <c r="F1890" s="14" t="s">
        <v>103</v>
      </c>
      <c r="G1890" s="26">
        <v>42886</v>
      </c>
      <c r="H1890" s="26">
        <v>92707</v>
      </c>
      <c r="I1890" s="53">
        <v>204666</v>
      </c>
      <c r="J1890" s="30">
        <v>0.9768</v>
      </c>
      <c r="K1890" s="30"/>
      <c r="L1890" s="149"/>
      <c r="M1890" s="30"/>
      <c r="N1890" s="30">
        <v>1.5800000000000002E-2</v>
      </c>
    </row>
    <row r="1891" spans="1:31">
      <c r="A1891" s="13" t="s">
        <v>175</v>
      </c>
      <c r="B1891" s="2" t="s">
        <v>78</v>
      </c>
      <c r="C1891" s="14" t="s">
        <v>197</v>
      </c>
      <c r="D1891" s="2">
        <v>2014</v>
      </c>
      <c r="E1891" s="14">
        <v>2014</v>
      </c>
      <c r="F1891" s="14" t="s">
        <v>103</v>
      </c>
      <c r="G1891" s="26">
        <v>5653</v>
      </c>
      <c r="H1891" s="26">
        <v>13099</v>
      </c>
      <c r="I1891" s="53">
        <v>36722</v>
      </c>
      <c r="J1891" s="30">
        <v>0.98580000000000001</v>
      </c>
      <c r="K1891" s="30"/>
      <c r="L1891" s="149"/>
      <c r="M1891" s="30"/>
      <c r="N1891" s="30">
        <v>7.4700000000000003E-2</v>
      </c>
    </row>
    <row r="1892" spans="1:31">
      <c r="A1892" s="13" t="s">
        <v>176</v>
      </c>
      <c r="B1892" s="2" t="s">
        <v>78</v>
      </c>
      <c r="C1892" s="14" t="s">
        <v>197</v>
      </c>
      <c r="D1892" s="2">
        <v>2014</v>
      </c>
      <c r="E1892" s="14">
        <v>2014</v>
      </c>
      <c r="F1892" s="14" t="s">
        <v>103</v>
      </c>
      <c r="G1892" s="26">
        <v>4975</v>
      </c>
      <c r="H1892" s="26">
        <v>11022</v>
      </c>
      <c r="I1892" s="53">
        <v>25192</v>
      </c>
      <c r="J1892" s="30">
        <v>0.96879999999999999</v>
      </c>
      <c r="K1892" s="30"/>
      <c r="L1892" s="149"/>
      <c r="M1892" s="30"/>
      <c r="N1892" s="30">
        <v>7.4700000000000003E-2</v>
      </c>
    </row>
    <row r="1893" spans="1:31">
      <c r="A1893" s="13" t="s">
        <v>177</v>
      </c>
      <c r="B1893" s="2" t="s">
        <v>78</v>
      </c>
      <c r="C1893" s="14" t="s">
        <v>197</v>
      </c>
      <c r="D1893" s="2">
        <v>2014</v>
      </c>
      <c r="E1893" s="14">
        <v>2014</v>
      </c>
      <c r="F1893" s="14" t="s">
        <v>103</v>
      </c>
      <c r="G1893" s="26">
        <v>1015</v>
      </c>
      <c r="H1893" s="26">
        <v>1854</v>
      </c>
      <c r="I1893" s="53">
        <v>4404</v>
      </c>
      <c r="J1893" s="30">
        <v>0.98360000000000003</v>
      </c>
      <c r="K1893" s="30"/>
      <c r="L1893" s="149"/>
      <c r="M1893" s="30"/>
      <c r="N1893" s="30">
        <v>7.4700000000000003E-2</v>
      </c>
    </row>
    <row r="1894" spans="1:31">
      <c r="A1894" s="13" t="s">
        <v>178</v>
      </c>
      <c r="B1894" s="2" t="s">
        <v>77</v>
      </c>
      <c r="C1894" s="14" t="s">
        <v>197</v>
      </c>
      <c r="D1894" s="2">
        <v>2014</v>
      </c>
      <c r="E1894" s="14">
        <v>2014</v>
      </c>
      <c r="F1894" s="14" t="s">
        <v>103</v>
      </c>
      <c r="G1894" s="26">
        <v>51122</v>
      </c>
      <c r="H1894" s="26">
        <v>134191</v>
      </c>
      <c r="I1894" s="53">
        <v>228123</v>
      </c>
      <c r="J1894" s="30">
        <v>0.98860000000000003</v>
      </c>
      <c r="K1894" s="30"/>
      <c r="L1894" s="149"/>
      <c r="M1894" s="30"/>
      <c r="N1894" s="30">
        <v>3.95E-2</v>
      </c>
    </row>
    <row r="1895" spans="1:31">
      <c r="A1895" s="13" t="s">
        <v>179</v>
      </c>
      <c r="B1895" s="2" t="s">
        <v>78</v>
      </c>
      <c r="C1895" s="14" t="s">
        <v>197</v>
      </c>
      <c r="D1895" s="2">
        <v>2014</v>
      </c>
      <c r="E1895" s="14">
        <v>2014</v>
      </c>
      <c r="F1895" s="14" t="s">
        <v>103</v>
      </c>
      <c r="G1895" s="26">
        <v>3006</v>
      </c>
      <c r="H1895" s="26">
        <v>5537</v>
      </c>
      <c r="I1895" s="53">
        <v>13391</v>
      </c>
      <c r="J1895" s="30">
        <v>0.93100000000000005</v>
      </c>
      <c r="K1895" s="30"/>
      <c r="L1895" s="149"/>
      <c r="M1895" s="30"/>
      <c r="N1895" s="30">
        <v>7.4700000000000003E-2</v>
      </c>
    </row>
    <row r="1896" spans="1:31">
      <c r="A1896" s="13" t="s">
        <v>180</v>
      </c>
      <c r="B1896" s="2" t="s">
        <v>77</v>
      </c>
      <c r="C1896" s="14" t="s">
        <v>197</v>
      </c>
      <c r="D1896" s="2">
        <v>2014</v>
      </c>
      <c r="E1896" s="14">
        <v>2014</v>
      </c>
      <c r="F1896" s="14" t="s">
        <v>103</v>
      </c>
      <c r="G1896" s="26">
        <v>35266</v>
      </c>
      <c r="H1896" s="26">
        <v>77613</v>
      </c>
      <c r="I1896" s="53">
        <v>201348</v>
      </c>
      <c r="J1896" s="30">
        <v>0.98050000000000004</v>
      </c>
      <c r="K1896" s="30"/>
      <c r="L1896" s="149"/>
      <c r="M1896" s="30"/>
      <c r="N1896" s="30">
        <v>3.2300000000000002E-2</v>
      </c>
    </row>
    <row r="1897" spans="1:31">
      <c r="A1897" s="13" t="s">
        <v>181</v>
      </c>
      <c r="B1897" s="2" t="s">
        <v>77</v>
      </c>
      <c r="C1897" s="14" t="s">
        <v>197</v>
      </c>
      <c r="D1897" s="2">
        <v>2014</v>
      </c>
      <c r="E1897" s="14">
        <v>2014</v>
      </c>
      <c r="F1897" s="14" t="s">
        <v>103</v>
      </c>
      <c r="G1897" s="26">
        <v>8985</v>
      </c>
      <c r="H1897" s="26">
        <v>18635</v>
      </c>
      <c r="I1897" s="53">
        <v>49662</v>
      </c>
      <c r="J1897" s="30">
        <v>0.90820000000000001</v>
      </c>
      <c r="K1897" s="30"/>
      <c r="L1897" s="149"/>
      <c r="M1897" s="30"/>
      <c r="N1897" s="30">
        <v>7.4700000000000003E-2</v>
      </c>
    </row>
    <row r="1898" spans="1:31">
      <c r="A1898" s="13" t="s">
        <v>182</v>
      </c>
      <c r="B1898" s="2" t="s">
        <v>78</v>
      </c>
      <c r="C1898" s="14" t="s">
        <v>197</v>
      </c>
      <c r="D1898" s="2">
        <v>2014</v>
      </c>
      <c r="E1898" s="14">
        <v>2014</v>
      </c>
      <c r="F1898" s="14" t="s">
        <v>103</v>
      </c>
      <c r="G1898" s="26">
        <v>6045</v>
      </c>
      <c r="H1898" s="26">
        <v>13474</v>
      </c>
      <c r="I1898" s="53">
        <v>27923</v>
      </c>
      <c r="J1898" s="30">
        <v>1</v>
      </c>
      <c r="K1898" s="30"/>
      <c r="L1898" s="149"/>
      <c r="M1898" s="30"/>
      <c r="N1898" s="30">
        <v>7.4700000000000003E-2</v>
      </c>
      <c r="O1898" s="1"/>
      <c r="P1898" s="1"/>
      <c r="Q1898" s="1"/>
      <c r="R1898" s="1"/>
      <c r="S1898" s="1"/>
      <c r="T1898" s="1"/>
      <c r="U1898" s="1"/>
      <c r="V1898" s="1"/>
      <c r="W1898" s="1"/>
      <c r="X1898" s="1"/>
      <c r="Y1898" s="1"/>
      <c r="Z1898" s="1"/>
      <c r="AA1898" s="1"/>
      <c r="AB1898" s="1"/>
      <c r="AC1898" s="1"/>
      <c r="AD1898" s="1"/>
      <c r="AE1898" s="1"/>
    </row>
    <row r="1899" spans="1:31">
      <c r="A1899" s="56" t="s">
        <v>183</v>
      </c>
      <c r="B1899" s="2" t="s">
        <v>66</v>
      </c>
      <c r="C1899" s="14" t="s">
        <v>198</v>
      </c>
      <c r="D1899" s="2">
        <v>2014</v>
      </c>
      <c r="E1899" s="14">
        <v>2014</v>
      </c>
      <c r="F1899" s="14" t="s">
        <v>103</v>
      </c>
      <c r="G1899" s="26">
        <v>2085940</v>
      </c>
      <c r="H1899" s="26">
        <v>4475930</v>
      </c>
      <c r="I1899" s="53">
        <v>11777439</v>
      </c>
      <c r="J1899" s="30">
        <v>0.96640000000000004</v>
      </c>
      <c r="K1899" s="30"/>
      <c r="L1899" s="149"/>
      <c r="M1899" s="30"/>
      <c r="N1899" s="30">
        <v>5.11E-2</v>
      </c>
      <c r="O1899" s="2"/>
      <c r="P1899" s="2"/>
      <c r="Q1899" s="2"/>
      <c r="R1899" s="2"/>
      <c r="S1899" s="2"/>
      <c r="T1899" s="2"/>
      <c r="U1899" s="2"/>
      <c r="V1899" s="2"/>
      <c r="W1899" s="2"/>
      <c r="X1899" s="2"/>
      <c r="Y1899" s="2"/>
      <c r="Z1899" s="2"/>
      <c r="AA1899" s="2"/>
      <c r="AB1899" s="2"/>
      <c r="AC1899" s="2"/>
      <c r="AD1899" s="2"/>
      <c r="AE1899" s="2"/>
    </row>
    <row r="1900" spans="1:31">
      <c r="A1900" s="56" t="s">
        <v>184</v>
      </c>
      <c r="B1900" s="2" t="s">
        <v>77</v>
      </c>
      <c r="C1900" s="14" t="s">
        <v>198</v>
      </c>
      <c r="D1900" s="2">
        <v>2014</v>
      </c>
      <c r="E1900" s="14">
        <v>2014</v>
      </c>
      <c r="F1900" s="14" t="s">
        <v>103</v>
      </c>
      <c r="G1900" s="26">
        <v>63346</v>
      </c>
      <c r="H1900" s="26">
        <v>124584</v>
      </c>
      <c r="I1900" s="53">
        <v>393082</v>
      </c>
      <c r="J1900" s="30">
        <v>0.87350000000000005</v>
      </c>
      <c r="K1900" s="30"/>
      <c r="L1900" s="149"/>
      <c r="M1900" s="30"/>
      <c r="N1900" s="30">
        <v>4.0099999999999997E-2</v>
      </c>
      <c r="O1900" s="1"/>
      <c r="P1900" s="1"/>
      <c r="Q1900" s="1"/>
      <c r="R1900" s="1"/>
      <c r="S1900" s="1"/>
      <c r="T1900" s="1"/>
      <c r="U1900" s="1"/>
      <c r="V1900" s="1"/>
      <c r="W1900" s="1"/>
      <c r="X1900" s="1"/>
      <c r="Y1900" s="1"/>
      <c r="Z1900" s="1"/>
      <c r="AA1900" s="1"/>
      <c r="AB1900" s="1"/>
      <c r="AC1900" s="1"/>
      <c r="AD1900" s="1"/>
      <c r="AE1900" s="1"/>
    </row>
    <row r="1901" spans="1:31">
      <c r="A1901" s="56" t="s">
        <v>185</v>
      </c>
      <c r="B1901" s="2" t="s">
        <v>78</v>
      </c>
      <c r="C1901" s="14" t="s">
        <v>198</v>
      </c>
      <c r="D1901" s="2">
        <v>2014</v>
      </c>
      <c r="E1901" s="14">
        <v>2014</v>
      </c>
      <c r="F1901" s="14" t="s">
        <v>103</v>
      </c>
      <c r="G1901" s="26">
        <v>114</v>
      </c>
      <c r="H1901" s="26">
        <v>187</v>
      </c>
      <c r="I1901" s="53">
        <v>368</v>
      </c>
      <c r="J1901" s="30">
        <v>1</v>
      </c>
      <c r="K1901" s="30"/>
      <c r="L1901" s="149"/>
      <c r="M1901" s="30"/>
      <c r="N1901" s="30">
        <v>7.85E-2</v>
      </c>
      <c r="O1901" s="1"/>
      <c r="P1901" s="1"/>
      <c r="Q1901" s="1"/>
      <c r="R1901" s="1"/>
      <c r="S1901" s="1"/>
      <c r="T1901" s="1"/>
      <c r="U1901" s="1"/>
      <c r="V1901" s="1"/>
      <c r="W1901" s="1"/>
      <c r="X1901" s="1"/>
      <c r="Y1901" s="1"/>
      <c r="Z1901" s="1"/>
      <c r="AA1901" s="1"/>
      <c r="AB1901" s="1"/>
      <c r="AC1901" s="1"/>
      <c r="AD1901" s="1"/>
      <c r="AE1901" s="1"/>
    </row>
    <row r="1902" spans="1:31">
      <c r="A1902" s="56" t="s">
        <v>186</v>
      </c>
      <c r="B1902" s="2" t="s">
        <v>78</v>
      </c>
      <c r="C1902" s="14" t="s">
        <v>198</v>
      </c>
      <c r="D1902" s="2">
        <v>2014</v>
      </c>
      <c r="E1902" s="14">
        <v>2014</v>
      </c>
      <c r="F1902" s="14" t="s">
        <v>103</v>
      </c>
      <c r="G1902" s="26">
        <v>1740</v>
      </c>
      <c r="H1902" s="26">
        <v>3334</v>
      </c>
      <c r="I1902" s="53">
        <v>7291</v>
      </c>
      <c r="J1902" s="30">
        <v>0.94569999999999999</v>
      </c>
      <c r="K1902" s="30"/>
      <c r="L1902" s="149"/>
      <c r="M1902" s="30"/>
      <c r="N1902" s="30">
        <v>7.85E-2</v>
      </c>
      <c r="O1902" s="1"/>
      <c r="P1902" s="1"/>
      <c r="Q1902" s="1"/>
      <c r="R1902" s="1"/>
      <c r="S1902" s="1"/>
      <c r="T1902" s="1"/>
      <c r="U1902" s="1"/>
      <c r="V1902" s="1"/>
      <c r="W1902" s="1"/>
      <c r="X1902" s="1"/>
      <c r="Y1902" s="1"/>
      <c r="Z1902" s="1"/>
      <c r="AA1902" s="1"/>
      <c r="AB1902" s="1"/>
      <c r="AC1902" s="1"/>
      <c r="AD1902" s="1"/>
      <c r="AE1902" s="1"/>
    </row>
    <row r="1903" spans="1:31">
      <c r="A1903" s="56" t="s">
        <v>187</v>
      </c>
      <c r="B1903" s="2" t="s">
        <v>78</v>
      </c>
      <c r="C1903" s="14" t="s">
        <v>198</v>
      </c>
      <c r="D1903" s="2">
        <v>2014</v>
      </c>
      <c r="E1903" s="14">
        <v>2014</v>
      </c>
      <c r="F1903" s="14" t="s">
        <v>103</v>
      </c>
      <c r="G1903" s="26">
        <v>15732</v>
      </c>
      <c r="H1903" s="26">
        <v>31145</v>
      </c>
      <c r="I1903" s="53">
        <v>75909</v>
      </c>
      <c r="J1903" s="30">
        <v>0.89949999999999997</v>
      </c>
      <c r="K1903" s="30"/>
      <c r="L1903" s="149"/>
      <c r="M1903" s="30"/>
      <c r="N1903" s="30">
        <v>7.85E-2</v>
      </c>
      <c r="O1903" s="1"/>
      <c r="P1903" s="1"/>
      <c r="Q1903" s="1"/>
      <c r="R1903" s="1"/>
      <c r="S1903" s="1"/>
      <c r="T1903" s="1"/>
      <c r="U1903" s="1"/>
      <c r="V1903" s="1"/>
      <c r="W1903" s="1"/>
      <c r="X1903" s="1"/>
      <c r="Y1903" s="1"/>
      <c r="Z1903" s="1"/>
      <c r="AA1903" s="1"/>
      <c r="AB1903" s="1"/>
      <c r="AC1903" s="1"/>
      <c r="AD1903" s="1"/>
      <c r="AE1903" s="1"/>
    </row>
    <row r="1904" spans="1:31">
      <c r="A1904" s="56" t="s">
        <v>188</v>
      </c>
      <c r="B1904" s="2" t="s">
        <v>78</v>
      </c>
      <c r="C1904" s="14" t="s">
        <v>198</v>
      </c>
      <c r="D1904" s="2">
        <v>2014</v>
      </c>
      <c r="E1904" s="14">
        <v>2014</v>
      </c>
      <c r="F1904" s="14" t="s">
        <v>103</v>
      </c>
      <c r="G1904" s="26">
        <v>2844</v>
      </c>
      <c r="H1904" s="26">
        <v>5349</v>
      </c>
      <c r="I1904" s="53">
        <v>10922</v>
      </c>
      <c r="J1904" s="30">
        <v>0.99239999999999995</v>
      </c>
      <c r="K1904" s="30"/>
      <c r="L1904" s="149"/>
      <c r="M1904" s="30"/>
      <c r="N1904" s="30">
        <v>7.85E-2</v>
      </c>
      <c r="O1904" s="1"/>
      <c r="P1904" s="1"/>
      <c r="Q1904" s="1"/>
      <c r="R1904" s="1"/>
      <c r="S1904" s="1"/>
      <c r="T1904" s="1"/>
      <c r="U1904" s="1"/>
      <c r="V1904" s="1"/>
      <c r="W1904" s="1"/>
      <c r="X1904" s="1"/>
      <c r="Y1904" s="1"/>
      <c r="Z1904" s="1"/>
      <c r="AA1904" s="1"/>
      <c r="AB1904" s="1"/>
      <c r="AC1904" s="1"/>
      <c r="AD1904" s="1"/>
      <c r="AE1904" s="1"/>
    </row>
    <row r="1905" spans="1:31">
      <c r="A1905" s="56" t="s">
        <v>189</v>
      </c>
      <c r="B1905" s="2" t="s">
        <v>78</v>
      </c>
      <c r="C1905" s="14" t="s">
        <v>198</v>
      </c>
      <c r="D1905" s="2">
        <v>2014</v>
      </c>
      <c r="E1905" s="14">
        <v>2014</v>
      </c>
      <c r="F1905" s="14" t="s">
        <v>103</v>
      </c>
      <c r="G1905" s="26">
        <v>694</v>
      </c>
      <c r="H1905" s="26">
        <v>1645</v>
      </c>
      <c r="I1905" s="53">
        <v>7944</v>
      </c>
      <c r="J1905" s="30">
        <v>0.625</v>
      </c>
      <c r="K1905" s="30"/>
      <c r="L1905" s="149"/>
      <c r="M1905" s="30"/>
      <c r="N1905" s="30">
        <v>7.85E-2</v>
      </c>
      <c r="O1905" s="1"/>
      <c r="P1905" s="1"/>
      <c r="Q1905" s="1"/>
      <c r="R1905" s="1"/>
      <c r="S1905" s="1"/>
      <c r="T1905" s="1"/>
      <c r="U1905" s="1"/>
      <c r="V1905" s="1"/>
      <c r="W1905" s="1"/>
      <c r="X1905" s="1"/>
      <c r="Y1905" s="1"/>
      <c r="Z1905" s="1"/>
      <c r="AA1905" s="1"/>
      <c r="AB1905" s="1"/>
      <c r="AC1905" s="1"/>
      <c r="AD1905" s="1"/>
      <c r="AE1905" s="1"/>
    </row>
    <row r="1906" spans="1:31">
      <c r="A1906" s="56" t="s">
        <v>190</v>
      </c>
      <c r="B1906" s="2" t="s">
        <v>77</v>
      </c>
      <c r="C1906" s="14" t="s">
        <v>198</v>
      </c>
      <c r="D1906" s="2">
        <v>2014</v>
      </c>
      <c r="E1906" s="14">
        <v>2014</v>
      </c>
      <c r="F1906" s="14" t="s">
        <v>103</v>
      </c>
      <c r="G1906" s="26">
        <v>35470</v>
      </c>
      <c r="H1906" s="26">
        <v>76636</v>
      </c>
      <c r="I1906" s="53">
        <v>238194</v>
      </c>
      <c r="J1906" s="30">
        <v>0.91710000000000003</v>
      </c>
      <c r="K1906" s="30"/>
      <c r="L1906" s="149"/>
      <c r="M1906" s="30"/>
      <c r="N1906" s="30">
        <v>3.8199999999999998E-2</v>
      </c>
      <c r="O1906" s="1"/>
      <c r="P1906" s="1"/>
      <c r="Q1906" s="1"/>
      <c r="R1906" s="1"/>
      <c r="S1906" s="1"/>
      <c r="T1906" s="1"/>
      <c r="U1906" s="1"/>
      <c r="V1906" s="1"/>
      <c r="W1906" s="1"/>
      <c r="X1906" s="1"/>
      <c r="Y1906" s="1"/>
      <c r="Z1906" s="1"/>
      <c r="AA1906" s="1"/>
      <c r="AB1906" s="1"/>
      <c r="AC1906" s="1"/>
      <c r="AD1906" s="1"/>
      <c r="AE1906" s="1"/>
    </row>
    <row r="1907" spans="1:31">
      <c r="A1907" s="56" t="s">
        <v>191</v>
      </c>
      <c r="B1907" s="2" t="s">
        <v>78</v>
      </c>
      <c r="C1907" s="14" t="s">
        <v>198</v>
      </c>
      <c r="D1907" s="2">
        <v>2014</v>
      </c>
      <c r="E1907" s="14">
        <v>2014</v>
      </c>
      <c r="F1907" s="14" t="s">
        <v>103</v>
      </c>
      <c r="G1907" s="26">
        <v>2532</v>
      </c>
      <c r="H1907" s="26">
        <v>5224</v>
      </c>
      <c r="I1907" s="53">
        <v>10744</v>
      </c>
      <c r="J1907" s="30">
        <v>1</v>
      </c>
      <c r="K1907" s="30"/>
      <c r="L1907" s="149"/>
      <c r="M1907" s="30"/>
      <c r="N1907" s="30">
        <v>7.85E-2</v>
      </c>
      <c r="O1907" s="1"/>
      <c r="P1907" s="1"/>
      <c r="Q1907" s="1"/>
      <c r="R1907" s="1"/>
      <c r="S1907" s="1"/>
      <c r="T1907" s="1"/>
      <c r="U1907" s="1"/>
      <c r="V1907" s="1"/>
      <c r="W1907" s="1"/>
      <c r="X1907" s="1"/>
      <c r="Y1907" s="1"/>
      <c r="Z1907" s="1"/>
      <c r="AA1907" s="1"/>
      <c r="AB1907" s="1"/>
      <c r="AC1907" s="1"/>
      <c r="AD1907" s="1"/>
      <c r="AE1907" s="1"/>
    </row>
    <row r="1908" spans="1:31">
      <c r="A1908" s="56" t="s">
        <v>192</v>
      </c>
      <c r="B1908" s="2" t="s">
        <v>78</v>
      </c>
      <c r="C1908" s="14" t="s">
        <v>198</v>
      </c>
      <c r="D1908" s="2">
        <v>2014</v>
      </c>
      <c r="E1908" s="14">
        <v>2014</v>
      </c>
      <c r="F1908" s="14" t="s">
        <v>103</v>
      </c>
      <c r="G1908" s="26">
        <v>6895</v>
      </c>
      <c r="H1908" s="26">
        <v>12486</v>
      </c>
      <c r="I1908" s="53">
        <v>33940</v>
      </c>
      <c r="J1908" s="30">
        <v>1</v>
      </c>
      <c r="K1908" s="30"/>
      <c r="L1908" s="149"/>
      <c r="M1908" s="30"/>
      <c r="N1908" s="30">
        <v>7.85E-2</v>
      </c>
      <c r="O1908" s="1"/>
      <c r="P1908" s="1"/>
      <c r="Q1908" s="1"/>
      <c r="R1908" s="1"/>
      <c r="S1908" s="1"/>
      <c r="T1908" s="1"/>
      <c r="U1908" s="1"/>
      <c r="V1908" s="1"/>
      <c r="W1908" s="1"/>
      <c r="X1908" s="1"/>
      <c r="Y1908" s="1"/>
      <c r="Z1908" s="1"/>
      <c r="AA1908" s="1"/>
      <c r="AB1908" s="1"/>
      <c r="AC1908" s="1"/>
      <c r="AD1908" s="1"/>
      <c r="AE1908" s="1"/>
    </row>
    <row r="1909" spans="1:31">
      <c r="A1909" s="13" t="s">
        <v>134</v>
      </c>
      <c r="B1909" s="2" t="s">
        <v>77</v>
      </c>
      <c r="C1909" s="14" t="s">
        <v>198</v>
      </c>
      <c r="D1909" s="2">
        <v>2014</v>
      </c>
      <c r="E1909" s="14">
        <v>2014</v>
      </c>
      <c r="F1909" s="14" t="s">
        <v>103</v>
      </c>
      <c r="G1909" s="26">
        <v>94350</v>
      </c>
      <c r="H1909" s="26">
        <v>223815</v>
      </c>
      <c r="I1909" s="53">
        <v>432046</v>
      </c>
      <c r="J1909" s="30">
        <v>0.96289999999999998</v>
      </c>
      <c r="K1909" s="30"/>
      <c r="L1909" s="149"/>
      <c r="M1909" s="30"/>
      <c r="N1909" s="30">
        <v>2.12E-2</v>
      </c>
      <c r="O1909" s="1"/>
      <c r="P1909" s="1"/>
      <c r="Q1909" s="1"/>
      <c r="R1909" s="1"/>
      <c r="S1909" s="1"/>
      <c r="T1909" s="1"/>
      <c r="U1909" s="1"/>
      <c r="V1909" s="1"/>
      <c r="W1909" s="1"/>
      <c r="X1909" s="1"/>
      <c r="Y1909" s="1"/>
      <c r="Z1909" s="1"/>
      <c r="AA1909" s="1"/>
      <c r="AB1909" s="1"/>
      <c r="AC1909" s="1"/>
      <c r="AD1909" s="1"/>
      <c r="AE1909" s="1"/>
    </row>
    <row r="1910" spans="1:31">
      <c r="A1910" s="13" t="s">
        <v>135</v>
      </c>
      <c r="B1910" s="2" t="s">
        <v>78</v>
      </c>
      <c r="C1910" s="14" t="s">
        <v>198</v>
      </c>
      <c r="D1910" s="2">
        <v>2014</v>
      </c>
      <c r="E1910" s="14">
        <v>2014</v>
      </c>
      <c r="F1910" s="14" t="s">
        <v>103</v>
      </c>
      <c r="G1910" s="26">
        <v>1495</v>
      </c>
      <c r="H1910" s="26">
        <v>3628</v>
      </c>
      <c r="I1910" s="53">
        <v>10863</v>
      </c>
      <c r="J1910" s="30">
        <v>1</v>
      </c>
      <c r="K1910" s="30"/>
      <c r="L1910" s="149"/>
      <c r="M1910" s="30"/>
      <c r="N1910" s="30">
        <v>7.85E-2</v>
      </c>
      <c r="O1910" s="1"/>
      <c r="P1910" s="1"/>
      <c r="Q1910" s="1"/>
      <c r="R1910" s="1"/>
      <c r="S1910" s="1"/>
      <c r="T1910" s="1"/>
      <c r="U1910" s="1"/>
      <c r="V1910" s="1"/>
      <c r="W1910" s="1"/>
      <c r="X1910" s="1"/>
      <c r="Y1910" s="1"/>
      <c r="Z1910" s="1"/>
      <c r="AA1910" s="1"/>
      <c r="AB1910" s="1"/>
      <c r="AC1910" s="1"/>
      <c r="AD1910" s="1"/>
      <c r="AE1910" s="1"/>
    </row>
    <row r="1911" spans="1:31">
      <c r="A1911" s="13" t="s">
        <v>136</v>
      </c>
      <c r="B1911" s="2" t="s">
        <v>78</v>
      </c>
      <c r="C1911" s="14" t="s">
        <v>198</v>
      </c>
      <c r="D1911" s="2">
        <v>2014</v>
      </c>
      <c r="E1911" s="14">
        <v>2014</v>
      </c>
      <c r="F1911" s="14" t="s">
        <v>103</v>
      </c>
      <c r="G1911" s="26">
        <v>10835</v>
      </c>
      <c r="H1911" s="26">
        <v>19410</v>
      </c>
      <c r="I1911" s="53">
        <v>45076</v>
      </c>
      <c r="J1911" s="30">
        <v>0.99490000000000001</v>
      </c>
      <c r="K1911" s="30"/>
      <c r="L1911" s="149"/>
      <c r="M1911" s="30"/>
      <c r="N1911" s="30">
        <v>7.85E-2</v>
      </c>
      <c r="O1911" s="1"/>
      <c r="P1911" s="1"/>
      <c r="Q1911" s="1"/>
      <c r="R1911" s="1"/>
      <c r="S1911" s="1"/>
      <c r="T1911" s="1"/>
      <c r="U1911" s="1"/>
      <c r="V1911" s="1"/>
      <c r="W1911" s="1"/>
      <c r="X1911" s="1"/>
      <c r="Y1911" s="1"/>
      <c r="Z1911" s="1"/>
      <c r="AA1911" s="1"/>
      <c r="AB1911" s="1"/>
      <c r="AC1911" s="1"/>
      <c r="AD1911" s="1"/>
      <c r="AE1911" s="1"/>
    </row>
    <row r="1912" spans="1:31">
      <c r="A1912" s="13" t="s">
        <v>137</v>
      </c>
      <c r="B1912" s="2" t="s">
        <v>78</v>
      </c>
      <c r="C1912" s="14" t="s">
        <v>198</v>
      </c>
      <c r="D1912" s="2">
        <v>2014</v>
      </c>
      <c r="E1912" s="14">
        <v>2014</v>
      </c>
      <c r="F1912" s="14" t="s">
        <v>103</v>
      </c>
      <c r="G1912" s="26">
        <v>16319</v>
      </c>
      <c r="H1912" s="26">
        <v>41364</v>
      </c>
      <c r="I1912" s="53">
        <v>82989</v>
      </c>
      <c r="J1912" s="30">
        <v>0.93520000000000003</v>
      </c>
      <c r="K1912" s="30"/>
      <c r="L1912" s="149"/>
      <c r="M1912" s="30"/>
      <c r="N1912" s="30">
        <v>7.85E-2</v>
      </c>
      <c r="O1912" s="1"/>
      <c r="P1912" s="1"/>
      <c r="Q1912" s="1"/>
      <c r="R1912" s="1"/>
      <c r="S1912" s="1"/>
      <c r="T1912" s="1"/>
      <c r="U1912" s="1"/>
      <c r="V1912" s="1"/>
      <c r="W1912" s="1"/>
      <c r="X1912" s="1"/>
      <c r="Y1912" s="1"/>
      <c r="Z1912" s="1"/>
      <c r="AA1912" s="1"/>
      <c r="AB1912" s="1"/>
      <c r="AC1912" s="1"/>
      <c r="AD1912" s="1"/>
      <c r="AE1912" s="1"/>
    </row>
    <row r="1913" spans="1:31">
      <c r="A1913" s="13" t="s">
        <v>138</v>
      </c>
      <c r="B1913" s="2" t="s">
        <v>78</v>
      </c>
      <c r="C1913" s="14" t="s">
        <v>198</v>
      </c>
      <c r="D1913" s="2">
        <v>2014</v>
      </c>
      <c r="E1913" s="14">
        <v>2014</v>
      </c>
      <c r="F1913" s="14" t="s">
        <v>103</v>
      </c>
      <c r="G1913" s="26">
        <v>1052</v>
      </c>
      <c r="H1913" s="26">
        <v>2126</v>
      </c>
      <c r="I1913" s="53">
        <v>5239</v>
      </c>
      <c r="J1913" s="30">
        <v>1</v>
      </c>
      <c r="K1913" s="30"/>
      <c r="L1913" s="149"/>
      <c r="M1913" s="30"/>
      <c r="N1913" s="30">
        <v>7.85E-2</v>
      </c>
      <c r="O1913" s="1"/>
      <c r="P1913" s="1"/>
      <c r="Q1913" s="1"/>
      <c r="R1913" s="1"/>
      <c r="S1913" s="1"/>
      <c r="T1913" s="1"/>
      <c r="U1913" s="1"/>
      <c r="V1913" s="1"/>
      <c r="W1913" s="1"/>
      <c r="X1913" s="1"/>
      <c r="Y1913" s="1"/>
      <c r="Z1913" s="1"/>
      <c r="AA1913" s="1"/>
      <c r="AB1913" s="1"/>
      <c r="AC1913" s="1"/>
      <c r="AD1913" s="1"/>
      <c r="AE1913" s="1"/>
    </row>
    <row r="1914" spans="1:31">
      <c r="A1914" s="13" t="s">
        <v>139</v>
      </c>
      <c r="B1914" s="2" t="s">
        <v>78</v>
      </c>
      <c r="C1914" s="14" t="s">
        <v>198</v>
      </c>
      <c r="D1914" s="2">
        <v>2014</v>
      </c>
      <c r="E1914" s="14">
        <v>2014</v>
      </c>
      <c r="F1914" s="14" t="s">
        <v>103</v>
      </c>
      <c r="G1914" s="26">
        <v>62190</v>
      </c>
      <c r="H1914" s="26">
        <v>148216</v>
      </c>
      <c r="I1914" s="53">
        <v>345812</v>
      </c>
      <c r="J1914" s="30">
        <v>0.99080000000000001</v>
      </c>
      <c r="K1914" s="30"/>
      <c r="L1914" s="149"/>
      <c r="M1914" s="30"/>
      <c r="N1914" s="30">
        <v>1.6199999999999999E-2</v>
      </c>
    </row>
    <row r="1915" spans="1:31">
      <c r="A1915" s="13" t="s">
        <v>140</v>
      </c>
      <c r="B1915" s="2" t="s">
        <v>78</v>
      </c>
      <c r="C1915" s="14" t="s">
        <v>198</v>
      </c>
      <c r="D1915" s="2">
        <v>2014</v>
      </c>
      <c r="E1915" s="14">
        <v>2014</v>
      </c>
      <c r="F1915" s="14" t="s">
        <v>103</v>
      </c>
      <c r="G1915" s="26">
        <v>10155</v>
      </c>
      <c r="H1915" s="26">
        <v>23767</v>
      </c>
      <c r="I1915" s="53">
        <v>50621</v>
      </c>
      <c r="J1915" s="30">
        <v>1</v>
      </c>
      <c r="K1915" s="30"/>
      <c r="L1915" s="149"/>
      <c r="M1915" s="30"/>
      <c r="N1915" s="30">
        <v>7.85E-2</v>
      </c>
    </row>
    <row r="1916" spans="1:31">
      <c r="A1916" s="13" t="s">
        <v>141</v>
      </c>
      <c r="B1916" s="2" t="s">
        <v>78</v>
      </c>
      <c r="C1916" s="14" t="s">
        <v>198</v>
      </c>
      <c r="D1916" s="2">
        <v>2014</v>
      </c>
      <c r="E1916" s="14">
        <v>2014</v>
      </c>
      <c r="F1916" s="14" t="s">
        <v>103</v>
      </c>
      <c r="G1916" s="26">
        <v>5641</v>
      </c>
      <c r="H1916" s="26">
        <v>11212</v>
      </c>
      <c r="I1916" s="53">
        <v>27004</v>
      </c>
      <c r="J1916" s="30">
        <v>0.94979999999999998</v>
      </c>
      <c r="K1916" s="30"/>
      <c r="L1916" s="149"/>
      <c r="M1916" s="30"/>
      <c r="N1916" s="30">
        <v>7.85E-2</v>
      </c>
    </row>
    <row r="1917" spans="1:31">
      <c r="A1917" s="13" t="s">
        <v>142</v>
      </c>
      <c r="B1917" s="2" t="s">
        <v>78</v>
      </c>
      <c r="C1917" s="14" t="s">
        <v>198</v>
      </c>
      <c r="D1917" s="2">
        <v>2014</v>
      </c>
      <c r="E1917" s="14">
        <v>2014</v>
      </c>
      <c r="F1917" s="14" t="s">
        <v>103</v>
      </c>
      <c r="G1917" s="26">
        <v>1551</v>
      </c>
      <c r="H1917" s="26">
        <v>3195</v>
      </c>
      <c r="I1917" s="53">
        <v>6898</v>
      </c>
      <c r="J1917" s="30">
        <v>0.8125</v>
      </c>
      <c r="K1917" s="30"/>
      <c r="L1917" s="149"/>
      <c r="M1917" s="30"/>
      <c r="N1917" s="30">
        <v>7.85E-2</v>
      </c>
    </row>
    <row r="1918" spans="1:31">
      <c r="A1918" s="13" t="s">
        <v>143</v>
      </c>
      <c r="B1918" s="2" t="s">
        <v>79</v>
      </c>
      <c r="C1918" s="14" t="s">
        <v>198</v>
      </c>
      <c r="D1918" s="2">
        <v>2014</v>
      </c>
      <c r="E1918" s="14">
        <v>2014</v>
      </c>
      <c r="F1918" s="14" t="s">
        <v>103</v>
      </c>
      <c r="G1918" s="26">
        <v>588401</v>
      </c>
      <c r="H1918" s="26">
        <v>1195488</v>
      </c>
      <c r="I1918" s="53">
        <v>3585120</v>
      </c>
      <c r="J1918" s="30">
        <v>0.97140000000000004</v>
      </c>
      <c r="K1918" s="30"/>
      <c r="L1918" s="149"/>
      <c r="M1918" s="30"/>
      <c r="N1918" s="30">
        <v>4.7100000000000003E-2</v>
      </c>
    </row>
    <row r="1919" spans="1:31">
      <c r="A1919" s="13" t="s">
        <v>144</v>
      </c>
      <c r="B1919" s="2" t="s">
        <v>78</v>
      </c>
      <c r="C1919" s="14" t="s">
        <v>198</v>
      </c>
      <c r="D1919" s="2">
        <v>2014</v>
      </c>
      <c r="E1919" s="14">
        <v>2014</v>
      </c>
      <c r="F1919" s="14" t="s">
        <v>103</v>
      </c>
      <c r="G1919" s="26">
        <v>11555</v>
      </c>
      <c r="H1919" s="26">
        <v>28818</v>
      </c>
      <c r="I1919" s="53">
        <v>64275</v>
      </c>
      <c r="J1919" s="30">
        <v>0.98719999999999997</v>
      </c>
      <c r="K1919" s="30"/>
      <c r="L1919" s="149"/>
      <c r="M1919" s="30"/>
      <c r="N1919" s="30">
        <v>7.85E-2</v>
      </c>
    </row>
    <row r="1920" spans="1:31">
      <c r="A1920" s="13" t="s">
        <v>145</v>
      </c>
      <c r="B1920" s="2" t="s">
        <v>78</v>
      </c>
      <c r="C1920" s="14" t="s">
        <v>198</v>
      </c>
      <c r="D1920" s="2">
        <v>2014</v>
      </c>
      <c r="E1920" s="14">
        <v>2014</v>
      </c>
      <c r="F1920" s="14" t="s">
        <v>103</v>
      </c>
      <c r="G1920" s="26">
        <v>6255</v>
      </c>
      <c r="H1920" s="26">
        <v>10417</v>
      </c>
      <c r="I1920" s="53">
        <v>39085</v>
      </c>
      <c r="J1920" s="30">
        <v>0.98329999999999995</v>
      </c>
      <c r="K1920" s="30"/>
      <c r="L1920" s="149"/>
      <c r="M1920" s="30"/>
      <c r="N1920" s="30">
        <v>7.85E-2</v>
      </c>
    </row>
    <row r="1921" spans="1:14">
      <c r="A1921" s="13" t="s">
        <v>146</v>
      </c>
      <c r="B1921" s="2" t="s">
        <v>78</v>
      </c>
      <c r="C1921" s="14" t="s">
        <v>198</v>
      </c>
      <c r="D1921" s="2">
        <v>2014</v>
      </c>
      <c r="E1921" s="14">
        <v>2014</v>
      </c>
      <c r="F1921" s="14" t="s">
        <v>103</v>
      </c>
      <c r="G1921" s="26">
        <v>1025</v>
      </c>
      <c r="H1921" s="26">
        <v>1988</v>
      </c>
      <c r="I1921" s="53">
        <v>4413</v>
      </c>
      <c r="J1921" s="30">
        <v>0.88239999999999996</v>
      </c>
      <c r="K1921" s="30"/>
      <c r="L1921" s="149"/>
      <c r="M1921" s="30"/>
      <c r="N1921" s="30">
        <v>7.85E-2</v>
      </c>
    </row>
    <row r="1922" spans="1:14">
      <c r="A1922" s="13" t="s">
        <v>147</v>
      </c>
      <c r="B1922" s="2" t="s">
        <v>78</v>
      </c>
      <c r="C1922" s="14" t="s">
        <v>198</v>
      </c>
      <c r="D1922" s="2">
        <v>2014</v>
      </c>
      <c r="E1922" s="14">
        <v>2014</v>
      </c>
      <c r="F1922" s="14" t="s">
        <v>103</v>
      </c>
      <c r="G1922" s="26">
        <v>7483</v>
      </c>
      <c r="H1922" s="26">
        <v>13870</v>
      </c>
      <c r="I1922" s="53">
        <v>36092</v>
      </c>
      <c r="J1922" s="30">
        <v>0.99019999999999997</v>
      </c>
      <c r="K1922" s="30"/>
      <c r="L1922" s="149"/>
      <c r="M1922" s="30"/>
      <c r="N1922" s="30">
        <v>7.85E-2</v>
      </c>
    </row>
    <row r="1923" spans="1:14">
      <c r="A1923" s="13" t="s">
        <v>148</v>
      </c>
      <c r="B1923" s="2" t="s">
        <v>78</v>
      </c>
      <c r="C1923" s="14" t="s">
        <v>198</v>
      </c>
      <c r="D1923" s="2">
        <v>2014</v>
      </c>
      <c r="E1923" s="14">
        <v>2014</v>
      </c>
      <c r="F1923" s="14" t="s">
        <v>103</v>
      </c>
      <c r="G1923" s="26">
        <v>24352</v>
      </c>
      <c r="H1923" s="26">
        <v>57532</v>
      </c>
      <c r="I1923" s="53">
        <v>124782</v>
      </c>
      <c r="J1923" s="30">
        <v>0.99439999999999995</v>
      </c>
      <c r="K1923" s="30"/>
      <c r="L1923" s="149"/>
      <c r="M1923" s="30"/>
      <c r="N1923" s="30">
        <v>1.12E-2</v>
      </c>
    </row>
    <row r="1924" spans="1:14">
      <c r="A1924" s="13" t="s">
        <v>149</v>
      </c>
      <c r="B1924" s="2" t="s">
        <v>78</v>
      </c>
      <c r="C1924" s="14" t="s">
        <v>198</v>
      </c>
      <c r="D1924" s="2">
        <v>2014</v>
      </c>
      <c r="E1924" s="14">
        <v>2014</v>
      </c>
      <c r="F1924" s="14" t="s">
        <v>103</v>
      </c>
      <c r="G1924" s="26">
        <v>478</v>
      </c>
      <c r="H1924" s="26">
        <v>1027</v>
      </c>
      <c r="I1924" s="53">
        <v>2899</v>
      </c>
      <c r="J1924" s="30">
        <v>1</v>
      </c>
      <c r="K1924" s="30"/>
      <c r="L1924" s="149"/>
      <c r="M1924" s="30"/>
      <c r="N1924" s="30">
        <v>7.85E-2</v>
      </c>
    </row>
    <row r="1925" spans="1:14">
      <c r="A1925" s="13" t="s">
        <v>150</v>
      </c>
      <c r="B1925" s="2" t="s">
        <v>78</v>
      </c>
      <c r="C1925" s="14" t="s">
        <v>198</v>
      </c>
      <c r="D1925" s="2">
        <v>2014</v>
      </c>
      <c r="E1925" s="14">
        <v>2014</v>
      </c>
      <c r="F1925" s="14" t="s">
        <v>103</v>
      </c>
      <c r="G1925" s="26">
        <v>456</v>
      </c>
      <c r="H1925" s="26">
        <v>768</v>
      </c>
      <c r="I1925" s="53">
        <v>3117</v>
      </c>
      <c r="J1925" s="30">
        <v>0.95450000000000002</v>
      </c>
      <c r="K1925" s="30"/>
      <c r="L1925" s="149"/>
      <c r="M1925" s="30"/>
      <c r="N1925" s="30">
        <v>7.85E-2</v>
      </c>
    </row>
    <row r="1926" spans="1:14">
      <c r="A1926" s="13" t="s">
        <v>151</v>
      </c>
      <c r="B1926" s="2" t="s">
        <v>78</v>
      </c>
      <c r="C1926" s="14" t="s">
        <v>198</v>
      </c>
      <c r="D1926" s="2">
        <v>2014</v>
      </c>
      <c r="E1926" s="14">
        <v>2014</v>
      </c>
      <c r="F1926" s="14" t="s">
        <v>103</v>
      </c>
      <c r="G1926" s="26">
        <v>20834</v>
      </c>
      <c r="H1926" s="26">
        <v>46724</v>
      </c>
      <c r="I1926" s="53">
        <v>151356</v>
      </c>
      <c r="J1926" s="30">
        <v>0.99890000000000001</v>
      </c>
      <c r="K1926" s="30"/>
      <c r="L1926" s="149"/>
      <c r="M1926" s="30"/>
      <c r="N1926" s="30">
        <v>7.5300000000000006E-2</v>
      </c>
    </row>
    <row r="1927" spans="1:14">
      <c r="A1927" s="13" t="s">
        <v>152</v>
      </c>
      <c r="B1927" s="2" t="s">
        <v>78</v>
      </c>
      <c r="C1927" s="14" t="s">
        <v>198</v>
      </c>
      <c r="D1927" s="2">
        <v>2014</v>
      </c>
      <c r="E1927" s="14">
        <v>2014</v>
      </c>
      <c r="F1927" s="14" t="s">
        <v>103</v>
      </c>
      <c r="G1927" s="26">
        <v>3461</v>
      </c>
      <c r="H1927" s="26">
        <v>7145</v>
      </c>
      <c r="I1927" s="53">
        <v>28746</v>
      </c>
      <c r="J1927" s="30">
        <v>0.88970000000000005</v>
      </c>
      <c r="K1927" s="30"/>
      <c r="L1927" s="149"/>
      <c r="M1927" s="30"/>
      <c r="N1927" s="30">
        <v>7.85E-2</v>
      </c>
    </row>
    <row r="1928" spans="1:14">
      <c r="A1928" s="13" t="s">
        <v>153</v>
      </c>
      <c r="B1928" s="2" t="s">
        <v>78</v>
      </c>
      <c r="C1928" s="14" t="s">
        <v>198</v>
      </c>
      <c r="D1928" s="2">
        <v>2014</v>
      </c>
      <c r="E1928" s="14">
        <v>2014</v>
      </c>
      <c r="F1928" s="14" t="s">
        <v>103</v>
      </c>
      <c r="G1928" s="26">
        <v>4189</v>
      </c>
      <c r="H1928" s="26">
        <v>7698</v>
      </c>
      <c r="I1928" s="53">
        <v>21573</v>
      </c>
      <c r="J1928" s="30">
        <v>0.98709999999999998</v>
      </c>
      <c r="K1928" s="30"/>
      <c r="L1928" s="149"/>
      <c r="M1928" s="30"/>
      <c r="N1928" s="30">
        <v>7.85E-2</v>
      </c>
    </row>
    <row r="1929" spans="1:14">
      <c r="A1929" s="13" t="s">
        <v>154</v>
      </c>
      <c r="B1929" s="2" t="s">
        <v>77</v>
      </c>
      <c r="C1929" s="14" t="s">
        <v>198</v>
      </c>
      <c r="D1929" s="2">
        <v>2014</v>
      </c>
      <c r="E1929" s="14">
        <v>2014</v>
      </c>
      <c r="F1929" s="14" t="s">
        <v>103</v>
      </c>
      <c r="G1929" s="26">
        <v>117886</v>
      </c>
      <c r="H1929" s="26">
        <v>271789</v>
      </c>
      <c r="I1929" s="53">
        <v>784243</v>
      </c>
      <c r="J1929" s="30">
        <v>0.98080000000000001</v>
      </c>
      <c r="K1929" s="30"/>
      <c r="L1929" s="149"/>
      <c r="M1929" s="30"/>
      <c r="N1929" s="30">
        <v>3.5400000000000001E-2</v>
      </c>
    </row>
    <row r="1930" spans="1:14">
      <c r="A1930" s="13" t="s">
        <v>155</v>
      </c>
      <c r="B1930" s="2" t="s">
        <v>77</v>
      </c>
      <c r="C1930" s="14" t="s">
        <v>198</v>
      </c>
      <c r="D1930" s="2">
        <v>2014</v>
      </c>
      <c r="E1930" s="14">
        <v>2014</v>
      </c>
      <c r="F1930" s="14" t="s">
        <v>103</v>
      </c>
      <c r="G1930" s="26">
        <v>9366</v>
      </c>
      <c r="H1930" s="26">
        <v>18662</v>
      </c>
      <c r="I1930" s="53">
        <v>56555</v>
      </c>
      <c r="J1930" s="30">
        <v>0.98560000000000003</v>
      </c>
      <c r="K1930" s="30"/>
      <c r="L1930" s="149"/>
      <c r="M1930" s="30"/>
      <c r="N1930" s="30">
        <v>7.85E-2</v>
      </c>
    </row>
    <row r="1931" spans="1:14">
      <c r="A1931" s="13" t="s">
        <v>156</v>
      </c>
      <c r="B1931" s="2" t="s">
        <v>78</v>
      </c>
      <c r="C1931" s="14" t="s">
        <v>198</v>
      </c>
      <c r="D1931" s="2">
        <v>2014</v>
      </c>
      <c r="E1931" s="14">
        <v>2014</v>
      </c>
      <c r="F1931" s="14" t="s">
        <v>103</v>
      </c>
      <c r="G1931" s="26">
        <v>985</v>
      </c>
      <c r="H1931" s="26">
        <v>1917</v>
      </c>
      <c r="I1931" s="53">
        <v>5120</v>
      </c>
      <c r="J1931" s="30">
        <v>0.98750000000000004</v>
      </c>
      <c r="K1931" s="30"/>
      <c r="L1931" s="149"/>
      <c r="M1931" s="30"/>
      <c r="N1931" s="30">
        <v>7.85E-2</v>
      </c>
    </row>
    <row r="1932" spans="1:14">
      <c r="A1932" s="13" t="s">
        <v>157</v>
      </c>
      <c r="B1932" s="2" t="s">
        <v>78</v>
      </c>
      <c r="C1932" s="14" t="s">
        <v>198</v>
      </c>
      <c r="D1932" s="2">
        <v>2014</v>
      </c>
      <c r="E1932" s="14">
        <v>2014</v>
      </c>
      <c r="F1932" s="14" t="s">
        <v>103</v>
      </c>
      <c r="G1932" s="26">
        <v>126948</v>
      </c>
      <c r="H1932" s="26">
        <v>294878</v>
      </c>
      <c r="I1932" s="53">
        <v>710630</v>
      </c>
      <c r="J1932" s="30">
        <v>0.99509999999999998</v>
      </c>
      <c r="K1932" s="30"/>
      <c r="L1932" s="149"/>
      <c r="M1932" s="30"/>
      <c r="N1932" s="30">
        <v>3.73E-2</v>
      </c>
    </row>
    <row r="1933" spans="1:14">
      <c r="A1933" s="13" t="s">
        <v>158</v>
      </c>
      <c r="B1933" s="2" t="s">
        <v>77</v>
      </c>
      <c r="C1933" s="14" t="s">
        <v>198</v>
      </c>
      <c r="D1933" s="2">
        <v>2014</v>
      </c>
      <c r="E1933" s="14">
        <v>2014</v>
      </c>
      <c r="F1933" s="14" t="s">
        <v>103</v>
      </c>
      <c r="G1933" s="26">
        <v>103388</v>
      </c>
      <c r="H1933" s="26">
        <v>219662</v>
      </c>
      <c r="I1933" s="53">
        <v>488960</v>
      </c>
      <c r="J1933" s="30">
        <v>0.98880000000000001</v>
      </c>
      <c r="K1933" s="30"/>
      <c r="L1933" s="149"/>
      <c r="M1933" s="30"/>
      <c r="N1933" s="30">
        <v>2.0999999999999999E-3</v>
      </c>
    </row>
    <row r="1934" spans="1:14">
      <c r="A1934" s="13" t="s">
        <v>159</v>
      </c>
      <c r="B1934" s="2" t="s">
        <v>78</v>
      </c>
      <c r="C1934" s="14" t="s">
        <v>198</v>
      </c>
      <c r="D1934" s="2">
        <v>2014</v>
      </c>
      <c r="E1934" s="14">
        <v>2014</v>
      </c>
      <c r="F1934" s="14" t="s">
        <v>103</v>
      </c>
      <c r="G1934" s="26">
        <v>2707</v>
      </c>
      <c r="H1934" s="26">
        <v>6079</v>
      </c>
      <c r="I1934" s="53">
        <v>16152</v>
      </c>
      <c r="J1934" s="30">
        <v>0.99070000000000003</v>
      </c>
      <c r="K1934" s="30"/>
      <c r="L1934" s="149"/>
      <c r="M1934" s="30"/>
      <c r="N1934" s="30">
        <v>7.85E-2</v>
      </c>
    </row>
    <row r="1935" spans="1:14">
      <c r="A1935" s="13" t="s">
        <v>160</v>
      </c>
      <c r="B1935" s="2" t="s">
        <v>78</v>
      </c>
      <c r="C1935" s="14" t="s">
        <v>198</v>
      </c>
      <c r="D1935" s="2">
        <v>2014</v>
      </c>
      <c r="E1935" s="14">
        <v>2014</v>
      </c>
      <c r="F1935" s="14" t="s">
        <v>103</v>
      </c>
      <c r="G1935" s="26">
        <v>176313</v>
      </c>
      <c r="H1935" s="26">
        <v>398993</v>
      </c>
      <c r="I1935" s="53">
        <v>768914</v>
      </c>
      <c r="J1935" s="30">
        <v>0.99990000000000001</v>
      </c>
      <c r="K1935" s="30"/>
      <c r="L1935" s="149"/>
      <c r="M1935" s="30"/>
      <c r="N1935" s="30">
        <v>2.8000000000000001E-2</v>
      </c>
    </row>
    <row r="1936" spans="1:14">
      <c r="A1936" s="13" t="s">
        <v>161</v>
      </c>
      <c r="B1936" s="2" t="s">
        <v>77</v>
      </c>
      <c r="C1936" s="14" t="s">
        <v>198</v>
      </c>
      <c r="D1936" s="2">
        <v>2014</v>
      </c>
      <c r="E1936" s="14">
        <v>2014</v>
      </c>
      <c r="F1936" s="14" t="s">
        <v>103</v>
      </c>
      <c r="G1936" s="26">
        <v>136833</v>
      </c>
      <c r="H1936" s="26">
        <v>282917</v>
      </c>
      <c r="I1936" s="53">
        <v>746147</v>
      </c>
      <c r="J1936" s="30">
        <v>0.88109999999999999</v>
      </c>
      <c r="K1936" s="30"/>
      <c r="L1936" s="149"/>
      <c r="M1936" s="30"/>
      <c r="N1936" s="30">
        <v>3.8800000000000001E-2</v>
      </c>
    </row>
    <row r="1937" spans="1:31">
      <c r="A1937" s="13" t="s">
        <v>162</v>
      </c>
      <c r="B1937" s="2" t="s">
        <v>77</v>
      </c>
      <c r="C1937" s="14" t="s">
        <v>198</v>
      </c>
      <c r="D1937" s="2">
        <v>2014</v>
      </c>
      <c r="E1937" s="14">
        <v>2014</v>
      </c>
      <c r="F1937" s="14" t="s">
        <v>103</v>
      </c>
      <c r="G1937" s="26">
        <v>33024</v>
      </c>
      <c r="H1937" s="26">
        <v>53990</v>
      </c>
      <c r="I1937" s="53">
        <v>211853</v>
      </c>
      <c r="J1937" s="30">
        <v>0.97160000000000002</v>
      </c>
      <c r="K1937" s="30"/>
      <c r="L1937" s="149"/>
      <c r="M1937" s="30"/>
      <c r="N1937" s="30">
        <v>7.2300000000000003E-2</v>
      </c>
    </row>
    <row r="1938" spans="1:31">
      <c r="A1938" s="13" t="s">
        <v>163</v>
      </c>
      <c r="B1938" s="2" t="s">
        <v>78</v>
      </c>
      <c r="C1938" s="14" t="s">
        <v>198</v>
      </c>
      <c r="D1938" s="2">
        <v>2014</v>
      </c>
      <c r="E1938" s="14">
        <v>2014</v>
      </c>
      <c r="F1938" s="14" t="s">
        <v>103</v>
      </c>
      <c r="G1938" s="26">
        <v>50913</v>
      </c>
      <c r="H1938" s="26">
        <v>118832</v>
      </c>
      <c r="I1938" s="53">
        <v>266134</v>
      </c>
      <c r="J1938" s="30">
        <v>0.97470000000000001</v>
      </c>
      <c r="K1938" s="30"/>
      <c r="L1938" s="149"/>
      <c r="M1938" s="30"/>
      <c r="N1938" s="30">
        <v>4.5699999999999998E-2</v>
      </c>
    </row>
    <row r="1939" spans="1:31">
      <c r="A1939" s="13" t="s">
        <v>164</v>
      </c>
      <c r="B1939" s="2" t="s">
        <v>77</v>
      </c>
      <c r="C1939" s="14" t="s">
        <v>198</v>
      </c>
      <c r="D1939" s="2">
        <v>2014</v>
      </c>
      <c r="E1939" s="14">
        <v>2014</v>
      </c>
      <c r="F1939" s="14" t="s">
        <v>103</v>
      </c>
      <c r="G1939" s="26">
        <v>9505</v>
      </c>
      <c r="H1939" s="26">
        <v>17784</v>
      </c>
      <c r="I1939" s="53">
        <v>54921</v>
      </c>
      <c r="J1939" s="30">
        <v>0.97389999999999999</v>
      </c>
      <c r="K1939" s="30"/>
      <c r="L1939" s="149"/>
      <c r="M1939" s="30"/>
      <c r="N1939" s="30">
        <v>7.85E-2</v>
      </c>
    </row>
    <row r="1940" spans="1:31">
      <c r="A1940" s="13" t="s">
        <v>165</v>
      </c>
      <c r="B1940" s="2" t="s">
        <v>77</v>
      </c>
      <c r="C1940" s="14" t="s">
        <v>198</v>
      </c>
      <c r="D1940" s="2">
        <v>2014</v>
      </c>
      <c r="E1940" s="14">
        <v>2014</v>
      </c>
      <c r="F1940" s="14" t="s">
        <v>103</v>
      </c>
      <c r="G1940" s="26">
        <v>16082</v>
      </c>
      <c r="H1940" s="26">
        <v>32077</v>
      </c>
      <c r="I1940" s="53">
        <v>139275</v>
      </c>
      <c r="J1940" s="30">
        <v>0.96389999999999998</v>
      </c>
      <c r="K1940" s="30"/>
      <c r="L1940" s="149"/>
      <c r="M1940" s="30"/>
      <c r="N1940" s="30">
        <v>7.85E-2</v>
      </c>
    </row>
    <row r="1941" spans="1:31">
      <c r="A1941" s="13" t="s">
        <v>166</v>
      </c>
      <c r="B1941" s="2" t="s">
        <v>77</v>
      </c>
      <c r="C1941" s="14" t="s">
        <v>198</v>
      </c>
      <c r="D1941" s="2">
        <v>2014</v>
      </c>
      <c r="E1941" s="14">
        <v>2014</v>
      </c>
      <c r="F1941" s="14" t="s">
        <v>103</v>
      </c>
      <c r="G1941" s="26">
        <v>15844</v>
      </c>
      <c r="H1941" s="26">
        <v>34777</v>
      </c>
      <c r="I1941" s="53">
        <v>121782</v>
      </c>
      <c r="J1941" s="30">
        <v>0.92490000000000006</v>
      </c>
      <c r="K1941" s="30"/>
      <c r="L1941" s="149"/>
      <c r="M1941" s="30"/>
      <c r="N1941" s="30">
        <v>7.85E-2</v>
      </c>
    </row>
    <row r="1942" spans="1:31">
      <c r="A1942" s="13" t="s">
        <v>167</v>
      </c>
      <c r="B1942" s="2" t="s">
        <v>77</v>
      </c>
      <c r="C1942" s="14" t="s">
        <v>198</v>
      </c>
      <c r="D1942" s="2">
        <v>2014</v>
      </c>
      <c r="E1942" s="14">
        <v>2014</v>
      </c>
      <c r="F1942" s="14" t="s">
        <v>103</v>
      </c>
      <c r="G1942" s="26">
        <v>55623</v>
      </c>
      <c r="H1942" s="26">
        <v>114046</v>
      </c>
      <c r="I1942" s="53">
        <v>395384</v>
      </c>
      <c r="J1942" s="30">
        <v>0.97940000000000005</v>
      </c>
      <c r="K1942" s="30"/>
      <c r="L1942" s="149"/>
      <c r="M1942" s="30"/>
      <c r="N1942" s="30">
        <v>2.8400000000000002E-2</v>
      </c>
    </row>
    <row r="1943" spans="1:31">
      <c r="A1943" s="13" t="s">
        <v>168</v>
      </c>
      <c r="B1943" s="2" t="s">
        <v>77</v>
      </c>
      <c r="C1943" s="14" t="s">
        <v>198</v>
      </c>
      <c r="D1943" s="2">
        <v>2014</v>
      </c>
      <c r="E1943" s="14">
        <v>2014</v>
      </c>
      <c r="F1943" s="14" t="s">
        <v>103</v>
      </c>
      <c r="G1943" s="26">
        <v>12178</v>
      </c>
      <c r="H1943" s="26">
        <v>23189</v>
      </c>
      <c r="I1943" s="53">
        <v>69367</v>
      </c>
      <c r="J1943" s="30">
        <v>0.88549999999999995</v>
      </c>
      <c r="K1943" s="30"/>
      <c r="L1943" s="149"/>
      <c r="M1943" s="30"/>
      <c r="N1943" s="30">
        <v>7.85E-2</v>
      </c>
    </row>
    <row r="1944" spans="1:31">
      <c r="A1944" s="13" t="s">
        <v>169</v>
      </c>
      <c r="B1944" s="2" t="s">
        <v>78</v>
      </c>
      <c r="C1944" s="14" t="s">
        <v>198</v>
      </c>
      <c r="D1944" s="2">
        <v>2014</v>
      </c>
      <c r="E1944" s="14">
        <v>2014</v>
      </c>
      <c r="F1944" s="14" t="s">
        <v>103</v>
      </c>
      <c r="G1944" s="26">
        <v>12814</v>
      </c>
      <c r="H1944" s="26">
        <v>24800</v>
      </c>
      <c r="I1944" s="53">
        <v>60128</v>
      </c>
      <c r="J1944" s="30">
        <v>0.96109999999999995</v>
      </c>
      <c r="K1944" s="30"/>
      <c r="L1944" s="149"/>
      <c r="M1944" s="30"/>
      <c r="N1944" s="30">
        <v>7.85E-2</v>
      </c>
    </row>
    <row r="1945" spans="1:31">
      <c r="A1945" s="13" t="s">
        <v>170</v>
      </c>
      <c r="B1945" s="2" t="s">
        <v>78</v>
      </c>
      <c r="C1945" s="14" t="s">
        <v>198</v>
      </c>
      <c r="D1945" s="2">
        <v>2014</v>
      </c>
      <c r="E1945" s="14">
        <v>2014</v>
      </c>
      <c r="F1945" s="14" t="s">
        <v>103</v>
      </c>
      <c r="G1945" s="26">
        <v>157</v>
      </c>
      <c r="H1945" s="26">
        <v>281</v>
      </c>
      <c r="I1945" s="53">
        <v>756</v>
      </c>
      <c r="J1945" s="30">
        <v>1</v>
      </c>
      <c r="K1945" s="30"/>
      <c r="L1945" s="149"/>
      <c r="M1945" s="30"/>
      <c r="N1945" s="30">
        <v>7.85E-2</v>
      </c>
    </row>
    <row r="1946" spans="1:31">
      <c r="A1946" s="13" t="s">
        <v>171</v>
      </c>
      <c r="B1946" s="2" t="s">
        <v>78</v>
      </c>
      <c r="C1946" s="14" t="s">
        <v>198</v>
      </c>
      <c r="D1946" s="2">
        <v>2014</v>
      </c>
      <c r="E1946" s="14">
        <v>2014</v>
      </c>
      <c r="F1946" s="14" t="s">
        <v>103</v>
      </c>
      <c r="G1946" s="26">
        <v>3201</v>
      </c>
      <c r="H1946" s="26">
        <v>6926</v>
      </c>
      <c r="I1946" s="53">
        <v>15953</v>
      </c>
      <c r="J1946" s="30">
        <v>1</v>
      </c>
      <c r="K1946" s="30"/>
      <c r="L1946" s="149"/>
      <c r="M1946" s="30"/>
      <c r="N1946" s="30">
        <v>7.85E-2</v>
      </c>
      <c r="O1946" s="1"/>
      <c r="P1946" s="1"/>
      <c r="Q1946" s="1"/>
      <c r="R1946" s="1"/>
      <c r="S1946" s="1"/>
      <c r="T1946" s="1"/>
      <c r="U1946" s="1"/>
      <c r="V1946" s="1"/>
      <c r="W1946" s="1"/>
      <c r="X1946" s="1"/>
      <c r="Y1946" s="1"/>
      <c r="Z1946" s="1"/>
      <c r="AA1946" s="1"/>
      <c r="AB1946" s="1"/>
      <c r="AC1946" s="1"/>
      <c r="AD1946" s="1"/>
      <c r="AE1946" s="1"/>
    </row>
    <row r="1947" spans="1:31">
      <c r="A1947" s="13" t="s">
        <v>172</v>
      </c>
      <c r="B1947" s="2" t="s">
        <v>77</v>
      </c>
      <c r="C1947" s="14" t="s">
        <v>198</v>
      </c>
      <c r="D1947" s="2">
        <v>2014</v>
      </c>
      <c r="E1947" s="14">
        <v>2014</v>
      </c>
      <c r="F1947" s="14" t="s">
        <v>103</v>
      </c>
      <c r="G1947" s="26">
        <v>22309</v>
      </c>
      <c r="H1947" s="26">
        <v>43464</v>
      </c>
      <c r="I1947" s="53">
        <v>107571</v>
      </c>
      <c r="J1947" s="30">
        <v>0.92830000000000001</v>
      </c>
      <c r="K1947" s="30"/>
      <c r="L1947" s="149"/>
      <c r="M1947" s="30"/>
      <c r="N1947" s="30">
        <v>1.2200000000000001E-2</v>
      </c>
      <c r="O1947" s="1"/>
      <c r="P1947" s="1"/>
      <c r="Q1947" s="1"/>
      <c r="R1947" s="1"/>
      <c r="S1947" s="1"/>
      <c r="T1947" s="1"/>
      <c r="U1947" s="1"/>
      <c r="V1947" s="1"/>
      <c r="W1947" s="1"/>
      <c r="X1947" s="1"/>
      <c r="Y1947" s="1"/>
      <c r="Z1947" s="1"/>
      <c r="AA1947" s="1"/>
      <c r="AB1947" s="1"/>
      <c r="AC1947" s="1"/>
      <c r="AD1947" s="1"/>
      <c r="AE1947" s="1"/>
    </row>
    <row r="1948" spans="1:31">
      <c r="A1948" s="13" t="s">
        <v>173</v>
      </c>
      <c r="B1948" s="2" t="s">
        <v>77</v>
      </c>
      <c r="C1948" s="14" t="s">
        <v>198</v>
      </c>
      <c r="D1948" s="2">
        <v>2014</v>
      </c>
      <c r="E1948" s="14">
        <v>2014</v>
      </c>
      <c r="F1948" s="14" t="s">
        <v>103</v>
      </c>
      <c r="G1948" s="26">
        <v>19486</v>
      </c>
      <c r="H1948" s="26">
        <v>35283</v>
      </c>
      <c r="I1948" s="53">
        <v>113170</v>
      </c>
      <c r="J1948" s="30">
        <v>0.95699999999999996</v>
      </c>
      <c r="K1948" s="30"/>
      <c r="L1948" s="149"/>
      <c r="M1948" s="30"/>
      <c r="N1948" s="30">
        <v>7.85E-2</v>
      </c>
      <c r="O1948" s="1"/>
      <c r="P1948" s="1"/>
      <c r="Q1948" s="1"/>
      <c r="R1948" s="1"/>
      <c r="S1948" s="1"/>
      <c r="T1948" s="1"/>
      <c r="U1948" s="1"/>
      <c r="V1948" s="1"/>
      <c r="W1948" s="1"/>
      <c r="X1948" s="1"/>
      <c r="Y1948" s="1"/>
      <c r="Z1948" s="1"/>
      <c r="AA1948" s="1"/>
      <c r="AB1948" s="1"/>
      <c r="AC1948" s="1"/>
      <c r="AD1948" s="1"/>
      <c r="AE1948" s="1"/>
    </row>
    <row r="1949" spans="1:31">
      <c r="A1949" s="13" t="s">
        <v>174</v>
      </c>
      <c r="B1949" s="2" t="s">
        <v>78</v>
      </c>
      <c r="C1949" s="14" t="s">
        <v>198</v>
      </c>
      <c r="D1949" s="2">
        <v>2014</v>
      </c>
      <c r="E1949" s="14">
        <v>2014</v>
      </c>
      <c r="F1949" s="14" t="s">
        <v>103</v>
      </c>
      <c r="G1949" s="26">
        <v>42836</v>
      </c>
      <c r="H1949" s="26">
        <v>92354</v>
      </c>
      <c r="I1949" s="53">
        <v>207586</v>
      </c>
      <c r="J1949" s="30">
        <v>0.98219999999999996</v>
      </c>
      <c r="K1949" s="30"/>
      <c r="L1949" s="149"/>
      <c r="M1949" s="30"/>
      <c r="N1949" s="30">
        <v>1.35E-2</v>
      </c>
      <c r="O1949" s="1"/>
      <c r="P1949" s="1"/>
      <c r="Q1949" s="1"/>
      <c r="R1949" s="1"/>
      <c r="S1949" s="1"/>
      <c r="T1949" s="1"/>
      <c r="U1949" s="1"/>
      <c r="V1949" s="1"/>
      <c r="W1949" s="1"/>
      <c r="X1949" s="1"/>
      <c r="Y1949" s="1"/>
      <c r="Z1949" s="1"/>
      <c r="AA1949" s="1"/>
      <c r="AB1949" s="1"/>
      <c r="AC1949" s="1"/>
      <c r="AD1949" s="1"/>
      <c r="AE1949" s="1"/>
    </row>
    <row r="1950" spans="1:31">
      <c r="A1950" s="13" t="s">
        <v>175</v>
      </c>
      <c r="B1950" s="2" t="s">
        <v>78</v>
      </c>
      <c r="C1950" s="14" t="s">
        <v>198</v>
      </c>
      <c r="D1950" s="2">
        <v>2014</v>
      </c>
      <c r="E1950" s="14">
        <v>2014</v>
      </c>
      <c r="F1950" s="14" t="s">
        <v>103</v>
      </c>
      <c r="G1950" s="26">
        <v>5597</v>
      </c>
      <c r="H1950" s="26">
        <v>12953</v>
      </c>
      <c r="I1950" s="53">
        <v>36925</v>
      </c>
      <c r="J1950" s="30">
        <v>0.97899999999999998</v>
      </c>
      <c r="K1950" s="30"/>
      <c r="L1950" s="149"/>
      <c r="M1950" s="30"/>
      <c r="N1950" s="30">
        <v>7.85E-2</v>
      </c>
      <c r="O1950" s="1"/>
      <c r="P1950" s="1"/>
      <c r="Q1950" s="1"/>
      <c r="R1950" s="1"/>
      <c r="S1950" s="1"/>
      <c r="T1950" s="1"/>
      <c r="U1950" s="1"/>
      <c r="V1950" s="1"/>
      <c r="W1950" s="1"/>
      <c r="X1950" s="1"/>
      <c r="Y1950" s="1"/>
      <c r="Z1950" s="1"/>
      <c r="AA1950" s="1"/>
      <c r="AB1950" s="1"/>
      <c r="AC1950" s="1"/>
      <c r="AD1950" s="1"/>
      <c r="AE1950" s="1"/>
    </row>
    <row r="1951" spans="1:31">
      <c r="A1951" s="13" t="s">
        <v>176</v>
      </c>
      <c r="B1951" s="2" t="s">
        <v>78</v>
      </c>
      <c r="C1951" s="14" t="s">
        <v>198</v>
      </c>
      <c r="D1951" s="2">
        <v>2014</v>
      </c>
      <c r="E1951" s="14">
        <v>2014</v>
      </c>
      <c r="F1951" s="14" t="s">
        <v>103</v>
      </c>
      <c r="G1951" s="26">
        <v>4898</v>
      </c>
      <c r="H1951" s="26">
        <v>10820</v>
      </c>
      <c r="I1951" s="53">
        <v>25345</v>
      </c>
      <c r="J1951" s="30">
        <v>0.96860000000000002</v>
      </c>
      <c r="K1951" s="30"/>
      <c r="L1951" s="149"/>
      <c r="M1951" s="30"/>
      <c r="N1951" s="30">
        <v>7.85E-2</v>
      </c>
      <c r="O1951" s="1"/>
      <c r="P1951" s="1"/>
      <c r="Q1951" s="1"/>
      <c r="R1951" s="1"/>
      <c r="S1951" s="1"/>
      <c r="T1951" s="1"/>
      <c r="U1951" s="1"/>
      <c r="V1951" s="1"/>
      <c r="W1951" s="1"/>
      <c r="X1951" s="1"/>
      <c r="Y1951" s="1"/>
      <c r="Z1951" s="1"/>
      <c r="AA1951" s="1"/>
      <c r="AB1951" s="1"/>
      <c r="AC1951" s="1"/>
      <c r="AD1951" s="1"/>
      <c r="AE1951" s="1"/>
    </row>
    <row r="1952" spans="1:31">
      <c r="A1952" s="13" t="s">
        <v>177</v>
      </c>
      <c r="B1952" s="2" t="s">
        <v>78</v>
      </c>
      <c r="C1952" s="14" t="s">
        <v>198</v>
      </c>
      <c r="D1952" s="2">
        <v>2014</v>
      </c>
      <c r="E1952" s="14">
        <v>2014</v>
      </c>
      <c r="F1952" s="14" t="s">
        <v>103</v>
      </c>
      <c r="G1952" s="26">
        <v>1006</v>
      </c>
      <c r="H1952" s="26">
        <v>1827</v>
      </c>
      <c r="I1952" s="53">
        <v>4483</v>
      </c>
      <c r="J1952" s="30">
        <v>0.96150000000000002</v>
      </c>
      <c r="K1952" s="30"/>
      <c r="L1952" s="149"/>
      <c r="M1952" s="30"/>
      <c r="N1952" s="30">
        <v>7.85E-2</v>
      </c>
      <c r="O1952" s="1"/>
      <c r="P1952" s="1"/>
      <c r="Q1952" s="1"/>
      <c r="R1952" s="1"/>
      <c r="S1952" s="1"/>
      <c r="T1952" s="1"/>
      <c r="U1952" s="1"/>
      <c r="V1952" s="1"/>
      <c r="W1952" s="1"/>
      <c r="X1952" s="1"/>
      <c r="Y1952" s="1"/>
      <c r="Z1952" s="1"/>
      <c r="AA1952" s="1"/>
      <c r="AB1952" s="1"/>
      <c r="AC1952" s="1"/>
      <c r="AD1952" s="1"/>
      <c r="AE1952" s="1"/>
    </row>
    <row r="1953" spans="1:31">
      <c r="A1953" s="13" t="s">
        <v>178</v>
      </c>
      <c r="B1953" s="2" t="s">
        <v>77</v>
      </c>
      <c r="C1953" s="14" t="s">
        <v>198</v>
      </c>
      <c r="D1953" s="2">
        <v>2014</v>
      </c>
      <c r="E1953" s="14">
        <v>2014</v>
      </c>
      <c r="F1953" s="14" t="s">
        <v>103</v>
      </c>
      <c r="G1953" s="26">
        <v>51030</v>
      </c>
      <c r="H1953" s="26">
        <v>133282</v>
      </c>
      <c r="I1953" s="53">
        <v>229352</v>
      </c>
      <c r="J1953" s="30">
        <v>0.9849</v>
      </c>
      <c r="K1953" s="30"/>
      <c r="L1953" s="149"/>
      <c r="M1953" s="30"/>
      <c r="N1953" s="30">
        <v>4.1099999999999998E-2</v>
      </c>
      <c r="O1953" s="1"/>
      <c r="P1953" s="1"/>
      <c r="Q1953" s="1"/>
      <c r="R1953" s="1"/>
      <c r="S1953" s="1"/>
      <c r="T1953" s="1"/>
      <c r="U1953" s="1"/>
      <c r="V1953" s="1"/>
      <c r="W1953" s="1"/>
      <c r="X1953" s="1"/>
      <c r="Y1953" s="1"/>
      <c r="Z1953" s="1"/>
      <c r="AA1953" s="1"/>
      <c r="AB1953" s="1"/>
      <c r="AC1953" s="1"/>
      <c r="AD1953" s="1"/>
      <c r="AE1953" s="1"/>
    </row>
    <row r="1954" spans="1:31">
      <c r="A1954" s="13" t="s">
        <v>179</v>
      </c>
      <c r="B1954" s="2" t="s">
        <v>78</v>
      </c>
      <c r="C1954" s="14" t="s">
        <v>198</v>
      </c>
      <c r="D1954" s="2">
        <v>2014</v>
      </c>
      <c r="E1954" s="14">
        <v>2014</v>
      </c>
      <c r="F1954" s="14" t="s">
        <v>103</v>
      </c>
      <c r="G1954" s="26">
        <v>3003</v>
      </c>
      <c r="H1954" s="26">
        <v>5536</v>
      </c>
      <c r="I1954" s="53">
        <v>13440</v>
      </c>
      <c r="J1954" s="30">
        <v>0.92620000000000002</v>
      </c>
      <c r="K1954" s="30"/>
      <c r="L1954" s="149"/>
      <c r="M1954" s="30"/>
      <c r="N1954" s="30">
        <v>7.85E-2</v>
      </c>
      <c r="O1954" s="1"/>
      <c r="P1954" s="1"/>
      <c r="Q1954" s="1"/>
      <c r="R1954" s="1"/>
      <c r="S1954" s="1"/>
      <c r="T1954" s="1"/>
      <c r="U1954" s="1"/>
      <c r="V1954" s="1"/>
      <c r="W1954" s="1"/>
      <c r="X1954" s="1"/>
      <c r="Y1954" s="1"/>
      <c r="Z1954" s="1"/>
      <c r="AA1954" s="1"/>
      <c r="AB1954" s="1"/>
      <c r="AC1954" s="1"/>
      <c r="AD1954" s="1"/>
      <c r="AE1954" s="1"/>
    </row>
    <row r="1955" spans="1:31">
      <c r="A1955" s="13" t="s">
        <v>180</v>
      </c>
      <c r="B1955" s="2" t="s">
        <v>77</v>
      </c>
      <c r="C1955" s="14" t="s">
        <v>198</v>
      </c>
      <c r="D1955" s="2">
        <v>2014</v>
      </c>
      <c r="E1955" s="14">
        <v>2014</v>
      </c>
      <c r="F1955" s="14" t="s">
        <v>103</v>
      </c>
      <c r="G1955" s="26">
        <v>35436</v>
      </c>
      <c r="H1955" s="26">
        <v>77875</v>
      </c>
      <c r="I1955" s="53">
        <v>202455</v>
      </c>
      <c r="J1955" s="30">
        <v>0.97440000000000004</v>
      </c>
      <c r="K1955" s="30"/>
      <c r="L1955" s="149"/>
      <c r="M1955" s="30"/>
      <c r="N1955" s="30">
        <v>3.6799999999999999E-2</v>
      </c>
      <c r="O1955" s="1"/>
      <c r="P1955" s="1"/>
      <c r="Q1955" s="1"/>
      <c r="R1955" s="1"/>
      <c r="S1955" s="1"/>
      <c r="T1955" s="1"/>
      <c r="U1955" s="1"/>
      <c r="V1955" s="1"/>
      <c r="W1955" s="1"/>
      <c r="X1955" s="1"/>
      <c r="Y1955" s="1"/>
      <c r="Z1955" s="1"/>
      <c r="AA1955" s="1"/>
      <c r="AB1955" s="1"/>
      <c r="AC1955" s="1"/>
      <c r="AD1955" s="1"/>
      <c r="AE1955" s="1"/>
    </row>
    <row r="1956" spans="1:31">
      <c r="A1956" s="13" t="s">
        <v>181</v>
      </c>
      <c r="B1956" s="2" t="s">
        <v>77</v>
      </c>
      <c r="C1956" s="14" t="s">
        <v>198</v>
      </c>
      <c r="D1956" s="2">
        <v>2014</v>
      </c>
      <c r="E1956" s="14">
        <v>2014</v>
      </c>
      <c r="F1956" s="14" t="s">
        <v>103</v>
      </c>
      <c r="G1956" s="26">
        <v>9116</v>
      </c>
      <c r="H1956" s="26">
        <v>18709</v>
      </c>
      <c r="I1956" s="53">
        <v>50332</v>
      </c>
      <c r="J1956" s="30">
        <v>0.83050000000000002</v>
      </c>
      <c r="K1956" s="30"/>
      <c r="L1956" s="149"/>
      <c r="M1956" s="30"/>
      <c r="N1956" s="30">
        <v>7.85E-2</v>
      </c>
      <c r="O1956" s="1"/>
      <c r="P1956" s="1"/>
      <c r="Q1956" s="1"/>
      <c r="R1956" s="1"/>
      <c r="S1956" s="1"/>
      <c r="T1956" s="1"/>
      <c r="U1956" s="1"/>
      <c r="V1956" s="1"/>
      <c r="W1956" s="1"/>
      <c r="X1956" s="1"/>
      <c r="Y1956" s="1"/>
      <c r="Z1956" s="1"/>
      <c r="AA1956" s="1"/>
      <c r="AB1956" s="1"/>
      <c r="AC1956" s="1"/>
      <c r="AD1956" s="1"/>
      <c r="AE1956" s="1"/>
    </row>
    <row r="1957" spans="1:31">
      <c r="A1957" s="13" t="s">
        <v>182</v>
      </c>
      <c r="B1957" s="2" t="s">
        <v>78</v>
      </c>
      <c r="C1957" s="14" t="s">
        <v>198</v>
      </c>
      <c r="D1957" s="2">
        <v>2014</v>
      </c>
      <c r="E1957" s="14">
        <v>2014</v>
      </c>
      <c r="F1957" s="14" t="s">
        <v>103</v>
      </c>
      <c r="G1957" s="26">
        <v>6012</v>
      </c>
      <c r="H1957" s="26">
        <v>13430</v>
      </c>
      <c r="I1957" s="53">
        <v>28106</v>
      </c>
      <c r="J1957" s="30">
        <v>1</v>
      </c>
      <c r="K1957" s="30"/>
      <c r="L1957" s="149"/>
      <c r="M1957" s="30"/>
      <c r="N1957" s="30">
        <v>7.85E-2</v>
      </c>
      <c r="O1957" s="1"/>
      <c r="P1957" s="1"/>
      <c r="Q1957" s="1"/>
      <c r="R1957" s="1"/>
      <c r="S1957" s="1"/>
      <c r="T1957" s="1"/>
      <c r="U1957" s="1"/>
      <c r="V1957" s="1"/>
      <c r="W1957" s="1"/>
      <c r="X1957" s="1"/>
      <c r="Y1957" s="1"/>
      <c r="Z1957" s="1"/>
      <c r="AA1957" s="1"/>
      <c r="AB1957" s="1"/>
      <c r="AC1957" s="1"/>
      <c r="AD1957" s="1"/>
      <c r="AE1957" s="1"/>
    </row>
    <row r="1958" spans="1:31">
      <c r="A1958" s="56" t="s">
        <v>183</v>
      </c>
      <c r="B1958" s="2" t="s">
        <v>66</v>
      </c>
      <c r="C1958" s="14" t="s">
        <v>65</v>
      </c>
      <c r="D1958" s="2">
        <v>2014</v>
      </c>
      <c r="E1958" s="14">
        <v>2015</v>
      </c>
      <c r="F1958" s="14" t="s">
        <v>103</v>
      </c>
      <c r="G1958" s="26">
        <v>2089037</v>
      </c>
      <c r="H1958" s="26">
        <v>4477428</v>
      </c>
      <c r="I1958" s="53">
        <v>11900473</v>
      </c>
      <c r="J1958" s="30">
        <v>0.96740000000000004</v>
      </c>
      <c r="K1958" s="30"/>
      <c r="L1958" s="149"/>
      <c r="M1958" s="30"/>
      <c r="N1958" s="30">
        <v>0.1166</v>
      </c>
      <c r="O1958" s="2"/>
      <c r="P1958" s="2"/>
      <c r="Q1958" s="2"/>
      <c r="R1958" s="2"/>
      <c r="S1958" s="2"/>
      <c r="T1958" s="2"/>
      <c r="U1958" s="2"/>
      <c r="V1958" s="2"/>
      <c r="W1958" s="2"/>
      <c r="X1958" s="2"/>
      <c r="Y1958" s="2"/>
      <c r="Z1958" s="2"/>
      <c r="AA1958" s="2"/>
      <c r="AB1958" s="2"/>
      <c r="AC1958" s="2"/>
      <c r="AD1958" s="2"/>
      <c r="AE1958" s="2"/>
    </row>
    <row r="1959" spans="1:31">
      <c r="A1959" s="56" t="s">
        <v>184</v>
      </c>
      <c r="B1959" s="2" t="s">
        <v>77</v>
      </c>
      <c r="C1959" s="14" t="s">
        <v>65</v>
      </c>
      <c r="D1959" s="2">
        <v>2014</v>
      </c>
      <c r="E1959" s="14">
        <v>2015</v>
      </c>
      <c r="F1959" s="14" t="s">
        <v>103</v>
      </c>
      <c r="G1959" s="26">
        <v>63146</v>
      </c>
      <c r="H1959" s="26">
        <v>123955</v>
      </c>
      <c r="I1959" s="53">
        <v>396515</v>
      </c>
      <c r="J1959" s="30">
        <v>0.86370000000000002</v>
      </c>
      <c r="K1959" s="30"/>
      <c r="L1959" s="149"/>
      <c r="M1959" s="30"/>
      <c r="N1959" s="30">
        <v>2.7199999999999998E-2</v>
      </c>
      <c r="O1959" s="1"/>
      <c r="P1959" s="1"/>
      <c r="Q1959" s="1"/>
      <c r="R1959" s="1"/>
      <c r="S1959" s="1"/>
      <c r="T1959" s="1"/>
      <c r="U1959" s="1"/>
      <c r="V1959" s="1"/>
      <c r="W1959" s="1"/>
      <c r="X1959" s="1"/>
      <c r="Y1959" s="1"/>
      <c r="Z1959" s="1"/>
      <c r="AA1959" s="1"/>
      <c r="AB1959" s="1"/>
      <c r="AC1959" s="1"/>
      <c r="AD1959" s="1"/>
      <c r="AE1959" s="1"/>
    </row>
    <row r="1960" spans="1:31">
      <c r="A1960" s="56" t="s">
        <v>185</v>
      </c>
      <c r="B1960" s="2" t="s">
        <v>78</v>
      </c>
      <c r="C1960" s="14" t="s">
        <v>65</v>
      </c>
      <c r="D1960" s="2">
        <v>2014</v>
      </c>
      <c r="E1960" s="14">
        <v>2015</v>
      </c>
      <c r="F1960" s="14" t="s">
        <v>103</v>
      </c>
      <c r="G1960" s="26">
        <v>114</v>
      </c>
      <c r="H1960" s="26">
        <v>185</v>
      </c>
      <c r="I1960" s="53">
        <v>370</v>
      </c>
      <c r="J1960" s="30">
        <v>1</v>
      </c>
      <c r="K1960" s="30"/>
      <c r="L1960" s="149"/>
      <c r="M1960" s="30"/>
      <c r="N1960" s="30">
        <v>0</v>
      </c>
      <c r="O1960" s="1"/>
      <c r="P1960" s="1"/>
      <c r="Q1960" s="1"/>
      <c r="R1960" s="1"/>
      <c r="S1960" s="1"/>
      <c r="T1960" s="1"/>
      <c r="U1960" s="1"/>
      <c r="V1960" s="1"/>
      <c r="W1960" s="1"/>
      <c r="X1960" s="1"/>
      <c r="Y1960" s="1"/>
      <c r="Z1960" s="1"/>
      <c r="AA1960" s="1"/>
      <c r="AB1960" s="1"/>
      <c r="AC1960" s="1"/>
      <c r="AD1960" s="1"/>
      <c r="AE1960" s="1"/>
    </row>
    <row r="1961" spans="1:31">
      <c r="A1961" s="56" t="s">
        <v>186</v>
      </c>
      <c r="B1961" s="2" t="s">
        <v>78</v>
      </c>
      <c r="C1961" s="14" t="s">
        <v>65</v>
      </c>
      <c r="D1961" s="2">
        <v>2014</v>
      </c>
      <c r="E1961" s="14">
        <v>2015</v>
      </c>
      <c r="F1961" s="14" t="s">
        <v>103</v>
      </c>
      <c r="G1961" s="26">
        <v>1727</v>
      </c>
      <c r="H1961" s="26">
        <v>3308</v>
      </c>
      <c r="I1961" s="53">
        <v>7301</v>
      </c>
      <c r="J1961" s="30">
        <v>0.95650000000000002</v>
      </c>
      <c r="K1961" s="30"/>
      <c r="L1961" s="149"/>
      <c r="M1961" s="30"/>
      <c r="N1961" s="30">
        <v>0</v>
      </c>
      <c r="O1961" s="1"/>
      <c r="P1961" s="1"/>
      <c r="Q1961" s="1"/>
      <c r="R1961" s="1"/>
      <c r="S1961" s="1"/>
      <c r="T1961" s="1"/>
      <c r="U1961" s="1"/>
      <c r="V1961" s="1"/>
      <c r="W1961" s="1"/>
      <c r="X1961" s="1"/>
      <c r="Y1961" s="1"/>
      <c r="Z1961" s="1"/>
      <c r="AA1961" s="1"/>
      <c r="AB1961" s="1"/>
      <c r="AC1961" s="1"/>
      <c r="AD1961" s="1"/>
      <c r="AE1961" s="1"/>
    </row>
    <row r="1962" spans="1:31">
      <c r="A1962" s="56" t="s">
        <v>187</v>
      </c>
      <c r="B1962" s="2" t="s">
        <v>78</v>
      </c>
      <c r="C1962" s="14" t="s">
        <v>65</v>
      </c>
      <c r="D1962" s="2">
        <v>2014</v>
      </c>
      <c r="E1962" s="14">
        <v>2015</v>
      </c>
      <c r="F1962" s="14" t="s">
        <v>103</v>
      </c>
      <c r="G1962" s="26">
        <v>15879</v>
      </c>
      <c r="H1962" s="26">
        <v>31231</v>
      </c>
      <c r="I1962" s="53">
        <v>76433</v>
      </c>
      <c r="J1962" s="30">
        <v>0.94240000000000002</v>
      </c>
      <c r="K1962" s="30"/>
      <c r="L1962" s="149"/>
      <c r="M1962" s="30"/>
      <c r="N1962" s="30">
        <v>0</v>
      </c>
    </row>
    <row r="1963" spans="1:31">
      <c r="A1963" s="56" t="s">
        <v>188</v>
      </c>
      <c r="B1963" s="2" t="s">
        <v>78</v>
      </c>
      <c r="C1963" s="14" t="s">
        <v>65</v>
      </c>
      <c r="D1963" s="2">
        <v>2014</v>
      </c>
      <c r="E1963" s="14">
        <v>2015</v>
      </c>
      <c r="F1963" s="14" t="s">
        <v>103</v>
      </c>
      <c r="G1963" s="26">
        <v>2867</v>
      </c>
      <c r="H1963" s="26">
        <v>5378</v>
      </c>
      <c r="I1963" s="53">
        <v>11026</v>
      </c>
      <c r="J1963" s="30">
        <v>1</v>
      </c>
      <c r="K1963" s="30"/>
      <c r="L1963" s="149"/>
      <c r="M1963" s="30"/>
      <c r="N1963" s="30">
        <v>0</v>
      </c>
    </row>
    <row r="1964" spans="1:31">
      <c r="A1964" s="56" t="s">
        <v>189</v>
      </c>
      <c r="B1964" s="2" t="s">
        <v>78</v>
      </c>
      <c r="C1964" s="14" t="s">
        <v>65</v>
      </c>
      <c r="D1964" s="2">
        <v>2014</v>
      </c>
      <c r="E1964" s="14">
        <v>2015</v>
      </c>
      <c r="F1964" s="14" t="s">
        <v>103</v>
      </c>
      <c r="G1964" s="26">
        <v>666</v>
      </c>
      <c r="H1964" s="26">
        <v>1540</v>
      </c>
      <c r="I1964" s="53">
        <v>8031</v>
      </c>
      <c r="J1964" s="30">
        <v>0.60870000000000002</v>
      </c>
      <c r="K1964" s="30"/>
      <c r="L1964" s="149"/>
      <c r="M1964" s="30"/>
      <c r="N1964" s="30">
        <v>0</v>
      </c>
    </row>
    <row r="1965" spans="1:31">
      <c r="A1965" s="56" t="s">
        <v>190</v>
      </c>
      <c r="B1965" s="2" t="s">
        <v>77</v>
      </c>
      <c r="C1965" s="14" t="s">
        <v>65</v>
      </c>
      <c r="D1965" s="2">
        <v>2014</v>
      </c>
      <c r="E1965" s="14">
        <v>2015</v>
      </c>
      <c r="F1965" s="14" t="s">
        <v>103</v>
      </c>
      <c r="G1965" s="26">
        <v>35825</v>
      </c>
      <c r="H1965" s="26">
        <v>77345</v>
      </c>
      <c r="I1965" s="53">
        <v>241412</v>
      </c>
      <c r="J1965" s="30">
        <v>0.92530000000000001</v>
      </c>
      <c r="K1965" s="30"/>
      <c r="L1965" s="149"/>
      <c r="M1965" s="30"/>
      <c r="N1965" s="30">
        <v>5.79E-2</v>
      </c>
    </row>
    <row r="1966" spans="1:31">
      <c r="A1966" s="56" t="s">
        <v>191</v>
      </c>
      <c r="B1966" s="2" t="s">
        <v>78</v>
      </c>
      <c r="C1966" s="14" t="s">
        <v>65</v>
      </c>
      <c r="D1966" s="2">
        <v>2014</v>
      </c>
      <c r="E1966" s="14">
        <v>2015</v>
      </c>
      <c r="F1966" s="14" t="s">
        <v>103</v>
      </c>
      <c r="G1966" s="26">
        <v>2516</v>
      </c>
      <c r="H1966" s="26">
        <v>5167</v>
      </c>
      <c r="I1966" s="53">
        <v>10909</v>
      </c>
      <c r="J1966" s="30">
        <v>1</v>
      </c>
      <c r="K1966" s="30"/>
      <c r="L1966" s="149"/>
      <c r="M1966" s="30"/>
      <c r="N1966" s="30">
        <v>0</v>
      </c>
    </row>
    <row r="1967" spans="1:31">
      <c r="A1967" s="56" t="s">
        <v>192</v>
      </c>
      <c r="B1967" s="2" t="s">
        <v>78</v>
      </c>
      <c r="C1967" s="14" t="s">
        <v>65</v>
      </c>
      <c r="D1967" s="2">
        <v>2014</v>
      </c>
      <c r="E1967" s="14">
        <v>2015</v>
      </c>
      <c r="F1967" s="14" t="s">
        <v>103</v>
      </c>
      <c r="G1967" s="26">
        <v>6932</v>
      </c>
      <c r="H1967" s="26">
        <v>12578</v>
      </c>
      <c r="I1967" s="53">
        <v>34147</v>
      </c>
      <c r="J1967" s="30">
        <v>1</v>
      </c>
      <c r="K1967" s="30"/>
      <c r="L1967" s="149"/>
      <c r="M1967" s="30"/>
      <c r="N1967" s="30">
        <v>0</v>
      </c>
    </row>
    <row r="1968" spans="1:31">
      <c r="A1968" s="13" t="s">
        <v>134</v>
      </c>
      <c r="B1968" s="2" t="s">
        <v>77</v>
      </c>
      <c r="C1968" s="14" t="s">
        <v>65</v>
      </c>
      <c r="D1968" s="2">
        <v>2014</v>
      </c>
      <c r="E1968" s="14">
        <v>2015</v>
      </c>
      <c r="F1968" s="14" t="s">
        <v>103</v>
      </c>
      <c r="G1968" s="26">
        <v>94483</v>
      </c>
      <c r="H1968" s="26">
        <v>223686</v>
      </c>
      <c r="I1968" s="53">
        <v>435499</v>
      </c>
      <c r="J1968" s="30">
        <v>0.95709999999999995</v>
      </c>
      <c r="K1968" s="30"/>
      <c r="L1968" s="149"/>
      <c r="M1968" s="30"/>
      <c r="N1968" s="30">
        <v>2.23E-2</v>
      </c>
    </row>
    <row r="1969" spans="1:14">
      <c r="A1969" s="13" t="s">
        <v>135</v>
      </c>
      <c r="B1969" s="2" t="s">
        <v>78</v>
      </c>
      <c r="C1969" s="14" t="s">
        <v>65</v>
      </c>
      <c r="D1969" s="2">
        <v>2014</v>
      </c>
      <c r="E1969" s="14">
        <v>2015</v>
      </c>
      <c r="F1969" s="14" t="s">
        <v>103</v>
      </c>
      <c r="G1969" s="26">
        <v>1485</v>
      </c>
      <c r="H1969" s="26">
        <v>3565</v>
      </c>
      <c r="I1969" s="53">
        <v>10956</v>
      </c>
      <c r="J1969" s="30">
        <v>1</v>
      </c>
      <c r="K1969" s="30"/>
      <c r="L1969" s="149"/>
      <c r="M1969" s="30"/>
      <c r="N1969" s="30">
        <v>0</v>
      </c>
    </row>
    <row r="1970" spans="1:14">
      <c r="A1970" s="13" t="s">
        <v>136</v>
      </c>
      <c r="B1970" s="2" t="s">
        <v>78</v>
      </c>
      <c r="C1970" s="14" t="s">
        <v>65</v>
      </c>
      <c r="D1970" s="2">
        <v>2014</v>
      </c>
      <c r="E1970" s="14">
        <v>2015</v>
      </c>
      <c r="F1970" s="14" t="s">
        <v>103</v>
      </c>
      <c r="G1970" s="26">
        <v>11119</v>
      </c>
      <c r="H1970" s="26">
        <v>19813</v>
      </c>
      <c r="I1970" s="53">
        <v>45611</v>
      </c>
      <c r="J1970" s="30">
        <v>0.99399999999999999</v>
      </c>
      <c r="K1970" s="30"/>
      <c r="L1970" s="149"/>
      <c r="M1970" s="30"/>
      <c r="N1970" s="30">
        <v>0</v>
      </c>
    </row>
    <row r="1971" spans="1:14">
      <c r="A1971" s="13" t="s">
        <v>137</v>
      </c>
      <c r="B1971" s="2" t="s">
        <v>78</v>
      </c>
      <c r="C1971" s="14" t="s">
        <v>65</v>
      </c>
      <c r="D1971" s="2">
        <v>2014</v>
      </c>
      <c r="E1971" s="14">
        <v>2015</v>
      </c>
      <c r="F1971" s="14" t="s">
        <v>103</v>
      </c>
      <c r="G1971" s="26">
        <v>16657</v>
      </c>
      <c r="H1971" s="26">
        <v>42202</v>
      </c>
      <c r="I1971" s="53">
        <v>83780</v>
      </c>
      <c r="J1971" s="30">
        <v>0.91510000000000002</v>
      </c>
      <c r="K1971" s="30"/>
      <c r="L1971" s="149"/>
      <c r="M1971" s="30"/>
      <c r="N1971" s="30">
        <v>0</v>
      </c>
    </row>
    <row r="1972" spans="1:14">
      <c r="A1972" s="13" t="s">
        <v>138</v>
      </c>
      <c r="B1972" s="2" t="s">
        <v>78</v>
      </c>
      <c r="C1972" s="14" t="s">
        <v>65</v>
      </c>
      <c r="D1972" s="2">
        <v>2014</v>
      </c>
      <c r="E1972" s="14">
        <v>2015</v>
      </c>
      <c r="F1972" s="14" t="s">
        <v>103</v>
      </c>
      <c r="G1972" s="26">
        <v>1043</v>
      </c>
      <c r="H1972" s="26">
        <v>2093</v>
      </c>
      <c r="I1972" s="53">
        <v>5275</v>
      </c>
      <c r="J1972" s="30">
        <v>1</v>
      </c>
      <c r="K1972" s="30"/>
      <c r="L1972" s="149"/>
      <c r="M1972" s="30"/>
      <c r="N1972" s="30">
        <v>0</v>
      </c>
    </row>
    <row r="1973" spans="1:14">
      <c r="A1973" s="13" t="s">
        <v>139</v>
      </c>
      <c r="B1973" s="2" t="s">
        <v>78</v>
      </c>
      <c r="C1973" s="14" t="s">
        <v>65</v>
      </c>
      <c r="D1973" s="2">
        <v>2014</v>
      </c>
      <c r="E1973" s="14">
        <v>2015</v>
      </c>
      <c r="F1973" s="14" t="s">
        <v>103</v>
      </c>
      <c r="G1973" s="26">
        <v>62059</v>
      </c>
      <c r="H1973" s="26">
        <v>147285</v>
      </c>
      <c r="I1973" s="53">
        <v>348278</v>
      </c>
      <c r="J1973" s="30">
        <v>0.99509999999999998</v>
      </c>
      <c r="K1973" s="30"/>
      <c r="L1973" s="149"/>
      <c r="M1973" s="30"/>
      <c r="N1973" s="30">
        <v>4.7600000000000003E-2</v>
      </c>
    </row>
    <row r="1974" spans="1:14">
      <c r="A1974" s="13" t="s">
        <v>140</v>
      </c>
      <c r="B1974" s="2" t="s">
        <v>78</v>
      </c>
      <c r="C1974" s="14" t="s">
        <v>65</v>
      </c>
      <c r="D1974" s="2">
        <v>2014</v>
      </c>
      <c r="E1974" s="14">
        <v>2015</v>
      </c>
      <c r="F1974" s="14" t="s">
        <v>103</v>
      </c>
      <c r="G1974" s="26">
        <v>10066</v>
      </c>
      <c r="H1974" s="26">
        <v>23550</v>
      </c>
      <c r="I1974" s="53">
        <v>51117</v>
      </c>
      <c r="J1974" s="30">
        <v>0.99819999999999998</v>
      </c>
      <c r="K1974" s="30"/>
      <c r="L1974" s="149"/>
      <c r="M1974" s="30"/>
      <c r="N1974" s="30">
        <v>0</v>
      </c>
    </row>
    <row r="1975" spans="1:14">
      <c r="A1975" s="13" t="s">
        <v>141</v>
      </c>
      <c r="B1975" s="2" t="s">
        <v>78</v>
      </c>
      <c r="C1975" s="14" t="s">
        <v>65</v>
      </c>
      <c r="D1975" s="2">
        <v>2014</v>
      </c>
      <c r="E1975" s="14">
        <v>2015</v>
      </c>
      <c r="F1975" s="14" t="s">
        <v>103</v>
      </c>
      <c r="G1975" s="26">
        <v>5693</v>
      </c>
      <c r="H1975" s="26">
        <v>11283</v>
      </c>
      <c r="I1975" s="53">
        <v>27318</v>
      </c>
      <c r="J1975" s="30">
        <v>0.95140000000000002</v>
      </c>
      <c r="K1975" s="30"/>
      <c r="L1975" s="149"/>
      <c r="M1975" s="30"/>
      <c r="N1975" s="30">
        <v>0</v>
      </c>
    </row>
    <row r="1976" spans="1:14">
      <c r="A1976" s="13" t="s">
        <v>142</v>
      </c>
      <c r="B1976" s="2" t="s">
        <v>78</v>
      </c>
      <c r="C1976" s="14" t="s">
        <v>65</v>
      </c>
      <c r="D1976" s="2">
        <v>2014</v>
      </c>
      <c r="E1976" s="14">
        <v>2015</v>
      </c>
      <c r="F1976" s="14" t="s">
        <v>103</v>
      </c>
      <c r="G1976" s="26">
        <v>1574</v>
      </c>
      <c r="H1976" s="26">
        <v>3216</v>
      </c>
      <c r="I1976" s="53">
        <v>6988</v>
      </c>
      <c r="J1976" s="30">
        <v>0.83160000000000001</v>
      </c>
      <c r="K1976" s="30"/>
      <c r="L1976" s="149"/>
      <c r="M1976" s="30"/>
      <c r="N1976" s="30">
        <v>0</v>
      </c>
    </row>
    <row r="1977" spans="1:14">
      <c r="A1977" s="13" t="s">
        <v>143</v>
      </c>
      <c r="B1977" s="2" t="s">
        <v>79</v>
      </c>
      <c r="C1977" s="14" t="s">
        <v>65</v>
      </c>
      <c r="D1977" s="2">
        <v>2014</v>
      </c>
      <c r="E1977" s="14">
        <v>2015</v>
      </c>
      <c r="F1977" s="14" t="s">
        <v>103</v>
      </c>
      <c r="G1977" s="26">
        <v>585664</v>
      </c>
      <c r="H1977" s="26">
        <v>1190842</v>
      </c>
      <c r="I1977" s="53">
        <v>3622748</v>
      </c>
      <c r="J1977" s="30">
        <v>0.96479999999999999</v>
      </c>
      <c r="K1977" s="30"/>
      <c r="L1977" s="149"/>
      <c r="M1977" s="30"/>
      <c r="N1977" s="30">
        <v>0.12770000000000001</v>
      </c>
    </row>
    <row r="1978" spans="1:14">
      <c r="A1978" s="13" t="s">
        <v>144</v>
      </c>
      <c r="B1978" s="2" t="s">
        <v>78</v>
      </c>
      <c r="C1978" s="14" t="s">
        <v>65</v>
      </c>
      <c r="D1978" s="2">
        <v>2014</v>
      </c>
      <c r="E1978" s="14">
        <v>2015</v>
      </c>
      <c r="F1978" s="14" t="s">
        <v>103</v>
      </c>
      <c r="G1978" s="26">
        <v>11515</v>
      </c>
      <c r="H1978" s="26">
        <v>28701</v>
      </c>
      <c r="I1978" s="53">
        <v>64839</v>
      </c>
      <c r="J1978" s="30">
        <v>0.99809999999999999</v>
      </c>
      <c r="K1978" s="30"/>
      <c r="L1978" s="149"/>
      <c r="M1978" s="30"/>
      <c r="N1978" s="30">
        <v>0</v>
      </c>
    </row>
    <row r="1979" spans="1:14">
      <c r="A1979" s="13" t="s">
        <v>145</v>
      </c>
      <c r="B1979" s="2" t="s">
        <v>78</v>
      </c>
      <c r="C1979" s="14" t="s">
        <v>65</v>
      </c>
      <c r="D1979" s="2">
        <v>2014</v>
      </c>
      <c r="E1979" s="14">
        <v>2015</v>
      </c>
      <c r="F1979" s="14" t="s">
        <v>103</v>
      </c>
      <c r="G1979" s="26">
        <v>6311</v>
      </c>
      <c r="H1979" s="26">
        <v>10475</v>
      </c>
      <c r="I1979" s="53">
        <v>39464</v>
      </c>
      <c r="J1979" s="30">
        <v>0.96930000000000005</v>
      </c>
      <c r="K1979" s="30"/>
      <c r="L1979" s="149"/>
      <c r="M1979" s="30"/>
      <c r="N1979" s="30">
        <v>0</v>
      </c>
    </row>
    <row r="1980" spans="1:14">
      <c r="A1980" s="13" t="s">
        <v>146</v>
      </c>
      <c r="B1980" s="2" t="s">
        <v>78</v>
      </c>
      <c r="C1980" s="14" t="s">
        <v>65</v>
      </c>
      <c r="D1980" s="2">
        <v>2014</v>
      </c>
      <c r="E1980" s="14">
        <v>2015</v>
      </c>
      <c r="F1980" s="14" t="s">
        <v>103</v>
      </c>
      <c r="G1980" s="26">
        <v>1016</v>
      </c>
      <c r="H1980" s="26">
        <v>1972</v>
      </c>
      <c r="I1980" s="53">
        <v>4499</v>
      </c>
      <c r="J1980" s="30">
        <v>0.80430000000000001</v>
      </c>
      <c r="K1980" s="30"/>
      <c r="L1980" s="149"/>
      <c r="M1980" s="30"/>
      <c r="N1980" s="30">
        <v>0</v>
      </c>
    </row>
    <row r="1981" spans="1:14">
      <c r="A1981" s="13" t="s">
        <v>147</v>
      </c>
      <c r="B1981" s="2" t="s">
        <v>78</v>
      </c>
      <c r="C1981" s="14" t="s">
        <v>65</v>
      </c>
      <c r="D1981" s="2">
        <v>2014</v>
      </c>
      <c r="E1981" s="14">
        <v>2015</v>
      </c>
      <c r="F1981" s="14" t="s">
        <v>103</v>
      </c>
      <c r="G1981" s="26">
        <v>7329</v>
      </c>
      <c r="H1981" s="26">
        <v>13591</v>
      </c>
      <c r="I1981" s="53">
        <v>36457</v>
      </c>
      <c r="J1981" s="30">
        <v>0.98080000000000001</v>
      </c>
      <c r="K1981" s="30"/>
      <c r="L1981" s="149"/>
      <c r="M1981" s="30"/>
      <c r="N1981" s="30">
        <v>0</v>
      </c>
    </row>
    <row r="1982" spans="1:14">
      <c r="A1982" s="13" t="s">
        <v>148</v>
      </c>
      <c r="B1982" s="2" t="s">
        <v>78</v>
      </c>
      <c r="C1982" s="14" t="s">
        <v>65</v>
      </c>
      <c r="D1982" s="2">
        <v>2014</v>
      </c>
      <c r="E1982" s="14">
        <v>2015</v>
      </c>
      <c r="F1982" s="14" t="s">
        <v>103</v>
      </c>
      <c r="G1982" s="26">
        <v>24235</v>
      </c>
      <c r="H1982" s="26">
        <v>57128</v>
      </c>
      <c r="I1982" s="53">
        <v>126066</v>
      </c>
      <c r="J1982" s="30">
        <v>0.98899999999999999</v>
      </c>
      <c r="K1982" s="30"/>
      <c r="L1982" s="149"/>
      <c r="M1982" s="30"/>
      <c r="N1982" s="30">
        <v>5.5999999999999999E-3</v>
      </c>
    </row>
    <row r="1983" spans="1:14">
      <c r="A1983" s="13" t="s">
        <v>149</v>
      </c>
      <c r="B1983" s="2" t="s">
        <v>78</v>
      </c>
      <c r="C1983" s="14" t="s">
        <v>65</v>
      </c>
      <c r="D1983" s="2">
        <v>2014</v>
      </c>
      <c r="E1983" s="14">
        <v>2015</v>
      </c>
      <c r="F1983" s="14" t="s">
        <v>103</v>
      </c>
      <c r="G1983" s="26">
        <v>481</v>
      </c>
      <c r="H1983" s="26">
        <v>1033</v>
      </c>
      <c r="I1983" s="53">
        <v>2925</v>
      </c>
      <c r="J1983" s="30">
        <v>1</v>
      </c>
      <c r="K1983" s="30"/>
      <c r="L1983" s="149"/>
      <c r="M1983" s="30"/>
      <c r="N1983" s="30">
        <v>0</v>
      </c>
    </row>
    <row r="1984" spans="1:14">
      <c r="A1984" s="13" t="s">
        <v>150</v>
      </c>
      <c r="B1984" s="2" t="s">
        <v>78</v>
      </c>
      <c r="C1984" s="14" t="s">
        <v>65</v>
      </c>
      <c r="D1984" s="2">
        <v>2014</v>
      </c>
      <c r="E1984" s="14">
        <v>2015</v>
      </c>
      <c r="F1984" s="14" t="s">
        <v>103</v>
      </c>
      <c r="G1984" s="26">
        <v>456</v>
      </c>
      <c r="H1984" s="26">
        <v>778</v>
      </c>
      <c r="I1984" s="53">
        <v>3157</v>
      </c>
      <c r="J1984" s="30">
        <v>1</v>
      </c>
      <c r="K1984" s="30"/>
      <c r="L1984" s="149"/>
      <c r="M1984" s="30"/>
      <c r="N1984" s="30">
        <v>0</v>
      </c>
    </row>
    <row r="1985" spans="1:14">
      <c r="A1985" s="13" t="s">
        <v>151</v>
      </c>
      <c r="B1985" s="2" t="s">
        <v>78</v>
      </c>
      <c r="C1985" s="14" t="s">
        <v>65</v>
      </c>
      <c r="D1985" s="2">
        <v>2014</v>
      </c>
      <c r="E1985" s="14">
        <v>2015</v>
      </c>
      <c r="F1985" s="14" t="s">
        <v>103</v>
      </c>
      <c r="G1985" s="26">
        <v>20520</v>
      </c>
      <c r="H1985" s="26">
        <v>45843</v>
      </c>
      <c r="I1985" s="53">
        <v>152866</v>
      </c>
      <c r="J1985" s="30">
        <v>1</v>
      </c>
      <c r="K1985" s="30"/>
      <c r="L1985" s="149"/>
      <c r="M1985" s="30"/>
      <c r="N1985" s="30">
        <v>3.0599999999999999E-2</v>
      </c>
    </row>
    <row r="1986" spans="1:14">
      <c r="A1986" s="13" t="s">
        <v>152</v>
      </c>
      <c r="B1986" s="2" t="s">
        <v>78</v>
      </c>
      <c r="C1986" s="14" t="s">
        <v>65</v>
      </c>
      <c r="D1986" s="2">
        <v>2014</v>
      </c>
      <c r="E1986" s="14">
        <v>2015</v>
      </c>
      <c r="F1986" s="14" t="s">
        <v>103</v>
      </c>
      <c r="G1986" s="26">
        <v>3444</v>
      </c>
      <c r="H1986" s="26">
        <v>7124</v>
      </c>
      <c r="I1986" s="53">
        <v>28953</v>
      </c>
      <c r="J1986" s="30">
        <v>0.88170000000000004</v>
      </c>
      <c r="K1986" s="30"/>
      <c r="L1986" s="149"/>
      <c r="M1986" s="30"/>
      <c r="N1986" s="30">
        <v>0</v>
      </c>
    </row>
    <row r="1987" spans="1:14">
      <c r="A1987" s="13" t="s">
        <v>153</v>
      </c>
      <c r="B1987" s="2" t="s">
        <v>78</v>
      </c>
      <c r="C1987" s="14" t="s">
        <v>65</v>
      </c>
      <c r="D1987" s="2">
        <v>2014</v>
      </c>
      <c r="E1987" s="14">
        <v>2015</v>
      </c>
      <c r="F1987" s="14" t="s">
        <v>103</v>
      </c>
      <c r="G1987" s="26">
        <v>4202</v>
      </c>
      <c r="H1987" s="26">
        <v>7687</v>
      </c>
      <c r="I1987" s="53">
        <v>21897</v>
      </c>
      <c r="J1987" s="30">
        <v>1</v>
      </c>
      <c r="K1987" s="30"/>
      <c r="L1987" s="149"/>
      <c r="M1987" s="30"/>
      <c r="N1987" s="30">
        <v>0</v>
      </c>
    </row>
    <row r="1988" spans="1:14">
      <c r="A1988" s="13" t="s">
        <v>154</v>
      </c>
      <c r="B1988" s="2" t="s">
        <v>77</v>
      </c>
      <c r="C1988" s="14" t="s">
        <v>65</v>
      </c>
      <c r="D1988" s="2">
        <v>2014</v>
      </c>
      <c r="E1988" s="14">
        <v>2015</v>
      </c>
      <c r="F1988" s="14" t="s">
        <v>103</v>
      </c>
      <c r="G1988" s="26">
        <v>118925</v>
      </c>
      <c r="H1988" s="26">
        <v>273208</v>
      </c>
      <c r="I1988" s="53">
        <v>792309</v>
      </c>
      <c r="J1988" s="30">
        <v>0.98499999999999999</v>
      </c>
      <c r="K1988" s="30"/>
      <c r="L1988" s="149"/>
      <c r="M1988" s="30"/>
      <c r="N1988" s="30">
        <v>9.1999999999999998E-3</v>
      </c>
    </row>
    <row r="1989" spans="1:14">
      <c r="A1989" s="13" t="s">
        <v>155</v>
      </c>
      <c r="B1989" s="2" t="s">
        <v>77</v>
      </c>
      <c r="C1989" s="14" t="s">
        <v>65</v>
      </c>
      <c r="D1989" s="2">
        <v>2014</v>
      </c>
      <c r="E1989" s="14">
        <v>2015</v>
      </c>
      <c r="F1989" s="14" t="s">
        <v>103</v>
      </c>
      <c r="G1989" s="26">
        <v>9374</v>
      </c>
      <c r="H1989" s="26">
        <v>18731</v>
      </c>
      <c r="I1989" s="53">
        <v>57081</v>
      </c>
      <c r="J1989" s="30">
        <v>0.99260000000000004</v>
      </c>
      <c r="K1989" s="30"/>
      <c r="L1989" s="149"/>
      <c r="M1989" s="30"/>
      <c r="N1989" s="30">
        <v>0</v>
      </c>
    </row>
    <row r="1990" spans="1:14">
      <c r="A1990" s="13" t="s">
        <v>156</v>
      </c>
      <c r="B1990" s="2" t="s">
        <v>78</v>
      </c>
      <c r="C1990" s="14" t="s">
        <v>65</v>
      </c>
      <c r="D1990" s="2">
        <v>2014</v>
      </c>
      <c r="E1990" s="14">
        <v>2015</v>
      </c>
      <c r="F1990" s="14" t="s">
        <v>103</v>
      </c>
      <c r="G1990" s="26">
        <v>969</v>
      </c>
      <c r="H1990" s="26">
        <v>1888</v>
      </c>
      <c r="I1990" s="53">
        <v>5232</v>
      </c>
      <c r="J1990" s="30">
        <v>0.96360000000000001</v>
      </c>
      <c r="K1990" s="30"/>
      <c r="L1990" s="149"/>
      <c r="M1990" s="30"/>
      <c r="N1990" s="30">
        <v>0</v>
      </c>
    </row>
    <row r="1991" spans="1:14">
      <c r="A1991" s="13" t="s">
        <v>157</v>
      </c>
      <c r="B1991" s="2" t="s">
        <v>78</v>
      </c>
      <c r="C1991" s="14" t="s">
        <v>65</v>
      </c>
      <c r="D1991" s="2">
        <v>2014</v>
      </c>
      <c r="E1991" s="14">
        <v>2015</v>
      </c>
      <c r="F1991" s="14" t="s">
        <v>103</v>
      </c>
      <c r="G1991" s="26">
        <v>127594</v>
      </c>
      <c r="H1991" s="26">
        <v>296194</v>
      </c>
      <c r="I1991" s="53">
        <v>720337</v>
      </c>
      <c r="J1991" s="30">
        <v>0.99409999999999998</v>
      </c>
      <c r="K1991" s="30"/>
      <c r="L1991" s="149"/>
      <c r="M1991" s="30"/>
      <c r="N1991" s="30">
        <v>1.4999999999999999E-2</v>
      </c>
    </row>
    <row r="1992" spans="1:14">
      <c r="A1992" s="13" t="s">
        <v>158</v>
      </c>
      <c r="B1992" s="2" t="s">
        <v>77</v>
      </c>
      <c r="C1992" s="14" t="s">
        <v>65</v>
      </c>
      <c r="D1992" s="2">
        <v>2014</v>
      </c>
      <c r="E1992" s="14">
        <v>2015</v>
      </c>
      <c r="F1992" s="14" t="s">
        <v>103</v>
      </c>
      <c r="G1992" s="26">
        <v>103843</v>
      </c>
      <c r="H1992" s="26">
        <v>220147</v>
      </c>
      <c r="I1992" s="53">
        <v>494770</v>
      </c>
      <c r="J1992" s="30">
        <v>0.98619999999999997</v>
      </c>
      <c r="K1992" s="30"/>
      <c r="L1992" s="149"/>
      <c r="M1992" s="30"/>
      <c r="N1992" s="30">
        <v>0</v>
      </c>
    </row>
    <row r="1993" spans="1:14">
      <c r="A1993" s="13" t="s">
        <v>159</v>
      </c>
      <c r="B1993" s="2" t="s">
        <v>78</v>
      </c>
      <c r="C1993" s="14" t="s">
        <v>65</v>
      </c>
      <c r="D1993" s="2">
        <v>2014</v>
      </c>
      <c r="E1993" s="14">
        <v>2015</v>
      </c>
      <c r="F1993" s="14" t="s">
        <v>103</v>
      </c>
      <c r="G1993" s="26">
        <v>2658</v>
      </c>
      <c r="H1993" s="26">
        <v>5905</v>
      </c>
      <c r="I1993" s="53">
        <v>16279</v>
      </c>
      <c r="J1993" s="30">
        <v>0.9</v>
      </c>
      <c r="K1993" s="30"/>
      <c r="L1993" s="149"/>
      <c r="M1993" s="30"/>
      <c r="N1993" s="30">
        <v>0</v>
      </c>
    </row>
    <row r="1994" spans="1:14">
      <c r="A1994" s="13" t="s">
        <v>160</v>
      </c>
      <c r="B1994" s="2" t="s">
        <v>78</v>
      </c>
      <c r="C1994" s="14" t="s">
        <v>65</v>
      </c>
      <c r="D1994" s="2">
        <v>2014</v>
      </c>
      <c r="E1994" s="14">
        <v>2015</v>
      </c>
      <c r="F1994" s="14" t="s">
        <v>103</v>
      </c>
      <c r="G1994" s="26">
        <v>176843</v>
      </c>
      <c r="H1994" s="26">
        <v>399898</v>
      </c>
      <c r="I1994" s="53">
        <v>779821</v>
      </c>
      <c r="J1994" s="30">
        <v>0.99990000000000001</v>
      </c>
      <c r="K1994" s="30"/>
      <c r="L1994" s="149"/>
      <c r="M1994" s="30"/>
      <c r="N1994" s="30">
        <v>3.7600000000000001E-2</v>
      </c>
    </row>
    <row r="1995" spans="1:14">
      <c r="A1995" s="13" t="s">
        <v>161</v>
      </c>
      <c r="B1995" s="2" t="s">
        <v>77</v>
      </c>
      <c r="C1995" s="14" t="s">
        <v>65</v>
      </c>
      <c r="D1995" s="2">
        <v>2014</v>
      </c>
      <c r="E1995" s="14">
        <v>2015</v>
      </c>
      <c r="F1995" s="14" t="s">
        <v>103</v>
      </c>
      <c r="G1995" s="26">
        <v>138327</v>
      </c>
      <c r="H1995" s="26">
        <v>285499</v>
      </c>
      <c r="I1995" s="53">
        <v>758368</v>
      </c>
      <c r="J1995" s="30">
        <v>0.93369999999999997</v>
      </c>
      <c r="K1995" s="30"/>
      <c r="L1995" s="149"/>
      <c r="M1995" s="30"/>
      <c r="N1995" s="30">
        <v>1.11E-2</v>
      </c>
    </row>
    <row r="1996" spans="1:14">
      <c r="A1996" s="13" t="s">
        <v>162</v>
      </c>
      <c r="B1996" s="2" t="s">
        <v>77</v>
      </c>
      <c r="C1996" s="14" t="s">
        <v>65</v>
      </c>
      <c r="D1996" s="2">
        <v>2014</v>
      </c>
      <c r="E1996" s="14">
        <v>2015</v>
      </c>
      <c r="F1996" s="14" t="s">
        <v>103</v>
      </c>
      <c r="G1996" s="26">
        <v>33173</v>
      </c>
      <c r="H1996" s="26">
        <v>54246</v>
      </c>
      <c r="I1996" s="53">
        <v>213141</v>
      </c>
      <c r="J1996" s="30">
        <v>0.97319999999999995</v>
      </c>
      <c r="K1996" s="30"/>
      <c r="L1996" s="149"/>
      <c r="M1996" s="30"/>
      <c r="N1996" s="30">
        <v>9.1200000000000003E-2</v>
      </c>
    </row>
    <row r="1997" spans="1:14">
      <c r="A1997" s="13" t="s">
        <v>163</v>
      </c>
      <c r="B1997" s="2" t="s">
        <v>78</v>
      </c>
      <c r="C1997" s="14" t="s">
        <v>65</v>
      </c>
      <c r="D1997" s="2">
        <v>2014</v>
      </c>
      <c r="E1997" s="14">
        <v>2015</v>
      </c>
      <c r="F1997" s="14" t="s">
        <v>103</v>
      </c>
      <c r="G1997" s="26">
        <v>51189</v>
      </c>
      <c r="H1997" s="26">
        <v>119161</v>
      </c>
      <c r="I1997" s="53">
        <v>268032</v>
      </c>
      <c r="J1997" s="30">
        <v>0.97770000000000001</v>
      </c>
      <c r="K1997" s="30"/>
      <c r="L1997" s="149"/>
      <c r="M1997" s="30"/>
      <c r="N1997" s="30">
        <v>2.5600000000000001E-2</v>
      </c>
    </row>
    <row r="1998" spans="1:14">
      <c r="A1998" s="13" t="s">
        <v>164</v>
      </c>
      <c r="B1998" s="2" t="s">
        <v>77</v>
      </c>
      <c r="C1998" s="14" t="s">
        <v>65</v>
      </c>
      <c r="D1998" s="2">
        <v>2014</v>
      </c>
      <c r="E1998" s="14">
        <v>2015</v>
      </c>
      <c r="F1998" s="14" t="s">
        <v>103</v>
      </c>
      <c r="G1998" s="26">
        <v>9447</v>
      </c>
      <c r="H1998" s="26">
        <v>17677</v>
      </c>
      <c r="I1998" s="53">
        <v>55278</v>
      </c>
      <c r="J1998" s="30">
        <v>0.98540000000000005</v>
      </c>
      <c r="K1998" s="30"/>
      <c r="L1998" s="149"/>
      <c r="M1998" s="30"/>
      <c r="N1998" s="30">
        <v>0</v>
      </c>
    </row>
    <row r="1999" spans="1:14">
      <c r="A1999" s="13" t="s">
        <v>165</v>
      </c>
      <c r="B1999" s="2" t="s">
        <v>77</v>
      </c>
      <c r="C1999" s="14" t="s">
        <v>65</v>
      </c>
      <c r="D1999" s="2">
        <v>2014</v>
      </c>
      <c r="E1999" s="14">
        <v>2015</v>
      </c>
      <c r="F1999" s="14" t="s">
        <v>103</v>
      </c>
      <c r="G1999" s="26">
        <v>16053</v>
      </c>
      <c r="H1999" s="26">
        <v>32074</v>
      </c>
      <c r="I1999" s="53">
        <v>140459</v>
      </c>
      <c r="J1999" s="30">
        <v>0.96960000000000002</v>
      </c>
      <c r="K1999" s="30"/>
      <c r="L1999" s="149"/>
      <c r="M1999" s="30"/>
      <c r="N1999" s="30">
        <v>0</v>
      </c>
    </row>
    <row r="2000" spans="1:14">
      <c r="A2000" s="13" t="s">
        <v>166</v>
      </c>
      <c r="B2000" s="2" t="s">
        <v>77</v>
      </c>
      <c r="C2000" s="14" t="s">
        <v>65</v>
      </c>
      <c r="D2000" s="2">
        <v>2014</v>
      </c>
      <c r="E2000" s="14">
        <v>2015</v>
      </c>
      <c r="F2000" s="14" t="s">
        <v>103</v>
      </c>
      <c r="G2000" s="26">
        <v>15956</v>
      </c>
      <c r="H2000" s="26">
        <v>34829</v>
      </c>
      <c r="I2000" s="53">
        <v>122397</v>
      </c>
      <c r="J2000" s="30">
        <v>0.88880000000000003</v>
      </c>
      <c r="K2000" s="30"/>
      <c r="L2000" s="149"/>
      <c r="M2000" s="30"/>
      <c r="N2000" s="30">
        <v>0</v>
      </c>
    </row>
    <row r="2001" spans="1:31">
      <c r="A2001" s="13" t="s">
        <v>167</v>
      </c>
      <c r="B2001" s="2" t="s">
        <v>77</v>
      </c>
      <c r="C2001" s="14" t="s">
        <v>65</v>
      </c>
      <c r="D2001" s="2">
        <v>2014</v>
      </c>
      <c r="E2001" s="14">
        <v>2015</v>
      </c>
      <c r="F2001" s="14" t="s">
        <v>103</v>
      </c>
      <c r="G2001" s="26">
        <v>55515</v>
      </c>
      <c r="H2001" s="26">
        <v>113741</v>
      </c>
      <c r="I2001" s="53">
        <v>396575</v>
      </c>
      <c r="J2001" s="30">
        <v>0.97219999999999995</v>
      </c>
      <c r="K2001" s="30"/>
      <c r="L2001" s="149"/>
      <c r="M2001" s="30"/>
      <c r="N2001" s="30">
        <v>0</v>
      </c>
    </row>
    <row r="2002" spans="1:31">
      <c r="A2002" s="13" t="s">
        <v>168</v>
      </c>
      <c r="B2002" s="2" t="s">
        <v>77</v>
      </c>
      <c r="C2002" s="14" t="s">
        <v>65</v>
      </c>
      <c r="D2002" s="2">
        <v>2014</v>
      </c>
      <c r="E2002" s="14">
        <v>2015</v>
      </c>
      <c r="F2002" s="14" t="s">
        <v>103</v>
      </c>
      <c r="G2002" s="26">
        <v>12360</v>
      </c>
      <c r="H2002" s="26">
        <v>23430</v>
      </c>
      <c r="I2002" s="53">
        <v>69974</v>
      </c>
      <c r="J2002" s="30">
        <v>0.83050000000000002</v>
      </c>
      <c r="K2002" s="30"/>
      <c r="L2002" s="149"/>
      <c r="M2002" s="30"/>
      <c r="N2002" s="30">
        <v>0</v>
      </c>
    </row>
    <row r="2003" spans="1:31">
      <c r="A2003" s="13" t="s">
        <v>169</v>
      </c>
      <c r="B2003" s="2" t="s">
        <v>78</v>
      </c>
      <c r="C2003" s="14" t="s">
        <v>65</v>
      </c>
      <c r="D2003" s="2">
        <v>2014</v>
      </c>
      <c r="E2003" s="14">
        <v>2015</v>
      </c>
      <c r="F2003" s="14" t="s">
        <v>103</v>
      </c>
      <c r="G2003" s="26">
        <v>12892</v>
      </c>
      <c r="H2003" s="26">
        <v>24856</v>
      </c>
      <c r="I2003" s="53">
        <v>60869</v>
      </c>
      <c r="J2003" s="30">
        <v>0.93810000000000004</v>
      </c>
      <c r="K2003" s="30"/>
      <c r="L2003" s="149"/>
      <c r="M2003" s="30"/>
      <c r="N2003" s="30">
        <v>0</v>
      </c>
    </row>
    <row r="2004" spans="1:31">
      <c r="A2004" s="13" t="s">
        <v>170</v>
      </c>
      <c r="B2004" s="2" t="s">
        <v>78</v>
      </c>
      <c r="C2004" s="14" t="s">
        <v>65</v>
      </c>
      <c r="D2004" s="2">
        <v>2014</v>
      </c>
      <c r="E2004" s="14">
        <v>2015</v>
      </c>
      <c r="F2004" s="14" t="s">
        <v>103</v>
      </c>
      <c r="G2004" s="26">
        <v>160</v>
      </c>
      <c r="H2004" s="26">
        <v>298</v>
      </c>
      <c r="I2004" s="53">
        <v>770</v>
      </c>
      <c r="J2004" s="30">
        <v>1</v>
      </c>
      <c r="K2004" s="30"/>
      <c r="L2004" s="149"/>
      <c r="M2004" s="30"/>
      <c r="N2004" s="30">
        <v>0</v>
      </c>
    </row>
    <row r="2005" spans="1:31">
      <c r="A2005" s="13" t="s">
        <v>171</v>
      </c>
      <c r="B2005" s="2" t="s">
        <v>78</v>
      </c>
      <c r="C2005" s="14" t="s">
        <v>65</v>
      </c>
      <c r="D2005" s="2">
        <v>2014</v>
      </c>
      <c r="E2005" s="14">
        <v>2015</v>
      </c>
      <c r="F2005" s="14" t="s">
        <v>103</v>
      </c>
      <c r="G2005" s="26">
        <v>3201</v>
      </c>
      <c r="H2005" s="26">
        <v>6911</v>
      </c>
      <c r="I2005" s="53">
        <v>16118</v>
      </c>
      <c r="J2005" s="30">
        <v>1</v>
      </c>
      <c r="K2005" s="30"/>
      <c r="L2005" s="149"/>
      <c r="M2005" s="30"/>
      <c r="N2005" s="30">
        <v>0</v>
      </c>
    </row>
    <row r="2006" spans="1:31">
      <c r="A2006" s="13" t="s">
        <v>172</v>
      </c>
      <c r="B2006" s="2" t="s">
        <v>77</v>
      </c>
      <c r="C2006" s="14" t="s">
        <v>65</v>
      </c>
      <c r="D2006" s="2">
        <v>2014</v>
      </c>
      <c r="E2006" s="14">
        <v>2015</v>
      </c>
      <c r="F2006" s="14" t="s">
        <v>103</v>
      </c>
      <c r="G2006" s="26">
        <v>22378</v>
      </c>
      <c r="H2006" s="26">
        <v>43554</v>
      </c>
      <c r="I2006" s="53">
        <v>108594</v>
      </c>
      <c r="J2006" s="30">
        <v>0.93189999999999995</v>
      </c>
      <c r="K2006" s="30"/>
      <c r="L2006" s="149"/>
      <c r="M2006" s="30"/>
      <c r="N2006" s="30">
        <v>0.1537</v>
      </c>
    </row>
    <row r="2007" spans="1:31">
      <c r="A2007" s="13" t="s">
        <v>173</v>
      </c>
      <c r="B2007" s="2" t="s">
        <v>77</v>
      </c>
      <c r="C2007" s="14" t="s">
        <v>65</v>
      </c>
      <c r="D2007" s="2">
        <v>2014</v>
      </c>
      <c r="E2007" s="14">
        <v>2015</v>
      </c>
      <c r="F2007" s="14" t="s">
        <v>103</v>
      </c>
      <c r="G2007" s="26">
        <v>19632</v>
      </c>
      <c r="H2007" s="26">
        <v>35567</v>
      </c>
      <c r="I2007" s="53">
        <v>113764</v>
      </c>
      <c r="J2007" s="30">
        <v>0.95930000000000004</v>
      </c>
      <c r="K2007" s="30"/>
      <c r="L2007" s="149"/>
      <c r="M2007" s="30"/>
      <c r="N2007" s="30">
        <v>0</v>
      </c>
    </row>
    <row r="2008" spans="1:31">
      <c r="A2008" s="13" t="s">
        <v>174</v>
      </c>
      <c r="B2008" s="2" t="s">
        <v>78</v>
      </c>
      <c r="C2008" s="14" t="s">
        <v>65</v>
      </c>
      <c r="D2008" s="2">
        <v>2014</v>
      </c>
      <c r="E2008" s="14">
        <v>2015</v>
      </c>
      <c r="F2008" s="14" t="s">
        <v>103</v>
      </c>
      <c r="G2008" s="26">
        <v>42524</v>
      </c>
      <c r="H2008" s="26">
        <v>91500</v>
      </c>
      <c r="I2008" s="53">
        <v>210333</v>
      </c>
      <c r="J2008" s="30">
        <v>0.9849</v>
      </c>
      <c r="K2008" s="30"/>
      <c r="L2008" s="149"/>
      <c r="M2008" s="30"/>
      <c r="N2008" s="30">
        <v>0</v>
      </c>
    </row>
    <row r="2009" spans="1:31">
      <c r="A2009" s="13" t="s">
        <v>175</v>
      </c>
      <c r="B2009" s="2" t="s">
        <v>78</v>
      </c>
      <c r="C2009" s="14" t="s">
        <v>65</v>
      </c>
      <c r="D2009" s="2">
        <v>2014</v>
      </c>
      <c r="E2009" s="14">
        <v>2015</v>
      </c>
      <c r="F2009" s="14" t="s">
        <v>103</v>
      </c>
      <c r="G2009" s="26">
        <v>5567</v>
      </c>
      <c r="H2009" s="26">
        <v>12903</v>
      </c>
      <c r="I2009" s="53">
        <v>37415</v>
      </c>
      <c r="J2009" s="30">
        <v>0.9879</v>
      </c>
      <c r="K2009" s="30"/>
      <c r="L2009" s="149"/>
      <c r="M2009" s="30"/>
      <c r="N2009" s="30">
        <v>0</v>
      </c>
    </row>
    <row r="2010" spans="1:31">
      <c r="A2010" s="13" t="s">
        <v>176</v>
      </c>
      <c r="B2010" s="2" t="s">
        <v>78</v>
      </c>
      <c r="C2010" s="14" t="s">
        <v>65</v>
      </c>
      <c r="D2010" s="2">
        <v>2014</v>
      </c>
      <c r="E2010" s="14">
        <v>2015</v>
      </c>
      <c r="F2010" s="14" t="s">
        <v>103</v>
      </c>
      <c r="G2010" s="26">
        <v>4848</v>
      </c>
      <c r="H2010" s="26">
        <v>10646</v>
      </c>
      <c r="I2010" s="53">
        <v>25452</v>
      </c>
      <c r="J2010" s="30">
        <v>0.97030000000000005</v>
      </c>
      <c r="K2010" s="30"/>
      <c r="L2010" s="149"/>
      <c r="M2010" s="30"/>
      <c r="N2010" s="30">
        <v>0</v>
      </c>
      <c r="O2010" s="1"/>
      <c r="P2010" s="1"/>
      <c r="Q2010" s="1"/>
      <c r="R2010" s="1"/>
      <c r="S2010" s="1"/>
      <c r="T2010" s="1"/>
      <c r="U2010" s="1"/>
      <c r="V2010" s="1"/>
      <c r="W2010" s="1"/>
      <c r="X2010" s="1"/>
      <c r="Y2010" s="1"/>
      <c r="Z2010" s="1"/>
      <c r="AA2010" s="1"/>
      <c r="AB2010" s="1"/>
      <c r="AC2010" s="1"/>
      <c r="AD2010" s="1"/>
      <c r="AE2010" s="1"/>
    </row>
    <row r="2011" spans="1:31">
      <c r="A2011" s="13" t="s">
        <v>177</v>
      </c>
      <c r="B2011" s="2" t="s">
        <v>78</v>
      </c>
      <c r="C2011" s="14" t="s">
        <v>65</v>
      </c>
      <c r="D2011" s="2">
        <v>2014</v>
      </c>
      <c r="E2011" s="14">
        <v>2015</v>
      </c>
      <c r="F2011" s="14" t="s">
        <v>103</v>
      </c>
      <c r="G2011" s="26">
        <v>1032</v>
      </c>
      <c r="H2011" s="26">
        <v>1880</v>
      </c>
      <c r="I2011" s="53">
        <v>4546</v>
      </c>
      <c r="J2011" s="30">
        <v>0.96830000000000005</v>
      </c>
      <c r="K2011" s="30"/>
      <c r="L2011" s="149"/>
      <c r="M2011" s="30"/>
      <c r="N2011" s="30">
        <v>0</v>
      </c>
      <c r="O2011" s="1"/>
      <c r="P2011" s="1"/>
      <c r="Q2011" s="1"/>
      <c r="R2011" s="1"/>
      <c r="S2011" s="1"/>
      <c r="T2011" s="1"/>
      <c r="U2011" s="1"/>
      <c r="V2011" s="1"/>
      <c r="W2011" s="1"/>
      <c r="X2011" s="1"/>
      <c r="Y2011" s="1"/>
      <c r="Z2011" s="1"/>
      <c r="AA2011" s="1"/>
      <c r="AB2011" s="1"/>
      <c r="AC2011" s="1"/>
      <c r="AD2011" s="1"/>
      <c r="AE2011" s="1"/>
    </row>
    <row r="2012" spans="1:31">
      <c r="A2012" s="13" t="s">
        <v>178</v>
      </c>
      <c r="B2012" s="2" t="s">
        <v>77</v>
      </c>
      <c r="C2012" s="14" t="s">
        <v>65</v>
      </c>
      <c r="D2012" s="2">
        <v>2014</v>
      </c>
      <c r="E2012" s="14">
        <v>2015</v>
      </c>
      <c r="F2012" s="14" t="s">
        <v>103</v>
      </c>
      <c r="G2012" s="26">
        <v>51603</v>
      </c>
      <c r="H2012" s="26">
        <v>133499</v>
      </c>
      <c r="I2012" s="53">
        <v>230932</v>
      </c>
      <c r="J2012" s="30">
        <v>0.98250000000000004</v>
      </c>
      <c r="K2012" s="30"/>
      <c r="L2012" s="149"/>
      <c r="M2012" s="30"/>
      <c r="N2012" s="30">
        <v>6.1699999999999998E-2</v>
      </c>
      <c r="O2012" s="1"/>
      <c r="P2012" s="1"/>
      <c r="Q2012" s="1"/>
      <c r="R2012" s="1"/>
      <c r="S2012" s="1"/>
      <c r="T2012" s="1"/>
      <c r="U2012" s="1"/>
      <c r="V2012" s="1"/>
      <c r="W2012" s="1"/>
      <c r="X2012" s="1"/>
      <c r="Y2012" s="1"/>
      <c r="Z2012" s="1"/>
      <c r="AA2012" s="1"/>
      <c r="AB2012" s="1"/>
      <c r="AC2012" s="1"/>
      <c r="AD2012" s="1"/>
      <c r="AE2012" s="1"/>
    </row>
    <row r="2013" spans="1:31">
      <c r="A2013" s="13" t="s">
        <v>179</v>
      </c>
      <c r="B2013" s="2" t="s">
        <v>78</v>
      </c>
      <c r="C2013" s="14" t="s">
        <v>65</v>
      </c>
      <c r="D2013" s="2">
        <v>2014</v>
      </c>
      <c r="E2013" s="14">
        <v>2015</v>
      </c>
      <c r="F2013" s="14" t="s">
        <v>103</v>
      </c>
      <c r="G2013" s="26">
        <v>2981</v>
      </c>
      <c r="H2013" s="26">
        <v>5465</v>
      </c>
      <c r="I2013" s="53">
        <v>13474</v>
      </c>
      <c r="J2013" s="30">
        <v>0.96479999999999999</v>
      </c>
      <c r="K2013" s="30"/>
      <c r="L2013" s="149"/>
      <c r="M2013" s="30"/>
      <c r="N2013" s="30">
        <v>0</v>
      </c>
      <c r="O2013" s="1"/>
      <c r="P2013" s="1"/>
      <c r="Q2013" s="1"/>
      <c r="R2013" s="1"/>
      <c r="S2013" s="1"/>
      <c r="T2013" s="1"/>
      <c r="U2013" s="1"/>
      <c r="V2013" s="1"/>
      <c r="W2013" s="1"/>
      <c r="X2013" s="1"/>
      <c r="Y2013" s="1"/>
      <c r="Z2013" s="1"/>
      <c r="AA2013" s="1"/>
      <c r="AB2013" s="1"/>
      <c r="AC2013" s="1"/>
      <c r="AD2013" s="1"/>
      <c r="AE2013" s="1"/>
    </row>
    <row r="2014" spans="1:31">
      <c r="A2014" s="13" t="s">
        <v>180</v>
      </c>
      <c r="B2014" s="2" t="s">
        <v>77</v>
      </c>
      <c r="C2014" s="14" t="s">
        <v>65</v>
      </c>
      <c r="D2014" s="2">
        <v>2014</v>
      </c>
      <c r="E2014" s="14">
        <v>2015</v>
      </c>
      <c r="F2014" s="14" t="s">
        <v>103</v>
      </c>
      <c r="G2014" s="26">
        <v>35715</v>
      </c>
      <c r="H2014" s="26">
        <v>78777</v>
      </c>
      <c r="I2014" s="53">
        <v>204026</v>
      </c>
      <c r="J2014" s="30">
        <v>0.9768</v>
      </c>
      <c r="K2014" s="30"/>
      <c r="L2014" s="149"/>
      <c r="M2014" s="30"/>
      <c r="N2014" s="30">
        <v>0</v>
      </c>
      <c r="O2014" s="1"/>
      <c r="P2014" s="1"/>
      <c r="Q2014" s="1"/>
      <c r="R2014" s="1"/>
      <c r="S2014" s="1"/>
      <c r="T2014" s="1"/>
      <c r="U2014" s="1"/>
      <c r="V2014" s="1"/>
      <c r="W2014" s="1"/>
      <c r="X2014" s="1"/>
      <c r="Y2014" s="1"/>
      <c r="Z2014" s="1"/>
      <c r="AA2014" s="1"/>
      <c r="AB2014" s="1"/>
      <c r="AC2014" s="1"/>
      <c r="AD2014" s="1"/>
      <c r="AE2014" s="1"/>
    </row>
    <row r="2015" spans="1:31">
      <c r="A2015" s="13" t="s">
        <v>181</v>
      </c>
      <c r="B2015" s="2" t="s">
        <v>77</v>
      </c>
      <c r="C2015" s="14" t="s">
        <v>65</v>
      </c>
      <c r="D2015" s="2">
        <v>2014</v>
      </c>
      <c r="E2015" s="14">
        <v>2015</v>
      </c>
      <c r="F2015" s="14" t="s">
        <v>103</v>
      </c>
      <c r="G2015" s="26">
        <v>9243</v>
      </c>
      <c r="H2015" s="26">
        <v>18981</v>
      </c>
      <c r="I2015" s="53">
        <v>50933</v>
      </c>
      <c r="J2015" s="30">
        <v>0.89859999999999995</v>
      </c>
      <c r="K2015" s="30"/>
      <c r="L2015" s="149"/>
      <c r="M2015" s="30"/>
      <c r="N2015" s="30">
        <v>0</v>
      </c>
      <c r="O2015" s="1"/>
      <c r="P2015" s="1"/>
      <c r="Q2015" s="1"/>
      <c r="R2015" s="1"/>
      <c r="S2015" s="1"/>
      <c r="T2015" s="1"/>
      <c r="U2015" s="1"/>
      <c r="V2015" s="1"/>
      <c r="W2015" s="1"/>
      <c r="X2015" s="1"/>
      <c r="Y2015" s="1"/>
      <c r="Z2015" s="1"/>
      <c r="AA2015" s="1"/>
      <c r="AB2015" s="1"/>
      <c r="AC2015" s="1"/>
      <c r="AD2015" s="1"/>
      <c r="AE2015" s="1"/>
    </row>
    <row r="2016" spans="1:31">
      <c r="A2016" s="13" t="s">
        <v>182</v>
      </c>
      <c r="B2016" s="2" t="s">
        <v>78</v>
      </c>
      <c r="C2016" s="14" t="s">
        <v>65</v>
      </c>
      <c r="D2016" s="2">
        <v>2014</v>
      </c>
      <c r="E2016" s="14">
        <v>2015</v>
      </c>
      <c r="F2016" s="14" t="s">
        <v>103</v>
      </c>
      <c r="G2016" s="26">
        <v>6011</v>
      </c>
      <c r="H2016" s="26">
        <v>13409</v>
      </c>
      <c r="I2016" s="53">
        <v>28357</v>
      </c>
      <c r="J2016" s="30">
        <v>1</v>
      </c>
      <c r="K2016" s="30"/>
      <c r="L2016" s="149"/>
      <c r="M2016" s="30"/>
      <c r="N2016" s="30">
        <v>0</v>
      </c>
      <c r="O2016" s="1"/>
      <c r="P2016" s="1"/>
      <c r="Q2016" s="1"/>
      <c r="R2016" s="1"/>
      <c r="S2016" s="1"/>
      <c r="T2016" s="1"/>
      <c r="U2016" s="1"/>
      <c r="V2016" s="1"/>
      <c r="W2016" s="1"/>
      <c r="X2016" s="1"/>
      <c r="Y2016" s="1"/>
      <c r="Z2016" s="1"/>
      <c r="AA2016" s="1"/>
      <c r="AB2016" s="1"/>
      <c r="AC2016" s="1"/>
      <c r="AD2016" s="1"/>
      <c r="AE2016" s="1"/>
    </row>
    <row r="2017" spans="1:31">
      <c r="A2017" s="56" t="s">
        <v>183</v>
      </c>
      <c r="B2017" s="2" t="s">
        <v>66</v>
      </c>
      <c r="C2017" s="14" t="s">
        <v>199</v>
      </c>
      <c r="D2017" s="2">
        <v>2014</v>
      </c>
      <c r="E2017" s="14">
        <v>2015</v>
      </c>
      <c r="F2017" s="14" t="s">
        <v>103</v>
      </c>
      <c r="G2017" s="26">
        <v>2086042</v>
      </c>
      <c r="H2017" s="26">
        <v>4426326</v>
      </c>
      <c r="I2017" s="53">
        <v>12011742</v>
      </c>
      <c r="J2017" s="30">
        <v>0.96789999999999998</v>
      </c>
      <c r="K2017" s="30"/>
      <c r="L2017" s="149">
        <v>89</v>
      </c>
      <c r="M2017" s="30">
        <v>0.32600000000000001</v>
      </c>
      <c r="N2017" s="30">
        <v>9.7600000000000006E-2</v>
      </c>
      <c r="O2017" s="2"/>
      <c r="P2017" s="2"/>
      <c r="Q2017" s="2"/>
      <c r="R2017" s="2"/>
      <c r="S2017" s="2"/>
      <c r="T2017" s="2"/>
      <c r="U2017" s="2"/>
      <c r="V2017" s="2"/>
      <c r="W2017" s="2"/>
      <c r="X2017" s="2"/>
      <c r="Y2017" s="2"/>
      <c r="Z2017" s="2"/>
      <c r="AA2017" s="2"/>
      <c r="AB2017" s="2"/>
      <c r="AC2017" s="2"/>
      <c r="AD2017" s="2"/>
      <c r="AE2017" s="2"/>
    </row>
    <row r="2018" spans="1:31">
      <c r="A2018" s="56" t="s">
        <v>184</v>
      </c>
      <c r="B2018" s="2" t="s">
        <v>77</v>
      </c>
      <c r="C2018" s="14" t="s">
        <v>199</v>
      </c>
      <c r="D2018" s="2">
        <v>2014</v>
      </c>
      <c r="E2018" s="14">
        <v>2015</v>
      </c>
      <c r="F2018" s="14" t="s">
        <v>103</v>
      </c>
      <c r="G2018" s="26">
        <v>62544</v>
      </c>
      <c r="H2018" s="26">
        <v>123357</v>
      </c>
      <c r="I2018" s="53">
        <v>399493</v>
      </c>
      <c r="J2018" s="30">
        <v>0.86280000000000001</v>
      </c>
      <c r="K2018" s="30"/>
      <c r="L2018" s="149">
        <v>2</v>
      </c>
      <c r="M2018" s="30">
        <v>1</v>
      </c>
      <c r="N2018" s="30">
        <v>0.1084</v>
      </c>
      <c r="O2018" s="1"/>
      <c r="P2018" s="1"/>
      <c r="Q2018" s="1"/>
      <c r="R2018" s="1"/>
      <c r="S2018" s="1"/>
      <c r="T2018" s="1"/>
      <c r="U2018" s="1"/>
      <c r="V2018" s="1"/>
      <c r="W2018" s="1"/>
      <c r="X2018" s="1"/>
      <c r="Y2018" s="1"/>
      <c r="Z2018" s="1"/>
      <c r="AA2018" s="1"/>
      <c r="AB2018" s="1"/>
      <c r="AC2018" s="1"/>
      <c r="AD2018" s="1"/>
      <c r="AE2018" s="1"/>
    </row>
    <row r="2019" spans="1:31">
      <c r="A2019" s="56" t="s">
        <v>185</v>
      </c>
      <c r="B2019" s="2" t="s">
        <v>78</v>
      </c>
      <c r="C2019" s="14" t="s">
        <v>199</v>
      </c>
      <c r="D2019" s="2">
        <v>2014</v>
      </c>
      <c r="E2019" s="14">
        <v>2015</v>
      </c>
      <c r="F2019" s="14" t="s">
        <v>103</v>
      </c>
      <c r="G2019" s="26">
        <v>106</v>
      </c>
      <c r="H2019" s="26">
        <v>173</v>
      </c>
      <c r="I2019" s="53">
        <v>370</v>
      </c>
      <c r="J2019" s="30">
        <v>1</v>
      </c>
      <c r="K2019" s="30"/>
      <c r="L2019" s="149">
        <v>9</v>
      </c>
      <c r="M2019" s="30">
        <v>0.222</v>
      </c>
      <c r="N2019" s="30">
        <v>9.7000000000000003E-3</v>
      </c>
      <c r="O2019" s="1"/>
      <c r="P2019" s="1"/>
      <c r="Q2019" s="1"/>
      <c r="R2019" s="1"/>
      <c r="S2019" s="1"/>
      <c r="T2019" s="1"/>
      <c r="U2019" s="1"/>
      <c r="V2019" s="1"/>
      <c r="W2019" s="1"/>
      <c r="X2019" s="1"/>
      <c r="Y2019" s="1"/>
      <c r="Z2019" s="1"/>
      <c r="AA2019" s="1"/>
      <c r="AB2019" s="1"/>
      <c r="AC2019" s="1"/>
      <c r="AD2019" s="1"/>
      <c r="AE2019" s="1"/>
    </row>
    <row r="2020" spans="1:31">
      <c r="A2020" s="56" t="s">
        <v>186</v>
      </c>
      <c r="B2020" s="2" t="s">
        <v>78</v>
      </c>
      <c r="C2020" s="14" t="s">
        <v>199</v>
      </c>
      <c r="D2020" s="2">
        <v>2014</v>
      </c>
      <c r="E2020" s="14">
        <v>2015</v>
      </c>
      <c r="F2020" s="14" t="s">
        <v>103</v>
      </c>
      <c r="G2020" s="26">
        <v>1710</v>
      </c>
      <c r="H2020" s="26">
        <v>3293</v>
      </c>
      <c r="I2020" s="53">
        <v>7390</v>
      </c>
      <c r="J2020" s="30">
        <v>1</v>
      </c>
      <c r="K2020" s="30"/>
      <c r="L2020" s="149">
        <v>9</v>
      </c>
      <c r="M2020" s="30">
        <v>0.222</v>
      </c>
      <c r="N2020" s="30">
        <v>9.7000000000000003E-3</v>
      </c>
      <c r="O2020" s="1"/>
      <c r="P2020" s="1"/>
      <c r="Q2020" s="1"/>
      <c r="R2020" s="1"/>
      <c r="S2020" s="1"/>
      <c r="T2020" s="1"/>
      <c r="U2020" s="1"/>
      <c r="V2020" s="1"/>
      <c r="W2020" s="1"/>
      <c r="X2020" s="1"/>
      <c r="Y2020" s="1"/>
      <c r="Z2020" s="1"/>
      <c r="AA2020" s="1"/>
      <c r="AB2020" s="1"/>
      <c r="AC2020" s="1"/>
      <c r="AD2020" s="1"/>
      <c r="AE2020" s="1"/>
    </row>
    <row r="2021" spans="1:31">
      <c r="A2021" s="56" t="s">
        <v>187</v>
      </c>
      <c r="B2021" s="2" t="s">
        <v>78</v>
      </c>
      <c r="C2021" s="14" t="s">
        <v>199</v>
      </c>
      <c r="D2021" s="2">
        <v>2014</v>
      </c>
      <c r="E2021" s="14">
        <v>2015</v>
      </c>
      <c r="F2021" s="14" t="s">
        <v>103</v>
      </c>
      <c r="G2021" s="26">
        <v>15913</v>
      </c>
      <c r="H2021" s="26">
        <v>31182</v>
      </c>
      <c r="I2021" s="53">
        <v>76471</v>
      </c>
      <c r="J2021" s="30">
        <v>0.93110000000000004</v>
      </c>
      <c r="K2021" s="30"/>
      <c r="L2021" s="149">
        <v>9</v>
      </c>
      <c r="M2021" s="30">
        <v>0.222</v>
      </c>
      <c r="N2021" s="30">
        <v>9.7000000000000003E-3</v>
      </c>
      <c r="O2021" s="1"/>
      <c r="P2021" s="1"/>
      <c r="Q2021" s="1"/>
      <c r="R2021" s="1"/>
      <c r="S2021" s="1"/>
      <c r="T2021" s="1"/>
      <c r="U2021" s="1"/>
      <c r="V2021" s="1"/>
      <c r="W2021" s="1"/>
      <c r="X2021" s="1"/>
      <c r="Y2021" s="1"/>
      <c r="Z2021" s="1"/>
      <c r="AA2021" s="1"/>
      <c r="AB2021" s="1"/>
      <c r="AC2021" s="1"/>
      <c r="AD2021" s="1"/>
      <c r="AE2021" s="1"/>
    </row>
    <row r="2022" spans="1:31">
      <c r="A2022" s="56" t="s">
        <v>188</v>
      </c>
      <c r="B2022" s="2" t="s">
        <v>78</v>
      </c>
      <c r="C2022" s="14" t="s">
        <v>199</v>
      </c>
      <c r="D2022" s="2">
        <v>2014</v>
      </c>
      <c r="E2022" s="14">
        <v>2015</v>
      </c>
      <c r="F2022" s="14" t="s">
        <v>103</v>
      </c>
      <c r="G2022" s="26">
        <v>2871</v>
      </c>
      <c r="H2022" s="26">
        <v>5405</v>
      </c>
      <c r="I2022" s="53">
        <v>11093</v>
      </c>
      <c r="J2022" s="30">
        <v>1</v>
      </c>
      <c r="K2022" s="30"/>
      <c r="L2022" s="149">
        <v>9</v>
      </c>
      <c r="M2022" s="30">
        <v>0.222</v>
      </c>
      <c r="N2022" s="30">
        <v>9.7000000000000003E-3</v>
      </c>
      <c r="O2022" s="1"/>
      <c r="P2022" s="1"/>
      <c r="Q2022" s="1"/>
      <c r="R2022" s="1"/>
      <c r="S2022" s="1"/>
      <c r="T2022" s="1"/>
      <c r="U2022" s="1"/>
      <c r="V2022" s="1"/>
      <c r="W2022" s="1"/>
      <c r="X2022" s="1"/>
      <c r="Y2022" s="1"/>
      <c r="Z2022" s="1"/>
      <c r="AA2022" s="1"/>
      <c r="AB2022" s="1"/>
      <c r="AC2022" s="1"/>
      <c r="AD2022" s="1"/>
      <c r="AE2022" s="1"/>
    </row>
    <row r="2023" spans="1:31">
      <c r="A2023" s="56" t="s">
        <v>189</v>
      </c>
      <c r="B2023" s="2" t="s">
        <v>78</v>
      </c>
      <c r="C2023" s="14" t="s">
        <v>199</v>
      </c>
      <c r="D2023" s="2">
        <v>2014</v>
      </c>
      <c r="E2023" s="14">
        <v>2015</v>
      </c>
      <c r="F2023" s="14" t="s">
        <v>103</v>
      </c>
      <c r="G2023" s="26">
        <v>657</v>
      </c>
      <c r="H2023" s="26">
        <v>1504</v>
      </c>
      <c r="I2023" s="53">
        <v>8036</v>
      </c>
      <c r="J2023" s="30">
        <v>0.72089999999999999</v>
      </c>
      <c r="K2023" s="30"/>
      <c r="L2023" s="149">
        <v>9</v>
      </c>
      <c r="M2023" s="30">
        <v>0.222</v>
      </c>
      <c r="N2023" s="30">
        <v>9.7000000000000003E-3</v>
      </c>
      <c r="O2023" s="1"/>
      <c r="P2023" s="1"/>
      <c r="Q2023" s="1"/>
      <c r="R2023" s="1"/>
      <c r="S2023" s="1"/>
      <c r="T2023" s="1"/>
      <c r="U2023" s="1"/>
      <c r="V2023" s="1"/>
      <c r="W2023" s="1"/>
      <c r="X2023" s="1"/>
      <c r="Y2023" s="1"/>
      <c r="Z2023" s="1"/>
      <c r="AA2023" s="1"/>
      <c r="AB2023" s="1"/>
      <c r="AC2023" s="1"/>
      <c r="AD2023" s="1"/>
      <c r="AE2023" s="1"/>
    </row>
    <row r="2024" spans="1:31">
      <c r="A2024" s="56" t="s">
        <v>190</v>
      </c>
      <c r="B2024" s="2" t="s">
        <v>77</v>
      </c>
      <c r="C2024" s="14" t="s">
        <v>199</v>
      </c>
      <c r="D2024" s="2">
        <v>2014</v>
      </c>
      <c r="E2024" s="14">
        <v>2015</v>
      </c>
      <c r="F2024" s="14" t="s">
        <v>103</v>
      </c>
      <c r="G2024" s="26">
        <v>35636</v>
      </c>
      <c r="H2024" s="26">
        <v>72574</v>
      </c>
      <c r="I2024" s="53">
        <v>244743</v>
      </c>
      <c r="J2024" s="30">
        <v>0.9486</v>
      </c>
      <c r="K2024" s="30"/>
      <c r="L2024" s="149">
        <v>2</v>
      </c>
      <c r="M2024" s="30">
        <v>0.5</v>
      </c>
      <c r="N2024" s="30">
        <v>3.2800000000000003E-2</v>
      </c>
      <c r="O2024" s="1"/>
      <c r="P2024" s="1"/>
      <c r="Q2024" s="1"/>
      <c r="R2024" s="1"/>
      <c r="S2024" s="1"/>
      <c r="T2024" s="1"/>
      <c r="U2024" s="1"/>
      <c r="V2024" s="1"/>
      <c r="W2024" s="1"/>
      <c r="X2024" s="1"/>
      <c r="Y2024" s="1"/>
      <c r="Z2024" s="1"/>
      <c r="AA2024" s="1"/>
      <c r="AB2024" s="1"/>
      <c r="AC2024" s="1"/>
      <c r="AD2024" s="1"/>
      <c r="AE2024" s="1"/>
    </row>
    <row r="2025" spans="1:31">
      <c r="A2025" s="56" t="s">
        <v>191</v>
      </c>
      <c r="B2025" s="2" t="s">
        <v>78</v>
      </c>
      <c r="C2025" s="14" t="s">
        <v>199</v>
      </c>
      <c r="D2025" s="2">
        <v>2014</v>
      </c>
      <c r="E2025" s="14">
        <v>2015</v>
      </c>
      <c r="F2025" s="14" t="s">
        <v>103</v>
      </c>
      <c r="G2025" s="26">
        <v>2515</v>
      </c>
      <c r="H2025" s="26">
        <v>5189</v>
      </c>
      <c r="I2025" s="53">
        <v>10987</v>
      </c>
      <c r="J2025" s="30">
        <v>1</v>
      </c>
      <c r="K2025" s="30"/>
      <c r="L2025" s="149">
        <v>9</v>
      </c>
      <c r="M2025" s="30">
        <v>0.222</v>
      </c>
      <c r="N2025" s="30">
        <v>9.7000000000000003E-3</v>
      </c>
      <c r="O2025" s="1"/>
      <c r="P2025" s="1"/>
      <c r="Q2025" s="1"/>
      <c r="R2025" s="1"/>
      <c r="S2025" s="1"/>
      <c r="T2025" s="1"/>
      <c r="U2025" s="1"/>
      <c r="V2025" s="1"/>
      <c r="W2025" s="1"/>
      <c r="X2025" s="1"/>
      <c r="Y2025" s="1"/>
      <c r="Z2025" s="1"/>
      <c r="AA2025" s="1"/>
      <c r="AB2025" s="1"/>
      <c r="AC2025" s="1"/>
      <c r="AD2025" s="1"/>
      <c r="AE2025" s="1"/>
    </row>
    <row r="2026" spans="1:31">
      <c r="A2026" s="56" t="s">
        <v>192</v>
      </c>
      <c r="B2026" s="2" t="s">
        <v>78</v>
      </c>
      <c r="C2026" s="14" t="s">
        <v>199</v>
      </c>
      <c r="D2026" s="2">
        <v>2014</v>
      </c>
      <c r="E2026" s="14">
        <v>2015</v>
      </c>
      <c r="F2026" s="14" t="s">
        <v>103</v>
      </c>
      <c r="G2026" s="26">
        <v>7012</v>
      </c>
      <c r="H2026" s="26">
        <v>12770</v>
      </c>
      <c r="I2026" s="53">
        <v>34468</v>
      </c>
      <c r="J2026" s="30">
        <v>1</v>
      </c>
      <c r="K2026" s="30"/>
      <c r="L2026" s="149">
        <v>9</v>
      </c>
      <c r="M2026" s="30">
        <v>0.222</v>
      </c>
      <c r="N2026" s="30">
        <v>9.7000000000000003E-3</v>
      </c>
    </row>
    <row r="2027" spans="1:31">
      <c r="A2027" s="13" t="s">
        <v>134</v>
      </c>
      <c r="B2027" s="2" t="s">
        <v>77</v>
      </c>
      <c r="C2027" s="14" t="s">
        <v>199</v>
      </c>
      <c r="D2027" s="2">
        <v>2014</v>
      </c>
      <c r="E2027" s="14">
        <v>2015</v>
      </c>
      <c r="F2027" s="14" t="s">
        <v>103</v>
      </c>
      <c r="G2027" s="26">
        <v>94840</v>
      </c>
      <c r="H2027" s="26">
        <v>224037</v>
      </c>
      <c r="I2027" s="53">
        <v>439206</v>
      </c>
      <c r="J2027" s="30">
        <v>0.9738</v>
      </c>
      <c r="K2027" s="30"/>
      <c r="L2027" s="149">
        <v>3</v>
      </c>
      <c r="M2027" s="30">
        <v>0.33300000000000002</v>
      </c>
      <c r="N2027" s="30">
        <v>1.3299999999999999E-2</v>
      </c>
    </row>
    <row r="2028" spans="1:31">
      <c r="A2028" s="13" t="s">
        <v>135</v>
      </c>
      <c r="B2028" s="2" t="s">
        <v>78</v>
      </c>
      <c r="C2028" s="14" t="s">
        <v>199</v>
      </c>
      <c r="D2028" s="2">
        <v>2014</v>
      </c>
      <c r="E2028" s="14">
        <v>2015</v>
      </c>
      <c r="F2028" s="14" t="s">
        <v>103</v>
      </c>
      <c r="G2028" s="26">
        <v>1476</v>
      </c>
      <c r="H2028" s="26">
        <v>3551</v>
      </c>
      <c r="I2028" s="53">
        <v>11076</v>
      </c>
      <c r="J2028" s="30">
        <v>1</v>
      </c>
      <c r="K2028" s="30"/>
      <c r="L2028" s="149">
        <v>9</v>
      </c>
      <c r="M2028" s="30">
        <v>0.222</v>
      </c>
      <c r="N2028" s="30">
        <v>9.7000000000000003E-3</v>
      </c>
    </row>
    <row r="2029" spans="1:31">
      <c r="A2029" s="13" t="s">
        <v>136</v>
      </c>
      <c r="B2029" s="2" t="s">
        <v>78</v>
      </c>
      <c r="C2029" s="14" t="s">
        <v>199</v>
      </c>
      <c r="D2029" s="2">
        <v>2014</v>
      </c>
      <c r="E2029" s="14">
        <v>2015</v>
      </c>
      <c r="F2029" s="14" t="s">
        <v>103</v>
      </c>
      <c r="G2029" s="26">
        <v>11221</v>
      </c>
      <c r="H2029" s="26">
        <v>19926</v>
      </c>
      <c r="I2029" s="53">
        <v>46015</v>
      </c>
      <c r="J2029" s="30">
        <v>0.99250000000000005</v>
      </c>
      <c r="K2029" s="30"/>
      <c r="L2029" s="149">
        <v>9</v>
      </c>
      <c r="M2029" s="30">
        <v>0.222</v>
      </c>
      <c r="N2029" s="30">
        <v>9.7000000000000003E-3</v>
      </c>
    </row>
    <row r="2030" spans="1:31">
      <c r="A2030" s="13" t="s">
        <v>137</v>
      </c>
      <c r="B2030" s="2" t="s">
        <v>78</v>
      </c>
      <c r="C2030" s="14" t="s">
        <v>199</v>
      </c>
      <c r="D2030" s="2">
        <v>2014</v>
      </c>
      <c r="E2030" s="14">
        <v>2015</v>
      </c>
      <c r="F2030" s="14" t="s">
        <v>103</v>
      </c>
      <c r="G2030" s="26">
        <v>16660</v>
      </c>
      <c r="H2030" s="26">
        <v>42071</v>
      </c>
      <c r="I2030" s="53">
        <v>84011</v>
      </c>
      <c r="J2030" s="30">
        <v>0.92949999999999999</v>
      </c>
      <c r="K2030" s="30"/>
      <c r="L2030" s="149">
        <v>9</v>
      </c>
      <c r="M2030" s="30">
        <v>0.222</v>
      </c>
      <c r="N2030" s="30">
        <v>9.7000000000000003E-3</v>
      </c>
    </row>
    <row r="2031" spans="1:31">
      <c r="A2031" s="13" t="s">
        <v>138</v>
      </c>
      <c r="B2031" s="2" t="s">
        <v>78</v>
      </c>
      <c r="C2031" s="14" t="s">
        <v>199</v>
      </c>
      <c r="D2031" s="2">
        <v>2014</v>
      </c>
      <c r="E2031" s="14">
        <v>2015</v>
      </c>
      <c r="F2031" s="14" t="s">
        <v>103</v>
      </c>
      <c r="G2031" s="26">
        <v>1020</v>
      </c>
      <c r="H2031" s="26">
        <v>2041</v>
      </c>
      <c r="I2031" s="53">
        <v>5316</v>
      </c>
      <c r="J2031" s="30">
        <v>0.98</v>
      </c>
      <c r="K2031" s="30"/>
      <c r="L2031" s="149">
        <v>9</v>
      </c>
      <c r="M2031" s="30">
        <v>0.222</v>
      </c>
      <c r="N2031" s="30">
        <v>9.7000000000000003E-3</v>
      </c>
    </row>
    <row r="2032" spans="1:31">
      <c r="A2032" s="13" t="s">
        <v>139</v>
      </c>
      <c r="B2032" s="2" t="s">
        <v>78</v>
      </c>
      <c r="C2032" s="14" t="s">
        <v>199</v>
      </c>
      <c r="D2032" s="2">
        <v>2014</v>
      </c>
      <c r="E2032" s="14">
        <v>2015</v>
      </c>
      <c r="F2032" s="14" t="s">
        <v>103</v>
      </c>
      <c r="G2032" s="26">
        <v>62201</v>
      </c>
      <c r="H2032" s="26">
        <v>148351</v>
      </c>
      <c r="I2032" s="53">
        <v>349789</v>
      </c>
      <c r="J2032" s="30">
        <v>0.99639999999999995</v>
      </c>
      <c r="K2032" s="30"/>
      <c r="L2032" s="149">
        <v>7</v>
      </c>
      <c r="M2032" s="30">
        <v>0.14299999999999999</v>
      </c>
      <c r="N2032" s="30">
        <v>4.7000000000000002E-3</v>
      </c>
    </row>
    <row r="2033" spans="1:14">
      <c r="A2033" s="13" t="s">
        <v>140</v>
      </c>
      <c r="B2033" s="2" t="s">
        <v>78</v>
      </c>
      <c r="C2033" s="14" t="s">
        <v>199</v>
      </c>
      <c r="D2033" s="2">
        <v>2014</v>
      </c>
      <c r="E2033" s="14">
        <v>2015</v>
      </c>
      <c r="F2033" s="14" t="s">
        <v>103</v>
      </c>
      <c r="G2033" s="26">
        <v>10126</v>
      </c>
      <c r="H2033" s="26">
        <v>23622</v>
      </c>
      <c r="I2033" s="53">
        <v>51684</v>
      </c>
      <c r="J2033" s="30">
        <v>0.99580000000000002</v>
      </c>
      <c r="K2033" s="30"/>
      <c r="L2033" s="149">
        <v>9</v>
      </c>
      <c r="M2033" s="30">
        <v>0.222</v>
      </c>
      <c r="N2033" s="30">
        <v>9.7000000000000003E-3</v>
      </c>
    </row>
    <row r="2034" spans="1:14">
      <c r="A2034" s="13" t="s">
        <v>141</v>
      </c>
      <c r="B2034" s="2" t="s">
        <v>78</v>
      </c>
      <c r="C2034" s="14" t="s">
        <v>199</v>
      </c>
      <c r="D2034" s="2">
        <v>2014</v>
      </c>
      <c r="E2034" s="14">
        <v>2015</v>
      </c>
      <c r="F2034" s="14" t="s">
        <v>103</v>
      </c>
      <c r="G2034" s="26">
        <v>5736</v>
      </c>
      <c r="H2034" s="26">
        <v>11343</v>
      </c>
      <c r="I2034" s="53">
        <v>27590</v>
      </c>
      <c r="J2034" s="30">
        <v>0.95450000000000002</v>
      </c>
      <c r="K2034" s="30"/>
      <c r="L2034" s="149">
        <v>9</v>
      </c>
      <c r="M2034" s="30">
        <v>0.222</v>
      </c>
      <c r="N2034" s="30">
        <v>9.7000000000000003E-3</v>
      </c>
    </row>
    <row r="2035" spans="1:14">
      <c r="A2035" s="13" t="s">
        <v>142</v>
      </c>
      <c r="B2035" s="2" t="s">
        <v>78</v>
      </c>
      <c r="C2035" s="14" t="s">
        <v>199</v>
      </c>
      <c r="D2035" s="2">
        <v>2014</v>
      </c>
      <c r="E2035" s="14">
        <v>2015</v>
      </c>
      <c r="F2035" s="14" t="s">
        <v>103</v>
      </c>
      <c r="G2035" s="26">
        <v>1550</v>
      </c>
      <c r="H2035" s="26">
        <v>3176</v>
      </c>
      <c r="I2035" s="53">
        <v>7059</v>
      </c>
      <c r="J2035" s="30">
        <v>0.8871</v>
      </c>
      <c r="K2035" s="30"/>
      <c r="L2035" s="149">
        <v>9</v>
      </c>
      <c r="M2035" s="30">
        <v>0.222</v>
      </c>
      <c r="N2035" s="30">
        <v>9.7000000000000003E-3</v>
      </c>
    </row>
    <row r="2036" spans="1:14">
      <c r="A2036" s="13" t="s">
        <v>143</v>
      </c>
      <c r="B2036" s="2" t="s">
        <v>79</v>
      </c>
      <c r="C2036" s="14" t="s">
        <v>199</v>
      </c>
      <c r="D2036" s="2">
        <v>2014</v>
      </c>
      <c r="E2036" s="14">
        <v>2015</v>
      </c>
      <c r="F2036" s="14" t="s">
        <v>103</v>
      </c>
      <c r="G2036" s="26">
        <v>582786</v>
      </c>
      <c r="H2036" s="26">
        <v>1183443</v>
      </c>
      <c r="I2036" s="53">
        <v>3662750</v>
      </c>
      <c r="J2036" s="30">
        <v>0.95940000000000003</v>
      </c>
      <c r="K2036" s="30"/>
      <c r="L2036" s="149">
        <v>13</v>
      </c>
      <c r="M2036" s="30">
        <v>0.46200000000000002</v>
      </c>
      <c r="N2036" s="30">
        <v>0.1139</v>
      </c>
    </row>
    <row r="2037" spans="1:14">
      <c r="A2037" s="13" t="s">
        <v>144</v>
      </c>
      <c r="B2037" s="2" t="s">
        <v>78</v>
      </c>
      <c r="C2037" s="14" t="s">
        <v>199</v>
      </c>
      <c r="D2037" s="2">
        <v>2014</v>
      </c>
      <c r="E2037" s="14">
        <v>2015</v>
      </c>
      <c r="F2037" s="14" t="s">
        <v>103</v>
      </c>
      <c r="G2037" s="26">
        <v>11510</v>
      </c>
      <c r="H2037" s="26">
        <v>28658</v>
      </c>
      <c r="I2037" s="53">
        <v>65477</v>
      </c>
      <c r="J2037" s="30">
        <v>0.98870000000000002</v>
      </c>
      <c r="K2037" s="30"/>
      <c r="L2037" s="149">
        <v>9</v>
      </c>
      <c r="M2037" s="30">
        <v>0.222</v>
      </c>
      <c r="N2037" s="30">
        <v>9.7000000000000003E-3</v>
      </c>
    </row>
    <row r="2038" spans="1:14">
      <c r="A2038" s="13" t="s">
        <v>145</v>
      </c>
      <c r="B2038" s="2" t="s">
        <v>78</v>
      </c>
      <c r="C2038" s="14" t="s">
        <v>199</v>
      </c>
      <c r="D2038" s="2">
        <v>2014</v>
      </c>
      <c r="E2038" s="14">
        <v>2015</v>
      </c>
      <c r="F2038" s="14" t="s">
        <v>103</v>
      </c>
      <c r="G2038" s="26">
        <v>6316</v>
      </c>
      <c r="H2038" s="26">
        <v>10466</v>
      </c>
      <c r="I2038" s="53">
        <v>39739</v>
      </c>
      <c r="J2038" s="30">
        <v>0.96140000000000003</v>
      </c>
      <c r="K2038" s="30"/>
      <c r="L2038" s="149">
        <v>9</v>
      </c>
      <c r="M2038" s="30">
        <v>0.222</v>
      </c>
      <c r="N2038" s="30">
        <v>9.7000000000000003E-3</v>
      </c>
    </row>
    <row r="2039" spans="1:14">
      <c r="A2039" s="13" t="s">
        <v>146</v>
      </c>
      <c r="B2039" s="2" t="s">
        <v>78</v>
      </c>
      <c r="C2039" s="14" t="s">
        <v>199</v>
      </c>
      <c r="D2039" s="2">
        <v>2014</v>
      </c>
      <c r="E2039" s="14">
        <v>2015</v>
      </c>
      <c r="F2039" s="14" t="s">
        <v>103</v>
      </c>
      <c r="G2039" s="26">
        <v>1052</v>
      </c>
      <c r="H2039" s="26">
        <v>2022</v>
      </c>
      <c r="I2039" s="53">
        <v>4512</v>
      </c>
      <c r="J2039" s="30">
        <v>0.83640000000000003</v>
      </c>
      <c r="K2039" s="30"/>
      <c r="L2039" s="149">
        <v>9</v>
      </c>
      <c r="M2039" s="30">
        <v>0.222</v>
      </c>
      <c r="N2039" s="30">
        <v>9.7000000000000003E-3</v>
      </c>
    </row>
    <row r="2040" spans="1:14">
      <c r="A2040" s="13" t="s">
        <v>147</v>
      </c>
      <c r="B2040" s="2" t="s">
        <v>78</v>
      </c>
      <c r="C2040" s="14" t="s">
        <v>199</v>
      </c>
      <c r="D2040" s="2">
        <v>2014</v>
      </c>
      <c r="E2040" s="14">
        <v>2015</v>
      </c>
      <c r="F2040" s="14" t="s">
        <v>103</v>
      </c>
      <c r="G2040" s="26">
        <v>7277</v>
      </c>
      <c r="H2040" s="26">
        <v>13459</v>
      </c>
      <c r="I2040" s="53">
        <v>36747</v>
      </c>
      <c r="J2040" s="30">
        <v>0.9909</v>
      </c>
      <c r="K2040" s="30"/>
      <c r="L2040" s="149">
        <v>9</v>
      </c>
      <c r="M2040" s="30">
        <v>0.222</v>
      </c>
      <c r="N2040" s="30">
        <v>9.7000000000000003E-3</v>
      </c>
    </row>
    <row r="2041" spans="1:14">
      <c r="A2041" s="13" t="s">
        <v>148</v>
      </c>
      <c r="B2041" s="2" t="s">
        <v>78</v>
      </c>
      <c r="C2041" s="14" t="s">
        <v>199</v>
      </c>
      <c r="D2041" s="2">
        <v>2014</v>
      </c>
      <c r="E2041" s="14">
        <v>2015</v>
      </c>
      <c r="F2041" s="14" t="s">
        <v>103</v>
      </c>
      <c r="G2041" s="26">
        <v>24186</v>
      </c>
      <c r="H2041" s="26">
        <v>56912</v>
      </c>
      <c r="I2041" s="53">
        <v>127394</v>
      </c>
      <c r="J2041" s="30">
        <v>0.99329999999999996</v>
      </c>
      <c r="K2041" s="30"/>
      <c r="L2041" s="149">
        <v>1</v>
      </c>
      <c r="M2041" s="30">
        <v>0</v>
      </c>
      <c r="N2041" s="30">
        <v>1.95E-2</v>
      </c>
    </row>
    <row r="2042" spans="1:14">
      <c r="A2042" s="13" t="s">
        <v>149</v>
      </c>
      <c r="B2042" s="2" t="s">
        <v>78</v>
      </c>
      <c r="C2042" s="14" t="s">
        <v>199</v>
      </c>
      <c r="D2042" s="2">
        <v>2014</v>
      </c>
      <c r="E2042" s="14">
        <v>2015</v>
      </c>
      <c r="F2042" s="14" t="s">
        <v>103</v>
      </c>
      <c r="G2042" s="26">
        <v>466</v>
      </c>
      <c r="H2042" s="26">
        <v>1012</v>
      </c>
      <c r="I2042" s="53">
        <v>2941</v>
      </c>
      <c r="J2042" s="30">
        <v>1</v>
      </c>
      <c r="K2042" s="30"/>
      <c r="L2042" s="149">
        <v>9</v>
      </c>
      <c r="M2042" s="30">
        <v>0.222</v>
      </c>
      <c r="N2042" s="30">
        <v>9.7000000000000003E-3</v>
      </c>
    </row>
    <row r="2043" spans="1:14">
      <c r="A2043" s="13" t="s">
        <v>150</v>
      </c>
      <c r="B2043" s="2" t="s">
        <v>78</v>
      </c>
      <c r="C2043" s="14" t="s">
        <v>199</v>
      </c>
      <c r="D2043" s="2">
        <v>2014</v>
      </c>
      <c r="E2043" s="14">
        <v>2015</v>
      </c>
      <c r="F2043" s="14" t="s">
        <v>103</v>
      </c>
      <c r="G2043" s="26">
        <v>481</v>
      </c>
      <c r="H2043" s="26">
        <v>812</v>
      </c>
      <c r="I2043" s="53">
        <v>3232</v>
      </c>
      <c r="J2043" s="30">
        <v>1</v>
      </c>
      <c r="K2043" s="30"/>
      <c r="L2043" s="149">
        <v>9</v>
      </c>
      <c r="M2043" s="30">
        <v>0.222</v>
      </c>
      <c r="N2043" s="30">
        <v>9.7000000000000003E-3</v>
      </c>
    </row>
    <row r="2044" spans="1:14">
      <c r="A2044" s="13" t="s">
        <v>151</v>
      </c>
      <c r="B2044" s="2" t="s">
        <v>78</v>
      </c>
      <c r="C2044" s="14" t="s">
        <v>199</v>
      </c>
      <c r="D2044" s="2">
        <v>2014</v>
      </c>
      <c r="E2044" s="14">
        <v>2015</v>
      </c>
      <c r="F2044" s="14" t="s">
        <v>103</v>
      </c>
      <c r="G2044" s="26">
        <v>20668</v>
      </c>
      <c r="H2044" s="26">
        <v>46178</v>
      </c>
      <c r="I2044" s="53">
        <v>154801</v>
      </c>
      <c r="J2044" s="30">
        <v>0.99939999999999996</v>
      </c>
      <c r="K2044" s="30"/>
      <c r="L2044" s="149">
        <v>1</v>
      </c>
      <c r="M2044" s="30">
        <v>0</v>
      </c>
      <c r="N2044" s="30">
        <v>7.7200000000000005E-2</v>
      </c>
    </row>
    <row r="2045" spans="1:14">
      <c r="A2045" s="13" t="s">
        <v>152</v>
      </c>
      <c r="B2045" s="2" t="s">
        <v>78</v>
      </c>
      <c r="C2045" s="14" t="s">
        <v>199</v>
      </c>
      <c r="D2045" s="2">
        <v>2014</v>
      </c>
      <c r="E2045" s="14">
        <v>2015</v>
      </c>
      <c r="F2045" s="14" t="s">
        <v>103</v>
      </c>
      <c r="G2045" s="26">
        <v>3478</v>
      </c>
      <c r="H2045" s="26">
        <v>7207</v>
      </c>
      <c r="I2045" s="53">
        <v>29208</v>
      </c>
      <c r="J2045" s="30">
        <v>0.93989999999999996</v>
      </c>
      <c r="K2045" s="30"/>
      <c r="L2045" s="149">
        <v>9</v>
      </c>
      <c r="M2045" s="30">
        <v>0.222</v>
      </c>
      <c r="N2045" s="30">
        <v>9.7000000000000003E-3</v>
      </c>
    </row>
    <row r="2046" spans="1:14">
      <c r="A2046" s="13" t="s">
        <v>153</v>
      </c>
      <c r="B2046" s="2" t="s">
        <v>78</v>
      </c>
      <c r="C2046" s="14" t="s">
        <v>199</v>
      </c>
      <c r="D2046" s="2">
        <v>2014</v>
      </c>
      <c r="E2046" s="14">
        <v>2015</v>
      </c>
      <c r="F2046" s="14" t="s">
        <v>103</v>
      </c>
      <c r="G2046" s="26">
        <v>4149</v>
      </c>
      <c r="H2046" s="26">
        <v>7568</v>
      </c>
      <c r="I2046" s="53">
        <v>21883</v>
      </c>
      <c r="J2046" s="30">
        <v>0.99480000000000002</v>
      </c>
      <c r="K2046" s="30"/>
      <c r="L2046" s="149">
        <v>9</v>
      </c>
      <c r="M2046" s="30">
        <v>0.222</v>
      </c>
      <c r="N2046" s="30">
        <v>9.7000000000000003E-3</v>
      </c>
    </row>
    <row r="2047" spans="1:14">
      <c r="A2047" s="13" t="s">
        <v>154</v>
      </c>
      <c r="B2047" s="2" t="s">
        <v>77</v>
      </c>
      <c r="C2047" s="14" t="s">
        <v>199</v>
      </c>
      <c r="D2047" s="2">
        <v>2014</v>
      </c>
      <c r="E2047" s="14">
        <v>2015</v>
      </c>
      <c r="F2047" s="14" t="s">
        <v>103</v>
      </c>
      <c r="G2047" s="26">
        <v>119060</v>
      </c>
      <c r="H2047" s="26">
        <v>252447</v>
      </c>
      <c r="I2047" s="53">
        <v>800667</v>
      </c>
      <c r="J2047" s="30">
        <v>0.98529999999999995</v>
      </c>
      <c r="K2047" s="30"/>
      <c r="L2047" s="149">
        <v>4</v>
      </c>
      <c r="M2047" s="30">
        <v>0.25</v>
      </c>
      <c r="N2047" s="30">
        <v>1.2800000000000001E-2</v>
      </c>
    </row>
    <row r="2048" spans="1:14">
      <c r="A2048" s="13" t="s">
        <v>155</v>
      </c>
      <c r="B2048" s="2" t="s">
        <v>77</v>
      </c>
      <c r="C2048" s="14" t="s">
        <v>199</v>
      </c>
      <c r="D2048" s="2">
        <v>2014</v>
      </c>
      <c r="E2048" s="14">
        <v>2015</v>
      </c>
      <c r="F2048" s="14" t="s">
        <v>103</v>
      </c>
      <c r="G2048" s="26">
        <v>9244</v>
      </c>
      <c r="H2048" s="26">
        <v>18515</v>
      </c>
      <c r="I2048" s="53">
        <v>57827</v>
      </c>
      <c r="J2048" s="30">
        <v>0.99339999999999995</v>
      </c>
      <c r="K2048" s="30"/>
      <c r="L2048" s="149">
        <v>9</v>
      </c>
      <c r="M2048" s="30">
        <v>0.222</v>
      </c>
      <c r="N2048" s="30">
        <v>9.7000000000000003E-3</v>
      </c>
    </row>
    <row r="2049" spans="1:14">
      <c r="A2049" s="13" t="s">
        <v>156</v>
      </c>
      <c r="B2049" s="2" t="s">
        <v>78</v>
      </c>
      <c r="C2049" s="14" t="s">
        <v>199</v>
      </c>
      <c r="D2049" s="2">
        <v>2014</v>
      </c>
      <c r="E2049" s="14">
        <v>2015</v>
      </c>
      <c r="F2049" s="14" t="s">
        <v>103</v>
      </c>
      <c r="G2049" s="26">
        <v>1010</v>
      </c>
      <c r="H2049" s="26">
        <v>1962</v>
      </c>
      <c r="I2049" s="53">
        <v>5289</v>
      </c>
      <c r="J2049" s="30">
        <v>1</v>
      </c>
      <c r="K2049" s="30"/>
      <c r="L2049" s="149">
        <v>9</v>
      </c>
      <c r="M2049" s="30">
        <v>0.222</v>
      </c>
      <c r="N2049" s="30">
        <v>9.7000000000000003E-3</v>
      </c>
    </row>
    <row r="2050" spans="1:14">
      <c r="A2050" s="13" t="s">
        <v>157</v>
      </c>
      <c r="B2050" s="2" t="s">
        <v>78</v>
      </c>
      <c r="C2050" s="14" t="s">
        <v>199</v>
      </c>
      <c r="D2050" s="2">
        <v>2014</v>
      </c>
      <c r="E2050" s="14">
        <v>2015</v>
      </c>
      <c r="F2050" s="14" t="s">
        <v>103</v>
      </c>
      <c r="G2050" s="26">
        <v>127600</v>
      </c>
      <c r="H2050" s="26">
        <v>295843</v>
      </c>
      <c r="I2050" s="53">
        <v>730640</v>
      </c>
      <c r="J2050" s="30">
        <v>0.99650000000000005</v>
      </c>
      <c r="K2050" s="30"/>
      <c r="L2050" s="149">
        <v>9</v>
      </c>
      <c r="M2050" s="30">
        <v>0.111</v>
      </c>
      <c r="N2050" s="30">
        <v>3.3099999999999997E-2</v>
      </c>
    </row>
    <row r="2051" spans="1:14">
      <c r="A2051" s="13" t="s">
        <v>158</v>
      </c>
      <c r="B2051" s="2" t="s">
        <v>77</v>
      </c>
      <c r="C2051" s="14" t="s">
        <v>199</v>
      </c>
      <c r="D2051" s="2">
        <v>2014</v>
      </c>
      <c r="E2051" s="14">
        <v>2015</v>
      </c>
      <c r="F2051" s="14" t="s">
        <v>103</v>
      </c>
      <c r="G2051" s="26">
        <v>103679</v>
      </c>
      <c r="H2051" s="26">
        <v>220704</v>
      </c>
      <c r="I2051" s="53">
        <v>500449</v>
      </c>
      <c r="J2051" s="30">
        <v>0.99</v>
      </c>
      <c r="K2051" s="30"/>
      <c r="L2051" s="149">
        <v>4</v>
      </c>
      <c r="M2051" s="30">
        <v>0.5</v>
      </c>
      <c r="N2051" s="30">
        <v>0</v>
      </c>
    </row>
    <row r="2052" spans="1:14">
      <c r="A2052" s="13" t="s">
        <v>159</v>
      </c>
      <c r="B2052" s="2" t="s">
        <v>78</v>
      </c>
      <c r="C2052" s="14" t="s">
        <v>199</v>
      </c>
      <c r="D2052" s="2">
        <v>2014</v>
      </c>
      <c r="E2052" s="14">
        <v>2015</v>
      </c>
      <c r="F2052" s="14" t="s">
        <v>103</v>
      </c>
      <c r="G2052" s="26">
        <v>2641</v>
      </c>
      <c r="H2052" s="26">
        <v>5894</v>
      </c>
      <c r="I2052" s="53">
        <v>16461</v>
      </c>
      <c r="J2052" s="30">
        <v>0.99250000000000005</v>
      </c>
      <c r="K2052" s="30"/>
      <c r="L2052" s="149">
        <v>9</v>
      </c>
      <c r="M2052" s="30">
        <v>0.222</v>
      </c>
      <c r="N2052" s="30">
        <v>9.7000000000000003E-3</v>
      </c>
    </row>
    <row r="2053" spans="1:14">
      <c r="A2053" s="13" t="s">
        <v>160</v>
      </c>
      <c r="B2053" s="2" t="s">
        <v>78</v>
      </c>
      <c r="C2053" s="14" t="s">
        <v>199</v>
      </c>
      <c r="D2053" s="2">
        <v>2014</v>
      </c>
      <c r="E2053" s="14">
        <v>2015</v>
      </c>
      <c r="F2053" s="14" t="s">
        <v>103</v>
      </c>
      <c r="G2053" s="26">
        <v>176992</v>
      </c>
      <c r="H2053" s="26">
        <v>399799</v>
      </c>
      <c r="I2053" s="53">
        <v>779455</v>
      </c>
      <c r="J2053" s="30">
        <v>0.99990000000000001</v>
      </c>
      <c r="K2053" s="30"/>
      <c r="L2053" s="149">
        <v>12</v>
      </c>
      <c r="M2053" s="30">
        <v>8.3000000000000004E-2</v>
      </c>
      <c r="N2053" s="30">
        <v>9.2299999999999993E-2</v>
      </c>
    </row>
    <row r="2054" spans="1:14">
      <c r="A2054" s="13" t="s">
        <v>161</v>
      </c>
      <c r="B2054" s="2" t="s">
        <v>77</v>
      </c>
      <c r="C2054" s="14" t="s">
        <v>199</v>
      </c>
      <c r="D2054" s="2">
        <v>2014</v>
      </c>
      <c r="E2054" s="14">
        <v>2015</v>
      </c>
      <c r="F2054" s="14" t="s">
        <v>103</v>
      </c>
      <c r="G2054" s="26">
        <v>138365</v>
      </c>
      <c r="H2054" s="26">
        <v>287133</v>
      </c>
      <c r="I2054" s="53">
        <v>769082</v>
      </c>
      <c r="J2054" s="30">
        <v>0.9284</v>
      </c>
      <c r="K2054" s="30"/>
      <c r="L2054" s="149">
        <v>7</v>
      </c>
      <c r="M2054" s="30">
        <v>0.42899999999999999</v>
      </c>
      <c r="N2054" s="30">
        <v>5.8999999999999999E-3</v>
      </c>
    </row>
    <row r="2055" spans="1:14">
      <c r="A2055" s="13" t="s">
        <v>162</v>
      </c>
      <c r="B2055" s="2" t="s">
        <v>77</v>
      </c>
      <c r="C2055" s="14" t="s">
        <v>199</v>
      </c>
      <c r="D2055" s="2">
        <v>2014</v>
      </c>
      <c r="E2055" s="14">
        <v>2015</v>
      </c>
      <c r="F2055" s="14" t="s">
        <v>103</v>
      </c>
      <c r="G2055" s="26">
        <v>33260</v>
      </c>
      <c r="H2055" s="26">
        <v>51372</v>
      </c>
      <c r="I2055" s="53">
        <v>214187</v>
      </c>
      <c r="J2055" s="30">
        <v>0.96819999999999995</v>
      </c>
      <c r="K2055" s="30"/>
      <c r="L2055" s="149">
        <v>2</v>
      </c>
      <c r="M2055" s="30">
        <v>1</v>
      </c>
      <c r="N2055" s="30">
        <v>8.8599999999999998E-2</v>
      </c>
    </row>
    <row r="2056" spans="1:14">
      <c r="A2056" s="13" t="s">
        <v>163</v>
      </c>
      <c r="B2056" s="2" t="s">
        <v>78</v>
      </c>
      <c r="C2056" s="14" t="s">
        <v>199</v>
      </c>
      <c r="D2056" s="2">
        <v>2014</v>
      </c>
      <c r="E2056" s="14">
        <v>2015</v>
      </c>
      <c r="F2056" s="14" t="s">
        <v>103</v>
      </c>
      <c r="G2056" s="26">
        <v>51384</v>
      </c>
      <c r="H2056" s="26">
        <v>119485</v>
      </c>
      <c r="I2056" s="53">
        <v>270170</v>
      </c>
      <c r="J2056" s="30">
        <v>0.97760000000000002</v>
      </c>
      <c r="K2056" s="30"/>
      <c r="L2056" s="149">
        <v>5</v>
      </c>
      <c r="M2056" s="30">
        <v>0</v>
      </c>
      <c r="N2056" s="30">
        <v>1.2200000000000001E-2</v>
      </c>
    </row>
    <row r="2057" spans="1:14">
      <c r="A2057" s="13" t="s">
        <v>164</v>
      </c>
      <c r="B2057" s="2" t="s">
        <v>77</v>
      </c>
      <c r="C2057" s="14" t="s">
        <v>199</v>
      </c>
      <c r="D2057" s="2">
        <v>2014</v>
      </c>
      <c r="E2057" s="14">
        <v>2015</v>
      </c>
      <c r="F2057" s="14" t="s">
        <v>103</v>
      </c>
      <c r="G2057" s="26">
        <v>9489</v>
      </c>
      <c r="H2057" s="26">
        <v>17811</v>
      </c>
      <c r="I2057" s="53">
        <v>55626</v>
      </c>
      <c r="J2057" s="30">
        <v>0.97689999999999999</v>
      </c>
      <c r="K2057" s="30"/>
      <c r="L2057" s="149">
        <v>9</v>
      </c>
      <c r="M2057" s="30">
        <v>0.222</v>
      </c>
      <c r="N2057" s="30">
        <v>9.7000000000000003E-3</v>
      </c>
    </row>
    <row r="2058" spans="1:14">
      <c r="A2058" s="13" t="s">
        <v>165</v>
      </c>
      <c r="B2058" s="2" t="s">
        <v>77</v>
      </c>
      <c r="C2058" s="14" t="s">
        <v>199</v>
      </c>
      <c r="D2058" s="2">
        <v>2014</v>
      </c>
      <c r="E2058" s="14">
        <v>2015</v>
      </c>
      <c r="F2058" s="14" t="s">
        <v>103</v>
      </c>
      <c r="G2058" s="26">
        <v>15986</v>
      </c>
      <c r="H2058" s="26">
        <v>31989</v>
      </c>
      <c r="I2058" s="53">
        <v>142020</v>
      </c>
      <c r="J2058" s="30">
        <v>0.98109999999999997</v>
      </c>
      <c r="K2058" s="30"/>
      <c r="L2058" s="149">
        <v>9</v>
      </c>
      <c r="M2058" s="30">
        <v>0.222</v>
      </c>
      <c r="N2058" s="30">
        <v>9.7000000000000003E-3</v>
      </c>
    </row>
    <row r="2059" spans="1:14">
      <c r="A2059" s="13" t="s">
        <v>166</v>
      </c>
      <c r="B2059" s="2" t="s">
        <v>77</v>
      </c>
      <c r="C2059" s="14" t="s">
        <v>199</v>
      </c>
      <c r="D2059" s="2">
        <v>2014</v>
      </c>
      <c r="E2059" s="14">
        <v>2015</v>
      </c>
      <c r="F2059" s="14" t="s">
        <v>103</v>
      </c>
      <c r="G2059" s="26">
        <v>15813</v>
      </c>
      <c r="H2059" s="26">
        <v>34630</v>
      </c>
      <c r="I2059" s="53">
        <v>123530</v>
      </c>
      <c r="J2059" s="30">
        <v>0.9083</v>
      </c>
      <c r="K2059" s="30"/>
      <c r="L2059" s="149">
        <v>9</v>
      </c>
      <c r="M2059" s="30">
        <v>0.222</v>
      </c>
      <c r="N2059" s="30">
        <v>9.7000000000000003E-3</v>
      </c>
    </row>
    <row r="2060" spans="1:14">
      <c r="A2060" s="13" t="s">
        <v>167</v>
      </c>
      <c r="B2060" s="2" t="s">
        <v>77</v>
      </c>
      <c r="C2060" s="14" t="s">
        <v>199</v>
      </c>
      <c r="D2060" s="2">
        <v>2014</v>
      </c>
      <c r="E2060" s="14">
        <v>2015</v>
      </c>
      <c r="F2060" s="14" t="s">
        <v>103</v>
      </c>
      <c r="G2060" s="26">
        <v>55168</v>
      </c>
      <c r="H2060" s="26">
        <v>112863</v>
      </c>
      <c r="I2060" s="53">
        <v>398265</v>
      </c>
      <c r="J2060" s="30">
        <v>0.97709999999999997</v>
      </c>
      <c r="K2060" s="30"/>
      <c r="L2060" s="149">
        <v>2</v>
      </c>
      <c r="M2060" s="30">
        <v>0.5</v>
      </c>
      <c r="N2060" s="30">
        <v>4.3E-3</v>
      </c>
    </row>
    <row r="2061" spans="1:14">
      <c r="A2061" s="13" t="s">
        <v>168</v>
      </c>
      <c r="B2061" s="2" t="s">
        <v>77</v>
      </c>
      <c r="C2061" s="14" t="s">
        <v>199</v>
      </c>
      <c r="D2061" s="2">
        <v>2014</v>
      </c>
      <c r="E2061" s="14">
        <v>2015</v>
      </c>
      <c r="F2061" s="14" t="s">
        <v>103</v>
      </c>
      <c r="G2061" s="26">
        <v>12564</v>
      </c>
      <c r="H2061" s="26">
        <v>23841</v>
      </c>
      <c r="I2061" s="53">
        <v>70685</v>
      </c>
      <c r="J2061" s="30">
        <v>0.88390000000000002</v>
      </c>
      <c r="K2061" s="30"/>
      <c r="L2061" s="149">
        <v>9</v>
      </c>
      <c r="M2061" s="30">
        <v>0.222</v>
      </c>
      <c r="N2061" s="30">
        <v>9.7000000000000003E-3</v>
      </c>
    </row>
    <row r="2062" spans="1:14">
      <c r="A2062" s="13" t="s">
        <v>169</v>
      </c>
      <c r="B2062" s="2" t="s">
        <v>78</v>
      </c>
      <c r="C2062" s="14" t="s">
        <v>199</v>
      </c>
      <c r="D2062" s="2">
        <v>2014</v>
      </c>
      <c r="E2062" s="14">
        <v>2015</v>
      </c>
      <c r="F2062" s="14" t="s">
        <v>103</v>
      </c>
      <c r="G2062" s="26">
        <v>12778</v>
      </c>
      <c r="H2062" s="26">
        <v>24691</v>
      </c>
      <c r="I2062" s="53">
        <v>61126</v>
      </c>
      <c r="J2062" s="30">
        <v>0.93920000000000003</v>
      </c>
      <c r="K2062" s="30"/>
      <c r="L2062" s="149">
        <v>9</v>
      </c>
      <c r="M2062" s="30">
        <v>0.222</v>
      </c>
      <c r="N2062" s="30">
        <v>9.7000000000000003E-3</v>
      </c>
    </row>
    <row r="2063" spans="1:14">
      <c r="A2063" s="13" t="s">
        <v>170</v>
      </c>
      <c r="B2063" s="2" t="s">
        <v>78</v>
      </c>
      <c r="C2063" s="14" t="s">
        <v>199</v>
      </c>
      <c r="D2063" s="2">
        <v>2014</v>
      </c>
      <c r="E2063" s="14">
        <v>2015</v>
      </c>
      <c r="F2063" s="14" t="s">
        <v>103</v>
      </c>
      <c r="G2063" s="26">
        <v>169</v>
      </c>
      <c r="H2063" s="26">
        <v>315</v>
      </c>
      <c r="I2063" s="53">
        <v>768</v>
      </c>
      <c r="J2063" s="30">
        <v>1</v>
      </c>
      <c r="K2063" s="30"/>
      <c r="L2063" s="149">
        <v>9</v>
      </c>
      <c r="M2063" s="30">
        <v>0.222</v>
      </c>
      <c r="N2063" s="30">
        <v>9.7000000000000003E-3</v>
      </c>
    </row>
    <row r="2064" spans="1:14">
      <c r="A2064" s="13" t="s">
        <v>171</v>
      </c>
      <c r="B2064" s="2" t="s">
        <v>78</v>
      </c>
      <c r="C2064" s="14" t="s">
        <v>199</v>
      </c>
      <c r="D2064" s="2">
        <v>2014</v>
      </c>
      <c r="E2064" s="14">
        <v>2015</v>
      </c>
      <c r="F2064" s="14" t="s">
        <v>103</v>
      </c>
      <c r="G2064" s="26">
        <v>3191</v>
      </c>
      <c r="H2064" s="26">
        <v>6899</v>
      </c>
      <c r="I2064" s="53">
        <v>16238</v>
      </c>
      <c r="J2064" s="30">
        <v>1</v>
      </c>
      <c r="K2064" s="30"/>
      <c r="L2064" s="149">
        <v>9</v>
      </c>
      <c r="M2064" s="30">
        <v>0.222</v>
      </c>
      <c r="N2064" s="30">
        <v>9.7000000000000003E-3</v>
      </c>
    </row>
    <row r="2065" spans="1:31">
      <c r="A2065" s="13" t="s">
        <v>172</v>
      </c>
      <c r="B2065" s="2" t="s">
        <v>77</v>
      </c>
      <c r="C2065" s="14" t="s">
        <v>199</v>
      </c>
      <c r="D2065" s="2">
        <v>2014</v>
      </c>
      <c r="E2065" s="14">
        <v>2015</v>
      </c>
      <c r="F2065" s="14" t="s">
        <v>103</v>
      </c>
      <c r="G2065" s="26">
        <v>22256</v>
      </c>
      <c r="H2065" s="26">
        <v>43426</v>
      </c>
      <c r="I2065" s="53">
        <v>109433</v>
      </c>
      <c r="J2065" s="30">
        <v>0.90280000000000005</v>
      </c>
      <c r="K2065" s="30"/>
      <c r="L2065" s="149">
        <v>1</v>
      </c>
      <c r="M2065" s="30">
        <v>1</v>
      </c>
      <c r="N2065" s="30">
        <v>7.4300000000000005E-2</v>
      </c>
    </row>
    <row r="2066" spans="1:31">
      <c r="A2066" s="13" t="s">
        <v>173</v>
      </c>
      <c r="B2066" s="2" t="s">
        <v>77</v>
      </c>
      <c r="C2066" s="14" t="s">
        <v>199</v>
      </c>
      <c r="D2066" s="2">
        <v>2014</v>
      </c>
      <c r="E2066" s="14">
        <v>2015</v>
      </c>
      <c r="F2066" s="14" t="s">
        <v>103</v>
      </c>
      <c r="G2066" s="26">
        <v>19582</v>
      </c>
      <c r="H2066" s="26">
        <v>35540</v>
      </c>
      <c r="I2066" s="53">
        <v>114888</v>
      </c>
      <c r="J2066" s="30">
        <v>0.97070000000000001</v>
      </c>
      <c r="K2066" s="30"/>
      <c r="L2066" s="149">
        <v>9</v>
      </c>
      <c r="M2066" s="30">
        <v>0.222</v>
      </c>
      <c r="N2066" s="30">
        <v>9.7000000000000003E-3</v>
      </c>
    </row>
    <row r="2067" spans="1:31">
      <c r="A2067" s="13" t="s">
        <v>174</v>
      </c>
      <c r="B2067" s="2" t="s">
        <v>78</v>
      </c>
      <c r="C2067" s="14" t="s">
        <v>199</v>
      </c>
      <c r="D2067" s="2">
        <v>2014</v>
      </c>
      <c r="E2067" s="14">
        <v>2015</v>
      </c>
      <c r="F2067" s="14" t="s">
        <v>103</v>
      </c>
      <c r="G2067" s="26">
        <v>42453</v>
      </c>
      <c r="H2067" s="26">
        <v>91333</v>
      </c>
      <c r="I2067" s="53">
        <v>212895</v>
      </c>
      <c r="J2067" s="30">
        <v>0.9738</v>
      </c>
      <c r="K2067" s="30"/>
      <c r="L2067" s="149">
        <v>2</v>
      </c>
      <c r="M2067" s="30">
        <v>0.5</v>
      </c>
      <c r="N2067" s="30">
        <v>0</v>
      </c>
    </row>
    <row r="2068" spans="1:31">
      <c r="A2068" s="13" t="s">
        <v>175</v>
      </c>
      <c r="B2068" s="2" t="s">
        <v>78</v>
      </c>
      <c r="C2068" s="14" t="s">
        <v>199</v>
      </c>
      <c r="D2068" s="2">
        <v>2014</v>
      </c>
      <c r="E2068" s="14">
        <v>2015</v>
      </c>
      <c r="F2068" s="14" t="s">
        <v>103</v>
      </c>
      <c r="G2068" s="26">
        <v>5585</v>
      </c>
      <c r="H2068" s="26">
        <v>12911</v>
      </c>
      <c r="I2068" s="53">
        <v>37474</v>
      </c>
      <c r="J2068" s="30">
        <v>1</v>
      </c>
      <c r="K2068" s="30"/>
      <c r="L2068" s="149">
        <v>9</v>
      </c>
      <c r="M2068" s="30">
        <v>0.222</v>
      </c>
      <c r="N2068" s="30">
        <v>9.7000000000000003E-3</v>
      </c>
    </row>
    <row r="2069" spans="1:31">
      <c r="A2069" s="13" t="s">
        <v>176</v>
      </c>
      <c r="B2069" s="2" t="s">
        <v>78</v>
      </c>
      <c r="C2069" s="14" t="s">
        <v>199</v>
      </c>
      <c r="D2069" s="2">
        <v>2014</v>
      </c>
      <c r="E2069" s="14">
        <v>2015</v>
      </c>
      <c r="F2069" s="14" t="s">
        <v>103</v>
      </c>
      <c r="G2069" s="26">
        <v>4780</v>
      </c>
      <c r="H2069" s="26">
        <v>10477</v>
      </c>
      <c r="I2069" s="53">
        <v>25606</v>
      </c>
      <c r="J2069" s="30">
        <v>0.98499999999999999</v>
      </c>
      <c r="K2069" s="30"/>
      <c r="L2069" s="149">
        <v>9</v>
      </c>
      <c r="M2069" s="30">
        <v>0.222</v>
      </c>
      <c r="N2069" s="30">
        <v>9.7000000000000003E-3</v>
      </c>
    </row>
    <row r="2070" spans="1:31">
      <c r="A2070" s="13" t="s">
        <v>177</v>
      </c>
      <c r="B2070" s="2" t="s">
        <v>78</v>
      </c>
      <c r="C2070" s="14" t="s">
        <v>199</v>
      </c>
      <c r="D2070" s="2">
        <v>2014</v>
      </c>
      <c r="E2070" s="14">
        <v>2015</v>
      </c>
      <c r="F2070" s="14" t="s">
        <v>103</v>
      </c>
      <c r="G2070" s="26">
        <v>1012</v>
      </c>
      <c r="H2070" s="26">
        <v>1861</v>
      </c>
      <c r="I2070" s="53">
        <v>4596</v>
      </c>
      <c r="J2070" s="30">
        <v>1</v>
      </c>
      <c r="K2070" s="30"/>
      <c r="L2070" s="149">
        <v>9</v>
      </c>
      <c r="M2070" s="30">
        <v>0.222</v>
      </c>
      <c r="N2070" s="30">
        <v>9.7000000000000003E-3</v>
      </c>
    </row>
    <row r="2071" spans="1:31">
      <c r="A2071" s="13" t="s">
        <v>178</v>
      </c>
      <c r="B2071" s="2" t="s">
        <v>77</v>
      </c>
      <c r="C2071" s="14" t="s">
        <v>199</v>
      </c>
      <c r="D2071" s="2">
        <v>2014</v>
      </c>
      <c r="E2071" s="14">
        <v>2015</v>
      </c>
      <c r="F2071" s="14" t="s">
        <v>103</v>
      </c>
      <c r="G2071" s="26">
        <v>51571</v>
      </c>
      <c r="H2071" s="26">
        <v>122071</v>
      </c>
      <c r="I2071" s="53">
        <v>231269</v>
      </c>
      <c r="J2071" s="30">
        <v>0.9889</v>
      </c>
      <c r="K2071" s="30"/>
      <c r="L2071" s="149">
        <v>1</v>
      </c>
      <c r="M2071" s="30">
        <v>1</v>
      </c>
      <c r="N2071" s="30">
        <v>3.61E-2</v>
      </c>
    </row>
    <row r="2072" spans="1:31">
      <c r="A2072" s="13" t="s">
        <v>179</v>
      </c>
      <c r="B2072" s="2" t="s">
        <v>78</v>
      </c>
      <c r="C2072" s="14" t="s">
        <v>199</v>
      </c>
      <c r="D2072" s="2">
        <v>2014</v>
      </c>
      <c r="E2072" s="14">
        <v>2015</v>
      </c>
      <c r="F2072" s="14" t="s">
        <v>103</v>
      </c>
      <c r="G2072" s="26">
        <v>2963</v>
      </c>
      <c r="H2072" s="26">
        <v>5456</v>
      </c>
      <c r="I2072" s="53">
        <v>13493</v>
      </c>
      <c r="J2072" s="30">
        <v>0.87680000000000002</v>
      </c>
      <c r="K2072" s="30"/>
      <c r="L2072" s="149">
        <v>9</v>
      </c>
      <c r="M2072" s="30">
        <v>0.222</v>
      </c>
      <c r="N2072" s="30">
        <v>9.7000000000000003E-3</v>
      </c>
    </row>
    <row r="2073" spans="1:31">
      <c r="A2073" s="13" t="s">
        <v>180</v>
      </c>
      <c r="B2073" s="2" t="s">
        <v>77</v>
      </c>
      <c r="C2073" s="14" t="s">
        <v>199</v>
      </c>
      <c r="D2073" s="2">
        <v>2014</v>
      </c>
      <c r="E2073" s="14">
        <v>2015</v>
      </c>
      <c r="F2073" s="14" t="s">
        <v>103</v>
      </c>
      <c r="G2073" s="26">
        <v>35910</v>
      </c>
      <c r="H2073" s="26">
        <v>73209</v>
      </c>
      <c r="I2073" s="53">
        <v>205926</v>
      </c>
      <c r="J2073" s="30">
        <v>0.98250000000000004</v>
      </c>
      <c r="K2073" s="30"/>
      <c r="L2073" s="149">
        <v>2</v>
      </c>
      <c r="M2073" s="30">
        <v>1</v>
      </c>
      <c r="N2073" s="30">
        <v>1.09E-2</v>
      </c>
    </row>
    <row r="2074" spans="1:31">
      <c r="A2074" s="13" t="s">
        <v>181</v>
      </c>
      <c r="B2074" s="2" t="s">
        <v>77</v>
      </c>
      <c r="C2074" s="14" t="s">
        <v>199</v>
      </c>
      <c r="D2074" s="2">
        <v>2014</v>
      </c>
      <c r="E2074" s="14">
        <v>2015</v>
      </c>
      <c r="F2074" s="14" t="s">
        <v>103</v>
      </c>
      <c r="G2074" s="26">
        <v>9401</v>
      </c>
      <c r="H2074" s="26">
        <v>19278</v>
      </c>
      <c r="I2074" s="53">
        <v>51620</v>
      </c>
      <c r="J2074" s="30">
        <v>0.88300000000000001</v>
      </c>
      <c r="K2074" s="30"/>
      <c r="L2074" s="149">
        <v>9</v>
      </c>
      <c r="M2074" s="30">
        <v>0.222</v>
      </c>
      <c r="N2074" s="30">
        <v>9.7000000000000003E-3</v>
      </c>
      <c r="O2074" s="1"/>
      <c r="P2074" s="1"/>
      <c r="Q2074" s="1"/>
      <c r="R2074" s="1"/>
      <c r="S2074" s="1"/>
      <c r="T2074" s="1"/>
      <c r="U2074" s="1"/>
      <c r="V2074" s="1"/>
      <c r="W2074" s="1"/>
      <c r="X2074" s="1"/>
      <c r="Y2074" s="1"/>
      <c r="Z2074" s="1"/>
      <c r="AA2074" s="1"/>
      <c r="AB2074" s="1"/>
      <c r="AC2074" s="1"/>
      <c r="AD2074" s="1"/>
      <c r="AE2074" s="1"/>
    </row>
    <row r="2075" spans="1:31">
      <c r="A2075" s="13" t="s">
        <v>182</v>
      </c>
      <c r="B2075" s="2" t="s">
        <v>78</v>
      </c>
      <c r="C2075" s="14" t="s">
        <v>199</v>
      </c>
      <c r="D2075" s="2">
        <v>2014</v>
      </c>
      <c r="E2075" s="14">
        <v>2015</v>
      </c>
      <c r="F2075" s="14" t="s">
        <v>103</v>
      </c>
      <c r="G2075" s="26">
        <v>5973</v>
      </c>
      <c r="H2075" s="26">
        <v>13269</v>
      </c>
      <c r="I2075" s="53">
        <v>28576</v>
      </c>
      <c r="J2075" s="30">
        <v>1</v>
      </c>
      <c r="K2075" s="30"/>
      <c r="L2075" s="149">
        <v>9</v>
      </c>
      <c r="M2075" s="30">
        <v>0.222</v>
      </c>
      <c r="N2075" s="30">
        <v>9.7000000000000003E-3</v>
      </c>
      <c r="O2075" s="1"/>
      <c r="P2075" s="1"/>
      <c r="Q2075" s="1"/>
      <c r="R2075" s="1"/>
      <c r="S2075" s="1"/>
      <c r="T2075" s="1"/>
      <c r="U2075" s="1"/>
      <c r="V2075" s="1"/>
      <c r="W2075" s="1"/>
      <c r="X2075" s="1"/>
      <c r="Y2075" s="1"/>
      <c r="Z2075" s="1"/>
      <c r="AA2075" s="1"/>
      <c r="AB2075" s="1"/>
      <c r="AC2075" s="1"/>
      <c r="AD2075" s="1"/>
      <c r="AE2075" s="1"/>
    </row>
    <row r="2076" spans="1:31">
      <c r="A2076" s="56" t="s">
        <v>183</v>
      </c>
      <c r="B2076" s="2" t="s">
        <v>66</v>
      </c>
      <c r="C2076" s="14" t="s">
        <v>200</v>
      </c>
      <c r="D2076" s="2">
        <v>2014</v>
      </c>
      <c r="E2076" s="14">
        <v>2015</v>
      </c>
      <c r="F2076" s="14" t="s">
        <v>103</v>
      </c>
      <c r="G2076" s="26">
        <v>2104116</v>
      </c>
      <c r="H2076" s="26">
        <v>4452530</v>
      </c>
      <c r="I2076" s="53">
        <v>12172169</v>
      </c>
      <c r="J2076" s="30">
        <v>0.96699999999999997</v>
      </c>
      <c r="K2076" s="30"/>
      <c r="L2076" s="149">
        <v>124</v>
      </c>
      <c r="M2076" s="30">
        <v>0.32300000000000001</v>
      </c>
      <c r="N2076" s="30">
        <v>7.1999999999999995E-2</v>
      </c>
      <c r="O2076" s="2"/>
      <c r="P2076" s="2"/>
      <c r="Q2076" s="2"/>
      <c r="R2076" s="2"/>
      <c r="S2076" s="2"/>
      <c r="T2076" s="2"/>
      <c r="U2076" s="2"/>
      <c r="V2076" s="2"/>
      <c r="W2076" s="2"/>
      <c r="X2076" s="2"/>
      <c r="Y2076" s="2"/>
      <c r="Z2076" s="2"/>
      <c r="AA2076" s="2"/>
      <c r="AB2076" s="2"/>
      <c r="AC2076" s="2"/>
      <c r="AD2076" s="2"/>
      <c r="AE2076" s="2"/>
    </row>
    <row r="2077" spans="1:31">
      <c r="A2077" s="56" t="s">
        <v>184</v>
      </c>
      <c r="B2077" s="2" t="s">
        <v>77</v>
      </c>
      <c r="C2077" s="14" t="s">
        <v>200</v>
      </c>
      <c r="D2077" s="2">
        <v>2014</v>
      </c>
      <c r="E2077" s="14">
        <v>2015</v>
      </c>
      <c r="F2077" s="14" t="s">
        <v>103</v>
      </c>
      <c r="G2077" s="26">
        <v>62620</v>
      </c>
      <c r="H2077" s="26">
        <v>123326</v>
      </c>
      <c r="I2077" s="53">
        <v>408267</v>
      </c>
      <c r="J2077" s="30">
        <v>0.86329999999999996</v>
      </c>
      <c r="K2077" s="30"/>
      <c r="L2077" s="149">
        <v>2</v>
      </c>
      <c r="M2077" s="30">
        <v>1</v>
      </c>
      <c r="N2077" s="30">
        <v>0.1124</v>
      </c>
      <c r="O2077" s="1"/>
      <c r="P2077" s="1"/>
      <c r="Q2077" s="1"/>
      <c r="R2077" s="1"/>
      <c r="S2077" s="1"/>
      <c r="T2077" s="1"/>
      <c r="U2077" s="1"/>
      <c r="V2077" s="1"/>
      <c r="W2077" s="1"/>
      <c r="X2077" s="1"/>
      <c r="Y2077" s="1"/>
      <c r="Z2077" s="1"/>
      <c r="AA2077" s="1"/>
      <c r="AB2077" s="1"/>
      <c r="AC2077" s="1"/>
      <c r="AD2077" s="1"/>
      <c r="AE2077" s="1"/>
    </row>
    <row r="2078" spans="1:31">
      <c r="A2078" s="56" t="s">
        <v>185</v>
      </c>
      <c r="B2078" s="2" t="s">
        <v>78</v>
      </c>
      <c r="C2078" s="14" t="s">
        <v>200</v>
      </c>
      <c r="D2078" s="2">
        <v>2014</v>
      </c>
      <c r="E2078" s="14">
        <v>2015</v>
      </c>
      <c r="F2078" s="14" t="s">
        <v>103</v>
      </c>
      <c r="G2078" s="26">
        <v>107</v>
      </c>
      <c r="H2078" s="26">
        <v>175</v>
      </c>
      <c r="I2078" s="53">
        <v>374</v>
      </c>
      <c r="J2078" s="30">
        <v>1</v>
      </c>
      <c r="K2078" s="30"/>
      <c r="L2078" s="149">
        <v>10</v>
      </c>
      <c r="M2078" s="30">
        <v>0.2</v>
      </c>
      <c r="N2078" s="30">
        <v>1.8700000000000001E-2</v>
      </c>
      <c r="O2078" s="1"/>
      <c r="P2078" s="1"/>
      <c r="Q2078" s="1"/>
      <c r="R2078" s="1"/>
      <c r="S2078" s="1"/>
      <c r="T2078" s="1"/>
      <c r="U2078" s="1"/>
      <c r="V2078" s="1"/>
      <c r="W2078" s="1"/>
      <c r="X2078" s="1"/>
      <c r="Y2078" s="1"/>
      <c r="Z2078" s="1"/>
      <c r="AA2078" s="1"/>
      <c r="AB2078" s="1"/>
      <c r="AC2078" s="1"/>
      <c r="AD2078" s="1"/>
      <c r="AE2078" s="1"/>
    </row>
    <row r="2079" spans="1:31">
      <c r="A2079" s="56" t="s">
        <v>186</v>
      </c>
      <c r="B2079" s="2" t="s">
        <v>78</v>
      </c>
      <c r="C2079" s="14" t="s">
        <v>200</v>
      </c>
      <c r="D2079" s="2">
        <v>2014</v>
      </c>
      <c r="E2079" s="14">
        <v>2015</v>
      </c>
      <c r="F2079" s="14" t="s">
        <v>103</v>
      </c>
      <c r="G2079" s="26">
        <v>1721</v>
      </c>
      <c r="H2079" s="26">
        <v>3254</v>
      </c>
      <c r="I2079" s="53">
        <v>7485</v>
      </c>
      <c r="J2079" s="30">
        <v>0.96630000000000005</v>
      </c>
      <c r="K2079" s="30"/>
      <c r="L2079" s="149">
        <v>10</v>
      </c>
      <c r="M2079" s="30">
        <v>0.2</v>
      </c>
      <c r="N2079" s="30">
        <v>1.8700000000000001E-2</v>
      </c>
      <c r="O2079" s="1"/>
      <c r="P2079" s="1"/>
      <c r="Q2079" s="1"/>
      <c r="R2079" s="1"/>
      <c r="S2079" s="1"/>
      <c r="T2079" s="1"/>
      <c r="U2079" s="1"/>
      <c r="V2079" s="1"/>
      <c r="W2079" s="1"/>
      <c r="X2079" s="1"/>
      <c r="Y2079" s="1"/>
      <c r="Z2079" s="1"/>
      <c r="AA2079" s="1"/>
      <c r="AB2079" s="1"/>
      <c r="AC2079" s="1"/>
      <c r="AD2079" s="1"/>
      <c r="AE2079" s="1"/>
    </row>
    <row r="2080" spans="1:31">
      <c r="A2080" s="56" t="s">
        <v>187</v>
      </c>
      <c r="B2080" s="2" t="s">
        <v>78</v>
      </c>
      <c r="C2080" s="14" t="s">
        <v>200</v>
      </c>
      <c r="D2080" s="2">
        <v>2014</v>
      </c>
      <c r="E2080" s="14">
        <v>2015</v>
      </c>
      <c r="F2080" s="14" t="s">
        <v>103</v>
      </c>
      <c r="G2080" s="26">
        <v>15967</v>
      </c>
      <c r="H2080" s="26">
        <v>31187</v>
      </c>
      <c r="I2080" s="53">
        <v>77060</v>
      </c>
      <c r="J2080" s="30">
        <v>0.93359999999999999</v>
      </c>
      <c r="K2080" s="30"/>
      <c r="L2080" s="149">
        <v>10</v>
      </c>
      <c r="M2080" s="30">
        <v>0.2</v>
      </c>
      <c r="N2080" s="30">
        <v>1.8700000000000001E-2</v>
      </c>
      <c r="O2080" s="1"/>
      <c r="P2080" s="1"/>
      <c r="Q2080" s="1"/>
      <c r="R2080" s="1"/>
      <c r="S2080" s="1"/>
      <c r="T2080" s="1"/>
      <c r="U2080" s="1"/>
      <c r="V2080" s="1"/>
      <c r="W2080" s="1"/>
      <c r="X2080" s="1"/>
      <c r="Y2080" s="1"/>
      <c r="Z2080" s="1"/>
      <c r="AA2080" s="1"/>
      <c r="AB2080" s="1"/>
      <c r="AC2080" s="1"/>
      <c r="AD2080" s="1"/>
      <c r="AE2080" s="1"/>
    </row>
    <row r="2081" spans="1:31">
      <c r="A2081" s="56" t="s">
        <v>188</v>
      </c>
      <c r="B2081" s="2" t="s">
        <v>78</v>
      </c>
      <c r="C2081" s="14" t="s">
        <v>200</v>
      </c>
      <c r="D2081" s="2">
        <v>2014</v>
      </c>
      <c r="E2081" s="14">
        <v>2015</v>
      </c>
      <c r="F2081" s="14" t="s">
        <v>103</v>
      </c>
      <c r="G2081" s="26">
        <v>2878</v>
      </c>
      <c r="H2081" s="26">
        <v>5399</v>
      </c>
      <c r="I2081" s="53">
        <v>11248</v>
      </c>
      <c r="J2081" s="30">
        <v>0.99119999999999997</v>
      </c>
      <c r="K2081" s="30"/>
      <c r="L2081" s="149">
        <v>10</v>
      </c>
      <c r="M2081" s="30">
        <v>0.2</v>
      </c>
      <c r="N2081" s="30">
        <v>1.8700000000000001E-2</v>
      </c>
      <c r="O2081" s="1"/>
      <c r="P2081" s="1"/>
      <c r="Q2081" s="1"/>
      <c r="R2081" s="1"/>
      <c r="S2081" s="1"/>
      <c r="T2081" s="1"/>
      <c r="U2081" s="1"/>
      <c r="V2081" s="1"/>
      <c r="W2081" s="1"/>
      <c r="X2081" s="1"/>
      <c r="Y2081" s="1"/>
      <c r="Z2081" s="1"/>
      <c r="AA2081" s="1"/>
      <c r="AB2081" s="1"/>
      <c r="AC2081" s="1"/>
      <c r="AD2081" s="1"/>
      <c r="AE2081" s="1"/>
    </row>
    <row r="2082" spans="1:31">
      <c r="A2082" s="56" t="s">
        <v>189</v>
      </c>
      <c r="B2082" s="2" t="s">
        <v>78</v>
      </c>
      <c r="C2082" s="14" t="s">
        <v>200</v>
      </c>
      <c r="D2082" s="2">
        <v>2014</v>
      </c>
      <c r="E2082" s="14">
        <v>2015</v>
      </c>
      <c r="F2082" s="14" t="s">
        <v>103</v>
      </c>
      <c r="G2082" s="26">
        <v>665</v>
      </c>
      <c r="H2082" s="26">
        <v>1537</v>
      </c>
      <c r="I2082" s="53">
        <v>8136</v>
      </c>
      <c r="J2082" s="30">
        <v>0.80769999999999997</v>
      </c>
      <c r="K2082" s="30"/>
      <c r="L2082" s="149">
        <v>10</v>
      </c>
      <c r="M2082" s="30">
        <v>0.2</v>
      </c>
      <c r="N2082" s="30">
        <v>1.8700000000000001E-2</v>
      </c>
      <c r="O2082" s="1"/>
      <c r="P2082" s="1"/>
      <c r="Q2082" s="1"/>
      <c r="R2082" s="1"/>
      <c r="S2082" s="1"/>
      <c r="T2082" s="1"/>
      <c r="U2082" s="1"/>
      <c r="V2082" s="1"/>
      <c r="W2082" s="1"/>
      <c r="X2082" s="1"/>
      <c r="Y2082" s="1"/>
      <c r="Z2082" s="1"/>
      <c r="AA2082" s="1"/>
      <c r="AB2082" s="1"/>
      <c r="AC2082" s="1"/>
      <c r="AD2082" s="1"/>
      <c r="AE2082" s="1"/>
    </row>
    <row r="2083" spans="1:31">
      <c r="A2083" s="56" t="s">
        <v>190</v>
      </c>
      <c r="B2083" s="2" t="s">
        <v>77</v>
      </c>
      <c r="C2083" s="14" t="s">
        <v>200</v>
      </c>
      <c r="D2083" s="2">
        <v>2014</v>
      </c>
      <c r="E2083" s="14">
        <v>2015</v>
      </c>
      <c r="F2083" s="14" t="s">
        <v>103</v>
      </c>
      <c r="G2083" s="26">
        <v>35724</v>
      </c>
      <c r="H2083" s="26">
        <v>72653</v>
      </c>
      <c r="I2083" s="53">
        <v>249757</v>
      </c>
      <c r="J2083" s="30">
        <v>0.93589999999999995</v>
      </c>
      <c r="K2083" s="30"/>
      <c r="L2083" s="149">
        <v>3</v>
      </c>
      <c r="M2083" s="30">
        <v>0.66700000000000004</v>
      </c>
      <c r="N2083" s="30">
        <v>4.2500000000000003E-2</v>
      </c>
      <c r="O2083" s="1"/>
      <c r="P2083" s="1"/>
      <c r="Q2083" s="1"/>
      <c r="R2083" s="1"/>
      <c r="S2083" s="1"/>
      <c r="T2083" s="1"/>
      <c r="U2083" s="1"/>
      <c r="V2083" s="1"/>
      <c r="W2083" s="1"/>
      <c r="X2083" s="1"/>
      <c r="Y2083" s="1"/>
      <c r="Z2083" s="1"/>
      <c r="AA2083" s="1"/>
      <c r="AB2083" s="1"/>
      <c r="AC2083" s="1"/>
      <c r="AD2083" s="1"/>
      <c r="AE2083" s="1"/>
    </row>
    <row r="2084" spans="1:31">
      <c r="A2084" s="56" t="s">
        <v>191</v>
      </c>
      <c r="B2084" s="2" t="s">
        <v>78</v>
      </c>
      <c r="C2084" s="14" t="s">
        <v>200</v>
      </c>
      <c r="D2084" s="2">
        <v>2014</v>
      </c>
      <c r="E2084" s="14">
        <v>2015</v>
      </c>
      <c r="F2084" s="14" t="s">
        <v>103</v>
      </c>
      <c r="G2084" s="26">
        <v>2503</v>
      </c>
      <c r="H2084" s="26">
        <v>5187</v>
      </c>
      <c r="I2084" s="53">
        <v>11082</v>
      </c>
      <c r="J2084" s="30">
        <v>1</v>
      </c>
      <c r="K2084" s="30"/>
      <c r="L2084" s="149">
        <v>10</v>
      </c>
      <c r="M2084" s="30">
        <v>0.2</v>
      </c>
      <c r="N2084" s="30">
        <v>1.8700000000000001E-2</v>
      </c>
      <c r="O2084" s="1"/>
      <c r="P2084" s="1"/>
      <c r="Q2084" s="1"/>
      <c r="R2084" s="1"/>
      <c r="S2084" s="1"/>
      <c r="T2084" s="1"/>
      <c r="U2084" s="1"/>
      <c r="V2084" s="1"/>
      <c r="W2084" s="1"/>
      <c r="X2084" s="1"/>
      <c r="Y2084" s="1"/>
      <c r="Z2084" s="1"/>
      <c r="AA2084" s="1"/>
      <c r="AB2084" s="1"/>
      <c r="AC2084" s="1"/>
      <c r="AD2084" s="1"/>
      <c r="AE2084" s="1"/>
    </row>
    <row r="2085" spans="1:31">
      <c r="A2085" s="56" t="s">
        <v>192</v>
      </c>
      <c r="B2085" s="2" t="s">
        <v>78</v>
      </c>
      <c r="C2085" s="14" t="s">
        <v>200</v>
      </c>
      <c r="D2085" s="2">
        <v>2014</v>
      </c>
      <c r="E2085" s="14">
        <v>2015</v>
      </c>
      <c r="F2085" s="14" t="s">
        <v>103</v>
      </c>
      <c r="G2085" s="26">
        <v>7134</v>
      </c>
      <c r="H2085" s="26">
        <v>12931</v>
      </c>
      <c r="I2085" s="53">
        <v>35200</v>
      </c>
      <c r="J2085" s="30">
        <v>0.99780000000000002</v>
      </c>
      <c r="K2085" s="30"/>
      <c r="L2085" s="149">
        <v>10</v>
      </c>
      <c r="M2085" s="30">
        <v>0.2</v>
      </c>
      <c r="N2085" s="30">
        <v>1.8700000000000001E-2</v>
      </c>
      <c r="O2085" s="1"/>
      <c r="P2085" s="1"/>
      <c r="Q2085" s="1"/>
      <c r="R2085" s="1"/>
      <c r="S2085" s="1"/>
      <c r="T2085" s="1"/>
      <c r="U2085" s="1"/>
      <c r="V2085" s="1"/>
      <c r="W2085" s="1"/>
      <c r="X2085" s="1"/>
      <c r="Y2085" s="1"/>
      <c r="Z2085" s="1"/>
      <c r="AA2085" s="1"/>
      <c r="AB2085" s="1"/>
      <c r="AC2085" s="1"/>
      <c r="AD2085" s="1"/>
      <c r="AE2085" s="1"/>
    </row>
    <row r="2086" spans="1:31">
      <c r="A2086" s="13" t="s">
        <v>134</v>
      </c>
      <c r="B2086" s="2" t="s">
        <v>77</v>
      </c>
      <c r="C2086" s="14" t="s">
        <v>200</v>
      </c>
      <c r="D2086" s="2">
        <v>2014</v>
      </c>
      <c r="E2086" s="14">
        <v>2015</v>
      </c>
      <c r="F2086" s="14" t="s">
        <v>103</v>
      </c>
      <c r="G2086" s="26">
        <v>95923</v>
      </c>
      <c r="H2086" s="26">
        <v>226268</v>
      </c>
      <c r="I2086" s="53">
        <v>445313</v>
      </c>
      <c r="J2086" s="30">
        <v>0.94430000000000003</v>
      </c>
      <c r="K2086" s="30"/>
      <c r="L2086" s="149">
        <v>4</v>
      </c>
      <c r="M2086" s="30">
        <v>0.25</v>
      </c>
      <c r="N2086" s="30">
        <v>8.5000000000000006E-3</v>
      </c>
      <c r="O2086" s="1"/>
      <c r="P2086" s="1"/>
      <c r="Q2086" s="1"/>
      <c r="R2086" s="1"/>
      <c r="S2086" s="1"/>
      <c r="T2086" s="1"/>
      <c r="U2086" s="1"/>
      <c r="V2086" s="1"/>
      <c r="W2086" s="1"/>
      <c r="X2086" s="1"/>
      <c r="Y2086" s="1"/>
      <c r="Z2086" s="1"/>
      <c r="AA2086" s="1"/>
      <c r="AB2086" s="1"/>
      <c r="AC2086" s="1"/>
      <c r="AD2086" s="1"/>
      <c r="AE2086" s="1"/>
    </row>
    <row r="2087" spans="1:31">
      <c r="A2087" s="13" t="s">
        <v>135</v>
      </c>
      <c r="B2087" s="2" t="s">
        <v>78</v>
      </c>
      <c r="C2087" s="14" t="s">
        <v>200</v>
      </c>
      <c r="D2087" s="2">
        <v>2014</v>
      </c>
      <c r="E2087" s="14">
        <v>2015</v>
      </c>
      <c r="F2087" s="14" t="s">
        <v>103</v>
      </c>
      <c r="G2087" s="26">
        <v>1508</v>
      </c>
      <c r="H2087" s="26">
        <v>3638</v>
      </c>
      <c r="I2087" s="53">
        <v>11243</v>
      </c>
      <c r="J2087" s="30">
        <v>1</v>
      </c>
      <c r="K2087" s="30"/>
      <c r="L2087" s="149">
        <v>10</v>
      </c>
      <c r="M2087" s="30">
        <v>0.2</v>
      </c>
      <c r="N2087" s="30">
        <v>1.8700000000000001E-2</v>
      </c>
      <c r="O2087" s="1"/>
      <c r="P2087" s="1"/>
      <c r="Q2087" s="1"/>
      <c r="R2087" s="1"/>
      <c r="S2087" s="1"/>
      <c r="T2087" s="1"/>
      <c r="U2087" s="1"/>
      <c r="V2087" s="1"/>
      <c r="W2087" s="1"/>
      <c r="X2087" s="1"/>
      <c r="Y2087" s="1"/>
      <c r="Z2087" s="1"/>
      <c r="AA2087" s="1"/>
      <c r="AB2087" s="1"/>
      <c r="AC2087" s="1"/>
      <c r="AD2087" s="1"/>
      <c r="AE2087" s="1"/>
    </row>
    <row r="2088" spans="1:31">
      <c r="A2088" s="13" t="s">
        <v>136</v>
      </c>
      <c r="B2088" s="2" t="s">
        <v>78</v>
      </c>
      <c r="C2088" s="14" t="s">
        <v>200</v>
      </c>
      <c r="D2088" s="2">
        <v>2014</v>
      </c>
      <c r="E2088" s="14">
        <v>2015</v>
      </c>
      <c r="F2088" s="14" t="s">
        <v>103</v>
      </c>
      <c r="G2088" s="26">
        <v>11353</v>
      </c>
      <c r="H2088" s="26">
        <v>20120</v>
      </c>
      <c r="I2088" s="53">
        <v>46942</v>
      </c>
      <c r="J2088" s="30">
        <v>0.99150000000000005</v>
      </c>
      <c r="K2088" s="30"/>
      <c r="L2088" s="149">
        <v>10</v>
      </c>
      <c r="M2088" s="30">
        <v>0.2</v>
      </c>
      <c r="N2088" s="30">
        <v>1.8700000000000001E-2</v>
      </c>
      <c r="O2088" s="1"/>
      <c r="P2088" s="1"/>
      <c r="Q2088" s="1"/>
      <c r="R2088" s="1"/>
      <c r="S2088" s="1"/>
      <c r="T2088" s="1"/>
      <c r="U2088" s="1"/>
      <c r="V2088" s="1"/>
      <c r="W2088" s="1"/>
      <c r="X2088" s="1"/>
      <c r="Y2088" s="1"/>
      <c r="Z2088" s="1"/>
      <c r="AA2088" s="1"/>
      <c r="AB2088" s="1"/>
      <c r="AC2088" s="1"/>
      <c r="AD2088" s="1"/>
      <c r="AE2088" s="1"/>
    </row>
    <row r="2089" spans="1:31">
      <c r="A2089" s="13" t="s">
        <v>137</v>
      </c>
      <c r="B2089" s="2" t="s">
        <v>78</v>
      </c>
      <c r="C2089" s="14" t="s">
        <v>200</v>
      </c>
      <c r="D2089" s="2">
        <v>2014</v>
      </c>
      <c r="E2089" s="14">
        <v>2015</v>
      </c>
      <c r="F2089" s="14" t="s">
        <v>103</v>
      </c>
      <c r="G2089" s="26">
        <v>16786</v>
      </c>
      <c r="H2089" s="26">
        <v>42319</v>
      </c>
      <c r="I2089" s="53">
        <v>84827</v>
      </c>
      <c r="J2089" s="30">
        <v>0.94930000000000003</v>
      </c>
      <c r="K2089" s="30"/>
      <c r="L2089" s="149">
        <v>10</v>
      </c>
      <c r="M2089" s="30">
        <v>0.2</v>
      </c>
      <c r="N2089" s="30">
        <v>1.8700000000000001E-2</v>
      </c>
      <c r="O2089" s="1"/>
      <c r="P2089" s="1"/>
      <c r="Q2089" s="1"/>
      <c r="R2089" s="1"/>
      <c r="S2089" s="1"/>
      <c r="T2089" s="1"/>
      <c r="U2089" s="1"/>
      <c r="V2089" s="1"/>
      <c r="W2089" s="1"/>
      <c r="X2089" s="1"/>
      <c r="Y2089" s="1"/>
      <c r="Z2089" s="1"/>
      <c r="AA2089" s="1"/>
      <c r="AB2089" s="1"/>
      <c r="AC2089" s="1"/>
      <c r="AD2089" s="1"/>
      <c r="AE2089" s="1"/>
    </row>
    <row r="2090" spans="1:31">
      <c r="A2090" s="13" t="s">
        <v>138</v>
      </c>
      <c r="B2090" s="2" t="s">
        <v>78</v>
      </c>
      <c r="C2090" s="14" t="s">
        <v>200</v>
      </c>
      <c r="D2090" s="2">
        <v>2014</v>
      </c>
      <c r="E2090" s="14">
        <v>2015</v>
      </c>
      <c r="F2090" s="14" t="s">
        <v>103</v>
      </c>
      <c r="G2090" s="26">
        <v>1034</v>
      </c>
      <c r="H2090" s="26">
        <v>2045</v>
      </c>
      <c r="I2090" s="53">
        <v>5422</v>
      </c>
      <c r="J2090" s="30">
        <v>1</v>
      </c>
      <c r="K2090" s="30"/>
      <c r="L2090" s="149">
        <v>10</v>
      </c>
      <c r="M2090" s="30">
        <v>0.2</v>
      </c>
      <c r="N2090" s="30">
        <v>1.8700000000000001E-2</v>
      </c>
    </row>
    <row r="2091" spans="1:31">
      <c r="A2091" s="13" t="s">
        <v>139</v>
      </c>
      <c r="B2091" s="2" t="s">
        <v>78</v>
      </c>
      <c r="C2091" s="14" t="s">
        <v>200</v>
      </c>
      <c r="D2091" s="2">
        <v>2014</v>
      </c>
      <c r="E2091" s="14">
        <v>2015</v>
      </c>
      <c r="F2091" s="14" t="s">
        <v>103</v>
      </c>
      <c r="G2091" s="26">
        <v>62861</v>
      </c>
      <c r="H2091" s="26">
        <v>148806</v>
      </c>
      <c r="I2091" s="53">
        <v>353229</v>
      </c>
      <c r="J2091" s="30">
        <v>0.99219999999999997</v>
      </c>
      <c r="K2091" s="30"/>
      <c r="L2091" s="149">
        <v>9</v>
      </c>
      <c r="M2091" s="30">
        <v>0.222</v>
      </c>
      <c r="N2091" s="30">
        <v>7.1999999999999998E-3</v>
      </c>
    </row>
    <row r="2092" spans="1:31">
      <c r="A2092" s="13" t="s">
        <v>140</v>
      </c>
      <c r="B2092" s="2" t="s">
        <v>78</v>
      </c>
      <c r="C2092" s="14" t="s">
        <v>200</v>
      </c>
      <c r="D2092" s="2">
        <v>2014</v>
      </c>
      <c r="E2092" s="14">
        <v>2015</v>
      </c>
      <c r="F2092" s="14" t="s">
        <v>103</v>
      </c>
      <c r="G2092" s="26">
        <v>10259</v>
      </c>
      <c r="H2092" s="26">
        <v>23998</v>
      </c>
      <c r="I2092" s="53">
        <v>52354</v>
      </c>
      <c r="J2092" s="30">
        <v>0.9929</v>
      </c>
      <c r="K2092" s="30"/>
      <c r="L2092" s="149">
        <v>10</v>
      </c>
      <c r="M2092" s="30">
        <v>0.2</v>
      </c>
      <c r="N2092" s="30">
        <v>1.8700000000000001E-2</v>
      </c>
    </row>
    <row r="2093" spans="1:31">
      <c r="A2093" s="13" t="s">
        <v>141</v>
      </c>
      <c r="B2093" s="2" t="s">
        <v>78</v>
      </c>
      <c r="C2093" s="14" t="s">
        <v>200</v>
      </c>
      <c r="D2093" s="2">
        <v>2014</v>
      </c>
      <c r="E2093" s="14">
        <v>2015</v>
      </c>
      <c r="F2093" s="14" t="s">
        <v>103</v>
      </c>
      <c r="G2093" s="26">
        <v>5826</v>
      </c>
      <c r="H2093" s="26">
        <v>11521</v>
      </c>
      <c r="I2093" s="53">
        <v>28134</v>
      </c>
      <c r="J2093" s="30">
        <v>0.95989999999999998</v>
      </c>
      <c r="K2093" s="30"/>
      <c r="L2093" s="149">
        <v>10</v>
      </c>
      <c r="M2093" s="30">
        <v>0.2</v>
      </c>
      <c r="N2093" s="30">
        <v>1.8700000000000001E-2</v>
      </c>
    </row>
    <row r="2094" spans="1:31">
      <c r="A2094" s="13" t="s">
        <v>142</v>
      </c>
      <c r="B2094" s="2" t="s">
        <v>78</v>
      </c>
      <c r="C2094" s="14" t="s">
        <v>200</v>
      </c>
      <c r="D2094" s="2">
        <v>2014</v>
      </c>
      <c r="E2094" s="14">
        <v>2015</v>
      </c>
      <c r="F2094" s="14" t="s">
        <v>103</v>
      </c>
      <c r="G2094" s="26">
        <v>1546</v>
      </c>
      <c r="H2094" s="26">
        <v>3155</v>
      </c>
      <c r="I2094" s="53">
        <v>7171</v>
      </c>
      <c r="J2094" s="30">
        <v>0.83530000000000004</v>
      </c>
      <c r="K2094" s="30"/>
      <c r="L2094" s="149">
        <v>10</v>
      </c>
      <c r="M2094" s="30">
        <v>0.2</v>
      </c>
      <c r="N2094" s="30">
        <v>1.8700000000000001E-2</v>
      </c>
    </row>
    <row r="2095" spans="1:31">
      <c r="A2095" s="13" t="s">
        <v>143</v>
      </c>
      <c r="B2095" s="2" t="s">
        <v>79</v>
      </c>
      <c r="C2095" s="14" t="s">
        <v>200</v>
      </c>
      <c r="D2095" s="2">
        <v>2014</v>
      </c>
      <c r="E2095" s="14">
        <v>2015</v>
      </c>
      <c r="F2095" s="14" t="s">
        <v>103</v>
      </c>
      <c r="G2095" s="26">
        <v>587417</v>
      </c>
      <c r="H2095" s="26">
        <v>1189576</v>
      </c>
      <c r="I2095" s="53">
        <v>3671212</v>
      </c>
      <c r="J2095" s="30">
        <v>0.95840000000000003</v>
      </c>
      <c r="K2095" s="30"/>
      <c r="L2095" s="149">
        <v>18</v>
      </c>
      <c r="M2095" s="30">
        <v>0.44400000000000001</v>
      </c>
      <c r="N2095" s="30">
        <v>8.0799999999999997E-2</v>
      </c>
    </row>
    <row r="2096" spans="1:31">
      <c r="A2096" s="13" t="s">
        <v>144</v>
      </c>
      <c r="B2096" s="2" t="s">
        <v>78</v>
      </c>
      <c r="C2096" s="14" t="s">
        <v>200</v>
      </c>
      <c r="D2096" s="2">
        <v>2014</v>
      </c>
      <c r="E2096" s="14">
        <v>2015</v>
      </c>
      <c r="F2096" s="14" t="s">
        <v>103</v>
      </c>
      <c r="G2096" s="26">
        <v>11747</v>
      </c>
      <c r="H2096" s="26">
        <v>29106</v>
      </c>
      <c r="I2096" s="53">
        <v>66426</v>
      </c>
      <c r="J2096" s="30">
        <v>0.97399999999999998</v>
      </c>
      <c r="K2096" s="30"/>
      <c r="L2096" s="149">
        <v>10</v>
      </c>
      <c r="M2096" s="30">
        <v>0.2</v>
      </c>
      <c r="N2096" s="30">
        <v>1.8700000000000001E-2</v>
      </c>
    </row>
    <row r="2097" spans="1:14">
      <c r="A2097" s="13" t="s">
        <v>145</v>
      </c>
      <c r="B2097" s="2" t="s">
        <v>78</v>
      </c>
      <c r="C2097" s="14" t="s">
        <v>200</v>
      </c>
      <c r="D2097" s="2">
        <v>2014</v>
      </c>
      <c r="E2097" s="14">
        <v>2015</v>
      </c>
      <c r="F2097" s="14" t="s">
        <v>103</v>
      </c>
      <c r="G2097" s="26">
        <v>6363</v>
      </c>
      <c r="H2097" s="26">
        <v>10522</v>
      </c>
      <c r="I2097" s="53">
        <v>40061</v>
      </c>
      <c r="J2097" s="30">
        <v>0.99339999999999995</v>
      </c>
      <c r="K2097" s="30"/>
      <c r="L2097" s="149">
        <v>10</v>
      </c>
      <c r="M2097" s="30">
        <v>0.2</v>
      </c>
      <c r="N2097" s="30">
        <v>1.8700000000000001E-2</v>
      </c>
    </row>
    <row r="2098" spans="1:14">
      <c r="A2098" s="13" t="s">
        <v>146</v>
      </c>
      <c r="B2098" s="2" t="s">
        <v>78</v>
      </c>
      <c r="C2098" s="14" t="s">
        <v>200</v>
      </c>
      <c r="D2098" s="2">
        <v>2014</v>
      </c>
      <c r="E2098" s="14">
        <v>2015</v>
      </c>
      <c r="F2098" s="14" t="s">
        <v>103</v>
      </c>
      <c r="G2098" s="26">
        <v>1059</v>
      </c>
      <c r="H2098" s="26">
        <v>2010</v>
      </c>
      <c r="I2098" s="53">
        <v>4533</v>
      </c>
      <c r="J2098" s="30">
        <v>0.92159999999999997</v>
      </c>
      <c r="K2098" s="30"/>
      <c r="L2098" s="149">
        <v>10</v>
      </c>
      <c r="M2098" s="30">
        <v>0.2</v>
      </c>
      <c r="N2098" s="30">
        <v>1.8700000000000001E-2</v>
      </c>
    </row>
    <row r="2099" spans="1:14">
      <c r="A2099" s="13" t="s">
        <v>147</v>
      </c>
      <c r="B2099" s="2" t="s">
        <v>78</v>
      </c>
      <c r="C2099" s="14" t="s">
        <v>200</v>
      </c>
      <c r="D2099" s="2">
        <v>2014</v>
      </c>
      <c r="E2099" s="14">
        <v>2015</v>
      </c>
      <c r="F2099" s="14" t="s">
        <v>103</v>
      </c>
      <c r="G2099" s="26">
        <v>7239</v>
      </c>
      <c r="H2099" s="26">
        <v>13377</v>
      </c>
      <c r="I2099" s="53">
        <v>37520</v>
      </c>
      <c r="J2099" s="30">
        <v>0.98599999999999999</v>
      </c>
      <c r="K2099" s="30"/>
      <c r="L2099" s="149">
        <v>10</v>
      </c>
      <c r="M2099" s="30">
        <v>0.2</v>
      </c>
      <c r="N2099" s="30">
        <v>1.8700000000000001E-2</v>
      </c>
    </row>
    <row r="2100" spans="1:14">
      <c r="A2100" s="13" t="s">
        <v>148</v>
      </c>
      <c r="B2100" s="2" t="s">
        <v>78</v>
      </c>
      <c r="C2100" s="14" t="s">
        <v>200</v>
      </c>
      <c r="D2100" s="2">
        <v>2014</v>
      </c>
      <c r="E2100" s="14">
        <v>2015</v>
      </c>
      <c r="F2100" s="14" t="s">
        <v>103</v>
      </c>
      <c r="G2100" s="26">
        <v>24499</v>
      </c>
      <c r="H2100" s="26">
        <v>57520</v>
      </c>
      <c r="I2100" s="53">
        <v>129001</v>
      </c>
      <c r="J2100" s="30">
        <v>0.98640000000000005</v>
      </c>
      <c r="K2100" s="30"/>
      <c r="L2100" s="149">
        <v>1</v>
      </c>
      <c r="M2100" s="30">
        <v>0</v>
      </c>
      <c r="N2100" s="30">
        <v>3.2500000000000001E-2</v>
      </c>
    </row>
    <row r="2101" spans="1:14">
      <c r="A2101" s="13" t="s">
        <v>149</v>
      </c>
      <c r="B2101" s="2" t="s">
        <v>78</v>
      </c>
      <c r="C2101" s="14" t="s">
        <v>200</v>
      </c>
      <c r="D2101" s="2">
        <v>2014</v>
      </c>
      <c r="E2101" s="14">
        <v>2015</v>
      </c>
      <c r="F2101" s="14" t="s">
        <v>103</v>
      </c>
      <c r="G2101" s="26">
        <v>479</v>
      </c>
      <c r="H2101" s="26">
        <v>1040</v>
      </c>
      <c r="I2101" s="53">
        <v>3012</v>
      </c>
      <c r="J2101" s="30">
        <v>1</v>
      </c>
      <c r="K2101" s="30"/>
      <c r="L2101" s="149">
        <v>10</v>
      </c>
      <c r="M2101" s="30">
        <v>0.2</v>
      </c>
      <c r="N2101" s="30">
        <v>1.8700000000000001E-2</v>
      </c>
    </row>
    <row r="2102" spans="1:14">
      <c r="A2102" s="13" t="s">
        <v>150</v>
      </c>
      <c r="B2102" s="2" t="s">
        <v>78</v>
      </c>
      <c r="C2102" s="14" t="s">
        <v>200</v>
      </c>
      <c r="D2102" s="2">
        <v>2014</v>
      </c>
      <c r="E2102" s="14">
        <v>2015</v>
      </c>
      <c r="F2102" s="14" t="s">
        <v>103</v>
      </c>
      <c r="G2102" s="26">
        <v>500</v>
      </c>
      <c r="H2102" s="26">
        <v>841</v>
      </c>
      <c r="I2102" s="53">
        <v>3292</v>
      </c>
      <c r="J2102" s="30">
        <v>1</v>
      </c>
      <c r="K2102" s="30"/>
      <c r="L2102" s="149">
        <v>10</v>
      </c>
      <c r="M2102" s="30">
        <v>0.2</v>
      </c>
      <c r="N2102" s="30">
        <v>1.8700000000000001E-2</v>
      </c>
    </row>
    <row r="2103" spans="1:14">
      <c r="A2103" s="13" t="s">
        <v>151</v>
      </c>
      <c r="B2103" s="2" t="s">
        <v>78</v>
      </c>
      <c r="C2103" s="14" t="s">
        <v>200</v>
      </c>
      <c r="D2103" s="2">
        <v>2014</v>
      </c>
      <c r="E2103" s="14">
        <v>2015</v>
      </c>
      <c r="F2103" s="14" t="s">
        <v>103</v>
      </c>
      <c r="G2103" s="26">
        <v>22492</v>
      </c>
      <c r="H2103" s="26">
        <v>50538</v>
      </c>
      <c r="I2103" s="53">
        <v>158065</v>
      </c>
      <c r="J2103" s="30">
        <v>0.99760000000000004</v>
      </c>
      <c r="K2103" s="30"/>
      <c r="L2103" s="149">
        <v>2</v>
      </c>
      <c r="M2103" s="30">
        <v>0.5</v>
      </c>
      <c r="N2103" s="30">
        <v>8.9300000000000004E-2</v>
      </c>
    </row>
    <row r="2104" spans="1:14">
      <c r="A2104" s="13" t="s">
        <v>152</v>
      </c>
      <c r="B2104" s="2" t="s">
        <v>78</v>
      </c>
      <c r="C2104" s="14" t="s">
        <v>200</v>
      </c>
      <c r="D2104" s="2">
        <v>2014</v>
      </c>
      <c r="E2104" s="14">
        <v>2015</v>
      </c>
      <c r="F2104" s="14" t="s">
        <v>103</v>
      </c>
      <c r="G2104" s="26">
        <v>3521</v>
      </c>
      <c r="H2104" s="26">
        <v>7319</v>
      </c>
      <c r="I2104" s="53">
        <v>29683</v>
      </c>
      <c r="J2104" s="30">
        <v>0.95369999999999999</v>
      </c>
      <c r="K2104" s="30"/>
      <c r="L2104" s="149">
        <v>10</v>
      </c>
      <c r="M2104" s="30">
        <v>0.2</v>
      </c>
      <c r="N2104" s="30">
        <v>1.8700000000000001E-2</v>
      </c>
    </row>
    <row r="2105" spans="1:14">
      <c r="A2105" s="13" t="s">
        <v>153</v>
      </c>
      <c r="B2105" s="2" t="s">
        <v>78</v>
      </c>
      <c r="C2105" s="14" t="s">
        <v>200</v>
      </c>
      <c r="D2105" s="2">
        <v>2014</v>
      </c>
      <c r="E2105" s="14">
        <v>2015</v>
      </c>
      <c r="F2105" s="14" t="s">
        <v>103</v>
      </c>
      <c r="G2105" s="26">
        <v>4232</v>
      </c>
      <c r="H2105" s="26">
        <v>7702</v>
      </c>
      <c r="I2105" s="53">
        <v>22414</v>
      </c>
      <c r="J2105" s="30">
        <v>0.97370000000000001</v>
      </c>
      <c r="K2105" s="30"/>
      <c r="L2105" s="149">
        <v>10</v>
      </c>
      <c r="M2105" s="30">
        <v>0.2</v>
      </c>
      <c r="N2105" s="30">
        <v>1.8700000000000001E-2</v>
      </c>
    </row>
    <row r="2106" spans="1:14">
      <c r="A2106" s="13" t="s">
        <v>154</v>
      </c>
      <c r="B2106" s="2" t="s">
        <v>77</v>
      </c>
      <c r="C2106" s="14" t="s">
        <v>200</v>
      </c>
      <c r="D2106" s="2">
        <v>2014</v>
      </c>
      <c r="E2106" s="14">
        <v>2015</v>
      </c>
      <c r="F2106" s="14" t="s">
        <v>103</v>
      </c>
      <c r="G2106" s="26">
        <v>120429</v>
      </c>
      <c r="H2106" s="26">
        <v>254466</v>
      </c>
      <c r="I2106" s="53">
        <v>818230</v>
      </c>
      <c r="J2106" s="30">
        <v>0.98240000000000005</v>
      </c>
      <c r="K2106" s="30"/>
      <c r="L2106" s="149">
        <v>6</v>
      </c>
      <c r="M2106" s="30">
        <v>0.33300000000000002</v>
      </c>
      <c r="N2106" s="30">
        <v>3.1600000000000003E-2</v>
      </c>
    </row>
    <row r="2107" spans="1:14">
      <c r="A2107" s="13" t="s">
        <v>155</v>
      </c>
      <c r="B2107" s="2" t="s">
        <v>77</v>
      </c>
      <c r="C2107" s="14" t="s">
        <v>200</v>
      </c>
      <c r="D2107" s="2">
        <v>2014</v>
      </c>
      <c r="E2107" s="14">
        <v>2015</v>
      </c>
      <c r="F2107" s="14" t="s">
        <v>103</v>
      </c>
      <c r="G2107" s="26">
        <v>9383</v>
      </c>
      <c r="H2107" s="26">
        <v>18593</v>
      </c>
      <c r="I2107" s="53">
        <v>59099</v>
      </c>
      <c r="J2107" s="30">
        <v>0.99450000000000005</v>
      </c>
      <c r="K2107" s="30"/>
      <c r="L2107" s="149">
        <v>10</v>
      </c>
      <c r="M2107" s="30">
        <v>0.2</v>
      </c>
      <c r="N2107" s="30">
        <v>1.8700000000000001E-2</v>
      </c>
    </row>
    <row r="2108" spans="1:14">
      <c r="A2108" s="13" t="s">
        <v>156</v>
      </c>
      <c r="B2108" s="2" t="s">
        <v>78</v>
      </c>
      <c r="C2108" s="14" t="s">
        <v>200</v>
      </c>
      <c r="D2108" s="2">
        <v>2014</v>
      </c>
      <c r="E2108" s="14">
        <v>2015</v>
      </c>
      <c r="F2108" s="14" t="s">
        <v>103</v>
      </c>
      <c r="G2108" s="26">
        <v>1032</v>
      </c>
      <c r="H2108" s="26">
        <v>1988</v>
      </c>
      <c r="I2108" s="53">
        <v>5383</v>
      </c>
      <c r="J2108" s="30">
        <v>0.98250000000000004</v>
      </c>
      <c r="K2108" s="30"/>
      <c r="L2108" s="149">
        <v>10</v>
      </c>
      <c r="M2108" s="30">
        <v>0.2</v>
      </c>
      <c r="N2108" s="30">
        <v>1.8700000000000001E-2</v>
      </c>
    </row>
    <row r="2109" spans="1:14">
      <c r="A2109" s="13" t="s">
        <v>157</v>
      </c>
      <c r="B2109" s="2" t="s">
        <v>78</v>
      </c>
      <c r="C2109" s="14" t="s">
        <v>200</v>
      </c>
      <c r="D2109" s="2">
        <v>2014</v>
      </c>
      <c r="E2109" s="14">
        <v>2015</v>
      </c>
      <c r="F2109" s="14" t="s">
        <v>103</v>
      </c>
      <c r="G2109" s="26">
        <v>127904</v>
      </c>
      <c r="H2109" s="26">
        <v>295780</v>
      </c>
      <c r="I2109" s="53">
        <v>745037</v>
      </c>
      <c r="J2109" s="30">
        <v>0.99590000000000001</v>
      </c>
      <c r="K2109" s="30"/>
      <c r="L2109" s="149">
        <v>14</v>
      </c>
      <c r="M2109" s="30">
        <v>0.14299999999999999</v>
      </c>
      <c r="N2109" s="30">
        <v>6.8199999999999997E-2</v>
      </c>
    </row>
    <row r="2110" spans="1:14">
      <c r="A2110" s="13" t="s">
        <v>158</v>
      </c>
      <c r="B2110" s="2" t="s">
        <v>77</v>
      </c>
      <c r="C2110" s="14" t="s">
        <v>200</v>
      </c>
      <c r="D2110" s="2">
        <v>2014</v>
      </c>
      <c r="E2110" s="14">
        <v>2015</v>
      </c>
      <c r="F2110" s="14" t="s">
        <v>103</v>
      </c>
      <c r="G2110" s="26">
        <v>104240</v>
      </c>
      <c r="H2110" s="26">
        <v>220796</v>
      </c>
      <c r="I2110" s="53">
        <v>509108</v>
      </c>
      <c r="J2110" s="30">
        <v>0.99070000000000003</v>
      </c>
      <c r="K2110" s="30"/>
      <c r="L2110" s="149">
        <v>7</v>
      </c>
      <c r="M2110" s="30">
        <v>0.57099999999999995</v>
      </c>
      <c r="N2110" s="30">
        <v>0</v>
      </c>
    </row>
    <row r="2111" spans="1:14">
      <c r="A2111" s="13" t="s">
        <v>159</v>
      </c>
      <c r="B2111" s="2" t="s">
        <v>78</v>
      </c>
      <c r="C2111" s="14" t="s">
        <v>200</v>
      </c>
      <c r="D2111" s="2">
        <v>2014</v>
      </c>
      <c r="E2111" s="14">
        <v>2015</v>
      </c>
      <c r="F2111" s="14" t="s">
        <v>103</v>
      </c>
      <c r="G2111" s="26">
        <v>2709</v>
      </c>
      <c r="H2111" s="26">
        <v>6091</v>
      </c>
      <c r="I2111" s="53">
        <v>16804</v>
      </c>
      <c r="J2111" s="30">
        <v>0.97619999999999996</v>
      </c>
      <c r="K2111" s="30"/>
      <c r="L2111" s="149">
        <v>10</v>
      </c>
      <c r="M2111" s="30">
        <v>0.2</v>
      </c>
      <c r="N2111" s="30">
        <v>1.8700000000000001E-2</v>
      </c>
    </row>
    <row r="2112" spans="1:14">
      <c r="A2112" s="13" t="s">
        <v>160</v>
      </c>
      <c r="B2112" s="2" t="s">
        <v>78</v>
      </c>
      <c r="C2112" s="14" t="s">
        <v>200</v>
      </c>
      <c r="D2112" s="2">
        <v>2014</v>
      </c>
      <c r="E2112" s="14">
        <v>2015</v>
      </c>
      <c r="F2112" s="14" t="s">
        <v>103</v>
      </c>
      <c r="G2112" s="26">
        <v>177248</v>
      </c>
      <c r="H2112" s="26">
        <v>399223</v>
      </c>
      <c r="I2112" s="53">
        <v>790688</v>
      </c>
      <c r="J2112" s="30">
        <v>1</v>
      </c>
      <c r="K2112" s="30"/>
      <c r="L2112" s="149">
        <v>17</v>
      </c>
      <c r="M2112" s="30">
        <v>5.8999999999999997E-2</v>
      </c>
      <c r="N2112" s="30">
        <v>7.3099999999999998E-2</v>
      </c>
    </row>
    <row r="2113" spans="1:31">
      <c r="A2113" s="13" t="s">
        <v>161</v>
      </c>
      <c r="B2113" s="2" t="s">
        <v>77</v>
      </c>
      <c r="C2113" s="14" t="s">
        <v>200</v>
      </c>
      <c r="D2113" s="2">
        <v>2014</v>
      </c>
      <c r="E2113" s="14">
        <v>2015</v>
      </c>
      <c r="F2113" s="14" t="s">
        <v>103</v>
      </c>
      <c r="G2113" s="26">
        <v>140010</v>
      </c>
      <c r="H2113" s="26">
        <v>289321</v>
      </c>
      <c r="I2113" s="53">
        <v>791677</v>
      </c>
      <c r="J2113" s="30">
        <v>0.93210000000000004</v>
      </c>
      <c r="K2113" s="30"/>
      <c r="L2113" s="149">
        <v>10</v>
      </c>
      <c r="M2113" s="30">
        <v>0.4</v>
      </c>
      <c r="N2113" s="30">
        <v>3.8999999999999998E-3</v>
      </c>
    </row>
    <row r="2114" spans="1:31">
      <c r="A2114" s="13" t="s">
        <v>162</v>
      </c>
      <c r="B2114" s="2" t="s">
        <v>77</v>
      </c>
      <c r="C2114" s="14" t="s">
        <v>200</v>
      </c>
      <c r="D2114" s="2">
        <v>2014</v>
      </c>
      <c r="E2114" s="14">
        <v>2015</v>
      </c>
      <c r="F2114" s="14" t="s">
        <v>103</v>
      </c>
      <c r="G2114" s="26">
        <v>33153</v>
      </c>
      <c r="H2114" s="26">
        <v>51199</v>
      </c>
      <c r="I2114" s="53">
        <v>217381</v>
      </c>
      <c r="J2114" s="30">
        <v>0.96679999999999999</v>
      </c>
      <c r="K2114" s="30"/>
      <c r="L2114" s="149">
        <v>3</v>
      </c>
      <c r="M2114" s="30">
        <v>1</v>
      </c>
      <c r="N2114" s="30">
        <v>9.4200000000000006E-2</v>
      </c>
    </row>
    <row r="2115" spans="1:31">
      <c r="A2115" s="13" t="s">
        <v>163</v>
      </c>
      <c r="B2115" s="2" t="s">
        <v>78</v>
      </c>
      <c r="C2115" s="14" t="s">
        <v>200</v>
      </c>
      <c r="D2115" s="2">
        <v>2014</v>
      </c>
      <c r="E2115" s="14">
        <v>2015</v>
      </c>
      <c r="F2115" s="14" t="s">
        <v>103</v>
      </c>
      <c r="G2115" s="26">
        <v>51788</v>
      </c>
      <c r="H2115" s="26">
        <v>120194</v>
      </c>
      <c r="I2115" s="53">
        <v>273435</v>
      </c>
      <c r="J2115" s="30">
        <v>0.98780000000000001</v>
      </c>
      <c r="K2115" s="30"/>
      <c r="L2115" s="149">
        <v>6</v>
      </c>
      <c r="M2115" s="30">
        <v>0</v>
      </c>
      <c r="N2115" s="30">
        <v>1.7899999999999999E-2</v>
      </c>
    </row>
    <row r="2116" spans="1:31">
      <c r="A2116" s="13" t="s">
        <v>164</v>
      </c>
      <c r="B2116" s="2" t="s">
        <v>77</v>
      </c>
      <c r="C2116" s="14" t="s">
        <v>200</v>
      </c>
      <c r="D2116" s="2">
        <v>2014</v>
      </c>
      <c r="E2116" s="14">
        <v>2015</v>
      </c>
      <c r="F2116" s="14" t="s">
        <v>103</v>
      </c>
      <c r="G2116" s="26">
        <v>9747</v>
      </c>
      <c r="H2116" s="26">
        <v>18187</v>
      </c>
      <c r="I2116" s="53">
        <v>56962</v>
      </c>
      <c r="J2116" s="30">
        <v>0.99399999999999999</v>
      </c>
      <c r="K2116" s="30"/>
      <c r="L2116" s="149">
        <v>10</v>
      </c>
      <c r="M2116" s="30">
        <v>0.2</v>
      </c>
      <c r="N2116" s="30">
        <v>1.8700000000000001E-2</v>
      </c>
    </row>
    <row r="2117" spans="1:31">
      <c r="A2117" s="13" t="s">
        <v>165</v>
      </c>
      <c r="B2117" s="2" t="s">
        <v>77</v>
      </c>
      <c r="C2117" s="14" t="s">
        <v>200</v>
      </c>
      <c r="D2117" s="2">
        <v>2014</v>
      </c>
      <c r="E2117" s="14">
        <v>2015</v>
      </c>
      <c r="F2117" s="14" t="s">
        <v>103</v>
      </c>
      <c r="G2117" s="26">
        <v>16104</v>
      </c>
      <c r="H2117" s="26">
        <v>32162</v>
      </c>
      <c r="I2117" s="53">
        <v>143803</v>
      </c>
      <c r="J2117" s="30">
        <v>0.97709999999999997</v>
      </c>
      <c r="K2117" s="30"/>
      <c r="L2117" s="149">
        <v>10</v>
      </c>
      <c r="M2117" s="30">
        <v>0.2</v>
      </c>
      <c r="N2117" s="30">
        <v>1.8700000000000001E-2</v>
      </c>
    </row>
    <row r="2118" spans="1:31">
      <c r="A2118" s="13" t="s">
        <v>166</v>
      </c>
      <c r="B2118" s="2" t="s">
        <v>77</v>
      </c>
      <c r="C2118" s="14" t="s">
        <v>200</v>
      </c>
      <c r="D2118" s="2">
        <v>2014</v>
      </c>
      <c r="E2118" s="14">
        <v>2015</v>
      </c>
      <c r="F2118" s="14" t="s">
        <v>103</v>
      </c>
      <c r="G2118" s="26">
        <v>16682</v>
      </c>
      <c r="H2118" s="26">
        <v>36319</v>
      </c>
      <c r="I2118" s="53">
        <v>126040</v>
      </c>
      <c r="J2118" s="30">
        <v>0.94720000000000004</v>
      </c>
      <c r="K2118" s="30"/>
      <c r="L2118" s="149">
        <v>10</v>
      </c>
      <c r="M2118" s="30">
        <v>0.2</v>
      </c>
      <c r="N2118" s="30">
        <v>1.8700000000000001E-2</v>
      </c>
    </row>
    <row r="2119" spans="1:31">
      <c r="A2119" s="13" t="s">
        <v>167</v>
      </c>
      <c r="B2119" s="2" t="s">
        <v>77</v>
      </c>
      <c r="C2119" s="14" t="s">
        <v>200</v>
      </c>
      <c r="D2119" s="2">
        <v>2014</v>
      </c>
      <c r="E2119" s="14">
        <v>2015</v>
      </c>
      <c r="F2119" s="14" t="s">
        <v>103</v>
      </c>
      <c r="G2119" s="26">
        <v>55366</v>
      </c>
      <c r="H2119" s="26">
        <v>112822</v>
      </c>
      <c r="I2119" s="53">
        <v>406297</v>
      </c>
      <c r="J2119" s="30">
        <v>0.96889999999999998</v>
      </c>
      <c r="K2119" s="30"/>
      <c r="L2119" s="149">
        <v>4</v>
      </c>
      <c r="M2119" s="30">
        <v>0.25</v>
      </c>
      <c r="N2119" s="30">
        <v>1.83E-2</v>
      </c>
    </row>
    <row r="2120" spans="1:31">
      <c r="A2120" s="13" t="s">
        <v>168</v>
      </c>
      <c r="B2120" s="2" t="s">
        <v>77</v>
      </c>
      <c r="C2120" s="14" t="s">
        <v>200</v>
      </c>
      <c r="D2120" s="2">
        <v>2014</v>
      </c>
      <c r="E2120" s="14">
        <v>2015</v>
      </c>
      <c r="F2120" s="14" t="s">
        <v>103</v>
      </c>
      <c r="G2120" s="26">
        <v>13036</v>
      </c>
      <c r="H2120" s="26">
        <v>24811</v>
      </c>
      <c r="I2120" s="53">
        <v>72016</v>
      </c>
      <c r="J2120" s="30">
        <v>0.90990000000000004</v>
      </c>
      <c r="K2120" s="30"/>
      <c r="L2120" s="149">
        <v>10</v>
      </c>
      <c r="M2120" s="30">
        <v>0.2</v>
      </c>
      <c r="N2120" s="30">
        <v>1.8700000000000001E-2</v>
      </c>
    </row>
    <row r="2121" spans="1:31">
      <c r="A2121" s="13" t="s">
        <v>169</v>
      </c>
      <c r="B2121" s="2" t="s">
        <v>78</v>
      </c>
      <c r="C2121" s="14" t="s">
        <v>200</v>
      </c>
      <c r="D2121" s="2">
        <v>2014</v>
      </c>
      <c r="E2121" s="14">
        <v>2015</v>
      </c>
      <c r="F2121" s="14" t="s">
        <v>103</v>
      </c>
      <c r="G2121" s="26">
        <v>12844</v>
      </c>
      <c r="H2121" s="26">
        <v>24772</v>
      </c>
      <c r="I2121" s="53">
        <v>61941</v>
      </c>
      <c r="J2121" s="30">
        <v>0.9476</v>
      </c>
      <c r="K2121" s="30"/>
      <c r="L2121" s="149">
        <v>10</v>
      </c>
      <c r="M2121" s="30">
        <v>0.2</v>
      </c>
      <c r="N2121" s="30">
        <v>1.8700000000000001E-2</v>
      </c>
    </row>
    <row r="2122" spans="1:31">
      <c r="A2122" s="13" t="s">
        <v>170</v>
      </c>
      <c r="B2122" s="2" t="s">
        <v>78</v>
      </c>
      <c r="C2122" s="14" t="s">
        <v>200</v>
      </c>
      <c r="D2122" s="2">
        <v>2014</v>
      </c>
      <c r="E2122" s="14">
        <v>2015</v>
      </c>
      <c r="F2122" s="14" t="s">
        <v>103</v>
      </c>
      <c r="G2122" s="26">
        <v>173</v>
      </c>
      <c r="H2122" s="26">
        <v>325</v>
      </c>
      <c r="I2122" s="53">
        <v>773</v>
      </c>
      <c r="J2122" s="30">
        <v>1</v>
      </c>
      <c r="K2122" s="30"/>
      <c r="L2122" s="149">
        <v>10</v>
      </c>
      <c r="M2122" s="30">
        <v>0.2</v>
      </c>
      <c r="N2122" s="30">
        <v>1.8700000000000001E-2</v>
      </c>
      <c r="O2122" s="1"/>
      <c r="P2122" s="1"/>
      <c r="Q2122" s="1"/>
      <c r="R2122" s="1"/>
      <c r="S2122" s="1"/>
      <c r="T2122" s="1"/>
      <c r="U2122" s="1"/>
      <c r="V2122" s="1"/>
      <c r="W2122" s="1"/>
      <c r="X2122" s="1"/>
      <c r="Y2122" s="1"/>
      <c r="Z2122" s="1"/>
      <c r="AA2122" s="1"/>
      <c r="AB2122" s="1"/>
      <c r="AC2122" s="1"/>
      <c r="AD2122" s="1"/>
      <c r="AE2122" s="1"/>
    </row>
    <row r="2123" spans="1:31">
      <c r="A2123" s="13" t="s">
        <v>171</v>
      </c>
      <c r="B2123" s="2" t="s">
        <v>78</v>
      </c>
      <c r="C2123" s="14" t="s">
        <v>200</v>
      </c>
      <c r="D2123" s="2">
        <v>2014</v>
      </c>
      <c r="E2123" s="14">
        <v>2015</v>
      </c>
      <c r="F2123" s="14" t="s">
        <v>103</v>
      </c>
      <c r="G2123" s="26">
        <v>3225</v>
      </c>
      <c r="H2123" s="26">
        <v>6987</v>
      </c>
      <c r="I2123" s="53">
        <v>16445</v>
      </c>
      <c r="J2123" s="30">
        <v>1</v>
      </c>
      <c r="K2123" s="30"/>
      <c r="L2123" s="149">
        <v>10</v>
      </c>
      <c r="M2123" s="30">
        <v>0.2</v>
      </c>
      <c r="N2123" s="30">
        <v>1.8700000000000001E-2</v>
      </c>
      <c r="O2123" s="1"/>
      <c r="P2123" s="1"/>
      <c r="Q2123" s="1"/>
      <c r="R2123" s="1"/>
      <c r="S2123" s="1"/>
      <c r="T2123" s="1"/>
      <c r="U2123" s="1"/>
      <c r="V2123" s="1"/>
      <c r="W2123" s="1"/>
      <c r="X2123" s="1"/>
      <c r="Y2123" s="1"/>
      <c r="Z2123" s="1"/>
      <c r="AA2123" s="1"/>
      <c r="AB2123" s="1"/>
      <c r="AC2123" s="1"/>
      <c r="AD2123" s="1"/>
      <c r="AE2123" s="1"/>
    </row>
    <row r="2124" spans="1:31">
      <c r="A2124" s="13" t="s">
        <v>172</v>
      </c>
      <c r="B2124" s="2" t="s">
        <v>77</v>
      </c>
      <c r="C2124" s="14" t="s">
        <v>200</v>
      </c>
      <c r="D2124" s="2">
        <v>2014</v>
      </c>
      <c r="E2124" s="14">
        <v>2015</v>
      </c>
      <c r="F2124" s="14" t="s">
        <v>103</v>
      </c>
      <c r="G2124" s="26">
        <v>22458</v>
      </c>
      <c r="H2124" s="26">
        <v>43659</v>
      </c>
      <c r="I2124" s="53">
        <v>111639</v>
      </c>
      <c r="J2124" s="30">
        <v>0.91510000000000002</v>
      </c>
      <c r="K2124" s="30"/>
      <c r="L2124" s="149">
        <v>1</v>
      </c>
      <c r="M2124" s="30">
        <v>1</v>
      </c>
      <c r="N2124" s="30">
        <v>5.1700000000000003E-2</v>
      </c>
      <c r="O2124" s="1"/>
      <c r="P2124" s="1"/>
      <c r="Q2124" s="1"/>
      <c r="R2124" s="1"/>
      <c r="S2124" s="1"/>
      <c r="T2124" s="1"/>
      <c r="U2124" s="1"/>
      <c r="V2124" s="1"/>
      <c r="W2124" s="1"/>
      <c r="X2124" s="1"/>
      <c r="Y2124" s="1"/>
      <c r="Z2124" s="1"/>
      <c r="AA2124" s="1"/>
      <c r="AB2124" s="1"/>
      <c r="AC2124" s="1"/>
      <c r="AD2124" s="1"/>
      <c r="AE2124" s="1"/>
    </row>
    <row r="2125" spans="1:31">
      <c r="A2125" s="13" t="s">
        <v>173</v>
      </c>
      <c r="B2125" s="2" t="s">
        <v>77</v>
      </c>
      <c r="C2125" s="14" t="s">
        <v>200</v>
      </c>
      <c r="D2125" s="2">
        <v>2014</v>
      </c>
      <c r="E2125" s="14">
        <v>2015</v>
      </c>
      <c r="F2125" s="14" t="s">
        <v>103</v>
      </c>
      <c r="G2125" s="26">
        <v>19777</v>
      </c>
      <c r="H2125" s="26">
        <v>35579</v>
      </c>
      <c r="I2125" s="53">
        <v>116936</v>
      </c>
      <c r="J2125" s="30">
        <v>0.96</v>
      </c>
      <c r="K2125" s="30"/>
      <c r="L2125" s="149">
        <v>10</v>
      </c>
      <c r="M2125" s="30">
        <v>0.2</v>
      </c>
      <c r="N2125" s="30">
        <v>1.8700000000000001E-2</v>
      </c>
      <c r="O2125" s="1"/>
      <c r="P2125" s="1"/>
      <c r="Q2125" s="1"/>
      <c r="R2125" s="1"/>
      <c r="S2125" s="1"/>
      <c r="T2125" s="1"/>
      <c r="U2125" s="1"/>
      <c r="V2125" s="1"/>
      <c r="W2125" s="1"/>
      <c r="X2125" s="1"/>
      <c r="Y2125" s="1"/>
      <c r="Z2125" s="1"/>
      <c r="AA2125" s="1"/>
      <c r="AB2125" s="1"/>
      <c r="AC2125" s="1"/>
      <c r="AD2125" s="1"/>
      <c r="AE2125" s="1"/>
    </row>
    <row r="2126" spans="1:31">
      <c r="A2126" s="13" t="s">
        <v>174</v>
      </c>
      <c r="B2126" s="2" t="s">
        <v>78</v>
      </c>
      <c r="C2126" s="14" t="s">
        <v>200</v>
      </c>
      <c r="D2126" s="2">
        <v>2014</v>
      </c>
      <c r="E2126" s="14">
        <v>2015</v>
      </c>
      <c r="F2126" s="14" t="s">
        <v>103</v>
      </c>
      <c r="G2126" s="26">
        <v>42676</v>
      </c>
      <c r="H2126" s="26">
        <v>91726</v>
      </c>
      <c r="I2126" s="53">
        <v>215735</v>
      </c>
      <c r="J2126" s="30">
        <v>0.97909999999999997</v>
      </c>
      <c r="K2126" s="30"/>
      <c r="L2126" s="149">
        <v>4</v>
      </c>
      <c r="M2126" s="30">
        <v>0.25</v>
      </c>
      <c r="N2126" s="30">
        <v>1.4200000000000001E-2</v>
      </c>
      <c r="O2126" s="1"/>
      <c r="P2126" s="1"/>
      <c r="Q2126" s="1"/>
      <c r="R2126" s="1"/>
      <c r="S2126" s="1"/>
      <c r="T2126" s="1"/>
      <c r="U2126" s="1"/>
      <c r="V2126" s="1"/>
      <c r="W2126" s="1"/>
      <c r="X2126" s="1"/>
      <c r="Y2126" s="1"/>
      <c r="Z2126" s="1"/>
      <c r="AA2126" s="1"/>
      <c r="AB2126" s="1"/>
      <c r="AC2126" s="1"/>
      <c r="AD2126" s="1"/>
      <c r="AE2126" s="1"/>
    </row>
    <row r="2127" spans="1:31">
      <c r="A2127" s="13" t="s">
        <v>175</v>
      </c>
      <c r="B2127" s="2" t="s">
        <v>78</v>
      </c>
      <c r="C2127" s="14" t="s">
        <v>200</v>
      </c>
      <c r="D2127" s="2">
        <v>2014</v>
      </c>
      <c r="E2127" s="14">
        <v>2015</v>
      </c>
      <c r="F2127" s="14" t="s">
        <v>103</v>
      </c>
      <c r="G2127" s="26">
        <v>5603</v>
      </c>
      <c r="H2127" s="26">
        <v>12981</v>
      </c>
      <c r="I2127" s="53">
        <v>38031</v>
      </c>
      <c r="J2127" s="30">
        <v>0.99639999999999995</v>
      </c>
      <c r="K2127" s="30"/>
      <c r="L2127" s="149">
        <v>10</v>
      </c>
      <c r="M2127" s="30">
        <v>0.2</v>
      </c>
      <c r="N2127" s="30">
        <v>1.8700000000000001E-2</v>
      </c>
      <c r="O2127" s="1"/>
      <c r="P2127" s="1"/>
      <c r="Q2127" s="1"/>
      <c r="R2127" s="1"/>
      <c r="S2127" s="1"/>
      <c r="T2127" s="1"/>
      <c r="U2127" s="1"/>
      <c r="V2127" s="1"/>
      <c r="W2127" s="1"/>
      <c r="X2127" s="1"/>
      <c r="Y2127" s="1"/>
      <c r="Z2127" s="1"/>
      <c r="AA2127" s="1"/>
      <c r="AB2127" s="1"/>
      <c r="AC2127" s="1"/>
      <c r="AD2127" s="1"/>
      <c r="AE2127" s="1"/>
    </row>
    <row r="2128" spans="1:31">
      <c r="A2128" s="13" t="s">
        <v>176</v>
      </c>
      <c r="B2128" s="2" t="s">
        <v>78</v>
      </c>
      <c r="C2128" s="14" t="s">
        <v>200</v>
      </c>
      <c r="D2128" s="2">
        <v>2014</v>
      </c>
      <c r="E2128" s="14">
        <v>2015</v>
      </c>
      <c r="F2128" s="14" t="s">
        <v>103</v>
      </c>
      <c r="G2128" s="26">
        <v>4742</v>
      </c>
      <c r="H2128" s="26">
        <v>10381</v>
      </c>
      <c r="I2128" s="53">
        <v>25802</v>
      </c>
      <c r="J2128" s="30">
        <v>0.96330000000000005</v>
      </c>
      <c r="K2128" s="30"/>
      <c r="L2128" s="149">
        <v>10</v>
      </c>
      <c r="M2128" s="30">
        <v>0.2</v>
      </c>
      <c r="N2128" s="30">
        <v>1.8700000000000001E-2</v>
      </c>
      <c r="O2128" s="1"/>
      <c r="P2128" s="1"/>
      <c r="Q2128" s="1"/>
      <c r="R2128" s="1"/>
      <c r="S2128" s="1"/>
      <c r="T2128" s="1"/>
      <c r="U2128" s="1"/>
      <c r="V2128" s="1"/>
      <c r="W2128" s="1"/>
      <c r="X2128" s="1"/>
      <c r="Y2128" s="1"/>
      <c r="Z2128" s="1"/>
      <c r="AA2128" s="1"/>
      <c r="AB2128" s="1"/>
      <c r="AC2128" s="1"/>
      <c r="AD2128" s="1"/>
      <c r="AE2128" s="1"/>
    </row>
    <row r="2129" spans="1:31">
      <c r="A2129" s="13" t="s">
        <v>177</v>
      </c>
      <c r="B2129" s="2" t="s">
        <v>78</v>
      </c>
      <c r="C2129" s="14" t="s">
        <v>200</v>
      </c>
      <c r="D2129" s="2">
        <v>2014</v>
      </c>
      <c r="E2129" s="14">
        <v>2015</v>
      </c>
      <c r="F2129" s="14" t="s">
        <v>103</v>
      </c>
      <c r="G2129" s="26">
        <v>1007</v>
      </c>
      <c r="H2129" s="26">
        <v>1851</v>
      </c>
      <c r="I2129" s="53">
        <v>4646</v>
      </c>
      <c r="J2129" s="30">
        <v>0.9143</v>
      </c>
      <c r="K2129" s="30"/>
      <c r="L2129" s="149">
        <v>10</v>
      </c>
      <c r="M2129" s="30">
        <v>0.2</v>
      </c>
      <c r="N2129" s="30">
        <v>1.8700000000000001E-2</v>
      </c>
      <c r="O2129" s="1"/>
      <c r="P2129" s="1"/>
      <c r="Q2129" s="1"/>
      <c r="R2129" s="1"/>
      <c r="S2129" s="1"/>
      <c r="T2129" s="1"/>
      <c r="U2129" s="1"/>
      <c r="V2129" s="1"/>
      <c r="W2129" s="1"/>
      <c r="X2129" s="1"/>
      <c r="Y2129" s="1"/>
      <c r="Z2129" s="1"/>
      <c r="AA2129" s="1"/>
      <c r="AB2129" s="1"/>
      <c r="AC2129" s="1"/>
      <c r="AD2129" s="1"/>
      <c r="AE2129" s="1"/>
    </row>
    <row r="2130" spans="1:31">
      <c r="A2130" s="13" t="s">
        <v>178</v>
      </c>
      <c r="B2130" s="2" t="s">
        <v>77</v>
      </c>
      <c r="C2130" s="14" t="s">
        <v>200</v>
      </c>
      <c r="D2130" s="2">
        <v>2014</v>
      </c>
      <c r="E2130" s="14">
        <v>2015</v>
      </c>
      <c r="F2130" s="14" t="s">
        <v>103</v>
      </c>
      <c r="G2130" s="26">
        <v>51930</v>
      </c>
      <c r="H2130" s="26">
        <v>122765</v>
      </c>
      <c r="I2130" s="53">
        <v>233665</v>
      </c>
      <c r="J2130" s="30">
        <v>0.98750000000000004</v>
      </c>
      <c r="K2130" s="30"/>
      <c r="L2130" s="149">
        <v>1</v>
      </c>
      <c r="M2130" s="30">
        <v>1</v>
      </c>
      <c r="N2130" s="30">
        <v>3.2599999999999997E-2</v>
      </c>
      <c r="O2130" s="1"/>
      <c r="P2130" s="1"/>
      <c r="Q2130" s="1"/>
      <c r="R2130" s="1"/>
      <c r="S2130" s="1"/>
      <c r="T2130" s="1"/>
      <c r="U2130" s="1"/>
      <c r="V2130" s="1"/>
      <c r="W2130" s="1"/>
      <c r="X2130" s="1"/>
      <c r="Y2130" s="1"/>
      <c r="Z2130" s="1"/>
      <c r="AA2130" s="1"/>
      <c r="AB2130" s="1"/>
      <c r="AC2130" s="1"/>
      <c r="AD2130" s="1"/>
      <c r="AE2130" s="1"/>
    </row>
    <row r="2131" spans="1:31">
      <c r="A2131" s="13" t="s">
        <v>179</v>
      </c>
      <c r="B2131" s="2" t="s">
        <v>78</v>
      </c>
      <c r="C2131" s="14" t="s">
        <v>200</v>
      </c>
      <c r="D2131" s="2">
        <v>2014</v>
      </c>
      <c r="E2131" s="14">
        <v>2015</v>
      </c>
      <c r="F2131" s="14" t="s">
        <v>103</v>
      </c>
      <c r="G2131" s="26">
        <v>3025</v>
      </c>
      <c r="H2131" s="26">
        <v>5492</v>
      </c>
      <c r="I2131" s="53">
        <v>13619</v>
      </c>
      <c r="J2131" s="30">
        <v>0.8901</v>
      </c>
      <c r="K2131" s="30"/>
      <c r="L2131" s="149">
        <v>10</v>
      </c>
      <c r="M2131" s="30">
        <v>0.2</v>
      </c>
      <c r="N2131" s="30">
        <v>1.8700000000000001E-2</v>
      </c>
      <c r="O2131" s="1"/>
      <c r="P2131" s="1"/>
      <c r="Q2131" s="1"/>
      <c r="R2131" s="1"/>
      <c r="S2131" s="1"/>
      <c r="T2131" s="1"/>
      <c r="U2131" s="1"/>
      <c r="V2131" s="1"/>
      <c r="W2131" s="1"/>
      <c r="X2131" s="1"/>
      <c r="Y2131" s="1"/>
      <c r="Z2131" s="1"/>
      <c r="AA2131" s="1"/>
      <c r="AB2131" s="1"/>
      <c r="AC2131" s="1"/>
      <c r="AD2131" s="1"/>
      <c r="AE2131" s="1"/>
    </row>
    <row r="2132" spans="1:31">
      <c r="A2132" s="13" t="s">
        <v>180</v>
      </c>
      <c r="B2132" s="2" t="s">
        <v>77</v>
      </c>
      <c r="C2132" s="14" t="s">
        <v>200</v>
      </c>
      <c r="D2132" s="2">
        <v>2014</v>
      </c>
      <c r="E2132" s="14">
        <v>2015</v>
      </c>
      <c r="F2132" s="14" t="s">
        <v>103</v>
      </c>
      <c r="G2132" s="26">
        <v>36204</v>
      </c>
      <c r="H2132" s="26">
        <v>73975</v>
      </c>
      <c r="I2132" s="53">
        <v>210826</v>
      </c>
      <c r="J2132" s="30">
        <v>0.96589999999999998</v>
      </c>
      <c r="K2132" s="30"/>
      <c r="L2132" s="149">
        <v>2</v>
      </c>
      <c r="M2132" s="30">
        <v>1</v>
      </c>
      <c r="N2132" s="30">
        <v>3.9899999999999998E-2</v>
      </c>
      <c r="O2132" s="1"/>
      <c r="P2132" s="1"/>
      <c r="Q2132" s="1"/>
      <c r="R2132" s="1"/>
      <c r="S2132" s="1"/>
      <c r="T2132" s="1"/>
      <c r="U2132" s="1"/>
      <c r="V2132" s="1"/>
      <c r="W2132" s="1"/>
      <c r="X2132" s="1"/>
      <c r="Y2132" s="1"/>
      <c r="Z2132" s="1"/>
      <c r="AA2132" s="1"/>
      <c r="AB2132" s="1"/>
      <c r="AC2132" s="1"/>
      <c r="AD2132" s="1"/>
      <c r="AE2132" s="1"/>
    </row>
    <row r="2133" spans="1:31">
      <c r="A2133" s="13" t="s">
        <v>181</v>
      </c>
      <c r="B2133" s="2" t="s">
        <v>77</v>
      </c>
      <c r="C2133" s="14" t="s">
        <v>200</v>
      </c>
      <c r="D2133" s="2">
        <v>2014</v>
      </c>
      <c r="E2133" s="14">
        <v>2015</v>
      </c>
      <c r="F2133" s="14" t="s">
        <v>103</v>
      </c>
      <c r="G2133" s="26">
        <v>9620</v>
      </c>
      <c r="H2133" s="26">
        <v>19691</v>
      </c>
      <c r="I2133" s="53">
        <v>52583</v>
      </c>
      <c r="J2133" s="30">
        <v>0.94110000000000005</v>
      </c>
      <c r="K2133" s="30"/>
      <c r="L2133" s="149">
        <v>10</v>
      </c>
      <c r="M2133" s="30">
        <v>0.2</v>
      </c>
      <c r="N2133" s="30">
        <v>1.8700000000000001E-2</v>
      </c>
      <c r="O2133" s="1"/>
      <c r="P2133" s="1"/>
      <c r="Q2133" s="1"/>
      <c r="R2133" s="1"/>
      <c r="S2133" s="1"/>
      <c r="T2133" s="1"/>
      <c r="U2133" s="1"/>
      <c r="V2133" s="1"/>
      <c r="W2133" s="1"/>
      <c r="X2133" s="1"/>
      <c r="Y2133" s="1"/>
      <c r="Z2133" s="1"/>
      <c r="AA2133" s="1"/>
      <c r="AB2133" s="1"/>
      <c r="AC2133" s="1"/>
      <c r="AD2133" s="1"/>
      <c r="AE2133" s="1"/>
    </row>
    <row r="2134" spans="1:31">
      <c r="A2134" s="13" t="s">
        <v>182</v>
      </c>
      <c r="B2134" s="2" t="s">
        <v>78</v>
      </c>
      <c r="C2134" s="14" t="s">
        <v>200</v>
      </c>
      <c r="D2134" s="2">
        <v>2014</v>
      </c>
      <c r="E2134" s="14">
        <v>2015</v>
      </c>
      <c r="F2134" s="14" t="s">
        <v>103</v>
      </c>
      <c r="G2134" s="26">
        <v>6038</v>
      </c>
      <c r="H2134" s="26">
        <v>13324</v>
      </c>
      <c r="I2134" s="53">
        <v>29105</v>
      </c>
      <c r="J2134" s="30">
        <v>1</v>
      </c>
      <c r="K2134" s="30"/>
      <c r="L2134" s="149">
        <v>10</v>
      </c>
      <c r="M2134" s="30">
        <v>0.2</v>
      </c>
      <c r="N2134" s="30">
        <v>1.8700000000000001E-2</v>
      </c>
      <c r="O2134" s="1"/>
      <c r="P2134" s="1"/>
      <c r="Q2134" s="1"/>
      <c r="R2134" s="1"/>
      <c r="S2134" s="1"/>
      <c r="T2134" s="1"/>
      <c r="U2134" s="1"/>
      <c r="V2134" s="1"/>
      <c r="W2134" s="1"/>
      <c r="X2134" s="1"/>
      <c r="Y2134" s="1"/>
      <c r="Z2134" s="1"/>
      <c r="AA2134" s="1"/>
      <c r="AB2134" s="1"/>
      <c r="AC2134" s="1"/>
      <c r="AD2134" s="1"/>
      <c r="AE2134" s="1"/>
    </row>
    <row r="2135" spans="1:31">
      <c r="A2135" s="56" t="s">
        <v>183</v>
      </c>
      <c r="B2135" s="2" t="s">
        <v>66</v>
      </c>
      <c r="C2135" s="14" t="s">
        <v>3</v>
      </c>
      <c r="D2135" s="2">
        <v>2015</v>
      </c>
      <c r="E2135" s="14">
        <v>2015</v>
      </c>
      <c r="F2135" s="14" t="s">
        <v>103</v>
      </c>
      <c r="G2135" s="26">
        <v>2104220</v>
      </c>
      <c r="H2135" s="26">
        <v>4445534</v>
      </c>
      <c r="I2135" s="53">
        <v>12369426</v>
      </c>
      <c r="J2135" s="30">
        <v>0.96819999999999995</v>
      </c>
      <c r="K2135" s="30"/>
      <c r="L2135" s="149">
        <v>167</v>
      </c>
      <c r="M2135" s="30">
        <v>0.311</v>
      </c>
      <c r="N2135" s="30">
        <v>7.6499999999999999E-2</v>
      </c>
      <c r="O2135" s="2"/>
      <c r="P2135" s="2"/>
      <c r="Q2135" s="2"/>
      <c r="R2135" s="2"/>
      <c r="S2135" s="2"/>
      <c r="T2135" s="2"/>
      <c r="U2135" s="2"/>
      <c r="V2135" s="2"/>
      <c r="W2135" s="2"/>
      <c r="X2135" s="2"/>
      <c r="Y2135" s="2"/>
      <c r="Z2135" s="2"/>
      <c r="AA2135" s="2"/>
      <c r="AB2135" s="2"/>
      <c r="AC2135" s="2"/>
      <c r="AD2135" s="2"/>
      <c r="AE2135" s="2"/>
    </row>
    <row r="2136" spans="1:31">
      <c r="A2136" s="56" t="s">
        <v>184</v>
      </c>
      <c r="B2136" s="2" t="s">
        <v>77</v>
      </c>
      <c r="C2136" s="14" t="s">
        <v>3</v>
      </c>
      <c r="D2136" s="2">
        <v>2015</v>
      </c>
      <c r="E2136" s="14">
        <v>2015</v>
      </c>
      <c r="F2136" s="14" t="s">
        <v>103</v>
      </c>
      <c r="G2136" s="26">
        <v>61869</v>
      </c>
      <c r="H2136" s="26">
        <v>121684</v>
      </c>
      <c r="I2136" s="53">
        <v>417075</v>
      </c>
      <c r="J2136" s="30">
        <v>0.85240000000000005</v>
      </c>
      <c r="K2136" s="30"/>
      <c r="L2136" s="149">
        <v>3</v>
      </c>
      <c r="M2136" s="30">
        <v>1</v>
      </c>
      <c r="N2136" s="30">
        <v>9.3100000000000002E-2</v>
      </c>
      <c r="O2136" s="1"/>
      <c r="P2136" s="1"/>
      <c r="Q2136" s="1"/>
      <c r="R2136" s="1"/>
      <c r="S2136" s="1"/>
      <c r="T2136" s="1"/>
      <c r="U2136" s="1"/>
      <c r="V2136" s="1"/>
      <c r="W2136" s="1"/>
      <c r="X2136" s="1"/>
      <c r="Y2136" s="1"/>
      <c r="Z2136" s="1"/>
      <c r="AA2136" s="1"/>
      <c r="AB2136" s="1"/>
      <c r="AC2136" s="1"/>
      <c r="AD2136" s="1"/>
      <c r="AE2136" s="1"/>
    </row>
    <row r="2137" spans="1:31">
      <c r="A2137" s="56" t="s">
        <v>185</v>
      </c>
      <c r="B2137" s="2" t="s">
        <v>78</v>
      </c>
      <c r="C2137" s="14" t="s">
        <v>3</v>
      </c>
      <c r="D2137" s="2">
        <v>2015</v>
      </c>
      <c r="E2137" s="14">
        <v>2015</v>
      </c>
      <c r="F2137" s="14" t="s">
        <v>103</v>
      </c>
      <c r="G2137" s="26">
        <v>107</v>
      </c>
      <c r="H2137" s="26">
        <v>171</v>
      </c>
      <c r="I2137" s="53">
        <v>384</v>
      </c>
      <c r="J2137" s="30">
        <v>1</v>
      </c>
      <c r="K2137" s="30"/>
      <c r="L2137" s="149">
        <v>17</v>
      </c>
      <c r="M2137" s="30">
        <v>0.17599999999999999</v>
      </c>
      <c r="N2137" s="30">
        <v>4.2200000000000001E-2</v>
      </c>
      <c r="O2137" s="1"/>
      <c r="P2137" s="1"/>
      <c r="Q2137" s="1"/>
      <c r="R2137" s="1"/>
      <c r="S2137" s="1"/>
      <c r="T2137" s="1"/>
      <c r="U2137" s="1"/>
      <c r="V2137" s="1"/>
      <c r="W2137" s="1"/>
      <c r="X2137" s="1"/>
      <c r="Y2137" s="1"/>
      <c r="Z2137" s="1"/>
      <c r="AA2137" s="1"/>
      <c r="AB2137" s="1"/>
      <c r="AC2137" s="1"/>
      <c r="AD2137" s="1"/>
      <c r="AE2137" s="1"/>
    </row>
    <row r="2138" spans="1:31">
      <c r="A2138" s="56" t="s">
        <v>186</v>
      </c>
      <c r="B2138" s="2" t="s">
        <v>78</v>
      </c>
      <c r="C2138" s="14" t="s">
        <v>3</v>
      </c>
      <c r="D2138" s="2">
        <v>2015</v>
      </c>
      <c r="E2138" s="14">
        <v>2015</v>
      </c>
      <c r="F2138" s="14" t="s">
        <v>103</v>
      </c>
      <c r="G2138" s="26">
        <v>1720</v>
      </c>
      <c r="H2138" s="26">
        <v>3278</v>
      </c>
      <c r="I2138" s="53">
        <v>7695</v>
      </c>
      <c r="J2138" s="30">
        <v>0.96299999999999997</v>
      </c>
      <c r="K2138" s="30"/>
      <c r="L2138" s="149">
        <v>17</v>
      </c>
      <c r="M2138" s="30">
        <v>0.17599999999999999</v>
      </c>
      <c r="N2138" s="30">
        <v>4.2200000000000001E-2</v>
      </c>
    </row>
    <row r="2139" spans="1:31">
      <c r="A2139" s="56" t="s">
        <v>187</v>
      </c>
      <c r="B2139" s="2" t="s">
        <v>78</v>
      </c>
      <c r="C2139" s="14" t="s">
        <v>3</v>
      </c>
      <c r="D2139" s="2">
        <v>2015</v>
      </c>
      <c r="E2139" s="14">
        <v>2015</v>
      </c>
      <c r="F2139" s="14" t="s">
        <v>103</v>
      </c>
      <c r="G2139" s="26">
        <v>16001</v>
      </c>
      <c r="H2139" s="26">
        <v>31299</v>
      </c>
      <c r="I2139" s="53">
        <v>78166</v>
      </c>
      <c r="J2139" s="30">
        <v>0.91279999999999994</v>
      </c>
      <c r="K2139" s="30"/>
      <c r="L2139" s="149">
        <v>17</v>
      </c>
      <c r="M2139" s="30">
        <v>0.17599999999999999</v>
      </c>
      <c r="N2139" s="30">
        <v>4.2200000000000001E-2</v>
      </c>
    </row>
    <row r="2140" spans="1:31">
      <c r="A2140" s="56" t="s">
        <v>188</v>
      </c>
      <c r="B2140" s="2" t="s">
        <v>78</v>
      </c>
      <c r="C2140" s="14" t="s">
        <v>3</v>
      </c>
      <c r="D2140" s="2">
        <v>2015</v>
      </c>
      <c r="E2140" s="14">
        <v>2015</v>
      </c>
      <c r="F2140" s="14" t="s">
        <v>103</v>
      </c>
      <c r="G2140" s="26">
        <v>2894</v>
      </c>
      <c r="H2140" s="26">
        <v>5421</v>
      </c>
      <c r="I2140" s="53">
        <v>11466</v>
      </c>
      <c r="J2140" s="30">
        <v>0.99329999999999996</v>
      </c>
      <c r="K2140" s="30"/>
      <c r="L2140" s="149">
        <v>17</v>
      </c>
      <c r="M2140" s="30">
        <v>0.17599999999999999</v>
      </c>
      <c r="N2140" s="30">
        <v>4.2200000000000001E-2</v>
      </c>
    </row>
    <row r="2141" spans="1:31">
      <c r="A2141" s="56" t="s">
        <v>189</v>
      </c>
      <c r="B2141" s="2" t="s">
        <v>78</v>
      </c>
      <c r="C2141" s="14" t="s">
        <v>3</v>
      </c>
      <c r="D2141" s="2">
        <v>2015</v>
      </c>
      <c r="E2141" s="14">
        <v>2015</v>
      </c>
      <c r="F2141" s="14" t="s">
        <v>103</v>
      </c>
      <c r="G2141" s="26">
        <v>688</v>
      </c>
      <c r="H2141" s="26">
        <v>1627</v>
      </c>
      <c r="I2141" s="53">
        <v>8311</v>
      </c>
      <c r="J2141" s="30">
        <v>0.8871</v>
      </c>
      <c r="K2141" s="30"/>
      <c r="L2141" s="149">
        <v>17</v>
      </c>
      <c r="M2141" s="30">
        <v>0.17599999999999999</v>
      </c>
      <c r="N2141" s="30">
        <v>4.2200000000000001E-2</v>
      </c>
    </row>
    <row r="2142" spans="1:31">
      <c r="A2142" s="56" t="s">
        <v>190</v>
      </c>
      <c r="B2142" s="2" t="s">
        <v>77</v>
      </c>
      <c r="C2142" s="14" t="s">
        <v>3</v>
      </c>
      <c r="D2142" s="2">
        <v>2015</v>
      </c>
      <c r="E2142" s="14">
        <v>2015</v>
      </c>
      <c r="F2142" s="14" t="s">
        <v>103</v>
      </c>
      <c r="G2142" s="26">
        <v>35445</v>
      </c>
      <c r="H2142" s="26">
        <v>72012</v>
      </c>
      <c r="I2142" s="53">
        <v>255481</v>
      </c>
      <c r="J2142" s="30">
        <v>0.93440000000000001</v>
      </c>
      <c r="K2142" s="30"/>
      <c r="L2142" s="149">
        <v>4</v>
      </c>
      <c r="M2142" s="30">
        <v>0.5</v>
      </c>
      <c r="N2142" s="30">
        <v>0.04</v>
      </c>
    </row>
    <row r="2143" spans="1:31">
      <c r="A2143" s="56" t="s">
        <v>191</v>
      </c>
      <c r="B2143" s="2" t="s">
        <v>78</v>
      </c>
      <c r="C2143" s="14" t="s">
        <v>3</v>
      </c>
      <c r="D2143" s="2">
        <v>2015</v>
      </c>
      <c r="E2143" s="14">
        <v>2015</v>
      </c>
      <c r="F2143" s="14" t="s">
        <v>103</v>
      </c>
      <c r="G2143" s="26">
        <v>2469</v>
      </c>
      <c r="H2143" s="26">
        <v>5136</v>
      </c>
      <c r="I2143" s="53">
        <v>11207</v>
      </c>
      <c r="J2143" s="30">
        <v>0.9889</v>
      </c>
      <c r="K2143" s="30"/>
      <c r="L2143" s="149">
        <v>17</v>
      </c>
      <c r="M2143" s="30">
        <v>0.17599999999999999</v>
      </c>
      <c r="N2143" s="30">
        <v>4.2200000000000001E-2</v>
      </c>
    </row>
    <row r="2144" spans="1:31">
      <c r="A2144" s="56" t="s">
        <v>192</v>
      </c>
      <c r="B2144" s="2" t="s">
        <v>78</v>
      </c>
      <c r="C2144" s="14" t="s">
        <v>3</v>
      </c>
      <c r="D2144" s="2">
        <v>2015</v>
      </c>
      <c r="E2144" s="14">
        <v>2015</v>
      </c>
      <c r="F2144" s="14" t="s">
        <v>103</v>
      </c>
      <c r="G2144" s="26">
        <v>7197</v>
      </c>
      <c r="H2144" s="26">
        <v>13063</v>
      </c>
      <c r="I2144" s="53">
        <v>36297</v>
      </c>
      <c r="J2144" s="30">
        <v>1</v>
      </c>
      <c r="K2144" s="30"/>
      <c r="L2144" s="149">
        <v>17</v>
      </c>
      <c r="M2144" s="30">
        <v>0.17599999999999999</v>
      </c>
      <c r="N2144" s="30">
        <v>4.2200000000000001E-2</v>
      </c>
    </row>
    <row r="2145" spans="1:14">
      <c r="A2145" s="13" t="s">
        <v>134</v>
      </c>
      <c r="B2145" s="2" t="s">
        <v>77</v>
      </c>
      <c r="C2145" s="14" t="s">
        <v>3</v>
      </c>
      <c r="D2145" s="2">
        <v>2015</v>
      </c>
      <c r="E2145" s="14">
        <v>2015</v>
      </c>
      <c r="F2145" s="14" t="s">
        <v>103</v>
      </c>
      <c r="G2145" s="26">
        <v>96715</v>
      </c>
      <c r="H2145" s="26">
        <v>227846</v>
      </c>
      <c r="I2145" s="53">
        <v>452482</v>
      </c>
      <c r="J2145" s="30">
        <v>0.95750000000000002</v>
      </c>
      <c r="K2145" s="30"/>
      <c r="L2145" s="149">
        <v>5</v>
      </c>
      <c r="M2145" s="30">
        <v>0.2</v>
      </c>
      <c r="N2145" s="30">
        <v>1.34E-2</v>
      </c>
    </row>
    <row r="2146" spans="1:14">
      <c r="A2146" s="13" t="s">
        <v>135</v>
      </c>
      <c r="B2146" s="2" t="s">
        <v>78</v>
      </c>
      <c r="C2146" s="14" t="s">
        <v>3</v>
      </c>
      <c r="D2146" s="2">
        <v>2015</v>
      </c>
      <c r="E2146" s="14">
        <v>2015</v>
      </c>
      <c r="F2146" s="14" t="s">
        <v>103</v>
      </c>
      <c r="G2146" s="26">
        <v>1520</v>
      </c>
      <c r="H2146" s="26">
        <v>3684</v>
      </c>
      <c r="I2146" s="53">
        <v>11382</v>
      </c>
      <c r="J2146" s="30">
        <v>1</v>
      </c>
      <c r="K2146" s="30"/>
      <c r="L2146" s="149">
        <v>17</v>
      </c>
      <c r="M2146" s="30">
        <v>0.17599999999999999</v>
      </c>
      <c r="N2146" s="30">
        <v>4.2200000000000001E-2</v>
      </c>
    </row>
    <row r="2147" spans="1:14">
      <c r="A2147" s="13" t="s">
        <v>136</v>
      </c>
      <c r="B2147" s="2" t="s">
        <v>78</v>
      </c>
      <c r="C2147" s="14" t="s">
        <v>3</v>
      </c>
      <c r="D2147" s="2">
        <v>2015</v>
      </c>
      <c r="E2147" s="14">
        <v>2015</v>
      </c>
      <c r="F2147" s="14" t="s">
        <v>103</v>
      </c>
      <c r="G2147" s="26">
        <v>11518</v>
      </c>
      <c r="H2147" s="26">
        <v>20309</v>
      </c>
      <c r="I2147" s="53">
        <v>48121</v>
      </c>
      <c r="J2147" s="30">
        <v>0.997</v>
      </c>
      <c r="K2147" s="30"/>
      <c r="L2147" s="149">
        <v>17</v>
      </c>
      <c r="M2147" s="30">
        <v>0.17599999999999999</v>
      </c>
      <c r="N2147" s="30">
        <v>4.2200000000000001E-2</v>
      </c>
    </row>
    <row r="2148" spans="1:14">
      <c r="A2148" s="13" t="s">
        <v>137</v>
      </c>
      <c r="B2148" s="2" t="s">
        <v>78</v>
      </c>
      <c r="C2148" s="14" t="s">
        <v>3</v>
      </c>
      <c r="D2148" s="2">
        <v>2015</v>
      </c>
      <c r="E2148" s="14">
        <v>2015</v>
      </c>
      <c r="F2148" s="14" t="s">
        <v>103</v>
      </c>
      <c r="G2148" s="26">
        <v>16703</v>
      </c>
      <c r="H2148" s="26">
        <v>42073</v>
      </c>
      <c r="I2148" s="53">
        <v>86680</v>
      </c>
      <c r="J2148" s="30">
        <v>0.93989999999999996</v>
      </c>
      <c r="K2148" s="30"/>
      <c r="L2148" s="149">
        <v>17</v>
      </c>
      <c r="M2148" s="30">
        <v>0.17599999999999999</v>
      </c>
      <c r="N2148" s="30">
        <v>4.2200000000000001E-2</v>
      </c>
    </row>
    <row r="2149" spans="1:14">
      <c r="A2149" s="13" t="s">
        <v>138</v>
      </c>
      <c r="B2149" s="2" t="s">
        <v>78</v>
      </c>
      <c r="C2149" s="14" t="s">
        <v>3</v>
      </c>
      <c r="D2149" s="2">
        <v>2015</v>
      </c>
      <c r="E2149" s="14">
        <v>2015</v>
      </c>
      <c r="F2149" s="14" t="s">
        <v>103</v>
      </c>
      <c r="G2149" s="26">
        <v>1042</v>
      </c>
      <c r="H2149" s="26">
        <v>2064</v>
      </c>
      <c r="I2149" s="53">
        <v>5457</v>
      </c>
      <c r="J2149" s="30">
        <v>0.98550000000000004</v>
      </c>
      <c r="K2149" s="30"/>
      <c r="L2149" s="149">
        <v>17</v>
      </c>
      <c r="M2149" s="30">
        <v>0.17599999999999999</v>
      </c>
      <c r="N2149" s="30">
        <v>4.2200000000000001E-2</v>
      </c>
    </row>
    <row r="2150" spans="1:14">
      <c r="A2150" s="13" t="s">
        <v>139</v>
      </c>
      <c r="B2150" s="2" t="s">
        <v>78</v>
      </c>
      <c r="C2150" s="14" t="s">
        <v>3</v>
      </c>
      <c r="D2150" s="2">
        <v>2015</v>
      </c>
      <c r="E2150" s="14">
        <v>2015</v>
      </c>
      <c r="F2150" s="14" t="s">
        <v>103</v>
      </c>
      <c r="G2150" s="26">
        <v>63893</v>
      </c>
      <c r="H2150" s="26">
        <v>149749</v>
      </c>
      <c r="I2150" s="53">
        <v>360006</v>
      </c>
      <c r="J2150" s="30">
        <v>0.99350000000000005</v>
      </c>
      <c r="K2150" s="30"/>
      <c r="L2150" s="149">
        <v>11</v>
      </c>
      <c r="M2150" s="30">
        <v>0.182</v>
      </c>
      <c r="N2150" s="30">
        <v>5.1000000000000004E-3</v>
      </c>
    </row>
    <row r="2151" spans="1:14">
      <c r="A2151" s="13" t="s">
        <v>140</v>
      </c>
      <c r="B2151" s="2" t="s">
        <v>78</v>
      </c>
      <c r="C2151" s="14" t="s">
        <v>3</v>
      </c>
      <c r="D2151" s="2">
        <v>2015</v>
      </c>
      <c r="E2151" s="14">
        <v>2015</v>
      </c>
      <c r="F2151" s="14" t="s">
        <v>103</v>
      </c>
      <c r="G2151" s="26">
        <v>10270</v>
      </c>
      <c r="H2151" s="26">
        <v>24051</v>
      </c>
      <c r="I2151" s="53">
        <v>53374</v>
      </c>
      <c r="J2151" s="30">
        <v>0.99680000000000002</v>
      </c>
      <c r="K2151" s="30"/>
      <c r="L2151" s="149">
        <v>17</v>
      </c>
      <c r="M2151" s="30">
        <v>0.17599999999999999</v>
      </c>
      <c r="N2151" s="30">
        <v>4.2200000000000001E-2</v>
      </c>
    </row>
    <row r="2152" spans="1:14">
      <c r="A2152" s="13" t="s">
        <v>141</v>
      </c>
      <c r="B2152" s="2" t="s">
        <v>78</v>
      </c>
      <c r="C2152" s="14" t="s">
        <v>3</v>
      </c>
      <c r="D2152" s="2">
        <v>2015</v>
      </c>
      <c r="E2152" s="14">
        <v>2015</v>
      </c>
      <c r="F2152" s="14" t="s">
        <v>103</v>
      </c>
      <c r="G2152" s="26">
        <v>5936</v>
      </c>
      <c r="H2152" s="26">
        <v>11629</v>
      </c>
      <c r="I2152" s="53">
        <v>28806</v>
      </c>
      <c r="J2152" s="30">
        <v>0.97499999999999998</v>
      </c>
      <c r="K2152" s="30"/>
      <c r="L2152" s="149">
        <v>17</v>
      </c>
      <c r="M2152" s="30">
        <v>0.17599999999999999</v>
      </c>
      <c r="N2152" s="30">
        <v>4.2200000000000001E-2</v>
      </c>
    </row>
    <row r="2153" spans="1:14">
      <c r="A2153" s="13" t="s">
        <v>142</v>
      </c>
      <c r="B2153" s="2" t="s">
        <v>78</v>
      </c>
      <c r="C2153" s="14" t="s">
        <v>3</v>
      </c>
      <c r="D2153" s="2">
        <v>2015</v>
      </c>
      <c r="E2153" s="14">
        <v>2015</v>
      </c>
      <c r="F2153" s="14" t="s">
        <v>103</v>
      </c>
      <c r="G2153" s="26">
        <v>1545</v>
      </c>
      <c r="H2153" s="26">
        <v>3182</v>
      </c>
      <c r="I2153" s="53">
        <v>7328</v>
      </c>
      <c r="J2153" s="30">
        <v>0.86750000000000005</v>
      </c>
      <c r="K2153" s="30"/>
      <c r="L2153" s="149">
        <v>17</v>
      </c>
      <c r="M2153" s="30">
        <v>0.17599999999999999</v>
      </c>
      <c r="N2153" s="30">
        <v>4.2200000000000001E-2</v>
      </c>
    </row>
    <row r="2154" spans="1:14">
      <c r="A2154" s="13" t="s">
        <v>143</v>
      </c>
      <c r="B2154" s="2" t="s">
        <v>79</v>
      </c>
      <c r="C2154" s="14" t="s">
        <v>3</v>
      </c>
      <c r="D2154" s="2">
        <v>2015</v>
      </c>
      <c r="E2154" s="14">
        <v>2015</v>
      </c>
      <c r="F2154" s="14" t="s">
        <v>103</v>
      </c>
      <c r="G2154" s="26">
        <v>585716</v>
      </c>
      <c r="H2154" s="26">
        <v>1185400</v>
      </c>
      <c r="I2154" s="53">
        <v>3676688</v>
      </c>
      <c r="J2154" s="30">
        <v>0.96689999999999998</v>
      </c>
      <c r="K2154" s="30"/>
      <c r="L2154" s="149">
        <v>25</v>
      </c>
      <c r="M2154" s="30">
        <v>0.44</v>
      </c>
      <c r="N2154" s="30">
        <v>6.4600000000000005E-2</v>
      </c>
    </row>
    <row r="2155" spans="1:14">
      <c r="A2155" s="13" t="s">
        <v>144</v>
      </c>
      <c r="B2155" s="2" t="s">
        <v>78</v>
      </c>
      <c r="C2155" s="14" t="s">
        <v>3</v>
      </c>
      <c r="D2155" s="2">
        <v>2015</v>
      </c>
      <c r="E2155" s="14">
        <v>2015</v>
      </c>
      <c r="F2155" s="14" t="s">
        <v>103</v>
      </c>
      <c r="G2155" s="26">
        <v>11878</v>
      </c>
      <c r="H2155" s="26">
        <v>29310</v>
      </c>
      <c r="I2155" s="53">
        <v>67599</v>
      </c>
      <c r="J2155" s="30">
        <v>0.98680000000000001</v>
      </c>
      <c r="K2155" s="30"/>
      <c r="L2155" s="149">
        <v>17</v>
      </c>
      <c r="M2155" s="30">
        <v>0.17599999999999999</v>
      </c>
      <c r="N2155" s="30">
        <v>4.2200000000000001E-2</v>
      </c>
    </row>
    <row r="2156" spans="1:14">
      <c r="A2156" s="13" t="s">
        <v>145</v>
      </c>
      <c r="B2156" s="2" t="s">
        <v>78</v>
      </c>
      <c r="C2156" s="14" t="s">
        <v>3</v>
      </c>
      <c r="D2156" s="2">
        <v>2015</v>
      </c>
      <c r="E2156" s="14">
        <v>2015</v>
      </c>
      <c r="F2156" s="14" t="s">
        <v>103</v>
      </c>
      <c r="G2156" s="26">
        <v>6300</v>
      </c>
      <c r="H2156" s="26">
        <v>10403</v>
      </c>
      <c r="I2156" s="53">
        <v>41746</v>
      </c>
      <c r="J2156" s="30">
        <v>0.98229999999999995</v>
      </c>
      <c r="K2156" s="30"/>
      <c r="L2156" s="149">
        <v>17</v>
      </c>
      <c r="M2156" s="30">
        <v>0.17599999999999999</v>
      </c>
      <c r="N2156" s="30">
        <v>4.2200000000000001E-2</v>
      </c>
    </row>
    <row r="2157" spans="1:14">
      <c r="A2157" s="13" t="s">
        <v>146</v>
      </c>
      <c r="B2157" s="2" t="s">
        <v>78</v>
      </c>
      <c r="C2157" s="14" t="s">
        <v>3</v>
      </c>
      <c r="D2157" s="2">
        <v>2015</v>
      </c>
      <c r="E2157" s="14">
        <v>2015</v>
      </c>
      <c r="F2157" s="14" t="s">
        <v>103</v>
      </c>
      <c r="G2157" s="26">
        <v>1073</v>
      </c>
      <c r="H2157" s="26">
        <v>2033</v>
      </c>
      <c r="I2157" s="53">
        <v>4652</v>
      </c>
      <c r="J2157" s="30">
        <v>0.8478</v>
      </c>
      <c r="K2157" s="30"/>
      <c r="L2157" s="149">
        <v>17</v>
      </c>
      <c r="M2157" s="30">
        <v>0.17599999999999999</v>
      </c>
      <c r="N2157" s="30">
        <v>4.2200000000000001E-2</v>
      </c>
    </row>
    <row r="2158" spans="1:14">
      <c r="A2158" s="13" t="s">
        <v>147</v>
      </c>
      <c r="B2158" s="2" t="s">
        <v>78</v>
      </c>
      <c r="C2158" s="14" t="s">
        <v>3</v>
      </c>
      <c r="D2158" s="2">
        <v>2015</v>
      </c>
      <c r="E2158" s="14">
        <v>2015</v>
      </c>
      <c r="F2158" s="14" t="s">
        <v>103</v>
      </c>
      <c r="G2158" s="26">
        <v>7131</v>
      </c>
      <c r="H2158" s="26">
        <v>13178</v>
      </c>
      <c r="I2158" s="53">
        <v>38218</v>
      </c>
      <c r="J2158" s="30">
        <v>0.98660000000000003</v>
      </c>
      <c r="K2158" s="30"/>
      <c r="L2158" s="149">
        <v>17</v>
      </c>
      <c r="M2158" s="30">
        <v>0.17599999999999999</v>
      </c>
      <c r="N2158" s="30">
        <v>4.2200000000000001E-2</v>
      </c>
    </row>
    <row r="2159" spans="1:14">
      <c r="A2159" s="13" t="s">
        <v>148</v>
      </c>
      <c r="B2159" s="2" t="s">
        <v>78</v>
      </c>
      <c r="C2159" s="14" t="s">
        <v>3</v>
      </c>
      <c r="D2159" s="2">
        <v>2015</v>
      </c>
      <c r="E2159" s="14">
        <v>2015</v>
      </c>
      <c r="F2159" s="14" t="s">
        <v>103</v>
      </c>
      <c r="G2159" s="26">
        <v>24649</v>
      </c>
      <c r="H2159" s="26">
        <v>57836</v>
      </c>
      <c r="I2159" s="53">
        <v>131317</v>
      </c>
      <c r="J2159" s="30">
        <v>0.97689999999999999</v>
      </c>
      <c r="K2159" s="30"/>
      <c r="L2159" s="149">
        <v>1</v>
      </c>
      <c r="M2159" s="30">
        <v>0</v>
      </c>
      <c r="N2159" s="30">
        <v>2.6499999999999999E-2</v>
      </c>
    </row>
    <row r="2160" spans="1:14">
      <c r="A2160" s="13" t="s">
        <v>149</v>
      </c>
      <c r="B2160" s="2" t="s">
        <v>78</v>
      </c>
      <c r="C2160" s="14" t="s">
        <v>3</v>
      </c>
      <c r="D2160" s="2">
        <v>2015</v>
      </c>
      <c r="E2160" s="14">
        <v>2015</v>
      </c>
      <c r="F2160" s="14" t="s">
        <v>103</v>
      </c>
      <c r="G2160" s="26">
        <v>467</v>
      </c>
      <c r="H2160" s="26">
        <v>1023</v>
      </c>
      <c r="I2160" s="53">
        <v>3099</v>
      </c>
      <c r="J2160" s="30">
        <v>1</v>
      </c>
      <c r="K2160" s="30"/>
      <c r="L2160" s="149">
        <v>17</v>
      </c>
      <c r="M2160" s="30">
        <v>0.17599999999999999</v>
      </c>
      <c r="N2160" s="30">
        <v>4.2200000000000001E-2</v>
      </c>
    </row>
    <row r="2161" spans="1:14">
      <c r="A2161" s="13" t="s">
        <v>150</v>
      </c>
      <c r="B2161" s="2" t="s">
        <v>78</v>
      </c>
      <c r="C2161" s="14" t="s">
        <v>3</v>
      </c>
      <c r="D2161" s="2">
        <v>2015</v>
      </c>
      <c r="E2161" s="14">
        <v>2015</v>
      </c>
      <c r="F2161" s="14" t="s">
        <v>103</v>
      </c>
      <c r="G2161" s="26">
        <v>499</v>
      </c>
      <c r="H2161" s="26">
        <v>849</v>
      </c>
      <c r="I2161" s="53">
        <v>3424</v>
      </c>
      <c r="J2161" s="30">
        <v>0.93940000000000001</v>
      </c>
      <c r="K2161" s="30"/>
      <c r="L2161" s="149">
        <v>17</v>
      </c>
      <c r="M2161" s="30">
        <v>0.17599999999999999</v>
      </c>
      <c r="N2161" s="30">
        <v>4.2200000000000001E-2</v>
      </c>
    </row>
    <row r="2162" spans="1:14">
      <c r="A2162" s="13" t="s">
        <v>151</v>
      </c>
      <c r="B2162" s="2" t="s">
        <v>78</v>
      </c>
      <c r="C2162" s="14" t="s">
        <v>3</v>
      </c>
      <c r="D2162" s="2">
        <v>2015</v>
      </c>
      <c r="E2162" s="14">
        <v>2015</v>
      </c>
      <c r="F2162" s="14" t="s">
        <v>103</v>
      </c>
      <c r="G2162" s="26">
        <v>23266</v>
      </c>
      <c r="H2162" s="26">
        <v>52560</v>
      </c>
      <c r="I2162" s="53">
        <v>162450</v>
      </c>
      <c r="J2162" s="30">
        <v>1</v>
      </c>
      <c r="K2162" s="30"/>
      <c r="L2162" s="149">
        <v>3</v>
      </c>
      <c r="M2162" s="30">
        <v>0.33300000000000002</v>
      </c>
      <c r="N2162" s="30">
        <v>6.3399999999999998E-2</v>
      </c>
    </row>
    <row r="2163" spans="1:14">
      <c r="A2163" s="13" t="s">
        <v>152</v>
      </c>
      <c r="B2163" s="2" t="s">
        <v>78</v>
      </c>
      <c r="C2163" s="14" t="s">
        <v>3</v>
      </c>
      <c r="D2163" s="2">
        <v>2015</v>
      </c>
      <c r="E2163" s="14">
        <v>2015</v>
      </c>
      <c r="F2163" s="14" t="s">
        <v>103</v>
      </c>
      <c r="G2163" s="26">
        <v>3575</v>
      </c>
      <c r="H2163" s="26">
        <v>7421</v>
      </c>
      <c r="I2163" s="53">
        <v>30498</v>
      </c>
      <c r="J2163" s="30">
        <v>0.94199999999999995</v>
      </c>
      <c r="K2163" s="30"/>
      <c r="L2163" s="149">
        <v>17</v>
      </c>
      <c r="M2163" s="30">
        <v>0.17599999999999999</v>
      </c>
      <c r="N2163" s="30">
        <v>4.2200000000000001E-2</v>
      </c>
    </row>
    <row r="2164" spans="1:14">
      <c r="A2164" s="13" t="s">
        <v>153</v>
      </c>
      <c r="B2164" s="2" t="s">
        <v>78</v>
      </c>
      <c r="C2164" s="14" t="s">
        <v>3</v>
      </c>
      <c r="D2164" s="2">
        <v>2015</v>
      </c>
      <c r="E2164" s="14">
        <v>2015</v>
      </c>
      <c r="F2164" s="14" t="s">
        <v>103</v>
      </c>
      <c r="G2164" s="26">
        <v>4246</v>
      </c>
      <c r="H2164" s="26">
        <v>7705</v>
      </c>
      <c r="I2164" s="53">
        <v>23165</v>
      </c>
      <c r="J2164" s="30">
        <v>0.96519999999999995</v>
      </c>
      <c r="K2164" s="30"/>
      <c r="L2164" s="149">
        <v>17</v>
      </c>
      <c r="M2164" s="30">
        <v>0.17599999999999999</v>
      </c>
      <c r="N2164" s="30">
        <v>4.2200000000000001E-2</v>
      </c>
    </row>
    <row r="2165" spans="1:14">
      <c r="A2165" s="13" t="s">
        <v>154</v>
      </c>
      <c r="B2165" s="2" t="s">
        <v>77</v>
      </c>
      <c r="C2165" s="14" t="s">
        <v>3</v>
      </c>
      <c r="D2165" s="2">
        <v>2015</v>
      </c>
      <c r="E2165" s="14">
        <v>2015</v>
      </c>
      <c r="F2165" s="14" t="s">
        <v>103</v>
      </c>
      <c r="G2165" s="26">
        <v>120652</v>
      </c>
      <c r="H2165" s="26">
        <v>253714</v>
      </c>
      <c r="I2165" s="53">
        <v>838886</v>
      </c>
      <c r="J2165" s="30">
        <v>0.98640000000000005</v>
      </c>
      <c r="K2165" s="30"/>
      <c r="L2165" s="149">
        <v>8</v>
      </c>
      <c r="M2165" s="30">
        <v>0.25</v>
      </c>
      <c r="N2165" s="30">
        <v>2.9000000000000001E-2</v>
      </c>
    </row>
    <row r="2166" spans="1:14">
      <c r="A2166" s="13" t="s">
        <v>155</v>
      </c>
      <c r="B2166" s="2" t="s">
        <v>77</v>
      </c>
      <c r="C2166" s="14" t="s">
        <v>3</v>
      </c>
      <c r="D2166" s="2">
        <v>2015</v>
      </c>
      <c r="E2166" s="14">
        <v>2015</v>
      </c>
      <c r="F2166" s="14" t="s">
        <v>103</v>
      </c>
      <c r="G2166" s="26">
        <v>9726</v>
      </c>
      <c r="H2166" s="26">
        <v>18407</v>
      </c>
      <c r="I2166" s="53">
        <v>60698</v>
      </c>
      <c r="J2166" s="30">
        <v>0.98199999999999998</v>
      </c>
      <c r="K2166" s="30"/>
      <c r="L2166" s="149">
        <v>17</v>
      </c>
      <c r="M2166" s="30">
        <v>0.17599999999999999</v>
      </c>
      <c r="N2166" s="30">
        <v>4.2200000000000001E-2</v>
      </c>
    </row>
    <row r="2167" spans="1:14">
      <c r="A2167" s="13" t="s">
        <v>156</v>
      </c>
      <c r="B2167" s="2" t="s">
        <v>78</v>
      </c>
      <c r="C2167" s="14" t="s">
        <v>3</v>
      </c>
      <c r="D2167" s="2">
        <v>2015</v>
      </c>
      <c r="E2167" s="14">
        <v>2015</v>
      </c>
      <c r="F2167" s="14" t="s">
        <v>103</v>
      </c>
      <c r="G2167" s="26">
        <v>1060</v>
      </c>
      <c r="H2167" s="26">
        <v>2030</v>
      </c>
      <c r="I2167" s="53">
        <v>5520</v>
      </c>
      <c r="J2167" s="30">
        <v>1</v>
      </c>
      <c r="K2167" s="30"/>
      <c r="L2167" s="149">
        <v>17</v>
      </c>
      <c r="M2167" s="30">
        <v>0.17599999999999999</v>
      </c>
      <c r="N2167" s="30">
        <v>4.2200000000000001E-2</v>
      </c>
    </row>
    <row r="2168" spans="1:14">
      <c r="A2168" s="13" t="s">
        <v>157</v>
      </c>
      <c r="B2168" s="2" t="s">
        <v>78</v>
      </c>
      <c r="C2168" s="14" t="s">
        <v>3</v>
      </c>
      <c r="D2168" s="2">
        <v>2015</v>
      </c>
      <c r="E2168" s="14">
        <v>2015</v>
      </c>
      <c r="F2168" s="14" t="s">
        <v>103</v>
      </c>
      <c r="G2168" s="26">
        <v>126931</v>
      </c>
      <c r="H2168" s="26">
        <v>292785</v>
      </c>
      <c r="I2168" s="53">
        <v>763615</v>
      </c>
      <c r="J2168" s="30">
        <v>0.99550000000000005</v>
      </c>
      <c r="K2168" s="30"/>
      <c r="L2168" s="149">
        <v>19</v>
      </c>
      <c r="M2168" s="30">
        <v>0.158</v>
      </c>
      <c r="N2168" s="30">
        <v>7.4899999999999994E-2</v>
      </c>
    </row>
    <row r="2169" spans="1:14">
      <c r="A2169" s="13" t="s">
        <v>158</v>
      </c>
      <c r="B2169" s="2" t="s">
        <v>77</v>
      </c>
      <c r="C2169" s="14" t="s">
        <v>3</v>
      </c>
      <c r="D2169" s="2">
        <v>2015</v>
      </c>
      <c r="E2169" s="14">
        <v>2015</v>
      </c>
      <c r="F2169" s="14" t="s">
        <v>103</v>
      </c>
      <c r="G2169" s="26">
        <v>103939</v>
      </c>
      <c r="H2169" s="26">
        <v>219747</v>
      </c>
      <c r="I2169" s="53">
        <v>520071</v>
      </c>
      <c r="J2169" s="30">
        <v>0.98929999999999996</v>
      </c>
      <c r="K2169" s="30"/>
      <c r="L2169" s="149">
        <v>8</v>
      </c>
      <c r="M2169" s="30">
        <v>0.5</v>
      </c>
      <c r="N2169" s="30">
        <v>0</v>
      </c>
    </row>
    <row r="2170" spans="1:14">
      <c r="A2170" s="13" t="s">
        <v>159</v>
      </c>
      <c r="B2170" s="2" t="s">
        <v>78</v>
      </c>
      <c r="C2170" s="14" t="s">
        <v>3</v>
      </c>
      <c r="D2170" s="2">
        <v>2015</v>
      </c>
      <c r="E2170" s="14">
        <v>2015</v>
      </c>
      <c r="F2170" s="14" t="s">
        <v>103</v>
      </c>
      <c r="G2170" s="26">
        <v>2731</v>
      </c>
      <c r="H2170" s="26">
        <v>6193</v>
      </c>
      <c r="I2170" s="53">
        <v>17260</v>
      </c>
      <c r="J2170" s="30">
        <v>0.98109999999999997</v>
      </c>
      <c r="K2170" s="30"/>
      <c r="L2170" s="149">
        <v>17</v>
      </c>
      <c r="M2170" s="30">
        <v>0.17599999999999999</v>
      </c>
      <c r="N2170" s="30">
        <v>4.2200000000000001E-2</v>
      </c>
    </row>
    <row r="2171" spans="1:14">
      <c r="A2171" s="13" t="s">
        <v>160</v>
      </c>
      <c r="B2171" s="2" t="s">
        <v>78</v>
      </c>
      <c r="C2171" s="14" t="s">
        <v>3</v>
      </c>
      <c r="D2171" s="2">
        <v>2015</v>
      </c>
      <c r="E2171" s="14">
        <v>2015</v>
      </c>
      <c r="F2171" s="14" t="s">
        <v>103</v>
      </c>
      <c r="G2171" s="26">
        <v>177354</v>
      </c>
      <c r="H2171" s="26">
        <v>398410</v>
      </c>
      <c r="I2171" s="53">
        <v>809316</v>
      </c>
      <c r="J2171" s="30">
        <v>0.99990000000000001</v>
      </c>
      <c r="K2171" s="30"/>
      <c r="L2171" s="149">
        <v>22</v>
      </c>
      <c r="M2171" s="30">
        <v>9.0999999999999998E-2</v>
      </c>
      <c r="N2171" s="30">
        <v>7.8E-2</v>
      </c>
    </row>
    <row r="2172" spans="1:14">
      <c r="A2172" s="13" t="s">
        <v>161</v>
      </c>
      <c r="B2172" s="2" t="s">
        <v>77</v>
      </c>
      <c r="C2172" s="14" t="s">
        <v>3</v>
      </c>
      <c r="D2172" s="2">
        <v>2015</v>
      </c>
      <c r="E2172" s="14">
        <v>2015</v>
      </c>
      <c r="F2172" s="14" t="s">
        <v>103</v>
      </c>
      <c r="G2172" s="26">
        <v>139096</v>
      </c>
      <c r="H2172" s="26">
        <v>287399</v>
      </c>
      <c r="I2172" s="53">
        <v>813049</v>
      </c>
      <c r="J2172" s="30">
        <v>0.93559999999999999</v>
      </c>
      <c r="K2172" s="30"/>
      <c r="L2172" s="149">
        <v>13</v>
      </c>
      <c r="M2172" s="30">
        <v>0.46200000000000002</v>
      </c>
      <c r="N2172" s="30">
        <v>1.06E-2</v>
      </c>
    </row>
    <row r="2173" spans="1:14">
      <c r="A2173" s="13" t="s">
        <v>162</v>
      </c>
      <c r="B2173" s="2" t="s">
        <v>77</v>
      </c>
      <c r="C2173" s="14" t="s">
        <v>3</v>
      </c>
      <c r="D2173" s="2">
        <v>2015</v>
      </c>
      <c r="E2173" s="14">
        <v>2015</v>
      </c>
      <c r="F2173" s="14" t="s">
        <v>103</v>
      </c>
      <c r="G2173" s="26">
        <v>33153</v>
      </c>
      <c r="H2173" s="26">
        <v>50987</v>
      </c>
      <c r="I2173" s="53">
        <v>220259</v>
      </c>
      <c r="J2173" s="30">
        <v>0.9728</v>
      </c>
      <c r="K2173" s="30"/>
      <c r="L2173" s="149">
        <v>4</v>
      </c>
      <c r="M2173" s="30">
        <v>0.75</v>
      </c>
      <c r="N2173" s="30">
        <v>9.9599999999999994E-2</v>
      </c>
    </row>
    <row r="2174" spans="1:14">
      <c r="A2174" s="13" t="s">
        <v>163</v>
      </c>
      <c r="B2174" s="2" t="s">
        <v>78</v>
      </c>
      <c r="C2174" s="14" t="s">
        <v>3</v>
      </c>
      <c r="D2174" s="2">
        <v>2015</v>
      </c>
      <c r="E2174" s="14">
        <v>2015</v>
      </c>
      <c r="F2174" s="14" t="s">
        <v>103</v>
      </c>
      <c r="G2174" s="26">
        <v>51784</v>
      </c>
      <c r="H2174" s="26">
        <v>120014</v>
      </c>
      <c r="I2174" s="53">
        <v>279094</v>
      </c>
      <c r="J2174" s="30">
        <v>0.98650000000000004</v>
      </c>
      <c r="K2174" s="30"/>
      <c r="L2174" s="149">
        <v>7</v>
      </c>
      <c r="M2174" s="30">
        <v>0</v>
      </c>
      <c r="N2174" s="30">
        <v>1.35E-2</v>
      </c>
    </row>
    <row r="2175" spans="1:14">
      <c r="A2175" s="13" t="s">
        <v>164</v>
      </c>
      <c r="B2175" s="2" t="s">
        <v>77</v>
      </c>
      <c r="C2175" s="14" t="s">
        <v>3</v>
      </c>
      <c r="D2175" s="2">
        <v>2015</v>
      </c>
      <c r="E2175" s="14">
        <v>2015</v>
      </c>
      <c r="F2175" s="14" t="s">
        <v>103</v>
      </c>
      <c r="G2175" s="26">
        <v>9834</v>
      </c>
      <c r="H2175" s="26">
        <v>18402</v>
      </c>
      <c r="I2175" s="53">
        <v>58387</v>
      </c>
      <c r="J2175" s="30">
        <v>0.95289999999999997</v>
      </c>
      <c r="K2175" s="30"/>
      <c r="L2175" s="149">
        <v>17</v>
      </c>
      <c r="M2175" s="30">
        <v>0.17599999999999999</v>
      </c>
      <c r="N2175" s="30">
        <v>4.2200000000000001E-2</v>
      </c>
    </row>
    <row r="2176" spans="1:14">
      <c r="A2176" s="13" t="s">
        <v>165</v>
      </c>
      <c r="B2176" s="2" t="s">
        <v>77</v>
      </c>
      <c r="C2176" s="14" t="s">
        <v>3</v>
      </c>
      <c r="D2176" s="2">
        <v>2015</v>
      </c>
      <c r="E2176" s="14">
        <v>2015</v>
      </c>
      <c r="F2176" s="14" t="s">
        <v>103</v>
      </c>
      <c r="G2176" s="26">
        <v>15994</v>
      </c>
      <c r="H2176" s="26">
        <v>31880</v>
      </c>
      <c r="I2176" s="53">
        <v>146192</v>
      </c>
      <c r="J2176" s="30">
        <v>0.97550000000000003</v>
      </c>
      <c r="K2176" s="30"/>
      <c r="L2176" s="149">
        <v>17</v>
      </c>
      <c r="M2176" s="30">
        <v>0.17599999999999999</v>
      </c>
      <c r="N2176" s="30">
        <v>4.2200000000000001E-2</v>
      </c>
    </row>
    <row r="2177" spans="1:31">
      <c r="A2177" s="13" t="s">
        <v>166</v>
      </c>
      <c r="B2177" s="2" t="s">
        <v>77</v>
      </c>
      <c r="C2177" s="14" t="s">
        <v>3</v>
      </c>
      <c r="D2177" s="2">
        <v>2015</v>
      </c>
      <c r="E2177" s="14">
        <v>2015</v>
      </c>
      <c r="F2177" s="14" t="s">
        <v>103</v>
      </c>
      <c r="G2177" s="26">
        <v>16991</v>
      </c>
      <c r="H2177" s="26">
        <v>37090</v>
      </c>
      <c r="I2177" s="53">
        <v>129230</v>
      </c>
      <c r="J2177" s="30">
        <v>0.85509999999999997</v>
      </c>
      <c r="K2177" s="30"/>
      <c r="L2177" s="149">
        <v>17</v>
      </c>
      <c r="M2177" s="30">
        <v>0.17599999999999999</v>
      </c>
      <c r="N2177" s="30">
        <v>4.2200000000000001E-2</v>
      </c>
    </row>
    <row r="2178" spans="1:31">
      <c r="A2178" s="13" t="s">
        <v>167</v>
      </c>
      <c r="B2178" s="2" t="s">
        <v>77</v>
      </c>
      <c r="C2178" s="14" t="s">
        <v>3</v>
      </c>
      <c r="D2178" s="2">
        <v>2015</v>
      </c>
      <c r="E2178" s="14">
        <v>2015</v>
      </c>
      <c r="F2178" s="14" t="s">
        <v>103</v>
      </c>
      <c r="G2178" s="26">
        <v>55320</v>
      </c>
      <c r="H2178" s="26">
        <v>112449</v>
      </c>
      <c r="I2178" s="53">
        <v>416404</v>
      </c>
      <c r="J2178" s="30">
        <v>0.96040000000000003</v>
      </c>
      <c r="K2178" s="30"/>
      <c r="L2178" s="149">
        <v>5</v>
      </c>
      <c r="M2178" s="30">
        <v>0.4</v>
      </c>
      <c r="N2178" s="30">
        <v>1.35E-2</v>
      </c>
    </row>
    <row r="2179" spans="1:31">
      <c r="A2179" s="13" t="s">
        <v>168</v>
      </c>
      <c r="B2179" s="2" t="s">
        <v>77</v>
      </c>
      <c r="C2179" s="14" t="s">
        <v>3</v>
      </c>
      <c r="D2179" s="2">
        <v>2015</v>
      </c>
      <c r="E2179" s="14">
        <v>2015</v>
      </c>
      <c r="F2179" s="14" t="s">
        <v>103</v>
      </c>
      <c r="G2179" s="26">
        <v>13271</v>
      </c>
      <c r="H2179" s="26">
        <v>25385</v>
      </c>
      <c r="I2179" s="53">
        <v>73855</v>
      </c>
      <c r="J2179" s="30">
        <v>0.92720000000000002</v>
      </c>
      <c r="K2179" s="30"/>
      <c r="L2179" s="149">
        <v>17</v>
      </c>
      <c r="M2179" s="30">
        <v>0.17599999999999999</v>
      </c>
      <c r="N2179" s="30">
        <v>4.2200000000000001E-2</v>
      </c>
    </row>
    <row r="2180" spans="1:31">
      <c r="A2180" s="13" t="s">
        <v>169</v>
      </c>
      <c r="B2180" s="2" t="s">
        <v>78</v>
      </c>
      <c r="C2180" s="14" t="s">
        <v>3</v>
      </c>
      <c r="D2180" s="2">
        <v>2015</v>
      </c>
      <c r="E2180" s="14">
        <v>2015</v>
      </c>
      <c r="F2180" s="14" t="s">
        <v>103</v>
      </c>
      <c r="G2180" s="26">
        <v>12834</v>
      </c>
      <c r="H2180" s="26">
        <v>24775</v>
      </c>
      <c r="I2180" s="53">
        <v>63042</v>
      </c>
      <c r="J2180" s="30">
        <v>0.96550000000000002</v>
      </c>
      <c r="K2180" s="30"/>
      <c r="L2180" s="149">
        <v>17</v>
      </c>
      <c r="M2180" s="30">
        <v>0.17599999999999999</v>
      </c>
      <c r="N2180" s="30">
        <v>4.2200000000000001E-2</v>
      </c>
    </row>
    <row r="2181" spans="1:31">
      <c r="A2181" s="13" t="s">
        <v>170</v>
      </c>
      <c r="B2181" s="2" t="s">
        <v>78</v>
      </c>
      <c r="C2181" s="14" t="s">
        <v>3</v>
      </c>
      <c r="D2181" s="2">
        <v>2015</v>
      </c>
      <c r="E2181" s="14">
        <v>2015</v>
      </c>
      <c r="F2181" s="14" t="s">
        <v>103</v>
      </c>
      <c r="G2181" s="26">
        <v>178</v>
      </c>
      <c r="H2181" s="26">
        <v>320</v>
      </c>
      <c r="I2181" s="53">
        <v>805</v>
      </c>
      <c r="J2181" s="30">
        <v>1</v>
      </c>
      <c r="K2181" s="30"/>
      <c r="L2181" s="149">
        <v>17</v>
      </c>
      <c r="M2181" s="30">
        <v>0.17599999999999999</v>
      </c>
      <c r="N2181" s="30">
        <v>4.2200000000000001E-2</v>
      </c>
    </row>
    <row r="2182" spans="1:31">
      <c r="A2182" s="13" t="s">
        <v>171</v>
      </c>
      <c r="B2182" s="2" t="s">
        <v>78</v>
      </c>
      <c r="C2182" s="14" t="s">
        <v>3</v>
      </c>
      <c r="D2182" s="2">
        <v>2015</v>
      </c>
      <c r="E2182" s="14">
        <v>2015</v>
      </c>
      <c r="F2182" s="14" t="s">
        <v>103</v>
      </c>
      <c r="G2182" s="26">
        <v>3223</v>
      </c>
      <c r="H2182" s="26">
        <v>6993</v>
      </c>
      <c r="I2182" s="53">
        <v>16569</v>
      </c>
      <c r="J2182" s="30">
        <v>1</v>
      </c>
      <c r="K2182" s="30"/>
      <c r="L2182" s="149">
        <v>17</v>
      </c>
      <c r="M2182" s="30">
        <v>0.17599999999999999</v>
      </c>
      <c r="N2182" s="30">
        <v>4.2200000000000001E-2</v>
      </c>
    </row>
    <row r="2183" spans="1:31">
      <c r="A2183" s="13" t="s">
        <v>172</v>
      </c>
      <c r="B2183" s="2" t="s">
        <v>77</v>
      </c>
      <c r="C2183" s="14" t="s">
        <v>3</v>
      </c>
      <c r="D2183" s="2">
        <v>2015</v>
      </c>
      <c r="E2183" s="14">
        <v>2015</v>
      </c>
      <c r="F2183" s="14" t="s">
        <v>103</v>
      </c>
      <c r="G2183" s="26">
        <v>22313</v>
      </c>
      <c r="H2183" s="26">
        <v>43385</v>
      </c>
      <c r="I2183" s="53">
        <v>114399</v>
      </c>
      <c r="J2183" s="30">
        <v>0.93089999999999995</v>
      </c>
      <c r="K2183" s="30"/>
      <c r="L2183" s="149">
        <v>1</v>
      </c>
      <c r="M2183" s="30">
        <v>1</v>
      </c>
      <c r="N2183" s="30">
        <v>3.6999999999999998E-2</v>
      </c>
    </row>
    <row r="2184" spans="1:31">
      <c r="A2184" s="13" t="s">
        <v>173</v>
      </c>
      <c r="B2184" s="2" t="s">
        <v>77</v>
      </c>
      <c r="C2184" s="14" t="s">
        <v>3</v>
      </c>
      <c r="D2184" s="2">
        <v>2015</v>
      </c>
      <c r="E2184" s="14">
        <v>2015</v>
      </c>
      <c r="F2184" s="14" t="s">
        <v>103</v>
      </c>
      <c r="G2184" s="26">
        <v>19814</v>
      </c>
      <c r="H2184" s="26">
        <v>35677</v>
      </c>
      <c r="I2184" s="53">
        <v>119855</v>
      </c>
      <c r="J2184" s="30">
        <v>0.95820000000000005</v>
      </c>
      <c r="K2184" s="30"/>
      <c r="L2184" s="149">
        <v>17</v>
      </c>
      <c r="M2184" s="30">
        <v>0.17599999999999999</v>
      </c>
      <c r="N2184" s="30">
        <v>4.2200000000000001E-2</v>
      </c>
    </row>
    <row r="2185" spans="1:31">
      <c r="A2185" s="13" t="s">
        <v>174</v>
      </c>
      <c r="B2185" s="2" t="s">
        <v>78</v>
      </c>
      <c r="C2185" s="14" t="s">
        <v>3</v>
      </c>
      <c r="D2185" s="2">
        <v>2015</v>
      </c>
      <c r="E2185" s="14">
        <v>2015</v>
      </c>
      <c r="F2185" s="14" t="s">
        <v>103</v>
      </c>
      <c r="G2185" s="26">
        <v>42583</v>
      </c>
      <c r="H2185" s="26">
        <v>91585</v>
      </c>
      <c r="I2185" s="53">
        <v>220335</v>
      </c>
      <c r="J2185" s="30">
        <v>0.9627</v>
      </c>
      <c r="K2185" s="30"/>
      <c r="L2185" s="149">
        <v>6</v>
      </c>
      <c r="M2185" s="30">
        <v>0.33300000000000002</v>
      </c>
      <c r="N2185" s="30">
        <v>1.55E-2</v>
      </c>
    </row>
    <row r="2186" spans="1:31">
      <c r="A2186" s="13" t="s">
        <v>175</v>
      </c>
      <c r="B2186" s="2" t="s">
        <v>78</v>
      </c>
      <c r="C2186" s="14" t="s">
        <v>3</v>
      </c>
      <c r="D2186" s="2">
        <v>2015</v>
      </c>
      <c r="E2186" s="14">
        <v>2015</v>
      </c>
      <c r="F2186" s="14" t="s">
        <v>103</v>
      </c>
      <c r="G2186" s="26">
        <v>5642</v>
      </c>
      <c r="H2186" s="26">
        <v>13047</v>
      </c>
      <c r="I2186" s="53">
        <v>38799</v>
      </c>
      <c r="J2186" s="30">
        <v>1</v>
      </c>
      <c r="K2186" s="30"/>
      <c r="L2186" s="149">
        <v>17</v>
      </c>
      <c r="M2186" s="30">
        <v>0.17599999999999999</v>
      </c>
      <c r="N2186" s="30">
        <v>4.2200000000000001E-2</v>
      </c>
      <c r="O2186" s="1"/>
      <c r="P2186" s="1"/>
      <c r="Q2186" s="1"/>
      <c r="R2186" s="1"/>
      <c r="S2186" s="1"/>
      <c r="T2186" s="1"/>
      <c r="U2186" s="1"/>
      <c r="V2186" s="1"/>
      <c r="W2186" s="1"/>
      <c r="X2186" s="1"/>
      <c r="Y2186" s="1"/>
      <c r="Z2186" s="1"/>
      <c r="AA2186" s="1"/>
      <c r="AB2186" s="1"/>
      <c r="AC2186" s="1"/>
      <c r="AD2186" s="1"/>
      <c r="AE2186" s="1"/>
    </row>
    <row r="2187" spans="1:31">
      <c r="A2187" s="13" t="s">
        <v>176</v>
      </c>
      <c r="B2187" s="2" t="s">
        <v>78</v>
      </c>
      <c r="C2187" s="14" t="s">
        <v>3</v>
      </c>
      <c r="D2187" s="2">
        <v>2015</v>
      </c>
      <c r="E2187" s="14">
        <v>2015</v>
      </c>
      <c r="F2187" s="14" t="s">
        <v>103</v>
      </c>
      <c r="G2187" s="26">
        <v>4714</v>
      </c>
      <c r="H2187" s="26">
        <v>10255</v>
      </c>
      <c r="I2187" s="53">
        <v>26088</v>
      </c>
      <c r="J2187" s="30">
        <v>0.97929999999999995</v>
      </c>
      <c r="K2187" s="30"/>
      <c r="L2187" s="149">
        <v>17</v>
      </c>
      <c r="M2187" s="30">
        <v>0.17599999999999999</v>
      </c>
      <c r="N2187" s="30">
        <v>4.2200000000000001E-2</v>
      </c>
      <c r="O2187" s="1"/>
      <c r="P2187" s="1"/>
      <c r="Q2187" s="1"/>
      <c r="R2187" s="1"/>
      <c r="S2187" s="1"/>
      <c r="T2187" s="1"/>
      <c r="U2187" s="1"/>
      <c r="V2187" s="1"/>
      <c r="W2187" s="1"/>
      <c r="X2187" s="1"/>
      <c r="Y2187" s="1"/>
      <c r="Z2187" s="1"/>
      <c r="AA2187" s="1"/>
      <c r="AB2187" s="1"/>
      <c r="AC2187" s="1"/>
      <c r="AD2187" s="1"/>
      <c r="AE2187" s="1"/>
    </row>
    <row r="2188" spans="1:31">
      <c r="A2188" s="13" t="s">
        <v>177</v>
      </c>
      <c r="B2188" s="2" t="s">
        <v>78</v>
      </c>
      <c r="C2188" s="14" t="s">
        <v>3</v>
      </c>
      <c r="D2188" s="2">
        <v>2015</v>
      </c>
      <c r="E2188" s="14">
        <v>2015</v>
      </c>
      <c r="F2188" s="14" t="s">
        <v>103</v>
      </c>
      <c r="G2188" s="26">
        <v>996</v>
      </c>
      <c r="H2188" s="26">
        <v>1829</v>
      </c>
      <c r="I2188" s="53">
        <v>4768</v>
      </c>
      <c r="J2188" s="30">
        <v>0.92449999999999999</v>
      </c>
      <c r="K2188" s="30"/>
      <c r="L2188" s="149">
        <v>17</v>
      </c>
      <c r="M2188" s="30">
        <v>0.17599999999999999</v>
      </c>
      <c r="N2188" s="30">
        <v>4.2200000000000001E-2</v>
      </c>
      <c r="O2188" s="1"/>
      <c r="P2188" s="1"/>
      <c r="Q2188" s="1"/>
      <c r="R2188" s="1"/>
      <c r="S2188" s="1"/>
      <c r="T2188" s="1"/>
      <c r="U2188" s="1"/>
      <c r="V2188" s="1"/>
      <c r="W2188" s="1"/>
      <c r="X2188" s="1"/>
      <c r="Y2188" s="1"/>
      <c r="Z2188" s="1"/>
      <c r="AA2188" s="1"/>
      <c r="AB2188" s="1"/>
      <c r="AC2188" s="1"/>
      <c r="AD2188" s="1"/>
      <c r="AE2188" s="1"/>
    </row>
    <row r="2189" spans="1:31">
      <c r="A2189" s="13" t="s">
        <v>178</v>
      </c>
      <c r="B2189" s="2" t="s">
        <v>77</v>
      </c>
      <c r="C2189" s="14" t="s">
        <v>3</v>
      </c>
      <c r="D2189" s="2">
        <v>2015</v>
      </c>
      <c r="E2189" s="14">
        <v>2015</v>
      </c>
      <c r="F2189" s="14" t="s">
        <v>103</v>
      </c>
      <c r="G2189" s="26">
        <v>52436</v>
      </c>
      <c r="H2189" s="26">
        <v>123898</v>
      </c>
      <c r="I2189" s="53">
        <v>236950</v>
      </c>
      <c r="J2189" s="30">
        <v>0.97740000000000005</v>
      </c>
      <c r="K2189" s="30"/>
      <c r="L2189" s="149">
        <v>2</v>
      </c>
      <c r="M2189" s="30">
        <v>1</v>
      </c>
      <c r="N2189" s="30">
        <v>6.3600000000000004E-2</v>
      </c>
      <c r="O2189" s="1"/>
      <c r="P2189" s="1"/>
      <c r="Q2189" s="1"/>
      <c r="R2189" s="1"/>
      <c r="S2189" s="1"/>
      <c r="T2189" s="1"/>
      <c r="U2189" s="1"/>
      <c r="V2189" s="1"/>
      <c r="W2189" s="1"/>
      <c r="X2189" s="1"/>
      <c r="Y2189" s="1"/>
      <c r="Z2189" s="1"/>
      <c r="AA2189" s="1"/>
      <c r="AB2189" s="1"/>
      <c r="AC2189" s="1"/>
      <c r="AD2189" s="1"/>
      <c r="AE2189" s="1"/>
    </row>
    <row r="2190" spans="1:31">
      <c r="A2190" s="13" t="s">
        <v>179</v>
      </c>
      <c r="B2190" s="2" t="s">
        <v>78</v>
      </c>
      <c r="C2190" s="14" t="s">
        <v>3</v>
      </c>
      <c r="D2190" s="2">
        <v>2015</v>
      </c>
      <c r="E2190" s="14">
        <v>2015</v>
      </c>
      <c r="F2190" s="14" t="s">
        <v>103</v>
      </c>
      <c r="G2190" s="26">
        <v>3000</v>
      </c>
      <c r="H2190" s="26">
        <v>5414</v>
      </c>
      <c r="I2190" s="53">
        <v>13863</v>
      </c>
      <c r="J2190" s="30">
        <v>0.89259999999999995</v>
      </c>
      <c r="K2190" s="30"/>
      <c r="L2190" s="149">
        <v>17</v>
      </c>
      <c r="M2190" s="30">
        <v>0.17599999999999999</v>
      </c>
      <c r="N2190" s="30">
        <v>4.2200000000000001E-2</v>
      </c>
      <c r="O2190" s="1"/>
      <c r="P2190" s="1"/>
      <c r="Q2190" s="1"/>
      <c r="R2190" s="1"/>
      <c r="S2190" s="1"/>
      <c r="T2190" s="1"/>
      <c r="U2190" s="1"/>
      <c r="V2190" s="1"/>
      <c r="W2190" s="1"/>
      <c r="X2190" s="1"/>
      <c r="Y2190" s="1"/>
      <c r="Z2190" s="1"/>
      <c r="AA2190" s="1"/>
      <c r="AB2190" s="1"/>
      <c r="AC2190" s="1"/>
      <c r="AD2190" s="1"/>
      <c r="AE2190" s="1"/>
    </row>
    <row r="2191" spans="1:31">
      <c r="A2191" s="13" t="s">
        <v>180</v>
      </c>
      <c r="B2191" s="2" t="s">
        <v>77</v>
      </c>
      <c r="C2191" s="14" t="s">
        <v>3</v>
      </c>
      <c r="D2191" s="2">
        <v>2015</v>
      </c>
      <c r="E2191" s="14">
        <v>2015</v>
      </c>
      <c r="F2191" s="14" t="s">
        <v>103</v>
      </c>
      <c r="G2191" s="26">
        <v>36486</v>
      </c>
      <c r="H2191" s="26">
        <v>74220</v>
      </c>
      <c r="I2191" s="53">
        <v>216023</v>
      </c>
      <c r="J2191" s="30">
        <v>0.94359999999999999</v>
      </c>
      <c r="K2191" s="30"/>
      <c r="L2191" s="149">
        <v>3</v>
      </c>
      <c r="M2191" s="30">
        <v>0.66700000000000004</v>
      </c>
      <c r="N2191" s="30">
        <v>3.85E-2</v>
      </c>
      <c r="O2191" s="1"/>
      <c r="P2191" s="1"/>
      <c r="Q2191" s="1"/>
      <c r="R2191" s="1"/>
      <c r="S2191" s="1"/>
      <c r="T2191" s="1"/>
      <c r="U2191" s="1"/>
      <c r="V2191" s="1"/>
      <c r="W2191" s="1"/>
      <c r="X2191" s="1"/>
      <c r="Y2191" s="1"/>
      <c r="Z2191" s="1"/>
      <c r="AA2191" s="1"/>
      <c r="AB2191" s="1"/>
      <c r="AC2191" s="1"/>
      <c r="AD2191" s="1"/>
      <c r="AE2191" s="1"/>
    </row>
    <row r="2192" spans="1:31">
      <c r="A2192" s="13" t="s">
        <v>181</v>
      </c>
      <c r="B2192" s="2" t="s">
        <v>77</v>
      </c>
      <c r="C2192" s="14" t="s">
        <v>3</v>
      </c>
      <c r="D2192" s="2">
        <v>2015</v>
      </c>
      <c r="E2192" s="14">
        <v>2015</v>
      </c>
      <c r="F2192" s="14" t="s">
        <v>103</v>
      </c>
      <c r="G2192" s="26">
        <v>9810</v>
      </c>
      <c r="H2192" s="26">
        <v>20044</v>
      </c>
      <c r="I2192" s="53">
        <v>53825</v>
      </c>
      <c r="J2192" s="30">
        <v>0.91220000000000001</v>
      </c>
      <c r="K2192" s="30"/>
      <c r="L2192" s="149">
        <v>17</v>
      </c>
      <c r="M2192" s="30">
        <v>0.17599999999999999</v>
      </c>
      <c r="N2192" s="30">
        <v>4.2200000000000001E-2</v>
      </c>
      <c r="O2192" s="1"/>
      <c r="P2192" s="1"/>
      <c r="Q2192" s="1"/>
      <c r="R2192" s="1"/>
      <c r="S2192" s="1"/>
      <c r="T2192" s="1"/>
      <c r="U2192" s="1"/>
      <c r="V2192" s="1"/>
      <c r="W2192" s="1"/>
      <c r="X2192" s="1"/>
      <c r="Y2192" s="1"/>
      <c r="Z2192" s="1"/>
      <c r="AA2192" s="1"/>
      <c r="AB2192" s="1"/>
      <c r="AC2192" s="1"/>
      <c r="AD2192" s="1"/>
      <c r="AE2192" s="1"/>
    </row>
    <row r="2193" spans="1:31">
      <c r="A2193" s="13" t="s">
        <v>182</v>
      </c>
      <c r="B2193" s="2" t="s">
        <v>78</v>
      </c>
      <c r="C2193" s="14" t="s">
        <v>3</v>
      </c>
      <c r="D2193" s="2">
        <v>2015</v>
      </c>
      <c r="E2193" s="14">
        <v>2015</v>
      </c>
      <c r="F2193" s="14" t="s">
        <v>103</v>
      </c>
      <c r="G2193" s="26">
        <v>6023</v>
      </c>
      <c r="H2193" s="26">
        <v>13204</v>
      </c>
      <c r="I2193" s="53">
        <v>29695</v>
      </c>
      <c r="J2193" s="30">
        <v>1</v>
      </c>
      <c r="K2193" s="30"/>
      <c r="L2193" s="149">
        <v>17</v>
      </c>
      <c r="M2193" s="30">
        <v>0.17599999999999999</v>
      </c>
      <c r="N2193" s="30">
        <v>4.2200000000000001E-2</v>
      </c>
      <c r="O2193" s="1"/>
      <c r="P2193" s="1"/>
      <c r="Q2193" s="1"/>
      <c r="R2193" s="1"/>
      <c r="S2193" s="1"/>
      <c r="T2193" s="1"/>
      <c r="U2193" s="1"/>
      <c r="V2193" s="1"/>
      <c r="W2193" s="1"/>
      <c r="X2193" s="1"/>
      <c r="Y2193" s="1"/>
      <c r="Z2193" s="1"/>
      <c r="AA2193" s="1"/>
      <c r="AB2193" s="1"/>
      <c r="AC2193" s="1"/>
      <c r="AD2193" s="1"/>
      <c r="AE2193" s="1"/>
    </row>
    <row r="2194" spans="1:31">
      <c r="A2194" s="56" t="s">
        <v>183</v>
      </c>
      <c r="B2194" s="2" t="s">
        <v>66</v>
      </c>
      <c r="C2194" s="14" t="s">
        <v>194</v>
      </c>
      <c r="D2194" s="2">
        <v>2015</v>
      </c>
      <c r="E2194" s="14">
        <v>2015</v>
      </c>
      <c r="F2194" s="14" t="s">
        <v>103</v>
      </c>
      <c r="G2194" s="26">
        <v>2101357</v>
      </c>
      <c r="H2194" s="26">
        <v>4443927</v>
      </c>
      <c r="I2194" s="53">
        <v>12494452</v>
      </c>
      <c r="J2194" s="30">
        <v>0.97030000000000005</v>
      </c>
      <c r="K2194" s="30"/>
      <c r="L2194" s="149">
        <v>202</v>
      </c>
      <c r="M2194" s="30">
        <v>0.32200000000000001</v>
      </c>
      <c r="N2194" s="30">
        <v>7.4300000000000005E-2</v>
      </c>
      <c r="O2194" s="2"/>
      <c r="P2194" s="2"/>
      <c r="Q2194" s="2"/>
      <c r="R2194" s="2"/>
      <c r="S2194" s="2"/>
      <c r="T2194" s="2"/>
      <c r="U2194" s="2"/>
      <c r="V2194" s="2"/>
      <c r="W2194" s="2"/>
      <c r="X2194" s="2"/>
      <c r="Y2194" s="2"/>
      <c r="Z2194" s="2"/>
      <c r="AA2194" s="2"/>
      <c r="AB2194" s="2"/>
      <c r="AC2194" s="2"/>
      <c r="AD2194" s="2"/>
      <c r="AE2194" s="2"/>
    </row>
    <row r="2195" spans="1:31">
      <c r="A2195" s="56" t="s">
        <v>184</v>
      </c>
      <c r="B2195" s="2" t="s">
        <v>77</v>
      </c>
      <c r="C2195" s="14" t="s">
        <v>194</v>
      </c>
      <c r="D2195" s="2">
        <v>2015</v>
      </c>
      <c r="E2195" s="14">
        <v>2015</v>
      </c>
      <c r="F2195" s="14" t="s">
        <v>103</v>
      </c>
      <c r="G2195" s="26">
        <v>60825</v>
      </c>
      <c r="H2195" s="26">
        <v>120003</v>
      </c>
      <c r="I2195" s="53">
        <v>418769</v>
      </c>
      <c r="J2195" s="30">
        <v>0.83</v>
      </c>
      <c r="K2195" s="30"/>
      <c r="L2195" s="149">
        <v>4</v>
      </c>
      <c r="M2195" s="30">
        <v>1</v>
      </c>
      <c r="N2195" s="30">
        <v>6.9000000000000006E-2</v>
      </c>
      <c r="O2195" s="1"/>
      <c r="P2195" s="1"/>
      <c r="Q2195" s="1"/>
      <c r="R2195" s="1"/>
      <c r="S2195" s="1"/>
      <c r="T2195" s="1"/>
      <c r="U2195" s="1"/>
      <c r="V2195" s="1"/>
      <c r="W2195" s="1"/>
      <c r="X2195" s="1"/>
      <c r="Y2195" s="1"/>
      <c r="Z2195" s="1"/>
      <c r="AA2195" s="1"/>
      <c r="AB2195" s="1"/>
      <c r="AC2195" s="1"/>
      <c r="AD2195" s="1"/>
      <c r="AE2195" s="1"/>
    </row>
    <row r="2196" spans="1:31">
      <c r="A2196" s="56" t="s">
        <v>185</v>
      </c>
      <c r="B2196" s="2" t="s">
        <v>78</v>
      </c>
      <c r="C2196" s="14" t="s">
        <v>194</v>
      </c>
      <c r="D2196" s="2">
        <v>2015</v>
      </c>
      <c r="E2196" s="14">
        <v>2015</v>
      </c>
      <c r="F2196" s="14" t="s">
        <v>103</v>
      </c>
      <c r="G2196" s="26">
        <v>102</v>
      </c>
      <c r="H2196" s="26">
        <v>165</v>
      </c>
      <c r="I2196" s="53">
        <v>385</v>
      </c>
      <c r="J2196" s="30">
        <v>1</v>
      </c>
      <c r="K2196" s="30"/>
      <c r="L2196" s="149">
        <v>23</v>
      </c>
      <c r="M2196" s="30">
        <v>0.26100000000000001</v>
      </c>
      <c r="N2196" s="30">
        <v>4.8000000000000001E-2</v>
      </c>
      <c r="O2196" s="1"/>
      <c r="P2196" s="1"/>
      <c r="Q2196" s="1"/>
      <c r="R2196" s="1"/>
      <c r="S2196" s="1"/>
      <c r="T2196" s="1"/>
      <c r="U2196" s="1"/>
      <c r="V2196" s="1"/>
      <c r="W2196" s="1"/>
      <c r="X2196" s="1"/>
      <c r="Y2196" s="1"/>
      <c r="Z2196" s="1"/>
      <c r="AA2196" s="1"/>
      <c r="AB2196" s="1"/>
      <c r="AC2196" s="1"/>
      <c r="AD2196" s="1"/>
      <c r="AE2196" s="1"/>
    </row>
    <row r="2197" spans="1:31">
      <c r="A2197" s="56" t="s">
        <v>186</v>
      </c>
      <c r="B2197" s="2" t="s">
        <v>78</v>
      </c>
      <c r="C2197" s="14" t="s">
        <v>194</v>
      </c>
      <c r="D2197" s="2">
        <v>2015</v>
      </c>
      <c r="E2197" s="14">
        <v>2015</v>
      </c>
      <c r="F2197" s="14" t="s">
        <v>103</v>
      </c>
      <c r="G2197" s="26">
        <v>1746</v>
      </c>
      <c r="H2197" s="26">
        <v>3343</v>
      </c>
      <c r="I2197" s="53">
        <v>7712</v>
      </c>
      <c r="J2197" s="30">
        <v>0.94230000000000003</v>
      </c>
      <c r="K2197" s="30"/>
      <c r="L2197" s="149">
        <v>23</v>
      </c>
      <c r="M2197" s="30">
        <v>0.26100000000000001</v>
      </c>
      <c r="N2197" s="30">
        <v>4.8000000000000001E-2</v>
      </c>
      <c r="O2197" s="1"/>
      <c r="P2197" s="1"/>
      <c r="Q2197" s="1"/>
      <c r="R2197" s="1"/>
      <c r="S2197" s="1"/>
      <c r="T2197" s="1"/>
      <c r="U2197" s="1"/>
      <c r="V2197" s="1"/>
      <c r="W2197" s="1"/>
      <c r="X2197" s="1"/>
      <c r="Y2197" s="1"/>
      <c r="Z2197" s="1"/>
      <c r="AA2197" s="1"/>
      <c r="AB2197" s="1"/>
      <c r="AC2197" s="1"/>
      <c r="AD2197" s="1"/>
      <c r="AE2197" s="1"/>
    </row>
    <row r="2198" spans="1:31">
      <c r="A2198" s="56" t="s">
        <v>187</v>
      </c>
      <c r="B2198" s="2" t="s">
        <v>78</v>
      </c>
      <c r="C2198" s="14" t="s">
        <v>194</v>
      </c>
      <c r="D2198" s="2">
        <v>2015</v>
      </c>
      <c r="E2198" s="14">
        <v>2015</v>
      </c>
      <c r="F2198" s="14" t="s">
        <v>103</v>
      </c>
      <c r="G2198" s="26">
        <v>16101</v>
      </c>
      <c r="H2198" s="26">
        <v>31351</v>
      </c>
      <c r="I2198" s="53">
        <v>79394</v>
      </c>
      <c r="J2198" s="30">
        <v>0.90039999999999998</v>
      </c>
      <c r="K2198" s="30"/>
      <c r="L2198" s="149">
        <v>23</v>
      </c>
      <c r="M2198" s="30">
        <v>0.26100000000000001</v>
      </c>
      <c r="N2198" s="30">
        <v>4.8000000000000001E-2</v>
      </c>
      <c r="O2198" s="1"/>
      <c r="P2198" s="1"/>
      <c r="Q2198" s="1"/>
      <c r="R2198" s="1"/>
      <c r="S2198" s="1"/>
      <c r="T2198" s="1"/>
      <c r="U2198" s="1"/>
      <c r="V2198" s="1"/>
      <c r="W2198" s="1"/>
      <c r="X2198" s="1"/>
      <c r="Y2198" s="1"/>
      <c r="Z2198" s="1"/>
      <c r="AA2198" s="1"/>
      <c r="AB2198" s="1"/>
      <c r="AC2198" s="1"/>
      <c r="AD2198" s="1"/>
      <c r="AE2198" s="1"/>
    </row>
    <row r="2199" spans="1:31">
      <c r="A2199" s="56" t="s">
        <v>188</v>
      </c>
      <c r="B2199" s="2" t="s">
        <v>78</v>
      </c>
      <c r="C2199" s="14" t="s">
        <v>194</v>
      </c>
      <c r="D2199" s="2">
        <v>2015</v>
      </c>
      <c r="E2199" s="14">
        <v>2015</v>
      </c>
      <c r="F2199" s="14" t="s">
        <v>103</v>
      </c>
      <c r="G2199" s="26">
        <v>2917</v>
      </c>
      <c r="H2199" s="26">
        <v>5457</v>
      </c>
      <c r="I2199" s="53">
        <v>11651</v>
      </c>
      <c r="J2199" s="30">
        <v>1</v>
      </c>
      <c r="K2199" s="30"/>
      <c r="L2199" s="149">
        <v>23</v>
      </c>
      <c r="M2199" s="30">
        <v>0.26100000000000001</v>
      </c>
      <c r="N2199" s="30">
        <v>4.8000000000000001E-2</v>
      </c>
      <c r="O2199" s="1"/>
      <c r="P2199" s="1"/>
      <c r="Q2199" s="1"/>
      <c r="R2199" s="1"/>
      <c r="S2199" s="1"/>
      <c r="T2199" s="1"/>
      <c r="U2199" s="1"/>
      <c r="V2199" s="1"/>
      <c r="W2199" s="1"/>
      <c r="X2199" s="1"/>
      <c r="Y2199" s="1"/>
      <c r="Z2199" s="1"/>
      <c r="AA2199" s="1"/>
      <c r="AB2199" s="1"/>
      <c r="AC2199" s="1"/>
      <c r="AD2199" s="1"/>
      <c r="AE2199" s="1"/>
    </row>
    <row r="2200" spans="1:31">
      <c r="A2200" s="56" t="s">
        <v>189</v>
      </c>
      <c r="B2200" s="2" t="s">
        <v>78</v>
      </c>
      <c r="C2200" s="14" t="s">
        <v>194</v>
      </c>
      <c r="D2200" s="2">
        <v>2015</v>
      </c>
      <c r="E2200" s="14">
        <v>2015</v>
      </c>
      <c r="F2200" s="14" t="s">
        <v>103</v>
      </c>
      <c r="G2200" s="26">
        <v>695</v>
      </c>
      <c r="H2200" s="26">
        <v>1658</v>
      </c>
      <c r="I2200" s="53">
        <v>8385</v>
      </c>
      <c r="J2200" s="30">
        <v>0.89470000000000005</v>
      </c>
      <c r="K2200" s="30"/>
      <c r="L2200" s="149">
        <v>23</v>
      </c>
      <c r="M2200" s="30">
        <v>0.26100000000000001</v>
      </c>
      <c r="N2200" s="30">
        <v>4.8000000000000001E-2</v>
      </c>
      <c r="O2200" s="1"/>
      <c r="P2200" s="1"/>
      <c r="Q2200" s="1"/>
      <c r="R2200" s="1"/>
      <c r="S2200" s="1"/>
      <c r="T2200" s="1"/>
      <c r="U2200" s="1"/>
      <c r="V2200" s="1"/>
      <c r="W2200" s="1"/>
      <c r="X2200" s="1"/>
      <c r="Y2200" s="1"/>
      <c r="Z2200" s="1"/>
      <c r="AA2200" s="1"/>
      <c r="AB2200" s="1"/>
      <c r="AC2200" s="1"/>
      <c r="AD2200" s="1"/>
      <c r="AE2200" s="1"/>
    </row>
    <row r="2201" spans="1:31">
      <c r="A2201" s="56" t="s">
        <v>190</v>
      </c>
      <c r="B2201" s="2" t="s">
        <v>77</v>
      </c>
      <c r="C2201" s="14" t="s">
        <v>194</v>
      </c>
      <c r="D2201" s="2">
        <v>2015</v>
      </c>
      <c r="E2201" s="14">
        <v>2015</v>
      </c>
      <c r="F2201" s="14" t="s">
        <v>103</v>
      </c>
      <c r="G2201" s="26">
        <v>35046</v>
      </c>
      <c r="H2201" s="26">
        <v>71330</v>
      </c>
      <c r="I2201" s="53">
        <v>258418</v>
      </c>
      <c r="J2201" s="30">
        <v>0.95679999999999998</v>
      </c>
      <c r="K2201" s="30"/>
      <c r="L2201" s="149">
        <v>4</v>
      </c>
      <c r="M2201" s="30">
        <v>0.5</v>
      </c>
      <c r="N2201" s="30">
        <v>3.7699999999999997E-2</v>
      </c>
      <c r="O2201" s="1"/>
      <c r="P2201" s="1"/>
      <c r="Q2201" s="1"/>
      <c r="R2201" s="1"/>
      <c r="S2201" s="1"/>
      <c r="T2201" s="1"/>
      <c r="U2201" s="1"/>
      <c r="V2201" s="1"/>
      <c r="W2201" s="1"/>
      <c r="X2201" s="1"/>
      <c r="Y2201" s="1"/>
      <c r="Z2201" s="1"/>
      <c r="AA2201" s="1"/>
      <c r="AB2201" s="1"/>
      <c r="AC2201" s="1"/>
      <c r="AD2201" s="1"/>
      <c r="AE2201" s="1"/>
    </row>
    <row r="2202" spans="1:31">
      <c r="A2202" s="56" t="s">
        <v>191</v>
      </c>
      <c r="B2202" s="2" t="s">
        <v>78</v>
      </c>
      <c r="C2202" s="14" t="s">
        <v>194</v>
      </c>
      <c r="D2202" s="2">
        <v>2015</v>
      </c>
      <c r="E2202" s="14">
        <v>2015</v>
      </c>
      <c r="F2202" s="14" t="s">
        <v>103</v>
      </c>
      <c r="G2202" s="26">
        <v>2479</v>
      </c>
      <c r="H2202" s="26">
        <v>5126</v>
      </c>
      <c r="I2202" s="53">
        <v>11224</v>
      </c>
      <c r="J2202" s="30">
        <v>1</v>
      </c>
      <c r="K2202" s="30"/>
      <c r="L2202" s="149">
        <v>23</v>
      </c>
      <c r="M2202" s="30">
        <v>0.26100000000000001</v>
      </c>
      <c r="N2202" s="30">
        <v>4.8000000000000001E-2</v>
      </c>
    </row>
    <row r="2203" spans="1:31">
      <c r="A2203" s="56" t="s">
        <v>192</v>
      </c>
      <c r="B2203" s="2" t="s">
        <v>78</v>
      </c>
      <c r="C2203" s="14" t="s">
        <v>194</v>
      </c>
      <c r="D2203" s="2">
        <v>2015</v>
      </c>
      <c r="E2203" s="14">
        <v>2015</v>
      </c>
      <c r="F2203" s="14" t="s">
        <v>103</v>
      </c>
      <c r="G2203" s="26">
        <v>7277</v>
      </c>
      <c r="H2203" s="26">
        <v>13186</v>
      </c>
      <c r="I2203" s="53">
        <v>36987</v>
      </c>
      <c r="J2203" s="30">
        <v>1</v>
      </c>
      <c r="K2203" s="30"/>
      <c r="L2203" s="149">
        <v>23</v>
      </c>
      <c r="M2203" s="30">
        <v>0.26100000000000001</v>
      </c>
      <c r="N2203" s="30">
        <v>4.8000000000000001E-2</v>
      </c>
    </row>
    <row r="2204" spans="1:31">
      <c r="A2204" s="13" t="s">
        <v>134</v>
      </c>
      <c r="B2204" s="2" t="s">
        <v>77</v>
      </c>
      <c r="C2204" s="14" t="s">
        <v>194</v>
      </c>
      <c r="D2204" s="2">
        <v>2015</v>
      </c>
      <c r="E2204" s="14">
        <v>2015</v>
      </c>
      <c r="F2204" s="14" t="s">
        <v>103</v>
      </c>
      <c r="G2204" s="26">
        <v>97110</v>
      </c>
      <c r="H2204" s="26">
        <v>228307</v>
      </c>
      <c r="I2204" s="53">
        <v>456093</v>
      </c>
      <c r="J2204" s="30">
        <v>0.96350000000000002</v>
      </c>
      <c r="K2204" s="30"/>
      <c r="L2204" s="149">
        <v>6</v>
      </c>
      <c r="M2204" s="30">
        <v>0.16700000000000001</v>
      </c>
      <c r="N2204" s="30">
        <v>1.41E-2</v>
      </c>
    </row>
    <row r="2205" spans="1:31">
      <c r="A2205" s="13" t="s">
        <v>135</v>
      </c>
      <c r="B2205" s="2" t="s">
        <v>78</v>
      </c>
      <c r="C2205" s="14" t="s">
        <v>194</v>
      </c>
      <c r="D2205" s="2">
        <v>2015</v>
      </c>
      <c r="E2205" s="14">
        <v>2015</v>
      </c>
      <c r="F2205" s="14" t="s">
        <v>103</v>
      </c>
      <c r="G2205" s="26">
        <v>1515</v>
      </c>
      <c r="H2205" s="26">
        <v>3663</v>
      </c>
      <c r="I2205" s="53">
        <v>11528</v>
      </c>
      <c r="J2205" s="30">
        <v>1</v>
      </c>
      <c r="K2205" s="30"/>
      <c r="L2205" s="149">
        <v>23</v>
      </c>
      <c r="M2205" s="30">
        <v>0.26100000000000001</v>
      </c>
      <c r="N2205" s="30">
        <v>4.8000000000000001E-2</v>
      </c>
    </row>
    <row r="2206" spans="1:31">
      <c r="A2206" s="13" t="s">
        <v>136</v>
      </c>
      <c r="B2206" s="2" t="s">
        <v>78</v>
      </c>
      <c r="C2206" s="14" t="s">
        <v>194</v>
      </c>
      <c r="D2206" s="2">
        <v>2015</v>
      </c>
      <c r="E2206" s="14">
        <v>2015</v>
      </c>
      <c r="F2206" s="14" t="s">
        <v>103</v>
      </c>
      <c r="G2206" s="26">
        <v>11589</v>
      </c>
      <c r="H2206" s="26">
        <v>20402</v>
      </c>
      <c r="I2206" s="53">
        <v>49005</v>
      </c>
      <c r="J2206" s="30">
        <v>0.99809999999999999</v>
      </c>
      <c r="K2206" s="30"/>
      <c r="L2206" s="149">
        <v>23</v>
      </c>
      <c r="M2206" s="30">
        <v>0.26100000000000001</v>
      </c>
      <c r="N2206" s="30">
        <v>4.8000000000000001E-2</v>
      </c>
    </row>
    <row r="2207" spans="1:31">
      <c r="A2207" s="13" t="s">
        <v>137</v>
      </c>
      <c r="B2207" s="2" t="s">
        <v>78</v>
      </c>
      <c r="C2207" s="14" t="s">
        <v>194</v>
      </c>
      <c r="D2207" s="2">
        <v>2015</v>
      </c>
      <c r="E2207" s="14">
        <v>2015</v>
      </c>
      <c r="F2207" s="14" t="s">
        <v>103</v>
      </c>
      <c r="G2207" s="26">
        <v>16711</v>
      </c>
      <c r="H2207" s="26">
        <v>41913</v>
      </c>
      <c r="I2207" s="53">
        <v>88489</v>
      </c>
      <c r="J2207" s="30">
        <v>0.95740000000000003</v>
      </c>
      <c r="K2207" s="30"/>
      <c r="L2207" s="149">
        <v>23</v>
      </c>
      <c r="M2207" s="30">
        <v>0.26100000000000001</v>
      </c>
      <c r="N2207" s="30">
        <v>4.8000000000000001E-2</v>
      </c>
    </row>
    <row r="2208" spans="1:31">
      <c r="A2208" s="13" t="s">
        <v>138</v>
      </c>
      <c r="B2208" s="2" t="s">
        <v>78</v>
      </c>
      <c r="C2208" s="14" t="s">
        <v>194</v>
      </c>
      <c r="D2208" s="2">
        <v>2015</v>
      </c>
      <c r="E2208" s="14">
        <v>2015</v>
      </c>
      <c r="F2208" s="14" t="s">
        <v>103</v>
      </c>
      <c r="G2208" s="26">
        <v>1055</v>
      </c>
      <c r="H2208" s="26">
        <v>2091</v>
      </c>
      <c r="I2208" s="53">
        <v>5405</v>
      </c>
      <c r="J2208" s="30">
        <v>1</v>
      </c>
      <c r="K2208" s="30"/>
      <c r="L2208" s="149">
        <v>23</v>
      </c>
      <c r="M2208" s="30">
        <v>0.26100000000000001</v>
      </c>
      <c r="N2208" s="30">
        <v>4.8000000000000001E-2</v>
      </c>
    </row>
    <row r="2209" spans="1:14">
      <c r="A2209" s="13" t="s">
        <v>139</v>
      </c>
      <c r="B2209" s="2" t="s">
        <v>78</v>
      </c>
      <c r="C2209" s="14" t="s">
        <v>194</v>
      </c>
      <c r="D2209" s="2">
        <v>2015</v>
      </c>
      <c r="E2209" s="14">
        <v>2015</v>
      </c>
      <c r="F2209" s="14" t="s">
        <v>103</v>
      </c>
      <c r="G2209" s="26">
        <v>64392</v>
      </c>
      <c r="H2209" s="26">
        <v>152850</v>
      </c>
      <c r="I2209" s="53">
        <v>367041</v>
      </c>
      <c r="J2209" s="30">
        <v>0.99539999999999995</v>
      </c>
      <c r="K2209" s="30"/>
      <c r="L2209" s="149">
        <v>12</v>
      </c>
      <c r="M2209" s="30">
        <v>0.16700000000000001</v>
      </c>
      <c r="N2209" s="30">
        <v>8.0999999999999996E-3</v>
      </c>
    </row>
    <row r="2210" spans="1:14">
      <c r="A2210" s="13" t="s">
        <v>140</v>
      </c>
      <c r="B2210" s="2" t="s">
        <v>78</v>
      </c>
      <c r="C2210" s="14" t="s">
        <v>194</v>
      </c>
      <c r="D2210" s="2">
        <v>2015</v>
      </c>
      <c r="E2210" s="14">
        <v>2015</v>
      </c>
      <c r="F2210" s="14" t="s">
        <v>103</v>
      </c>
      <c r="G2210" s="26">
        <v>10304</v>
      </c>
      <c r="H2210" s="26">
        <v>24156</v>
      </c>
      <c r="I2210" s="53">
        <v>54246</v>
      </c>
      <c r="J2210" s="30">
        <v>0.99570000000000003</v>
      </c>
      <c r="K2210" s="30"/>
      <c r="L2210" s="149">
        <v>23</v>
      </c>
      <c r="M2210" s="30">
        <v>0.26100000000000001</v>
      </c>
      <c r="N2210" s="30">
        <v>4.8000000000000001E-2</v>
      </c>
    </row>
    <row r="2211" spans="1:14">
      <c r="A2211" s="13" t="s">
        <v>141</v>
      </c>
      <c r="B2211" s="2" t="s">
        <v>78</v>
      </c>
      <c r="C2211" s="14" t="s">
        <v>194</v>
      </c>
      <c r="D2211" s="2">
        <v>2015</v>
      </c>
      <c r="E2211" s="14">
        <v>2015</v>
      </c>
      <c r="F2211" s="14" t="s">
        <v>103</v>
      </c>
      <c r="G2211" s="26">
        <v>5936</v>
      </c>
      <c r="H2211" s="26">
        <v>11651</v>
      </c>
      <c r="I2211" s="53">
        <v>29216</v>
      </c>
      <c r="J2211" s="30">
        <v>0.95489999999999997</v>
      </c>
      <c r="K2211" s="30"/>
      <c r="L2211" s="149">
        <v>23</v>
      </c>
      <c r="M2211" s="30">
        <v>0.26100000000000001</v>
      </c>
      <c r="N2211" s="30">
        <v>4.8000000000000001E-2</v>
      </c>
    </row>
    <row r="2212" spans="1:14">
      <c r="A2212" s="13" t="s">
        <v>142</v>
      </c>
      <c r="B2212" s="2" t="s">
        <v>78</v>
      </c>
      <c r="C2212" s="14" t="s">
        <v>194</v>
      </c>
      <c r="D2212" s="2">
        <v>2015</v>
      </c>
      <c r="E2212" s="14">
        <v>2015</v>
      </c>
      <c r="F2212" s="14" t="s">
        <v>103</v>
      </c>
      <c r="G2212" s="26">
        <v>1520</v>
      </c>
      <c r="H2212" s="26">
        <v>3136</v>
      </c>
      <c r="I2212" s="53">
        <v>7360</v>
      </c>
      <c r="J2212" s="30">
        <v>0.83779999999999999</v>
      </c>
      <c r="K2212" s="30"/>
      <c r="L2212" s="149">
        <v>23</v>
      </c>
      <c r="M2212" s="30">
        <v>0.26100000000000001</v>
      </c>
      <c r="N2212" s="30">
        <v>4.8000000000000001E-2</v>
      </c>
    </row>
    <row r="2213" spans="1:14">
      <c r="A2213" s="13" t="s">
        <v>143</v>
      </c>
      <c r="B2213" s="2" t="s">
        <v>79</v>
      </c>
      <c r="C2213" s="14" t="s">
        <v>194</v>
      </c>
      <c r="D2213" s="2">
        <v>2015</v>
      </c>
      <c r="E2213" s="14">
        <v>2015</v>
      </c>
      <c r="F2213" s="14" t="s">
        <v>103</v>
      </c>
      <c r="G2213" s="26">
        <v>583724</v>
      </c>
      <c r="H2213" s="26">
        <v>1181395</v>
      </c>
      <c r="I2213" s="53">
        <v>3681531</v>
      </c>
      <c r="J2213" s="30">
        <v>0.96950000000000003</v>
      </c>
      <c r="K2213" s="30"/>
      <c r="L2213" s="149">
        <v>30</v>
      </c>
      <c r="M2213" s="30">
        <v>0.5</v>
      </c>
      <c r="N2213" s="30">
        <v>7.2599999999999998E-2</v>
      </c>
    </row>
    <row r="2214" spans="1:14">
      <c r="A2214" s="13" t="s">
        <v>144</v>
      </c>
      <c r="B2214" s="2" t="s">
        <v>78</v>
      </c>
      <c r="C2214" s="14" t="s">
        <v>194</v>
      </c>
      <c r="D2214" s="2">
        <v>2015</v>
      </c>
      <c r="E2214" s="14">
        <v>2015</v>
      </c>
      <c r="F2214" s="14" t="s">
        <v>103</v>
      </c>
      <c r="G2214" s="26">
        <v>11919</v>
      </c>
      <c r="H2214" s="26">
        <v>29368</v>
      </c>
      <c r="I2214" s="53">
        <v>68457</v>
      </c>
      <c r="J2214" s="30">
        <v>0.99529999999999996</v>
      </c>
      <c r="K2214" s="30"/>
      <c r="L2214" s="149">
        <v>23</v>
      </c>
      <c r="M2214" s="30">
        <v>0.26100000000000001</v>
      </c>
      <c r="N2214" s="30">
        <v>4.8000000000000001E-2</v>
      </c>
    </row>
    <row r="2215" spans="1:14">
      <c r="A2215" s="13" t="s">
        <v>145</v>
      </c>
      <c r="B2215" s="2" t="s">
        <v>78</v>
      </c>
      <c r="C2215" s="14" t="s">
        <v>194</v>
      </c>
      <c r="D2215" s="2">
        <v>2015</v>
      </c>
      <c r="E2215" s="14">
        <v>2015</v>
      </c>
      <c r="F2215" s="14" t="s">
        <v>103</v>
      </c>
      <c r="G2215" s="26">
        <v>6333</v>
      </c>
      <c r="H2215" s="26">
        <v>10466</v>
      </c>
      <c r="I2215" s="53">
        <v>42511</v>
      </c>
      <c r="J2215" s="30">
        <v>0.96719999999999995</v>
      </c>
      <c r="K2215" s="30"/>
      <c r="L2215" s="149">
        <v>23</v>
      </c>
      <c r="M2215" s="30">
        <v>0.26100000000000001</v>
      </c>
      <c r="N2215" s="30">
        <v>4.8000000000000001E-2</v>
      </c>
    </row>
    <row r="2216" spans="1:14">
      <c r="A2216" s="13" t="s">
        <v>146</v>
      </c>
      <c r="B2216" s="2" t="s">
        <v>78</v>
      </c>
      <c r="C2216" s="14" t="s">
        <v>194</v>
      </c>
      <c r="D2216" s="2">
        <v>2015</v>
      </c>
      <c r="E2216" s="14">
        <v>2015</v>
      </c>
      <c r="F2216" s="14" t="s">
        <v>103</v>
      </c>
      <c r="G2216" s="26">
        <v>1085</v>
      </c>
      <c r="H2216" s="26">
        <v>2054</v>
      </c>
      <c r="I2216" s="53">
        <v>4748</v>
      </c>
      <c r="J2216" s="30">
        <v>0.8</v>
      </c>
      <c r="K2216" s="30"/>
      <c r="L2216" s="149">
        <v>23</v>
      </c>
      <c r="M2216" s="30">
        <v>0.26100000000000001</v>
      </c>
      <c r="N2216" s="30">
        <v>4.8000000000000001E-2</v>
      </c>
    </row>
    <row r="2217" spans="1:14">
      <c r="A2217" s="13" t="s">
        <v>147</v>
      </c>
      <c r="B2217" s="2" t="s">
        <v>78</v>
      </c>
      <c r="C2217" s="14" t="s">
        <v>194</v>
      </c>
      <c r="D2217" s="2">
        <v>2015</v>
      </c>
      <c r="E2217" s="14">
        <v>2015</v>
      </c>
      <c r="F2217" s="14" t="s">
        <v>103</v>
      </c>
      <c r="G2217" s="26">
        <v>7088</v>
      </c>
      <c r="H2217" s="26">
        <v>13148</v>
      </c>
      <c r="I2217" s="53">
        <v>38712</v>
      </c>
      <c r="J2217" s="30">
        <v>0.99429999999999996</v>
      </c>
      <c r="K2217" s="30"/>
      <c r="L2217" s="149">
        <v>23</v>
      </c>
      <c r="M2217" s="30">
        <v>0.26100000000000001</v>
      </c>
      <c r="N2217" s="30">
        <v>4.8000000000000001E-2</v>
      </c>
    </row>
    <row r="2218" spans="1:14">
      <c r="A2218" s="13" t="s">
        <v>148</v>
      </c>
      <c r="B2218" s="2" t="s">
        <v>78</v>
      </c>
      <c r="C2218" s="14" t="s">
        <v>194</v>
      </c>
      <c r="D2218" s="2">
        <v>2015</v>
      </c>
      <c r="E2218" s="14">
        <v>2015</v>
      </c>
      <c r="F2218" s="14" t="s">
        <v>103</v>
      </c>
      <c r="G2218" s="26">
        <v>24832</v>
      </c>
      <c r="H2218" s="26">
        <v>58213</v>
      </c>
      <c r="I2218" s="53">
        <v>132949</v>
      </c>
      <c r="J2218" s="30">
        <v>0.9849</v>
      </c>
      <c r="K2218" s="30"/>
      <c r="L2218" s="149">
        <v>2</v>
      </c>
      <c r="M2218" s="30">
        <v>0.5</v>
      </c>
      <c r="N2218" s="30">
        <v>2.1100000000000001E-2</v>
      </c>
    </row>
    <row r="2219" spans="1:14">
      <c r="A2219" s="13" t="s">
        <v>149</v>
      </c>
      <c r="B2219" s="2" t="s">
        <v>78</v>
      </c>
      <c r="C2219" s="14" t="s">
        <v>194</v>
      </c>
      <c r="D2219" s="2">
        <v>2015</v>
      </c>
      <c r="E2219" s="14">
        <v>2015</v>
      </c>
      <c r="F2219" s="14" t="s">
        <v>103</v>
      </c>
      <c r="G2219" s="26">
        <v>473</v>
      </c>
      <c r="H2219" s="26">
        <v>1032</v>
      </c>
      <c r="I2219" s="53">
        <v>3155</v>
      </c>
      <c r="J2219" s="30">
        <v>1</v>
      </c>
      <c r="K2219" s="30"/>
      <c r="L2219" s="149">
        <v>23</v>
      </c>
      <c r="M2219" s="30">
        <v>0.26100000000000001</v>
      </c>
      <c r="N2219" s="30">
        <v>4.8000000000000001E-2</v>
      </c>
    </row>
    <row r="2220" spans="1:14">
      <c r="A2220" s="13" t="s">
        <v>150</v>
      </c>
      <c r="B2220" s="2" t="s">
        <v>78</v>
      </c>
      <c r="C2220" s="14" t="s">
        <v>194</v>
      </c>
      <c r="D2220" s="2">
        <v>2015</v>
      </c>
      <c r="E2220" s="14">
        <v>2015</v>
      </c>
      <c r="F2220" s="14" t="s">
        <v>103</v>
      </c>
      <c r="G2220" s="26">
        <v>526</v>
      </c>
      <c r="H2220" s="26">
        <v>869</v>
      </c>
      <c r="I2220" s="53">
        <v>3500</v>
      </c>
      <c r="J2220" s="30">
        <v>0.97729999999999995</v>
      </c>
      <c r="K2220" s="30"/>
      <c r="L2220" s="149">
        <v>23</v>
      </c>
      <c r="M2220" s="30">
        <v>0.26100000000000001</v>
      </c>
      <c r="N2220" s="30">
        <v>4.8000000000000001E-2</v>
      </c>
    </row>
    <row r="2221" spans="1:14">
      <c r="A2221" s="13" t="s">
        <v>151</v>
      </c>
      <c r="B2221" s="2" t="s">
        <v>78</v>
      </c>
      <c r="C2221" s="14" t="s">
        <v>194</v>
      </c>
      <c r="D2221" s="2">
        <v>2015</v>
      </c>
      <c r="E2221" s="14">
        <v>2015</v>
      </c>
      <c r="F2221" s="14" t="s">
        <v>103</v>
      </c>
      <c r="G2221" s="26">
        <v>23815</v>
      </c>
      <c r="H2221" s="26">
        <v>53769</v>
      </c>
      <c r="I2221" s="53">
        <v>165463</v>
      </c>
      <c r="J2221" s="30">
        <v>0.99670000000000003</v>
      </c>
      <c r="K2221" s="30"/>
      <c r="L2221" s="149">
        <v>4</v>
      </c>
      <c r="M2221" s="30">
        <v>0.25</v>
      </c>
      <c r="N2221" s="30">
        <v>4.8500000000000001E-2</v>
      </c>
    </row>
    <row r="2222" spans="1:14">
      <c r="A2222" s="13" t="s">
        <v>152</v>
      </c>
      <c r="B2222" s="2" t="s">
        <v>78</v>
      </c>
      <c r="C2222" s="14" t="s">
        <v>194</v>
      </c>
      <c r="D2222" s="2">
        <v>2015</v>
      </c>
      <c r="E2222" s="14">
        <v>2015</v>
      </c>
      <c r="F2222" s="14" t="s">
        <v>103</v>
      </c>
      <c r="G2222" s="26">
        <v>3587</v>
      </c>
      <c r="H2222" s="26">
        <v>7489</v>
      </c>
      <c r="I2222" s="53">
        <v>31105</v>
      </c>
      <c r="J2222" s="30">
        <v>0.97750000000000004</v>
      </c>
      <c r="K2222" s="30"/>
      <c r="L2222" s="149">
        <v>23</v>
      </c>
      <c r="M2222" s="30">
        <v>0.26100000000000001</v>
      </c>
      <c r="N2222" s="30">
        <v>4.8000000000000001E-2</v>
      </c>
    </row>
    <row r="2223" spans="1:14">
      <c r="A2223" s="13" t="s">
        <v>153</v>
      </c>
      <c r="B2223" s="2" t="s">
        <v>78</v>
      </c>
      <c r="C2223" s="14" t="s">
        <v>194</v>
      </c>
      <c r="D2223" s="2">
        <v>2015</v>
      </c>
      <c r="E2223" s="14">
        <v>2015</v>
      </c>
      <c r="F2223" s="14" t="s">
        <v>103</v>
      </c>
      <c r="G2223" s="26">
        <v>4247</v>
      </c>
      <c r="H2223" s="26">
        <v>7669</v>
      </c>
      <c r="I2223" s="53">
        <v>23663</v>
      </c>
      <c r="J2223" s="30">
        <v>0.95409999999999995</v>
      </c>
      <c r="K2223" s="30"/>
      <c r="L2223" s="149">
        <v>23</v>
      </c>
      <c r="M2223" s="30">
        <v>0.26100000000000001</v>
      </c>
      <c r="N2223" s="30">
        <v>4.8000000000000001E-2</v>
      </c>
    </row>
    <row r="2224" spans="1:14">
      <c r="A2224" s="13" t="s">
        <v>154</v>
      </c>
      <c r="B2224" s="2" t="s">
        <v>77</v>
      </c>
      <c r="C2224" s="14" t="s">
        <v>194</v>
      </c>
      <c r="D2224" s="2">
        <v>2015</v>
      </c>
      <c r="E2224" s="14">
        <v>2015</v>
      </c>
      <c r="F2224" s="14" t="s">
        <v>103</v>
      </c>
      <c r="G2224" s="26">
        <v>120341</v>
      </c>
      <c r="H2224" s="26">
        <v>254060</v>
      </c>
      <c r="I2224" s="53">
        <v>846977</v>
      </c>
      <c r="J2224" s="30">
        <v>0.99050000000000005</v>
      </c>
      <c r="K2224" s="30"/>
      <c r="L2224" s="149">
        <v>9</v>
      </c>
      <c r="M2224" s="30">
        <v>0.33300000000000002</v>
      </c>
      <c r="N2224" s="30">
        <v>3.85E-2</v>
      </c>
    </row>
    <row r="2225" spans="1:14">
      <c r="A2225" s="13" t="s">
        <v>155</v>
      </c>
      <c r="B2225" s="2" t="s">
        <v>77</v>
      </c>
      <c r="C2225" s="14" t="s">
        <v>194</v>
      </c>
      <c r="D2225" s="2">
        <v>2015</v>
      </c>
      <c r="E2225" s="14">
        <v>2015</v>
      </c>
      <c r="F2225" s="14" t="s">
        <v>103</v>
      </c>
      <c r="G2225" s="26">
        <v>9240</v>
      </c>
      <c r="H2225" s="26">
        <v>18186</v>
      </c>
      <c r="I2225" s="53">
        <v>61204</v>
      </c>
      <c r="J2225" s="30">
        <v>0.98640000000000005</v>
      </c>
      <c r="K2225" s="30"/>
      <c r="L2225" s="149">
        <v>23</v>
      </c>
      <c r="M2225" s="30">
        <v>0.26100000000000001</v>
      </c>
      <c r="N2225" s="30">
        <v>4.8000000000000001E-2</v>
      </c>
    </row>
    <row r="2226" spans="1:14">
      <c r="A2226" s="13" t="s">
        <v>156</v>
      </c>
      <c r="B2226" s="2" t="s">
        <v>78</v>
      </c>
      <c r="C2226" s="14" t="s">
        <v>194</v>
      </c>
      <c r="D2226" s="2">
        <v>2015</v>
      </c>
      <c r="E2226" s="14">
        <v>2015</v>
      </c>
      <c r="F2226" s="14" t="s">
        <v>103</v>
      </c>
      <c r="G2226" s="26">
        <v>1065</v>
      </c>
      <c r="H2226" s="26">
        <v>2006</v>
      </c>
      <c r="I2226" s="53">
        <v>5565</v>
      </c>
      <c r="J2226" s="30">
        <v>0.98209999999999997</v>
      </c>
      <c r="K2226" s="30"/>
      <c r="L2226" s="149">
        <v>23</v>
      </c>
      <c r="M2226" s="30">
        <v>0.26100000000000001</v>
      </c>
      <c r="N2226" s="30">
        <v>4.8000000000000001E-2</v>
      </c>
    </row>
    <row r="2227" spans="1:14">
      <c r="A2227" s="13" t="s">
        <v>157</v>
      </c>
      <c r="B2227" s="2" t="s">
        <v>78</v>
      </c>
      <c r="C2227" s="14" t="s">
        <v>194</v>
      </c>
      <c r="D2227" s="2">
        <v>2015</v>
      </c>
      <c r="E2227" s="14">
        <v>2015</v>
      </c>
      <c r="F2227" s="14" t="s">
        <v>103</v>
      </c>
      <c r="G2227" s="26">
        <v>126156</v>
      </c>
      <c r="H2227" s="26">
        <v>290289</v>
      </c>
      <c r="I2227" s="53">
        <v>778530</v>
      </c>
      <c r="J2227" s="30">
        <v>0.99639999999999995</v>
      </c>
      <c r="K2227" s="30"/>
      <c r="L2227" s="149">
        <v>23</v>
      </c>
      <c r="M2227" s="30">
        <v>0.17399999999999999</v>
      </c>
      <c r="N2227" s="30">
        <v>7.17E-2</v>
      </c>
    </row>
    <row r="2228" spans="1:14">
      <c r="A2228" s="13" t="s">
        <v>158</v>
      </c>
      <c r="B2228" s="2" t="s">
        <v>77</v>
      </c>
      <c r="C2228" s="14" t="s">
        <v>194</v>
      </c>
      <c r="D2228" s="2">
        <v>2015</v>
      </c>
      <c r="E2228" s="14">
        <v>2015</v>
      </c>
      <c r="F2228" s="14" t="s">
        <v>103</v>
      </c>
      <c r="G2228" s="26">
        <v>103320</v>
      </c>
      <c r="H2228" s="26">
        <v>219247</v>
      </c>
      <c r="I2228" s="53">
        <v>525476</v>
      </c>
      <c r="J2228" s="30">
        <v>0.99390000000000001</v>
      </c>
      <c r="K2228" s="30"/>
      <c r="L2228" s="149">
        <v>8</v>
      </c>
      <c r="M2228" s="30">
        <v>0.5</v>
      </c>
      <c r="N2228" s="30">
        <v>0</v>
      </c>
    </row>
    <row r="2229" spans="1:14">
      <c r="A2229" s="13" t="s">
        <v>159</v>
      </c>
      <c r="B2229" s="2" t="s">
        <v>78</v>
      </c>
      <c r="C2229" s="14" t="s">
        <v>194</v>
      </c>
      <c r="D2229" s="2">
        <v>2015</v>
      </c>
      <c r="E2229" s="14">
        <v>2015</v>
      </c>
      <c r="F2229" s="14" t="s">
        <v>103</v>
      </c>
      <c r="G2229" s="26">
        <v>2727</v>
      </c>
      <c r="H2229" s="26">
        <v>6200</v>
      </c>
      <c r="I2229" s="53">
        <v>17554</v>
      </c>
      <c r="J2229" s="30">
        <v>0.99229999999999996</v>
      </c>
      <c r="K2229" s="30"/>
      <c r="L2229" s="149">
        <v>23</v>
      </c>
      <c r="M2229" s="30">
        <v>0.26100000000000001</v>
      </c>
      <c r="N2229" s="30">
        <v>4.8000000000000001E-2</v>
      </c>
    </row>
    <row r="2230" spans="1:14">
      <c r="A2230" s="13" t="s">
        <v>160</v>
      </c>
      <c r="B2230" s="2" t="s">
        <v>78</v>
      </c>
      <c r="C2230" s="14" t="s">
        <v>194</v>
      </c>
      <c r="D2230" s="2">
        <v>2015</v>
      </c>
      <c r="E2230" s="14">
        <v>2015</v>
      </c>
      <c r="F2230" s="14" t="s">
        <v>103</v>
      </c>
      <c r="G2230" s="26">
        <v>177081</v>
      </c>
      <c r="H2230" s="26">
        <v>397572</v>
      </c>
      <c r="I2230" s="53">
        <v>822918</v>
      </c>
      <c r="J2230" s="30">
        <v>1</v>
      </c>
      <c r="K2230" s="30"/>
      <c r="L2230" s="149">
        <v>29</v>
      </c>
      <c r="M2230" s="30">
        <v>0.10299999999999999</v>
      </c>
      <c r="N2230" s="30">
        <v>6.5299999999999997E-2</v>
      </c>
    </row>
    <row r="2231" spans="1:14">
      <c r="A2231" s="13" t="s">
        <v>161</v>
      </c>
      <c r="B2231" s="2" t="s">
        <v>77</v>
      </c>
      <c r="C2231" s="14" t="s">
        <v>194</v>
      </c>
      <c r="D2231" s="2">
        <v>2015</v>
      </c>
      <c r="E2231" s="14">
        <v>2015</v>
      </c>
      <c r="F2231" s="14" t="s">
        <v>103</v>
      </c>
      <c r="G2231" s="26">
        <v>139429</v>
      </c>
      <c r="H2231" s="26">
        <v>287735</v>
      </c>
      <c r="I2231" s="53">
        <v>828041</v>
      </c>
      <c r="J2231" s="30">
        <v>0.93869999999999998</v>
      </c>
      <c r="K2231" s="30"/>
      <c r="L2231" s="149">
        <v>15</v>
      </c>
      <c r="M2231" s="30">
        <v>0.46700000000000003</v>
      </c>
      <c r="N2231" s="30">
        <v>8.0000000000000002E-3</v>
      </c>
    </row>
    <row r="2232" spans="1:14">
      <c r="A2232" s="13" t="s">
        <v>162</v>
      </c>
      <c r="B2232" s="2" t="s">
        <v>77</v>
      </c>
      <c r="C2232" s="14" t="s">
        <v>194</v>
      </c>
      <c r="D2232" s="2">
        <v>2015</v>
      </c>
      <c r="E2232" s="14">
        <v>2015</v>
      </c>
      <c r="F2232" s="14" t="s">
        <v>103</v>
      </c>
      <c r="G2232" s="26">
        <v>33070</v>
      </c>
      <c r="H2232" s="26">
        <v>50964</v>
      </c>
      <c r="I2232" s="53">
        <v>221268</v>
      </c>
      <c r="J2232" s="30">
        <v>0.97109999999999996</v>
      </c>
      <c r="K2232" s="30"/>
      <c r="L2232" s="149">
        <v>4</v>
      </c>
      <c r="M2232" s="30">
        <v>0.75</v>
      </c>
      <c r="N2232" s="30">
        <v>8.48E-2</v>
      </c>
    </row>
    <row r="2233" spans="1:14">
      <c r="A2233" s="13" t="s">
        <v>163</v>
      </c>
      <c r="B2233" s="2" t="s">
        <v>78</v>
      </c>
      <c r="C2233" s="14" t="s">
        <v>194</v>
      </c>
      <c r="D2233" s="2">
        <v>2015</v>
      </c>
      <c r="E2233" s="14">
        <v>2015</v>
      </c>
      <c r="F2233" s="14" t="s">
        <v>103</v>
      </c>
      <c r="G2233" s="26">
        <v>51927</v>
      </c>
      <c r="H2233" s="26">
        <v>120134</v>
      </c>
      <c r="I2233" s="53">
        <v>283620</v>
      </c>
      <c r="J2233" s="30">
        <v>0.98429999999999995</v>
      </c>
      <c r="K2233" s="30"/>
      <c r="L2233" s="149">
        <v>9</v>
      </c>
      <c r="M2233" s="30">
        <v>0</v>
      </c>
      <c r="N2233" s="30">
        <v>1.7100000000000001E-2</v>
      </c>
    </row>
    <row r="2234" spans="1:14">
      <c r="A2234" s="13" t="s">
        <v>164</v>
      </c>
      <c r="B2234" s="2" t="s">
        <v>77</v>
      </c>
      <c r="C2234" s="14" t="s">
        <v>194</v>
      </c>
      <c r="D2234" s="2">
        <v>2015</v>
      </c>
      <c r="E2234" s="14">
        <v>2015</v>
      </c>
      <c r="F2234" s="14" t="s">
        <v>103</v>
      </c>
      <c r="G2234" s="26">
        <v>9880</v>
      </c>
      <c r="H2234" s="26">
        <v>18430</v>
      </c>
      <c r="I2234" s="53">
        <v>59175</v>
      </c>
      <c r="J2234" s="30">
        <v>0.96950000000000003</v>
      </c>
      <c r="K2234" s="30"/>
      <c r="L2234" s="149">
        <v>23</v>
      </c>
      <c r="M2234" s="30">
        <v>0.26100000000000001</v>
      </c>
      <c r="N2234" s="30">
        <v>4.8000000000000001E-2</v>
      </c>
    </row>
    <row r="2235" spans="1:14">
      <c r="A2235" s="13" t="s">
        <v>165</v>
      </c>
      <c r="B2235" s="2" t="s">
        <v>77</v>
      </c>
      <c r="C2235" s="14" t="s">
        <v>194</v>
      </c>
      <c r="D2235" s="2">
        <v>2015</v>
      </c>
      <c r="E2235" s="14">
        <v>2015</v>
      </c>
      <c r="F2235" s="14" t="s">
        <v>103</v>
      </c>
      <c r="G2235" s="26">
        <v>16016</v>
      </c>
      <c r="H2235" s="26">
        <v>31797</v>
      </c>
      <c r="I2235" s="53">
        <v>147927</v>
      </c>
      <c r="J2235" s="30">
        <v>0.98519999999999996</v>
      </c>
      <c r="K2235" s="30"/>
      <c r="L2235" s="149">
        <v>23</v>
      </c>
      <c r="M2235" s="30">
        <v>0.26100000000000001</v>
      </c>
      <c r="N2235" s="30">
        <v>4.8000000000000001E-2</v>
      </c>
    </row>
    <row r="2236" spans="1:14">
      <c r="A2236" s="13" t="s">
        <v>166</v>
      </c>
      <c r="B2236" s="2" t="s">
        <v>77</v>
      </c>
      <c r="C2236" s="14" t="s">
        <v>194</v>
      </c>
      <c r="D2236" s="2">
        <v>2015</v>
      </c>
      <c r="E2236" s="14">
        <v>2015</v>
      </c>
      <c r="F2236" s="14" t="s">
        <v>103</v>
      </c>
      <c r="G2236" s="26">
        <v>17259</v>
      </c>
      <c r="H2236" s="26">
        <v>37757</v>
      </c>
      <c r="I2236" s="53">
        <v>130718</v>
      </c>
      <c r="J2236" s="30">
        <v>0.94699999999999995</v>
      </c>
      <c r="K2236" s="30"/>
      <c r="L2236" s="149">
        <v>23</v>
      </c>
      <c r="M2236" s="30">
        <v>0.26100000000000001</v>
      </c>
      <c r="N2236" s="30">
        <v>4.8000000000000001E-2</v>
      </c>
    </row>
    <row r="2237" spans="1:14">
      <c r="A2237" s="13" t="s">
        <v>167</v>
      </c>
      <c r="B2237" s="2" t="s">
        <v>77</v>
      </c>
      <c r="C2237" s="14" t="s">
        <v>194</v>
      </c>
      <c r="D2237" s="2">
        <v>2015</v>
      </c>
      <c r="E2237" s="14">
        <v>2015</v>
      </c>
      <c r="F2237" s="14" t="s">
        <v>103</v>
      </c>
      <c r="G2237" s="26">
        <v>55232</v>
      </c>
      <c r="H2237" s="26">
        <v>112016</v>
      </c>
      <c r="I2237" s="53">
        <v>422816</v>
      </c>
      <c r="J2237" s="30">
        <v>0.95550000000000002</v>
      </c>
      <c r="K2237" s="30"/>
      <c r="L2237" s="149">
        <v>5</v>
      </c>
      <c r="M2237" s="30">
        <v>0.4</v>
      </c>
      <c r="N2237" s="30">
        <v>2.2499999999999999E-2</v>
      </c>
    </row>
    <row r="2238" spans="1:14">
      <c r="A2238" s="13" t="s">
        <v>168</v>
      </c>
      <c r="B2238" s="2" t="s">
        <v>77</v>
      </c>
      <c r="C2238" s="14" t="s">
        <v>194</v>
      </c>
      <c r="D2238" s="2">
        <v>2015</v>
      </c>
      <c r="E2238" s="14">
        <v>2015</v>
      </c>
      <c r="F2238" s="14" t="s">
        <v>103</v>
      </c>
      <c r="G2238" s="26">
        <v>13389</v>
      </c>
      <c r="H2238" s="26">
        <v>25684</v>
      </c>
      <c r="I2238" s="53">
        <v>74613</v>
      </c>
      <c r="J2238" s="30">
        <v>0.90739999999999998</v>
      </c>
      <c r="K2238" s="30"/>
      <c r="L2238" s="149">
        <v>23</v>
      </c>
      <c r="M2238" s="30">
        <v>0.26100000000000001</v>
      </c>
      <c r="N2238" s="30">
        <v>4.8000000000000001E-2</v>
      </c>
    </row>
    <row r="2239" spans="1:14">
      <c r="A2239" s="13" t="s">
        <v>169</v>
      </c>
      <c r="B2239" s="2" t="s">
        <v>78</v>
      </c>
      <c r="C2239" s="14" t="s">
        <v>194</v>
      </c>
      <c r="D2239" s="2">
        <v>2015</v>
      </c>
      <c r="E2239" s="14">
        <v>2015</v>
      </c>
      <c r="F2239" s="14" t="s">
        <v>103</v>
      </c>
      <c r="G2239" s="26">
        <v>12826</v>
      </c>
      <c r="H2239" s="26">
        <v>24745</v>
      </c>
      <c r="I2239" s="53">
        <v>63917</v>
      </c>
      <c r="J2239" s="30">
        <v>0.95350000000000001</v>
      </c>
      <c r="K2239" s="30"/>
      <c r="L2239" s="149">
        <v>23</v>
      </c>
      <c r="M2239" s="30">
        <v>0.26100000000000001</v>
      </c>
      <c r="N2239" s="30">
        <v>4.8000000000000001E-2</v>
      </c>
    </row>
    <row r="2240" spans="1:14">
      <c r="A2240" s="13" t="s">
        <v>170</v>
      </c>
      <c r="B2240" s="2" t="s">
        <v>78</v>
      </c>
      <c r="C2240" s="14" t="s">
        <v>194</v>
      </c>
      <c r="D2240" s="2">
        <v>2015</v>
      </c>
      <c r="E2240" s="14">
        <v>2015</v>
      </c>
      <c r="F2240" s="14" t="s">
        <v>103</v>
      </c>
      <c r="G2240" s="26">
        <v>184</v>
      </c>
      <c r="H2240" s="26">
        <v>336</v>
      </c>
      <c r="I2240" s="53">
        <v>809</v>
      </c>
      <c r="J2240" s="30">
        <v>1</v>
      </c>
      <c r="K2240" s="30"/>
      <c r="L2240" s="149">
        <v>23</v>
      </c>
      <c r="M2240" s="30">
        <v>0.26100000000000001</v>
      </c>
      <c r="N2240" s="30">
        <v>4.8000000000000001E-2</v>
      </c>
    </row>
    <row r="2241" spans="1:31">
      <c r="A2241" s="13" t="s">
        <v>171</v>
      </c>
      <c r="B2241" s="2" t="s">
        <v>78</v>
      </c>
      <c r="C2241" s="14" t="s">
        <v>194</v>
      </c>
      <c r="D2241" s="2">
        <v>2015</v>
      </c>
      <c r="E2241" s="14">
        <v>2015</v>
      </c>
      <c r="F2241" s="14" t="s">
        <v>103</v>
      </c>
      <c r="G2241" s="26">
        <v>3246</v>
      </c>
      <c r="H2241" s="26">
        <v>7057</v>
      </c>
      <c r="I2241" s="53">
        <v>16733</v>
      </c>
      <c r="J2241" s="30">
        <v>1</v>
      </c>
      <c r="K2241" s="30"/>
      <c r="L2241" s="149">
        <v>23</v>
      </c>
      <c r="M2241" s="30">
        <v>0.26100000000000001</v>
      </c>
      <c r="N2241" s="30">
        <v>4.8000000000000001E-2</v>
      </c>
    </row>
    <row r="2242" spans="1:31">
      <c r="A2242" s="13" t="s">
        <v>172</v>
      </c>
      <c r="B2242" s="2" t="s">
        <v>77</v>
      </c>
      <c r="C2242" s="14" t="s">
        <v>194</v>
      </c>
      <c r="D2242" s="2">
        <v>2015</v>
      </c>
      <c r="E2242" s="14">
        <v>2015</v>
      </c>
      <c r="F2242" s="14" t="s">
        <v>103</v>
      </c>
      <c r="G2242" s="26">
        <v>22211</v>
      </c>
      <c r="H2242" s="26">
        <v>43195</v>
      </c>
      <c r="I2242" s="53">
        <v>115392</v>
      </c>
      <c r="J2242" s="30">
        <v>0.92400000000000004</v>
      </c>
      <c r="K2242" s="30"/>
      <c r="L2242" s="149">
        <v>1</v>
      </c>
      <c r="M2242" s="30">
        <v>1</v>
      </c>
      <c r="N2242" s="30">
        <v>3.0099999999999998E-2</v>
      </c>
    </row>
    <row r="2243" spans="1:31">
      <c r="A2243" s="13" t="s">
        <v>173</v>
      </c>
      <c r="B2243" s="2" t="s">
        <v>77</v>
      </c>
      <c r="C2243" s="14" t="s">
        <v>194</v>
      </c>
      <c r="D2243" s="2">
        <v>2015</v>
      </c>
      <c r="E2243" s="14">
        <v>2015</v>
      </c>
      <c r="F2243" s="14" t="s">
        <v>103</v>
      </c>
      <c r="G2243" s="26">
        <v>19859</v>
      </c>
      <c r="H2243" s="26">
        <v>35932</v>
      </c>
      <c r="I2243" s="53">
        <v>121040</v>
      </c>
      <c r="J2243" s="30">
        <v>0.93130000000000002</v>
      </c>
      <c r="K2243" s="30"/>
      <c r="L2243" s="149">
        <v>23</v>
      </c>
      <c r="M2243" s="30">
        <v>0.26100000000000001</v>
      </c>
      <c r="N2243" s="30">
        <v>4.8000000000000001E-2</v>
      </c>
    </row>
    <row r="2244" spans="1:31">
      <c r="A2244" s="13" t="s">
        <v>174</v>
      </c>
      <c r="B2244" s="2" t="s">
        <v>78</v>
      </c>
      <c r="C2244" s="14" t="s">
        <v>194</v>
      </c>
      <c r="D2244" s="2">
        <v>2015</v>
      </c>
      <c r="E2244" s="14">
        <v>2015</v>
      </c>
      <c r="F2244" s="14" t="s">
        <v>103</v>
      </c>
      <c r="G2244" s="26">
        <v>42546</v>
      </c>
      <c r="H2244" s="26">
        <v>91476</v>
      </c>
      <c r="I2244" s="53">
        <v>223938</v>
      </c>
      <c r="J2244" s="30">
        <v>0.9647</v>
      </c>
      <c r="K2244" s="30"/>
      <c r="L2244" s="149">
        <v>7</v>
      </c>
      <c r="M2244" s="30">
        <v>0.28599999999999998</v>
      </c>
      <c r="N2244" s="30">
        <v>1.4200000000000001E-2</v>
      </c>
    </row>
    <row r="2245" spans="1:31">
      <c r="A2245" s="13" t="s">
        <v>175</v>
      </c>
      <c r="B2245" s="2" t="s">
        <v>78</v>
      </c>
      <c r="C2245" s="14" t="s">
        <v>194</v>
      </c>
      <c r="D2245" s="2">
        <v>2015</v>
      </c>
      <c r="E2245" s="14">
        <v>2015</v>
      </c>
      <c r="F2245" s="14" t="s">
        <v>103</v>
      </c>
      <c r="G2245" s="26">
        <v>5657</v>
      </c>
      <c r="H2245" s="26">
        <v>13130</v>
      </c>
      <c r="I2245" s="53">
        <v>39296</v>
      </c>
      <c r="J2245" s="30">
        <v>0.96850000000000003</v>
      </c>
      <c r="K2245" s="30"/>
      <c r="L2245" s="149">
        <v>23</v>
      </c>
      <c r="M2245" s="30">
        <v>0.26100000000000001</v>
      </c>
      <c r="N2245" s="30">
        <v>4.8000000000000001E-2</v>
      </c>
    </row>
    <row r="2246" spans="1:31">
      <c r="A2246" s="13" t="s">
        <v>176</v>
      </c>
      <c r="B2246" s="2" t="s">
        <v>78</v>
      </c>
      <c r="C2246" s="14" t="s">
        <v>194</v>
      </c>
      <c r="D2246" s="2">
        <v>2015</v>
      </c>
      <c r="E2246" s="14">
        <v>2015</v>
      </c>
      <c r="F2246" s="14" t="s">
        <v>103</v>
      </c>
      <c r="G2246" s="26">
        <v>4720</v>
      </c>
      <c r="H2246" s="26">
        <v>10240</v>
      </c>
      <c r="I2246" s="53">
        <v>26496</v>
      </c>
      <c r="J2246" s="30">
        <v>0.99</v>
      </c>
      <c r="K2246" s="30"/>
      <c r="L2246" s="149">
        <v>23</v>
      </c>
      <c r="M2246" s="30">
        <v>0.26100000000000001</v>
      </c>
      <c r="N2246" s="30">
        <v>4.8000000000000001E-2</v>
      </c>
    </row>
    <row r="2247" spans="1:31">
      <c r="A2247" s="13" t="s">
        <v>177</v>
      </c>
      <c r="B2247" s="2" t="s">
        <v>78</v>
      </c>
      <c r="C2247" s="14" t="s">
        <v>194</v>
      </c>
      <c r="D2247" s="2">
        <v>2015</v>
      </c>
      <c r="E2247" s="14">
        <v>2015</v>
      </c>
      <c r="F2247" s="14" t="s">
        <v>103</v>
      </c>
      <c r="G2247" s="26">
        <v>978</v>
      </c>
      <c r="H2247" s="26">
        <v>1764</v>
      </c>
      <c r="I2247" s="53">
        <v>4858</v>
      </c>
      <c r="J2247" s="30">
        <v>0.85960000000000003</v>
      </c>
      <c r="K2247" s="30"/>
      <c r="L2247" s="149">
        <v>23</v>
      </c>
      <c r="M2247" s="30">
        <v>0.26100000000000001</v>
      </c>
      <c r="N2247" s="30">
        <v>4.8000000000000001E-2</v>
      </c>
    </row>
    <row r="2248" spans="1:31">
      <c r="A2248" s="13" t="s">
        <v>178</v>
      </c>
      <c r="B2248" s="2" t="s">
        <v>77</v>
      </c>
      <c r="C2248" s="14" t="s">
        <v>194</v>
      </c>
      <c r="D2248" s="2">
        <v>2015</v>
      </c>
      <c r="E2248" s="14">
        <v>2015</v>
      </c>
      <c r="F2248" s="14" t="s">
        <v>103</v>
      </c>
      <c r="G2248" s="26">
        <v>52486</v>
      </c>
      <c r="H2248" s="26">
        <v>124728</v>
      </c>
      <c r="I2248" s="53">
        <v>239170</v>
      </c>
      <c r="J2248" s="30">
        <v>0.98480000000000001</v>
      </c>
      <c r="K2248" s="30"/>
      <c r="L2248" s="149">
        <v>3</v>
      </c>
      <c r="M2248" s="30">
        <v>0.66700000000000004</v>
      </c>
      <c r="N2248" s="30">
        <v>5.7799999999999997E-2</v>
      </c>
    </row>
    <row r="2249" spans="1:31">
      <c r="A2249" s="13" t="s">
        <v>179</v>
      </c>
      <c r="B2249" s="2" t="s">
        <v>78</v>
      </c>
      <c r="C2249" s="14" t="s">
        <v>194</v>
      </c>
      <c r="D2249" s="2">
        <v>2015</v>
      </c>
      <c r="E2249" s="14">
        <v>2015</v>
      </c>
      <c r="F2249" s="14" t="s">
        <v>103</v>
      </c>
      <c r="G2249" s="26">
        <v>3015</v>
      </c>
      <c r="H2249" s="26">
        <v>5397</v>
      </c>
      <c r="I2249" s="53">
        <v>14066</v>
      </c>
      <c r="J2249" s="30">
        <v>0.89439999999999997</v>
      </c>
      <c r="K2249" s="30"/>
      <c r="L2249" s="149">
        <v>23</v>
      </c>
      <c r="M2249" s="30">
        <v>0.26100000000000001</v>
      </c>
      <c r="N2249" s="30">
        <v>4.8000000000000001E-2</v>
      </c>
    </row>
    <row r="2250" spans="1:31">
      <c r="A2250" s="13" t="s">
        <v>180</v>
      </c>
      <c r="B2250" s="2" t="s">
        <v>77</v>
      </c>
      <c r="C2250" s="14" t="s">
        <v>194</v>
      </c>
      <c r="D2250" s="2">
        <v>2015</v>
      </c>
      <c r="E2250" s="14">
        <v>2015</v>
      </c>
      <c r="F2250" s="14" t="s">
        <v>103</v>
      </c>
      <c r="G2250" s="26">
        <v>36643</v>
      </c>
      <c r="H2250" s="26">
        <v>75036</v>
      </c>
      <c r="I2250" s="53">
        <v>220154</v>
      </c>
      <c r="J2250" s="30">
        <v>0.96819999999999995</v>
      </c>
      <c r="K2250" s="30"/>
      <c r="L2250" s="149">
        <v>4</v>
      </c>
      <c r="M2250" s="30">
        <v>0.5</v>
      </c>
      <c r="N2250" s="30">
        <v>3.61E-2</v>
      </c>
      <c r="O2250" s="1"/>
      <c r="P2250" s="1"/>
      <c r="Q2250" s="1"/>
      <c r="R2250" s="1"/>
      <c r="S2250" s="1"/>
      <c r="T2250" s="1"/>
      <c r="U2250" s="1"/>
      <c r="V2250" s="1"/>
      <c r="W2250" s="1"/>
      <c r="X2250" s="1"/>
      <c r="Y2250" s="1"/>
      <c r="Z2250" s="1"/>
      <c r="AA2250" s="1"/>
      <c r="AB2250" s="1"/>
      <c r="AC2250" s="1"/>
      <c r="AD2250" s="1"/>
      <c r="AE2250" s="1"/>
    </row>
    <row r="2251" spans="1:31">
      <c r="A2251" s="13" t="s">
        <v>181</v>
      </c>
      <c r="B2251" s="2" t="s">
        <v>77</v>
      </c>
      <c r="C2251" s="14" t="s">
        <v>194</v>
      </c>
      <c r="D2251" s="2">
        <v>2015</v>
      </c>
      <c r="E2251" s="14">
        <v>2015</v>
      </c>
      <c r="F2251" s="14" t="s">
        <v>103</v>
      </c>
      <c r="G2251" s="26">
        <v>9846</v>
      </c>
      <c r="H2251" s="26">
        <v>20249</v>
      </c>
      <c r="I2251" s="53">
        <v>54945</v>
      </c>
      <c r="J2251" s="30">
        <v>0.93069999999999997</v>
      </c>
      <c r="K2251" s="30"/>
      <c r="L2251" s="149">
        <v>23</v>
      </c>
      <c r="M2251" s="30">
        <v>0.26100000000000001</v>
      </c>
      <c r="N2251" s="30">
        <v>4.8000000000000001E-2</v>
      </c>
      <c r="O2251" s="1"/>
      <c r="P2251" s="1"/>
      <c r="Q2251" s="1"/>
      <c r="R2251" s="1"/>
      <c r="S2251" s="1"/>
      <c r="T2251" s="1"/>
      <c r="U2251" s="1"/>
      <c r="V2251" s="1"/>
      <c r="W2251" s="1"/>
      <c r="X2251" s="1"/>
      <c r="Y2251" s="1"/>
      <c r="Z2251" s="1"/>
      <c r="AA2251" s="1"/>
      <c r="AB2251" s="1"/>
      <c r="AC2251" s="1"/>
      <c r="AD2251" s="1"/>
      <c r="AE2251" s="1"/>
    </row>
    <row r="2252" spans="1:31">
      <c r="A2252" s="13" t="s">
        <v>182</v>
      </c>
      <c r="B2252" s="2" t="s">
        <v>78</v>
      </c>
      <c r="C2252" s="14" t="s">
        <v>194</v>
      </c>
      <c r="D2252" s="2">
        <v>2015</v>
      </c>
      <c r="E2252" s="14">
        <v>2015</v>
      </c>
      <c r="F2252" s="14" t="s">
        <v>103</v>
      </c>
      <c r="G2252" s="26">
        <v>6059</v>
      </c>
      <c r="H2252" s="26">
        <v>13305</v>
      </c>
      <c r="I2252" s="53">
        <v>30134</v>
      </c>
      <c r="J2252" s="30">
        <v>1</v>
      </c>
      <c r="K2252" s="30"/>
      <c r="L2252" s="149">
        <v>23</v>
      </c>
      <c r="M2252" s="30">
        <v>0.26100000000000001</v>
      </c>
      <c r="N2252" s="30">
        <v>4.8000000000000001E-2</v>
      </c>
      <c r="O2252" s="1"/>
      <c r="P2252" s="1"/>
      <c r="Q2252" s="1"/>
      <c r="R2252" s="1"/>
      <c r="S2252" s="1"/>
      <c r="T2252" s="1"/>
      <c r="U2252" s="1"/>
      <c r="V2252" s="1"/>
      <c r="W2252" s="1"/>
      <c r="X2252" s="1"/>
      <c r="Y2252" s="1"/>
      <c r="Z2252" s="1"/>
      <c r="AA2252" s="1"/>
      <c r="AB2252" s="1"/>
      <c r="AC2252" s="1"/>
      <c r="AD2252" s="1"/>
      <c r="AE2252" s="1"/>
    </row>
    <row r="2253" spans="1:31">
      <c r="A2253" s="56" t="s">
        <v>183</v>
      </c>
      <c r="B2253" s="2" t="s">
        <v>66</v>
      </c>
      <c r="C2253" s="14" t="s">
        <v>195</v>
      </c>
      <c r="D2253" s="2">
        <v>2015</v>
      </c>
      <c r="E2253" s="14">
        <v>2015</v>
      </c>
      <c r="F2253" s="14" t="s">
        <v>103</v>
      </c>
      <c r="G2253" s="26">
        <v>2116049</v>
      </c>
      <c r="H2253" s="26">
        <v>4457512</v>
      </c>
      <c r="I2253" s="53">
        <v>12565092</v>
      </c>
      <c r="J2253" s="30">
        <v>0.96719999999999995</v>
      </c>
      <c r="K2253" s="30"/>
      <c r="L2253" s="149">
        <v>298</v>
      </c>
      <c r="M2253" s="30">
        <v>0.31900000000000001</v>
      </c>
      <c r="N2253" s="30">
        <v>6.5000000000000002E-2</v>
      </c>
      <c r="O2253" s="2"/>
      <c r="P2253" s="2"/>
      <c r="Q2253" s="2"/>
      <c r="R2253" s="2"/>
      <c r="S2253" s="2"/>
      <c r="T2253" s="2"/>
      <c r="U2253" s="2"/>
      <c r="V2253" s="2"/>
      <c r="W2253" s="2"/>
      <c r="X2253" s="2"/>
      <c r="Y2253" s="2"/>
      <c r="Z2253" s="2"/>
      <c r="AA2253" s="2"/>
      <c r="AB2253" s="2"/>
      <c r="AC2253" s="2"/>
      <c r="AD2253" s="2"/>
      <c r="AE2253" s="2"/>
    </row>
    <row r="2254" spans="1:31">
      <c r="A2254" s="56" t="s">
        <v>184</v>
      </c>
      <c r="B2254" s="2" t="s">
        <v>77</v>
      </c>
      <c r="C2254" s="14" t="s">
        <v>195</v>
      </c>
      <c r="D2254" s="2">
        <v>2015</v>
      </c>
      <c r="E2254" s="14">
        <v>2015</v>
      </c>
      <c r="F2254" s="14" t="s">
        <v>103</v>
      </c>
      <c r="G2254" s="26">
        <v>61063</v>
      </c>
      <c r="H2254" s="26">
        <v>119509</v>
      </c>
      <c r="I2254" s="53">
        <v>419444</v>
      </c>
      <c r="J2254" s="30">
        <v>0.81469999999999998</v>
      </c>
      <c r="K2254" s="30"/>
      <c r="L2254" s="149">
        <v>6</v>
      </c>
      <c r="M2254" s="30">
        <v>1</v>
      </c>
      <c r="N2254" s="30">
        <v>6.7500000000000004E-2</v>
      </c>
      <c r="O2254" s="1"/>
      <c r="P2254" s="1"/>
      <c r="Q2254" s="1"/>
      <c r="R2254" s="1"/>
      <c r="S2254" s="1"/>
      <c r="T2254" s="1"/>
      <c r="U2254" s="1"/>
      <c r="V2254" s="1"/>
      <c r="W2254" s="1"/>
      <c r="X2254" s="1"/>
      <c r="Y2254" s="1"/>
      <c r="Z2254" s="1"/>
      <c r="AA2254" s="1"/>
      <c r="AB2254" s="1"/>
      <c r="AC2254" s="1"/>
      <c r="AD2254" s="1"/>
      <c r="AE2254" s="1"/>
    </row>
    <row r="2255" spans="1:31">
      <c r="A2255" s="56" t="s">
        <v>185</v>
      </c>
      <c r="B2255" s="2" t="s">
        <v>78</v>
      </c>
      <c r="C2255" s="14" t="s">
        <v>195</v>
      </c>
      <c r="D2255" s="2">
        <v>2015</v>
      </c>
      <c r="E2255" s="14">
        <v>2015</v>
      </c>
      <c r="F2255" s="14" t="s">
        <v>103</v>
      </c>
      <c r="G2255" s="26">
        <v>99</v>
      </c>
      <c r="H2255" s="26">
        <v>165</v>
      </c>
      <c r="I2255" s="53">
        <v>377</v>
      </c>
      <c r="J2255" s="30">
        <v>1</v>
      </c>
      <c r="K2255" s="30"/>
      <c r="L2255" s="149">
        <v>40</v>
      </c>
      <c r="M2255" s="30">
        <v>0.27500000000000002</v>
      </c>
      <c r="N2255" s="30">
        <v>4.5699999999999998E-2</v>
      </c>
      <c r="O2255" s="1"/>
      <c r="P2255" s="1"/>
      <c r="Q2255" s="1"/>
      <c r="R2255" s="1"/>
      <c r="S2255" s="1"/>
      <c r="T2255" s="1"/>
      <c r="U2255" s="1"/>
      <c r="V2255" s="1"/>
      <c r="W2255" s="1"/>
      <c r="X2255" s="1"/>
      <c r="Y2255" s="1"/>
      <c r="Z2255" s="1"/>
      <c r="AA2255" s="1"/>
      <c r="AB2255" s="1"/>
      <c r="AC2255" s="1"/>
      <c r="AD2255" s="1"/>
      <c r="AE2255" s="1"/>
    </row>
    <row r="2256" spans="1:31">
      <c r="A2256" s="56" t="s">
        <v>186</v>
      </c>
      <c r="B2256" s="2" t="s">
        <v>78</v>
      </c>
      <c r="C2256" s="14" t="s">
        <v>195</v>
      </c>
      <c r="D2256" s="2">
        <v>2015</v>
      </c>
      <c r="E2256" s="14">
        <v>2015</v>
      </c>
      <c r="F2256" s="14" t="s">
        <v>103</v>
      </c>
      <c r="G2256" s="26">
        <v>1768</v>
      </c>
      <c r="H2256" s="26">
        <v>3380</v>
      </c>
      <c r="I2256" s="53">
        <v>7763</v>
      </c>
      <c r="J2256" s="30">
        <v>0.93940000000000001</v>
      </c>
      <c r="K2256" s="30"/>
      <c r="L2256" s="149">
        <v>40</v>
      </c>
      <c r="M2256" s="30">
        <v>0.27500000000000002</v>
      </c>
      <c r="N2256" s="30">
        <v>4.5699999999999998E-2</v>
      </c>
      <c r="O2256" s="1"/>
      <c r="P2256" s="1"/>
      <c r="Q2256" s="1"/>
      <c r="R2256" s="1"/>
      <c r="S2256" s="1"/>
      <c r="T2256" s="1"/>
      <c r="U2256" s="1"/>
      <c r="V2256" s="1"/>
      <c r="W2256" s="1"/>
      <c r="X2256" s="1"/>
      <c r="Y2256" s="1"/>
      <c r="Z2256" s="1"/>
      <c r="AA2256" s="1"/>
      <c r="AB2256" s="1"/>
      <c r="AC2256" s="1"/>
      <c r="AD2256" s="1"/>
      <c r="AE2256" s="1"/>
    </row>
    <row r="2257" spans="1:31">
      <c r="A2257" s="56" t="s">
        <v>187</v>
      </c>
      <c r="B2257" s="2" t="s">
        <v>78</v>
      </c>
      <c r="C2257" s="14" t="s">
        <v>195</v>
      </c>
      <c r="D2257" s="2">
        <v>2015</v>
      </c>
      <c r="E2257" s="14">
        <v>2015</v>
      </c>
      <c r="F2257" s="14" t="s">
        <v>103</v>
      </c>
      <c r="G2257" s="26">
        <v>16288</v>
      </c>
      <c r="H2257" s="26">
        <v>31606</v>
      </c>
      <c r="I2257" s="53">
        <v>80051</v>
      </c>
      <c r="J2257" s="30">
        <v>0.89490000000000003</v>
      </c>
      <c r="K2257" s="30"/>
      <c r="L2257" s="149">
        <v>40</v>
      </c>
      <c r="M2257" s="30">
        <v>0.27500000000000002</v>
      </c>
      <c r="N2257" s="30">
        <v>4.5699999999999998E-2</v>
      </c>
      <c r="O2257" s="1"/>
      <c r="P2257" s="1"/>
      <c r="Q2257" s="1"/>
      <c r="R2257" s="1"/>
      <c r="S2257" s="1"/>
      <c r="T2257" s="1"/>
      <c r="U2257" s="1"/>
      <c r="V2257" s="1"/>
      <c r="W2257" s="1"/>
      <c r="X2257" s="1"/>
      <c r="Y2257" s="1"/>
      <c r="Z2257" s="1"/>
      <c r="AA2257" s="1"/>
      <c r="AB2257" s="1"/>
      <c r="AC2257" s="1"/>
      <c r="AD2257" s="1"/>
      <c r="AE2257" s="1"/>
    </row>
    <row r="2258" spans="1:31">
      <c r="A2258" s="56" t="s">
        <v>188</v>
      </c>
      <c r="B2258" s="2" t="s">
        <v>78</v>
      </c>
      <c r="C2258" s="14" t="s">
        <v>195</v>
      </c>
      <c r="D2258" s="2">
        <v>2015</v>
      </c>
      <c r="E2258" s="14">
        <v>2015</v>
      </c>
      <c r="F2258" s="14" t="s">
        <v>103</v>
      </c>
      <c r="G2258" s="26">
        <v>2941</v>
      </c>
      <c r="H2258" s="26">
        <v>5504</v>
      </c>
      <c r="I2258" s="53">
        <v>11707</v>
      </c>
      <c r="J2258" s="30">
        <v>0.98399999999999999</v>
      </c>
      <c r="K2258" s="30"/>
      <c r="L2258" s="149">
        <v>40</v>
      </c>
      <c r="M2258" s="30">
        <v>0.27500000000000002</v>
      </c>
      <c r="N2258" s="30">
        <v>4.5699999999999998E-2</v>
      </c>
      <c r="O2258" s="1"/>
      <c r="P2258" s="1"/>
      <c r="Q2258" s="1"/>
      <c r="R2258" s="1"/>
      <c r="S2258" s="1"/>
      <c r="T2258" s="1"/>
      <c r="U2258" s="1"/>
      <c r="V2258" s="1"/>
      <c r="W2258" s="1"/>
      <c r="X2258" s="1"/>
      <c r="Y2258" s="1"/>
      <c r="Z2258" s="1"/>
      <c r="AA2258" s="1"/>
      <c r="AB2258" s="1"/>
      <c r="AC2258" s="1"/>
      <c r="AD2258" s="1"/>
      <c r="AE2258" s="1"/>
    </row>
    <row r="2259" spans="1:31">
      <c r="A2259" s="56" t="s">
        <v>189</v>
      </c>
      <c r="B2259" s="2" t="s">
        <v>78</v>
      </c>
      <c r="C2259" s="14" t="s">
        <v>195</v>
      </c>
      <c r="D2259" s="2">
        <v>2015</v>
      </c>
      <c r="E2259" s="14">
        <v>2015</v>
      </c>
      <c r="F2259" s="14" t="s">
        <v>103</v>
      </c>
      <c r="G2259" s="26">
        <v>739</v>
      </c>
      <c r="H2259" s="26">
        <v>1748</v>
      </c>
      <c r="I2259" s="53">
        <v>8425</v>
      </c>
      <c r="J2259" s="30">
        <v>0.87880000000000003</v>
      </c>
      <c r="K2259" s="30"/>
      <c r="L2259" s="149">
        <v>40</v>
      </c>
      <c r="M2259" s="30">
        <v>0.27500000000000002</v>
      </c>
      <c r="N2259" s="30">
        <v>4.5699999999999998E-2</v>
      </c>
      <c r="O2259" s="1"/>
      <c r="P2259" s="1"/>
      <c r="Q2259" s="1"/>
      <c r="R2259" s="1"/>
      <c r="S2259" s="1"/>
      <c r="T2259" s="1"/>
      <c r="U2259" s="1"/>
      <c r="V2259" s="1"/>
      <c r="W2259" s="1"/>
      <c r="X2259" s="1"/>
      <c r="Y2259" s="1"/>
      <c r="Z2259" s="1"/>
      <c r="AA2259" s="1"/>
      <c r="AB2259" s="1"/>
      <c r="AC2259" s="1"/>
      <c r="AD2259" s="1"/>
      <c r="AE2259" s="1"/>
    </row>
    <row r="2260" spans="1:31">
      <c r="A2260" s="56" t="s">
        <v>190</v>
      </c>
      <c r="B2260" s="2" t="s">
        <v>77</v>
      </c>
      <c r="C2260" s="14" t="s">
        <v>195</v>
      </c>
      <c r="D2260" s="2">
        <v>2015</v>
      </c>
      <c r="E2260" s="14">
        <v>2015</v>
      </c>
      <c r="F2260" s="14" t="s">
        <v>103</v>
      </c>
      <c r="G2260" s="26">
        <v>35311</v>
      </c>
      <c r="H2260" s="26">
        <v>71256</v>
      </c>
      <c r="I2260" s="53">
        <v>260009</v>
      </c>
      <c r="J2260" s="30">
        <v>0.95669999999999999</v>
      </c>
      <c r="K2260" s="30"/>
      <c r="L2260" s="149">
        <v>5</v>
      </c>
      <c r="M2260" s="30">
        <v>0.6</v>
      </c>
      <c r="N2260" s="30">
        <v>3.1199999999999999E-2</v>
      </c>
      <c r="O2260" s="1"/>
      <c r="P2260" s="1"/>
      <c r="Q2260" s="1"/>
      <c r="R2260" s="1"/>
      <c r="S2260" s="1"/>
      <c r="T2260" s="1"/>
      <c r="U2260" s="1"/>
      <c r="V2260" s="1"/>
      <c r="W2260" s="1"/>
      <c r="X2260" s="1"/>
      <c r="Y2260" s="1"/>
      <c r="Z2260" s="1"/>
      <c r="AA2260" s="1"/>
      <c r="AB2260" s="1"/>
      <c r="AC2260" s="1"/>
      <c r="AD2260" s="1"/>
      <c r="AE2260" s="1"/>
    </row>
    <row r="2261" spans="1:31">
      <c r="A2261" s="56" t="s">
        <v>191</v>
      </c>
      <c r="B2261" s="2" t="s">
        <v>78</v>
      </c>
      <c r="C2261" s="14" t="s">
        <v>195</v>
      </c>
      <c r="D2261" s="2">
        <v>2015</v>
      </c>
      <c r="E2261" s="14">
        <v>2015</v>
      </c>
      <c r="F2261" s="14" t="s">
        <v>103</v>
      </c>
      <c r="G2261" s="26">
        <v>2482</v>
      </c>
      <c r="H2261" s="26">
        <v>5144</v>
      </c>
      <c r="I2261" s="53">
        <v>11256</v>
      </c>
      <c r="J2261" s="30">
        <v>1</v>
      </c>
      <c r="K2261" s="30"/>
      <c r="L2261" s="149">
        <v>40</v>
      </c>
      <c r="M2261" s="30">
        <v>0.27500000000000002</v>
      </c>
      <c r="N2261" s="30">
        <v>4.5699999999999998E-2</v>
      </c>
      <c r="O2261" s="1"/>
      <c r="P2261" s="1"/>
      <c r="Q2261" s="1"/>
      <c r="R2261" s="1"/>
      <c r="S2261" s="1"/>
      <c r="T2261" s="1"/>
      <c r="U2261" s="1"/>
      <c r="V2261" s="1"/>
      <c r="W2261" s="1"/>
      <c r="X2261" s="1"/>
      <c r="Y2261" s="1"/>
      <c r="Z2261" s="1"/>
      <c r="AA2261" s="1"/>
      <c r="AB2261" s="1"/>
      <c r="AC2261" s="1"/>
      <c r="AD2261" s="1"/>
      <c r="AE2261" s="1"/>
    </row>
    <row r="2262" spans="1:31">
      <c r="A2262" s="56" t="s">
        <v>192</v>
      </c>
      <c r="B2262" s="2" t="s">
        <v>78</v>
      </c>
      <c r="C2262" s="14" t="s">
        <v>195</v>
      </c>
      <c r="D2262" s="2">
        <v>2015</v>
      </c>
      <c r="E2262" s="14">
        <v>2015</v>
      </c>
      <c r="F2262" s="14" t="s">
        <v>103</v>
      </c>
      <c r="G2262" s="26">
        <v>7312</v>
      </c>
      <c r="H2262" s="26">
        <v>13223</v>
      </c>
      <c r="I2262" s="53">
        <v>37166</v>
      </c>
      <c r="J2262" s="30">
        <v>0.99470000000000003</v>
      </c>
      <c r="K2262" s="30"/>
      <c r="L2262" s="149">
        <v>40</v>
      </c>
      <c r="M2262" s="30">
        <v>0.27500000000000002</v>
      </c>
      <c r="N2262" s="30">
        <v>4.5699999999999998E-2</v>
      </c>
      <c r="O2262" s="1"/>
      <c r="P2262" s="1"/>
      <c r="Q2262" s="1"/>
      <c r="R2262" s="1"/>
      <c r="S2262" s="1"/>
      <c r="T2262" s="1"/>
      <c r="U2262" s="1"/>
      <c r="V2262" s="1"/>
      <c r="W2262" s="1"/>
      <c r="X2262" s="1"/>
      <c r="Y2262" s="1"/>
      <c r="Z2262" s="1"/>
      <c r="AA2262" s="1"/>
      <c r="AB2262" s="1"/>
      <c r="AC2262" s="1"/>
      <c r="AD2262" s="1"/>
      <c r="AE2262" s="1"/>
    </row>
    <row r="2263" spans="1:31">
      <c r="A2263" s="13" t="s">
        <v>134</v>
      </c>
      <c r="B2263" s="2" t="s">
        <v>77</v>
      </c>
      <c r="C2263" s="14" t="s">
        <v>195</v>
      </c>
      <c r="D2263" s="2">
        <v>2015</v>
      </c>
      <c r="E2263" s="14">
        <v>2015</v>
      </c>
      <c r="F2263" s="14" t="s">
        <v>103</v>
      </c>
      <c r="G2263" s="26">
        <v>97452</v>
      </c>
      <c r="H2263" s="26">
        <v>228861</v>
      </c>
      <c r="I2263" s="53">
        <v>458494</v>
      </c>
      <c r="J2263" s="30">
        <v>0.96550000000000002</v>
      </c>
      <c r="K2263" s="30"/>
      <c r="L2263" s="149">
        <v>7</v>
      </c>
      <c r="M2263" s="30">
        <v>0.14299999999999999</v>
      </c>
      <c r="N2263" s="30">
        <v>2.58E-2</v>
      </c>
      <c r="O2263" s="1"/>
      <c r="P2263" s="1"/>
      <c r="Q2263" s="1"/>
      <c r="R2263" s="1"/>
      <c r="S2263" s="1"/>
      <c r="T2263" s="1"/>
      <c r="U2263" s="1"/>
      <c r="V2263" s="1"/>
      <c r="W2263" s="1"/>
      <c r="X2263" s="1"/>
      <c r="Y2263" s="1"/>
      <c r="Z2263" s="1"/>
      <c r="AA2263" s="1"/>
      <c r="AB2263" s="1"/>
      <c r="AC2263" s="1"/>
      <c r="AD2263" s="1"/>
      <c r="AE2263" s="1"/>
    </row>
    <row r="2264" spans="1:31">
      <c r="A2264" s="13" t="s">
        <v>135</v>
      </c>
      <c r="B2264" s="2" t="s">
        <v>78</v>
      </c>
      <c r="C2264" s="14" t="s">
        <v>195</v>
      </c>
      <c r="D2264" s="2">
        <v>2015</v>
      </c>
      <c r="E2264" s="14">
        <v>2015</v>
      </c>
      <c r="F2264" s="14" t="s">
        <v>103</v>
      </c>
      <c r="G2264" s="26">
        <v>1497</v>
      </c>
      <c r="H2264" s="26">
        <v>3648</v>
      </c>
      <c r="I2264" s="53">
        <v>11566</v>
      </c>
      <c r="J2264" s="30">
        <v>1</v>
      </c>
      <c r="K2264" s="30"/>
      <c r="L2264" s="149">
        <v>40</v>
      </c>
      <c r="M2264" s="30">
        <v>0.27500000000000002</v>
      </c>
      <c r="N2264" s="30">
        <v>4.5699999999999998E-2</v>
      </c>
      <c r="O2264" s="1"/>
      <c r="P2264" s="1"/>
      <c r="Q2264" s="1"/>
      <c r="R2264" s="1"/>
      <c r="S2264" s="1"/>
      <c r="T2264" s="1"/>
      <c r="U2264" s="1"/>
      <c r="V2264" s="1"/>
      <c r="W2264" s="1"/>
      <c r="X2264" s="1"/>
      <c r="Y2264" s="1"/>
      <c r="Z2264" s="1"/>
      <c r="AA2264" s="1"/>
      <c r="AB2264" s="1"/>
      <c r="AC2264" s="1"/>
      <c r="AD2264" s="1"/>
      <c r="AE2264" s="1"/>
    </row>
    <row r="2265" spans="1:31">
      <c r="A2265" s="13" t="s">
        <v>136</v>
      </c>
      <c r="B2265" s="2" t="s">
        <v>78</v>
      </c>
      <c r="C2265" s="14" t="s">
        <v>195</v>
      </c>
      <c r="D2265" s="2">
        <v>2015</v>
      </c>
      <c r="E2265" s="14">
        <v>2015</v>
      </c>
      <c r="F2265" s="14" t="s">
        <v>103</v>
      </c>
      <c r="G2265" s="26">
        <v>11817</v>
      </c>
      <c r="H2265" s="26">
        <v>20667</v>
      </c>
      <c r="I2265" s="53">
        <v>49462</v>
      </c>
      <c r="J2265" s="30">
        <v>0.99629999999999996</v>
      </c>
      <c r="K2265" s="30"/>
      <c r="L2265" s="149">
        <v>40</v>
      </c>
      <c r="M2265" s="30">
        <v>0.27500000000000002</v>
      </c>
      <c r="N2265" s="30">
        <v>4.5699999999999998E-2</v>
      </c>
      <c r="O2265" s="1"/>
      <c r="P2265" s="1"/>
      <c r="Q2265" s="1"/>
      <c r="R2265" s="1"/>
      <c r="S2265" s="1"/>
      <c r="T2265" s="1"/>
      <c r="U2265" s="1"/>
      <c r="V2265" s="1"/>
      <c r="W2265" s="1"/>
      <c r="X2265" s="1"/>
      <c r="Y2265" s="1"/>
      <c r="Z2265" s="1"/>
      <c r="AA2265" s="1"/>
      <c r="AB2265" s="1"/>
      <c r="AC2265" s="1"/>
      <c r="AD2265" s="1"/>
      <c r="AE2265" s="1"/>
    </row>
    <row r="2266" spans="1:31">
      <c r="A2266" s="13" t="s">
        <v>137</v>
      </c>
      <c r="B2266" s="2" t="s">
        <v>78</v>
      </c>
      <c r="C2266" s="14" t="s">
        <v>195</v>
      </c>
      <c r="D2266" s="2">
        <v>2015</v>
      </c>
      <c r="E2266" s="14">
        <v>2015</v>
      </c>
      <c r="F2266" s="14" t="s">
        <v>103</v>
      </c>
      <c r="G2266" s="26">
        <v>16849</v>
      </c>
      <c r="H2266" s="26">
        <v>42032</v>
      </c>
      <c r="I2266" s="53">
        <v>89469</v>
      </c>
      <c r="J2266" s="30">
        <v>0.9486</v>
      </c>
      <c r="K2266" s="30"/>
      <c r="L2266" s="149">
        <v>40</v>
      </c>
      <c r="M2266" s="30">
        <v>0.27500000000000002</v>
      </c>
      <c r="N2266" s="30">
        <v>4.5699999999999998E-2</v>
      </c>
    </row>
    <row r="2267" spans="1:31">
      <c r="A2267" s="13" t="s">
        <v>138</v>
      </c>
      <c r="B2267" s="2" t="s">
        <v>78</v>
      </c>
      <c r="C2267" s="14" t="s">
        <v>195</v>
      </c>
      <c r="D2267" s="2">
        <v>2015</v>
      </c>
      <c r="E2267" s="14">
        <v>2015</v>
      </c>
      <c r="F2267" s="14" t="s">
        <v>103</v>
      </c>
      <c r="G2267" s="26">
        <v>1053</v>
      </c>
      <c r="H2267" s="26">
        <v>2084</v>
      </c>
      <c r="I2267" s="53">
        <v>5440</v>
      </c>
      <c r="J2267" s="30">
        <v>0.97960000000000003</v>
      </c>
      <c r="K2267" s="30"/>
      <c r="L2267" s="149">
        <v>40</v>
      </c>
      <c r="M2267" s="30">
        <v>0.27500000000000002</v>
      </c>
      <c r="N2267" s="30">
        <v>4.5699999999999998E-2</v>
      </c>
    </row>
    <row r="2268" spans="1:31">
      <c r="A2268" s="13" t="s">
        <v>139</v>
      </c>
      <c r="B2268" s="2" t="s">
        <v>78</v>
      </c>
      <c r="C2268" s="14" t="s">
        <v>195</v>
      </c>
      <c r="D2268" s="2">
        <v>2015</v>
      </c>
      <c r="E2268" s="14">
        <v>2015</v>
      </c>
      <c r="F2268" s="14" t="s">
        <v>103</v>
      </c>
      <c r="G2268" s="26">
        <v>65335</v>
      </c>
      <c r="H2268" s="26">
        <v>154862</v>
      </c>
      <c r="I2268" s="53">
        <v>372153</v>
      </c>
      <c r="J2268" s="30">
        <v>0.99529999999999996</v>
      </c>
      <c r="K2268" s="30"/>
      <c r="L2268" s="149">
        <v>16</v>
      </c>
      <c r="M2268" s="30">
        <v>0.188</v>
      </c>
      <c r="N2268" s="30">
        <v>6.4000000000000003E-3</v>
      </c>
    </row>
    <row r="2269" spans="1:31">
      <c r="A2269" s="13" t="s">
        <v>140</v>
      </c>
      <c r="B2269" s="2" t="s">
        <v>78</v>
      </c>
      <c r="C2269" s="14" t="s">
        <v>195</v>
      </c>
      <c r="D2269" s="2">
        <v>2015</v>
      </c>
      <c r="E2269" s="14">
        <v>2015</v>
      </c>
      <c r="F2269" s="14" t="s">
        <v>103</v>
      </c>
      <c r="G2269" s="26">
        <v>10505</v>
      </c>
      <c r="H2269" s="26">
        <v>24532</v>
      </c>
      <c r="I2269" s="53">
        <v>54721</v>
      </c>
      <c r="J2269" s="30">
        <v>0.99609999999999999</v>
      </c>
      <c r="K2269" s="30"/>
      <c r="L2269" s="149">
        <v>40</v>
      </c>
      <c r="M2269" s="30">
        <v>0.27500000000000002</v>
      </c>
      <c r="N2269" s="30">
        <v>4.5699999999999998E-2</v>
      </c>
    </row>
    <row r="2270" spans="1:31">
      <c r="A2270" s="13" t="s">
        <v>141</v>
      </c>
      <c r="B2270" s="2" t="s">
        <v>78</v>
      </c>
      <c r="C2270" s="14" t="s">
        <v>195</v>
      </c>
      <c r="D2270" s="2">
        <v>2015</v>
      </c>
      <c r="E2270" s="14">
        <v>2015</v>
      </c>
      <c r="F2270" s="14" t="s">
        <v>103</v>
      </c>
      <c r="G2270" s="26">
        <v>6082</v>
      </c>
      <c r="H2270" s="26">
        <v>11837</v>
      </c>
      <c r="I2270" s="53">
        <v>29496</v>
      </c>
      <c r="J2270" s="30">
        <v>0.96579999999999999</v>
      </c>
      <c r="K2270" s="30"/>
      <c r="L2270" s="149">
        <v>40</v>
      </c>
      <c r="M2270" s="30">
        <v>0.27500000000000002</v>
      </c>
      <c r="N2270" s="30">
        <v>4.5699999999999998E-2</v>
      </c>
    </row>
    <row r="2271" spans="1:31">
      <c r="A2271" s="13" t="s">
        <v>142</v>
      </c>
      <c r="B2271" s="2" t="s">
        <v>78</v>
      </c>
      <c r="C2271" s="14" t="s">
        <v>195</v>
      </c>
      <c r="D2271" s="2">
        <v>2015</v>
      </c>
      <c r="E2271" s="14">
        <v>2015</v>
      </c>
      <c r="F2271" s="14" t="s">
        <v>103</v>
      </c>
      <c r="G2271" s="26">
        <v>1545</v>
      </c>
      <c r="H2271" s="26">
        <v>3179</v>
      </c>
      <c r="I2271" s="53">
        <v>7403</v>
      </c>
      <c r="J2271" s="30">
        <v>0.91890000000000005</v>
      </c>
      <c r="K2271" s="30"/>
      <c r="L2271" s="149">
        <v>40</v>
      </c>
      <c r="M2271" s="30">
        <v>0.27500000000000002</v>
      </c>
      <c r="N2271" s="30">
        <v>4.5699999999999998E-2</v>
      </c>
    </row>
    <row r="2272" spans="1:31">
      <c r="A2272" s="13" t="s">
        <v>143</v>
      </c>
      <c r="B2272" s="2" t="s">
        <v>79</v>
      </c>
      <c r="C2272" s="14" t="s">
        <v>195</v>
      </c>
      <c r="D2272" s="2">
        <v>2015</v>
      </c>
      <c r="E2272" s="14">
        <v>2015</v>
      </c>
      <c r="F2272" s="14" t="s">
        <v>103</v>
      </c>
      <c r="G2272" s="26">
        <v>586247</v>
      </c>
      <c r="H2272" s="26">
        <v>1182492</v>
      </c>
      <c r="I2272" s="53">
        <v>3693763</v>
      </c>
      <c r="J2272" s="30">
        <v>0.97019999999999995</v>
      </c>
      <c r="K2272" s="30"/>
      <c r="L2272" s="149">
        <v>44</v>
      </c>
      <c r="M2272" s="30">
        <v>0.432</v>
      </c>
      <c r="N2272" s="30">
        <v>5.8299999999999998E-2</v>
      </c>
    </row>
    <row r="2273" spans="1:14">
      <c r="A2273" s="13" t="s">
        <v>144</v>
      </c>
      <c r="B2273" s="2" t="s">
        <v>78</v>
      </c>
      <c r="C2273" s="14" t="s">
        <v>195</v>
      </c>
      <c r="D2273" s="2">
        <v>2015</v>
      </c>
      <c r="E2273" s="14">
        <v>2015</v>
      </c>
      <c r="F2273" s="14" t="s">
        <v>103</v>
      </c>
      <c r="G2273" s="26">
        <v>12080</v>
      </c>
      <c r="H2273" s="26">
        <v>29839</v>
      </c>
      <c r="I2273" s="53">
        <v>68801</v>
      </c>
      <c r="J2273" s="30">
        <v>0.98939999999999995</v>
      </c>
      <c r="K2273" s="30"/>
      <c r="L2273" s="149">
        <v>40</v>
      </c>
      <c r="M2273" s="30">
        <v>0.27500000000000002</v>
      </c>
      <c r="N2273" s="30">
        <v>4.5699999999999998E-2</v>
      </c>
    </row>
    <row r="2274" spans="1:14">
      <c r="A2274" s="13" t="s">
        <v>145</v>
      </c>
      <c r="B2274" s="2" t="s">
        <v>78</v>
      </c>
      <c r="C2274" s="14" t="s">
        <v>195</v>
      </c>
      <c r="D2274" s="2">
        <v>2015</v>
      </c>
      <c r="E2274" s="14">
        <v>2015</v>
      </c>
      <c r="F2274" s="14" t="s">
        <v>103</v>
      </c>
      <c r="G2274" s="26">
        <v>6407</v>
      </c>
      <c r="H2274" s="26">
        <v>10528</v>
      </c>
      <c r="I2274" s="53">
        <v>42703</v>
      </c>
      <c r="J2274" s="30">
        <v>0.9859</v>
      </c>
      <c r="K2274" s="30"/>
      <c r="L2274" s="149">
        <v>40</v>
      </c>
      <c r="M2274" s="30">
        <v>0.27500000000000002</v>
      </c>
      <c r="N2274" s="30">
        <v>4.5699999999999998E-2</v>
      </c>
    </row>
    <row r="2275" spans="1:14">
      <c r="A2275" s="13" t="s">
        <v>146</v>
      </c>
      <c r="B2275" s="2" t="s">
        <v>78</v>
      </c>
      <c r="C2275" s="14" t="s">
        <v>195</v>
      </c>
      <c r="D2275" s="2">
        <v>2015</v>
      </c>
      <c r="E2275" s="14">
        <v>2015</v>
      </c>
      <c r="F2275" s="14" t="s">
        <v>103</v>
      </c>
      <c r="G2275" s="26">
        <v>1115</v>
      </c>
      <c r="H2275" s="26">
        <v>2136</v>
      </c>
      <c r="I2275" s="53">
        <v>4777</v>
      </c>
      <c r="J2275" s="30">
        <v>0.9778</v>
      </c>
      <c r="K2275" s="30"/>
      <c r="L2275" s="149">
        <v>40</v>
      </c>
      <c r="M2275" s="30">
        <v>0.27500000000000002</v>
      </c>
      <c r="N2275" s="30">
        <v>4.5699999999999998E-2</v>
      </c>
    </row>
    <row r="2276" spans="1:14">
      <c r="A2276" s="13" t="s">
        <v>147</v>
      </c>
      <c r="B2276" s="2" t="s">
        <v>78</v>
      </c>
      <c r="C2276" s="14" t="s">
        <v>195</v>
      </c>
      <c r="D2276" s="2">
        <v>2015</v>
      </c>
      <c r="E2276" s="14">
        <v>2015</v>
      </c>
      <c r="F2276" s="14" t="s">
        <v>103</v>
      </c>
      <c r="G2276" s="26">
        <v>7036</v>
      </c>
      <c r="H2276" s="26">
        <v>13070</v>
      </c>
      <c r="I2276" s="53">
        <v>39047</v>
      </c>
      <c r="J2276" s="30">
        <v>0.99450000000000005</v>
      </c>
      <c r="K2276" s="30"/>
      <c r="L2276" s="149">
        <v>40</v>
      </c>
      <c r="M2276" s="30">
        <v>0.27500000000000002</v>
      </c>
      <c r="N2276" s="30">
        <v>4.5699999999999998E-2</v>
      </c>
    </row>
    <row r="2277" spans="1:14">
      <c r="A2277" s="13" t="s">
        <v>148</v>
      </c>
      <c r="B2277" s="2" t="s">
        <v>78</v>
      </c>
      <c r="C2277" s="14" t="s">
        <v>195</v>
      </c>
      <c r="D2277" s="2">
        <v>2015</v>
      </c>
      <c r="E2277" s="14">
        <v>2015</v>
      </c>
      <c r="F2277" s="14" t="s">
        <v>103</v>
      </c>
      <c r="G2277" s="26">
        <v>25041</v>
      </c>
      <c r="H2277" s="26">
        <v>58606</v>
      </c>
      <c r="I2277" s="53">
        <v>133829</v>
      </c>
      <c r="J2277" s="30">
        <v>0.97260000000000002</v>
      </c>
      <c r="K2277" s="30"/>
      <c r="L2277" s="149">
        <v>4</v>
      </c>
      <c r="M2277" s="30">
        <v>0.5</v>
      </c>
      <c r="N2277" s="30">
        <v>1.6500000000000001E-2</v>
      </c>
    </row>
    <row r="2278" spans="1:14">
      <c r="A2278" s="13" t="s">
        <v>149</v>
      </c>
      <c r="B2278" s="2" t="s">
        <v>78</v>
      </c>
      <c r="C2278" s="14" t="s">
        <v>195</v>
      </c>
      <c r="D2278" s="2">
        <v>2015</v>
      </c>
      <c r="E2278" s="14">
        <v>2015</v>
      </c>
      <c r="F2278" s="14" t="s">
        <v>103</v>
      </c>
      <c r="G2278" s="26">
        <v>473</v>
      </c>
      <c r="H2278" s="26">
        <v>1040</v>
      </c>
      <c r="I2278" s="53">
        <v>3167</v>
      </c>
      <c r="J2278" s="30">
        <v>1</v>
      </c>
      <c r="K2278" s="30"/>
      <c r="L2278" s="149">
        <v>40</v>
      </c>
      <c r="M2278" s="30">
        <v>0.27500000000000002</v>
      </c>
      <c r="N2278" s="30">
        <v>4.5699999999999998E-2</v>
      </c>
    </row>
    <row r="2279" spans="1:14">
      <c r="A2279" s="13" t="s">
        <v>150</v>
      </c>
      <c r="B2279" s="2" t="s">
        <v>78</v>
      </c>
      <c r="C2279" s="14" t="s">
        <v>195</v>
      </c>
      <c r="D2279" s="2">
        <v>2015</v>
      </c>
      <c r="E2279" s="14">
        <v>2015</v>
      </c>
      <c r="F2279" s="14" t="s">
        <v>103</v>
      </c>
      <c r="G2279" s="26">
        <v>517</v>
      </c>
      <c r="H2279" s="26">
        <v>857</v>
      </c>
      <c r="I2279" s="53">
        <v>3546</v>
      </c>
      <c r="J2279" s="30">
        <v>1</v>
      </c>
      <c r="K2279" s="30"/>
      <c r="L2279" s="149">
        <v>40</v>
      </c>
      <c r="M2279" s="30">
        <v>0.27500000000000002</v>
      </c>
      <c r="N2279" s="30">
        <v>4.5699999999999998E-2</v>
      </c>
    </row>
    <row r="2280" spans="1:14">
      <c r="A2280" s="13" t="s">
        <v>151</v>
      </c>
      <c r="B2280" s="2" t="s">
        <v>78</v>
      </c>
      <c r="C2280" s="14" t="s">
        <v>195</v>
      </c>
      <c r="D2280" s="2">
        <v>2015</v>
      </c>
      <c r="E2280" s="14">
        <v>2015</v>
      </c>
      <c r="F2280" s="14" t="s">
        <v>103</v>
      </c>
      <c r="G2280" s="26">
        <v>24295</v>
      </c>
      <c r="H2280" s="26">
        <v>54840</v>
      </c>
      <c r="I2280" s="53">
        <v>167195</v>
      </c>
      <c r="J2280" s="30">
        <v>0.99909999999999999</v>
      </c>
      <c r="K2280" s="30"/>
      <c r="L2280" s="149">
        <v>7</v>
      </c>
      <c r="M2280" s="30">
        <v>0.14299999999999999</v>
      </c>
      <c r="N2280" s="30">
        <v>7.4800000000000005E-2</v>
      </c>
    </row>
    <row r="2281" spans="1:14">
      <c r="A2281" s="13" t="s">
        <v>152</v>
      </c>
      <c r="B2281" s="2" t="s">
        <v>78</v>
      </c>
      <c r="C2281" s="14" t="s">
        <v>195</v>
      </c>
      <c r="D2281" s="2">
        <v>2015</v>
      </c>
      <c r="E2281" s="14">
        <v>2015</v>
      </c>
      <c r="F2281" s="14" t="s">
        <v>103</v>
      </c>
      <c r="G2281" s="26">
        <v>3653</v>
      </c>
      <c r="H2281" s="26">
        <v>7614</v>
      </c>
      <c r="I2281" s="53">
        <v>31350</v>
      </c>
      <c r="J2281" s="30">
        <v>0.98870000000000002</v>
      </c>
      <c r="K2281" s="30"/>
      <c r="L2281" s="149">
        <v>40</v>
      </c>
      <c r="M2281" s="30">
        <v>0.27500000000000002</v>
      </c>
      <c r="N2281" s="30">
        <v>4.5699999999999998E-2</v>
      </c>
    </row>
    <row r="2282" spans="1:14">
      <c r="A2282" s="13" t="s">
        <v>153</v>
      </c>
      <c r="B2282" s="2" t="s">
        <v>78</v>
      </c>
      <c r="C2282" s="14" t="s">
        <v>195</v>
      </c>
      <c r="D2282" s="2">
        <v>2015</v>
      </c>
      <c r="E2282" s="14">
        <v>2015</v>
      </c>
      <c r="F2282" s="14" t="s">
        <v>103</v>
      </c>
      <c r="G2282" s="26">
        <v>4248</v>
      </c>
      <c r="H2282" s="26">
        <v>7695</v>
      </c>
      <c r="I2282" s="53">
        <v>23782</v>
      </c>
      <c r="J2282" s="30">
        <v>0.96450000000000002</v>
      </c>
      <c r="K2282" s="30"/>
      <c r="L2282" s="149">
        <v>40</v>
      </c>
      <c r="M2282" s="30">
        <v>0.27500000000000002</v>
      </c>
      <c r="N2282" s="30">
        <v>4.5699999999999998E-2</v>
      </c>
    </row>
    <row r="2283" spans="1:14">
      <c r="A2283" s="13" t="s">
        <v>154</v>
      </c>
      <c r="B2283" s="2" t="s">
        <v>77</v>
      </c>
      <c r="C2283" s="14" t="s">
        <v>195</v>
      </c>
      <c r="D2283" s="2">
        <v>2015</v>
      </c>
      <c r="E2283" s="14">
        <v>2015</v>
      </c>
      <c r="F2283" s="14" t="s">
        <v>103</v>
      </c>
      <c r="G2283" s="26">
        <v>121176</v>
      </c>
      <c r="H2283" s="26">
        <v>254534</v>
      </c>
      <c r="I2283" s="53">
        <v>850399</v>
      </c>
      <c r="J2283" s="30">
        <v>0.98260000000000003</v>
      </c>
      <c r="K2283" s="30"/>
      <c r="L2283" s="149">
        <v>11</v>
      </c>
      <c r="M2283" s="30">
        <v>0.45500000000000002</v>
      </c>
      <c r="N2283" s="30">
        <v>3.3000000000000002E-2</v>
      </c>
    </row>
    <row r="2284" spans="1:14">
      <c r="A2284" s="13" t="s">
        <v>155</v>
      </c>
      <c r="B2284" s="2" t="s">
        <v>77</v>
      </c>
      <c r="C2284" s="14" t="s">
        <v>195</v>
      </c>
      <c r="D2284" s="2">
        <v>2015</v>
      </c>
      <c r="E2284" s="14">
        <v>2015</v>
      </c>
      <c r="F2284" s="14" t="s">
        <v>103</v>
      </c>
      <c r="G2284" s="26">
        <v>9362</v>
      </c>
      <c r="H2284" s="26">
        <v>18421</v>
      </c>
      <c r="I2284" s="53">
        <v>61333</v>
      </c>
      <c r="J2284" s="30">
        <v>0.95499999999999996</v>
      </c>
      <c r="K2284" s="30"/>
      <c r="L2284" s="149">
        <v>40</v>
      </c>
      <c r="M2284" s="30">
        <v>0.27500000000000002</v>
      </c>
      <c r="N2284" s="30">
        <v>4.5699999999999998E-2</v>
      </c>
    </row>
    <row r="2285" spans="1:14">
      <c r="A2285" s="13" t="s">
        <v>156</v>
      </c>
      <c r="B2285" s="2" t="s">
        <v>78</v>
      </c>
      <c r="C2285" s="14" t="s">
        <v>195</v>
      </c>
      <c r="D2285" s="2">
        <v>2015</v>
      </c>
      <c r="E2285" s="14">
        <v>2015</v>
      </c>
      <c r="F2285" s="14" t="s">
        <v>103</v>
      </c>
      <c r="G2285" s="26">
        <v>1108</v>
      </c>
      <c r="H2285" s="26">
        <v>2069</v>
      </c>
      <c r="I2285" s="53">
        <v>5636</v>
      </c>
      <c r="J2285" s="30">
        <v>1</v>
      </c>
      <c r="K2285" s="30"/>
      <c r="L2285" s="149">
        <v>40</v>
      </c>
      <c r="M2285" s="30">
        <v>0.27500000000000002</v>
      </c>
      <c r="N2285" s="30">
        <v>4.5699999999999998E-2</v>
      </c>
    </row>
    <row r="2286" spans="1:14">
      <c r="A2286" s="13" t="s">
        <v>157</v>
      </c>
      <c r="B2286" s="2" t="s">
        <v>78</v>
      </c>
      <c r="C2286" s="14" t="s">
        <v>195</v>
      </c>
      <c r="D2286" s="2">
        <v>2015</v>
      </c>
      <c r="E2286" s="14">
        <v>2015</v>
      </c>
      <c r="F2286" s="14" t="s">
        <v>103</v>
      </c>
      <c r="G2286" s="26">
        <v>126279</v>
      </c>
      <c r="H2286" s="26">
        <v>289452</v>
      </c>
      <c r="I2286" s="53">
        <v>785035</v>
      </c>
      <c r="J2286" s="30">
        <v>0.998</v>
      </c>
      <c r="K2286" s="30"/>
      <c r="L2286" s="149">
        <v>37</v>
      </c>
      <c r="M2286" s="30">
        <v>0.16200000000000001</v>
      </c>
      <c r="N2286" s="30">
        <v>7.7399999999999997E-2</v>
      </c>
    </row>
    <row r="2287" spans="1:14">
      <c r="A2287" s="13" t="s">
        <v>158</v>
      </c>
      <c r="B2287" s="2" t="s">
        <v>77</v>
      </c>
      <c r="C2287" s="14" t="s">
        <v>195</v>
      </c>
      <c r="D2287" s="2">
        <v>2015</v>
      </c>
      <c r="E2287" s="14">
        <v>2015</v>
      </c>
      <c r="F2287" s="14" t="s">
        <v>103</v>
      </c>
      <c r="G2287" s="26">
        <v>103740</v>
      </c>
      <c r="H2287" s="26">
        <v>218762</v>
      </c>
      <c r="I2287" s="53">
        <v>528186</v>
      </c>
      <c r="J2287" s="30">
        <v>0.99329999999999996</v>
      </c>
      <c r="K2287" s="30"/>
      <c r="L2287" s="149">
        <v>10</v>
      </c>
      <c r="M2287" s="30">
        <v>0.6</v>
      </c>
      <c r="N2287" s="30">
        <v>0</v>
      </c>
    </row>
    <row r="2288" spans="1:14">
      <c r="A2288" s="13" t="s">
        <v>159</v>
      </c>
      <c r="B2288" s="2" t="s">
        <v>78</v>
      </c>
      <c r="C2288" s="14" t="s">
        <v>195</v>
      </c>
      <c r="D2288" s="2">
        <v>2015</v>
      </c>
      <c r="E2288" s="14">
        <v>2015</v>
      </c>
      <c r="F2288" s="14" t="s">
        <v>103</v>
      </c>
      <c r="G2288" s="26">
        <v>2798</v>
      </c>
      <c r="H2288" s="26">
        <v>6296</v>
      </c>
      <c r="I2288" s="53">
        <v>17663</v>
      </c>
      <c r="J2288" s="30">
        <v>1</v>
      </c>
      <c r="K2288" s="30"/>
      <c r="L2288" s="149">
        <v>40</v>
      </c>
      <c r="M2288" s="30">
        <v>0.27500000000000002</v>
      </c>
      <c r="N2288" s="30">
        <v>4.5699999999999998E-2</v>
      </c>
    </row>
    <row r="2289" spans="1:31">
      <c r="A2289" s="13" t="s">
        <v>160</v>
      </c>
      <c r="B2289" s="2" t="s">
        <v>78</v>
      </c>
      <c r="C2289" s="14" t="s">
        <v>195</v>
      </c>
      <c r="D2289" s="2">
        <v>2015</v>
      </c>
      <c r="E2289" s="14">
        <v>2015</v>
      </c>
      <c r="F2289" s="14" t="s">
        <v>103</v>
      </c>
      <c r="G2289" s="26">
        <v>177716</v>
      </c>
      <c r="H2289" s="26">
        <v>397914</v>
      </c>
      <c r="I2289" s="53">
        <v>831166</v>
      </c>
      <c r="J2289" s="30">
        <v>0.99990000000000001</v>
      </c>
      <c r="K2289" s="30"/>
      <c r="L2289" s="149">
        <v>44</v>
      </c>
      <c r="M2289" s="30">
        <v>9.0999999999999998E-2</v>
      </c>
      <c r="N2289" s="30">
        <v>5.5800000000000002E-2</v>
      </c>
    </row>
    <row r="2290" spans="1:31">
      <c r="A2290" s="13" t="s">
        <v>161</v>
      </c>
      <c r="B2290" s="2" t="s">
        <v>77</v>
      </c>
      <c r="C2290" s="14" t="s">
        <v>195</v>
      </c>
      <c r="D2290" s="2">
        <v>2015</v>
      </c>
      <c r="E2290" s="14">
        <v>2015</v>
      </c>
      <c r="F2290" s="14" t="s">
        <v>103</v>
      </c>
      <c r="G2290" s="26">
        <v>141036</v>
      </c>
      <c r="H2290" s="26">
        <v>288873</v>
      </c>
      <c r="I2290" s="53">
        <v>834440</v>
      </c>
      <c r="J2290" s="30">
        <v>0.91010000000000002</v>
      </c>
      <c r="K2290" s="30"/>
      <c r="L2290" s="149">
        <v>20</v>
      </c>
      <c r="M2290" s="30">
        <v>0.5</v>
      </c>
      <c r="N2290" s="30">
        <v>7.7000000000000002E-3</v>
      </c>
    </row>
    <row r="2291" spans="1:31">
      <c r="A2291" s="13" t="s">
        <v>162</v>
      </c>
      <c r="B2291" s="2" t="s">
        <v>77</v>
      </c>
      <c r="C2291" s="14" t="s">
        <v>195</v>
      </c>
      <c r="D2291" s="2">
        <v>2015</v>
      </c>
      <c r="E2291" s="14">
        <v>2015</v>
      </c>
      <c r="F2291" s="14" t="s">
        <v>103</v>
      </c>
      <c r="G2291" s="26">
        <v>33422</v>
      </c>
      <c r="H2291" s="26">
        <v>51166</v>
      </c>
      <c r="I2291" s="53">
        <v>221350</v>
      </c>
      <c r="J2291" s="30">
        <v>0.96730000000000005</v>
      </c>
      <c r="K2291" s="30"/>
      <c r="L2291" s="149">
        <v>5</v>
      </c>
      <c r="M2291" s="30">
        <v>0.8</v>
      </c>
      <c r="N2291" s="30">
        <v>8.48E-2</v>
      </c>
    </row>
    <row r="2292" spans="1:31">
      <c r="A2292" s="13" t="s">
        <v>163</v>
      </c>
      <c r="B2292" s="2" t="s">
        <v>78</v>
      </c>
      <c r="C2292" s="14" t="s">
        <v>195</v>
      </c>
      <c r="D2292" s="2">
        <v>2015</v>
      </c>
      <c r="E2292" s="14">
        <v>2015</v>
      </c>
      <c r="F2292" s="14" t="s">
        <v>103</v>
      </c>
      <c r="G2292" s="26">
        <v>52834</v>
      </c>
      <c r="H2292" s="26">
        <v>121802</v>
      </c>
      <c r="I2292" s="53">
        <v>285604</v>
      </c>
      <c r="J2292" s="30">
        <v>0.99250000000000005</v>
      </c>
      <c r="K2292" s="30"/>
      <c r="L2292" s="149">
        <v>13</v>
      </c>
      <c r="M2292" s="30">
        <v>0</v>
      </c>
      <c r="N2292" s="30">
        <v>1.78E-2</v>
      </c>
    </row>
    <row r="2293" spans="1:31">
      <c r="A2293" s="13" t="s">
        <v>164</v>
      </c>
      <c r="B2293" s="2" t="s">
        <v>77</v>
      </c>
      <c r="C2293" s="14" t="s">
        <v>195</v>
      </c>
      <c r="D2293" s="2">
        <v>2015</v>
      </c>
      <c r="E2293" s="14">
        <v>2015</v>
      </c>
      <c r="F2293" s="14" t="s">
        <v>103</v>
      </c>
      <c r="G2293" s="26">
        <v>9977</v>
      </c>
      <c r="H2293" s="26">
        <v>18523</v>
      </c>
      <c r="I2293" s="53">
        <v>59547</v>
      </c>
      <c r="J2293" s="30">
        <v>0.98499999999999999</v>
      </c>
      <c r="K2293" s="30"/>
      <c r="L2293" s="149">
        <v>40</v>
      </c>
      <c r="M2293" s="30">
        <v>0.27500000000000002</v>
      </c>
      <c r="N2293" s="30">
        <v>4.5699999999999998E-2</v>
      </c>
    </row>
    <row r="2294" spans="1:31">
      <c r="A2294" s="13" t="s">
        <v>165</v>
      </c>
      <c r="B2294" s="2" t="s">
        <v>77</v>
      </c>
      <c r="C2294" s="14" t="s">
        <v>195</v>
      </c>
      <c r="D2294" s="2">
        <v>2015</v>
      </c>
      <c r="E2294" s="14">
        <v>2015</v>
      </c>
      <c r="F2294" s="14" t="s">
        <v>103</v>
      </c>
      <c r="G2294" s="26">
        <v>16136</v>
      </c>
      <c r="H2294" s="26">
        <v>31984</v>
      </c>
      <c r="I2294" s="53">
        <v>148552</v>
      </c>
      <c r="J2294" s="30">
        <v>0.98509999999999998</v>
      </c>
      <c r="K2294" s="30"/>
      <c r="L2294" s="149">
        <v>40</v>
      </c>
      <c r="M2294" s="30">
        <v>0.27500000000000002</v>
      </c>
      <c r="N2294" s="30">
        <v>4.5699999999999998E-2</v>
      </c>
    </row>
    <row r="2295" spans="1:31">
      <c r="A2295" s="13" t="s">
        <v>166</v>
      </c>
      <c r="B2295" s="2" t="s">
        <v>77</v>
      </c>
      <c r="C2295" s="14" t="s">
        <v>195</v>
      </c>
      <c r="D2295" s="2">
        <v>2015</v>
      </c>
      <c r="E2295" s="14">
        <v>2015</v>
      </c>
      <c r="F2295" s="14" t="s">
        <v>103</v>
      </c>
      <c r="G2295" s="26">
        <v>17397</v>
      </c>
      <c r="H2295" s="26">
        <v>37994</v>
      </c>
      <c r="I2295" s="53">
        <v>131306</v>
      </c>
      <c r="J2295" s="30">
        <v>0.87139999999999995</v>
      </c>
      <c r="K2295" s="30"/>
      <c r="L2295" s="149">
        <v>40</v>
      </c>
      <c r="M2295" s="30">
        <v>0.27500000000000002</v>
      </c>
      <c r="N2295" s="30">
        <v>4.5699999999999998E-2</v>
      </c>
    </row>
    <row r="2296" spans="1:31">
      <c r="A2296" s="13" t="s">
        <v>167</v>
      </c>
      <c r="B2296" s="2" t="s">
        <v>77</v>
      </c>
      <c r="C2296" s="14" t="s">
        <v>195</v>
      </c>
      <c r="D2296" s="2">
        <v>2015</v>
      </c>
      <c r="E2296" s="14">
        <v>2015</v>
      </c>
      <c r="F2296" s="14" t="s">
        <v>103</v>
      </c>
      <c r="G2296" s="26">
        <v>55629</v>
      </c>
      <c r="H2296" s="26">
        <v>112501</v>
      </c>
      <c r="I2296" s="53">
        <v>424842</v>
      </c>
      <c r="J2296" s="30">
        <v>0.96719999999999995</v>
      </c>
      <c r="K2296" s="30"/>
      <c r="L2296" s="149">
        <v>7</v>
      </c>
      <c r="M2296" s="30">
        <v>0.57099999999999995</v>
      </c>
      <c r="N2296" s="30">
        <v>1.9099999999999999E-2</v>
      </c>
    </row>
    <row r="2297" spans="1:31">
      <c r="A2297" s="13" t="s">
        <v>168</v>
      </c>
      <c r="B2297" s="2" t="s">
        <v>77</v>
      </c>
      <c r="C2297" s="14" t="s">
        <v>195</v>
      </c>
      <c r="D2297" s="2">
        <v>2015</v>
      </c>
      <c r="E2297" s="14">
        <v>2015</v>
      </c>
      <c r="F2297" s="14" t="s">
        <v>103</v>
      </c>
      <c r="G2297" s="26">
        <v>13628</v>
      </c>
      <c r="H2297" s="26">
        <v>26056</v>
      </c>
      <c r="I2297" s="53">
        <v>75019</v>
      </c>
      <c r="J2297" s="30">
        <v>0.93130000000000002</v>
      </c>
      <c r="K2297" s="30"/>
      <c r="L2297" s="149">
        <v>40</v>
      </c>
      <c r="M2297" s="30">
        <v>0.27500000000000002</v>
      </c>
      <c r="N2297" s="30">
        <v>4.5699999999999998E-2</v>
      </c>
    </row>
    <row r="2298" spans="1:31">
      <c r="A2298" s="13" t="s">
        <v>169</v>
      </c>
      <c r="B2298" s="2" t="s">
        <v>78</v>
      </c>
      <c r="C2298" s="14" t="s">
        <v>195</v>
      </c>
      <c r="D2298" s="2">
        <v>2015</v>
      </c>
      <c r="E2298" s="14">
        <v>2015</v>
      </c>
      <c r="F2298" s="14" t="s">
        <v>103</v>
      </c>
      <c r="G2298" s="26">
        <v>13017</v>
      </c>
      <c r="H2298" s="26">
        <v>25029</v>
      </c>
      <c r="I2298" s="53">
        <v>64395</v>
      </c>
      <c r="J2298" s="30">
        <v>0.95079999999999998</v>
      </c>
      <c r="K2298" s="30"/>
      <c r="L2298" s="149">
        <v>40</v>
      </c>
      <c r="M2298" s="30">
        <v>0.27500000000000002</v>
      </c>
      <c r="N2298" s="30">
        <v>4.5699999999999998E-2</v>
      </c>
      <c r="O2298" s="1"/>
      <c r="P2298" s="1"/>
      <c r="Q2298" s="1"/>
      <c r="R2298" s="1"/>
      <c r="S2298" s="1"/>
      <c r="T2298" s="1"/>
      <c r="U2298" s="1"/>
      <c r="V2298" s="1"/>
      <c r="W2298" s="1"/>
      <c r="X2298" s="1"/>
      <c r="Y2298" s="1"/>
      <c r="Z2298" s="1"/>
      <c r="AA2298" s="1"/>
      <c r="AB2298" s="1"/>
      <c r="AC2298" s="1"/>
      <c r="AD2298" s="1"/>
      <c r="AE2298" s="1"/>
    </row>
    <row r="2299" spans="1:31">
      <c r="A2299" s="13" t="s">
        <v>170</v>
      </c>
      <c r="B2299" s="2" t="s">
        <v>78</v>
      </c>
      <c r="C2299" s="14" t="s">
        <v>195</v>
      </c>
      <c r="D2299" s="2">
        <v>2015</v>
      </c>
      <c r="E2299" s="14">
        <v>2015</v>
      </c>
      <c r="F2299" s="14" t="s">
        <v>103</v>
      </c>
      <c r="G2299" s="26">
        <v>179</v>
      </c>
      <c r="H2299" s="26">
        <v>320</v>
      </c>
      <c r="I2299" s="53">
        <v>814</v>
      </c>
      <c r="J2299" s="30">
        <v>1</v>
      </c>
      <c r="K2299" s="30"/>
      <c r="L2299" s="149">
        <v>40</v>
      </c>
      <c r="M2299" s="30">
        <v>0.27500000000000002</v>
      </c>
      <c r="N2299" s="30">
        <v>4.5699999999999998E-2</v>
      </c>
      <c r="O2299" s="1"/>
      <c r="P2299" s="1"/>
      <c r="Q2299" s="1"/>
      <c r="R2299" s="1"/>
      <c r="S2299" s="1"/>
      <c r="T2299" s="1"/>
      <c r="U2299" s="1"/>
      <c r="V2299" s="1"/>
      <c r="W2299" s="1"/>
      <c r="X2299" s="1"/>
      <c r="Y2299" s="1"/>
      <c r="Z2299" s="1"/>
      <c r="AA2299" s="1"/>
      <c r="AB2299" s="1"/>
      <c r="AC2299" s="1"/>
      <c r="AD2299" s="1"/>
      <c r="AE2299" s="1"/>
    </row>
    <row r="2300" spans="1:31">
      <c r="A2300" s="13" t="s">
        <v>171</v>
      </c>
      <c r="B2300" s="2" t="s">
        <v>78</v>
      </c>
      <c r="C2300" s="14" t="s">
        <v>195</v>
      </c>
      <c r="D2300" s="2">
        <v>2015</v>
      </c>
      <c r="E2300" s="14">
        <v>2015</v>
      </c>
      <c r="F2300" s="14" t="s">
        <v>103</v>
      </c>
      <c r="G2300" s="26">
        <v>3255</v>
      </c>
      <c r="H2300" s="26">
        <v>7078</v>
      </c>
      <c r="I2300" s="53">
        <v>16773</v>
      </c>
      <c r="J2300" s="30">
        <v>1</v>
      </c>
      <c r="K2300" s="30"/>
      <c r="L2300" s="149">
        <v>40</v>
      </c>
      <c r="M2300" s="30">
        <v>0.27500000000000002</v>
      </c>
      <c r="N2300" s="30">
        <v>4.5699999999999998E-2</v>
      </c>
      <c r="O2300" s="1"/>
      <c r="P2300" s="1"/>
      <c r="Q2300" s="1"/>
      <c r="R2300" s="1"/>
      <c r="S2300" s="1"/>
      <c r="T2300" s="1"/>
      <c r="U2300" s="1"/>
      <c r="V2300" s="1"/>
      <c r="W2300" s="1"/>
      <c r="X2300" s="1"/>
      <c r="Y2300" s="1"/>
      <c r="Z2300" s="1"/>
      <c r="AA2300" s="1"/>
      <c r="AB2300" s="1"/>
      <c r="AC2300" s="1"/>
      <c r="AD2300" s="1"/>
      <c r="AE2300" s="1"/>
    </row>
    <row r="2301" spans="1:31">
      <c r="A2301" s="13" t="s">
        <v>172</v>
      </c>
      <c r="B2301" s="2" t="s">
        <v>77</v>
      </c>
      <c r="C2301" s="14" t="s">
        <v>195</v>
      </c>
      <c r="D2301" s="2">
        <v>2015</v>
      </c>
      <c r="E2301" s="14">
        <v>2015</v>
      </c>
      <c r="F2301" s="14" t="s">
        <v>103</v>
      </c>
      <c r="G2301" s="26">
        <v>22470</v>
      </c>
      <c r="H2301" s="26">
        <v>43481</v>
      </c>
      <c r="I2301" s="53">
        <v>116013</v>
      </c>
      <c r="J2301" s="30">
        <v>0.94889999999999997</v>
      </c>
      <c r="K2301" s="30"/>
      <c r="L2301" s="149">
        <v>1</v>
      </c>
      <c r="M2301" s="30">
        <v>1</v>
      </c>
      <c r="N2301" s="30">
        <v>2.41E-2</v>
      </c>
      <c r="O2301" s="1"/>
      <c r="P2301" s="1"/>
      <c r="Q2301" s="1"/>
      <c r="R2301" s="1"/>
      <c r="S2301" s="1"/>
      <c r="T2301" s="1"/>
      <c r="U2301" s="1"/>
      <c r="V2301" s="1"/>
      <c r="W2301" s="1"/>
      <c r="X2301" s="1"/>
      <c r="Y2301" s="1"/>
      <c r="Z2301" s="1"/>
      <c r="AA2301" s="1"/>
      <c r="AB2301" s="1"/>
      <c r="AC2301" s="1"/>
      <c r="AD2301" s="1"/>
      <c r="AE2301" s="1"/>
    </row>
    <row r="2302" spans="1:31">
      <c r="A2302" s="13" t="s">
        <v>173</v>
      </c>
      <c r="B2302" s="2" t="s">
        <v>77</v>
      </c>
      <c r="C2302" s="14" t="s">
        <v>195</v>
      </c>
      <c r="D2302" s="2">
        <v>2015</v>
      </c>
      <c r="E2302" s="14">
        <v>2015</v>
      </c>
      <c r="F2302" s="14" t="s">
        <v>103</v>
      </c>
      <c r="G2302" s="26">
        <v>20083</v>
      </c>
      <c r="H2302" s="26">
        <v>36101</v>
      </c>
      <c r="I2302" s="53">
        <v>121893</v>
      </c>
      <c r="J2302" s="30">
        <v>0.92320000000000002</v>
      </c>
      <c r="K2302" s="30"/>
      <c r="L2302" s="149">
        <v>40</v>
      </c>
      <c r="M2302" s="30">
        <v>0.27500000000000002</v>
      </c>
      <c r="N2302" s="30">
        <v>4.5699999999999998E-2</v>
      </c>
      <c r="O2302" s="1"/>
      <c r="P2302" s="1"/>
      <c r="Q2302" s="1"/>
      <c r="R2302" s="1"/>
      <c r="S2302" s="1"/>
      <c r="T2302" s="1"/>
      <c r="U2302" s="1"/>
      <c r="V2302" s="1"/>
      <c r="W2302" s="1"/>
      <c r="X2302" s="1"/>
      <c r="Y2302" s="1"/>
      <c r="Z2302" s="1"/>
      <c r="AA2302" s="1"/>
      <c r="AB2302" s="1"/>
      <c r="AC2302" s="1"/>
      <c r="AD2302" s="1"/>
      <c r="AE2302" s="1"/>
    </row>
    <row r="2303" spans="1:31">
      <c r="A2303" s="13" t="s">
        <v>174</v>
      </c>
      <c r="B2303" s="2" t="s">
        <v>78</v>
      </c>
      <c r="C2303" s="14" t="s">
        <v>195</v>
      </c>
      <c r="D2303" s="2">
        <v>2015</v>
      </c>
      <c r="E2303" s="14">
        <v>2015</v>
      </c>
      <c r="F2303" s="14" t="s">
        <v>103</v>
      </c>
      <c r="G2303" s="26">
        <v>42979</v>
      </c>
      <c r="H2303" s="26">
        <v>92061</v>
      </c>
      <c r="I2303" s="53">
        <v>225886</v>
      </c>
      <c r="J2303" s="30">
        <v>0.9556</v>
      </c>
      <c r="K2303" s="30"/>
      <c r="L2303" s="149">
        <v>10</v>
      </c>
      <c r="M2303" s="30">
        <v>0.2</v>
      </c>
      <c r="N2303" s="30">
        <v>1.2699999999999999E-2</v>
      </c>
      <c r="O2303" s="1"/>
      <c r="P2303" s="1"/>
      <c r="Q2303" s="1"/>
      <c r="R2303" s="1"/>
      <c r="S2303" s="1"/>
      <c r="T2303" s="1"/>
      <c r="U2303" s="1"/>
      <c r="V2303" s="1"/>
      <c r="W2303" s="1"/>
      <c r="X2303" s="1"/>
      <c r="Y2303" s="1"/>
      <c r="Z2303" s="1"/>
      <c r="AA2303" s="1"/>
      <c r="AB2303" s="1"/>
      <c r="AC2303" s="1"/>
      <c r="AD2303" s="1"/>
      <c r="AE2303" s="1"/>
    </row>
    <row r="2304" spans="1:31">
      <c r="A2304" s="13" t="s">
        <v>175</v>
      </c>
      <c r="B2304" s="2" t="s">
        <v>78</v>
      </c>
      <c r="C2304" s="14" t="s">
        <v>195</v>
      </c>
      <c r="D2304" s="2">
        <v>2015</v>
      </c>
      <c r="E2304" s="14">
        <v>2015</v>
      </c>
      <c r="F2304" s="14" t="s">
        <v>103</v>
      </c>
      <c r="G2304" s="26">
        <v>5597</v>
      </c>
      <c r="H2304" s="26">
        <v>12980</v>
      </c>
      <c r="I2304" s="53">
        <v>39540</v>
      </c>
      <c r="J2304" s="30">
        <v>0.97209999999999996</v>
      </c>
      <c r="K2304" s="30"/>
      <c r="L2304" s="149">
        <v>40</v>
      </c>
      <c r="M2304" s="30">
        <v>0.27500000000000002</v>
      </c>
      <c r="N2304" s="30">
        <v>4.5699999999999998E-2</v>
      </c>
      <c r="O2304" s="1"/>
      <c r="P2304" s="1"/>
      <c r="Q2304" s="1"/>
      <c r="R2304" s="1"/>
      <c r="S2304" s="1"/>
      <c r="T2304" s="1"/>
      <c r="U2304" s="1"/>
      <c r="V2304" s="1"/>
      <c r="W2304" s="1"/>
      <c r="X2304" s="1"/>
      <c r="Y2304" s="1"/>
      <c r="Z2304" s="1"/>
      <c r="AA2304" s="1"/>
      <c r="AB2304" s="1"/>
      <c r="AC2304" s="1"/>
      <c r="AD2304" s="1"/>
      <c r="AE2304" s="1"/>
    </row>
    <row r="2305" spans="1:31">
      <c r="A2305" s="13" t="s">
        <v>176</v>
      </c>
      <c r="B2305" s="2" t="s">
        <v>78</v>
      </c>
      <c r="C2305" s="14" t="s">
        <v>195</v>
      </c>
      <c r="D2305" s="2">
        <v>2015</v>
      </c>
      <c r="E2305" s="14">
        <v>2015</v>
      </c>
      <c r="F2305" s="14" t="s">
        <v>103</v>
      </c>
      <c r="G2305" s="26">
        <v>4719</v>
      </c>
      <c r="H2305" s="26">
        <v>10276</v>
      </c>
      <c r="I2305" s="53">
        <v>26747</v>
      </c>
      <c r="J2305" s="30">
        <v>0.97350000000000003</v>
      </c>
      <c r="K2305" s="30"/>
      <c r="L2305" s="149">
        <v>40</v>
      </c>
      <c r="M2305" s="30">
        <v>0.27500000000000002</v>
      </c>
      <c r="N2305" s="30">
        <v>4.5699999999999998E-2</v>
      </c>
      <c r="O2305" s="1"/>
      <c r="P2305" s="1"/>
      <c r="Q2305" s="1"/>
      <c r="R2305" s="1"/>
      <c r="S2305" s="1"/>
      <c r="T2305" s="1"/>
      <c r="U2305" s="1"/>
      <c r="V2305" s="1"/>
      <c r="W2305" s="1"/>
      <c r="X2305" s="1"/>
      <c r="Y2305" s="1"/>
      <c r="Z2305" s="1"/>
      <c r="AA2305" s="1"/>
      <c r="AB2305" s="1"/>
      <c r="AC2305" s="1"/>
      <c r="AD2305" s="1"/>
      <c r="AE2305" s="1"/>
    </row>
    <row r="2306" spans="1:31">
      <c r="A2306" s="13" t="s">
        <v>177</v>
      </c>
      <c r="B2306" s="2" t="s">
        <v>78</v>
      </c>
      <c r="C2306" s="14" t="s">
        <v>195</v>
      </c>
      <c r="D2306" s="2">
        <v>2015</v>
      </c>
      <c r="E2306" s="14">
        <v>2015</v>
      </c>
      <c r="F2306" s="14" t="s">
        <v>103</v>
      </c>
      <c r="G2306" s="26">
        <v>1000</v>
      </c>
      <c r="H2306" s="26">
        <v>1794</v>
      </c>
      <c r="I2306" s="53">
        <v>4886</v>
      </c>
      <c r="J2306" s="30">
        <v>0.94120000000000004</v>
      </c>
      <c r="K2306" s="30"/>
      <c r="L2306" s="149">
        <v>40</v>
      </c>
      <c r="M2306" s="30">
        <v>0.27500000000000002</v>
      </c>
      <c r="N2306" s="30">
        <v>4.5699999999999998E-2</v>
      </c>
      <c r="O2306" s="1"/>
      <c r="P2306" s="1"/>
      <c r="Q2306" s="1"/>
      <c r="R2306" s="1"/>
      <c r="S2306" s="1"/>
      <c r="T2306" s="1"/>
      <c r="U2306" s="1"/>
      <c r="V2306" s="1"/>
      <c r="W2306" s="1"/>
      <c r="X2306" s="1"/>
      <c r="Y2306" s="1"/>
      <c r="Z2306" s="1"/>
      <c r="AA2306" s="1"/>
      <c r="AB2306" s="1"/>
      <c r="AC2306" s="1"/>
      <c r="AD2306" s="1"/>
      <c r="AE2306" s="1"/>
    </row>
    <row r="2307" spans="1:31">
      <c r="A2307" s="13" t="s">
        <v>178</v>
      </c>
      <c r="B2307" s="2" t="s">
        <v>77</v>
      </c>
      <c r="C2307" s="14" t="s">
        <v>195</v>
      </c>
      <c r="D2307" s="2">
        <v>2015</v>
      </c>
      <c r="E2307" s="14">
        <v>2015</v>
      </c>
      <c r="F2307" s="14" t="s">
        <v>103</v>
      </c>
      <c r="G2307" s="26">
        <v>52884</v>
      </c>
      <c r="H2307" s="26">
        <v>125255</v>
      </c>
      <c r="I2307" s="53">
        <v>240257</v>
      </c>
      <c r="J2307" s="30">
        <v>0.98250000000000004</v>
      </c>
      <c r="K2307" s="30"/>
      <c r="L2307" s="149">
        <v>5</v>
      </c>
      <c r="M2307" s="30">
        <v>0.6</v>
      </c>
      <c r="N2307" s="30">
        <v>4.6100000000000002E-2</v>
      </c>
      <c r="O2307" s="1"/>
      <c r="P2307" s="1"/>
      <c r="Q2307" s="1"/>
      <c r="R2307" s="1"/>
      <c r="S2307" s="1"/>
      <c r="T2307" s="1"/>
      <c r="U2307" s="1"/>
      <c r="V2307" s="1"/>
      <c r="W2307" s="1"/>
      <c r="X2307" s="1"/>
      <c r="Y2307" s="1"/>
      <c r="Z2307" s="1"/>
      <c r="AA2307" s="1"/>
      <c r="AB2307" s="1"/>
      <c r="AC2307" s="1"/>
      <c r="AD2307" s="1"/>
      <c r="AE2307" s="1"/>
    </row>
    <row r="2308" spans="1:31">
      <c r="A2308" s="13" t="s">
        <v>179</v>
      </c>
      <c r="B2308" s="2" t="s">
        <v>78</v>
      </c>
      <c r="C2308" s="14" t="s">
        <v>195</v>
      </c>
      <c r="D2308" s="2">
        <v>2015</v>
      </c>
      <c r="E2308" s="14">
        <v>2015</v>
      </c>
      <c r="F2308" s="14" t="s">
        <v>103</v>
      </c>
      <c r="G2308" s="26">
        <v>3063</v>
      </c>
      <c r="H2308" s="26">
        <v>5453</v>
      </c>
      <c r="I2308" s="53">
        <v>14183</v>
      </c>
      <c r="J2308" s="30">
        <v>0.94379999999999997</v>
      </c>
      <c r="K2308" s="30"/>
      <c r="L2308" s="149">
        <v>40</v>
      </c>
      <c r="M2308" s="30">
        <v>0.27500000000000002</v>
      </c>
      <c r="N2308" s="30">
        <v>4.5699999999999998E-2</v>
      </c>
      <c r="O2308" s="1"/>
      <c r="P2308" s="1"/>
      <c r="Q2308" s="1"/>
      <c r="R2308" s="1"/>
      <c r="S2308" s="1"/>
      <c r="T2308" s="1"/>
      <c r="U2308" s="1"/>
      <c r="V2308" s="1"/>
      <c r="W2308" s="1"/>
      <c r="X2308" s="1"/>
      <c r="Y2308" s="1"/>
      <c r="Z2308" s="1"/>
      <c r="AA2308" s="1"/>
      <c r="AB2308" s="1"/>
      <c r="AC2308" s="1"/>
      <c r="AD2308" s="1"/>
      <c r="AE2308" s="1"/>
    </row>
    <row r="2309" spans="1:31">
      <c r="A2309" s="13" t="s">
        <v>180</v>
      </c>
      <c r="B2309" s="2" t="s">
        <v>77</v>
      </c>
      <c r="C2309" s="14" t="s">
        <v>195</v>
      </c>
      <c r="D2309" s="2">
        <v>2015</v>
      </c>
      <c r="E2309" s="14">
        <v>2015</v>
      </c>
      <c r="F2309" s="14" t="s">
        <v>103</v>
      </c>
      <c r="G2309" s="26">
        <v>37200</v>
      </c>
      <c r="H2309" s="26">
        <v>75560</v>
      </c>
      <c r="I2309" s="53">
        <v>221528</v>
      </c>
      <c r="J2309" s="30">
        <v>0.98170000000000002</v>
      </c>
      <c r="K2309" s="30"/>
      <c r="L2309" s="149">
        <v>6</v>
      </c>
      <c r="M2309" s="30">
        <v>0.66700000000000004</v>
      </c>
      <c r="N2309" s="30">
        <v>4.2599999999999999E-2</v>
      </c>
      <c r="O2309" s="1"/>
      <c r="P2309" s="1"/>
      <c r="Q2309" s="1"/>
      <c r="R2309" s="1"/>
      <c r="S2309" s="1"/>
      <c r="T2309" s="1"/>
      <c r="U2309" s="1"/>
      <c r="V2309" s="1"/>
      <c r="W2309" s="1"/>
      <c r="X2309" s="1"/>
      <c r="Y2309" s="1"/>
      <c r="Z2309" s="1"/>
      <c r="AA2309" s="1"/>
      <c r="AB2309" s="1"/>
      <c r="AC2309" s="1"/>
      <c r="AD2309" s="1"/>
      <c r="AE2309" s="1"/>
    </row>
    <row r="2310" spans="1:31">
      <c r="A2310" s="13" t="s">
        <v>181</v>
      </c>
      <c r="B2310" s="2" t="s">
        <v>77</v>
      </c>
      <c r="C2310" s="14" t="s">
        <v>195</v>
      </c>
      <c r="D2310" s="2">
        <v>2015</v>
      </c>
      <c r="E2310" s="14">
        <v>2015</v>
      </c>
      <c r="F2310" s="14" t="s">
        <v>103</v>
      </c>
      <c r="G2310" s="26">
        <v>9986</v>
      </c>
      <c r="H2310" s="26">
        <v>20413</v>
      </c>
      <c r="I2310" s="53">
        <v>55359</v>
      </c>
      <c r="J2310" s="30">
        <v>0.91310000000000002</v>
      </c>
      <c r="K2310" s="30"/>
      <c r="L2310" s="149">
        <v>40</v>
      </c>
      <c r="M2310" s="30">
        <v>0.27500000000000002</v>
      </c>
      <c r="N2310" s="30">
        <v>4.5699999999999998E-2</v>
      </c>
      <c r="O2310" s="1"/>
      <c r="P2310" s="1"/>
      <c r="Q2310" s="1"/>
      <c r="R2310" s="1"/>
      <c r="S2310" s="1"/>
      <c r="T2310" s="1"/>
      <c r="U2310" s="1"/>
      <c r="V2310" s="1"/>
      <c r="W2310" s="1"/>
      <c r="X2310" s="1"/>
      <c r="Y2310" s="1"/>
      <c r="Z2310" s="1"/>
      <c r="AA2310" s="1"/>
      <c r="AB2310" s="1"/>
      <c r="AC2310" s="1"/>
      <c r="AD2310" s="1"/>
      <c r="AE2310" s="1"/>
    </row>
    <row r="2311" spans="1:31">
      <c r="A2311" s="13" t="s">
        <v>182</v>
      </c>
      <c r="B2311" s="2" t="s">
        <v>78</v>
      </c>
      <c r="C2311" s="14" t="s">
        <v>195</v>
      </c>
      <c r="D2311" s="2">
        <v>2015</v>
      </c>
      <c r="E2311" s="14">
        <v>2015</v>
      </c>
      <c r="F2311" s="14" t="s">
        <v>103</v>
      </c>
      <c r="G2311" s="26">
        <v>6129</v>
      </c>
      <c r="H2311" s="26">
        <v>13410</v>
      </c>
      <c r="I2311" s="53">
        <v>30378</v>
      </c>
      <c r="J2311" s="30">
        <v>1</v>
      </c>
      <c r="K2311" s="30"/>
      <c r="L2311" s="149">
        <v>40</v>
      </c>
      <c r="M2311" s="30">
        <v>0.27500000000000002</v>
      </c>
      <c r="N2311" s="30">
        <v>4.5699999999999998E-2</v>
      </c>
      <c r="O2311" s="1"/>
      <c r="P2311" s="1"/>
      <c r="Q2311" s="1"/>
      <c r="R2311" s="1"/>
      <c r="S2311" s="1"/>
      <c r="T2311" s="1"/>
      <c r="U2311" s="1"/>
      <c r="V2311" s="1"/>
      <c r="W2311" s="1"/>
      <c r="X2311" s="1"/>
      <c r="Y2311" s="1"/>
      <c r="Z2311" s="1"/>
      <c r="AA2311" s="1"/>
      <c r="AB2311" s="1"/>
      <c r="AC2311" s="1"/>
      <c r="AD2311" s="1"/>
      <c r="AE2311" s="1"/>
    </row>
    <row r="2312" spans="1:31">
      <c r="A2312" s="56" t="s">
        <v>183</v>
      </c>
      <c r="B2312" s="2" t="s">
        <v>66</v>
      </c>
      <c r="C2312" s="14" t="s">
        <v>62</v>
      </c>
      <c r="D2312" s="2">
        <v>2015</v>
      </c>
      <c r="E2312" s="14">
        <v>2015</v>
      </c>
      <c r="F2312" s="14" t="s">
        <v>103</v>
      </c>
      <c r="G2312" s="26">
        <v>2119268</v>
      </c>
      <c r="H2312" s="26">
        <v>4462799</v>
      </c>
      <c r="I2312" s="53">
        <v>12671839</v>
      </c>
      <c r="J2312" s="30">
        <v>0.97209999999999996</v>
      </c>
      <c r="K2312" s="30"/>
      <c r="L2312" s="149">
        <v>393</v>
      </c>
      <c r="M2312" s="30">
        <v>0.31</v>
      </c>
      <c r="N2312" s="30">
        <v>5.7500000000000002E-2</v>
      </c>
      <c r="O2312" s="2"/>
      <c r="P2312" s="2"/>
      <c r="Q2312" s="2"/>
      <c r="R2312" s="2"/>
      <c r="S2312" s="2"/>
      <c r="T2312" s="2"/>
      <c r="U2312" s="2"/>
      <c r="V2312" s="2"/>
      <c r="W2312" s="2"/>
      <c r="X2312" s="2"/>
      <c r="Y2312" s="2"/>
      <c r="Z2312" s="2"/>
      <c r="AA2312" s="2"/>
      <c r="AB2312" s="2"/>
      <c r="AC2312" s="2"/>
      <c r="AD2312" s="2"/>
      <c r="AE2312" s="2"/>
    </row>
    <row r="2313" spans="1:31">
      <c r="A2313" s="56" t="s">
        <v>184</v>
      </c>
      <c r="B2313" s="2" t="s">
        <v>77</v>
      </c>
      <c r="C2313" s="14" t="s">
        <v>62</v>
      </c>
      <c r="D2313" s="2">
        <v>2015</v>
      </c>
      <c r="E2313" s="14">
        <v>2015</v>
      </c>
      <c r="F2313" s="14" t="s">
        <v>103</v>
      </c>
      <c r="G2313" s="26">
        <v>61121</v>
      </c>
      <c r="H2313" s="26">
        <v>119790</v>
      </c>
      <c r="I2313" s="53">
        <v>422488</v>
      </c>
      <c r="J2313" s="30">
        <v>0.83509999999999995</v>
      </c>
      <c r="K2313" s="30"/>
      <c r="L2313" s="149">
        <v>7</v>
      </c>
      <c r="M2313" s="30">
        <v>0.85699999999999998</v>
      </c>
      <c r="N2313" s="30">
        <v>5.7000000000000002E-2</v>
      </c>
      <c r="O2313" s="1"/>
      <c r="P2313" s="1"/>
      <c r="Q2313" s="1"/>
      <c r="R2313" s="1"/>
      <c r="S2313" s="1"/>
      <c r="T2313" s="1"/>
      <c r="U2313" s="1"/>
      <c r="V2313" s="1"/>
      <c r="W2313" s="1"/>
      <c r="X2313" s="1"/>
      <c r="Y2313" s="1"/>
      <c r="Z2313" s="1"/>
      <c r="AA2313" s="1"/>
      <c r="AB2313" s="1"/>
      <c r="AC2313" s="1"/>
      <c r="AD2313" s="1"/>
      <c r="AE2313" s="1"/>
    </row>
    <row r="2314" spans="1:31">
      <c r="A2314" s="56" t="s">
        <v>185</v>
      </c>
      <c r="B2314" s="2" t="s">
        <v>78</v>
      </c>
      <c r="C2314" s="14" t="s">
        <v>62</v>
      </c>
      <c r="D2314" s="2">
        <v>2015</v>
      </c>
      <c r="E2314" s="14">
        <v>2015</v>
      </c>
      <c r="F2314" s="14" t="s">
        <v>103</v>
      </c>
      <c r="G2314" s="26">
        <v>102</v>
      </c>
      <c r="H2314" s="26">
        <v>163</v>
      </c>
      <c r="I2314" s="53">
        <v>358</v>
      </c>
      <c r="J2314" s="30">
        <v>1</v>
      </c>
      <c r="K2314" s="30"/>
      <c r="L2314" s="149">
        <v>55</v>
      </c>
      <c r="M2314" s="30">
        <v>0.309</v>
      </c>
      <c r="N2314" s="30">
        <v>3.9699999999999999E-2</v>
      </c>
    </row>
    <row r="2315" spans="1:31">
      <c r="A2315" s="56" t="s">
        <v>186</v>
      </c>
      <c r="B2315" s="2" t="s">
        <v>78</v>
      </c>
      <c r="C2315" s="14" t="s">
        <v>62</v>
      </c>
      <c r="D2315" s="2">
        <v>2015</v>
      </c>
      <c r="E2315" s="14">
        <v>2015</v>
      </c>
      <c r="F2315" s="14" t="s">
        <v>103</v>
      </c>
      <c r="G2315" s="26">
        <v>1814</v>
      </c>
      <c r="H2315" s="26">
        <v>3438</v>
      </c>
      <c r="I2315" s="53">
        <v>7818</v>
      </c>
      <c r="J2315" s="30">
        <v>1</v>
      </c>
      <c r="K2315" s="30"/>
      <c r="L2315" s="149">
        <v>55</v>
      </c>
      <c r="M2315" s="30">
        <v>0.309</v>
      </c>
      <c r="N2315" s="30">
        <v>3.9699999999999999E-2</v>
      </c>
    </row>
    <row r="2316" spans="1:31">
      <c r="A2316" s="56" t="s">
        <v>187</v>
      </c>
      <c r="B2316" s="2" t="s">
        <v>78</v>
      </c>
      <c r="C2316" s="14" t="s">
        <v>62</v>
      </c>
      <c r="D2316" s="2">
        <v>2015</v>
      </c>
      <c r="E2316" s="14">
        <v>2015</v>
      </c>
      <c r="F2316" s="14" t="s">
        <v>103</v>
      </c>
      <c r="G2316" s="26">
        <v>16430</v>
      </c>
      <c r="H2316" s="26">
        <v>31927</v>
      </c>
      <c r="I2316" s="53">
        <v>80578</v>
      </c>
      <c r="J2316" s="30">
        <v>0.94569999999999999</v>
      </c>
      <c r="K2316" s="30"/>
      <c r="L2316" s="149">
        <v>55</v>
      </c>
      <c r="M2316" s="30">
        <v>0.309</v>
      </c>
      <c r="N2316" s="30">
        <v>3.9699999999999999E-2</v>
      </c>
    </row>
    <row r="2317" spans="1:31">
      <c r="A2317" s="56" t="s">
        <v>188</v>
      </c>
      <c r="B2317" s="2" t="s">
        <v>78</v>
      </c>
      <c r="C2317" s="14" t="s">
        <v>62</v>
      </c>
      <c r="D2317" s="2">
        <v>2015</v>
      </c>
      <c r="E2317" s="14">
        <v>2015</v>
      </c>
      <c r="F2317" s="14" t="s">
        <v>103</v>
      </c>
      <c r="G2317" s="26">
        <v>2928</v>
      </c>
      <c r="H2317" s="26">
        <v>5509</v>
      </c>
      <c r="I2317" s="53">
        <v>11721</v>
      </c>
      <c r="J2317" s="30">
        <v>1</v>
      </c>
      <c r="K2317" s="30"/>
      <c r="L2317" s="149">
        <v>55</v>
      </c>
      <c r="M2317" s="30">
        <v>0.309</v>
      </c>
      <c r="N2317" s="30">
        <v>3.9699999999999999E-2</v>
      </c>
    </row>
    <row r="2318" spans="1:31">
      <c r="A2318" s="56" t="s">
        <v>189</v>
      </c>
      <c r="B2318" s="2" t="s">
        <v>78</v>
      </c>
      <c r="C2318" s="14" t="s">
        <v>62</v>
      </c>
      <c r="D2318" s="2">
        <v>2015</v>
      </c>
      <c r="E2318" s="14">
        <v>2015</v>
      </c>
      <c r="F2318" s="14" t="s">
        <v>103</v>
      </c>
      <c r="G2318" s="26">
        <v>726</v>
      </c>
      <c r="H2318" s="26">
        <v>1725</v>
      </c>
      <c r="I2318" s="53">
        <v>8510</v>
      </c>
      <c r="J2318" s="30">
        <v>0.875</v>
      </c>
      <c r="K2318" s="30"/>
      <c r="L2318" s="149">
        <v>55</v>
      </c>
      <c r="M2318" s="30">
        <v>0.309</v>
      </c>
      <c r="N2318" s="30">
        <v>3.9699999999999999E-2</v>
      </c>
    </row>
    <row r="2319" spans="1:31">
      <c r="A2319" s="56" t="s">
        <v>190</v>
      </c>
      <c r="B2319" s="2" t="s">
        <v>77</v>
      </c>
      <c r="C2319" s="14" t="s">
        <v>62</v>
      </c>
      <c r="D2319" s="2">
        <v>2015</v>
      </c>
      <c r="E2319" s="14">
        <v>2015</v>
      </c>
      <c r="F2319" s="14" t="s">
        <v>103</v>
      </c>
      <c r="G2319" s="26">
        <v>35311</v>
      </c>
      <c r="H2319" s="26">
        <v>71323</v>
      </c>
      <c r="I2319" s="53">
        <v>261629</v>
      </c>
      <c r="J2319" s="30">
        <v>0.96840000000000004</v>
      </c>
      <c r="K2319" s="30"/>
      <c r="L2319" s="149">
        <v>7</v>
      </c>
      <c r="M2319" s="30">
        <v>0.57099999999999995</v>
      </c>
      <c r="N2319" s="30">
        <v>2.7799999999999998E-2</v>
      </c>
    </row>
    <row r="2320" spans="1:31">
      <c r="A2320" s="56" t="s">
        <v>191</v>
      </c>
      <c r="B2320" s="2" t="s">
        <v>78</v>
      </c>
      <c r="C2320" s="14" t="s">
        <v>62</v>
      </c>
      <c r="D2320" s="2">
        <v>2015</v>
      </c>
      <c r="E2320" s="14">
        <v>2015</v>
      </c>
      <c r="F2320" s="14" t="s">
        <v>103</v>
      </c>
      <c r="G2320" s="26">
        <v>2493</v>
      </c>
      <c r="H2320" s="26">
        <v>5146</v>
      </c>
      <c r="I2320" s="53">
        <v>11270</v>
      </c>
      <c r="J2320" s="30">
        <v>1</v>
      </c>
      <c r="K2320" s="30"/>
      <c r="L2320" s="149">
        <v>55</v>
      </c>
      <c r="M2320" s="30">
        <v>0.309</v>
      </c>
      <c r="N2320" s="30">
        <v>3.9699999999999999E-2</v>
      </c>
    </row>
    <row r="2321" spans="1:14">
      <c r="A2321" s="56" t="s">
        <v>192</v>
      </c>
      <c r="B2321" s="2" t="s">
        <v>78</v>
      </c>
      <c r="C2321" s="14" t="s">
        <v>62</v>
      </c>
      <c r="D2321" s="2">
        <v>2015</v>
      </c>
      <c r="E2321" s="14">
        <v>2015</v>
      </c>
      <c r="F2321" s="14" t="s">
        <v>103</v>
      </c>
      <c r="G2321" s="26">
        <v>7359</v>
      </c>
      <c r="H2321" s="26">
        <v>13261</v>
      </c>
      <c r="I2321" s="53">
        <v>37358</v>
      </c>
      <c r="J2321" s="30">
        <v>0.995</v>
      </c>
      <c r="K2321" s="30"/>
      <c r="L2321" s="149">
        <v>55</v>
      </c>
      <c r="M2321" s="30">
        <v>0.309</v>
      </c>
      <c r="N2321" s="30">
        <v>3.9699999999999999E-2</v>
      </c>
    </row>
    <row r="2322" spans="1:14">
      <c r="A2322" s="13" t="s">
        <v>134</v>
      </c>
      <c r="B2322" s="2" t="s">
        <v>77</v>
      </c>
      <c r="C2322" s="14" t="s">
        <v>62</v>
      </c>
      <c r="D2322" s="2">
        <v>2015</v>
      </c>
      <c r="E2322" s="14">
        <v>2015</v>
      </c>
      <c r="F2322" s="14" t="s">
        <v>103</v>
      </c>
      <c r="G2322" s="26">
        <v>97856</v>
      </c>
      <c r="H2322" s="26">
        <v>229388</v>
      </c>
      <c r="I2322" s="53">
        <v>461571</v>
      </c>
      <c r="J2322" s="30">
        <v>0.94099999999999995</v>
      </c>
      <c r="K2322" s="30"/>
      <c r="L2322" s="149">
        <v>9</v>
      </c>
      <c r="M2322" s="30">
        <v>0.111</v>
      </c>
      <c r="N2322" s="30">
        <v>2.2700000000000001E-2</v>
      </c>
    </row>
    <row r="2323" spans="1:14">
      <c r="A2323" s="13" t="s">
        <v>135</v>
      </c>
      <c r="B2323" s="2" t="s">
        <v>78</v>
      </c>
      <c r="C2323" s="14" t="s">
        <v>62</v>
      </c>
      <c r="D2323" s="2">
        <v>2015</v>
      </c>
      <c r="E2323" s="14">
        <v>2015</v>
      </c>
      <c r="F2323" s="14" t="s">
        <v>103</v>
      </c>
      <c r="G2323" s="26">
        <v>1521</v>
      </c>
      <c r="H2323" s="26">
        <v>3682</v>
      </c>
      <c r="I2323" s="53">
        <v>11605</v>
      </c>
      <c r="J2323" s="30">
        <v>1</v>
      </c>
      <c r="K2323" s="30"/>
      <c r="L2323" s="149">
        <v>55</v>
      </c>
      <c r="M2323" s="30">
        <v>0.309</v>
      </c>
      <c r="N2323" s="30">
        <v>3.9699999999999999E-2</v>
      </c>
    </row>
    <row r="2324" spans="1:14">
      <c r="A2324" s="13" t="s">
        <v>136</v>
      </c>
      <c r="B2324" s="2" t="s">
        <v>78</v>
      </c>
      <c r="C2324" s="14" t="s">
        <v>62</v>
      </c>
      <c r="D2324" s="2">
        <v>2015</v>
      </c>
      <c r="E2324" s="14">
        <v>2015</v>
      </c>
      <c r="F2324" s="14" t="s">
        <v>103</v>
      </c>
      <c r="G2324" s="26">
        <v>11942</v>
      </c>
      <c r="H2324" s="26">
        <v>20875</v>
      </c>
      <c r="I2324" s="53">
        <v>49690</v>
      </c>
      <c r="J2324" s="30">
        <v>0.99829999999999997</v>
      </c>
      <c r="K2324" s="30"/>
      <c r="L2324" s="149">
        <v>55</v>
      </c>
      <c r="M2324" s="30">
        <v>0.309</v>
      </c>
      <c r="N2324" s="30">
        <v>3.9699999999999999E-2</v>
      </c>
    </row>
    <row r="2325" spans="1:14">
      <c r="A2325" s="13" t="s">
        <v>137</v>
      </c>
      <c r="B2325" s="2" t="s">
        <v>78</v>
      </c>
      <c r="C2325" s="14" t="s">
        <v>62</v>
      </c>
      <c r="D2325" s="2">
        <v>2015</v>
      </c>
      <c r="E2325" s="14">
        <v>2015</v>
      </c>
      <c r="F2325" s="14" t="s">
        <v>103</v>
      </c>
      <c r="G2325" s="26">
        <v>16913</v>
      </c>
      <c r="H2325" s="26">
        <v>42432</v>
      </c>
      <c r="I2325" s="53">
        <v>90323</v>
      </c>
      <c r="J2325" s="30">
        <v>0.9486</v>
      </c>
      <c r="K2325" s="30"/>
      <c r="L2325" s="149">
        <v>55</v>
      </c>
      <c r="M2325" s="30">
        <v>0.309</v>
      </c>
      <c r="N2325" s="30">
        <v>3.9699999999999999E-2</v>
      </c>
    </row>
    <row r="2326" spans="1:14">
      <c r="A2326" s="13" t="s">
        <v>138</v>
      </c>
      <c r="B2326" s="2" t="s">
        <v>78</v>
      </c>
      <c r="C2326" s="14" t="s">
        <v>62</v>
      </c>
      <c r="D2326" s="2">
        <v>2015</v>
      </c>
      <c r="E2326" s="14">
        <v>2015</v>
      </c>
      <c r="F2326" s="14" t="s">
        <v>103</v>
      </c>
      <c r="G2326" s="26">
        <v>1042</v>
      </c>
      <c r="H2326" s="26">
        <v>2073</v>
      </c>
      <c r="I2326" s="53">
        <v>5403</v>
      </c>
      <c r="J2326" s="30">
        <v>1</v>
      </c>
      <c r="K2326" s="30"/>
      <c r="L2326" s="149">
        <v>55</v>
      </c>
      <c r="M2326" s="30">
        <v>0.309</v>
      </c>
      <c r="N2326" s="30">
        <v>3.9699999999999999E-2</v>
      </c>
    </row>
    <row r="2327" spans="1:14">
      <c r="A2327" s="13" t="s">
        <v>139</v>
      </c>
      <c r="B2327" s="2" t="s">
        <v>78</v>
      </c>
      <c r="C2327" s="14" t="s">
        <v>62</v>
      </c>
      <c r="D2327" s="2">
        <v>2015</v>
      </c>
      <c r="E2327" s="14">
        <v>2015</v>
      </c>
      <c r="F2327" s="14" t="s">
        <v>103</v>
      </c>
      <c r="G2327" s="26">
        <v>66165</v>
      </c>
      <c r="H2327" s="26">
        <v>157116</v>
      </c>
      <c r="I2327" s="53">
        <v>376924</v>
      </c>
      <c r="J2327" s="30">
        <v>0.99380000000000002</v>
      </c>
      <c r="K2327" s="30"/>
      <c r="L2327" s="149">
        <v>22</v>
      </c>
      <c r="M2327" s="30">
        <v>0.182</v>
      </c>
      <c r="N2327" s="30">
        <v>5.4000000000000003E-3</v>
      </c>
    </row>
    <row r="2328" spans="1:14">
      <c r="A2328" s="13" t="s">
        <v>140</v>
      </c>
      <c r="B2328" s="2" t="s">
        <v>78</v>
      </c>
      <c r="C2328" s="14" t="s">
        <v>62</v>
      </c>
      <c r="D2328" s="2">
        <v>2015</v>
      </c>
      <c r="E2328" s="14">
        <v>2015</v>
      </c>
      <c r="F2328" s="14" t="s">
        <v>103</v>
      </c>
      <c r="G2328" s="26">
        <v>10570</v>
      </c>
      <c r="H2328" s="26">
        <v>24693</v>
      </c>
      <c r="I2328" s="53">
        <v>55088</v>
      </c>
      <c r="J2328" s="30">
        <v>0.998</v>
      </c>
      <c r="K2328" s="30"/>
      <c r="L2328" s="149">
        <v>55</v>
      </c>
      <c r="M2328" s="30">
        <v>0.309</v>
      </c>
      <c r="N2328" s="30">
        <v>3.9699999999999999E-2</v>
      </c>
    </row>
    <row r="2329" spans="1:14">
      <c r="A2329" s="13" t="s">
        <v>141</v>
      </c>
      <c r="B2329" s="2" t="s">
        <v>78</v>
      </c>
      <c r="C2329" s="14" t="s">
        <v>62</v>
      </c>
      <c r="D2329" s="2">
        <v>2015</v>
      </c>
      <c r="E2329" s="14">
        <v>2015</v>
      </c>
      <c r="F2329" s="14" t="s">
        <v>103</v>
      </c>
      <c r="G2329" s="26">
        <v>6132</v>
      </c>
      <c r="H2329" s="26">
        <v>11957</v>
      </c>
      <c r="I2329" s="53">
        <v>29714</v>
      </c>
      <c r="J2329" s="30">
        <v>0.98029999999999995</v>
      </c>
      <c r="K2329" s="30"/>
      <c r="L2329" s="149">
        <v>55</v>
      </c>
      <c r="M2329" s="30">
        <v>0.309</v>
      </c>
      <c r="N2329" s="30">
        <v>3.9699999999999999E-2</v>
      </c>
    </row>
    <row r="2330" spans="1:14">
      <c r="A2330" s="13" t="s">
        <v>142</v>
      </c>
      <c r="B2330" s="2" t="s">
        <v>78</v>
      </c>
      <c r="C2330" s="14" t="s">
        <v>62</v>
      </c>
      <c r="D2330" s="2">
        <v>2015</v>
      </c>
      <c r="E2330" s="14">
        <v>2015</v>
      </c>
      <c r="F2330" s="14" t="s">
        <v>103</v>
      </c>
      <c r="G2330" s="26">
        <v>1544</v>
      </c>
      <c r="H2330" s="26">
        <v>3212</v>
      </c>
      <c r="I2330" s="53">
        <v>7449</v>
      </c>
      <c r="J2330" s="30">
        <v>0.94369999999999998</v>
      </c>
      <c r="K2330" s="30"/>
      <c r="L2330" s="149">
        <v>55</v>
      </c>
      <c r="M2330" s="30">
        <v>0.309</v>
      </c>
      <c r="N2330" s="30">
        <v>3.9699999999999999E-2</v>
      </c>
    </row>
    <row r="2331" spans="1:14">
      <c r="A2331" s="13" t="s">
        <v>143</v>
      </c>
      <c r="B2331" s="2" t="s">
        <v>79</v>
      </c>
      <c r="C2331" s="14" t="s">
        <v>62</v>
      </c>
      <c r="D2331" s="2">
        <v>2015</v>
      </c>
      <c r="E2331" s="14">
        <v>2015</v>
      </c>
      <c r="F2331" s="14" t="s">
        <v>103</v>
      </c>
      <c r="G2331" s="26">
        <v>584978</v>
      </c>
      <c r="H2331" s="26">
        <v>1178282</v>
      </c>
      <c r="I2331" s="53">
        <v>3728723</v>
      </c>
      <c r="J2331" s="30">
        <v>0.9708</v>
      </c>
      <c r="K2331" s="30"/>
      <c r="L2331" s="149">
        <v>59</v>
      </c>
      <c r="M2331" s="30">
        <v>0.45800000000000002</v>
      </c>
      <c r="N2331" s="30">
        <v>5.16E-2</v>
      </c>
    </row>
    <row r="2332" spans="1:14">
      <c r="A2332" s="13" t="s">
        <v>144</v>
      </c>
      <c r="B2332" s="2" t="s">
        <v>78</v>
      </c>
      <c r="C2332" s="14" t="s">
        <v>62</v>
      </c>
      <c r="D2332" s="2">
        <v>2015</v>
      </c>
      <c r="E2332" s="14">
        <v>2015</v>
      </c>
      <c r="F2332" s="14" t="s">
        <v>103</v>
      </c>
      <c r="G2332" s="26">
        <v>12125</v>
      </c>
      <c r="H2332" s="26">
        <v>29932</v>
      </c>
      <c r="I2332" s="53">
        <v>69136</v>
      </c>
      <c r="J2332" s="30">
        <v>1</v>
      </c>
      <c r="K2332" s="30"/>
      <c r="L2332" s="149">
        <v>55</v>
      </c>
      <c r="M2332" s="30">
        <v>0.309</v>
      </c>
      <c r="N2332" s="30">
        <v>3.9699999999999999E-2</v>
      </c>
    </row>
    <row r="2333" spans="1:14">
      <c r="A2333" s="13" t="s">
        <v>145</v>
      </c>
      <c r="B2333" s="2" t="s">
        <v>78</v>
      </c>
      <c r="C2333" s="14" t="s">
        <v>62</v>
      </c>
      <c r="D2333" s="2">
        <v>2015</v>
      </c>
      <c r="E2333" s="14">
        <v>2015</v>
      </c>
      <c r="F2333" s="14" t="s">
        <v>103</v>
      </c>
      <c r="G2333" s="26">
        <v>6426</v>
      </c>
      <c r="H2333" s="26">
        <v>10485</v>
      </c>
      <c r="I2333" s="53">
        <v>42881</v>
      </c>
      <c r="J2333" s="30">
        <v>0.96930000000000005</v>
      </c>
      <c r="K2333" s="30"/>
      <c r="L2333" s="149">
        <v>55</v>
      </c>
      <c r="M2333" s="30">
        <v>0.309</v>
      </c>
      <c r="N2333" s="30">
        <v>3.9699999999999999E-2</v>
      </c>
    </row>
    <row r="2334" spans="1:14">
      <c r="A2334" s="13" t="s">
        <v>146</v>
      </c>
      <c r="B2334" s="2" t="s">
        <v>78</v>
      </c>
      <c r="C2334" s="14" t="s">
        <v>62</v>
      </c>
      <c r="D2334" s="2">
        <v>2015</v>
      </c>
      <c r="E2334" s="14">
        <v>2015</v>
      </c>
      <c r="F2334" s="14" t="s">
        <v>103</v>
      </c>
      <c r="G2334" s="26">
        <v>1113</v>
      </c>
      <c r="H2334" s="26">
        <v>2127</v>
      </c>
      <c r="I2334" s="53">
        <v>4755</v>
      </c>
      <c r="J2334" s="30">
        <v>1</v>
      </c>
      <c r="K2334" s="30"/>
      <c r="L2334" s="149">
        <v>55</v>
      </c>
      <c r="M2334" s="30">
        <v>0.309</v>
      </c>
      <c r="N2334" s="30">
        <v>3.9699999999999999E-2</v>
      </c>
    </row>
    <row r="2335" spans="1:14">
      <c r="A2335" s="13" t="s">
        <v>147</v>
      </c>
      <c r="B2335" s="2" t="s">
        <v>78</v>
      </c>
      <c r="C2335" s="14" t="s">
        <v>62</v>
      </c>
      <c r="D2335" s="2">
        <v>2015</v>
      </c>
      <c r="E2335" s="14">
        <v>2015</v>
      </c>
      <c r="F2335" s="14" t="s">
        <v>103</v>
      </c>
      <c r="G2335" s="26">
        <v>6965</v>
      </c>
      <c r="H2335" s="26">
        <v>13008</v>
      </c>
      <c r="I2335" s="53">
        <v>39289</v>
      </c>
      <c r="J2335" s="30">
        <v>1</v>
      </c>
      <c r="K2335" s="30"/>
      <c r="L2335" s="149">
        <v>55</v>
      </c>
      <c r="M2335" s="30">
        <v>0.309</v>
      </c>
      <c r="N2335" s="30">
        <v>3.9699999999999999E-2</v>
      </c>
    </row>
    <row r="2336" spans="1:14">
      <c r="A2336" s="13" t="s">
        <v>148</v>
      </c>
      <c r="B2336" s="2" t="s">
        <v>78</v>
      </c>
      <c r="C2336" s="14" t="s">
        <v>62</v>
      </c>
      <c r="D2336" s="2">
        <v>2015</v>
      </c>
      <c r="E2336" s="14">
        <v>2015</v>
      </c>
      <c r="F2336" s="14" t="s">
        <v>103</v>
      </c>
      <c r="G2336" s="26">
        <v>25216</v>
      </c>
      <c r="H2336" s="26">
        <v>58981</v>
      </c>
      <c r="I2336" s="53">
        <v>134912</v>
      </c>
      <c r="J2336" s="30">
        <v>0.99660000000000004</v>
      </c>
      <c r="K2336" s="30"/>
      <c r="L2336" s="149">
        <v>6</v>
      </c>
      <c r="M2336" s="30">
        <v>0.33300000000000002</v>
      </c>
      <c r="N2336" s="30">
        <v>1.55E-2</v>
      </c>
    </row>
    <row r="2337" spans="1:14">
      <c r="A2337" s="13" t="s">
        <v>149</v>
      </c>
      <c r="B2337" s="2" t="s">
        <v>78</v>
      </c>
      <c r="C2337" s="14" t="s">
        <v>62</v>
      </c>
      <c r="D2337" s="2">
        <v>2015</v>
      </c>
      <c r="E2337" s="14">
        <v>2015</v>
      </c>
      <c r="F2337" s="14" t="s">
        <v>103</v>
      </c>
      <c r="G2337" s="26">
        <v>465</v>
      </c>
      <c r="H2337" s="26">
        <v>1012</v>
      </c>
      <c r="I2337" s="53">
        <v>3159</v>
      </c>
      <c r="J2337" s="30">
        <v>0.89470000000000005</v>
      </c>
      <c r="K2337" s="30"/>
      <c r="L2337" s="149">
        <v>55</v>
      </c>
      <c r="M2337" s="30">
        <v>0.309</v>
      </c>
      <c r="N2337" s="30">
        <v>3.9699999999999999E-2</v>
      </c>
    </row>
    <row r="2338" spans="1:14">
      <c r="A2338" s="13" t="s">
        <v>150</v>
      </c>
      <c r="B2338" s="2" t="s">
        <v>78</v>
      </c>
      <c r="C2338" s="14" t="s">
        <v>62</v>
      </c>
      <c r="D2338" s="2">
        <v>2015</v>
      </c>
      <c r="E2338" s="14">
        <v>2015</v>
      </c>
      <c r="F2338" s="14" t="s">
        <v>103</v>
      </c>
      <c r="G2338" s="26">
        <v>522</v>
      </c>
      <c r="H2338" s="26">
        <v>852</v>
      </c>
      <c r="I2338" s="53">
        <v>3584</v>
      </c>
      <c r="J2338" s="30">
        <v>0.96299999999999997</v>
      </c>
      <c r="K2338" s="30"/>
      <c r="L2338" s="149">
        <v>55</v>
      </c>
      <c r="M2338" s="30">
        <v>0.309</v>
      </c>
      <c r="N2338" s="30">
        <v>3.9699999999999999E-2</v>
      </c>
    </row>
    <row r="2339" spans="1:14">
      <c r="A2339" s="13" t="s">
        <v>151</v>
      </c>
      <c r="B2339" s="2" t="s">
        <v>78</v>
      </c>
      <c r="C2339" s="14" t="s">
        <v>62</v>
      </c>
      <c r="D2339" s="2">
        <v>2015</v>
      </c>
      <c r="E2339" s="14">
        <v>2015</v>
      </c>
      <c r="F2339" s="14" t="s">
        <v>103</v>
      </c>
      <c r="G2339" s="26">
        <v>24412</v>
      </c>
      <c r="H2339" s="26">
        <v>54990</v>
      </c>
      <c r="I2339" s="53">
        <v>169139</v>
      </c>
      <c r="J2339" s="30">
        <v>1</v>
      </c>
      <c r="K2339" s="30"/>
      <c r="L2339" s="149">
        <v>10</v>
      </c>
      <c r="M2339" s="30">
        <v>0.1</v>
      </c>
      <c r="N2339" s="30">
        <v>6.0400000000000002E-2</v>
      </c>
    </row>
    <row r="2340" spans="1:14">
      <c r="A2340" s="13" t="s">
        <v>152</v>
      </c>
      <c r="B2340" s="2" t="s">
        <v>78</v>
      </c>
      <c r="C2340" s="14" t="s">
        <v>62</v>
      </c>
      <c r="D2340" s="2">
        <v>2015</v>
      </c>
      <c r="E2340" s="14">
        <v>2015</v>
      </c>
      <c r="F2340" s="14" t="s">
        <v>103</v>
      </c>
      <c r="G2340" s="26">
        <v>3705</v>
      </c>
      <c r="H2340" s="26">
        <v>7653</v>
      </c>
      <c r="I2340" s="53">
        <v>31531</v>
      </c>
      <c r="J2340" s="30">
        <v>0.98809999999999998</v>
      </c>
      <c r="K2340" s="30"/>
      <c r="L2340" s="149">
        <v>55</v>
      </c>
      <c r="M2340" s="30">
        <v>0.309</v>
      </c>
      <c r="N2340" s="30">
        <v>3.9699999999999999E-2</v>
      </c>
    </row>
    <row r="2341" spans="1:14">
      <c r="A2341" s="13" t="s">
        <v>153</v>
      </c>
      <c r="B2341" s="2" t="s">
        <v>78</v>
      </c>
      <c r="C2341" s="14" t="s">
        <v>62</v>
      </c>
      <c r="D2341" s="2">
        <v>2015</v>
      </c>
      <c r="E2341" s="14">
        <v>2015</v>
      </c>
      <c r="F2341" s="14" t="s">
        <v>103</v>
      </c>
      <c r="G2341" s="26">
        <v>4235</v>
      </c>
      <c r="H2341" s="26">
        <v>7675</v>
      </c>
      <c r="I2341" s="53">
        <v>23926</v>
      </c>
      <c r="J2341" s="30">
        <v>0.9889</v>
      </c>
      <c r="K2341" s="30"/>
      <c r="L2341" s="149">
        <v>55</v>
      </c>
      <c r="M2341" s="30">
        <v>0.309</v>
      </c>
      <c r="N2341" s="30">
        <v>3.9699999999999999E-2</v>
      </c>
    </row>
    <row r="2342" spans="1:14">
      <c r="A2342" s="13" t="s">
        <v>154</v>
      </c>
      <c r="B2342" s="2" t="s">
        <v>77</v>
      </c>
      <c r="C2342" s="14" t="s">
        <v>62</v>
      </c>
      <c r="D2342" s="2">
        <v>2015</v>
      </c>
      <c r="E2342" s="14">
        <v>2015</v>
      </c>
      <c r="F2342" s="14" t="s">
        <v>103</v>
      </c>
      <c r="G2342" s="26">
        <v>121210</v>
      </c>
      <c r="H2342" s="26">
        <v>254662</v>
      </c>
      <c r="I2342" s="53">
        <v>857035</v>
      </c>
      <c r="J2342" s="30">
        <v>0.98780000000000001</v>
      </c>
      <c r="K2342" s="30"/>
      <c r="L2342" s="149">
        <v>15</v>
      </c>
      <c r="M2342" s="30">
        <v>0.4</v>
      </c>
      <c r="N2342" s="30">
        <v>3.04E-2</v>
      </c>
    </row>
    <row r="2343" spans="1:14">
      <c r="A2343" s="13" t="s">
        <v>155</v>
      </c>
      <c r="B2343" s="2" t="s">
        <v>77</v>
      </c>
      <c r="C2343" s="14" t="s">
        <v>62</v>
      </c>
      <c r="D2343" s="2">
        <v>2015</v>
      </c>
      <c r="E2343" s="14">
        <v>2015</v>
      </c>
      <c r="F2343" s="14" t="s">
        <v>103</v>
      </c>
      <c r="G2343" s="26">
        <v>9342</v>
      </c>
      <c r="H2343" s="26">
        <v>18325</v>
      </c>
      <c r="I2343" s="53">
        <v>61789</v>
      </c>
      <c r="J2343" s="30">
        <v>0.98219999999999996</v>
      </c>
      <c r="K2343" s="30"/>
      <c r="L2343" s="149">
        <v>55</v>
      </c>
      <c r="M2343" s="30">
        <v>0.309</v>
      </c>
      <c r="N2343" s="30">
        <v>3.9699999999999999E-2</v>
      </c>
    </row>
    <row r="2344" spans="1:14">
      <c r="A2344" s="13" t="s">
        <v>156</v>
      </c>
      <c r="B2344" s="2" t="s">
        <v>78</v>
      </c>
      <c r="C2344" s="14" t="s">
        <v>62</v>
      </c>
      <c r="D2344" s="2">
        <v>2015</v>
      </c>
      <c r="E2344" s="14">
        <v>2015</v>
      </c>
      <c r="F2344" s="14" t="s">
        <v>103</v>
      </c>
      <c r="G2344" s="26">
        <v>1126</v>
      </c>
      <c r="H2344" s="26">
        <v>2151</v>
      </c>
      <c r="I2344" s="53">
        <v>5679</v>
      </c>
      <c r="J2344" s="30">
        <v>1</v>
      </c>
      <c r="K2344" s="30"/>
      <c r="L2344" s="149">
        <v>55</v>
      </c>
      <c r="M2344" s="30">
        <v>0.309</v>
      </c>
      <c r="N2344" s="30">
        <v>3.9699999999999999E-2</v>
      </c>
    </row>
    <row r="2345" spans="1:14">
      <c r="A2345" s="13" t="s">
        <v>157</v>
      </c>
      <c r="B2345" s="2" t="s">
        <v>78</v>
      </c>
      <c r="C2345" s="14" t="s">
        <v>62</v>
      </c>
      <c r="D2345" s="2">
        <v>2015</v>
      </c>
      <c r="E2345" s="14">
        <v>2015</v>
      </c>
      <c r="F2345" s="14" t="s">
        <v>103</v>
      </c>
      <c r="G2345" s="26">
        <v>126536</v>
      </c>
      <c r="H2345" s="26">
        <v>290231</v>
      </c>
      <c r="I2345" s="53">
        <v>791869</v>
      </c>
      <c r="J2345" s="30">
        <v>0.99690000000000001</v>
      </c>
      <c r="K2345" s="30"/>
      <c r="L2345" s="149">
        <v>49</v>
      </c>
      <c r="M2345" s="30">
        <v>0.14299999999999999</v>
      </c>
      <c r="N2345" s="30">
        <v>7.1800000000000003E-2</v>
      </c>
    </row>
    <row r="2346" spans="1:14">
      <c r="A2346" s="13" t="s">
        <v>158</v>
      </c>
      <c r="B2346" s="2" t="s">
        <v>77</v>
      </c>
      <c r="C2346" s="14" t="s">
        <v>62</v>
      </c>
      <c r="D2346" s="2">
        <v>2015</v>
      </c>
      <c r="E2346" s="14">
        <v>2015</v>
      </c>
      <c r="F2346" s="14" t="s">
        <v>103</v>
      </c>
      <c r="G2346" s="26">
        <v>103785</v>
      </c>
      <c r="H2346" s="26">
        <v>219096</v>
      </c>
      <c r="I2346" s="53">
        <v>531208</v>
      </c>
      <c r="J2346" s="30">
        <v>0.9919</v>
      </c>
      <c r="K2346" s="30"/>
      <c r="L2346" s="149">
        <v>13</v>
      </c>
      <c r="M2346" s="30">
        <v>0.69199999999999995</v>
      </c>
      <c r="N2346" s="30">
        <v>0</v>
      </c>
    </row>
    <row r="2347" spans="1:14">
      <c r="A2347" s="13" t="s">
        <v>159</v>
      </c>
      <c r="B2347" s="2" t="s">
        <v>78</v>
      </c>
      <c r="C2347" s="14" t="s">
        <v>62</v>
      </c>
      <c r="D2347" s="2">
        <v>2015</v>
      </c>
      <c r="E2347" s="14">
        <v>2015</v>
      </c>
      <c r="F2347" s="14" t="s">
        <v>103</v>
      </c>
      <c r="G2347" s="26">
        <v>2781</v>
      </c>
      <c r="H2347" s="26">
        <v>6283</v>
      </c>
      <c r="I2347" s="53">
        <v>17814</v>
      </c>
      <c r="J2347" s="30">
        <v>0.99209999999999998</v>
      </c>
      <c r="K2347" s="30"/>
      <c r="L2347" s="149">
        <v>55</v>
      </c>
      <c r="M2347" s="30">
        <v>0.309</v>
      </c>
      <c r="N2347" s="30">
        <v>3.9699999999999999E-2</v>
      </c>
    </row>
    <row r="2348" spans="1:14">
      <c r="A2348" s="13" t="s">
        <v>160</v>
      </c>
      <c r="B2348" s="2" t="s">
        <v>78</v>
      </c>
      <c r="C2348" s="14" t="s">
        <v>62</v>
      </c>
      <c r="D2348" s="2">
        <v>2015</v>
      </c>
      <c r="E2348" s="14">
        <v>2015</v>
      </c>
      <c r="F2348" s="14" t="s">
        <v>103</v>
      </c>
      <c r="G2348" s="26">
        <v>178228</v>
      </c>
      <c r="H2348" s="26">
        <v>398523</v>
      </c>
      <c r="I2348" s="53">
        <v>840942</v>
      </c>
      <c r="J2348" s="30">
        <v>0.99980000000000002</v>
      </c>
      <c r="K2348" s="30"/>
      <c r="L2348" s="149">
        <v>60</v>
      </c>
      <c r="M2348" s="30">
        <v>0.1</v>
      </c>
      <c r="N2348" s="30">
        <v>5.0500000000000003E-2</v>
      </c>
    </row>
    <row r="2349" spans="1:14">
      <c r="A2349" s="13" t="s">
        <v>161</v>
      </c>
      <c r="B2349" s="2" t="s">
        <v>77</v>
      </c>
      <c r="C2349" s="14" t="s">
        <v>62</v>
      </c>
      <c r="D2349" s="2">
        <v>2015</v>
      </c>
      <c r="E2349" s="14">
        <v>2015</v>
      </c>
      <c r="F2349" s="14" t="s">
        <v>103</v>
      </c>
      <c r="G2349" s="26">
        <v>141303</v>
      </c>
      <c r="H2349" s="26">
        <v>289089</v>
      </c>
      <c r="I2349" s="53">
        <v>842963</v>
      </c>
      <c r="J2349" s="30">
        <v>0.93830000000000002</v>
      </c>
      <c r="K2349" s="30"/>
      <c r="L2349" s="149">
        <v>24</v>
      </c>
      <c r="M2349" s="30">
        <v>0.5</v>
      </c>
      <c r="N2349" s="30">
        <v>1.5599999999999999E-2</v>
      </c>
    </row>
    <row r="2350" spans="1:14">
      <c r="A2350" s="13" t="s">
        <v>162</v>
      </c>
      <c r="B2350" s="2" t="s">
        <v>77</v>
      </c>
      <c r="C2350" s="14" t="s">
        <v>62</v>
      </c>
      <c r="D2350" s="2">
        <v>2015</v>
      </c>
      <c r="E2350" s="14">
        <v>2015</v>
      </c>
      <c r="F2350" s="14" t="s">
        <v>103</v>
      </c>
      <c r="G2350" s="26">
        <v>33614</v>
      </c>
      <c r="H2350" s="26">
        <v>51449</v>
      </c>
      <c r="I2350" s="53">
        <v>221558</v>
      </c>
      <c r="J2350" s="30">
        <v>0.96960000000000002</v>
      </c>
      <c r="K2350" s="30"/>
      <c r="L2350" s="149">
        <v>6</v>
      </c>
      <c r="M2350" s="30">
        <v>0.83299999999999996</v>
      </c>
      <c r="N2350" s="30">
        <v>7.7200000000000005E-2</v>
      </c>
    </row>
    <row r="2351" spans="1:14">
      <c r="A2351" s="13" t="s">
        <v>163</v>
      </c>
      <c r="B2351" s="2" t="s">
        <v>78</v>
      </c>
      <c r="C2351" s="14" t="s">
        <v>62</v>
      </c>
      <c r="D2351" s="2">
        <v>2015</v>
      </c>
      <c r="E2351" s="14">
        <v>2015</v>
      </c>
      <c r="F2351" s="14" t="s">
        <v>103</v>
      </c>
      <c r="G2351" s="26">
        <v>53153</v>
      </c>
      <c r="H2351" s="26">
        <v>122470</v>
      </c>
      <c r="I2351" s="53">
        <v>287287</v>
      </c>
      <c r="J2351" s="30">
        <v>0.99399999999999999</v>
      </c>
      <c r="K2351" s="30"/>
      <c r="L2351" s="149">
        <v>16</v>
      </c>
      <c r="M2351" s="30">
        <v>6.3E-2</v>
      </c>
      <c r="N2351" s="30">
        <v>1.8200000000000001E-2</v>
      </c>
    </row>
    <row r="2352" spans="1:14">
      <c r="A2352" s="13" t="s">
        <v>164</v>
      </c>
      <c r="B2352" s="2" t="s">
        <v>77</v>
      </c>
      <c r="C2352" s="14" t="s">
        <v>62</v>
      </c>
      <c r="D2352" s="2">
        <v>2015</v>
      </c>
      <c r="E2352" s="14">
        <v>2015</v>
      </c>
      <c r="F2352" s="14" t="s">
        <v>103</v>
      </c>
      <c r="G2352" s="26">
        <v>9993</v>
      </c>
      <c r="H2352" s="26">
        <v>18578</v>
      </c>
      <c r="I2352" s="53">
        <v>59952</v>
      </c>
      <c r="J2352" s="30">
        <v>0.98050000000000004</v>
      </c>
      <c r="K2352" s="30"/>
      <c r="L2352" s="149">
        <v>55</v>
      </c>
      <c r="M2352" s="30">
        <v>0.309</v>
      </c>
      <c r="N2352" s="30">
        <v>3.9699999999999999E-2</v>
      </c>
    </row>
    <row r="2353" spans="1:31">
      <c r="A2353" s="13" t="s">
        <v>165</v>
      </c>
      <c r="B2353" s="2" t="s">
        <v>77</v>
      </c>
      <c r="C2353" s="14" t="s">
        <v>62</v>
      </c>
      <c r="D2353" s="2">
        <v>2015</v>
      </c>
      <c r="E2353" s="14">
        <v>2015</v>
      </c>
      <c r="F2353" s="14" t="s">
        <v>103</v>
      </c>
      <c r="G2353" s="26">
        <v>16200</v>
      </c>
      <c r="H2353" s="26">
        <v>31947</v>
      </c>
      <c r="I2353" s="53">
        <v>149966</v>
      </c>
      <c r="J2353" s="30">
        <v>0.9728</v>
      </c>
      <c r="K2353" s="30"/>
      <c r="L2353" s="149">
        <v>55</v>
      </c>
      <c r="M2353" s="30">
        <v>0.309</v>
      </c>
      <c r="N2353" s="30">
        <v>3.9699999999999999E-2</v>
      </c>
    </row>
    <row r="2354" spans="1:31">
      <c r="A2354" s="13" t="s">
        <v>166</v>
      </c>
      <c r="B2354" s="2" t="s">
        <v>77</v>
      </c>
      <c r="C2354" s="14" t="s">
        <v>62</v>
      </c>
      <c r="D2354" s="2">
        <v>2015</v>
      </c>
      <c r="E2354" s="14">
        <v>2015</v>
      </c>
      <c r="F2354" s="14" t="s">
        <v>103</v>
      </c>
      <c r="G2354" s="26">
        <v>17403</v>
      </c>
      <c r="H2354" s="26">
        <v>37966</v>
      </c>
      <c r="I2354" s="53">
        <v>132295</v>
      </c>
      <c r="J2354" s="30">
        <v>0.95289999999999997</v>
      </c>
      <c r="K2354" s="30"/>
      <c r="L2354" s="149">
        <v>55</v>
      </c>
      <c r="M2354" s="30">
        <v>0.309</v>
      </c>
      <c r="N2354" s="30">
        <v>3.9699999999999999E-2</v>
      </c>
    </row>
    <row r="2355" spans="1:31">
      <c r="A2355" s="13" t="s">
        <v>167</v>
      </c>
      <c r="B2355" s="2" t="s">
        <v>77</v>
      </c>
      <c r="C2355" s="14" t="s">
        <v>62</v>
      </c>
      <c r="D2355" s="2">
        <v>2015</v>
      </c>
      <c r="E2355" s="14">
        <v>2015</v>
      </c>
      <c r="F2355" s="14" t="s">
        <v>103</v>
      </c>
      <c r="G2355" s="26">
        <v>55523</v>
      </c>
      <c r="H2355" s="26">
        <v>111985</v>
      </c>
      <c r="I2355" s="53">
        <v>427997</v>
      </c>
      <c r="J2355" s="30">
        <v>0.96740000000000004</v>
      </c>
      <c r="K2355" s="30"/>
      <c r="L2355" s="149">
        <v>7</v>
      </c>
      <c r="M2355" s="30">
        <v>0.57099999999999995</v>
      </c>
      <c r="N2355" s="30">
        <v>1.6199999999999999E-2</v>
      </c>
    </row>
    <row r="2356" spans="1:31">
      <c r="A2356" s="13" t="s">
        <v>168</v>
      </c>
      <c r="B2356" s="2" t="s">
        <v>77</v>
      </c>
      <c r="C2356" s="14" t="s">
        <v>62</v>
      </c>
      <c r="D2356" s="2">
        <v>2015</v>
      </c>
      <c r="E2356" s="14">
        <v>2015</v>
      </c>
      <c r="F2356" s="14" t="s">
        <v>103</v>
      </c>
      <c r="G2356" s="26">
        <v>13787</v>
      </c>
      <c r="H2356" s="26">
        <v>26274</v>
      </c>
      <c r="I2356" s="53">
        <v>75736</v>
      </c>
      <c r="J2356" s="30">
        <v>0.97040000000000004</v>
      </c>
      <c r="K2356" s="30"/>
      <c r="L2356" s="149">
        <v>55</v>
      </c>
      <c r="M2356" s="30">
        <v>0.309</v>
      </c>
      <c r="N2356" s="30">
        <v>3.9699999999999999E-2</v>
      </c>
    </row>
    <row r="2357" spans="1:31">
      <c r="A2357" s="13" t="s">
        <v>169</v>
      </c>
      <c r="B2357" s="2" t="s">
        <v>78</v>
      </c>
      <c r="C2357" s="14" t="s">
        <v>62</v>
      </c>
      <c r="D2357" s="2">
        <v>2015</v>
      </c>
      <c r="E2357" s="14">
        <v>2015</v>
      </c>
      <c r="F2357" s="14" t="s">
        <v>103</v>
      </c>
      <c r="G2357" s="26">
        <v>13084</v>
      </c>
      <c r="H2357" s="26">
        <v>25180</v>
      </c>
      <c r="I2357" s="53">
        <v>64533</v>
      </c>
      <c r="J2357" s="30">
        <v>0.96689999999999998</v>
      </c>
      <c r="K2357" s="30"/>
      <c r="L2357" s="149">
        <v>55</v>
      </c>
      <c r="M2357" s="30">
        <v>0.309</v>
      </c>
      <c r="N2357" s="30">
        <v>3.9699999999999999E-2</v>
      </c>
    </row>
    <row r="2358" spans="1:31">
      <c r="A2358" s="13" t="s">
        <v>170</v>
      </c>
      <c r="B2358" s="2" t="s">
        <v>78</v>
      </c>
      <c r="C2358" s="14" t="s">
        <v>62</v>
      </c>
      <c r="D2358" s="2">
        <v>2015</v>
      </c>
      <c r="E2358" s="14">
        <v>2015</v>
      </c>
      <c r="F2358" s="14" t="s">
        <v>103</v>
      </c>
      <c r="G2358" s="26">
        <v>178</v>
      </c>
      <c r="H2358" s="26">
        <v>324</v>
      </c>
      <c r="I2358" s="53">
        <v>819</v>
      </c>
      <c r="J2358" s="30">
        <v>1</v>
      </c>
      <c r="K2358" s="30"/>
      <c r="L2358" s="149">
        <v>55</v>
      </c>
      <c r="M2358" s="30">
        <v>0.309</v>
      </c>
      <c r="N2358" s="30">
        <v>3.9699999999999999E-2</v>
      </c>
    </row>
    <row r="2359" spans="1:31">
      <c r="A2359" s="13" t="s">
        <v>171</v>
      </c>
      <c r="B2359" s="2" t="s">
        <v>78</v>
      </c>
      <c r="C2359" s="14" t="s">
        <v>62</v>
      </c>
      <c r="D2359" s="2">
        <v>2015</v>
      </c>
      <c r="E2359" s="14">
        <v>2015</v>
      </c>
      <c r="F2359" s="14" t="s">
        <v>103</v>
      </c>
      <c r="G2359" s="26">
        <v>3279</v>
      </c>
      <c r="H2359" s="26">
        <v>7132</v>
      </c>
      <c r="I2359" s="53">
        <v>16905</v>
      </c>
      <c r="J2359" s="30">
        <v>0.98480000000000001</v>
      </c>
      <c r="K2359" s="30"/>
      <c r="L2359" s="149">
        <v>55</v>
      </c>
      <c r="M2359" s="30">
        <v>0.309</v>
      </c>
      <c r="N2359" s="30">
        <v>3.9699999999999999E-2</v>
      </c>
    </row>
    <row r="2360" spans="1:31">
      <c r="A2360" s="13" t="s">
        <v>172</v>
      </c>
      <c r="B2360" s="2" t="s">
        <v>77</v>
      </c>
      <c r="C2360" s="14" t="s">
        <v>62</v>
      </c>
      <c r="D2360" s="2">
        <v>2015</v>
      </c>
      <c r="E2360" s="14">
        <v>2015</v>
      </c>
      <c r="F2360" s="14" t="s">
        <v>103</v>
      </c>
      <c r="G2360" s="26">
        <v>22650</v>
      </c>
      <c r="H2360" s="26">
        <v>43830</v>
      </c>
      <c r="I2360" s="53">
        <v>116893</v>
      </c>
      <c r="J2360" s="30">
        <v>0.94510000000000005</v>
      </c>
      <c r="K2360" s="30"/>
      <c r="L2360" s="149">
        <v>2</v>
      </c>
      <c r="M2360" s="30">
        <v>0.5</v>
      </c>
      <c r="N2360" s="30">
        <v>2.1899999999999999E-2</v>
      </c>
    </row>
    <row r="2361" spans="1:31">
      <c r="A2361" s="13" t="s">
        <v>173</v>
      </c>
      <c r="B2361" s="2" t="s">
        <v>77</v>
      </c>
      <c r="C2361" s="14" t="s">
        <v>62</v>
      </c>
      <c r="D2361" s="2">
        <v>2015</v>
      </c>
      <c r="E2361" s="14">
        <v>2015</v>
      </c>
      <c r="F2361" s="14" t="s">
        <v>103</v>
      </c>
      <c r="G2361" s="26">
        <v>20098</v>
      </c>
      <c r="H2361" s="26">
        <v>36090</v>
      </c>
      <c r="I2361" s="53">
        <v>122660</v>
      </c>
      <c r="J2361" s="30">
        <v>0.91830000000000001</v>
      </c>
      <c r="K2361" s="30"/>
      <c r="L2361" s="149">
        <v>55</v>
      </c>
      <c r="M2361" s="30">
        <v>0.309</v>
      </c>
      <c r="N2361" s="30">
        <v>3.9699999999999999E-2</v>
      </c>
    </row>
    <row r="2362" spans="1:31">
      <c r="A2362" s="13" t="s">
        <v>174</v>
      </c>
      <c r="B2362" s="2" t="s">
        <v>78</v>
      </c>
      <c r="C2362" s="14" t="s">
        <v>62</v>
      </c>
      <c r="D2362" s="2">
        <v>2015</v>
      </c>
      <c r="E2362" s="14">
        <v>2015</v>
      </c>
      <c r="F2362" s="14" t="s">
        <v>103</v>
      </c>
      <c r="G2362" s="26">
        <v>43265</v>
      </c>
      <c r="H2362" s="26">
        <v>92704</v>
      </c>
      <c r="I2362" s="53">
        <v>227832</v>
      </c>
      <c r="J2362" s="30">
        <v>0.9859</v>
      </c>
      <c r="K2362" s="30"/>
      <c r="L2362" s="149">
        <v>12</v>
      </c>
      <c r="M2362" s="30">
        <v>0.16700000000000001</v>
      </c>
      <c r="N2362" s="30">
        <v>1.7600000000000001E-2</v>
      </c>
      <c r="O2362" s="1"/>
      <c r="P2362" s="1"/>
      <c r="Q2362" s="1"/>
      <c r="R2362" s="1"/>
      <c r="S2362" s="1"/>
      <c r="T2362" s="1"/>
      <c r="U2362" s="1"/>
      <c r="V2362" s="1"/>
      <c r="W2362" s="1"/>
      <c r="X2362" s="1"/>
      <c r="Y2362" s="1"/>
      <c r="Z2362" s="1"/>
      <c r="AA2362" s="1"/>
      <c r="AB2362" s="1"/>
      <c r="AC2362" s="1"/>
      <c r="AD2362" s="1"/>
      <c r="AE2362" s="1"/>
    </row>
    <row r="2363" spans="1:31">
      <c r="A2363" s="13" t="s">
        <v>175</v>
      </c>
      <c r="B2363" s="2" t="s">
        <v>78</v>
      </c>
      <c r="C2363" s="14" t="s">
        <v>62</v>
      </c>
      <c r="D2363" s="2">
        <v>2015</v>
      </c>
      <c r="E2363" s="14">
        <v>2015</v>
      </c>
      <c r="F2363" s="14" t="s">
        <v>103</v>
      </c>
      <c r="G2363" s="26">
        <v>5646</v>
      </c>
      <c r="H2363" s="26">
        <v>13160</v>
      </c>
      <c r="I2363" s="53">
        <v>39941</v>
      </c>
      <c r="J2363" s="30">
        <v>0.96819999999999995</v>
      </c>
      <c r="K2363" s="30"/>
      <c r="L2363" s="149">
        <v>55</v>
      </c>
      <c r="M2363" s="30">
        <v>0.309</v>
      </c>
      <c r="N2363" s="30">
        <v>3.9699999999999999E-2</v>
      </c>
      <c r="O2363" s="1"/>
      <c r="P2363" s="1"/>
      <c r="Q2363" s="1"/>
      <c r="R2363" s="1"/>
      <c r="S2363" s="1"/>
      <c r="T2363" s="1"/>
      <c r="U2363" s="1"/>
      <c r="V2363" s="1"/>
      <c r="W2363" s="1"/>
      <c r="X2363" s="1"/>
      <c r="Y2363" s="1"/>
      <c r="Z2363" s="1"/>
      <c r="AA2363" s="1"/>
      <c r="AB2363" s="1"/>
      <c r="AC2363" s="1"/>
      <c r="AD2363" s="1"/>
      <c r="AE2363" s="1"/>
    </row>
    <row r="2364" spans="1:31">
      <c r="A2364" s="13" t="s">
        <v>176</v>
      </c>
      <c r="B2364" s="2" t="s">
        <v>78</v>
      </c>
      <c r="C2364" s="14" t="s">
        <v>62</v>
      </c>
      <c r="D2364" s="2">
        <v>2015</v>
      </c>
      <c r="E2364" s="14">
        <v>2015</v>
      </c>
      <c r="F2364" s="14" t="s">
        <v>103</v>
      </c>
      <c r="G2364" s="26">
        <v>4754</v>
      </c>
      <c r="H2364" s="26">
        <v>10371</v>
      </c>
      <c r="I2364" s="53">
        <v>26881</v>
      </c>
      <c r="J2364" s="30">
        <v>0.96489999999999998</v>
      </c>
      <c r="K2364" s="30"/>
      <c r="L2364" s="149">
        <v>55</v>
      </c>
      <c r="M2364" s="30">
        <v>0.309</v>
      </c>
      <c r="N2364" s="30">
        <v>3.9699999999999999E-2</v>
      </c>
      <c r="O2364" s="1"/>
      <c r="P2364" s="1"/>
      <c r="Q2364" s="1"/>
      <c r="R2364" s="1"/>
      <c r="S2364" s="1"/>
      <c r="T2364" s="1"/>
      <c r="U2364" s="1"/>
      <c r="V2364" s="1"/>
      <c r="W2364" s="1"/>
      <c r="X2364" s="1"/>
      <c r="Y2364" s="1"/>
      <c r="Z2364" s="1"/>
      <c r="AA2364" s="1"/>
      <c r="AB2364" s="1"/>
      <c r="AC2364" s="1"/>
      <c r="AD2364" s="1"/>
      <c r="AE2364" s="1"/>
    </row>
    <row r="2365" spans="1:31">
      <c r="A2365" s="13" t="s">
        <v>177</v>
      </c>
      <c r="B2365" s="2" t="s">
        <v>78</v>
      </c>
      <c r="C2365" s="14" t="s">
        <v>62</v>
      </c>
      <c r="D2365" s="2">
        <v>2015</v>
      </c>
      <c r="E2365" s="14">
        <v>2015</v>
      </c>
      <c r="F2365" s="14" t="s">
        <v>103</v>
      </c>
      <c r="G2365" s="26">
        <v>1004</v>
      </c>
      <c r="H2365" s="26">
        <v>1808</v>
      </c>
      <c r="I2365" s="53">
        <v>4939</v>
      </c>
      <c r="J2365" s="30">
        <v>0.93879999999999997</v>
      </c>
      <c r="K2365" s="30"/>
      <c r="L2365" s="149">
        <v>55</v>
      </c>
      <c r="M2365" s="30">
        <v>0.309</v>
      </c>
      <c r="N2365" s="30">
        <v>3.9699999999999999E-2</v>
      </c>
      <c r="O2365" s="1"/>
      <c r="P2365" s="1"/>
      <c r="Q2365" s="1"/>
      <c r="R2365" s="1"/>
      <c r="S2365" s="1"/>
      <c r="T2365" s="1"/>
      <c r="U2365" s="1"/>
      <c r="V2365" s="1"/>
      <c r="W2365" s="1"/>
      <c r="X2365" s="1"/>
      <c r="Y2365" s="1"/>
      <c r="Z2365" s="1"/>
      <c r="AA2365" s="1"/>
      <c r="AB2365" s="1"/>
      <c r="AC2365" s="1"/>
      <c r="AD2365" s="1"/>
      <c r="AE2365" s="1"/>
    </row>
    <row r="2366" spans="1:31">
      <c r="A2366" s="13" t="s">
        <v>178</v>
      </c>
      <c r="B2366" s="2" t="s">
        <v>77</v>
      </c>
      <c r="C2366" s="14" t="s">
        <v>62</v>
      </c>
      <c r="D2366" s="2">
        <v>2015</v>
      </c>
      <c r="E2366" s="14">
        <v>2015</v>
      </c>
      <c r="F2366" s="14" t="s">
        <v>103</v>
      </c>
      <c r="G2366" s="26">
        <v>52745</v>
      </c>
      <c r="H2366" s="26">
        <v>125269</v>
      </c>
      <c r="I2366" s="53">
        <v>241689</v>
      </c>
      <c r="J2366" s="30">
        <v>0.98529999999999995</v>
      </c>
      <c r="K2366" s="30"/>
      <c r="L2366" s="149">
        <v>6</v>
      </c>
      <c r="M2366" s="30">
        <v>0.5</v>
      </c>
      <c r="N2366" s="30">
        <v>3.9800000000000002E-2</v>
      </c>
      <c r="O2366" s="1"/>
      <c r="P2366" s="1"/>
      <c r="Q2366" s="1"/>
      <c r="R2366" s="1"/>
      <c r="S2366" s="1"/>
      <c r="T2366" s="1"/>
      <c r="U2366" s="1"/>
      <c r="V2366" s="1"/>
      <c r="W2366" s="1"/>
      <c r="X2366" s="1"/>
      <c r="Y2366" s="1"/>
      <c r="Z2366" s="1"/>
      <c r="AA2366" s="1"/>
      <c r="AB2366" s="1"/>
      <c r="AC2366" s="1"/>
      <c r="AD2366" s="1"/>
      <c r="AE2366" s="1"/>
    </row>
    <row r="2367" spans="1:31">
      <c r="A2367" s="13" t="s">
        <v>179</v>
      </c>
      <c r="B2367" s="2" t="s">
        <v>78</v>
      </c>
      <c r="C2367" s="14" t="s">
        <v>62</v>
      </c>
      <c r="D2367" s="2">
        <v>2015</v>
      </c>
      <c r="E2367" s="14">
        <v>2015</v>
      </c>
      <c r="F2367" s="14" t="s">
        <v>103</v>
      </c>
      <c r="G2367" s="26">
        <v>3126</v>
      </c>
      <c r="H2367" s="26">
        <v>5559</v>
      </c>
      <c r="I2367" s="53">
        <v>14250</v>
      </c>
      <c r="J2367" s="30">
        <v>0.95089999999999997</v>
      </c>
      <c r="K2367" s="30"/>
      <c r="L2367" s="149">
        <v>55</v>
      </c>
      <c r="M2367" s="30">
        <v>0.309</v>
      </c>
      <c r="N2367" s="30">
        <v>3.9699999999999999E-2</v>
      </c>
      <c r="O2367" s="1"/>
      <c r="P2367" s="1"/>
      <c r="Q2367" s="1"/>
      <c r="R2367" s="1"/>
      <c r="S2367" s="1"/>
      <c r="T2367" s="1"/>
      <c r="U2367" s="1"/>
      <c r="V2367" s="1"/>
      <c r="W2367" s="1"/>
      <c r="X2367" s="1"/>
      <c r="Y2367" s="1"/>
      <c r="Z2367" s="1"/>
      <c r="AA2367" s="1"/>
      <c r="AB2367" s="1"/>
      <c r="AC2367" s="1"/>
      <c r="AD2367" s="1"/>
      <c r="AE2367" s="1"/>
    </row>
    <row r="2368" spans="1:31">
      <c r="A2368" s="13" t="s">
        <v>180</v>
      </c>
      <c r="B2368" s="2" t="s">
        <v>77</v>
      </c>
      <c r="C2368" s="14" t="s">
        <v>62</v>
      </c>
      <c r="D2368" s="2">
        <v>2015</v>
      </c>
      <c r="E2368" s="14">
        <v>2015</v>
      </c>
      <c r="F2368" s="14" t="s">
        <v>103</v>
      </c>
      <c r="G2368" s="26">
        <v>37080</v>
      </c>
      <c r="H2368" s="26">
        <v>75528</v>
      </c>
      <c r="I2368" s="53">
        <v>223446</v>
      </c>
      <c r="J2368" s="30">
        <v>0.98419999999999996</v>
      </c>
      <c r="K2368" s="30"/>
      <c r="L2368" s="149">
        <v>8</v>
      </c>
      <c r="M2368" s="30">
        <v>0.5</v>
      </c>
      <c r="N2368" s="30">
        <v>4.24E-2</v>
      </c>
      <c r="O2368" s="1"/>
      <c r="P2368" s="1"/>
      <c r="Q2368" s="1"/>
      <c r="R2368" s="1"/>
      <c r="S2368" s="1"/>
      <c r="T2368" s="1"/>
      <c r="U2368" s="1"/>
      <c r="V2368" s="1"/>
      <c r="W2368" s="1"/>
      <c r="X2368" s="1"/>
      <c r="Y2368" s="1"/>
      <c r="Z2368" s="1"/>
      <c r="AA2368" s="1"/>
      <c r="AB2368" s="1"/>
      <c r="AC2368" s="1"/>
      <c r="AD2368" s="1"/>
      <c r="AE2368" s="1"/>
    </row>
    <row r="2369" spans="1:31">
      <c r="A2369" s="13" t="s">
        <v>181</v>
      </c>
      <c r="B2369" s="2" t="s">
        <v>77</v>
      </c>
      <c r="C2369" s="14" t="s">
        <v>62</v>
      </c>
      <c r="D2369" s="2">
        <v>2015</v>
      </c>
      <c r="E2369" s="14">
        <v>2015</v>
      </c>
      <c r="F2369" s="14" t="s">
        <v>103</v>
      </c>
      <c r="G2369" s="26">
        <v>10077</v>
      </c>
      <c r="H2369" s="26">
        <v>20591</v>
      </c>
      <c r="I2369" s="53">
        <v>55910</v>
      </c>
      <c r="J2369" s="30">
        <v>0.9536</v>
      </c>
      <c r="K2369" s="30"/>
      <c r="L2369" s="149">
        <v>55</v>
      </c>
      <c r="M2369" s="30">
        <v>0.309</v>
      </c>
      <c r="N2369" s="30">
        <v>3.9699999999999999E-2</v>
      </c>
      <c r="O2369" s="1"/>
      <c r="P2369" s="1"/>
      <c r="Q2369" s="1"/>
      <c r="R2369" s="1"/>
      <c r="S2369" s="1"/>
      <c r="T2369" s="1"/>
      <c r="U2369" s="1"/>
      <c r="V2369" s="1"/>
      <c r="W2369" s="1"/>
      <c r="X2369" s="1"/>
      <c r="Y2369" s="1"/>
      <c r="Z2369" s="1"/>
      <c r="AA2369" s="1"/>
      <c r="AB2369" s="1"/>
      <c r="AC2369" s="1"/>
      <c r="AD2369" s="1"/>
      <c r="AE2369" s="1"/>
    </row>
    <row r="2370" spans="1:31">
      <c r="A2370" s="13" t="s">
        <v>182</v>
      </c>
      <c r="B2370" s="2" t="s">
        <v>78</v>
      </c>
      <c r="C2370" s="14" t="s">
        <v>62</v>
      </c>
      <c r="D2370" s="2">
        <v>2015</v>
      </c>
      <c r="E2370" s="14">
        <v>2015</v>
      </c>
      <c r="F2370" s="14" t="s">
        <v>103</v>
      </c>
      <c r="G2370" s="26">
        <v>6167</v>
      </c>
      <c r="H2370" s="26">
        <v>13517</v>
      </c>
      <c r="I2370" s="53">
        <v>30519</v>
      </c>
      <c r="J2370" s="30">
        <v>1</v>
      </c>
      <c r="K2370" s="30"/>
      <c r="L2370" s="149">
        <v>55</v>
      </c>
      <c r="M2370" s="30">
        <v>0.309</v>
      </c>
      <c r="N2370" s="30">
        <v>3.9699999999999999E-2</v>
      </c>
      <c r="O2370" s="1"/>
      <c r="P2370" s="1"/>
      <c r="Q2370" s="1"/>
      <c r="R2370" s="1"/>
      <c r="S2370" s="1"/>
      <c r="T2370" s="1"/>
      <c r="U2370" s="1"/>
      <c r="V2370" s="1"/>
      <c r="W2370" s="1"/>
      <c r="X2370" s="1"/>
      <c r="Y2370" s="1"/>
      <c r="Z2370" s="1"/>
      <c r="AA2370" s="1"/>
      <c r="AB2370" s="1"/>
      <c r="AC2370" s="1"/>
      <c r="AD2370" s="1"/>
      <c r="AE2370" s="1"/>
    </row>
    <row r="2371" spans="1:31">
      <c r="A2371" s="56" t="s">
        <v>183</v>
      </c>
      <c r="B2371" s="2" t="s">
        <v>66</v>
      </c>
      <c r="C2371" s="14" t="s">
        <v>63</v>
      </c>
      <c r="D2371" s="2">
        <v>2015</v>
      </c>
      <c r="E2371" s="14">
        <v>2015</v>
      </c>
      <c r="F2371" s="14" t="s">
        <v>103</v>
      </c>
      <c r="G2371" s="26">
        <v>2124142</v>
      </c>
      <c r="H2371" s="26">
        <v>4467237</v>
      </c>
      <c r="I2371" s="53">
        <v>12714221</v>
      </c>
      <c r="J2371" s="30">
        <v>0.97670000000000001</v>
      </c>
      <c r="K2371" s="30"/>
      <c r="L2371" s="149">
        <v>486</v>
      </c>
      <c r="M2371" s="30">
        <v>0.29199999999999998</v>
      </c>
      <c r="N2371" s="30">
        <v>5.21E-2</v>
      </c>
      <c r="O2371" s="2"/>
      <c r="P2371" s="2"/>
      <c r="Q2371" s="2"/>
      <c r="R2371" s="2"/>
      <c r="S2371" s="2"/>
      <c r="T2371" s="2"/>
      <c r="U2371" s="2"/>
      <c r="V2371" s="2"/>
      <c r="W2371" s="2"/>
      <c r="X2371" s="2"/>
      <c r="Y2371" s="2"/>
      <c r="Z2371" s="2"/>
      <c r="AA2371" s="2"/>
      <c r="AB2371" s="2"/>
      <c r="AC2371" s="2"/>
      <c r="AD2371" s="2"/>
      <c r="AE2371" s="2"/>
    </row>
    <row r="2372" spans="1:31">
      <c r="A2372" s="56" t="s">
        <v>184</v>
      </c>
      <c r="B2372" s="2" t="s">
        <v>77</v>
      </c>
      <c r="C2372" s="14" t="s">
        <v>63</v>
      </c>
      <c r="D2372" s="2">
        <v>2015</v>
      </c>
      <c r="E2372" s="14">
        <v>2015</v>
      </c>
      <c r="F2372" s="14" t="s">
        <v>103</v>
      </c>
      <c r="G2372" s="26">
        <v>61465</v>
      </c>
      <c r="H2372" s="26">
        <v>120287</v>
      </c>
      <c r="I2372" s="53">
        <v>421856</v>
      </c>
      <c r="J2372" s="30">
        <v>0.81069999999999998</v>
      </c>
      <c r="K2372" s="30"/>
      <c r="L2372" s="149">
        <v>8</v>
      </c>
      <c r="M2372" s="30">
        <v>0.875</v>
      </c>
      <c r="N2372" s="30">
        <v>5.0799999999999998E-2</v>
      </c>
      <c r="O2372" s="1"/>
      <c r="P2372" s="1"/>
      <c r="Q2372" s="1"/>
      <c r="R2372" s="1"/>
      <c r="S2372" s="1"/>
      <c r="T2372" s="1"/>
      <c r="U2372" s="1"/>
      <c r="V2372" s="1"/>
      <c r="W2372" s="1"/>
      <c r="X2372" s="1"/>
      <c r="Y2372" s="1"/>
      <c r="Z2372" s="1"/>
      <c r="AA2372" s="1"/>
      <c r="AB2372" s="1"/>
      <c r="AC2372" s="1"/>
      <c r="AD2372" s="1"/>
      <c r="AE2372" s="1"/>
    </row>
    <row r="2373" spans="1:31">
      <c r="A2373" s="56" t="s">
        <v>185</v>
      </c>
      <c r="B2373" s="2" t="s">
        <v>78</v>
      </c>
      <c r="C2373" s="14" t="s">
        <v>63</v>
      </c>
      <c r="D2373" s="2">
        <v>2015</v>
      </c>
      <c r="E2373" s="14">
        <v>2015</v>
      </c>
      <c r="F2373" s="14" t="s">
        <v>103</v>
      </c>
      <c r="G2373" s="26">
        <v>101</v>
      </c>
      <c r="H2373" s="26">
        <v>170</v>
      </c>
      <c r="I2373" s="53">
        <v>358</v>
      </c>
      <c r="J2373" s="30">
        <v>1</v>
      </c>
      <c r="K2373" s="30"/>
      <c r="L2373" s="149">
        <v>74</v>
      </c>
      <c r="M2373" s="30">
        <v>0.29699999999999999</v>
      </c>
      <c r="N2373" s="30">
        <v>3.7600000000000001E-2</v>
      </c>
      <c r="O2373" s="1"/>
      <c r="P2373" s="1"/>
      <c r="Q2373" s="1"/>
      <c r="R2373" s="1"/>
      <c r="S2373" s="1"/>
      <c r="T2373" s="1"/>
      <c r="U2373" s="1"/>
      <c r="V2373" s="1"/>
      <c r="W2373" s="1"/>
      <c r="X2373" s="1"/>
      <c r="Y2373" s="1"/>
      <c r="Z2373" s="1"/>
      <c r="AA2373" s="1"/>
      <c r="AB2373" s="1"/>
      <c r="AC2373" s="1"/>
      <c r="AD2373" s="1"/>
      <c r="AE2373" s="1"/>
    </row>
    <row r="2374" spans="1:31">
      <c r="A2374" s="56" t="s">
        <v>186</v>
      </c>
      <c r="B2374" s="2" t="s">
        <v>78</v>
      </c>
      <c r="C2374" s="14" t="s">
        <v>63</v>
      </c>
      <c r="D2374" s="2">
        <v>2015</v>
      </c>
      <c r="E2374" s="14">
        <v>2015</v>
      </c>
      <c r="F2374" s="14" t="s">
        <v>103</v>
      </c>
      <c r="G2374" s="26">
        <v>1818</v>
      </c>
      <c r="H2374" s="26">
        <v>3449</v>
      </c>
      <c r="I2374" s="53">
        <v>7831</v>
      </c>
      <c r="J2374" s="30">
        <v>1</v>
      </c>
      <c r="K2374" s="30"/>
      <c r="L2374" s="149">
        <v>74</v>
      </c>
      <c r="M2374" s="30">
        <v>0.29699999999999999</v>
      </c>
      <c r="N2374" s="30">
        <v>3.7600000000000001E-2</v>
      </c>
      <c r="O2374" s="1"/>
      <c r="P2374" s="1"/>
      <c r="Q2374" s="1"/>
      <c r="R2374" s="1"/>
      <c r="S2374" s="1"/>
      <c r="T2374" s="1"/>
      <c r="U2374" s="1"/>
      <c r="V2374" s="1"/>
      <c r="W2374" s="1"/>
      <c r="X2374" s="1"/>
      <c r="Y2374" s="1"/>
      <c r="Z2374" s="1"/>
      <c r="AA2374" s="1"/>
      <c r="AB2374" s="1"/>
      <c r="AC2374" s="1"/>
      <c r="AD2374" s="1"/>
      <c r="AE2374" s="1"/>
    </row>
    <row r="2375" spans="1:31">
      <c r="A2375" s="56" t="s">
        <v>187</v>
      </c>
      <c r="B2375" s="2" t="s">
        <v>78</v>
      </c>
      <c r="C2375" s="14" t="s">
        <v>63</v>
      </c>
      <c r="D2375" s="2">
        <v>2015</v>
      </c>
      <c r="E2375" s="14">
        <v>2015</v>
      </c>
      <c r="F2375" s="14" t="s">
        <v>103</v>
      </c>
      <c r="G2375" s="26">
        <v>16559</v>
      </c>
      <c r="H2375" s="26">
        <v>31989</v>
      </c>
      <c r="I2375" s="53">
        <v>80876</v>
      </c>
      <c r="J2375" s="30">
        <v>0.94159999999999999</v>
      </c>
      <c r="K2375" s="30"/>
      <c r="L2375" s="149">
        <v>74</v>
      </c>
      <c r="M2375" s="30">
        <v>0.29699999999999999</v>
      </c>
      <c r="N2375" s="30">
        <v>3.7600000000000001E-2</v>
      </c>
      <c r="O2375" s="1"/>
      <c r="P2375" s="1"/>
      <c r="Q2375" s="1"/>
      <c r="R2375" s="1"/>
      <c r="S2375" s="1"/>
      <c r="T2375" s="1"/>
      <c r="U2375" s="1"/>
      <c r="V2375" s="1"/>
      <c r="W2375" s="1"/>
      <c r="X2375" s="1"/>
      <c r="Y2375" s="1"/>
      <c r="Z2375" s="1"/>
      <c r="AA2375" s="1"/>
      <c r="AB2375" s="1"/>
      <c r="AC2375" s="1"/>
      <c r="AD2375" s="1"/>
      <c r="AE2375" s="1"/>
    </row>
    <row r="2376" spans="1:31">
      <c r="A2376" s="56" t="s">
        <v>188</v>
      </c>
      <c r="B2376" s="2" t="s">
        <v>78</v>
      </c>
      <c r="C2376" s="14" t="s">
        <v>63</v>
      </c>
      <c r="D2376" s="2">
        <v>2015</v>
      </c>
      <c r="E2376" s="14">
        <v>2015</v>
      </c>
      <c r="F2376" s="14" t="s">
        <v>103</v>
      </c>
      <c r="G2376" s="26">
        <v>2926</v>
      </c>
      <c r="H2376" s="26">
        <v>5513</v>
      </c>
      <c r="I2376" s="53">
        <v>11735</v>
      </c>
      <c r="J2376" s="30">
        <v>1</v>
      </c>
      <c r="K2376" s="30"/>
      <c r="L2376" s="149">
        <v>74</v>
      </c>
      <c r="M2376" s="30">
        <v>0.29699999999999999</v>
      </c>
      <c r="N2376" s="30">
        <v>3.7600000000000001E-2</v>
      </c>
      <c r="O2376" s="1"/>
      <c r="P2376" s="1"/>
      <c r="Q2376" s="1"/>
      <c r="R2376" s="1"/>
      <c r="S2376" s="1"/>
      <c r="T2376" s="1"/>
      <c r="U2376" s="1"/>
      <c r="V2376" s="1"/>
      <c r="W2376" s="1"/>
      <c r="X2376" s="1"/>
      <c r="Y2376" s="1"/>
      <c r="Z2376" s="1"/>
      <c r="AA2376" s="1"/>
      <c r="AB2376" s="1"/>
      <c r="AC2376" s="1"/>
      <c r="AD2376" s="1"/>
      <c r="AE2376" s="1"/>
    </row>
    <row r="2377" spans="1:31">
      <c r="A2377" s="56" t="s">
        <v>189</v>
      </c>
      <c r="B2377" s="2" t="s">
        <v>78</v>
      </c>
      <c r="C2377" s="14" t="s">
        <v>63</v>
      </c>
      <c r="D2377" s="2">
        <v>2015</v>
      </c>
      <c r="E2377" s="14">
        <v>2015</v>
      </c>
      <c r="F2377" s="14" t="s">
        <v>103</v>
      </c>
      <c r="G2377" s="26">
        <v>720</v>
      </c>
      <c r="H2377" s="26">
        <v>1710</v>
      </c>
      <c r="I2377" s="53">
        <v>8536</v>
      </c>
      <c r="J2377" s="30">
        <v>1</v>
      </c>
      <c r="K2377" s="30"/>
      <c r="L2377" s="149">
        <v>74</v>
      </c>
      <c r="M2377" s="30">
        <v>0.29699999999999999</v>
      </c>
      <c r="N2377" s="30">
        <v>3.7600000000000001E-2</v>
      </c>
      <c r="O2377" s="1"/>
      <c r="P2377" s="1"/>
      <c r="Q2377" s="1"/>
      <c r="R2377" s="1"/>
      <c r="S2377" s="1"/>
      <c r="T2377" s="1"/>
      <c r="U2377" s="1"/>
      <c r="V2377" s="1"/>
      <c r="W2377" s="1"/>
      <c r="X2377" s="1"/>
      <c r="Y2377" s="1"/>
      <c r="Z2377" s="1"/>
      <c r="AA2377" s="1"/>
      <c r="AB2377" s="1"/>
      <c r="AC2377" s="1"/>
      <c r="AD2377" s="1"/>
      <c r="AE2377" s="1"/>
    </row>
    <row r="2378" spans="1:31">
      <c r="A2378" s="56" t="s">
        <v>190</v>
      </c>
      <c r="B2378" s="2" t="s">
        <v>77</v>
      </c>
      <c r="C2378" s="14" t="s">
        <v>63</v>
      </c>
      <c r="D2378" s="2">
        <v>2015</v>
      </c>
      <c r="E2378" s="14">
        <v>2015</v>
      </c>
      <c r="F2378" s="14" t="s">
        <v>103</v>
      </c>
      <c r="G2378" s="26">
        <v>35317</v>
      </c>
      <c r="H2378" s="26">
        <v>71701</v>
      </c>
      <c r="I2378" s="53">
        <v>261692</v>
      </c>
      <c r="J2378" s="30">
        <v>0.96589999999999998</v>
      </c>
      <c r="K2378" s="30"/>
      <c r="L2378" s="149">
        <v>8</v>
      </c>
      <c r="M2378" s="30">
        <v>0.5</v>
      </c>
      <c r="N2378" s="30">
        <v>2.5000000000000001E-2</v>
      </c>
    </row>
    <row r="2379" spans="1:31">
      <c r="A2379" s="56" t="s">
        <v>191</v>
      </c>
      <c r="B2379" s="2" t="s">
        <v>78</v>
      </c>
      <c r="C2379" s="14" t="s">
        <v>63</v>
      </c>
      <c r="D2379" s="2">
        <v>2015</v>
      </c>
      <c r="E2379" s="14">
        <v>2015</v>
      </c>
      <c r="F2379" s="14" t="s">
        <v>103</v>
      </c>
      <c r="G2379" s="26">
        <v>2482</v>
      </c>
      <c r="H2379" s="26">
        <v>5109</v>
      </c>
      <c r="I2379" s="53">
        <v>11306</v>
      </c>
      <c r="J2379" s="30">
        <v>1</v>
      </c>
      <c r="K2379" s="30"/>
      <c r="L2379" s="149">
        <v>74</v>
      </c>
      <c r="M2379" s="30">
        <v>0.29699999999999999</v>
      </c>
      <c r="N2379" s="30">
        <v>3.7600000000000001E-2</v>
      </c>
    </row>
    <row r="2380" spans="1:31">
      <c r="A2380" s="56" t="s">
        <v>192</v>
      </c>
      <c r="B2380" s="2" t="s">
        <v>78</v>
      </c>
      <c r="C2380" s="14" t="s">
        <v>63</v>
      </c>
      <c r="D2380" s="2">
        <v>2015</v>
      </c>
      <c r="E2380" s="14">
        <v>2015</v>
      </c>
      <c r="F2380" s="14" t="s">
        <v>103</v>
      </c>
      <c r="G2380" s="26">
        <v>7387</v>
      </c>
      <c r="H2380" s="26">
        <v>13311</v>
      </c>
      <c r="I2380" s="53">
        <v>37358</v>
      </c>
      <c r="J2380" s="30">
        <v>0.99719999999999998</v>
      </c>
      <c r="K2380" s="30"/>
      <c r="L2380" s="149">
        <v>74</v>
      </c>
      <c r="M2380" s="30">
        <v>0.29699999999999999</v>
      </c>
      <c r="N2380" s="30">
        <v>3.7600000000000001E-2</v>
      </c>
    </row>
    <row r="2381" spans="1:31">
      <c r="A2381" s="13" t="s">
        <v>134</v>
      </c>
      <c r="B2381" s="2" t="s">
        <v>77</v>
      </c>
      <c r="C2381" s="14" t="s">
        <v>63</v>
      </c>
      <c r="D2381" s="2">
        <v>2015</v>
      </c>
      <c r="E2381" s="14">
        <v>2015</v>
      </c>
      <c r="F2381" s="14" t="s">
        <v>103</v>
      </c>
      <c r="G2381" s="26">
        <v>98200</v>
      </c>
      <c r="H2381" s="26">
        <v>228879</v>
      </c>
      <c r="I2381" s="53">
        <v>462781</v>
      </c>
      <c r="J2381" s="30">
        <v>0.9526</v>
      </c>
      <c r="K2381" s="30"/>
      <c r="L2381" s="149">
        <v>11</v>
      </c>
      <c r="M2381" s="30">
        <v>0.182</v>
      </c>
      <c r="N2381" s="30">
        <v>2.6599999999999999E-2</v>
      </c>
    </row>
    <row r="2382" spans="1:31">
      <c r="A2382" s="13" t="s">
        <v>135</v>
      </c>
      <c r="B2382" s="2" t="s">
        <v>78</v>
      </c>
      <c r="C2382" s="14" t="s">
        <v>63</v>
      </c>
      <c r="D2382" s="2">
        <v>2015</v>
      </c>
      <c r="E2382" s="14">
        <v>2015</v>
      </c>
      <c r="F2382" s="14" t="s">
        <v>103</v>
      </c>
      <c r="G2382" s="26">
        <v>1503</v>
      </c>
      <c r="H2382" s="26">
        <v>3612</v>
      </c>
      <c r="I2382" s="53">
        <v>11635</v>
      </c>
      <c r="J2382" s="30">
        <v>1</v>
      </c>
      <c r="K2382" s="30"/>
      <c r="L2382" s="149">
        <v>74</v>
      </c>
      <c r="M2382" s="30">
        <v>0.29699999999999999</v>
      </c>
      <c r="N2382" s="30">
        <v>3.7600000000000001E-2</v>
      </c>
    </row>
    <row r="2383" spans="1:31">
      <c r="A2383" s="13" t="s">
        <v>136</v>
      </c>
      <c r="B2383" s="2" t="s">
        <v>78</v>
      </c>
      <c r="C2383" s="14" t="s">
        <v>63</v>
      </c>
      <c r="D2383" s="2">
        <v>2015</v>
      </c>
      <c r="E2383" s="14">
        <v>2015</v>
      </c>
      <c r="F2383" s="14" t="s">
        <v>103</v>
      </c>
      <c r="G2383" s="26">
        <v>12022</v>
      </c>
      <c r="H2383" s="26">
        <v>20952</v>
      </c>
      <c r="I2383" s="53">
        <v>49769</v>
      </c>
      <c r="J2383" s="30">
        <v>0.99790000000000001</v>
      </c>
      <c r="K2383" s="30"/>
      <c r="L2383" s="149">
        <v>74</v>
      </c>
      <c r="M2383" s="30">
        <v>0.29699999999999999</v>
      </c>
      <c r="N2383" s="30">
        <v>3.7600000000000001E-2</v>
      </c>
    </row>
    <row r="2384" spans="1:31">
      <c r="A2384" s="13" t="s">
        <v>137</v>
      </c>
      <c r="B2384" s="2" t="s">
        <v>78</v>
      </c>
      <c r="C2384" s="14" t="s">
        <v>63</v>
      </c>
      <c r="D2384" s="2">
        <v>2015</v>
      </c>
      <c r="E2384" s="14">
        <v>2015</v>
      </c>
      <c r="F2384" s="14" t="s">
        <v>103</v>
      </c>
      <c r="G2384" s="26">
        <v>16977</v>
      </c>
      <c r="H2384" s="26">
        <v>42572</v>
      </c>
      <c r="I2384" s="53">
        <v>90622</v>
      </c>
      <c r="J2384" s="30">
        <v>0.96409999999999996</v>
      </c>
      <c r="K2384" s="30"/>
      <c r="L2384" s="149">
        <v>74</v>
      </c>
      <c r="M2384" s="30">
        <v>0.29699999999999999</v>
      </c>
      <c r="N2384" s="30">
        <v>3.7600000000000001E-2</v>
      </c>
    </row>
    <row r="2385" spans="1:14">
      <c r="A2385" s="13" t="s">
        <v>138</v>
      </c>
      <c r="B2385" s="2" t="s">
        <v>78</v>
      </c>
      <c r="C2385" s="14" t="s">
        <v>63</v>
      </c>
      <c r="D2385" s="2">
        <v>2015</v>
      </c>
      <c r="E2385" s="14">
        <v>2015</v>
      </c>
      <c r="F2385" s="14" t="s">
        <v>103</v>
      </c>
      <c r="G2385" s="26">
        <v>1040</v>
      </c>
      <c r="H2385" s="26">
        <v>2050</v>
      </c>
      <c r="I2385" s="53">
        <v>5376</v>
      </c>
      <c r="J2385" s="30">
        <v>1</v>
      </c>
      <c r="K2385" s="30"/>
      <c r="L2385" s="149">
        <v>74</v>
      </c>
      <c r="M2385" s="30">
        <v>0.29699999999999999</v>
      </c>
      <c r="N2385" s="30">
        <v>3.7600000000000001E-2</v>
      </c>
    </row>
    <row r="2386" spans="1:14">
      <c r="A2386" s="13" t="s">
        <v>139</v>
      </c>
      <c r="B2386" s="2" t="s">
        <v>78</v>
      </c>
      <c r="C2386" s="14" t="s">
        <v>63</v>
      </c>
      <c r="D2386" s="2">
        <v>2015</v>
      </c>
      <c r="E2386" s="14">
        <v>2015</v>
      </c>
      <c r="F2386" s="14" t="s">
        <v>103</v>
      </c>
      <c r="G2386" s="26">
        <v>66771</v>
      </c>
      <c r="H2386" s="26">
        <v>159123</v>
      </c>
      <c r="I2386" s="53">
        <v>379605</v>
      </c>
      <c r="J2386" s="30">
        <v>0.99419999999999997</v>
      </c>
      <c r="K2386" s="30"/>
      <c r="L2386" s="149">
        <v>28</v>
      </c>
      <c r="M2386" s="30">
        <v>0.17899999999999999</v>
      </c>
      <c r="N2386" s="30">
        <v>8.0000000000000002E-3</v>
      </c>
    </row>
    <row r="2387" spans="1:14">
      <c r="A2387" s="13" t="s">
        <v>140</v>
      </c>
      <c r="B2387" s="2" t="s">
        <v>78</v>
      </c>
      <c r="C2387" s="14" t="s">
        <v>63</v>
      </c>
      <c r="D2387" s="2">
        <v>2015</v>
      </c>
      <c r="E2387" s="14">
        <v>2015</v>
      </c>
      <c r="F2387" s="14" t="s">
        <v>103</v>
      </c>
      <c r="G2387" s="26">
        <v>10621</v>
      </c>
      <c r="H2387" s="26">
        <v>24789</v>
      </c>
      <c r="I2387" s="53">
        <v>55263</v>
      </c>
      <c r="J2387" s="30">
        <v>1</v>
      </c>
      <c r="K2387" s="30"/>
      <c r="L2387" s="149">
        <v>74</v>
      </c>
      <c r="M2387" s="30">
        <v>0.29699999999999999</v>
      </c>
      <c r="N2387" s="30">
        <v>3.7600000000000001E-2</v>
      </c>
    </row>
    <row r="2388" spans="1:14">
      <c r="A2388" s="13" t="s">
        <v>141</v>
      </c>
      <c r="B2388" s="2" t="s">
        <v>78</v>
      </c>
      <c r="C2388" s="14" t="s">
        <v>63</v>
      </c>
      <c r="D2388" s="2">
        <v>2015</v>
      </c>
      <c r="E2388" s="14">
        <v>2015</v>
      </c>
      <c r="F2388" s="14" t="s">
        <v>103</v>
      </c>
      <c r="G2388" s="26">
        <v>6177</v>
      </c>
      <c r="H2388" s="26">
        <v>12038</v>
      </c>
      <c r="I2388" s="53">
        <v>29800</v>
      </c>
      <c r="J2388" s="30">
        <v>0.9667</v>
      </c>
      <c r="K2388" s="30"/>
      <c r="L2388" s="149">
        <v>74</v>
      </c>
      <c r="M2388" s="30">
        <v>0.29699999999999999</v>
      </c>
      <c r="N2388" s="30">
        <v>3.7600000000000001E-2</v>
      </c>
    </row>
    <row r="2389" spans="1:14">
      <c r="A2389" s="13" t="s">
        <v>142</v>
      </c>
      <c r="B2389" s="2" t="s">
        <v>78</v>
      </c>
      <c r="C2389" s="14" t="s">
        <v>63</v>
      </c>
      <c r="D2389" s="2">
        <v>2015</v>
      </c>
      <c r="E2389" s="14">
        <v>2015</v>
      </c>
      <c r="F2389" s="14" t="s">
        <v>103</v>
      </c>
      <c r="G2389" s="26">
        <v>1569</v>
      </c>
      <c r="H2389" s="26">
        <v>3242</v>
      </c>
      <c r="I2389" s="53">
        <v>7490</v>
      </c>
      <c r="J2389" s="30">
        <v>0.93330000000000002</v>
      </c>
      <c r="K2389" s="30"/>
      <c r="L2389" s="149">
        <v>74</v>
      </c>
      <c r="M2389" s="30">
        <v>0.29699999999999999</v>
      </c>
      <c r="N2389" s="30">
        <v>3.7600000000000001E-2</v>
      </c>
    </row>
    <row r="2390" spans="1:14">
      <c r="A2390" s="13" t="s">
        <v>143</v>
      </c>
      <c r="B2390" s="2" t="s">
        <v>79</v>
      </c>
      <c r="C2390" s="14" t="s">
        <v>63</v>
      </c>
      <c r="D2390" s="2">
        <v>2015</v>
      </c>
      <c r="E2390" s="14">
        <v>2015</v>
      </c>
      <c r="F2390" s="14" t="s">
        <v>103</v>
      </c>
      <c r="G2390" s="26">
        <v>584304</v>
      </c>
      <c r="H2390" s="26">
        <v>1176878</v>
      </c>
      <c r="I2390" s="53">
        <v>3751791</v>
      </c>
      <c r="J2390" s="30">
        <v>0.97709999999999997</v>
      </c>
      <c r="K2390" s="30"/>
      <c r="L2390" s="149">
        <v>74</v>
      </c>
      <c r="M2390" s="30">
        <v>0.41899999999999998</v>
      </c>
      <c r="N2390" s="30">
        <v>4.6800000000000001E-2</v>
      </c>
    </row>
    <row r="2391" spans="1:14">
      <c r="A2391" s="13" t="s">
        <v>144</v>
      </c>
      <c r="B2391" s="2" t="s">
        <v>78</v>
      </c>
      <c r="C2391" s="14" t="s">
        <v>63</v>
      </c>
      <c r="D2391" s="2">
        <v>2015</v>
      </c>
      <c r="E2391" s="14">
        <v>2015</v>
      </c>
      <c r="F2391" s="14" t="s">
        <v>103</v>
      </c>
      <c r="G2391" s="26">
        <v>12141</v>
      </c>
      <c r="H2391" s="26">
        <v>29983</v>
      </c>
      <c r="I2391" s="53">
        <v>69280</v>
      </c>
      <c r="J2391" s="30">
        <v>0.99209999999999998</v>
      </c>
      <c r="K2391" s="30"/>
      <c r="L2391" s="149">
        <v>74</v>
      </c>
      <c r="M2391" s="30">
        <v>0.29699999999999999</v>
      </c>
      <c r="N2391" s="30">
        <v>3.7600000000000001E-2</v>
      </c>
    </row>
    <row r="2392" spans="1:14">
      <c r="A2392" s="13" t="s">
        <v>145</v>
      </c>
      <c r="B2392" s="2" t="s">
        <v>78</v>
      </c>
      <c r="C2392" s="14" t="s">
        <v>63</v>
      </c>
      <c r="D2392" s="2">
        <v>2015</v>
      </c>
      <c r="E2392" s="14">
        <v>2015</v>
      </c>
      <c r="F2392" s="14" t="s">
        <v>103</v>
      </c>
      <c r="G2392" s="26">
        <v>6501</v>
      </c>
      <c r="H2392" s="26">
        <v>10609</v>
      </c>
      <c r="I2392" s="53">
        <v>42973</v>
      </c>
      <c r="J2392" s="30">
        <v>0.97729999999999995</v>
      </c>
      <c r="K2392" s="30"/>
      <c r="L2392" s="149">
        <v>74</v>
      </c>
      <c r="M2392" s="30">
        <v>0.29699999999999999</v>
      </c>
      <c r="N2392" s="30">
        <v>3.7600000000000001E-2</v>
      </c>
    </row>
    <row r="2393" spans="1:14">
      <c r="A2393" s="13" t="s">
        <v>146</v>
      </c>
      <c r="B2393" s="2" t="s">
        <v>78</v>
      </c>
      <c r="C2393" s="14" t="s">
        <v>63</v>
      </c>
      <c r="D2393" s="2">
        <v>2015</v>
      </c>
      <c r="E2393" s="14">
        <v>2015</v>
      </c>
      <c r="F2393" s="14" t="s">
        <v>103</v>
      </c>
      <c r="G2393" s="26">
        <v>1118</v>
      </c>
      <c r="H2393" s="26">
        <v>2133</v>
      </c>
      <c r="I2393" s="53">
        <v>4726</v>
      </c>
      <c r="J2393" s="30">
        <v>0.95240000000000002</v>
      </c>
      <c r="K2393" s="30"/>
      <c r="L2393" s="149">
        <v>74</v>
      </c>
      <c r="M2393" s="30">
        <v>0.29699999999999999</v>
      </c>
      <c r="N2393" s="30">
        <v>3.7600000000000001E-2</v>
      </c>
    </row>
    <row r="2394" spans="1:14">
      <c r="A2394" s="13" t="s">
        <v>147</v>
      </c>
      <c r="B2394" s="2" t="s">
        <v>78</v>
      </c>
      <c r="C2394" s="14" t="s">
        <v>63</v>
      </c>
      <c r="D2394" s="2">
        <v>2015</v>
      </c>
      <c r="E2394" s="14">
        <v>2015</v>
      </c>
      <c r="F2394" s="14" t="s">
        <v>103</v>
      </c>
      <c r="G2394" s="26">
        <v>6944</v>
      </c>
      <c r="H2394" s="26">
        <v>12963</v>
      </c>
      <c r="I2394" s="53">
        <v>39271</v>
      </c>
      <c r="J2394" s="30">
        <v>1</v>
      </c>
      <c r="K2394" s="30"/>
      <c r="L2394" s="149">
        <v>74</v>
      </c>
      <c r="M2394" s="30">
        <v>0.29699999999999999</v>
      </c>
      <c r="N2394" s="30">
        <v>3.7600000000000001E-2</v>
      </c>
    </row>
    <row r="2395" spans="1:14">
      <c r="A2395" s="13" t="s">
        <v>148</v>
      </c>
      <c r="B2395" s="2" t="s">
        <v>78</v>
      </c>
      <c r="C2395" s="14" t="s">
        <v>63</v>
      </c>
      <c r="D2395" s="2">
        <v>2015</v>
      </c>
      <c r="E2395" s="14">
        <v>2015</v>
      </c>
      <c r="F2395" s="14" t="s">
        <v>103</v>
      </c>
      <c r="G2395" s="26">
        <v>25259</v>
      </c>
      <c r="H2395" s="26">
        <v>58915</v>
      </c>
      <c r="I2395" s="53">
        <v>135425</v>
      </c>
      <c r="J2395" s="30">
        <v>0.99750000000000005</v>
      </c>
      <c r="K2395" s="30"/>
      <c r="L2395" s="149">
        <v>7</v>
      </c>
      <c r="M2395" s="30">
        <v>0.28599999999999998</v>
      </c>
      <c r="N2395" s="30">
        <v>1.38E-2</v>
      </c>
    </row>
    <row r="2396" spans="1:14">
      <c r="A2396" s="13" t="s">
        <v>149</v>
      </c>
      <c r="B2396" s="2" t="s">
        <v>78</v>
      </c>
      <c r="C2396" s="14" t="s">
        <v>63</v>
      </c>
      <c r="D2396" s="2">
        <v>2015</v>
      </c>
      <c r="E2396" s="14">
        <v>2015</v>
      </c>
      <c r="F2396" s="14" t="s">
        <v>103</v>
      </c>
      <c r="G2396" s="26">
        <v>467</v>
      </c>
      <c r="H2396" s="26">
        <v>1011</v>
      </c>
      <c r="I2396" s="53">
        <v>3132</v>
      </c>
      <c r="J2396" s="30">
        <v>1</v>
      </c>
      <c r="K2396" s="30"/>
      <c r="L2396" s="149">
        <v>74</v>
      </c>
      <c r="M2396" s="30">
        <v>0.29699999999999999</v>
      </c>
      <c r="N2396" s="30">
        <v>3.7600000000000001E-2</v>
      </c>
    </row>
    <row r="2397" spans="1:14">
      <c r="A2397" s="13" t="s">
        <v>150</v>
      </c>
      <c r="B2397" s="2" t="s">
        <v>78</v>
      </c>
      <c r="C2397" s="14" t="s">
        <v>63</v>
      </c>
      <c r="D2397" s="2">
        <v>2015</v>
      </c>
      <c r="E2397" s="14">
        <v>2015</v>
      </c>
      <c r="F2397" s="14" t="s">
        <v>103</v>
      </c>
      <c r="G2397" s="26">
        <v>525</v>
      </c>
      <c r="H2397" s="26">
        <v>854</v>
      </c>
      <c r="I2397" s="53">
        <v>3593</v>
      </c>
      <c r="J2397" s="30">
        <v>1</v>
      </c>
      <c r="K2397" s="30"/>
      <c r="L2397" s="149">
        <v>74</v>
      </c>
      <c r="M2397" s="30">
        <v>0.29699999999999999</v>
      </c>
      <c r="N2397" s="30">
        <v>3.7600000000000001E-2</v>
      </c>
    </row>
    <row r="2398" spans="1:14">
      <c r="A2398" s="13" t="s">
        <v>151</v>
      </c>
      <c r="B2398" s="2" t="s">
        <v>78</v>
      </c>
      <c r="C2398" s="14" t="s">
        <v>63</v>
      </c>
      <c r="D2398" s="2">
        <v>2015</v>
      </c>
      <c r="E2398" s="14">
        <v>2015</v>
      </c>
      <c r="F2398" s="14" t="s">
        <v>103</v>
      </c>
      <c r="G2398" s="26">
        <v>23959</v>
      </c>
      <c r="H2398" s="26">
        <v>53794</v>
      </c>
      <c r="I2398" s="53">
        <v>170437</v>
      </c>
      <c r="J2398" s="30">
        <v>1</v>
      </c>
      <c r="K2398" s="30"/>
      <c r="L2398" s="149">
        <v>14</v>
      </c>
      <c r="M2398" s="30">
        <v>0.28599999999999998</v>
      </c>
      <c r="N2398" s="30">
        <v>6.0499999999999998E-2</v>
      </c>
    </row>
    <row r="2399" spans="1:14">
      <c r="A2399" s="13" t="s">
        <v>152</v>
      </c>
      <c r="B2399" s="2" t="s">
        <v>78</v>
      </c>
      <c r="C2399" s="14" t="s">
        <v>63</v>
      </c>
      <c r="D2399" s="2">
        <v>2015</v>
      </c>
      <c r="E2399" s="14">
        <v>2015</v>
      </c>
      <c r="F2399" s="14" t="s">
        <v>103</v>
      </c>
      <c r="G2399" s="26">
        <v>3663</v>
      </c>
      <c r="H2399" s="26">
        <v>7576</v>
      </c>
      <c r="I2399" s="53">
        <v>31441</v>
      </c>
      <c r="J2399" s="30">
        <v>0.97389999999999999</v>
      </c>
      <c r="K2399" s="30"/>
      <c r="L2399" s="149">
        <v>74</v>
      </c>
      <c r="M2399" s="30">
        <v>0.29699999999999999</v>
      </c>
      <c r="N2399" s="30">
        <v>3.7600000000000001E-2</v>
      </c>
    </row>
    <row r="2400" spans="1:14">
      <c r="A2400" s="13" t="s">
        <v>153</v>
      </c>
      <c r="B2400" s="2" t="s">
        <v>78</v>
      </c>
      <c r="C2400" s="14" t="s">
        <v>63</v>
      </c>
      <c r="D2400" s="2">
        <v>2015</v>
      </c>
      <c r="E2400" s="14">
        <v>2015</v>
      </c>
      <c r="F2400" s="14" t="s">
        <v>103</v>
      </c>
      <c r="G2400" s="26">
        <v>4244</v>
      </c>
      <c r="H2400" s="26">
        <v>7728</v>
      </c>
      <c r="I2400" s="53">
        <v>24006</v>
      </c>
      <c r="J2400" s="30">
        <v>0.96889999999999998</v>
      </c>
      <c r="K2400" s="30"/>
      <c r="L2400" s="149">
        <v>74</v>
      </c>
      <c r="M2400" s="30">
        <v>0.29699999999999999</v>
      </c>
      <c r="N2400" s="30">
        <v>3.7600000000000001E-2</v>
      </c>
    </row>
    <row r="2401" spans="1:14">
      <c r="A2401" s="13" t="s">
        <v>154</v>
      </c>
      <c r="B2401" s="2" t="s">
        <v>77</v>
      </c>
      <c r="C2401" s="14" t="s">
        <v>63</v>
      </c>
      <c r="D2401" s="2">
        <v>2015</v>
      </c>
      <c r="E2401" s="14">
        <v>2015</v>
      </c>
      <c r="F2401" s="14" t="s">
        <v>103</v>
      </c>
      <c r="G2401" s="26">
        <v>121571</v>
      </c>
      <c r="H2401" s="26">
        <v>255037</v>
      </c>
      <c r="I2401" s="53">
        <v>856972</v>
      </c>
      <c r="J2401" s="30">
        <v>0.98709999999999998</v>
      </c>
      <c r="K2401" s="30"/>
      <c r="L2401" s="149">
        <v>18</v>
      </c>
      <c r="M2401" s="30">
        <v>0.33300000000000002</v>
      </c>
      <c r="N2401" s="30">
        <v>3.5799999999999998E-2</v>
      </c>
    </row>
    <row r="2402" spans="1:14">
      <c r="A2402" s="13" t="s">
        <v>155</v>
      </c>
      <c r="B2402" s="2" t="s">
        <v>77</v>
      </c>
      <c r="C2402" s="14" t="s">
        <v>63</v>
      </c>
      <c r="D2402" s="2">
        <v>2015</v>
      </c>
      <c r="E2402" s="14">
        <v>2015</v>
      </c>
      <c r="F2402" s="14" t="s">
        <v>103</v>
      </c>
      <c r="G2402" s="26">
        <v>9306</v>
      </c>
      <c r="H2402" s="26">
        <v>18279</v>
      </c>
      <c r="I2402" s="53">
        <v>61911</v>
      </c>
      <c r="J2402" s="30">
        <v>0.97330000000000005</v>
      </c>
      <c r="K2402" s="30"/>
      <c r="L2402" s="149">
        <v>74</v>
      </c>
      <c r="M2402" s="30">
        <v>0.29699999999999999</v>
      </c>
      <c r="N2402" s="30">
        <v>3.7600000000000001E-2</v>
      </c>
    </row>
    <row r="2403" spans="1:14">
      <c r="A2403" s="13" t="s">
        <v>156</v>
      </c>
      <c r="B2403" s="2" t="s">
        <v>78</v>
      </c>
      <c r="C2403" s="14" t="s">
        <v>63</v>
      </c>
      <c r="D2403" s="2">
        <v>2015</v>
      </c>
      <c r="E2403" s="14">
        <v>2015</v>
      </c>
      <c r="F2403" s="14" t="s">
        <v>103</v>
      </c>
      <c r="G2403" s="26">
        <v>1130</v>
      </c>
      <c r="H2403" s="26">
        <v>2023</v>
      </c>
      <c r="I2403" s="53">
        <v>5677</v>
      </c>
      <c r="J2403" s="30">
        <v>1</v>
      </c>
      <c r="K2403" s="30"/>
      <c r="L2403" s="149">
        <v>74</v>
      </c>
      <c r="M2403" s="30">
        <v>0.29699999999999999</v>
      </c>
      <c r="N2403" s="30">
        <v>3.7600000000000001E-2</v>
      </c>
    </row>
    <row r="2404" spans="1:14">
      <c r="A2404" s="13" t="s">
        <v>157</v>
      </c>
      <c r="B2404" s="2" t="s">
        <v>78</v>
      </c>
      <c r="C2404" s="14" t="s">
        <v>63</v>
      </c>
      <c r="D2404" s="2">
        <v>2015</v>
      </c>
      <c r="E2404" s="14">
        <v>2015</v>
      </c>
      <c r="F2404" s="14" t="s">
        <v>103</v>
      </c>
      <c r="G2404" s="26">
        <v>127058</v>
      </c>
      <c r="H2404" s="26">
        <v>290676</v>
      </c>
      <c r="I2404" s="53">
        <v>794370</v>
      </c>
      <c r="J2404" s="30">
        <v>0.99850000000000005</v>
      </c>
      <c r="K2404" s="30"/>
      <c r="L2404" s="149">
        <v>61</v>
      </c>
      <c r="M2404" s="30">
        <v>0.16400000000000001</v>
      </c>
      <c r="N2404" s="30">
        <v>6.1699999999999998E-2</v>
      </c>
    </row>
    <row r="2405" spans="1:14">
      <c r="A2405" s="13" t="s">
        <v>158</v>
      </c>
      <c r="B2405" s="2" t="s">
        <v>77</v>
      </c>
      <c r="C2405" s="14" t="s">
        <v>63</v>
      </c>
      <c r="D2405" s="2">
        <v>2015</v>
      </c>
      <c r="E2405" s="14">
        <v>2015</v>
      </c>
      <c r="F2405" s="14" t="s">
        <v>103</v>
      </c>
      <c r="G2405" s="26">
        <v>104366</v>
      </c>
      <c r="H2405" s="26">
        <v>220122</v>
      </c>
      <c r="I2405" s="53">
        <v>530559</v>
      </c>
      <c r="J2405" s="30">
        <v>0.98929999999999996</v>
      </c>
      <c r="K2405" s="30"/>
      <c r="L2405" s="149">
        <v>16</v>
      </c>
      <c r="M2405" s="30">
        <v>0.625</v>
      </c>
      <c r="N2405" s="30">
        <v>1.1999999999999999E-3</v>
      </c>
    </row>
    <row r="2406" spans="1:14">
      <c r="A2406" s="13" t="s">
        <v>159</v>
      </c>
      <c r="B2406" s="2" t="s">
        <v>78</v>
      </c>
      <c r="C2406" s="14" t="s">
        <v>63</v>
      </c>
      <c r="D2406" s="2">
        <v>2015</v>
      </c>
      <c r="E2406" s="14">
        <v>2015</v>
      </c>
      <c r="F2406" s="14" t="s">
        <v>103</v>
      </c>
      <c r="G2406" s="26">
        <v>2779</v>
      </c>
      <c r="H2406" s="26">
        <v>6227</v>
      </c>
      <c r="I2406" s="53">
        <v>17789</v>
      </c>
      <c r="J2406" s="30">
        <v>1</v>
      </c>
      <c r="K2406" s="30"/>
      <c r="L2406" s="149">
        <v>74</v>
      </c>
      <c r="M2406" s="30">
        <v>0.29699999999999999</v>
      </c>
      <c r="N2406" s="30">
        <v>3.7600000000000001E-2</v>
      </c>
    </row>
    <row r="2407" spans="1:14">
      <c r="A2407" s="13" t="s">
        <v>160</v>
      </c>
      <c r="B2407" s="2" t="s">
        <v>78</v>
      </c>
      <c r="C2407" s="14" t="s">
        <v>63</v>
      </c>
      <c r="D2407" s="2">
        <v>2015</v>
      </c>
      <c r="E2407" s="14">
        <v>2015</v>
      </c>
      <c r="F2407" s="14" t="s">
        <v>103</v>
      </c>
      <c r="G2407" s="26">
        <v>178811</v>
      </c>
      <c r="H2407" s="26">
        <v>399048</v>
      </c>
      <c r="I2407" s="53">
        <v>844157</v>
      </c>
      <c r="J2407" s="30">
        <v>0.99970000000000003</v>
      </c>
      <c r="K2407" s="30"/>
      <c r="L2407" s="149">
        <v>72</v>
      </c>
      <c r="M2407" s="30">
        <v>8.3000000000000004E-2</v>
      </c>
      <c r="N2407" s="30">
        <v>4.4600000000000001E-2</v>
      </c>
    </row>
    <row r="2408" spans="1:14">
      <c r="A2408" s="13" t="s">
        <v>161</v>
      </c>
      <c r="B2408" s="2" t="s">
        <v>77</v>
      </c>
      <c r="C2408" s="14" t="s">
        <v>63</v>
      </c>
      <c r="D2408" s="2">
        <v>2015</v>
      </c>
      <c r="E2408" s="14">
        <v>2015</v>
      </c>
      <c r="F2408" s="14" t="s">
        <v>103</v>
      </c>
      <c r="G2408" s="26">
        <v>142260</v>
      </c>
      <c r="H2408" s="26">
        <v>290993</v>
      </c>
      <c r="I2408" s="53">
        <v>842355</v>
      </c>
      <c r="J2408" s="30">
        <v>0.97099999999999997</v>
      </c>
      <c r="K2408" s="30"/>
      <c r="L2408" s="149">
        <v>28</v>
      </c>
      <c r="M2408" s="30">
        <v>0.42899999999999999</v>
      </c>
      <c r="N2408" s="30">
        <v>1.2200000000000001E-2</v>
      </c>
    </row>
    <row r="2409" spans="1:14">
      <c r="A2409" s="13" t="s">
        <v>162</v>
      </c>
      <c r="B2409" s="2" t="s">
        <v>77</v>
      </c>
      <c r="C2409" s="14" t="s">
        <v>63</v>
      </c>
      <c r="D2409" s="2">
        <v>2015</v>
      </c>
      <c r="E2409" s="14">
        <v>2015</v>
      </c>
      <c r="F2409" s="14" t="s">
        <v>103</v>
      </c>
      <c r="G2409" s="26">
        <v>33793</v>
      </c>
      <c r="H2409" s="26">
        <v>51839</v>
      </c>
      <c r="I2409" s="53">
        <v>221190</v>
      </c>
      <c r="J2409" s="30">
        <v>0.98089999999999999</v>
      </c>
      <c r="K2409" s="30"/>
      <c r="L2409" s="149">
        <v>6</v>
      </c>
      <c r="M2409" s="30">
        <v>0.83299999999999996</v>
      </c>
      <c r="N2409" s="30">
        <v>6.8500000000000005E-2</v>
      </c>
    </row>
    <row r="2410" spans="1:14">
      <c r="A2410" s="13" t="s">
        <v>163</v>
      </c>
      <c r="B2410" s="2" t="s">
        <v>78</v>
      </c>
      <c r="C2410" s="14" t="s">
        <v>63</v>
      </c>
      <c r="D2410" s="2">
        <v>2015</v>
      </c>
      <c r="E2410" s="14">
        <v>2015</v>
      </c>
      <c r="F2410" s="14" t="s">
        <v>103</v>
      </c>
      <c r="G2410" s="26">
        <v>53207</v>
      </c>
      <c r="H2410" s="26">
        <v>122293</v>
      </c>
      <c r="I2410" s="53">
        <v>288133</v>
      </c>
      <c r="J2410" s="30">
        <v>0.99560000000000004</v>
      </c>
      <c r="K2410" s="30"/>
      <c r="L2410" s="149">
        <v>21</v>
      </c>
      <c r="M2410" s="30">
        <v>9.5000000000000001E-2</v>
      </c>
      <c r="N2410" s="30">
        <v>2.23E-2</v>
      </c>
    </row>
    <row r="2411" spans="1:14">
      <c r="A2411" s="13" t="s">
        <v>164</v>
      </c>
      <c r="B2411" s="2" t="s">
        <v>77</v>
      </c>
      <c r="C2411" s="14" t="s">
        <v>63</v>
      </c>
      <c r="D2411" s="2">
        <v>2015</v>
      </c>
      <c r="E2411" s="14">
        <v>2015</v>
      </c>
      <c r="F2411" s="14" t="s">
        <v>103</v>
      </c>
      <c r="G2411" s="26">
        <v>10070</v>
      </c>
      <c r="H2411" s="26">
        <v>18689</v>
      </c>
      <c r="I2411" s="53">
        <v>60096</v>
      </c>
      <c r="J2411" s="30">
        <v>0.97140000000000004</v>
      </c>
      <c r="K2411" s="30"/>
      <c r="L2411" s="149">
        <v>74</v>
      </c>
      <c r="M2411" s="30">
        <v>0.29699999999999999</v>
      </c>
      <c r="N2411" s="30">
        <v>3.7600000000000001E-2</v>
      </c>
    </row>
    <row r="2412" spans="1:14">
      <c r="A2412" s="13" t="s">
        <v>165</v>
      </c>
      <c r="B2412" s="2" t="s">
        <v>77</v>
      </c>
      <c r="C2412" s="14" t="s">
        <v>63</v>
      </c>
      <c r="D2412" s="2">
        <v>2015</v>
      </c>
      <c r="E2412" s="14">
        <v>2015</v>
      </c>
      <c r="F2412" s="14" t="s">
        <v>103</v>
      </c>
      <c r="G2412" s="26">
        <v>16245</v>
      </c>
      <c r="H2412" s="26">
        <v>32034</v>
      </c>
      <c r="I2412" s="53">
        <v>150630</v>
      </c>
      <c r="J2412" s="30">
        <v>0.96809999999999996</v>
      </c>
      <c r="K2412" s="30"/>
      <c r="L2412" s="149">
        <v>74</v>
      </c>
      <c r="M2412" s="30">
        <v>0.29699999999999999</v>
      </c>
      <c r="N2412" s="30">
        <v>3.7600000000000001E-2</v>
      </c>
    </row>
    <row r="2413" spans="1:14">
      <c r="A2413" s="13" t="s">
        <v>166</v>
      </c>
      <c r="B2413" s="2" t="s">
        <v>77</v>
      </c>
      <c r="C2413" s="14" t="s">
        <v>63</v>
      </c>
      <c r="D2413" s="2">
        <v>2015</v>
      </c>
      <c r="E2413" s="14">
        <v>2015</v>
      </c>
      <c r="F2413" s="14" t="s">
        <v>103</v>
      </c>
      <c r="G2413" s="26">
        <v>17283</v>
      </c>
      <c r="H2413" s="26">
        <v>37584</v>
      </c>
      <c r="I2413" s="53">
        <v>132972</v>
      </c>
      <c r="J2413" s="30">
        <v>0.93820000000000003</v>
      </c>
      <c r="K2413" s="30"/>
      <c r="L2413" s="149">
        <v>74</v>
      </c>
      <c r="M2413" s="30">
        <v>0.29699999999999999</v>
      </c>
      <c r="N2413" s="30">
        <v>3.7600000000000001E-2</v>
      </c>
    </row>
    <row r="2414" spans="1:14">
      <c r="A2414" s="13" t="s">
        <v>167</v>
      </c>
      <c r="B2414" s="2" t="s">
        <v>77</v>
      </c>
      <c r="C2414" s="14" t="s">
        <v>63</v>
      </c>
      <c r="D2414" s="2">
        <v>2015</v>
      </c>
      <c r="E2414" s="14">
        <v>2015</v>
      </c>
      <c r="F2414" s="14" t="s">
        <v>103</v>
      </c>
      <c r="G2414" s="26">
        <v>55531</v>
      </c>
      <c r="H2414" s="26">
        <v>111660</v>
      </c>
      <c r="I2414" s="53">
        <v>430244</v>
      </c>
      <c r="J2414" s="30">
        <v>0.97540000000000004</v>
      </c>
      <c r="K2414" s="30"/>
      <c r="L2414" s="149">
        <v>8</v>
      </c>
      <c r="M2414" s="30">
        <v>0.5</v>
      </c>
      <c r="N2414" s="30">
        <v>1.7500000000000002E-2</v>
      </c>
    </row>
    <row r="2415" spans="1:14">
      <c r="A2415" s="13" t="s">
        <v>168</v>
      </c>
      <c r="B2415" s="2" t="s">
        <v>77</v>
      </c>
      <c r="C2415" s="14" t="s">
        <v>63</v>
      </c>
      <c r="D2415" s="2">
        <v>2015</v>
      </c>
      <c r="E2415" s="14">
        <v>2015</v>
      </c>
      <c r="F2415" s="14" t="s">
        <v>103</v>
      </c>
      <c r="G2415" s="26">
        <v>13861</v>
      </c>
      <c r="H2415" s="26">
        <v>26154</v>
      </c>
      <c r="I2415" s="53">
        <v>76204</v>
      </c>
      <c r="J2415" s="30">
        <v>0.98509999999999998</v>
      </c>
      <c r="K2415" s="30"/>
      <c r="L2415" s="149">
        <v>74</v>
      </c>
      <c r="M2415" s="30">
        <v>0.29699999999999999</v>
      </c>
      <c r="N2415" s="30">
        <v>3.7600000000000001E-2</v>
      </c>
    </row>
    <row r="2416" spans="1:14">
      <c r="A2416" s="13" t="s">
        <v>169</v>
      </c>
      <c r="B2416" s="2" t="s">
        <v>78</v>
      </c>
      <c r="C2416" s="14" t="s">
        <v>63</v>
      </c>
      <c r="D2416" s="2">
        <v>2015</v>
      </c>
      <c r="E2416" s="14">
        <v>2015</v>
      </c>
      <c r="F2416" s="14" t="s">
        <v>103</v>
      </c>
      <c r="G2416" s="26">
        <v>13117</v>
      </c>
      <c r="H2416" s="26">
        <v>25256</v>
      </c>
      <c r="I2416" s="53">
        <v>64639</v>
      </c>
      <c r="J2416" s="30">
        <v>0.97670000000000001</v>
      </c>
      <c r="K2416" s="30"/>
      <c r="L2416" s="149">
        <v>74</v>
      </c>
      <c r="M2416" s="30">
        <v>0.29699999999999999</v>
      </c>
      <c r="N2416" s="30">
        <v>3.7600000000000001E-2</v>
      </c>
    </row>
    <row r="2417" spans="1:31">
      <c r="A2417" s="13" t="s">
        <v>170</v>
      </c>
      <c r="B2417" s="2" t="s">
        <v>78</v>
      </c>
      <c r="C2417" s="14" t="s">
        <v>63</v>
      </c>
      <c r="D2417" s="2">
        <v>2015</v>
      </c>
      <c r="E2417" s="14">
        <v>2015</v>
      </c>
      <c r="F2417" s="14" t="s">
        <v>103</v>
      </c>
      <c r="G2417" s="26">
        <v>176</v>
      </c>
      <c r="H2417" s="26">
        <v>326</v>
      </c>
      <c r="I2417" s="53">
        <v>830</v>
      </c>
      <c r="J2417" s="30">
        <v>1</v>
      </c>
      <c r="K2417" s="30"/>
      <c r="L2417" s="149">
        <v>74</v>
      </c>
      <c r="M2417" s="30">
        <v>0.29699999999999999</v>
      </c>
      <c r="N2417" s="30">
        <v>3.7600000000000001E-2</v>
      </c>
    </row>
    <row r="2418" spans="1:31">
      <c r="A2418" s="13" t="s">
        <v>171</v>
      </c>
      <c r="B2418" s="2" t="s">
        <v>78</v>
      </c>
      <c r="C2418" s="14" t="s">
        <v>63</v>
      </c>
      <c r="D2418" s="2">
        <v>2015</v>
      </c>
      <c r="E2418" s="14">
        <v>2015</v>
      </c>
      <c r="F2418" s="14" t="s">
        <v>103</v>
      </c>
      <c r="G2418" s="26">
        <v>3288</v>
      </c>
      <c r="H2418" s="26">
        <v>7109</v>
      </c>
      <c r="I2418" s="53">
        <v>16935</v>
      </c>
      <c r="J2418" s="30">
        <v>0.99099999999999999</v>
      </c>
      <c r="K2418" s="30"/>
      <c r="L2418" s="149">
        <v>74</v>
      </c>
      <c r="M2418" s="30">
        <v>0.29699999999999999</v>
      </c>
      <c r="N2418" s="30">
        <v>3.7600000000000001E-2</v>
      </c>
    </row>
    <row r="2419" spans="1:31">
      <c r="A2419" s="13" t="s">
        <v>172</v>
      </c>
      <c r="B2419" s="2" t="s">
        <v>77</v>
      </c>
      <c r="C2419" s="14" t="s">
        <v>63</v>
      </c>
      <c r="D2419" s="2">
        <v>2015</v>
      </c>
      <c r="E2419" s="14">
        <v>2015</v>
      </c>
      <c r="F2419" s="14" t="s">
        <v>103</v>
      </c>
      <c r="G2419" s="26">
        <v>22818</v>
      </c>
      <c r="H2419" s="26">
        <v>43974</v>
      </c>
      <c r="I2419" s="53">
        <v>117086</v>
      </c>
      <c r="J2419" s="30">
        <v>0.96230000000000004</v>
      </c>
      <c r="K2419" s="30"/>
      <c r="L2419" s="149">
        <v>2</v>
      </c>
      <c r="M2419" s="30">
        <v>0.5</v>
      </c>
      <c r="N2419" s="30">
        <v>2.2499999999999999E-2</v>
      </c>
    </row>
    <row r="2420" spans="1:31">
      <c r="A2420" s="13" t="s">
        <v>173</v>
      </c>
      <c r="B2420" s="2" t="s">
        <v>77</v>
      </c>
      <c r="C2420" s="14" t="s">
        <v>63</v>
      </c>
      <c r="D2420" s="2">
        <v>2015</v>
      </c>
      <c r="E2420" s="14">
        <v>2015</v>
      </c>
      <c r="F2420" s="14" t="s">
        <v>103</v>
      </c>
      <c r="G2420" s="26">
        <v>20228</v>
      </c>
      <c r="H2420" s="26">
        <v>36237</v>
      </c>
      <c r="I2420" s="53">
        <v>122823</v>
      </c>
      <c r="J2420" s="30">
        <v>0.94340000000000002</v>
      </c>
      <c r="K2420" s="30"/>
      <c r="L2420" s="149">
        <v>74</v>
      </c>
      <c r="M2420" s="30">
        <v>0.29699999999999999</v>
      </c>
      <c r="N2420" s="30">
        <v>3.7600000000000001E-2</v>
      </c>
    </row>
    <row r="2421" spans="1:31">
      <c r="A2421" s="13" t="s">
        <v>174</v>
      </c>
      <c r="B2421" s="2" t="s">
        <v>78</v>
      </c>
      <c r="C2421" s="14" t="s">
        <v>63</v>
      </c>
      <c r="D2421" s="2">
        <v>2015</v>
      </c>
      <c r="E2421" s="14">
        <v>2015</v>
      </c>
      <c r="F2421" s="14" t="s">
        <v>103</v>
      </c>
      <c r="G2421" s="26">
        <v>43587</v>
      </c>
      <c r="H2421" s="26">
        <v>92989</v>
      </c>
      <c r="I2421" s="53">
        <v>228928</v>
      </c>
      <c r="J2421" s="30">
        <v>0.98150000000000004</v>
      </c>
      <c r="K2421" s="30"/>
      <c r="L2421" s="149">
        <v>14</v>
      </c>
      <c r="M2421" s="30">
        <v>0.14299999999999999</v>
      </c>
      <c r="N2421" s="30">
        <v>1.67E-2</v>
      </c>
    </row>
    <row r="2422" spans="1:31">
      <c r="A2422" s="13" t="s">
        <v>175</v>
      </c>
      <c r="B2422" s="2" t="s">
        <v>78</v>
      </c>
      <c r="C2422" s="14" t="s">
        <v>63</v>
      </c>
      <c r="D2422" s="2">
        <v>2015</v>
      </c>
      <c r="E2422" s="14">
        <v>2015</v>
      </c>
      <c r="F2422" s="14" t="s">
        <v>103</v>
      </c>
      <c r="G2422" s="26">
        <v>5687</v>
      </c>
      <c r="H2422" s="26">
        <v>13207</v>
      </c>
      <c r="I2422" s="53">
        <v>40191</v>
      </c>
      <c r="J2422" s="30">
        <v>0.96279999999999999</v>
      </c>
      <c r="K2422" s="30"/>
      <c r="L2422" s="149">
        <v>74</v>
      </c>
      <c r="M2422" s="30">
        <v>0.29699999999999999</v>
      </c>
      <c r="N2422" s="30">
        <v>3.7600000000000001E-2</v>
      </c>
    </row>
    <row r="2423" spans="1:31">
      <c r="A2423" s="13" t="s">
        <v>176</v>
      </c>
      <c r="B2423" s="2" t="s">
        <v>78</v>
      </c>
      <c r="C2423" s="14" t="s">
        <v>63</v>
      </c>
      <c r="D2423" s="2">
        <v>2015</v>
      </c>
      <c r="E2423" s="14">
        <v>2015</v>
      </c>
      <c r="F2423" s="14" t="s">
        <v>103</v>
      </c>
      <c r="G2423" s="26">
        <v>4780</v>
      </c>
      <c r="H2423" s="26">
        <v>10458</v>
      </c>
      <c r="I2423" s="53">
        <v>26943</v>
      </c>
      <c r="J2423" s="30">
        <v>0.98009999999999997</v>
      </c>
      <c r="K2423" s="30"/>
      <c r="L2423" s="149">
        <v>74</v>
      </c>
      <c r="M2423" s="30">
        <v>0.29699999999999999</v>
      </c>
      <c r="N2423" s="30">
        <v>3.7600000000000001E-2</v>
      </c>
    </row>
    <row r="2424" spans="1:31">
      <c r="A2424" s="13" t="s">
        <v>177</v>
      </c>
      <c r="B2424" s="2" t="s">
        <v>78</v>
      </c>
      <c r="C2424" s="14" t="s">
        <v>63</v>
      </c>
      <c r="D2424" s="2">
        <v>2015</v>
      </c>
      <c r="E2424" s="14">
        <v>2015</v>
      </c>
      <c r="F2424" s="14" t="s">
        <v>103</v>
      </c>
      <c r="G2424" s="26">
        <v>1005</v>
      </c>
      <c r="H2424" s="26">
        <v>1813</v>
      </c>
      <c r="I2424" s="53">
        <v>4937</v>
      </c>
      <c r="J2424" s="30">
        <v>1</v>
      </c>
      <c r="K2424" s="30"/>
      <c r="L2424" s="149">
        <v>74</v>
      </c>
      <c r="M2424" s="30">
        <v>0.29699999999999999</v>
      </c>
      <c r="N2424" s="30">
        <v>3.7600000000000001E-2</v>
      </c>
    </row>
    <row r="2425" spans="1:31">
      <c r="A2425" s="13" t="s">
        <v>178</v>
      </c>
      <c r="B2425" s="2" t="s">
        <v>77</v>
      </c>
      <c r="C2425" s="14" t="s">
        <v>63</v>
      </c>
      <c r="D2425" s="2">
        <v>2015</v>
      </c>
      <c r="E2425" s="14">
        <v>2015</v>
      </c>
      <c r="F2425" s="14" t="s">
        <v>103</v>
      </c>
      <c r="G2425" s="26">
        <v>52745</v>
      </c>
      <c r="H2425" s="26">
        <v>124980</v>
      </c>
      <c r="I2425" s="53">
        <v>242550</v>
      </c>
      <c r="J2425" s="30">
        <v>0.99060000000000004</v>
      </c>
      <c r="K2425" s="30"/>
      <c r="L2425" s="149">
        <v>7</v>
      </c>
      <c r="M2425" s="30">
        <v>0.42899999999999999</v>
      </c>
      <c r="N2425" s="30">
        <v>3.6999999999999998E-2</v>
      </c>
    </row>
    <row r="2426" spans="1:31">
      <c r="A2426" s="13" t="s">
        <v>179</v>
      </c>
      <c r="B2426" s="2" t="s">
        <v>78</v>
      </c>
      <c r="C2426" s="14" t="s">
        <v>63</v>
      </c>
      <c r="D2426" s="2">
        <v>2015</v>
      </c>
      <c r="E2426" s="14">
        <v>2015</v>
      </c>
      <c r="F2426" s="14" t="s">
        <v>103</v>
      </c>
      <c r="G2426" s="26">
        <v>3147</v>
      </c>
      <c r="H2426" s="26">
        <v>5576</v>
      </c>
      <c r="I2426" s="53">
        <v>14329</v>
      </c>
      <c r="J2426" s="30">
        <v>0.95279999999999998</v>
      </c>
      <c r="K2426" s="30"/>
      <c r="L2426" s="149">
        <v>74</v>
      </c>
      <c r="M2426" s="30">
        <v>0.29699999999999999</v>
      </c>
      <c r="N2426" s="30">
        <v>3.7600000000000001E-2</v>
      </c>
      <c r="O2426" s="1"/>
      <c r="P2426" s="1"/>
      <c r="Q2426" s="1"/>
      <c r="R2426" s="1"/>
      <c r="S2426" s="1"/>
      <c r="T2426" s="1"/>
      <c r="U2426" s="1"/>
      <c r="V2426" s="1"/>
      <c r="W2426" s="1"/>
      <c r="X2426" s="1"/>
      <c r="Y2426" s="1"/>
      <c r="Z2426" s="1"/>
      <c r="AA2426" s="1"/>
      <c r="AB2426" s="1"/>
      <c r="AC2426" s="1"/>
      <c r="AD2426" s="1"/>
      <c r="AE2426" s="1"/>
    </row>
    <row r="2427" spans="1:31">
      <c r="A2427" s="13" t="s">
        <v>180</v>
      </c>
      <c r="B2427" s="2" t="s">
        <v>77</v>
      </c>
      <c r="C2427" s="14" t="s">
        <v>63</v>
      </c>
      <c r="D2427" s="2">
        <v>2015</v>
      </c>
      <c r="E2427" s="14">
        <v>2015</v>
      </c>
      <c r="F2427" s="14" t="s">
        <v>103</v>
      </c>
      <c r="G2427" s="26">
        <v>37155</v>
      </c>
      <c r="H2427" s="26">
        <v>75585</v>
      </c>
      <c r="I2427" s="53">
        <v>224466</v>
      </c>
      <c r="J2427" s="30">
        <v>0.97509999999999997</v>
      </c>
      <c r="K2427" s="30"/>
      <c r="L2427" s="149">
        <v>9</v>
      </c>
      <c r="M2427" s="30">
        <v>0.44400000000000001</v>
      </c>
      <c r="N2427" s="30">
        <v>4.9299999999999997E-2</v>
      </c>
      <c r="O2427" s="1"/>
      <c r="P2427" s="1"/>
      <c r="Q2427" s="1"/>
      <c r="R2427" s="1"/>
      <c r="S2427" s="1"/>
      <c r="T2427" s="1"/>
      <c r="U2427" s="1"/>
      <c r="V2427" s="1"/>
      <c r="W2427" s="1"/>
      <c r="X2427" s="1"/>
      <c r="Y2427" s="1"/>
      <c r="Z2427" s="1"/>
      <c r="AA2427" s="1"/>
      <c r="AB2427" s="1"/>
      <c r="AC2427" s="1"/>
      <c r="AD2427" s="1"/>
      <c r="AE2427" s="1"/>
    </row>
    <row r="2428" spans="1:31">
      <c r="A2428" s="13" t="s">
        <v>181</v>
      </c>
      <c r="B2428" s="2" t="s">
        <v>77</v>
      </c>
      <c r="C2428" s="14" t="s">
        <v>63</v>
      </c>
      <c r="D2428" s="2">
        <v>2015</v>
      </c>
      <c r="E2428" s="14">
        <v>2015</v>
      </c>
      <c r="F2428" s="14" t="s">
        <v>103</v>
      </c>
      <c r="G2428" s="26">
        <v>10153</v>
      </c>
      <c r="H2428" s="26">
        <v>20602</v>
      </c>
      <c r="I2428" s="53">
        <v>55828</v>
      </c>
      <c r="J2428" s="30">
        <v>0.95520000000000005</v>
      </c>
      <c r="K2428" s="30"/>
      <c r="L2428" s="149">
        <v>74</v>
      </c>
      <c r="M2428" s="30">
        <v>0.29699999999999999</v>
      </c>
      <c r="N2428" s="30">
        <v>3.7600000000000001E-2</v>
      </c>
      <c r="O2428" s="1"/>
      <c r="P2428" s="1"/>
      <c r="Q2428" s="1"/>
      <c r="R2428" s="1"/>
      <c r="S2428" s="1"/>
      <c r="T2428" s="1"/>
      <c r="U2428" s="1"/>
      <c r="V2428" s="1"/>
      <c r="W2428" s="1"/>
      <c r="X2428" s="1"/>
      <c r="Y2428" s="1"/>
      <c r="Z2428" s="1"/>
      <c r="AA2428" s="1"/>
      <c r="AB2428" s="1"/>
      <c r="AC2428" s="1"/>
      <c r="AD2428" s="1"/>
      <c r="AE2428" s="1"/>
    </row>
    <row r="2429" spans="1:31">
      <c r="A2429" s="13" t="s">
        <v>182</v>
      </c>
      <c r="B2429" s="2" t="s">
        <v>78</v>
      </c>
      <c r="C2429" s="14" t="s">
        <v>63</v>
      </c>
      <c r="D2429" s="2">
        <v>2015</v>
      </c>
      <c r="E2429" s="14">
        <v>2015</v>
      </c>
      <c r="F2429" s="14" t="s">
        <v>103</v>
      </c>
      <c r="G2429" s="26">
        <v>6205</v>
      </c>
      <c r="H2429" s="26">
        <v>13527</v>
      </c>
      <c r="I2429" s="53">
        <v>30513</v>
      </c>
      <c r="J2429" s="30">
        <v>1</v>
      </c>
      <c r="K2429" s="30"/>
      <c r="L2429" s="149">
        <v>74</v>
      </c>
      <c r="M2429" s="30">
        <v>0.29699999999999999</v>
      </c>
      <c r="N2429" s="30">
        <v>3.7600000000000001E-2</v>
      </c>
      <c r="O2429" s="1"/>
      <c r="P2429" s="1"/>
      <c r="Q2429" s="1"/>
      <c r="R2429" s="1"/>
      <c r="S2429" s="1"/>
      <c r="T2429" s="1"/>
      <c r="U2429" s="1"/>
      <c r="V2429" s="1"/>
      <c r="W2429" s="1"/>
      <c r="X2429" s="1"/>
      <c r="Y2429" s="1"/>
      <c r="Z2429" s="1"/>
      <c r="AA2429" s="1"/>
      <c r="AB2429" s="1"/>
      <c r="AC2429" s="1"/>
      <c r="AD2429" s="1"/>
      <c r="AE2429" s="1"/>
    </row>
    <row r="2430" spans="1:31">
      <c r="A2430" s="56" t="s">
        <v>183</v>
      </c>
      <c r="B2430" s="2" t="s">
        <v>66</v>
      </c>
      <c r="C2430" s="14" t="s">
        <v>196</v>
      </c>
      <c r="D2430" s="2">
        <v>2015</v>
      </c>
      <c r="E2430" s="14">
        <v>2015</v>
      </c>
      <c r="F2430" s="14" t="s">
        <v>103</v>
      </c>
      <c r="G2430" s="26">
        <v>2136207</v>
      </c>
      <c r="H2430" s="26">
        <v>4475536</v>
      </c>
      <c r="I2430" s="53">
        <v>12761623</v>
      </c>
      <c r="J2430" s="30">
        <v>0.97260000000000002</v>
      </c>
      <c r="K2430" s="30"/>
      <c r="L2430" s="149">
        <v>582</v>
      </c>
      <c r="M2430" s="30">
        <v>0.28399999999999997</v>
      </c>
      <c r="N2430" s="30">
        <v>4.6199999999999998E-2</v>
      </c>
      <c r="O2430" s="2"/>
      <c r="P2430" s="2"/>
      <c r="Q2430" s="2"/>
      <c r="R2430" s="2"/>
      <c r="S2430" s="2"/>
      <c r="T2430" s="2"/>
      <c r="U2430" s="2"/>
      <c r="V2430" s="2"/>
      <c r="W2430" s="2"/>
      <c r="X2430" s="2"/>
      <c r="Y2430" s="2"/>
      <c r="Z2430" s="2"/>
      <c r="AA2430" s="2"/>
      <c r="AB2430" s="2"/>
      <c r="AC2430" s="2"/>
      <c r="AD2430" s="2"/>
      <c r="AE2430" s="2"/>
    </row>
    <row r="2431" spans="1:31">
      <c r="A2431" s="56" t="s">
        <v>184</v>
      </c>
      <c r="B2431" s="2" t="s">
        <v>77</v>
      </c>
      <c r="C2431" s="14" t="s">
        <v>196</v>
      </c>
      <c r="D2431" s="2">
        <v>2015</v>
      </c>
      <c r="E2431" s="14">
        <v>2015</v>
      </c>
      <c r="F2431" s="14" t="s">
        <v>103</v>
      </c>
      <c r="G2431" s="26">
        <v>62196</v>
      </c>
      <c r="H2431" s="26">
        <v>121033</v>
      </c>
      <c r="I2431" s="53">
        <v>423922</v>
      </c>
      <c r="J2431" s="30">
        <v>0.79679999999999995</v>
      </c>
      <c r="K2431" s="30"/>
      <c r="L2431" s="149">
        <v>10</v>
      </c>
      <c r="M2431" s="30">
        <v>0.9</v>
      </c>
      <c r="N2431" s="30">
        <v>4.6100000000000002E-2</v>
      </c>
      <c r="O2431" s="1"/>
      <c r="P2431" s="1"/>
      <c r="Q2431" s="1"/>
      <c r="R2431" s="1"/>
      <c r="S2431" s="1"/>
      <c r="T2431" s="1"/>
      <c r="U2431" s="1"/>
      <c r="V2431" s="1"/>
      <c r="W2431" s="1"/>
      <c r="X2431" s="1"/>
      <c r="Y2431" s="1"/>
      <c r="Z2431" s="1"/>
      <c r="AA2431" s="1"/>
      <c r="AB2431" s="1"/>
      <c r="AC2431" s="1"/>
      <c r="AD2431" s="1"/>
      <c r="AE2431" s="1"/>
    </row>
    <row r="2432" spans="1:31">
      <c r="A2432" s="56" t="s">
        <v>185</v>
      </c>
      <c r="B2432" s="2" t="s">
        <v>78</v>
      </c>
      <c r="C2432" s="14" t="s">
        <v>196</v>
      </c>
      <c r="D2432" s="2">
        <v>2015</v>
      </c>
      <c r="E2432" s="14">
        <v>2015</v>
      </c>
      <c r="F2432" s="14" t="s">
        <v>103</v>
      </c>
      <c r="G2432" s="26">
        <v>101</v>
      </c>
      <c r="H2432" s="26">
        <v>178</v>
      </c>
      <c r="I2432" s="53">
        <v>356</v>
      </c>
      <c r="J2432" s="30">
        <v>1</v>
      </c>
      <c r="K2432" s="30"/>
      <c r="L2432" s="149">
        <v>87</v>
      </c>
      <c r="M2432" s="30">
        <v>0.29899999999999999</v>
      </c>
      <c r="N2432" s="30">
        <v>2.87E-2</v>
      </c>
      <c r="O2432" s="1"/>
      <c r="P2432" s="1"/>
      <c r="Q2432" s="1"/>
      <c r="R2432" s="1"/>
      <c r="S2432" s="1"/>
      <c r="T2432" s="1"/>
      <c r="U2432" s="1"/>
      <c r="V2432" s="1"/>
      <c r="W2432" s="1"/>
      <c r="X2432" s="1"/>
      <c r="Y2432" s="1"/>
      <c r="Z2432" s="1"/>
      <c r="AA2432" s="1"/>
      <c r="AB2432" s="1"/>
      <c r="AC2432" s="1"/>
      <c r="AD2432" s="1"/>
      <c r="AE2432" s="1"/>
    </row>
    <row r="2433" spans="1:31">
      <c r="A2433" s="56" t="s">
        <v>186</v>
      </c>
      <c r="B2433" s="2" t="s">
        <v>78</v>
      </c>
      <c r="C2433" s="14" t="s">
        <v>196</v>
      </c>
      <c r="D2433" s="2">
        <v>2015</v>
      </c>
      <c r="E2433" s="14">
        <v>2015</v>
      </c>
      <c r="F2433" s="14" t="s">
        <v>103</v>
      </c>
      <c r="G2433" s="26">
        <v>1831</v>
      </c>
      <c r="H2433" s="26">
        <v>3473</v>
      </c>
      <c r="I2433" s="53">
        <v>7927</v>
      </c>
      <c r="J2433" s="30">
        <v>0.9889</v>
      </c>
      <c r="K2433" s="30"/>
      <c r="L2433" s="149">
        <v>87</v>
      </c>
      <c r="M2433" s="30">
        <v>0.29899999999999999</v>
      </c>
      <c r="N2433" s="30">
        <v>2.87E-2</v>
      </c>
      <c r="O2433" s="1"/>
      <c r="P2433" s="1"/>
      <c r="Q2433" s="1"/>
      <c r="R2433" s="1"/>
      <c r="S2433" s="1"/>
      <c r="T2433" s="1"/>
      <c r="U2433" s="1"/>
      <c r="V2433" s="1"/>
      <c r="W2433" s="1"/>
      <c r="X2433" s="1"/>
      <c r="Y2433" s="1"/>
      <c r="Z2433" s="1"/>
      <c r="AA2433" s="1"/>
      <c r="AB2433" s="1"/>
      <c r="AC2433" s="1"/>
      <c r="AD2433" s="1"/>
      <c r="AE2433" s="1"/>
    </row>
    <row r="2434" spans="1:31">
      <c r="A2434" s="56" t="s">
        <v>187</v>
      </c>
      <c r="B2434" s="2" t="s">
        <v>78</v>
      </c>
      <c r="C2434" s="14" t="s">
        <v>196</v>
      </c>
      <c r="D2434" s="2">
        <v>2015</v>
      </c>
      <c r="E2434" s="14">
        <v>2015</v>
      </c>
      <c r="F2434" s="14" t="s">
        <v>103</v>
      </c>
      <c r="G2434" s="26">
        <v>16678</v>
      </c>
      <c r="H2434" s="26">
        <v>32182</v>
      </c>
      <c r="I2434" s="53">
        <v>80853</v>
      </c>
      <c r="J2434" s="30">
        <v>0.91900000000000004</v>
      </c>
      <c r="K2434" s="30"/>
      <c r="L2434" s="149">
        <v>87</v>
      </c>
      <c r="M2434" s="30">
        <v>0.29899999999999999</v>
      </c>
      <c r="N2434" s="30">
        <v>2.87E-2</v>
      </c>
      <c r="O2434" s="1"/>
      <c r="P2434" s="1"/>
      <c r="Q2434" s="1"/>
      <c r="R2434" s="1"/>
      <c r="S2434" s="1"/>
      <c r="T2434" s="1"/>
      <c r="U2434" s="1"/>
      <c r="V2434" s="1"/>
      <c r="W2434" s="1"/>
      <c r="X2434" s="1"/>
      <c r="Y2434" s="1"/>
      <c r="Z2434" s="1"/>
      <c r="AA2434" s="1"/>
      <c r="AB2434" s="1"/>
      <c r="AC2434" s="1"/>
      <c r="AD2434" s="1"/>
      <c r="AE2434" s="1"/>
    </row>
    <row r="2435" spans="1:31">
      <c r="A2435" s="56" t="s">
        <v>188</v>
      </c>
      <c r="B2435" s="2" t="s">
        <v>78</v>
      </c>
      <c r="C2435" s="14" t="s">
        <v>196</v>
      </c>
      <c r="D2435" s="2">
        <v>2015</v>
      </c>
      <c r="E2435" s="14">
        <v>2015</v>
      </c>
      <c r="F2435" s="14" t="s">
        <v>103</v>
      </c>
      <c r="G2435" s="26">
        <v>2909</v>
      </c>
      <c r="H2435" s="26">
        <v>5462</v>
      </c>
      <c r="I2435" s="53">
        <v>11702</v>
      </c>
      <c r="J2435" s="30">
        <v>1</v>
      </c>
      <c r="K2435" s="30"/>
      <c r="L2435" s="149">
        <v>87</v>
      </c>
      <c r="M2435" s="30">
        <v>0.29899999999999999</v>
      </c>
      <c r="N2435" s="30">
        <v>2.87E-2</v>
      </c>
      <c r="O2435" s="1"/>
      <c r="P2435" s="1"/>
      <c r="Q2435" s="1"/>
      <c r="R2435" s="1"/>
      <c r="S2435" s="1"/>
      <c r="T2435" s="1"/>
      <c r="U2435" s="1"/>
      <c r="V2435" s="1"/>
      <c r="W2435" s="1"/>
      <c r="X2435" s="1"/>
      <c r="Y2435" s="1"/>
      <c r="Z2435" s="1"/>
      <c r="AA2435" s="1"/>
      <c r="AB2435" s="1"/>
      <c r="AC2435" s="1"/>
      <c r="AD2435" s="1"/>
      <c r="AE2435" s="1"/>
    </row>
    <row r="2436" spans="1:31">
      <c r="A2436" s="56" t="s">
        <v>189</v>
      </c>
      <c r="B2436" s="2" t="s">
        <v>78</v>
      </c>
      <c r="C2436" s="14" t="s">
        <v>196</v>
      </c>
      <c r="D2436" s="2">
        <v>2015</v>
      </c>
      <c r="E2436" s="14">
        <v>2015</v>
      </c>
      <c r="F2436" s="14" t="s">
        <v>103</v>
      </c>
      <c r="G2436" s="26">
        <v>686</v>
      </c>
      <c r="H2436" s="26">
        <v>1618</v>
      </c>
      <c r="I2436" s="53">
        <v>8551</v>
      </c>
      <c r="J2436" s="30">
        <v>1</v>
      </c>
      <c r="K2436" s="30"/>
      <c r="L2436" s="149">
        <v>87</v>
      </c>
      <c r="M2436" s="30">
        <v>0.29899999999999999</v>
      </c>
      <c r="N2436" s="30">
        <v>2.87E-2</v>
      </c>
      <c r="O2436" s="1"/>
      <c r="P2436" s="1"/>
      <c r="Q2436" s="1"/>
      <c r="R2436" s="1"/>
      <c r="S2436" s="1"/>
      <c r="T2436" s="1"/>
      <c r="U2436" s="1"/>
      <c r="V2436" s="1"/>
      <c r="W2436" s="1"/>
      <c r="X2436" s="1"/>
      <c r="Y2436" s="1"/>
      <c r="Z2436" s="1"/>
      <c r="AA2436" s="1"/>
      <c r="AB2436" s="1"/>
      <c r="AC2436" s="1"/>
      <c r="AD2436" s="1"/>
      <c r="AE2436" s="1"/>
    </row>
    <row r="2437" spans="1:31">
      <c r="A2437" s="56" t="s">
        <v>190</v>
      </c>
      <c r="B2437" s="2" t="s">
        <v>77</v>
      </c>
      <c r="C2437" s="14" t="s">
        <v>196</v>
      </c>
      <c r="D2437" s="2">
        <v>2015</v>
      </c>
      <c r="E2437" s="14">
        <v>2015</v>
      </c>
      <c r="F2437" s="14" t="s">
        <v>103</v>
      </c>
      <c r="G2437" s="26">
        <v>35631</v>
      </c>
      <c r="H2437" s="26">
        <v>71768</v>
      </c>
      <c r="I2437" s="53">
        <v>262026</v>
      </c>
      <c r="J2437" s="30">
        <v>0.95469999999999999</v>
      </c>
      <c r="K2437" s="30"/>
      <c r="L2437" s="149">
        <v>9</v>
      </c>
      <c r="M2437" s="30">
        <v>0.44400000000000001</v>
      </c>
      <c r="N2437" s="30">
        <v>2.2800000000000001E-2</v>
      </c>
      <c r="O2437" s="1"/>
      <c r="P2437" s="1"/>
      <c r="Q2437" s="1"/>
      <c r="R2437" s="1"/>
      <c r="S2437" s="1"/>
      <c r="T2437" s="1"/>
      <c r="U2437" s="1"/>
      <c r="V2437" s="1"/>
      <c r="W2437" s="1"/>
      <c r="X2437" s="1"/>
      <c r="Y2437" s="1"/>
      <c r="Z2437" s="1"/>
      <c r="AA2437" s="1"/>
      <c r="AB2437" s="1"/>
      <c r="AC2437" s="1"/>
      <c r="AD2437" s="1"/>
      <c r="AE2437" s="1"/>
    </row>
    <row r="2438" spans="1:31">
      <c r="A2438" s="56" t="s">
        <v>191</v>
      </c>
      <c r="B2438" s="2" t="s">
        <v>78</v>
      </c>
      <c r="C2438" s="14" t="s">
        <v>196</v>
      </c>
      <c r="D2438" s="2">
        <v>2015</v>
      </c>
      <c r="E2438" s="14">
        <v>2015</v>
      </c>
      <c r="F2438" s="14" t="s">
        <v>103</v>
      </c>
      <c r="G2438" s="26">
        <v>2485</v>
      </c>
      <c r="H2438" s="26">
        <v>5124</v>
      </c>
      <c r="I2438" s="53">
        <v>11345</v>
      </c>
      <c r="J2438" s="30">
        <v>1</v>
      </c>
      <c r="K2438" s="30"/>
      <c r="L2438" s="149">
        <v>87</v>
      </c>
      <c r="M2438" s="30">
        <v>0.29899999999999999</v>
      </c>
      <c r="N2438" s="30">
        <v>2.87E-2</v>
      </c>
      <c r="O2438" s="1"/>
      <c r="P2438" s="1"/>
      <c r="Q2438" s="1"/>
      <c r="R2438" s="1"/>
      <c r="S2438" s="1"/>
      <c r="T2438" s="1"/>
      <c r="U2438" s="1"/>
      <c r="V2438" s="1"/>
      <c r="W2438" s="1"/>
      <c r="X2438" s="1"/>
      <c r="Y2438" s="1"/>
      <c r="Z2438" s="1"/>
      <c r="AA2438" s="1"/>
      <c r="AB2438" s="1"/>
      <c r="AC2438" s="1"/>
      <c r="AD2438" s="1"/>
      <c r="AE2438" s="1"/>
    </row>
    <row r="2439" spans="1:31">
      <c r="A2439" s="56" t="s">
        <v>192</v>
      </c>
      <c r="B2439" s="2" t="s">
        <v>78</v>
      </c>
      <c r="C2439" s="14" t="s">
        <v>196</v>
      </c>
      <c r="D2439" s="2">
        <v>2015</v>
      </c>
      <c r="E2439" s="14">
        <v>2015</v>
      </c>
      <c r="F2439" s="14" t="s">
        <v>103</v>
      </c>
      <c r="G2439" s="26">
        <v>7398</v>
      </c>
      <c r="H2439" s="26">
        <v>13284</v>
      </c>
      <c r="I2439" s="53">
        <v>37259</v>
      </c>
      <c r="J2439" s="30">
        <v>1</v>
      </c>
      <c r="K2439" s="30"/>
      <c r="L2439" s="149">
        <v>87</v>
      </c>
      <c r="M2439" s="30">
        <v>0.29899999999999999</v>
      </c>
      <c r="N2439" s="30">
        <v>2.87E-2</v>
      </c>
      <c r="O2439" s="1"/>
      <c r="P2439" s="1"/>
      <c r="Q2439" s="1"/>
      <c r="R2439" s="1"/>
      <c r="S2439" s="1"/>
      <c r="T2439" s="1"/>
      <c r="U2439" s="1"/>
      <c r="V2439" s="1"/>
      <c r="W2439" s="1"/>
      <c r="X2439" s="1"/>
      <c r="Y2439" s="1"/>
      <c r="Z2439" s="1"/>
      <c r="AA2439" s="1"/>
      <c r="AB2439" s="1"/>
      <c r="AC2439" s="1"/>
      <c r="AD2439" s="1"/>
      <c r="AE2439" s="1"/>
    </row>
    <row r="2440" spans="1:31">
      <c r="A2440" s="13" t="s">
        <v>134</v>
      </c>
      <c r="B2440" s="2" t="s">
        <v>77</v>
      </c>
      <c r="C2440" s="14" t="s">
        <v>196</v>
      </c>
      <c r="D2440" s="2">
        <v>2015</v>
      </c>
      <c r="E2440" s="14">
        <v>2015</v>
      </c>
      <c r="F2440" s="14" t="s">
        <v>103</v>
      </c>
      <c r="G2440" s="26">
        <v>98149</v>
      </c>
      <c r="H2440" s="26">
        <v>228327</v>
      </c>
      <c r="I2440" s="53">
        <v>465332</v>
      </c>
      <c r="J2440" s="30">
        <v>0.94489999999999996</v>
      </c>
      <c r="K2440" s="30"/>
      <c r="L2440" s="149">
        <v>13</v>
      </c>
      <c r="M2440" s="30">
        <v>0.154</v>
      </c>
      <c r="N2440" s="30">
        <v>2.4500000000000001E-2</v>
      </c>
      <c r="O2440" s="1"/>
      <c r="P2440" s="1"/>
      <c r="Q2440" s="1"/>
      <c r="R2440" s="1"/>
      <c r="S2440" s="1"/>
      <c r="T2440" s="1"/>
      <c r="U2440" s="1"/>
      <c r="V2440" s="1"/>
      <c r="W2440" s="1"/>
      <c r="X2440" s="1"/>
      <c r="Y2440" s="1"/>
      <c r="Z2440" s="1"/>
      <c r="AA2440" s="1"/>
      <c r="AB2440" s="1"/>
      <c r="AC2440" s="1"/>
      <c r="AD2440" s="1"/>
      <c r="AE2440" s="1"/>
    </row>
    <row r="2441" spans="1:31">
      <c r="A2441" s="13" t="s">
        <v>135</v>
      </c>
      <c r="B2441" s="2" t="s">
        <v>78</v>
      </c>
      <c r="C2441" s="14" t="s">
        <v>196</v>
      </c>
      <c r="D2441" s="2">
        <v>2015</v>
      </c>
      <c r="E2441" s="14">
        <v>2015</v>
      </c>
      <c r="F2441" s="14" t="s">
        <v>103</v>
      </c>
      <c r="G2441" s="26">
        <v>1519</v>
      </c>
      <c r="H2441" s="26">
        <v>3644</v>
      </c>
      <c r="I2441" s="53">
        <v>11690</v>
      </c>
      <c r="J2441" s="30">
        <v>1</v>
      </c>
      <c r="K2441" s="30"/>
      <c r="L2441" s="149">
        <v>87</v>
      </c>
      <c r="M2441" s="30">
        <v>0.29899999999999999</v>
      </c>
      <c r="N2441" s="30">
        <v>2.87E-2</v>
      </c>
      <c r="O2441" s="1"/>
      <c r="P2441" s="1"/>
      <c r="Q2441" s="1"/>
      <c r="R2441" s="1"/>
      <c r="S2441" s="1"/>
      <c r="T2441" s="1"/>
      <c r="U2441" s="1"/>
      <c r="V2441" s="1"/>
      <c r="W2441" s="1"/>
      <c r="X2441" s="1"/>
      <c r="Y2441" s="1"/>
      <c r="Z2441" s="1"/>
      <c r="AA2441" s="1"/>
      <c r="AB2441" s="1"/>
      <c r="AC2441" s="1"/>
      <c r="AD2441" s="1"/>
      <c r="AE2441" s="1"/>
    </row>
    <row r="2442" spans="1:31">
      <c r="A2442" s="13" t="s">
        <v>136</v>
      </c>
      <c r="B2442" s="2" t="s">
        <v>78</v>
      </c>
      <c r="C2442" s="14" t="s">
        <v>196</v>
      </c>
      <c r="D2442" s="2">
        <v>2015</v>
      </c>
      <c r="E2442" s="14">
        <v>2015</v>
      </c>
      <c r="F2442" s="14" t="s">
        <v>103</v>
      </c>
      <c r="G2442" s="26">
        <v>12208</v>
      </c>
      <c r="H2442" s="26">
        <v>21206</v>
      </c>
      <c r="I2442" s="53">
        <v>49871</v>
      </c>
      <c r="J2442" s="30">
        <v>1</v>
      </c>
      <c r="K2442" s="30"/>
      <c r="L2442" s="149">
        <v>87</v>
      </c>
      <c r="M2442" s="30">
        <v>0.29899999999999999</v>
      </c>
      <c r="N2442" s="30">
        <v>2.87E-2</v>
      </c>
    </row>
    <row r="2443" spans="1:31">
      <c r="A2443" s="13" t="s">
        <v>137</v>
      </c>
      <c r="B2443" s="2" t="s">
        <v>78</v>
      </c>
      <c r="C2443" s="14" t="s">
        <v>196</v>
      </c>
      <c r="D2443" s="2">
        <v>2015</v>
      </c>
      <c r="E2443" s="14">
        <v>2015</v>
      </c>
      <c r="F2443" s="14" t="s">
        <v>103</v>
      </c>
      <c r="G2443" s="26">
        <v>17134</v>
      </c>
      <c r="H2443" s="26">
        <v>42903</v>
      </c>
      <c r="I2443" s="53">
        <v>90600</v>
      </c>
      <c r="J2443" s="30">
        <v>0.97560000000000002</v>
      </c>
      <c r="K2443" s="30"/>
      <c r="L2443" s="149">
        <v>87</v>
      </c>
      <c r="M2443" s="30">
        <v>0.29899999999999999</v>
      </c>
      <c r="N2443" s="30">
        <v>2.87E-2</v>
      </c>
    </row>
    <row r="2444" spans="1:31">
      <c r="A2444" s="13" t="s">
        <v>138</v>
      </c>
      <c r="B2444" s="2" t="s">
        <v>78</v>
      </c>
      <c r="C2444" s="14" t="s">
        <v>196</v>
      </c>
      <c r="D2444" s="2">
        <v>2015</v>
      </c>
      <c r="E2444" s="14">
        <v>2015</v>
      </c>
      <c r="F2444" s="14" t="s">
        <v>103</v>
      </c>
      <c r="G2444" s="26">
        <v>1046</v>
      </c>
      <c r="H2444" s="26">
        <v>2070</v>
      </c>
      <c r="I2444" s="53">
        <v>5426</v>
      </c>
      <c r="J2444" s="30">
        <v>1</v>
      </c>
      <c r="K2444" s="30"/>
      <c r="L2444" s="149">
        <v>87</v>
      </c>
      <c r="M2444" s="30">
        <v>0.29899999999999999</v>
      </c>
      <c r="N2444" s="30">
        <v>2.87E-2</v>
      </c>
    </row>
    <row r="2445" spans="1:31">
      <c r="A2445" s="13" t="s">
        <v>139</v>
      </c>
      <c r="B2445" s="2" t="s">
        <v>78</v>
      </c>
      <c r="C2445" s="14" t="s">
        <v>196</v>
      </c>
      <c r="D2445" s="2">
        <v>2015</v>
      </c>
      <c r="E2445" s="14">
        <v>2015</v>
      </c>
      <c r="F2445" s="14" t="s">
        <v>103</v>
      </c>
      <c r="G2445" s="26">
        <v>67619</v>
      </c>
      <c r="H2445" s="26">
        <v>159735</v>
      </c>
      <c r="I2445" s="53">
        <v>379173</v>
      </c>
      <c r="J2445" s="30">
        <v>0.99580000000000002</v>
      </c>
      <c r="K2445" s="30"/>
      <c r="L2445" s="149">
        <v>37</v>
      </c>
      <c r="M2445" s="30">
        <v>0.16200000000000001</v>
      </c>
      <c r="N2445" s="30">
        <v>7.7999999999999996E-3</v>
      </c>
    </row>
    <row r="2446" spans="1:31">
      <c r="A2446" s="13" t="s">
        <v>140</v>
      </c>
      <c r="B2446" s="2" t="s">
        <v>78</v>
      </c>
      <c r="C2446" s="14" t="s">
        <v>196</v>
      </c>
      <c r="D2446" s="2">
        <v>2015</v>
      </c>
      <c r="E2446" s="14">
        <v>2015</v>
      </c>
      <c r="F2446" s="14" t="s">
        <v>103</v>
      </c>
      <c r="G2446" s="26">
        <v>10726</v>
      </c>
      <c r="H2446" s="26">
        <v>24869</v>
      </c>
      <c r="I2446" s="53">
        <v>55023</v>
      </c>
      <c r="J2446" s="30">
        <v>0.99809999999999999</v>
      </c>
      <c r="K2446" s="30"/>
      <c r="L2446" s="149">
        <v>87</v>
      </c>
      <c r="M2446" s="30">
        <v>0.29899999999999999</v>
      </c>
      <c r="N2446" s="30">
        <v>2.87E-2</v>
      </c>
    </row>
    <row r="2447" spans="1:31">
      <c r="A2447" s="13" t="s">
        <v>141</v>
      </c>
      <c r="B2447" s="2" t="s">
        <v>78</v>
      </c>
      <c r="C2447" s="14" t="s">
        <v>196</v>
      </c>
      <c r="D2447" s="2">
        <v>2015</v>
      </c>
      <c r="E2447" s="14">
        <v>2015</v>
      </c>
      <c r="F2447" s="14" t="s">
        <v>103</v>
      </c>
      <c r="G2447" s="26">
        <v>6194</v>
      </c>
      <c r="H2447" s="26">
        <v>12029</v>
      </c>
      <c r="I2447" s="53">
        <v>29810</v>
      </c>
      <c r="J2447" s="30">
        <v>0.9758</v>
      </c>
      <c r="K2447" s="30"/>
      <c r="L2447" s="149">
        <v>87</v>
      </c>
      <c r="M2447" s="30">
        <v>0.29899999999999999</v>
      </c>
      <c r="N2447" s="30">
        <v>2.87E-2</v>
      </c>
    </row>
    <row r="2448" spans="1:31">
      <c r="A2448" s="13" t="s">
        <v>142</v>
      </c>
      <c r="B2448" s="2" t="s">
        <v>78</v>
      </c>
      <c r="C2448" s="14" t="s">
        <v>196</v>
      </c>
      <c r="D2448" s="2">
        <v>2015</v>
      </c>
      <c r="E2448" s="14">
        <v>2015</v>
      </c>
      <c r="F2448" s="14" t="s">
        <v>103</v>
      </c>
      <c r="G2448" s="26">
        <v>1570</v>
      </c>
      <c r="H2448" s="26">
        <v>3251</v>
      </c>
      <c r="I2448" s="53">
        <v>7505</v>
      </c>
      <c r="J2448" s="30">
        <v>0.94920000000000004</v>
      </c>
      <c r="K2448" s="30"/>
      <c r="L2448" s="149">
        <v>87</v>
      </c>
      <c r="M2448" s="30">
        <v>0.29899999999999999</v>
      </c>
      <c r="N2448" s="30">
        <v>2.87E-2</v>
      </c>
    </row>
    <row r="2449" spans="1:14">
      <c r="A2449" s="13" t="s">
        <v>143</v>
      </c>
      <c r="B2449" s="2" t="s">
        <v>79</v>
      </c>
      <c r="C2449" s="14" t="s">
        <v>196</v>
      </c>
      <c r="D2449" s="2">
        <v>2015</v>
      </c>
      <c r="E2449" s="14">
        <v>2015</v>
      </c>
      <c r="F2449" s="14" t="s">
        <v>103</v>
      </c>
      <c r="G2449" s="26">
        <v>586149</v>
      </c>
      <c r="H2449" s="26">
        <v>1178369</v>
      </c>
      <c r="I2449" s="53">
        <v>3779398</v>
      </c>
      <c r="J2449" s="30">
        <v>0.96879999999999999</v>
      </c>
      <c r="K2449" s="30"/>
      <c r="L2449" s="149">
        <v>87</v>
      </c>
      <c r="M2449" s="30">
        <v>0.42499999999999999</v>
      </c>
      <c r="N2449" s="30">
        <v>4.0500000000000001E-2</v>
      </c>
    </row>
    <row r="2450" spans="1:14">
      <c r="A2450" s="13" t="s">
        <v>144</v>
      </c>
      <c r="B2450" s="2" t="s">
        <v>78</v>
      </c>
      <c r="C2450" s="14" t="s">
        <v>196</v>
      </c>
      <c r="D2450" s="2">
        <v>2015</v>
      </c>
      <c r="E2450" s="14">
        <v>2015</v>
      </c>
      <c r="F2450" s="14" t="s">
        <v>103</v>
      </c>
      <c r="G2450" s="26">
        <v>12172</v>
      </c>
      <c r="H2450" s="26">
        <v>29950</v>
      </c>
      <c r="I2450" s="53">
        <v>69008</v>
      </c>
      <c r="J2450" s="30">
        <v>0.99739999999999995</v>
      </c>
      <c r="K2450" s="30"/>
      <c r="L2450" s="149">
        <v>87</v>
      </c>
      <c r="M2450" s="30">
        <v>0.29899999999999999</v>
      </c>
      <c r="N2450" s="30">
        <v>2.87E-2</v>
      </c>
    </row>
    <row r="2451" spans="1:14">
      <c r="A2451" s="13" t="s">
        <v>145</v>
      </c>
      <c r="B2451" s="2" t="s">
        <v>78</v>
      </c>
      <c r="C2451" s="14" t="s">
        <v>196</v>
      </c>
      <c r="D2451" s="2">
        <v>2015</v>
      </c>
      <c r="E2451" s="14">
        <v>2015</v>
      </c>
      <c r="F2451" s="14" t="s">
        <v>103</v>
      </c>
      <c r="G2451" s="26">
        <v>6504</v>
      </c>
      <c r="H2451" s="26">
        <v>10674</v>
      </c>
      <c r="I2451" s="53">
        <v>42825</v>
      </c>
      <c r="J2451" s="30">
        <v>0.97899999999999998</v>
      </c>
      <c r="K2451" s="30"/>
      <c r="L2451" s="149">
        <v>87</v>
      </c>
      <c r="M2451" s="30">
        <v>0.29899999999999999</v>
      </c>
      <c r="N2451" s="30">
        <v>2.87E-2</v>
      </c>
    </row>
    <row r="2452" spans="1:14">
      <c r="A2452" s="13" t="s">
        <v>146</v>
      </c>
      <c r="B2452" s="2" t="s">
        <v>78</v>
      </c>
      <c r="C2452" s="14" t="s">
        <v>196</v>
      </c>
      <c r="D2452" s="2">
        <v>2015</v>
      </c>
      <c r="E2452" s="14">
        <v>2015</v>
      </c>
      <c r="F2452" s="14" t="s">
        <v>103</v>
      </c>
      <c r="G2452" s="26">
        <v>1128</v>
      </c>
      <c r="H2452" s="26">
        <v>2144</v>
      </c>
      <c r="I2452" s="53">
        <v>4689</v>
      </c>
      <c r="J2452" s="30">
        <v>1</v>
      </c>
      <c r="K2452" s="30"/>
      <c r="L2452" s="149">
        <v>87</v>
      </c>
      <c r="M2452" s="30">
        <v>0.29899999999999999</v>
      </c>
      <c r="N2452" s="30">
        <v>2.87E-2</v>
      </c>
    </row>
    <row r="2453" spans="1:14">
      <c r="A2453" s="13" t="s">
        <v>147</v>
      </c>
      <c r="B2453" s="2" t="s">
        <v>78</v>
      </c>
      <c r="C2453" s="14" t="s">
        <v>196</v>
      </c>
      <c r="D2453" s="2">
        <v>2015</v>
      </c>
      <c r="E2453" s="14">
        <v>2015</v>
      </c>
      <c r="F2453" s="14" t="s">
        <v>103</v>
      </c>
      <c r="G2453" s="26">
        <v>7014</v>
      </c>
      <c r="H2453" s="26">
        <v>13115</v>
      </c>
      <c r="I2453" s="53">
        <v>39398</v>
      </c>
      <c r="J2453" s="30">
        <v>1</v>
      </c>
      <c r="K2453" s="30"/>
      <c r="L2453" s="149">
        <v>87</v>
      </c>
      <c r="M2453" s="30">
        <v>0.29899999999999999</v>
      </c>
      <c r="N2453" s="30">
        <v>2.87E-2</v>
      </c>
    </row>
    <row r="2454" spans="1:14">
      <c r="A2454" s="13" t="s">
        <v>148</v>
      </c>
      <c r="B2454" s="2" t="s">
        <v>78</v>
      </c>
      <c r="C2454" s="14" t="s">
        <v>196</v>
      </c>
      <c r="D2454" s="2">
        <v>2015</v>
      </c>
      <c r="E2454" s="14">
        <v>2015</v>
      </c>
      <c r="F2454" s="14" t="s">
        <v>103</v>
      </c>
      <c r="G2454" s="26">
        <v>25407</v>
      </c>
      <c r="H2454" s="26">
        <v>59053</v>
      </c>
      <c r="I2454" s="53">
        <v>135403</v>
      </c>
      <c r="J2454" s="30">
        <v>0.99670000000000003</v>
      </c>
      <c r="K2454" s="30"/>
      <c r="L2454" s="149">
        <v>9</v>
      </c>
      <c r="M2454" s="30">
        <v>0.222</v>
      </c>
      <c r="N2454" s="30">
        <v>1.2E-2</v>
      </c>
    </row>
    <row r="2455" spans="1:14">
      <c r="A2455" s="13" t="s">
        <v>149</v>
      </c>
      <c r="B2455" s="2" t="s">
        <v>78</v>
      </c>
      <c r="C2455" s="14" t="s">
        <v>196</v>
      </c>
      <c r="D2455" s="2">
        <v>2015</v>
      </c>
      <c r="E2455" s="14">
        <v>2015</v>
      </c>
      <c r="F2455" s="14" t="s">
        <v>103</v>
      </c>
      <c r="G2455" s="26">
        <v>461</v>
      </c>
      <c r="H2455" s="26">
        <v>985</v>
      </c>
      <c r="I2455" s="53">
        <v>3102</v>
      </c>
      <c r="J2455" s="30">
        <v>1</v>
      </c>
      <c r="K2455" s="30"/>
      <c r="L2455" s="149">
        <v>87</v>
      </c>
      <c r="M2455" s="30">
        <v>0.29899999999999999</v>
      </c>
      <c r="N2455" s="30">
        <v>2.87E-2</v>
      </c>
    </row>
    <row r="2456" spans="1:14">
      <c r="A2456" s="13" t="s">
        <v>150</v>
      </c>
      <c r="B2456" s="2" t="s">
        <v>78</v>
      </c>
      <c r="C2456" s="14" t="s">
        <v>196</v>
      </c>
      <c r="D2456" s="2">
        <v>2015</v>
      </c>
      <c r="E2456" s="14">
        <v>2015</v>
      </c>
      <c r="F2456" s="14" t="s">
        <v>103</v>
      </c>
      <c r="G2456" s="26">
        <v>527</v>
      </c>
      <c r="H2456" s="26">
        <v>867</v>
      </c>
      <c r="I2456" s="53">
        <v>3579</v>
      </c>
      <c r="J2456" s="30">
        <v>1</v>
      </c>
      <c r="K2456" s="30"/>
      <c r="L2456" s="149">
        <v>87</v>
      </c>
      <c r="M2456" s="30">
        <v>0.29899999999999999</v>
      </c>
      <c r="N2456" s="30">
        <v>2.87E-2</v>
      </c>
    </row>
    <row r="2457" spans="1:14">
      <c r="A2457" s="13" t="s">
        <v>151</v>
      </c>
      <c r="B2457" s="2" t="s">
        <v>78</v>
      </c>
      <c r="C2457" s="14" t="s">
        <v>196</v>
      </c>
      <c r="D2457" s="2">
        <v>2015</v>
      </c>
      <c r="E2457" s="14">
        <v>2015</v>
      </c>
      <c r="F2457" s="14" t="s">
        <v>103</v>
      </c>
      <c r="G2457" s="26">
        <v>23132</v>
      </c>
      <c r="H2457" s="26">
        <v>51671</v>
      </c>
      <c r="I2457" s="53">
        <v>170593</v>
      </c>
      <c r="J2457" s="30">
        <v>1</v>
      </c>
      <c r="K2457" s="30"/>
      <c r="L2457" s="149">
        <v>16</v>
      </c>
      <c r="M2457" s="30">
        <v>0.25</v>
      </c>
      <c r="N2457" s="30">
        <v>5.5199999999999999E-2</v>
      </c>
    </row>
    <row r="2458" spans="1:14">
      <c r="A2458" s="13" t="s">
        <v>152</v>
      </c>
      <c r="B2458" s="2" t="s">
        <v>78</v>
      </c>
      <c r="C2458" s="14" t="s">
        <v>196</v>
      </c>
      <c r="D2458" s="2">
        <v>2015</v>
      </c>
      <c r="E2458" s="14">
        <v>2015</v>
      </c>
      <c r="F2458" s="14" t="s">
        <v>103</v>
      </c>
      <c r="G2458" s="26">
        <v>3660</v>
      </c>
      <c r="H2458" s="26">
        <v>7496</v>
      </c>
      <c r="I2458" s="53">
        <v>31327</v>
      </c>
      <c r="J2458" s="30">
        <v>1</v>
      </c>
      <c r="K2458" s="30"/>
      <c r="L2458" s="149">
        <v>87</v>
      </c>
      <c r="M2458" s="30">
        <v>0.29899999999999999</v>
      </c>
      <c r="N2458" s="30">
        <v>2.87E-2</v>
      </c>
    </row>
    <row r="2459" spans="1:14">
      <c r="A2459" s="13" t="s">
        <v>153</v>
      </c>
      <c r="B2459" s="2" t="s">
        <v>78</v>
      </c>
      <c r="C2459" s="14" t="s">
        <v>196</v>
      </c>
      <c r="D2459" s="2">
        <v>2015</v>
      </c>
      <c r="E2459" s="14">
        <v>2015</v>
      </c>
      <c r="F2459" s="14" t="s">
        <v>103</v>
      </c>
      <c r="G2459" s="26">
        <v>4294</v>
      </c>
      <c r="H2459" s="26">
        <v>7803</v>
      </c>
      <c r="I2459" s="53">
        <v>24110</v>
      </c>
      <c r="J2459" s="30">
        <v>0.99560000000000004</v>
      </c>
      <c r="K2459" s="30"/>
      <c r="L2459" s="149">
        <v>87</v>
      </c>
      <c r="M2459" s="30">
        <v>0.29899999999999999</v>
      </c>
      <c r="N2459" s="30">
        <v>2.87E-2</v>
      </c>
    </row>
    <row r="2460" spans="1:14">
      <c r="A2460" s="13" t="s">
        <v>154</v>
      </c>
      <c r="B2460" s="2" t="s">
        <v>77</v>
      </c>
      <c r="C2460" s="14" t="s">
        <v>196</v>
      </c>
      <c r="D2460" s="2">
        <v>2015</v>
      </c>
      <c r="E2460" s="14">
        <v>2015</v>
      </c>
      <c r="F2460" s="14" t="s">
        <v>103</v>
      </c>
      <c r="G2460" s="26">
        <v>122853</v>
      </c>
      <c r="H2460" s="26">
        <v>256383</v>
      </c>
      <c r="I2460" s="53">
        <v>860197</v>
      </c>
      <c r="J2460" s="30">
        <v>0.9819</v>
      </c>
      <c r="K2460" s="30"/>
      <c r="L2460" s="149">
        <v>21</v>
      </c>
      <c r="M2460" s="30">
        <v>0.38100000000000001</v>
      </c>
      <c r="N2460" s="30">
        <v>3.9800000000000002E-2</v>
      </c>
    </row>
    <row r="2461" spans="1:14">
      <c r="A2461" s="13" t="s">
        <v>155</v>
      </c>
      <c r="B2461" s="2" t="s">
        <v>77</v>
      </c>
      <c r="C2461" s="14" t="s">
        <v>196</v>
      </c>
      <c r="D2461" s="2">
        <v>2015</v>
      </c>
      <c r="E2461" s="14">
        <v>2015</v>
      </c>
      <c r="F2461" s="14" t="s">
        <v>103</v>
      </c>
      <c r="G2461" s="26">
        <v>9376</v>
      </c>
      <c r="H2461" s="26">
        <v>18372</v>
      </c>
      <c r="I2461" s="53">
        <v>62077</v>
      </c>
      <c r="J2461" s="30">
        <v>0.96640000000000004</v>
      </c>
      <c r="K2461" s="30"/>
      <c r="L2461" s="149">
        <v>87</v>
      </c>
      <c r="M2461" s="30">
        <v>0.29899999999999999</v>
      </c>
      <c r="N2461" s="30">
        <v>2.87E-2</v>
      </c>
    </row>
    <row r="2462" spans="1:14">
      <c r="A2462" s="13" t="s">
        <v>156</v>
      </c>
      <c r="B2462" s="2" t="s">
        <v>78</v>
      </c>
      <c r="C2462" s="14" t="s">
        <v>196</v>
      </c>
      <c r="D2462" s="2">
        <v>2015</v>
      </c>
      <c r="E2462" s="14">
        <v>2015</v>
      </c>
      <c r="F2462" s="14" t="s">
        <v>103</v>
      </c>
      <c r="G2462" s="26">
        <v>1108</v>
      </c>
      <c r="H2462" s="26">
        <v>2073</v>
      </c>
      <c r="I2462" s="53">
        <v>5684</v>
      </c>
      <c r="J2462" s="30">
        <v>1</v>
      </c>
      <c r="K2462" s="30"/>
      <c r="L2462" s="149">
        <v>87</v>
      </c>
      <c r="M2462" s="30">
        <v>0.29899999999999999</v>
      </c>
      <c r="N2462" s="30">
        <v>2.87E-2</v>
      </c>
    </row>
    <row r="2463" spans="1:14">
      <c r="A2463" s="13" t="s">
        <v>157</v>
      </c>
      <c r="B2463" s="2" t="s">
        <v>78</v>
      </c>
      <c r="C2463" s="14" t="s">
        <v>196</v>
      </c>
      <c r="D2463" s="2">
        <v>2015</v>
      </c>
      <c r="E2463" s="14">
        <v>2015</v>
      </c>
      <c r="F2463" s="14" t="s">
        <v>103</v>
      </c>
      <c r="G2463" s="26">
        <v>128538</v>
      </c>
      <c r="H2463" s="26">
        <v>293280</v>
      </c>
      <c r="I2463" s="53">
        <v>792000</v>
      </c>
      <c r="J2463" s="30">
        <v>0.99850000000000005</v>
      </c>
      <c r="K2463" s="30"/>
      <c r="L2463" s="149">
        <v>74</v>
      </c>
      <c r="M2463" s="30">
        <v>0.14899999999999999</v>
      </c>
      <c r="N2463" s="30">
        <v>5.62E-2</v>
      </c>
    </row>
    <row r="2464" spans="1:14">
      <c r="A2464" s="13" t="s">
        <v>158</v>
      </c>
      <c r="B2464" s="2" t="s">
        <v>77</v>
      </c>
      <c r="C2464" s="14" t="s">
        <v>196</v>
      </c>
      <c r="D2464" s="2">
        <v>2015</v>
      </c>
      <c r="E2464" s="14">
        <v>2015</v>
      </c>
      <c r="F2464" s="14" t="s">
        <v>103</v>
      </c>
      <c r="G2464" s="26">
        <v>105099</v>
      </c>
      <c r="H2464" s="26">
        <v>220476</v>
      </c>
      <c r="I2464" s="53">
        <v>531563</v>
      </c>
      <c r="J2464" s="30">
        <v>0.98919999999999997</v>
      </c>
      <c r="K2464" s="30"/>
      <c r="L2464" s="149">
        <v>19</v>
      </c>
      <c r="M2464" s="30">
        <v>0.57899999999999996</v>
      </c>
      <c r="N2464" s="30">
        <v>2.8E-3</v>
      </c>
    </row>
    <row r="2465" spans="1:31">
      <c r="A2465" s="13" t="s">
        <v>159</v>
      </c>
      <c r="B2465" s="2" t="s">
        <v>78</v>
      </c>
      <c r="C2465" s="14" t="s">
        <v>196</v>
      </c>
      <c r="D2465" s="2">
        <v>2015</v>
      </c>
      <c r="E2465" s="14">
        <v>2015</v>
      </c>
      <c r="F2465" s="14" t="s">
        <v>103</v>
      </c>
      <c r="G2465" s="26">
        <v>2760</v>
      </c>
      <c r="H2465" s="26">
        <v>6123</v>
      </c>
      <c r="I2465" s="53">
        <v>17711</v>
      </c>
      <c r="J2465" s="30">
        <v>1</v>
      </c>
      <c r="K2465" s="30"/>
      <c r="L2465" s="149">
        <v>87</v>
      </c>
      <c r="M2465" s="30">
        <v>0.29899999999999999</v>
      </c>
      <c r="N2465" s="30">
        <v>2.87E-2</v>
      </c>
    </row>
    <row r="2466" spans="1:31">
      <c r="A2466" s="13" t="s">
        <v>160</v>
      </c>
      <c r="B2466" s="2" t="s">
        <v>78</v>
      </c>
      <c r="C2466" s="14" t="s">
        <v>196</v>
      </c>
      <c r="D2466" s="2">
        <v>2015</v>
      </c>
      <c r="E2466" s="14">
        <v>2015</v>
      </c>
      <c r="F2466" s="14" t="s">
        <v>103</v>
      </c>
      <c r="G2466" s="26">
        <v>180636</v>
      </c>
      <c r="H2466" s="26">
        <v>401562</v>
      </c>
      <c r="I2466" s="53">
        <v>843769</v>
      </c>
      <c r="J2466" s="30">
        <v>0.99990000000000001</v>
      </c>
      <c r="K2466" s="30"/>
      <c r="L2466" s="149">
        <v>85</v>
      </c>
      <c r="M2466" s="30">
        <v>8.2000000000000003E-2</v>
      </c>
      <c r="N2466" s="30">
        <v>3.7400000000000003E-2</v>
      </c>
    </row>
    <row r="2467" spans="1:31">
      <c r="A2467" s="13" t="s">
        <v>161</v>
      </c>
      <c r="B2467" s="2" t="s">
        <v>77</v>
      </c>
      <c r="C2467" s="14" t="s">
        <v>196</v>
      </c>
      <c r="D2467" s="2">
        <v>2015</v>
      </c>
      <c r="E2467" s="14">
        <v>2015</v>
      </c>
      <c r="F2467" s="14" t="s">
        <v>103</v>
      </c>
      <c r="G2467" s="26">
        <v>143702</v>
      </c>
      <c r="H2467" s="26">
        <v>292474</v>
      </c>
      <c r="I2467" s="53">
        <v>848389</v>
      </c>
      <c r="J2467" s="30">
        <v>0.96</v>
      </c>
      <c r="K2467" s="30"/>
      <c r="L2467" s="149">
        <v>33</v>
      </c>
      <c r="M2467" s="30">
        <v>0.45500000000000002</v>
      </c>
      <c r="N2467" s="30">
        <v>1.0200000000000001E-2</v>
      </c>
    </row>
    <row r="2468" spans="1:31">
      <c r="A2468" s="13" t="s">
        <v>162</v>
      </c>
      <c r="B2468" s="2" t="s">
        <v>77</v>
      </c>
      <c r="C2468" s="14" t="s">
        <v>196</v>
      </c>
      <c r="D2468" s="2">
        <v>2015</v>
      </c>
      <c r="E2468" s="14">
        <v>2015</v>
      </c>
      <c r="F2468" s="14" t="s">
        <v>103</v>
      </c>
      <c r="G2468" s="26">
        <v>34200</v>
      </c>
      <c r="H2468" s="26">
        <v>52121</v>
      </c>
      <c r="I2468" s="53">
        <v>221477</v>
      </c>
      <c r="J2468" s="30">
        <v>0.96689999999999998</v>
      </c>
      <c r="K2468" s="30"/>
      <c r="L2468" s="149">
        <v>7</v>
      </c>
      <c r="M2468" s="30">
        <v>0.71399999999999997</v>
      </c>
      <c r="N2468" s="30">
        <v>6.3E-2</v>
      </c>
    </row>
    <row r="2469" spans="1:31">
      <c r="A2469" s="13" t="s">
        <v>163</v>
      </c>
      <c r="B2469" s="2" t="s">
        <v>78</v>
      </c>
      <c r="C2469" s="14" t="s">
        <v>196</v>
      </c>
      <c r="D2469" s="2">
        <v>2015</v>
      </c>
      <c r="E2469" s="14">
        <v>2015</v>
      </c>
      <c r="F2469" s="14" t="s">
        <v>103</v>
      </c>
      <c r="G2469" s="26">
        <v>53379</v>
      </c>
      <c r="H2469" s="26">
        <v>122269</v>
      </c>
      <c r="I2469" s="53">
        <v>288628</v>
      </c>
      <c r="J2469" s="30">
        <v>0.99460000000000004</v>
      </c>
      <c r="K2469" s="30"/>
      <c r="L2469" s="149">
        <v>26</v>
      </c>
      <c r="M2469" s="30">
        <v>7.6999999999999999E-2</v>
      </c>
      <c r="N2469" s="30">
        <v>2.2200000000000001E-2</v>
      </c>
    </row>
    <row r="2470" spans="1:31">
      <c r="A2470" s="13" t="s">
        <v>164</v>
      </c>
      <c r="B2470" s="2" t="s">
        <v>77</v>
      </c>
      <c r="C2470" s="14" t="s">
        <v>196</v>
      </c>
      <c r="D2470" s="2">
        <v>2015</v>
      </c>
      <c r="E2470" s="14">
        <v>2015</v>
      </c>
      <c r="F2470" s="14" t="s">
        <v>103</v>
      </c>
      <c r="G2470" s="26">
        <v>10060</v>
      </c>
      <c r="H2470" s="26">
        <v>18604</v>
      </c>
      <c r="I2470" s="53">
        <v>60208</v>
      </c>
      <c r="J2470" s="30">
        <v>0.99019999999999997</v>
      </c>
      <c r="K2470" s="30"/>
      <c r="L2470" s="149">
        <v>87</v>
      </c>
      <c r="M2470" s="30">
        <v>0.29899999999999999</v>
      </c>
      <c r="N2470" s="30">
        <v>2.87E-2</v>
      </c>
    </row>
    <row r="2471" spans="1:31">
      <c r="A2471" s="13" t="s">
        <v>165</v>
      </c>
      <c r="B2471" s="2" t="s">
        <v>77</v>
      </c>
      <c r="C2471" s="14" t="s">
        <v>196</v>
      </c>
      <c r="D2471" s="2">
        <v>2015</v>
      </c>
      <c r="E2471" s="14">
        <v>2015</v>
      </c>
      <c r="F2471" s="14" t="s">
        <v>103</v>
      </c>
      <c r="G2471" s="26">
        <v>16459</v>
      </c>
      <c r="H2471" s="26">
        <v>32186</v>
      </c>
      <c r="I2471" s="53">
        <v>151724</v>
      </c>
      <c r="J2471" s="30">
        <v>0.98040000000000005</v>
      </c>
      <c r="K2471" s="30"/>
      <c r="L2471" s="149">
        <v>87</v>
      </c>
      <c r="M2471" s="30">
        <v>0.29899999999999999</v>
      </c>
      <c r="N2471" s="30">
        <v>2.87E-2</v>
      </c>
    </row>
    <row r="2472" spans="1:31">
      <c r="A2472" s="13" t="s">
        <v>166</v>
      </c>
      <c r="B2472" s="2" t="s">
        <v>77</v>
      </c>
      <c r="C2472" s="14" t="s">
        <v>196</v>
      </c>
      <c r="D2472" s="2">
        <v>2015</v>
      </c>
      <c r="E2472" s="14">
        <v>2015</v>
      </c>
      <c r="F2472" s="14" t="s">
        <v>103</v>
      </c>
      <c r="G2472" s="26">
        <v>17095</v>
      </c>
      <c r="H2472" s="26">
        <v>36940</v>
      </c>
      <c r="I2472" s="53">
        <v>133792</v>
      </c>
      <c r="J2472" s="30">
        <v>0.96730000000000005</v>
      </c>
      <c r="K2472" s="30"/>
      <c r="L2472" s="149">
        <v>87</v>
      </c>
      <c r="M2472" s="30">
        <v>0.29899999999999999</v>
      </c>
      <c r="N2472" s="30">
        <v>2.87E-2</v>
      </c>
    </row>
    <row r="2473" spans="1:31">
      <c r="A2473" s="13" t="s">
        <v>167</v>
      </c>
      <c r="B2473" s="2" t="s">
        <v>77</v>
      </c>
      <c r="C2473" s="14" t="s">
        <v>196</v>
      </c>
      <c r="D2473" s="2">
        <v>2015</v>
      </c>
      <c r="E2473" s="14">
        <v>2015</v>
      </c>
      <c r="F2473" s="14" t="s">
        <v>103</v>
      </c>
      <c r="G2473" s="26">
        <v>55599</v>
      </c>
      <c r="H2473" s="26">
        <v>111394</v>
      </c>
      <c r="I2473" s="53">
        <v>432488</v>
      </c>
      <c r="J2473" s="30">
        <v>0.98140000000000005</v>
      </c>
      <c r="K2473" s="30"/>
      <c r="L2473" s="149">
        <v>10</v>
      </c>
      <c r="M2473" s="30">
        <v>0.5</v>
      </c>
      <c r="N2473" s="30">
        <v>2.0400000000000001E-2</v>
      </c>
    </row>
    <row r="2474" spans="1:31">
      <c r="A2474" s="13" t="s">
        <v>168</v>
      </c>
      <c r="B2474" s="2" t="s">
        <v>77</v>
      </c>
      <c r="C2474" s="14" t="s">
        <v>196</v>
      </c>
      <c r="D2474" s="2">
        <v>2015</v>
      </c>
      <c r="E2474" s="14">
        <v>2015</v>
      </c>
      <c r="F2474" s="14" t="s">
        <v>103</v>
      </c>
      <c r="G2474" s="26">
        <v>13896</v>
      </c>
      <c r="H2474" s="26">
        <v>25985</v>
      </c>
      <c r="I2474" s="53">
        <v>76749</v>
      </c>
      <c r="J2474" s="30">
        <v>0.94789999999999996</v>
      </c>
      <c r="K2474" s="30"/>
      <c r="L2474" s="149">
        <v>87</v>
      </c>
      <c r="M2474" s="30">
        <v>0.29899999999999999</v>
      </c>
      <c r="N2474" s="30">
        <v>2.87E-2</v>
      </c>
      <c r="O2474" s="1"/>
      <c r="P2474" s="1"/>
      <c r="Q2474" s="1"/>
      <c r="R2474" s="1"/>
      <c r="S2474" s="1"/>
      <c r="T2474" s="1"/>
      <c r="U2474" s="1"/>
      <c r="V2474" s="1"/>
      <c r="W2474" s="1"/>
      <c r="X2474" s="1"/>
      <c r="Y2474" s="1"/>
      <c r="Z2474" s="1"/>
      <c r="AA2474" s="1"/>
      <c r="AB2474" s="1"/>
      <c r="AC2474" s="1"/>
      <c r="AD2474" s="1"/>
      <c r="AE2474" s="1"/>
    </row>
    <row r="2475" spans="1:31">
      <c r="A2475" s="13" t="s">
        <v>169</v>
      </c>
      <c r="B2475" s="2" t="s">
        <v>78</v>
      </c>
      <c r="C2475" s="14" t="s">
        <v>196</v>
      </c>
      <c r="D2475" s="2">
        <v>2015</v>
      </c>
      <c r="E2475" s="14">
        <v>2015</v>
      </c>
      <c r="F2475" s="14" t="s">
        <v>103</v>
      </c>
      <c r="G2475" s="26">
        <v>13070</v>
      </c>
      <c r="H2475" s="26">
        <v>25185</v>
      </c>
      <c r="I2475" s="53">
        <v>64671</v>
      </c>
      <c r="J2475" s="30">
        <v>0.95660000000000001</v>
      </c>
      <c r="K2475" s="30"/>
      <c r="L2475" s="149">
        <v>87</v>
      </c>
      <c r="M2475" s="30">
        <v>0.29899999999999999</v>
      </c>
      <c r="N2475" s="30">
        <v>2.87E-2</v>
      </c>
      <c r="O2475" s="1"/>
      <c r="P2475" s="1"/>
      <c r="Q2475" s="1"/>
      <c r="R2475" s="1"/>
      <c r="S2475" s="1"/>
      <c r="T2475" s="1"/>
      <c r="U2475" s="1"/>
      <c r="V2475" s="1"/>
      <c r="W2475" s="1"/>
      <c r="X2475" s="1"/>
      <c r="Y2475" s="1"/>
      <c r="Z2475" s="1"/>
      <c r="AA2475" s="1"/>
      <c r="AB2475" s="1"/>
      <c r="AC2475" s="1"/>
      <c r="AD2475" s="1"/>
      <c r="AE2475" s="1"/>
    </row>
    <row r="2476" spans="1:31">
      <c r="A2476" s="13" t="s">
        <v>170</v>
      </c>
      <c r="B2476" s="2" t="s">
        <v>78</v>
      </c>
      <c r="C2476" s="14" t="s">
        <v>196</v>
      </c>
      <c r="D2476" s="2">
        <v>2015</v>
      </c>
      <c r="E2476" s="14">
        <v>2015</v>
      </c>
      <c r="F2476" s="14" t="s">
        <v>103</v>
      </c>
      <c r="G2476" s="26">
        <v>174</v>
      </c>
      <c r="H2476" s="26">
        <v>317</v>
      </c>
      <c r="I2476" s="53">
        <v>820</v>
      </c>
      <c r="J2476" s="30">
        <v>1</v>
      </c>
      <c r="K2476" s="30"/>
      <c r="L2476" s="149">
        <v>87</v>
      </c>
      <c r="M2476" s="30">
        <v>0.29899999999999999</v>
      </c>
      <c r="N2476" s="30">
        <v>2.87E-2</v>
      </c>
      <c r="O2476" s="1"/>
      <c r="P2476" s="1"/>
      <c r="Q2476" s="1"/>
      <c r="R2476" s="1"/>
      <c r="S2476" s="1"/>
      <c r="T2476" s="1"/>
      <c r="U2476" s="1"/>
      <c r="V2476" s="1"/>
      <c r="W2476" s="1"/>
      <c r="X2476" s="1"/>
      <c r="Y2476" s="1"/>
      <c r="Z2476" s="1"/>
      <c r="AA2476" s="1"/>
      <c r="AB2476" s="1"/>
      <c r="AC2476" s="1"/>
      <c r="AD2476" s="1"/>
      <c r="AE2476" s="1"/>
    </row>
    <row r="2477" spans="1:31">
      <c r="A2477" s="13" t="s">
        <v>171</v>
      </c>
      <c r="B2477" s="2" t="s">
        <v>78</v>
      </c>
      <c r="C2477" s="14" t="s">
        <v>196</v>
      </c>
      <c r="D2477" s="2">
        <v>2015</v>
      </c>
      <c r="E2477" s="14">
        <v>2015</v>
      </c>
      <c r="F2477" s="14" t="s">
        <v>103</v>
      </c>
      <c r="G2477" s="26">
        <v>3283</v>
      </c>
      <c r="H2477" s="26">
        <v>7039</v>
      </c>
      <c r="I2477" s="53">
        <v>16932</v>
      </c>
      <c r="J2477" s="30">
        <v>0.99260000000000004</v>
      </c>
      <c r="K2477" s="30"/>
      <c r="L2477" s="149">
        <v>87</v>
      </c>
      <c r="M2477" s="30">
        <v>0.29899999999999999</v>
      </c>
      <c r="N2477" s="30">
        <v>2.87E-2</v>
      </c>
      <c r="O2477" s="1"/>
      <c r="P2477" s="1"/>
      <c r="Q2477" s="1"/>
      <c r="R2477" s="1"/>
      <c r="S2477" s="1"/>
      <c r="T2477" s="1"/>
      <c r="U2477" s="1"/>
      <c r="V2477" s="1"/>
      <c r="W2477" s="1"/>
      <c r="X2477" s="1"/>
      <c r="Y2477" s="1"/>
      <c r="Z2477" s="1"/>
      <c r="AA2477" s="1"/>
      <c r="AB2477" s="1"/>
      <c r="AC2477" s="1"/>
      <c r="AD2477" s="1"/>
      <c r="AE2477" s="1"/>
    </row>
    <row r="2478" spans="1:31">
      <c r="A2478" s="13" t="s">
        <v>172</v>
      </c>
      <c r="B2478" s="2" t="s">
        <v>77</v>
      </c>
      <c r="C2478" s="14" t="s">
        <v>196</v>
      </c>
      <c r="D2478" s="2">
        <v>2015</v>
      </c>
      <c r="E2478" s="14">
        <v>2015</v>
      </c>
      <c r="F2478" s="14" t="s">
        <v>103</v>
      </c>
      <c r="G2478" s="26">
        <v>23070</v>
      </c>
      <c r="H2478" s="26">
        <v>44061</v>
      </c>
      <c r="I2478" s="53">
        <v>117443</v>
      </c>
      <c r="J2478" s="30">
        <v>0.9667</v>
      </c>
      <c r="K2478" s="30"/>
      <c r="L2478" s="149">
        <v>3</v>
      </c>
      <c r="M2478" s="30">
        <v>0.66700000000000004</v>
      </c>
      <c r="N2478" s="30">
        <v>2.0199999999999999E-2</v>
      </c>
      <c r="O2478" s="1"/>
      <c r="P2478" s="1"/>
      <c r="Q2478" s="1"/>
      <c r="R2478" s="1"/>
      <c r="S2478" s="1"/>
      <c r="T2478" s="1"/>
      <c r="U2478" s="1"/>
      <c r="V2478" s="1"/>
      <c r="W2478" s="1"/>
      <c r="X2478" s="1"/>
      <c r="Y2478" s="1"/>
      <c r="Z2478" s="1"/>
      <c r="AA2478" s="1"/>
      <c r="AB2478" s="1"/>
      <c r="AC2478" s="1"/>
      <c r="AD2478" s="1"/>
      <c r="AE2478" s="1"/>
    </row>
    <row r="2479" spans="1:31">
      <c r="A2479" s="13" t="s">
        <v>173</v>
      </c>
      <c r="B2479" s="2" t="s">
        <v>77</v>
      </c>
      <c r="C2479" s="14" t="s">
        <v>196</v>
      </c>
      <c r="D2479" s="2">
        <v>2015</v>
      </c>
      <c r="E2479" s="14">
        <v>2015</v>
      </c>
      <c r="F2479" s="14" t="s">
        <v>103</v>
      </c>
      <c r="G2479" s="26">
        <v>20245</v>
      </c>
      <c r="H2479" s="26">
        <v>36302</v>
      </c>
      <c r="I2479" s="53">
        <v>122938</v>
      </c>
      <c r="J2479" s="30">
        <v>0.9546</v>
      </c>
      <c r="K2479" s="30"/>
      <c r="L2479" s="149">
        <v>87</v>
      </c>
      <c r="M2479" s="30">
        <v>0.29899999999999999</v>
      </c>
      <c r="N2479" s="30">
        <v>2.87E-2</v>
      </c>
      <c r="O2479" s="1"/>
      <c r="P2479" s="1"/>
      <c r="Q2479" s="1"/>
      <c r="R2479" s="1"/>
      <c r="S2479" s="1"/>
      <c r="T2479" s="1"/>
      <c r="U2479" s="1"/>
      <c r="V2479" s="1"/>
      <c r="W2479" s="1"/>
      <c r="X2479" s="1"/>
      <c r="Y2479" s="1"/>
      <c r="Z2479" s="1"/>
      <c r="AA2479" s="1"/>
      <c r="AB2479" s="1"/>
      <c r="AC2479" s="1"/>
      <c r="AD2479" s="1"/>
      <c r="AE2479" s="1"/>
    </row>
    <row r="2480" spans="1:31">
      <c r="A2480" s="13" t="s">
        <v>174</v>
      </c>
      <c r="B2480" s="2" t="s">
        <v>78</v>
      </c>
      <c r="C2480" s="14" t="s">
        <v>196</v>
      </c>
      <c r="D2480" s="2">
        <v>2015</v>
      </c>
      <c r="E2480" s="14">
        <v>2015</v>
      </c>
      <c r="F2480" s="14" t="s">
        <v>103</v>
      </c>
      <c r="G2480" s="26">
        <v>43676</v>
      </c>
      <c r="H2480" s="26">
        <v>92933</v>
      </c>
      <c r="I2480" s="53">
        <v>228293</v>
      </c>
      <c r="J2480" s="30">
        <v>0.99209999999999998</v>
      </c>
      <c r="K2480" s="30"/>
      <c r="L2480" s="149">
        <v>18</v>
      </c>
      <c r="M2480" s="30">
        <v>0.111</v>
      </c>
      <c r="N2480" s="30">
        <v>1.4500000000000001E-2</v>
      </c>
      <c r="O2480" s="1"/>
      <c r="P2480" s="1"/>
      <c r="Q2480" s="1"/>
      <c r="R2480" s="1"/>
      <c r="S2480" s="1"/>
      <c r="T2480" s="1"/>
      <c r="U2480" s="1"/>
      <c r="V2480" s="1"/>
      <c r="W2480" s="1"/>
      <c r="X2480" s="1"/>
      <c r="Y2480" s="1"/>
      <c r="Z2480" s="1"/>
      <c r="AA2480" s="1"/>
      <c r="AB2480" s="1"/>
      <c r="AC2480" s="1"/>
      <c r="AD2480" s="1"/>
      <c r="AE2480" s="1"/>
    </row>
    <row r="2481" spans="1:31">
      <c r="A2481" s="13" t="s">
        <v>175</v>
      </c>
      <c r="B2481" s="2" t="s">
        <v>78</v>
      </c>
      <c r="C2481" s="14" t="s">
        <v>196</v>
      </c>
      <c r="D2481" s="2">
        <v>2015</v>
      </c>
      <c r="E2481" s="14">
        <v>2015</v>
      </c>
      <c r="F2481" s="14" t="s">
        <v>103</v>
      </c>
      <c r="G2481" s="26">
        <v>5707</v>
      </c>
      <c r="H2481" s="26">
        <v>13246</v>
      </c>
      <c r="I2481" s="53">
        <v>40199</v>
      </c>
      <c r="J2481" s="30">
        <v>0.96479999999999999</v>
      </c>
      <c r="K2481" s="30"/>
      <c r="L2481" s="149">
        <v>87</v>
      </c>
      <c r="M2481" s="30">
        <v>0.29899999999999999</v>
      </c>
      <c r="N2481" s="30">
        <v>2.87E-2</v>
      </c>
      <c r="O2481" s="1"/>
      <c r="P2481" s="1"/>
      <c r="Q2481" s="1"/>
      <c r="R2481" s="1"/>
      <c r="S2481" s="1"/>
      <c r="T2481" s="1"/>
      <c r="U2481" s="1"/>
      <c r="V2481" s="1"/>
      <c r="W2481" s="1"/>
      <c r="X2481" s="1"/>
      <c r="Y2481" s="1"/>
      <c r="Z2481" s="1"/>
      <c r="AA2481" s="1"/>
      <c r="AB2481" s="1"/>
      <c r="AC2481" s="1"/>
      <c r="AD2481" s="1"/>
      <c r="AE2481" s="1"/>
    </row>
    <row r="2482" spans="1:31">
      <c r="A2482" s="13" t="s">
        <v>176</v>
      </c>
      <c r="B2482" s="2" t="s">
        <v>78</v>
      </c>
      <c r="C2482" s="14" t="s">
        <v>196</v>
      </c>
      <c r="D2482" s="2">
        <v>2015</v>
      </c>
      <c r="E2482" s="14">
        <v>2015</v>
      </c>
      <c r="F2482" s="14" t="s">
        <v>103</v>
      </c>
      <c r="G2482" s="26">
        <v>4812</v>
      </c>
      <c r="H2482" s="26">
        <v>10504</v>
      </c>
      <c r="I2482" s="53">
        <v>26825</v>
      </c>
      <c r="J2482" s="30">
        <v>0.98</v>
      </c>
      <c r="K2482" s="30"/>
      <c r="L2482" s="149">
        <v>87</v>
      </c>
      <c r="M2482" s="30">
        <v>0.29899999999999999</v>
      </c>
      <c r="N2482" s="30">
        <v>2.87E-2</v>
      </c>
      <c r="O2482" s="1"/>
      <c r="P2482" s="1"/>
      <c r="Q2482" s="1"/>
      <c r="R2482" s="1"/>
      <c r="S2482" s="1"/>
      <c r="T2482" s="1"/>
      <c r="U2482" s="1"/>
      <c r="V2482" s="1"/>
      <c r="W2482" s="1"/>
      <c r="X2482" s="1"/>
      <c r="Y2482" s="1"/>
      <c r="Z2482" s="1"/>
      <c r="AA2482" s="1"/>
      <c r="AB2482" s="1"/>
      <c r="AC2482" s="1"/>
      <c r="AD2482" s="1"/>
      <c r="AE2482" s="1"/>
    </row>
    <row r="2483" spans="1:31">
      <c r="A2483" s="13" t="s">
        <v>177</v>
      </c>
      <c r="B2483" s="2" t="s">
        <v>78</v>
      </c>
      <c r="C2483" s="14" t="s">
        <v>196</v>
      </c>
      <c r="D2483" s="2">
        <v>2015</v>
      </c>
      <c r="E2483" s="14">
        <v>2015</v>
      </c>
      <c r="F2483" s="14" t="s">
        <v>103</v>
      </c>
      <c r="G2483" s="26">
        <v>1006</v>
      </c>
      <c r="H2483" s="26">
        <v>1831</v>
      </c>
      <c r="I2483" s="53">
        <v>4950</v>
      </c>
      <c r="J2483" s="30">
        <v>0.98150000000000004</v>
      </c>
      <c r="K2483" s="30"/>
      <c r="L2483" s="149">
        <v>87</v>
      </c>
      <c r="M2483" s="30">
        <v>0.29899999999999999</v>
      </c>
      <c r="N2483" s="30">
        <v>2.87E-2</v>
      </c>
      <c r="O2483" s="1"/>
      <c r="P2483" s="1"/>
      <c r="Q2483" s="1"/>
      <c r="R2483" s="1"/>
      <c r="S2483" s="1"/>
      <c r="T2483" s="1"/>
      <c r="U2483" s="1"/>
      <c r="V2483" s="1"/>
      <c r="W2483" s="1"/>
      <c r="X2483" s="1"/>
      <c r="Y2483" s="1"/>
      <c r="Z2483" s="1"/>
      <c r="AA2483" s="1"/>
      <c r="AB2483" s="1"/>
      <c r="AC2483" s="1"/>
      <c r="AD2483" s="1"/>
      <c r="AE2483" s="1"/>
    </row>
    <row r="2484" spans="1:31">
      <c r="A2484" s="13" t="s">
        <v>178</v>
      </c>
      <c r="B2484" s="2" t="s">
        <v>77</v>
      </c>
      <c r="C2484" s="14" t="s">
        <v>196</v>
      </c>
      <c r="D2484" s="2">
        <v>2015</v>
      </c>
      <c r="E2484" s="14">
        <v>2015</v>
      </c>
      <c r="F2484" s="14" t="s">
        <v>103</v>
      </c>
      <c r="G2484" s="26">
        <v>52859</v>
      </c>
      <c r="H2484" s="26">
        <v>124359</v>
      </c>
      <c r="I2484" s="53">
        <v>243873</v>
      </c>
      <c r="J2484" s="30">
        <v>0.99419999999999997</v>
      </c>
      <c r="K2484" s="30"/>
      <c r="L2484" s="149">
        <v>8</v>
      </c>
      <c r="M2484" s="30">
        <v>0.375</v>
      </c>
      <c r="N2484" s="30">
        <v>3.4000000000000002E-2</v>
      </c>
      <c r="O2484" s="1"/>
      <c r="P2484" s="1"/>
      <c r="Q2484" s="1"/>
      <c r="R2484" s="1"/>
      <c r="S2484" s="1"/>
      <c r="T2484" s="1"/>
      <c r="U2484" s="1"/>
      <c r="V2484" s="1"/>
      <c r="W2484" s="1"/>
      <c r="X2484" s="1"/>
      <c r="Y2484" s="1"/>
      <c r="Z2484" s="1"/>
      <c r="AA2484" s="1"/>
      <c r="AB2484" s="1"/>
      <c r="AC2484" s="1"/>
      <c r="AD2484" s="1"/>
      <c r="AE2484" s="1"/>
    </row>
    <row r="2485" spans="1:31">
      <c r="A2485" s="13" t="s">
        <v>179</v>
      </c>
      <c r="B2485" s="2" t="s">
        <v>78</v>
      </c>
      <c r="C2485" s="14" t="s">
        <v>196</v>
      </c>
      <c r="D2485" s="2">
        <v>2015</v>
      </c>
      <c r="E2485" s="14">
        <v>2015</v>
      </c>
      <c r="F2485" s="14" t="s">
        <v>103</v>
      </c>
      <c r="G2485" s="26">
        <v>3174</v>
      </c>
      <c r="H2485" s="26">
        <v>5596</v>
      </c>
      <c r="I2485" s="53">
        <v>14334</v>
      </c>
      <c r="J2485" s="30">
        <v>0.93130000000000002</v>
      </c>
      <c r="K2485" s="30"/>
      <c r="L2485" s="149">
        <v>87</v>
      </c>
      <c r="M2485" s="30">
        <v>0.29899999999999999</v>
      </c>
      <c r="N2485" s="30">
        <v>2.87E-2</v>
      </c>
      <c r="O2485" s="1"/>
      <c r="P2485" s="1"/>
      <c r="Q2485" s="1"/>
      <c r="R2485" s="1"/>
      <c r="S2485" s="1"/>
      <c r="T2485" s="1"/>
      <c r="U2485" s="1"/>
      <c r="V2485" s="1"/>
      <c r="W2485" s="1"/>
      <c r="X2485" s="1"/>
      <c r="Y2485" s="1"/>
      <c r="Z2485" s="1"/>
      <c r="AA2485" s="1"/>
      <c r="AB2485" s="1"/>
      <c r="AC2485" s="1"/>
      <c r="AD2485" s="1"/>
      <c r="AE2485" s="1"/>
    </row>
    <row r="2486" spans="1:31">
      <c r="A2486" s="13" t="s">
        <v>180</v>
      </c>
      <c r="B2486" s="2" t="s">
        <v>77</v>
      </c>
      <c r="C2486" s="14" t="s">
        <v>196</v>
      </c>
      <c r="D2486" s="2">
        <v>2015</v>
      </c>
      <c r="E2486" s="14">
        <v>2015</v>
      </c>
      <c r="F2486" s="14" t="s">
        <v>103</v>
      </c>
      <c r="G2486" s="26">
        <v>37335</v>
      </c>
      <c r="H2486" s="26">
        <v>75343</v>
      </c>
      <c r="I2486" s="53">
        <v>225365</v>
      </c>
      <c r="J2486" s="30">
        <v>0.97660000000000002</v>
      </c>
      <c r="K2486" s="30"/>
      <c r="L2486" s="149">
        <v>10</v>
      </c>
      <c r="M2486" s="30">
        <v>0.4</v>
      </c>
      <c r="N2486" s="30">
        <v>6.7000000000000004E-2</v>
      </c>
      <c r="O2486" s="1"/>
      <c r="P2486" s="1"/>
      <c r="Q2486" s="1"/>
      <c r="R2486" s="1"/>
      <c r="S2486" s="1"/>
      <c r="T2486" s="1"/>
      <c r="U2486" s="1"/>
      <c r="V2486" s="1"/>
      <c r="W2486" s="1"/>
      <c r="X2486" s="1"/>
      <c r="Y2486" s="1"/>
      <c r="Z2486" s="1"/>
      <c r="AA2486" s="1"/>
      <c r="AB2486" s="1"/>
      <c r="AC2486" s="1"/>
      <c r="AD2486" s="1"/>
      <c r="AE2486" s="1"/>
    </row>
    <row r="2487" spans="1:31">
      <c r="A2487" s="13" t="s">
        <v>181</v>
      </c>
      <c r="B2487" s="2" t="s">
        <v>77</v>
      </c>
      <c r="C2487" s="14" t="s">
        <v>196</v>
      </c>
      <c r="D2487" s="2">
        <v>2015</v>
      </c>
      <c r="E2487" s="14">
        <v>2015</v>
      </c>
      <c r="F2487" s="14" t="s">
        <v>103</v>
      </c>
      <c r="G2487" s="26">
        <v>10209</v>
      </c>
      <c r="H2487" s="26">
        <v>20645</v>
      </c>
      <c r="I2487" s="53">
        <v>56290</v>
      </c>
      <c r="J2487" s="30">
        <v>0.94640000000000002</v>
      </c>
      <c r="K2487" s="30"/>
      <c r="L2487" s="149">
        <v>87</v>
      </c>
      <c r="M2487" s="30">
        <v>0.29899999999999999</v>
      </c>
      <c r="N2487" s="30">
        <v>2.87E-2</v>
      </c>
      <c r="O2487" s="1"/>
      <c r="P2487" s="1"/>
      <c r="Q2487" s="1"/>
      <c r="R2487" s="1"/>
      <c r="S2487" s="1"/>
      <c r="T2487" s="1"/>
      <c r="U2487" s="1"/>
      <c r="V2487" s="1"/>
      <c r="W2487" s="1"/>
      <c r="X2487" s="1"/>
      <c r="Y2487" s="1"/>
      <c r="Z2487" s="1"/>
      <c r="AA2487" s="1"/>
      <c r="AB2487" s="1"/>
      <c r="AC2487" s="1"/>
      <c r="AD2487" s="1"/>
      <c r="AE2487" s="1"/>
    </row>
    <row r="2488" spans="1:31">
      <c r="A2488" s="13" t="s">
        <v>182</v>
      </c>
      <c r="B2488" s="2" t="s">
        <v>78</v>
      </c>
      <c r="C2488" s="14" t="s">
        <v>196</v>
      </c>
      <c r="D2488" s="2">
        <v>2015</v>
      </c>
      <c r="E2488" s="14">
        <v>2015</v>
      </c>
      <c r="F2488" s="14" t="s">
        <v>103</v>
      </c>
      <c r="G2488" s="26">
        <v>6299</v>
      </c>
      <c r="H2488" s="26">
        <v>13650</v>
      </c>
      <c r="I2488" s="53">
        <v>30431</v>
      </c>
      <c r="J2488" s="30">
        <v>1</v>
      </c>
      <c r="K2488" s="30"/>
      <c r="L2488" s="149">
        <v>87</v>
      </c>
      <c r="M2488" s="30">
        <v>0.29899999999999999</v>
      </c>
      <c r="N2488" s="30">
        <v>2.87E-2</v>
      </c>
      <c r="O2488" s="1"/>
      <c r="P2488" s="1"/>
      <c r="Q2488" s="1"/>
      <c r="R2488" s="1"/>
      <c r="S2488" s="1"/>
      <c r="T2488" s="1"/>
      <c r="U2488" s="1"/>
      <c r="V2488" s="1"/>
      <c r="W2488" s="1"/>
      <c r="X2488" s="1"/>
      <c r="Y2488" s="1"/>
      <c r="Z2488" s="1"/>
      <c r="AA2488" s="1"/>
      <c r="AB2488" s="1"/>
      <c r="AC2488" s="1"/>
      <c r="AD2488" s="1"/>
      <c r="AE2488" s="1"/>
    </row>
    <row r="2489" spans="1:31">
      <c r="A2489" s="56" t="s">
        <v>183</v>
      </c>
      <c r="B2489" s="2" t="s">
        <v>66</v>
      </c>
      <c r="C2489" s="14" t="s">
        <v>64</v>
      </c>
      <c r="D2489" s="2">
        <v>2015</v>
      </c>
      <c r="E2489" s="14">
        <v>2015</v>
      </c>
      <c r="F2489" s="14" t="s">
        <v>104</v>
      </c>
      <c r="G2489" s="26">
        <v>2140719</v>
      </c>
      <c r="H2489" s="26">
        <v>4480570</v>
      </c>
      <c r="I2489" s="53">
        <v>12834234</v>
      </c>
      <c r="J2489" s="30">
        <v>0.96840000000000004</v>
      </c>
      <c r="K2489" s="30"/>
      <c r="L2489" s="149">
        <v>659</v>
      </c>
      <c r="M2489" s="30">
        <v>0.29699999999999999</v>
      </c>
      <c r="N2489" s="30">
        <v>4.3700000000000003E-2</v>
      </c>
      <c r="O2489" s="2"/>
      <c r="P2489" s="2"/>
      <c r="Q2489" s="2"/>
      <c r="R2489" s="2"/>
      <c r="S2489" s="2"/>
      <c r="T2489" s="2"/>
      <c r="U2489" s="2"/>
      <c r="V2489" s="2"/>
      <c r="W2489" s="2"/>
      <c r="X2489" s="2"/>
      <c r="Y2489" s="2"/>
      <c r="Z2489" s="2"/>
      <c r="AA2489" s="2"/>
      <c r="AB2489" s="2"/>
      <c r="AC2489" s="2"/>
      <c r="AD2489" s="2"/>
      <c r="AE2489" s="2"/>
    </row>
    <row r="2490" spans="1:31">
      <c r="A2490" s="56" t="s">
        <v>184</v>
      </c>
      <c r="B2490" s="2" t="s">
        <v>77</v>
      </c>
      <c r="C2490" s="14" t="s">
        <v>64</v>
      </c>
      <c r="D2490" s="2">
        <v>2015</v>
      </c>
      <c r="E2490" s="14">
        <v>2015</v>
      </c>
      <c r="F2490" s="14" t="s">
        <v>104</v>
      </c>
      <c r="G2490" s="26">
        <v>62663</v>
      </c>
      <c r="H2490" s="26">
        <v>121577</v>
      </c>
      <c r="I2490" s="53">
        <v>425013</v>
      </c>
      <c r="J2490" s="30">
        <v>0.78459999999999996</v>
      </c>
      <c r="K2490" s="30"/>
      <c r="L2490" s="149">
        <v>12</v>
      </c>
      <c r="M2490" s="30">
        <v>0.83299999999999996</v>
      </c>
      <c r="N2490" s="30">
        <v>4.1099999999999998E-2</v>
      </c>
    </row>
    <row r="2491" spans="1:31">
      <c r="A2491" s="56" t="s">
        <v>185</v>
      </c>
      <c r="B2491" s="2" t="s">
        <v>78</v>
      </c>
      <c r="C2491" s="14" t="s">
        <v>64</v>
      </c>
      <c r="D2491" s="2">
        <v>2015</v>
      </c>
      <c r="E2491" s="14">
        <v>2015</v>
      </c>
      <c r="F2491" s="14" t="s">
        <v>104</v>
      </c>
      <c r="G2491" s="26">
        <v>101</v>
      </c>
      <c r="H2491" s="26">
        <v>171</v>
      </c>
      <c r="I2491" s="53">
        <v>361</v>
      </c>
      <c r="J2491" s="30">
        <v>1</v>
      </c>
      <c r="K2491" s="30"/>
      <c r="L2491" s="149">
        <v>100</v>
      </c>
      <c r="M2491" s="30">
        <v>0.28000000000000003</v>
      </c>
      <c r="N2491" s="30">
        <v>2.63E-2</v>
      </c>
    </row>
    <row r="2492" spans="1:31">
      <c r="A2492" s="56" t="s">
        <v>186</v>
      </c>
      <c r="B2492" s="2" t="s">
        <v>78</v>
      </c>
      <c r="C2492" s="14" t="s">
        <v>64</v>
      </c>
      <c r="D2492" s="2">
        <v>2015</v>
      </c>
      <c r="E2492" s="14">
        <v>2015</v>
      </c>
      <c r="F2492" s="14" t="s">
        <v>104</v>
      </c>
      <c r="G2492" s="26">
        <v>1823</v>
      </c>
      <c r="H2492" s="26">
        <v>3445</v>
      </c>
      <c r="I2492" s="53">
        <v>7980</v>
      </c>
      <c r="J2492" s="30">
        <v>1</v>
      </c>
      <c r="K2492" s="30"/>
      <c r="L2492" s="149">
        <v>100</v>
      </c>
      <c r="M2492" s="30">
        <v>0.28000000000000003</v>
      </c>
      <c r="N2492" s="30">
        <v>2.63E-2</v>
      </c>
    </row>
    <row r="2493" spans="1:31">
      <c r="A2493" s="56" t="s">
        <v>187</v>
      </c>
      <c r="B2493" s="2" t="s">
        <v>78</v>
      </c>
      <c r="C2493" s="14" t="s">
        <v>64</v>
      </c>
      <c r="D2493" s="2">
        <v>2015</v>
      </c>
      <c r="E2493" s="14">
        <v>2015</v>
      </c>
      <c r="F2493" s="14" t="s">
        <v>104</v>
      </c>
      <c r="G2493" s="26">
        <v>16729</v>
      </c>
      <c r="H2493" s="26">
        <v>32207</v>
      </c>
      <c r="I2493" s="53">
        <v>81470</v>
      </c>
      <c r="J2493" s="30">
        <v>0.92010000000000003</v>
      </c>
      <c r="K2493" s="30"/>
      <c r="L2493" s="149">
        <v>100</v>
      </c>
      <c r="M2493" s="30">
        <v>0.28000000000000003</v>
      </c>
      <c r="N2493" s="30">
        <v>2.63E-2</v>
      </c>
    </row>
    <row r="2494" spans="1:31">
      <c r="A2494" s="56" t="s">
        <v>188</v>
      </c>
      <c r="B2494" s="2" t="s">
        <v>78</v>
      </c>
      <c r="C2494" s="14" t="s">
        <v>64</v>
      </c>
      <c r="D2494" s="2">
        <v>2015</v>
      </c>
      <c r="E2494" s="14">
        <v>2015</v>
      </c>
      <c r="F2494" s="14" t="s">
        <v>104</v>
      </c>
      <c r="G2494" s="26">
        <v>2924</v>
      </c>
      <c r="H2494" s="26">
        <v>5498</v>
      </c>
      <c r="I2494" s="53">
        <v>11710</v>
      </c>
      <c r="J2494" s="30">
        <v>1</v>
      </c>
      <c r="K2494" s="30"/>
      <c r="L2494" s="149">
        <v>100</v>
      </c>
      <c r="M2494" s="30">
        <v>0.28000000000000003</v>
      </c>
      <c r="N2494" s="30">
        <v>2.63E-2</v>
      </c>
    </row>
    <row r="2495" spans="1:31">
      <c r="A2495" s="56" t="s">
        <v>189</v>
      </c>
      <c r="B2495" s="2" t="s">
        <v>78</v>
      </c>
      <c r="C2495" s="14" t="s">
        <v>64</v>
      </c>
      <c r="D2495" s="2">
        <v>2015</v>
      </c>
      <c r="E2495" s="14">
        <v>2015</v>
      </c>
      <c r="F2495" s="14" t="s">
        <v>104</v>
      </c>
      <c r="G2495" s="26">
        <v>661</v>
      </c>
      <c r="H2495" s="26">
        <v>1563</v>
      </c>
      <c r="I2495" s="53">
        <v>8600</v>
      </c>
      <c r="J2495" s="30">
        <v>1</v>
      </c>
      <c r="K2495" s="30"/>
      <c r="L2495" s="149">
        <v>100</v>
      </c>
      <c r="M2495" s="30">
        <v>0.28000000000000003</v>
      </c>
      <c r="N2495" s="30">
        <v>2.63E-2</v>
      </c>
    </row>
    <row r="2496" spans="1:31">
      <c r="A2496" s="56" t="s">
        <v>190</v>
      </c>
      <c r="B2496" s="2" t="s">
        <v>77</v>
      </c>
      <c r="C2496" s="14" t="s">
        <v>64</v>
      </c>
      <c r="D2496" s="2">
        <v>2015</v>
      </c>
      <c r="E2496" s="14">
        <v>2015</v>
      </c>
      <c r="F2496" s="14" t="s">
        <v>104</v>
      </c>
      <c r="G2496" s="26">
        <v>36075</v>
      </c>
      <c r="H2496" s="26">
        <v>72362</v>
      </c>
      <c r="I2496" s="53">
        <v>262413</v>
      </c>
      <c r="J2496" s="30">
        <v>0.9657</v>
      </c>
      <c r="K2496" s="30"/>
      <c r="L2496" s="149">
        <v>10</v>
      </c>
      <c r="M2496" s="30">
        <v>0.5</v>
      </c>
      <c r="N2496" s="30">
        <v>2.58E-2</v>
      </c>
    </row>
    <row r="2497" spans="1:14">
      <c r="A2497" s="56" t="s">
        <v>191</v>
      </c>
      <c r="B2497" s="2" t="s">
        <v>78</v>
      </c>
      <c r="C2497" s="14" t="s">
        <v>64</v>
      </c>
      <c r="D2497" s="2">
        <v>2015</v>
      </c>
      <c r="E2497" s="14">
        <v>2015</v>
      </c>
      <c r="F2497" s="14" t="s">
        <v>104</v>
      </c>
      <c r="G2497" s="26">
        <v>2514</v>
      </c>
      <c r="H2497" s="26">
        <v>5205</v>
      </c>
      <c r="I2497" s="53">
        <v>11407</v>
      </c>
      <c r="J2497" s="30">
        <v>1</v>
      </c>
      <c r="K2497" s="30"/>
      <c r="L2497" s="149">
        <v>100</v>
      </c>
      <c r="M2497" s="30">
        <v>0.28000000000000003</v>
      </c>
      <c r="N2497" s="30">
        <v>2.63E-2</v>
      </c>
    </row>
    <row r="2498" spans="1:14">
      <c r="A2498" s="56" t="s">
        <v>192</v>
      </c>
      <c r="B2498" s="2" t="s">
        <v>78</v>
      </c>
      <c r="C2498" s="14" t="s">
        <v>64</v>
      </c>
      <c r="D2498" s="2">
        <v>2015</v>
      </c>
      <c r="E2498" s="14">
        <v>2015</v>
      </c>
      <c r="F2498" s="14" t="s">
        <v>104</v>
      </c>
      <c r="G2498" s="26">
        <v>7405</v>
      </c>
      <c r="H2498" s="26">
        <v>13278</v>
      </c>
      <c r="I2498" s="53">
        <v>37403</v>
      </c>
      <c r="J2498" s="30">
        <v>1</v>
      </c>
      <c r="K2498" s="30"/>
      <c r="L2498" s="149">
        <v>100</v>
      </c>
      <c r="M2498" s="30">
        <v>0.28000000000000003</v>
      </c>
      <c r="N2498" s="30">
        <v>2.63E-2</v>
      </c>
    </row>
    <row r="2499" spans="1:14">
      <c r="A2499" s="13" t="s">
        <v>134</v>
      </c>
      <c r="B2499" s="2" t="s">
        <v>77</v>
      </c>
      <c r="C2499" s="14" t="s">
        <v>64</v>
      </c>
      <c r="D2499" s="2">
        <v>2015</v>
      </c>
      <c r="E2499" s="14">
        <v>2015</v>
      </c>
      <c r="F2499" s="14" t="s">
        <v>104</v>
      </c>
      <c r="G2499" s="26">
        <v>97947</v>
      </c>
      <c r="H2499" s="26">
        <v>227770</v>
      </c>
      <c r="I2499" s="53">
        <v>468553</v>
      </c>
      <c r="J2499" s="30">
        <v>0.94420000000000004</v>
      </c>
      <c r="K2499" s="30"/>
      <c r="L2499" s="149">
        <v>15</v>
      </c>
      <c r="M2499" s="30">
        <v>0.26700000000000002</v>
      </c>
      <c r="N2499" s="30">
        <v>2.7099999999999999E-2</v>
      </c>
    </row>
    <row r="2500" spans="1:14">
      <c r="A2500" s="13" t="s">
        <v>135</v>
      </c>
      <c r="B2500" s="2" t="s">
        <v>78</v>
      </c>
      <c r="C2500" s="14" t="s">
        <v>64</v>
      </c>
      <c r="D2500" s="2">
        <v>2015</v>
      </c>
      <c r="E2500" s="14">
        <v>2015</v>
      </c>
      <c r="F2500" s="14" t="s">
        <v>104</v>
      </c>
      <c r="G2500" s="26">
        <v>1528</v>
      </c>
      <c r="H2500" s="26">
        <v>3645</v>
      </c>
      <c r="I2500" s="53">
        <v>11768</v>
      </c>
      <c r="J2500" s="30">
        <v>1</v>
      </c>
      <c r="K2500" s="30"/>
      <c r="L2500" s="149">
        <v>100</v>
      </c>
      <c r="M2500" s="30">
        <v>0.28000000000000003</v>
      </c>
      <c r="N2500" s="30">
        <v>2.63E-2</v>
      </c>
    </row>
    <row r="2501" spans="1:14">
      <c r="A2501" s="13" t="s">
        <v>136</v>
      </c>
      <c r="B2501" s="2" t="s">
        <v>78</v>
      </c>
      <c r="C2501" s="14" t="s">
        <v>64</v>
      </c>
      <c r="D2501" s="2">
        <v>2015</v>
      </c>
      <c r="E2501" s="14">
        <v>2015</v>
      </c>
      <c r="F2501" s="14" t="s">
        <v>104</v>
      </c>
      <c r="G2501" s="26">
        <v>12084</v>
      </c>
      <c r="H2501" s="26">
        <v>21066</v>
      </c>
      <c r="I2501" s="53">
        <v>50161</v>
      </c>
      <c r="J2501" s="30">
        <v>1</v>
      </c>
      <c r="K2501" s="30"/>
      <c r="L2501" s="149">
        <v>100</v>
      </c>
      <c r="M2501" s="30">
        <v>0.28000000000000003</v>
      </c>
      <c r="N2501" s="30">
        <v>2.63E-2</v>
      </c>
    </row>
    <row r="2502" spans="1:14">
      <c r="A2502" s="13" t="s">
        <v>137</v>
      </c>
      <c r="B2502" s="2" t="s">
        <v>78</v>
      </c>
      <c r="C2502" s="14" t="s">
        <v>64</v>
      </c>
      <c r="D2502" s="2">
        <v>2015</v>
      </c>
      <c r="E2502" s="14">
        <v>2015</v>
      </c>
      <c r="F2502" s="14" t="s">
        <v>104</v>
      </c>
      <c r="G2502" s="26">
        <v>17367</v>
      </c>
      <c r="H2502" s="26">
        <v>43485</v>
      </c>
      <c r="I2502" s="53">
        <v>91240</v>
      </c>
      <c r="J2502" s="30">
        <v>0.97629999999999995</v>
      </c>
      <c r="K2502" s="30"/>
      <c r="L2502" s="149">
        <v>100</v>
      </c>
      <c r="M2502" s="30">
        <v>0.28000000000000003</v>
      </c>
      <c r="N2502" s="30">
        <v>2.63E-2</v>
      </c>
    </row>
    <row r="2503" spans="1:14">
      <c r="A2503" s="13" t="s">
        <v>138</v>
      </c>
      <c r="B2503" s="2" t="s">
        <v>78</v>
      </c>
      <c r="C2503" s="14" t="s">
        <v>64</v>
      </c>
      <c r="D2503" s="2">
        <v>2015</v>
      </c>
      <c r="E2503" s="14">
        <v>2015</v>
      </c>
      <c r="F2503" s="14" t="s">
        <v>104</v>
      </c>
      <c r="G2503" s="26">
        <v>1049</v>
      </c>
      <c r="H2503" s="26">
        <v>2076</v>
      </c>
      <c r="I2503" s="53">
        <v>5500</v>
      </c>
      <c r="J2503" s="30">
        <v>1</v>
      </c>
      <c r="K2503" s="30"/>
      <c r="L2503" s="149">
        <v>100</v>
      </c>
      <c r="M2503" s="30">
        <v>0.28000000000000003</v>
      </c>
      <c r="N2503" s="30">
        <v>2.63E-2</v>
      </c>
    </row>
    <row r="2504" spans="1:14">
      <c r="A2504" s="13" t="s">
        <v>139</v>
      </c>
      <c r="B2504" s="2" t="s">
        <v>78</v>
      </c>
      <c r="C2504" s="14" t="s">
        <v>64</v>
      </c>
      <c r="D2504" s="2">
        <v>2015</v>
      </c>
      <c r="E2504" s="14">
        <v>2015</v>
      </c>
      <c r="F2504" s="14" t="s">
        <v>104</v>
      </c>
      <c r="G2504" s="26">
        <v>67912</v>
      </c>
      <c r="H2504" s="26">
        <v>160254</v>
      </c>
      <c r="I2504" s="53">
        <v>382279</v>
      </c>
      <c r="J2504" s="30">
        <v>0.99160000000000004</v>
      </c>
      <c r="K2504" s="30"/>
      <c r="L2504" s="149">
        <v>40</v>
      </c>
      <c r="M2504" s="30">
        <v>0.17499999999999999</v>
      </c>
      <c r="N2504" s="30">
        <v>6.7999999999999996E-3</v>
      </c>
    </row>
    <row r="2505" spans="1:14">
      <c r="A2505" s="13" t="s">
        <v>140</v>
      </c>
      <c r="B2505" s="2" t="s">
        <v>78</v>
      </c>
      <c r="C2505" s="14" t="s">
        <v>64</v>
      </c>
      <c r="D2505" s="2">
        <v>2015</v>
      </c>
      <c r="E2505" s="14">
        <v>2015</v>
      </c>
      <c r="F2505" s="14" t="s">
        <v>104</v>
      </c>
      <c r="G2505" s="26">
        <v>10785</v>
      </c>
      <c r="H2505" s="26">
        <v>24942</v>
      </c>
      <c r="I2505" s="53">
        <v>55440</v>
      </c>
      <c r="J2505" s="30">
        <v>0.99809999999999999</v>
      </c>
      <c r="K2505" s="30"/>
      <c r="L2505" s="149">
        <v>100</v>
      </c>
      <c r="M2505" s="30">
        <v>0.28000000000000003</v>
      </c>
      <c r="N2505" s="30">
        <v>2.63E-2</v>
      </c>
    </row>
    <row r="2506" spans="1:14">
      <c r="A2506" s="13" t="s">
        <v>141</v>
      </c>
      <c r="B2506" s="2" t="s">
        <v>78</v>
      </c>
      <c r="C2506" s="14" t="s">
        <v>64</v>
      </c>
      <c r="D2506" s="2">
        <v>2015</v>
      </c>
      <c r="E2506" s="14">
        <v>2015</v>
      </c>
      <c r="F2506" s="14" t="s">
        <v>104</v>
      </c>
      <c r="G2506" s="26">
        <v>6253</v>
      </c>
      <c r="H2506" s="26">
        <v>12127</v>
      </c>
      <c r="I2506" s="53">
        <v>30020</v>
      </c>
      <c r="J2506" s="30">
        <v>0.99019999999999997</v>
      </c>
      <c r="K2506" s="30"/>
      <c r="L2506" s="149">
        <v>100</v>
      </c>
      <c r="M2506" s="30">
        <v>0.28000000000000003</v>
      </c>
      <c r="N2506" s="30">
        <v>2.63E-2</v>
      </c>
    </row>
    <row r="2507" spans="1:14">
      <c r="A2507" s="13" t="s">
        <v>142</v>
      </c>
      <c r="B2507" s="2" t="s">
        <v>78</v>
      </c>
      <c r="C2507" s="14" t="s">
        <v>64</v>
      </c>
      <c r="D2507" s="2">
        <v>2015</v>
      </c>
      <c r="E2507" s="14">
        <v>2015</v>
      </c>
      <c r="F2507" s="14" t="s">
        <v>104</v>
      </c>
      <c r="G2507" s="26">
        <v>1540</v>
      </c>
      <c r="H2507" s="26">
        <v>3205</v>
      </c>
      <c r="I2507" s="53">
        <v>7575</v>
      </c>
      <c r="J2507" s="30">
        <v>0.88519999999999999</v>
      </c>
      <c r="K2507" s="30"/>
      <c r="L2507" s="149">
        <v>100</v>
      </c>
      <c r="M2507" s="30">
        <v>0.28000000000000003</v>
      </c>
      <c r="N2507" s="30">
        <v>2.63E-2</v>
      </c>
    </row>
    <row r="2508" spans="1:14">
      <c r="A2508" s="13" t="s">
        <v>143</v>
      </c>
      <c r="B2508" s="2" t="s">
        <v>79</v>
      </c>
      <c r="C2508" s="14" t="s">
        <v>64</v>
      </c>
      <c r="D2508" s="2">
        <v>2015</v>
      </c>
      <c r="E2508" s="14">
        <v>2015</v>
      </c>
      <c r="F2508" s="14" t="s">
        <v>104</v>
      </c>
      <c r="G2508" s="26">
        <v>588075</v>
      </c>
      <c r="H2508" s="26">
        <v>1183107</v>
      </c>
      <c r="I2508" s="53">
        <v>3807563</v>
      </c>
      <c r="J2508" s="30">
        <v>0.95979999999999999</v>
      </c>
      <c r="K2508" s="30"/>
      <c r="L2508" s="149">
        <v>107</v>
      </c>
      <c r="M2508" s="30">
        <v>0.439</v>
      </c>
      <c r="N2508" s="30">
        <v>3.6200000000000003E-2</v>
      </c>
    </row>
    <row r="2509" spans="1:14">
      <c r="A2509" s="13" t="s">
        <v>144</v>
      </c>
      <c r="B2509" s="2" t="s">
        <v>78</v>
      </c>
      <c r="C2509" s="14" t="s">
        <v>64</v>
      </c>
      <c r="D2509" s="2">
        <v>2015</v>
      </c>
      <c r="E2509" s="14">
        <v>2015</v>
      </c>
      <c r="F2509" s="14" t="s">
        <v>104</v>
      </c>
      <c r="G2509" s="26">
        <v>12063</v>
      </c>
      <c r="H2509" s="26">
        <v>29699</v>
      </c>
      <c r="I2509" s="53">
        <v>68833</v>
      </c>
      <c r="J2509" s="30">
        <v>0.98809999999999998</v>
      </c>
      <c r="K2509" s="30"/>
      <c r="L2509" s="149">
        <v>100</v>
      </c>
      <c r="M2509" s="30">
        <v>0.28000000000000003</v>
      </c>
      <c r="N2509" s="30">
        <v>2.63E-2</v>
      </c>
    </row>
    <row r="2510" spans="1:14">
      <c r="A2510" s="13" t="s">
        <v>145</v>
      </c>
      <c r="B2510" s="2" t="s">
        <v>78</v>
      </c>
      <c r="C2510" s="14" t="s">
        <v>64</v>
      </c>
      <c r="D2510" s="2">
        <v>2015</v>
      </c>
      <c r="E2510" s="14">
        <v>2015</v>
      </c>
      <c r="F2510" s="14" t="s">
        <v>104</v>
      </c>
      <c r="G2510" s="26">
        <v>6511</v>
      </c>
      <c r="H2510" s="26">
        <v>10687</v>
      </c>
      <c r="I2510" s="53">
        <v>43077</v>
      </c>
      <c r="J2510" s="30">
        <v>0.99419999999999997</v>
      </c>
      <c r="K2510" s="30"/>
      <c r="L2510" s="149">
        <v>100</v>
      </c>
      <c r="M2510" s="30">
        <v>0.28000000000000003</v>
      </c>
      <c r="N2510" s="30">
        <v>2.63E-2</v>
      </c>
    </row>
    <row r="2511" spans="1:14">
      <c r="A2511" s="13" t="s">
        <v>146</v>
      </c>
      <c r="B2511" s="2" t="s">
        <v>78</v>
      </c>
      <c r="C2511" s="14" t="s">
        <v>64</v>
      </c>
      <c r="D2511" s="2">
        <v>2015</v>
      </c>
      <c r="E2511" s="14">
        <v>2015</v>
      </c>
      <c r="F2511" s="14" t="s">
        <v>104</v>
      </c>
      <c r="G2511" s="26">
        <v>1122</v>
      </c>
      <c r="H2511" s="26">
        <v>2152</v>
      </c>
      <c r="I2511" s="53">
        <v>4705</v>
      </c>
      <c r="J2511" s="30">
        <v>1</v>
      </c>
      <c r="K2511" s="30"/>
      <c r="L2511" s="149">
        <v>100</v>
      </c>
      <c r="M2511" s="30">
        <v>0.28000000000000003</v>
      </c>
      <c r="N2511" s="30">
        <v>2.63E-2</v>
      </c>
    </row>
    <row r="2512" spans="1:14">
      <c r="A2512" s="13" t="s">
        <v>147</v>
      </c>
      <c r="B2512" s="2" t="s">
        <v>78</v>
      </c>
      <c r="C2512" s="14" t="s">
        <v>64</v>
      </c>
      <c r="D2512" s="2">
        <v>2015</v>
      </c>
      <c r="E2512" s="14">
        <v>2015</v>
      </c>
      <c r="F2512" s="14" t="s">
        <v>104</v>
      </c>
      <c r="G2512" s="26">
        <v>7077</v>
      </c>
      <c r="H2512" s="26">
        <v>13204</v>
      </c>
      <c r="I2512" s="53">
        <v>39634</v>
      </c>
      <c r="J2512" s="30">
        <v>0.99509999999999998</v>
      </c>
      <c r="K2512" s="30"/>
      <c r="L2512" s="149">
        <v>100</v>
      </c>
      <c r="M2512" s="30">
        <v>0.28000000000000003</v>
      </c>
      <c r="N2512" s="30">
        <v>2.63E-2</v>
      </c>
    </row>
    <row r="2513" spans="1:14">
      <c r="A2513" s="13" t="s">
        <v>148</v>
      </c>
      <c r="B2513" s="2" t="s">
        <v>78</v>
      </c>
      <c r="C2513" s="14" t="s">
        <v>64</v>
      </c>
      <c r="D2513" s="2">
        <v>2015</v>
      </c>
      <c r="E2513" s="14">
        <v>2015</v>
      </c>
      <c r="F2513" s="14" t="s">
        <v>104</v>
      </c>
      <c r="G2513" s="26">
        <v>25373</v>
      </c>
      <c r="H2513" s="26">
        <v>58778</v>
      </c>
      <c r="I2513" s="53">
        <v>136013</v>
      </c>
      <c r="J2513" s="30">
        <v>0.99770000000000003</v>
      </c>
      <c r="K2513" s="30"/>
      <c r="L2513" s="149">
        <v>10</v>
      </c>
      <c r="M2513" s="30">
        <v>0.2</v>
      </c>
      <c r="N2513" s="30">
        <v>1.44E-2</v>
      </c>
    </row>
    <row r="2514" spans="1:14">
      <c r="A2514" s="13" t="s">
        <v>149</v>
      </c>
      <c r="B2514" s="2" t="s">
        <v>78</v>
      </c>
      <c r="C2514" s="14" t="s">
        <v>64</v>
      </c>
      <c r="D2514" s="2">
        <v>2015</v>
      </c>
      <c r="E2514" s="14">
        <v>2015</v>
      </c>
      <c r="F2514" s="14" t="s">
        <v>104</v>
      </c>
      <c r="G2514" s="26">
        <v>455</v>
      </c>
      <c r="H2514" s="26">
        <v>966</v>
      </c>
      <c r="I2514" s="53">
        <v>3103</v>
      </c>
      <c r="J2514" s="30">
        <v>1</v>
      </c>
      <c r="K2514" s="30"/>
      <c r="L2514" s="149">
        <v>100</v>
      </c>
      <c r="M2514" s="30">
        <v>0.28000000000000003</v>
      </c>
      <c r="N2514" s="30">
        <v>2.63E-2</v>
      </c>
    </row>
    <row r="2515" spans="1:14">
      <c r="A2515" s="13" t="s">
        <v>150</v>
      </c>
      <c r="B2515" s="2" t="s">
        <v>78</v>
      </c>
      <c r="C2515" s="14" t="s">
        <v>64</v>
      </c>
      <c r="D2515" s="2">
        <v>2015</v>
      </c>
      <c r="E2515" s="14">
        <v>2015</v>
      </c>
      <c r="F2515" s="14" t="s">
        <v>104</v>
      </c>
      <c r="G2515" s="26">
        <v>520</v>
      </c>
      <c r="H2515" s="26">
        <v>856</v>
      </c>
      <c r="I2515" s="53">
        <v>3596</v>
      </c>
      <c r="J2515" s="30">
        <v>0.96150000000000002</v>
      </c>
      <c r="K2515" s="30"/>
      <c r="L2515" s="149">
        <v>100</v>
      </c>
      <c r="M2515" s="30">
        <v>0.28000000000000003</v>
      </c>
      <c r="N2515" s="30">
        <v>2.63E-2</v>
      </c>
    </row>
    <row r="2516" spans="1:14">
      <c r="A2516" s="13" t="s">
        <v>151</v>
      </c>
      <c r="B2516" s="2" t="s">
        <v>78</v>
      </c>
      <c r="C2516" s="14" t="s">
        <v>64</v>
      </c>
      <c r="D2516" s="2">
        <v>2015</v>
      </c>
      <c r="E2516" s="14">
        <v>2015</v>
      </c>
      <c r="F2516" s="14" t="s">
        <v>104</v>
      </c>
      <c r="G2516" s="26">
        <v>22745</v>
      </c>
      <c r="H2516" s="26">
        <v>50601</v>
      </c>
      <c r="I2516" s="53">
        <v>171822</v>
      </c>
      <c r="J2516" s="30">
        <v>1</v>
      </c>
      <c r="K2516" s="30"/>
      <c r="L2516" s="149">
        <v>17</v>
      </c>
      <c r="M2516" s="30">
        <v>0.29399999999999998</v>
      </c>
      <c r="N2516" s="30">
        <v>5.3199999999999997E-2</v>
      </c>
    </row>
    <row r="2517" spans="1:14">
      <c r="A2517" s="13" t="s">
        <v>152</v>
      </c>
      <c r="B2517" s="2" t="s">
        <v>78</v>
      </c>
      <c r="C2517" s="14" t="s">
        <v>64</v>
      </c>
      <c r="D2517" s="2">
        <v>2015</v>
      </c>
      <c r="E2517" s="14">
        <v>2015</v>
      </c>
      <c r="F2517" s="14" t="s">
        <v>104</v>
      </c>
      <c r="G2517" s="26">
        <v>3632</v>
      </c>
      <c r="H2517" s="26">
        <v>7444</v>
      </c>
      <c r="I2517" s="53">
        <v>31510</v>
      </c>
      <c r="J2517" s="30">
        <v>0.96989999999999998</v>
      </c>
      <c r="K2517" s="30"/>
      <c r="L2517" s="149">
        <v>100</v>
      </c>
      <c r="M2517" s="30">
        <v>0.28000000000000003</v>
      </c>
      <c r="N2517" s="30">
        <v>2.63E-2</v>
      </c>
    </row>
    <row r="2518" spans="1:14">
      <c r="A2518" s="13" t="s">
        <v>153</v>
      </c>
      <c r="B2518" s="2" t="s">
        <v>78</v>
      </c>
      <c r="C2518" s="14" t="s">
        <v>64</v>
      </c>
      <c r="D2518" s="2">
        <v>2015</v>
      </c>
      <c r="E2518" s="14">
        <v>2015</v>
      </c>
      <c r="F2518" s="14" t="s">
        <v>104</v>
      </c>
      <c r="G2518" s="26">
        <v>4272</v>
      </c>
      <c r="H2518" s="26">
        <v>7776</v>
      </c>
      <c r="I2518" s="53">
        <v>24184</v>
      </c>
      <c r="J2518" s="30">
        <v>1</v>
      </c>
      <c r="K2518" s="30"/>
      <c r="L2518" s="149">
        <v>100</v>
      </c>
      <c r="M2518" s="30">
        <v>0.28000000000000003</v>
      </c>
      <c r="N2518" s="30">
        <v>2.63E-2</v>
      </c>
    </row>
    <row r="2519" spans="1:14">
      <c r="A2519" s="13" t="s">
        <v>154</v>
      </c>
      <c r="B2519" s="2" t="s">
        <v>77</v>
      </c>
      <c r="C2519" s="14" t="s">
        <v>64</v>
      </c>
      <c r="D2519" s="2">
        <v>2015</v>
      </c>
      <c r="E2519" s="14">
        <v>2015</v>
      </c>
      <c r="F2519" s="14" t="s">
        <v>104</v>
      </c>
      <c r="G2519" s="26">
        <v>123718</v>
      </c>
      <c r="H2519" s="26">
        <v>257750</v>
      </c>
      <c r="I2519" s="53">
        <v>864479</v>
      </c>
      <c r="J2519" s="30">
        <v>0.98670000000000002</v>
      </c>
      <c r="K2519" s="30"/>
      <c r="L2519" s="149">
        <v>24</v>
      </c>
      <c r="M2519" s="30">
        <v>0.45800000000000002</v>
      </c>
      <c r="N2519" s="30">
        <v>4.0399999999999998E-2</v>
      </c>
    </row>
    <row r="2520" spans="1:14">
      <c r="A2520" s="13" t="s">
        <v>155</v>
      </c>
      <c r="B2520" s="2" t="s">
        <v>77</v>
      </c>
      <c r="C2520" s="14" t="s">
        <v>64</v>
      </c>
      <c r="D2520" s="2">
        <v>2015</v>
      </c>
      <c r="E2520" s="14">
        <v>2015</v>
      </c>
      <c r="F2520" s="14" t="s">
        <v>104</v>
      </c>
      <c r="G2520" s="26">
        <v>9410</v>
      </c>
      <c r="H2520" s="26">
        <v>18190</v>
      </c>
      <c r="I2520" s="53">
        <v>62234</v>
      </c>
      <c r="J2520" s="30">
        <v>0.9466</v>
      </c>
      <c r="K2520" s="30"/>
      <c r="L2520" s="149">
        <v>100</v>
      </c>
      <c r="M2520" s="30">
        <v>0.28000000000000003</v>
      </c>
      <c r="N2520" s="30">
        <v>2.63E-2</v>
      </c>
    </row>
    <row r="2521" spans="1:14">
      <c r="A2521" s="13" t="s">
        <v>156</v>
      </c>
      <c r="B2521" s="2" t="s">
        <v>78</v>
      </c>
      <c r="C2521" s="14" t="s">
        <v>64</v>
      </c>
      <c r="D2521" s="2">
        <v>2015</v>
      </c>
      <c r="E2521" s="14">
        <v>2015</v>
      </c>
      <c r="F2521" s="14" t="s">
        <v>104</v>
      </c>
      <c r="G2521" s="26">
        <v>1061</v>
      </c>
      <c r="H2521" s="26">
        <v>1993</v>
      </c>
      <c r="I2521" s="53">
        <v>5723</v>
      </c>
      <c r="J2521" s="30">
        <v>1</v>
      </c>
      <c r="K2521" s="30"/>
      <c r="L2521" s="149">
        <v>100</v>
      </c>
      <c r="M2521" s="30">
        <v>0.28000000000000003</v>
      </c>
      <c r="N2521" s="30">
        <v>2.63E-2</v>
      </c>
    </row>
    <row r="2522" spans="1:14">
      <c r="A2522" s="13" t="s">
        <v>157</v>
      </c>
      <c r="B2522" s="2" t="s">
        <v>78</v>
      </c>
      <c r="C2522" s="14" t="s">
        <v>64</v>
      </c>
      <c r="D2522" s="2">
        <v>2015</v>
      </c>
      <c r="E2522" s="14">
        <v>2015</v>
      </c>
      <c r="F2522" s="14" t="s">
        <v>104</v>
      </c>
      <c r="G2522" s="26">
        <v>129532</v>
      </c>
      <c r="H2522" s="26">
        <v>295239</v>
      </c>
      <c r="I2522" s="53">
        <v>797759</v>
      </c>
      <c r="J2522" s="30">
        <v>0.99850000000000005</v>
      </c>
      <c r="K2522" s="30"/>
      <c r="L2522" s="149">
        <v>81</v>
      </c>
      <c r="M2522" s="30">
        <v>0.14799999999999999</v>
      </c>
      <c r="N2522" s="30">
        <v>5.6099999999999997E-2</v>
      </c>
    </row>
    <row r="2523" spans="1:14">
      <c r="A2523" s="13" t="s">
        <v>158</v>
      </c>
      <c r="B2523" s="2" t="s">
        <v>77</v>
      </c>
      <c r="C2523" s="14" t="s">
        <v>64</v>
      </c>
      <c r="D2523" s="2">
        <v>2015</v>
      </c>
      <c r="E2523" s="14">
        <v>2015</v>
      </c>
      <c r="F2523" s="14" t="s">
        <v>104</v>
      </c>
      <c r="G2523" s="26">
        <v>105023</v>
      </c>
      <c r="H2523" s="26">
        <v>219932</v>
      </c>
      <c r="I2523" s="53">
        <v>533138</v>
      </c>
      <c r="J2523" s="30">
        <v>0.98939999999999995</v>
      </c>
      <c r="K2523" s="30"/>
      <c r="L2523" s="149">
        <v>22</v>
      </c>
      <c r="M2523" s="30">
        <v>0.59099999999999997</v>
      </c>
      <c r="N2523" s="30">
        <v>2.5000000000000001E-3</v>
      </c>
    </row>
    <row r="2524" spans="1:14">
      <c r="A2524" s="13" t="s">
        <v>159</v>
      </c>
      <c r="B2524" s="2" t="s">
        <v>78</v>
      </c>
      <c r="C2524" s="14" t="s">
        <v>64</v>
      </c>
      <c r="D2524" s="2">
        <v>2015</v>
      </c>
      <c r="E2524" s="14">
        <v>2015</v>
      </c>
      <c r="F2524" s="14" t="s">
        <v>104</v>
      </c>
      <c r="G2524" s="26">
        <v>2702</v>
      </c>
      <c r="H2524" s="26">
        <v>5988</v>
      </c>
      <c r="I2524" s="53">
        <v>17842</v>
      </c>
      <c r="J2524" s="30">
        <v>0.99080000000000001</v>
      </c>
      <c r="K2524" s="30"/>
      <c r="L2524" s="149">
        <v>100</v>
      </c>
      <c r="M2524" s="30">
        <v>0.28000000000000003</v>
      </c>
      <c r="N2524" s="30">
        <v>2.63E-2</v>
      </c>
    </row>
    <row r="2525" spans="1:14">
      <c r="A2525" s="13" t="s">
        <v>160</v>
      </c>
      <c r="B2525" s="2" t="s">
        <v>78</v>
      </c>
      <c r="C2525" s="14" t="s">
        <v>64</v>
      </c>
      <c r="D2525" s="2">
        <v>2015</v>
      </c>
      <c r="E2525" s="14">
        <v>2015</v>
      </c>
      <c r="F2525" s="14" t="s">
        <v>104</v>
      </c>
      <c r="G2525" s="26">
        <v>181362</v>
      </c>
      <c r="H2525" s="26">
        <v>403228</v>
      </c>
      <c r="I2525" s="53">
        <v>845971</v>
      </c>
      <c r="J2525" s="30">
        <v>0.99950000000000006</v>
      </c>
      <c r="K2525" s="30"/>
      <c r="L2525" s="149">
        <v>92</v>
      </c>
      <c r="M2525" s="30">
        <v>9.8000000000000004E-2</v>
      </c>
      <c r="N2525" s="30">
        <v>3.39E-2</v>
      </c>
    </row>
    <row r="2526" spans="1:14">
      <c r="A2526" s="13" t="s">
        <v>161</v>
      </c>
      <c r="B2526" s="2" t="s">
        <v>77</v>
      </c>
      <c r="C2526" s="14" t="s">
        <v>64</v>
      </c>
      <c r="D2526" s="2">
        <v>2015</v>
      </c>
      <c r="E2526" s="14">
        <v>2015</v>
      </c>
      <c r="F2526" s="14" t="s">
        <v>104</v>
      </c>
      <c r="G2526" s="26">
        <v>143440</v>
      </c>
      <c r="H2526" s="26">
        <v>291188</v>
      </c>
      <c r="I2526" s="53">
        <v>851874</v>
      </c>
      <c r="J2526" s="30">
        <v>0.95150000000000001</v>
      </c>
      <c r="K2526" s="30"/>
      <c r="L2526" s="149">
        <v>39</v>
      </c>
      <c r="M2526" s="30">
        <v>0.46200000000000002</v>
      </c>
      <c r="N2526" s="30">
        <v>1.0800000000000001E-2</v>
      </c>
    </row>
    <row r="2527" spans="1:14">
      <c r="A2527" s="13" t="s">
        <v>162</v>
      </c>
      <c r="B2527" s="2" t="s">
        <v>77</v>
      </c>
      <c r="C2527" s="14" t="s">
        <v>64</v>
      </c>
      <c r="D2527" s="2">
        <v>2015</v>
      </c>
      <c r="E2527" s="14">
        <v>2015</v>
      </c>
      <c r="F2527" s="14" t="s">
        <v>104</v>
      </c>
      <c r="G2527" s="26">
        <v>34244</v>
      </c>
      <c r="H2527" s="26">
        <v>52180</v>
      </c>
      <c r="I2527" s="53">
        <v>222391</v>
      </c>
      <c r="J2527" s="30">
        <v>0.96679999999999999</v>
      </c>
      <c r="K2527" s="30"/>
      <c r="L2527" s="149">
        <v>8</v>
      </c>
      <c r="M2527" s="30">
        <v>0.75</v>
      </c>
      <c r="N2527" s="30">
        <v>7.5600000000000001E-2</v>
      </c>
    </row>
    <row r="2528" spans="1:14">
      <c r="A2528" s="13" t="s">
        <v>163</v>
      </c>
      <c r="B2528" s="2" t="s">
        <v>78</v>
      </c>
      <c r="C2528" s="14" t="s">
        <v>64</v>
      </c>
      <c r="D2528" s="2">
        <v>2015</v>
      </c>
      <c r="E2528" s="14">
        <v>2015</v>
      </c>
      <c r="F2528" s="14" t="s">
        <v>104</v>
      </c>
      <c r="G2528" s="26">
        <v>53401</v>
      </c>
      <c r="H2528" s="26">
        <v>122077</v>
      </c>
      <c r="I2528" s="53">
        <v>290129</v>
      </c>
      <c r="J2528" s="30">
        <v>0.99199999999999999</v>
      </c>
      <c r="K2528" s="30"/>
      <c r="L2528" s="149">
        <v>28</v>
      </c>
      <c r="M2528" s="30">
        <v>7.0999999999999994E-2</v>
      </c>
      <c r="N2528" s="30">
        <v>2.5899999999999999E-2</v>
      </c>
    </row>
    <row r="2529" spans="1:31">
      <c r="A2529" s="13" t="s">
        <v>164</v>
      </c>
      <c r="B2529" s="2" t="s">
        <v>77</v>
      </c>
      <c r="C2529" s="14" t="s">
        <v>64</v>
      </c>
      <c r="D2529" s="2">
        <v>2015</v>
      </c>
      <c r="E2529" s="14">
        <v>2015</v>
      </c>
      <c r="F2529" s="14" t="s">
        <v>104</v>
      </c>
      <c r="G2529" s="26">
        <v>10090</v>
      </c>
      <c r="H2529" s="26">
        <v>18642</v>
      </c>
      <c r="I2529" s="53">
        <v>60449</v>
      </c>
      <c r="J2529" s="30">
        <v>0.96460000000000001</v>
      </c>
      <c r="K2529" s="30"/>
      <c r="L2529" s="149">
        <v>100</v>
      </c>
      <c r="M2529" s="30">
        <v>0.28000000000000003</v>
      </c>
      <c r="N2529" s="30">
        <v>2.63E-2</v>
      </c>
    </row>
    <row r="2530" spans="1:31">
      <c r="A2530" s="13" t="s">
        <v>165</v>
      </c>
      <c r="B2530" s="2" t="s">
        <v>77</v>
      </c>
      <c r="C2530" s="14" t="s">
        <v>64</v>
      </c>
      <c r="D2530" s="2">
        <v>2015</v>
      </c>
      <c r="E2530" s="14">
        <v>2015</v>
      </c>
      <c r="F2530" s="14" t="s">
        <v>104</v>
      </c>
      <c r="G2530" s="26">
        <v>16305</v>
      </c>
      <c r="H2530" s="26">
        <v>31752</v>
      </c>
      <c r="I2530" s="53">
        <v>152671</v>
      </c>
      <c r="J2530" s="30">
        <v>0.98799999999999999</v>
      </c>
      <c r="K2530" s="30"/>
      <c r="L2530" s="149">
        <v>100</v>
      </c>
      <c r="M2530" s="30">
        <v>0.28000000000000003</v>
      </c>
      <c r="N2530" s="30">
        <v>2.63E-2</v>
      </c>
    </row>
    <row r="2531" spans="1:31">
      <c r="A2531" s="13" t="s">
        <v>166</v>
      </c>
      <c r="B2531" s="2" t="s">
        <v>77</v>
      </c>
      <c r="C2531" s="14" t="s">
        <v>64</v>
      </c>
      <c r="D2531" s="2">
        <v>2015</v>
      </c>
      <c r="E2531" s="14">
        <v>2015</v>
      </c>
      <c r="F2531" s="14" t="s">
        <v>104</v>
      </c>
      <c r="G2531" s="26">
        <v>17002</v>
      </c>
      <c r="H2531" s="26">
        <v>36443</v>
      </c>
      <c r="I2531" s="53">
        <v>134769</v>
      </c>
      <c r="J2531" s="30">
        <v>0.96450000000000002</v>
      </c>
      <c r="K2531" s="30"/>
      <c r="L2531" s="149">
        <v>100</v>
      </c>
      <c r="M2531" s="30">
        <v>0.28000000000000003</v>
      </c>
      <c r="N2531" s="30">
        <v>2.63E-2</v>
      </c>
    </row>
    <row r="2532" spans="1:31">
      <c r="A2532" s="13" t="s">
        <v>167</v>
      </c>
      <c r="B2532" s="2" t="s">
        <v>77</v>
      </c>
      <c r="C2532" s="14" t="s">
        <v>64</v>
      </c>
      <c r="D2532" s="2">
        <v>2015</v>
      </c>
      <c r="E2532" s="14">
        <v>2015</v>
      </c>
      <c r="F2532" s="14" t="s">
        <v>104</v>
      </c>
      <c r="G2532" s="26">
        <v>55399</v>
      </c>
      <c r="H2532" s="26">
        <v>110974</v>
      </c>
      <c r="I2532" s="53">
        <v>434587</v>
      </c>
      <c r="J2532" s="30">
        <v>0.98</v>
      </c>
      <c r="K2532" s="30"/>
      <c r="L2532" s="149">
        <v>11</v>
      </c>
      <c r="M2532" s="30">
        <v>0.45500000000000002</v>
      </c>
      <c r="N2532" s="30">
        <v>1.7999999999999999E-2</v>
      </c>
    </row>
    <row r="2533" spans="1:31">
      <c r="A2533" s="13" t="s">
        <v>168</v>
      </c>
      <c r="B2533" s="2" t="s">
        <v>77</v>
      </c>
      <c r="C2533" s="14" t="s">
        <v>64</v>
      </c>
      <c r="D2533" s="2">
        <v>2015</v>
      </c>
      <c r="E2533" s="14">
        <v>2015</v>
      </c>
      <c r="F2533" s="14" t="s">
        <v>104</v>
      </c>
      <c r="G2533" s="26">
        <v>13892</v>
      </c>
      <c r="H2533" s="26">
        <v>25934</v>
      </c>
      <c r="I2533" s="53">
        <v>77000</v>
      </c>
      <c r="J2533" s="30">
        <v>0.97309999999999997</v>
      </c>
      <c r="K2533" s="30"/>
      <c r="L2533" s="149">
        <v>100</v>
      </c>
      <c r="M2533" s="30">
        <v>0.28000000000000003</v>
      </c>
      <c r="N2533" s="30">
        <v>2.63E-2</v>
      </c>
    </row>
    <row r="2534" spans="1:31">
      <c r="A2534" s="13" t="s">
        <v>169</v>
      </c>
      <c r="B2534" s="2" t="s">
        <v>78</v>
      </c>
      <c r="C2534" s="14" t="s">
        <v>64</v>
      </c>
      <c r="D2534" s="2">
        <v>2015</v>
      </c>
      <c r="E2534" s="14">
        <v>2015</v>
      </c>
      <c r="F2534" s="14" t="s">
        <v>104</v>
      </c>
      <c r="G2534" s="26">
        <v>13115</v>
      </c>
      <c r="H2534" s="26">
        <v>25293</v>
      </c>
      <c r="I2534" s="53">
        <v>64849</v>
      </c>
      <c r="J2534" s="30">
        <v>0.96679999999999999</v>
      </c>
      <c r="K2534" s="30"/>
      <c r="L2534" s="149">
        <v>100</v>
      </c>
      <c r="M2534" s="30">
        <v>0.28000000000000003</v>
      </c>
      <c r="N2534" s="30">
        <v>2.63E-2</v>
      </c>
    </row>
    <row r="2535" spans="1:31">
      <c r="A2535" s="13" t="s">
        <v>170</v>
      </c>
      <c r="B2535" s="2" t="s">
        <v>78</v>
      </c>
      <c r="C2535" s="14" t="s">
        <v>64</v>
      </c>
      <c r="D2535" s="2">
        <v>2015</v>
      </c>
      <c r="E2535" s="14">
        <v>2015</v>
      </c>
      <c r="F2535" s="14" t="s">
        <v>104</v>
      </c>
      <c r="G2535" s="26">
        <v>171</v>
      </c>
      <c r="H2535" s="26">
        <v>317</v>
      </c>
      <c r="I2535" s="53">
        <v>815</v>
      </c>
      <c r="J2535" s="30">
        <v>1</v>
      </c>
      <c r="K2535" s="30"/>
      <c r="L2535" s="149">
        <v>100</v>
      </c>
      <c r="M2535" s="30">
        <v>0.28000000000000003</v>
      </c>
      <c r="N2535" s="30">
        <v>2.63E-2</v>
      </c>
    </row>
    <row r="2536" spans="1:31">
      <c r="A2536" s="13" t="s">
        <v>171</v>
      </c>
      <c r="B2536" s="2" t="s">
        <v>78</v>
      </c>
      <c r="C2536" s="14" t="s">
        <v>64</v>
      </c>
      <c r="D2536" s="2">
        <v>2015</v>
      </c>
      <c r="E2536" s="14">
        <v>2015</v>
      </c>
      <c r="F2536" s="14" t="s">
        <v>104</v>
      </c>
      <c r="G2536" s="26">
        <v>3250</v>
      </c>
      <c r="H2536" s="26">
        <v>6992</v>
      </c>
      <c r="I2536" s="53">
        <v>17030</v>
      </c>
      <c r="J2536" s="30">
        <v>0.98540000000000005</v>
      </c>
      <c r="K2536" s="30"/>
      <c r="L2536" s="149">
        <v>100</v>
      </c>
      <c r="M2536" s="30">
        <v>0.28000000000000003</v>
      </c>
      <c r="N2536" s="30">
        <v>2.63E-2</v>
      </c>
    </row>
    <row r="2537" spans="1:31">
      <c r="A2537" s="13" t="s">
        <v>172</v>
      </c>
      <c r="B2537" s="2" t="s">
        <v>77</v>
      </c>
      <c r="C2537" s="14" t="s">
        <v>64</v>
      </c>
      <c r="D2537" s="2">
        <v>2015</v>
      </c>
      <c r="E2537" s="14">
        <v>2015</v>
      </c>
      <c r="F2537" s="14" t="s">
        <v>104</v>
      </c>
      <c r="G2537" s="26">
        <v>23149</v>
      </c>
      <c r="H2537" s="26">
        <v>44119</v>
      </c>
      <c r="I2537" s="53">
        <v>118008</v>
      </c>
      <c r="J2537" s="30">
        <v>0.97519999999999996</v>
      </c>
      <c r="K2537" s="30"/>
      <c r="L2537" s="149">
        <v>4</v>
      </c>
      <c r="M2537" s="30">
        <v>0.75</v>
      </c>
      <c r="N2537" s="30">
        <v>2.07E-2</v>
      </c>
    </row>
    <row r="2538" spans="1:31">
      <c r="A2538" s="13" t="s">
        <v>173</v>
      </c>
      <c r="B2538" s="2" t="s">
        <v>77</v>
      </c>
      <c r="C2538" s="14" t="s">
        <v>64</v>
      </c>
      <c r="D2538" s="2">
        <v>2015</v>
      </c>
      <c r="E2538" s="14">
        <v>2015</v>
      </c>
      <c r="F2538" s="14" t="s">
        <v>104</v>
      </c>
      <c r="G2538" s="26">
        <v>20183</v>
      </c>
      <c r="H2538" s="26">
        <v>36183</v>
      </c>
      <c r="I2538" s="53">
        <v>123126</v>
      </c>
      <c r="J2538" s="30">
        <v>0.92500000000000004</v>
      </c>
      <c r="K2538" s="30"/>
      <c r="L2538" s="149">
        <v>100</v>
      </c>
      <c r="M2538" s="30">
        <v>0.28000000000000003</v>
      </c>
      <c r="N2538" s="30">
        <v>2.63E-2</v>
      </c>
      <c r="O2538" s="1"/>
      <c r="P2538" s="1"/>
      <c r="Q2538" s="1"/>
      <c r="R2538" s="1"/>
      <c r="S2538" s="1"/>
      <c r="T2538" s="1"/>
      <c r="U2538" s="1"/>
      <c r="V2538" s="1"/>
      <c r="W2538" s="1"/>
      <c r="X2538" s="1"/>
      <c r="Y2538" s="1"/>
      <c r="Z2538" s="1"/>
      <c r="AA2538" s="1"/>
      <c r="AB2538" s="1"/>
      <c r="AC2538" s="1"/>
      <c r="AD2538" s="1"/>
      <c r="AE2538" s="1"/>
    </row>
    <row r="2539" spans="1:31">
      <c r="A2539" s="13" t="s">
        <v>174</v>
      </c>
      <c r="B2539" s="2" t="s">
        <v>78</v>
      </c>
      <c r="C2539" s="14" t="s">
        <v>64</v>
      </c>
      <c r="D2539" s="2">
        <v>2015</v>
      </c>
      <c r="E2539" s="14">
        <v>2015</v>
      </c>
      <c r="F2539" s="14" t="s">
        <v>104</v>
      </c>
      <c r="G2539" s="26">
        <v>43553</v>
      </c>
      <c r="H2539" s="26">
        <v>92572</v>
      </c>
      <c r="I2539" s="53">
        <v>230211</v>
      </c>
      <c r="J2539" s="30">
        <v>0.99170000000000003</v>
      </c>
      <c r="K2539" s="30"/>
      <c r="L2539" s="149">
        <v>20</v>
      </c>
      <c r="M2539" s="30">
        <v>0.1</v>
      </c>
      <c r="N2539" s="30">
        <v>1.54E-2</v>
      </c>
      <c r="O2539" s="1"/>
      <c r="P2539" s="1"/>
      <c r="Q2539" s="1"/>
      <c r="R2539" s="1"/>
      <c r="S2539" s="1"/>
      <c r="T2539" s="1"/>
      <c r="U2539" s="1"/>
      <c r="V2539" s="1"/>
      <c r="W2539" s="1"/>
      <c r="X2539" s="1"/>
      <c r="Y2539" s="1"/>
      <c r="Z2539" s="1"/>
      <c r="AA2539" s="1"/>
      <c r="AB2539" s="1"/>
      <c r="AC2539" s="1"/>
      <c r="AD2539" s="1"/>
      <c r="AE2539" s="1"/>
    </row>
    <row r="2540" spans="1:31">
      <c r="A2540" s="13" t="s">
        <v>175</v>
      </c>
      <c r="B2540" s="2" t="s">
        <v>78</v>
      </c>
      <c r="C2540" s="14" t="s">
        <v>64</v>
      </c>
      <c r="D2540" s="2">
        <v>2015</v>
      </c>
      <c r="E2540" s="14">
        <v>2015</v>
      </c>
      <c r="F2540" s="14" t="s">
        <v>104</v>
      </c>
      <c r="G2540" s="26">
        <v>5712</v>
      </c>
      <c r="H2540" s="26">
        <v>13236</v>
      </c>
      <c r="I2540" s="53">
        <v>40564</v>
      </c>
      <c r="J2540" s="30">
        <v>0.97870000000000001</v>
      </c>
      <c r="K2540" s="30"/>
      <c r="L2540" s="149">
        <v>100</v>
      </c>
      <c r="M2540" s="30">
        <v>0.28000000000000003</v>
      </c>
      <c r="N2540" s="30">
        <v>2.63E-2</v>
      </c>
      <c r="O2540" s="1"/>
      <c r="P2540" s="1"/>
      <c r="Q2540" s="1"/>
      <c r="R2540" s="1"/>
      <c r="S2540" s="1"/>
      <c r="T2540" s="1"/>
      <c r="U2540" s="1"/>
      <c r="V2540" s="1"/>
      <c r="W2540" s="1"/>
      <c r="X2540" s="1"/>
      <c r="Y2540" s="1"/>
      <c r="Z2540" s="1"/>
      <c r="AA2540" s="1"/>
      <c r="AB2540" s="1"/>
      <c r="AC2540" s="1"/>
      <c r="AD2540" s="1"/>
      <c r="AE2540" s="1"/>
    </row>
    <row r="2541" spans="1:31">
      <c r="A2541" s="13" t="s">
        <v>176</v>
      </c>
      <c r="B2541" s="2" t="s">
        <v>78</v>
      </c>
      <c r="C2541" s="14" t="s">
        <v>64</v>
      </c>
      <c r="D2541" s="2">
        <v>2015</v>
      </c>
      <c r="E2541" s="14">
        <v>2015</v>
      </c>
      <c r="F2541" s="14" t="s">
        <v>104</v>
      </c>
      <c r="G2541" s="26">
        <v>4816</v>
      </c>
      <c r="H2541" s="26">
        <v>10543</v>
      </c>
      <c r="I2541" s="53">
        <v>26942</v>
      </c>
      <c r="J2541" s="30">
        <v>0.95479999999999998</v>
      </c>
      <c r="K2541" s="30"/>
      <c r="L2541" s="149">
        <v>100</v>
      </c>
      <c r="M2541" s="30">
        <v>0.28000000000000003</v>
      </c>
      <c r="N2541" s="30">
        <v>2.63E-2</v>
      </c>
      <c r="O2541" s="1"/>
      <c r="P2541" s="1"/>
      <c r="Q2541" s="1"/>
      <c r="R2541" s="1"/>
      <c r="S2541" s="1"/>
      <c r="T2541" s="1"/>
      <c r="U2541" s="1"/>
      <c r="V2541" s="1"/>
      <c r="W2541" s="1"/>
      <c r="X2541" s="1"/>
      <c r="Y2541" s="1"/>
      <c r="Z2541" s="1"/>
      <c r="AA2541" s="1"/>
      <c r="AB2541" s="1"/>
      <c r="AC2541" s="1"/>
      <c r="AD2541" s="1"/>
      <c r="AE2541" s="1"/>
    </row>
    <row r="2542" spans="1:31">
      <c r="A2542" s="13" t="s">
        <v>177</v>
      </c>
      <c r="B2542" s="2" t="s">
        <v>78</v>
      </c>
      <c r="C2542" s="14" t="s">
        <v>64</v>
      </c>
      <c r="D2542" s="2">
        <v>2015</v>
      </c>
      <c r="E2542" s="14">
        <v>2015</v>
      </c>
      <c r="F2542" s="14" t="s">
        <v>104</v>
      </c>
      <c r="G2542" s="26">
        <v>1035</v>
      </c>
      <c r="H2542" s="26">
        <v>1867</v>
      </c>
      <c r="I2542" s="53">
        <v>5023</v>
      </c>
      <c r="J2542" s="30">
        <v>0.98360000000000003</v>
      </c>
      <c r="K2542" s="30"/>
      <c r="L2542" s="149">
        <v>100</v>
      </c>
      <c r="M2542" s="30">
        <v>0.28000000000000003</v>
      </c>
      <c r="N2542" s="30">
        <v>2.63E-2</v>
      </c>
      <c r="O2542" s="1"/>
      <c r="P2542" s="1"/>
      <c r="Q2542" s="1"/>
      <c r="R2542" s="1"/>
      <c r="S2542" s="1"/>
      <c r="T2542" s="1"/>
      <c r="U2542" s="1"/>
      <c r="V2542" s="1"/>
      <c r="W2542" s="1"/>
      <c r="X2542" s="1"/>
      <c r="Y2542" s="1"/>
      <c r="Z2542" s="1"/>
      <c r="AA2542" s="1"/>
      <c r="AB2542" s="1"/>
      <c r="AC2542" s="1"/>
      <c r="AD2542" s="1"/>
      <c r="AE2542" s="1"/>
    </row>
    <row r="2543" spans="1:31">
      <c r="A2543" s="13" t="s">
        <v>178</v>
      </c>
      <c r="B2543" s="2" t="s">
        <v>77</v>
      </c>
      <c r="C2543" s="14" t="s">
        <v>64</v>
      </c>
      <c r="D2543" s="2">
        <v>2015</v>
      </c>
      <c r="E2543" s="14">
        <v>2015</v>
      </c>
      <c r="F2543" s="14" t="s">
        <v>104</v>
      </c>
      <c r="G2543" s="26">
        <v>52900</v>
      </c>
      <c r="H2543" s="26">
        <v>123955</v>
      </c>
      <c r="I2543" s="53">
        <v>245243</v>
      </c>
      <c r="J2543" s="30">
        <v>0.99099999999999999</v>
      </c>
      <c r="K2543" s="30"/>
      <c r="L2543" s="149">
        <v>9</v>
      </c>
      <c r="M2543" s="30">
        <v>0.33300000000000002</v>
      </c>
      <c r="N2543" s="30">
        <v>3.1899999999999998E-2</v>
      </c>
      <c r="O2543" s="1"/>
      <c r="P2543" s="1"/>
      <c r="Q2543" s="1"/>
      <c r="R2543" s="1"/>
      <c r="S2543" s="1"/>
      <c r="T2543" s="1"/>
      <c r="U2543" s="1"/>
      <c r="V2543" s="1"/>
      <c r="W2543" s="1"/>
      <c r="X2543" s="1"/>
      <c r="Y2543" s="1"/>
      <c r="Z2543" s="1"/>
      <c r="AA2543" s="1"/>
      <c r="AB2543" s="1"/>
      <c r="AC2543" s="1"/>
      <c r="AD2543" s="1"/>
      <c r="AE2543" s="1"/>
    </row>
    <row r="2544" spans="1:31">
      <c r="A2544" s="13" t="s">
        <v>179</v>
      </c>
      <c r="B2544" s="2" t="s">
        <v>78</v>
      </c>
      <c r="C2544" s="14" t="s">
        <v>64</v>
      </c>
      <c r="D2544" s="2">
        <v>2015</v>
      </c>
      <c r="E2544" s="14">
        <v>2015</v>
      </c>
      <c r="F2544" s="14" t="s">
        <v>104</v>
      </c>
      <c r="G2544" s="26">
        <v>3156</v>
      </c>
      <c r="H2544" s="26">
        <v>5603</v>
      </c>
      <c r="I2544" s="53">
        <v>14409</v>
      </c>
      <c r="J2544" s="30">
        <v>0.87670000000000003</v>
      </c>
      <c r="K2544" s="30"/>
      <c r="L2544" s="149">
        <v>100</v>
      </c>
      <c r="M2544" s="30">
        <v>0.28000000000000003</v>
      </c>
      <c r="N2544" s="30">
        <v>2.63E-2</v>
      </c>
      <c r="O2544" s="1"/>
      <c r="P2544" s="1"/>
      <c r="Q2544" s="1"/>
      <c r="R2544" s="1"/>
      <c r="S2544" s="1"/>
      <c r="T2544" s="1"/>
      <c r="U2544" s="1"/>
      <c r="V2544" s="1"/>
      <c r="W2544" s="1"/>
      <c r="X2544" s="1"/>
      <c r="Y2544" s="1"/>
      <c r="Z2544" s="1"/>
      <c r="AA2544" s="1"/>
      <c r="AB2544" s="1"/>
      <c r="AC2544" s="1"/>
      <c r="AD2544" s="1"/>
      <c r="AE2544" s="1"/>
    </row>
    <row r="2545" spans="1:31">
      <c r="A2545" s="13" t="s">
        <v>180</v>
      </c>
      <c r="B2545" s="2" t="s">
        <v>77</v>
      </c>
      <c r="C2545" s="14" t="s">
        <v>64</v>
      </c>
      <c r="D2545" s="2">
        <v>2015</v>
      </c>
      <c r="E2545" s="14">
        <v>2015</v>
      </c>
      <c r="F2545" s="14" t="s">
        <v>104</v>
      </c>
      <c r="G2545" s="26">
        <v>37333</v>
      </c>
      <c r="H2545" s="26">
        <v>75003</v>
      </c>
      <c r="I2545" s="53">
        <v>226602</v>
      </c>
      <c r="J2545" s="30">
        <v>0.97829999999999995</v>
      </c>
      <c r="K2545" s="30"/>
      <c r="L2545" s="149">
        <v>10</v>
      </c>
      <c r="M2545" s="30">
        <v>0.4</v>
      </c>
      <c r="N2545" s="30">
        <v>6.8099999999999994E-2</v>
      </c>
      <c r="O2545" s="1"/>
      <c r="P2545" s="1"/>
      <c r="Q2545" s="1"/>
      <c r="R2545" s="1"/>
      <c r="S2545" s="1"/>
      <c r="T2545" s="1"/>
      <c r="U2545" s="1"/>
      <c r="V2545" s="1"/>
      <c r="W2545" s="1"/>
      <c r="X2545" s="1"/>
      <c r="Y2545" s="1"/>
      <c r="Z2545" s="1"/>
      <c r="AA2545" s="1"/>
      <c r="AB2545" s="1"/>
      <c r="AC2545" s="1"/>
      <c r="AD2545" s="1"/>
      <c r="AE2545" s="1"/>
    </row>
    <row r="2546" spans="1:31">
      <c r="A2546" s="13" t="s">
        <v>181</v>
      </c>
      <c r="B2546" s="2" t="s">
        <v>77</v>
      </c>
      <c r="C2546" s="14" t="s">
        <v>64</v>
      </c>
      <c r="D2546" s="2">
        <v>2015</v>
      </c>
      <c r="E2546" s="14">
        <v>2015</v>
      </c>
      <c r="F2546" s="14" t="s">
        <v>104</v>
      </c>
      <c r="G2546" s="26">
        <v>10254</v>
      </c>
      <c r="H2546" s="26">
        <v>20610</v>
      </c>
      <c r="I2546" s="53">
        <v>56786</v>
      </c>
      <c r="J2546" s="30">
        <v>0.9476</v>
      </c>
      <c r="K2546" s="30"/>
      <c r="L2546" s="149">
        <v>100</v>
      </c>
      <c r="M2546" s="30">
        <v>0.28000000000000003</v>
      </c>
      <c r="N2546" s="30">
        <v>2.63E-2</v>
      </c>
      <c r="O2546" s="1"/>
      <c r="P2546" s="1"/>
      <c r="Q2546" s="1"/>
      <c r="R2546" s="1"/>
      <c r="S2546" s="1"/>
      <c r="T2546" s="1"/>
      <c r="U2546" s="1"/>
      <c r="V2546" s="1"/>
      <c r="W2546" s="1"/>
      <c r="X2546" s="1"/>
      <c r="Y2546" s="1"/>
      <c r="Z2546" s="1"/>
      <c r="AA2546" s="1"/>
      <c r="AB2546" s="1"/>
      <c r="AC2546" s="1"/>
      <c r="AD2546" s="1"/>
      <c r="AE2546" s="1"/>
    </row>
    <row r="2547" spans="1:31">
      <c r="A2547" s="13" t="s">
        <v>182</v>
      </c>
      <c r="B2547" s="2" t="s">
        <v>78</v>
      </c>
      <c r="C2547" s="14" t="s">
        <v>64</v>
      </c>
      <c r="D2547" s="2">
        <v>2015</v>
      </c>
      <c r="E2547" s="14">
        <v>2015</v>
      </c>
      <c r="F2547" s="14" t="s">
        <v>104</v>
      </c>
      <c r="G2547" s="26">
        <v>6306</v>
      </c>
      <c r="H2547" s="26">
        <v>13621</v>
      </c>
      <c r="I2547" s="53">
        <v>30677</v>
      </c>
      <c r="J2547" s="30">
        <v>1</v>
      </c>
      <c r="K2547" s="30"/>
      <c r="L2547" s="149">
        <v>100</v>
      </c>
      <c r="M2547" s="30">
        <v>0.28000000000000003</v>
      </c>
      <c r="N2547" s="30">
        <v>2.63E-2</v>
      </c>
      <c r="O2547" s="1"/>
      <c r="P2547" s="1"/>
      <c r="Q2547" s="1"/>
      <c r="R2547" s="1"/>
      <c r="S2547" s="1"/>
      <c r="T2547" s="1"/>
      <c r="U2547" s="1"/>
      <c r="V2547" s="1"/>
      <c r="W2547" s="1"/>
      <c r="X2547" s="1"/>
      <c r="Y2547" s="1"/>
      <c r="Z2547" s="1"/>
      <c r="AA2547" s="1"/>
      <c r="AB2547" s="1"/>
      <c r="AC2547" s="1"/>
      <c r="AD2547" s="1"/>
      <c r="AE2547" s="1"/>
    </row>
    <row r="2548" spans="1:31">
      <c r="A2548" s="56" t="s">
        <v>183</v>
      </c>
      <c r="B2548" s="2" t="s">
        <v>66</v>
      </c>
      <c r="C2548" s="14" t="s">
        <v>197</v>
      </c>
      <c r="D2548" s="2">
        <v>2015</v>
      </c>
      <c r="E2548" s="14">
        <v>2015</v>
      </c>
      <c r="F2548" s="14" t="s">
        <v>104</v>
      </c>
      <c r="G2548" s="26">
        <v>2144408</v>
      </c>
      <c r="H2548" s="26">
        <v>4489067</v>
      </c>
      <c r="I2548" s="53">
        <v>12961488</v>
      </c>
      <c r="J2548" s="30">
        <v>0.97089999999999999</v>
      </c>
      <c r="K2548" s="30"/>
      <c r="L2548" s="149">
        <v>776</v>
      </c>
      <c r="M2548" s="30">
        <v>0.317</v>
      </c>
      <c r="N2548" s="30">
        <v>4.4600000000000001E-2</v>
      </c>
      <c r="O2548" s="2"/>
      <c r="P2548" s="2"/>
      <c r="Q2548" s="2"/>
      <c r="R2548" s="2"/>
      <c r="S2548" s="2"/>
      <c r="T2548" s="2"/>
      <c r="U2548" s="2"/>
      <c r="V2548" s="2"/>
      <c r="W2548" s="2"/>
      <c r="X2548" s="2"/>
      <c r="Y2548" s="2"/>
      <c r="Z2548" s="2"/>
      <c r="AA2548" s="2"/>
      <c r="AB2548" s="2"/>
      <c r="AC2548" s="2"/>
      <c r="AD2548" s="2"/>
      <c r="AE2548" s="2"/>
    </row>
    <row r="2549" spans="1:31">
      <c r="A2549" s="56" t="s">
        <v>184</v>
      </c>
      <c r="B2549" s="2" t="s">
        <v>77</v>
      </c>
      <c r="C2549" s="14" t="s">
        <v>197</v>
      </c>
      <c r="D2549" s="2">
        <v>2015</v>
      </c>
      <c r="E2549" s="14">
        <v>2015</v>
      </c>
      <c r="F2549" s="14" t="s">
        <v>104</v>
      </c>
      <c r="G2549" s="26">
        <v>62557</v>
      </c>
      <c r="H2549" s="26">
        <v>121947</v>
      </c>
      <c r="I2549" s="53">
        <v>429357</v>
      </c>
      <c r="J2549" s="30">
        <v>0.88519999999999999</v>
      </c>
      <c r="K2549" s="30"/>
      <c r="L2549" s="149">
        <v>16</v>
      </c>
      <c r="M2549" s="30">
        <v>0.81299999999999994</v>
      </c>
      <c r="N2549" s="30">
        <v>3.56E-2</v>
      </c>
      <c r="O2549" s="1"/>
      <c r="P2549" s="1"/>
      <c r="Q2549" s="1"/>
      <c r="R2549" s="1"/>
      <c r="S2549" s="1"/>
      <c r="T2549" s="1"/>
      <c r="U2549" s="1"/>
      <c r="V2549" s="1"/>
      <c r="W2549" s="1"/>
      <c r="X2549" s="1"/>
      <c r="Y2549" s="1"/>
      <c r="Z2549" s="1"/>
      <c r="AA2549" s="1"/>
      <c r="AB2549" s="1"/>
      <c r="AC2549" s="1"/>
      <c r="AD2549" s="1"/>
      <c r="AE2549" s="1"/>
    </row>
    <row r="2550" spans="1:31">
      <c r="A2550" s="56" t="s">
        <v>185</v>
      </c>
      <c r="B2550" s="2" t="s">
        <v>78</v>
      </c>
      <c r="C2550" s="14" t="s">
        <v>197</v>
      </c>
      <c r="D2550" s="2">
        <v>2015</v>
      </c>
      <c r="E2550" s="14">
        <v>2015</v>
      </c>
      <c r="F2550" s="14" t="s">
        <v>104</v>
      </c>
      <c r="G2550" s="26">
        <v>99</v>
      </c>
      <c r="H2550" s="26">
        <v>172</v>
      </c>
      <c r="I2550" s="53">
        <v>362</v>
      </c>
      <c r="J2550" s="30">
        <v>1</v>
      </c>
      <c r="K2550" s="30"/>
      <c r="L2550" s="149">
        <v>116</v>
      </c>
      <c r="M2550" s="30">
        <v>0.27600000000000002</v>
      </c>
      <c r="N2550" s="30">
        <v>2.3900000000000001E-2</v>
      </c>
      <c r="O2550" s="1"/>
      <c r="P2550" s="1"/>
      <c r="Q2550" s="1"/>
      <c r="R2550" s="1"/>
      <c r="S2550" s="1"/>
      <c r="T2550" s="1"/>
      <c r="U2550" s="1"/>
      <c r="V2550" s="1"/>
      <c r="W2550" s="1"/>
      <c r="X2550" s="1"/>
      <c r="Y2550" s="1"/>
      <c r="Z2550" s="1"/>
      <c r="AA2550" s="1"/>
      <c r="AB2550" s="1"/>
      <c r="AC2550" s="1"/>
      <c r="AD2550" s="1"/>
      <c r="AE2550" s="1"/>
    </row>
    <row r="2551" spans="1:31">
      <c r="A2551" s="56" t="s">
        <v>186</v>
      </c>
      <c r="B2551" s="2" t="s">
        <v>78</v>
      </c>
      <c r="C2551" s="14" t="s">
        <v>197</v>
      </c>
      <c r="D2551" s="2">
        <v>2015</v>
      </c>
      <c r="E2551" s="14">
        <v>2015</v>
      </c>
      <c r="F2551" s="14" t="s">
        <v>104</v>
      </c>
      <c r="G2551" s="26">
        <v>1782</v>
      </c>
      <c r="H2551" s="26">
        <v>3390</v>
      </c>
      <c r="I2551" s="53">
        <v>8009</v>
      </c>
      <c r="J2551" s="30">
        <v>0.94440000000000002</v>
      </c>
      <c r="K2551" s="30"/>
      <c r="L2551" s="149">
        <v>116</v>
      </c>
      <c r="M2551" s="30">
        <v>0.27600000000000002</v>
      </c>
      <c r="N2551" s="30">
        <v>2.3900000000000001E-2</v>
      </c>
      <c r="O2551" s="1"/>
      <c r="P2551" s="1"/>
      <c r="Q2551" s="1"/>
      <c r="R2551" s="1"/>
      <c r="S2551" s="1"/>
      <c r="T2551" s="1"/>
      <c r="U2551" s="1"/>
      <c r="V2551" s="1"/>
      <c r="W2551" s="1"/>
      <c r="X2551" s="1"/>
      <c r="Y2551" s="1"/>
      <c r="Z2551" s="1"/>
      <c r="AA2551" s="1"/>
      <c r="AB2551" s="1"/>
      <c r="AC2551" s="1"/>
      <c r="AD2551" s="1"/>
      <c r="AE2551" s="1"/>
    </row>
    <row r="2552" spans="1:31">
      <c r="A2552" s="56" t="s">
        <v>187</v>
      </c>
      <c r="B2552" s="2" t="s">
        <v>78</v>
      </c>
      <c r="C2552" s="14" t="s">
        <v>197</v>
      </c>
      <c r="D2552" s="2">
        <v>2015</v>
      </c>
      <c r="E2552" s="14">
        <v>2015</v>
      </c>
      <c r="F2552" s="14" t="s">
        <v>104</v>
      </c>
      <c r="G2552" s="26">
        <v>16634</v>
      </c>
      <c r="H2552" s="26">
        <v>32123</v>
      </c>
      <c r="I2552" s="53">
        <v>82056</v>
      </c>
      <c r="J2552" s="30">
        <v>0.875</v>
      </c>
      <c r="K2552" s="30"/>
      <c r="L2552" s="149">
        <v>116</v>
      </c>
      <c r="M2552" s="30">
        <v>0.27600000000000002</v>
      </c>
      <c r="N2552" s="30">
        <v>2.3900000000000001E-2</v>
      </c>
      <c r="O2552" s="1"/>
      <c r="P2552" s="1"/>
      <c r="Q2552" s="1"/>
      <c r="R2552" s="1"/>
      <c r="S2552" s="1"/>
      <c r="T2552" s="1"/>
      <c r="U2552" s="1"/>
      <c r="V2552" s="1"/>
      <c r="W2552" s="1"/>
      <c r="X2552" s="1"/>
      <c r="Y2552" s="1"/>
      <c r="Z2552" s="1"/>
      <c r="AA2552" s="1"/>
      <c r="AB2552" s="1"/>
      <c r="AC2552" s="1"/>
      <c r="AD2552" s="1"/>
      <c r="AE2552" s="1"/>
    </row>
    <row r="2553" spans="1:31">
      <c r="A2553" s="56" t="s">
        <v>188</v>
      </c>
      <c r="B2553" s="2" t="s">
        <v>78</v>
      </c>
      <c r="C2553" s="14" t="s">
        <v>197</v>
      </c>
      <c r="D2553" s="2">
        <v>2015</v>
      </c>
      <c r="E2553" s="14">
        <v>2015</v>
      </c>
      <c r="F2553" s="14" t="s">
        <v>104</v>
      </c>
      <c r="G2553" s="26">
        <v>2913</v>
      </c>
      <c r="H2553" s="26">
        <v>5462</v>
      </c>
      <c r="I2553" s="53">
        <v>11759</v>
      </c>
      <c r="J2553" s="30">
        <v>1</v>
      </c>
      <c r="K2553" s="30"/>
      <c r="L2553" s="149">
        <v>116</v>
      </c>
      <c r="M2553" s="30">
        <v>0.27600000000000002</v>
      </c>
      <c r="N2553" s="30">
        <v>2.3900000000000001E-2</v>
      </c>
      <c r="O2553" s="1"/>
      <c r="P2553" s="1"/>
      <c r="Q2553" s="1"/>
      <c r="R2553" s="1"/>
      <c r="S2553" s="1"/>
      <c r="T2553" s="1"/>
      <c r="U2553" s="1"/>
      <c r="V2553" s="1"/>
      <c r="W2553" s="1"/>
      <c r="X2553" s="1"/>
      <c r="Y2553" s="1"/>
      <c r="Z2553" s="1"/>
      <c r="AA2553" s="1"/>
      <c r="AB2553" s="1"/>
      <c r="AC2553" s="1"/>
      <c r="AD2553" s="1"/>
      <c r="AE2553" s="1"/>
    </row>
    <row r="2554" spans="1:31">
      <c r="A2554" s="56" t="s">
        <v>189</v>
      </c>
      <c r="B2554" s="2" t="s">
        <v>78</v>
      </c>
      <c r="C2554" s="14" t="s">
        <v>197</v>
      </c>
      <c r="D2554" s="2">
        <v>2015</v>
      </c>
      <c r="E2554" s="14">
        <v>2015</v>
      </c>
      <c r="F2554" s="14" t="s">
        <v>104</v>
      </c>
      <c r="G2554" s="26">
        <v>645</v>
      </c>
      <c r="H2554" s="26">
        <v>1506</v>
      </c>
      <c r="I2554" s="53">
        <v>8609</v>
      </c>
      <c r="J2554" s="30">
        <v>0.95650000000000002</v>
      </c>
      <c r="K2554" s="30"/>
      <c r="L2554" s="149">
        <v>116</v>
      </c>
      <c r="M2554" s="30">
        <v>0.27600000000000002</v>
      </c>
      <c r="N2554" s="30">
        <v>2.3900000000000001E-2</v>
      </c>
    </row>
    <row r="2555" spans="1:31">
      <c r="A2555" s="56" t="s">
        <v>190</v>
      </c>
      <c r="B2555" s="2" t="s">
        <v>77</v>
      </c>
      <c r="C2555" s="14" t="s">
        <v>197</v>
      </c>
      <c r="D2555" s="2">
        <v>2015</v>
      </c>
      <c r="E2555" s="14">
        <v>2015</v>
      </c>
      <c r="F2555" s="14" t="s">
        <v>104</v>
      </c>
      <c r="G2555" s="26">
        <v>35924</v>
      </c>
      <c r="H2555" s="26">
        <v>72366</v>
      </c>
      <c r="I2555" s="53">
        <v>264643</v>
      </c>
      <c r="J2555" s="30">
        <v>0.96850000000000003</v>
      </c>
      <c r="K2555" s="30"/>
      <c r="L2555" s="149">
        <v>13</v>
      </c>
      <c r="M2555" s="30">
        <v>0.46200000000000002</v>
      </c>
      <c r="N2555" s="30">
        <v>2.3400000000000001E-2</v>
      </c>
    </row>
    <row r="2556" spans="1:31">
      <c r="A2556" s="56" t="s">
        <v>191</v>
      </c>
      <c r="B2556" s="2" t="s">
        <v>78</v>
      </c>
      <c r="C2556" s="14" t="s">
        <v>197</v>
      </c>
      <c r="D2556" s="2">
        <v>2015</v>
      </c>
      <c r="E2556" s="14">
        <v>2015</v>
      </c>
      <c r="F2556" s="14" t="s">
        <v>104</v>
      </c>
      <c r="G2556" s="26">
        <v>2521</v>
      </c>
      <c r="H2556" s="26">
        <v>5191</v>
      </c>
      <c r="I2556" s="53">
        <v>11526</v>
      </c>
      <c r="J2556" s="30">
        <v>0.9899</v>
      </c>
      <c r="K2556" s="30"/>
      <c r="L2556" s="149">
        <v>116</v>
      </c>
      <c r="M2556" s="30">
        <v>0.27600000000000002</v>
      </c>
      <c r="N2556" s="30">
        <v>2.3900000000000001E-2</v>
      </c>
    </row>
    <row r="2557" spans="1:31">
      <c r="A2557" s="56" t="s">
        <v>192</v>
      </c>
      <c r="B2557" s="2" t="s">
        <v>78</v>
      </c>
      <c r="C2557" s="14" t="s">
        <v>197</v>
      </c>
      <c r="D2557" s="2">
        <v>2015</v>
      </c>
      <c r="E2557" s="14">
        <v>2015</v>
      </c>
      <c r="F2557" s="14" t="s">
        <v>104</v>
      </c>
      <c r="G2557" s="26">
        <v>7301</v>
      </c>
      <c r="H2557" s="26">
        <v>13117</v>
      </c>
      <c r="I2557" s="53">
        <v>37682</v>
      </c>
      <c r="J2557" s="30">
        <v>1</v>
      </c>
      <c r="K2557" s="30"/>
      <c r="L2557" s="149">
        <v>116</v>
      </c>
      <c r="M2557" s="30">
        <v>0.27600000000000002</v>
      </c>
      <c r="N2557" s="30">
        <v>2.3900000000000001E-2</v>
      </c>
    </row>
    <row r="2558" spans="1:31">
      <c r="A2558" s="13" t="s">
        <v>134</v>
      </c>
      <c r="B2558" s="2" t="s">
        <v>77</v>
      </c>
      <c r="C2558" s="14" t="s">
        <v>197</v>
      </c>
      <c r="D2558" s="2">
        <v>2015</v>
      </c>
      <c r="E2558" s="14">
        <v>2015</v>
      </c>
      <c r="F2558" s="14" t="s">
        <v>104</v>
      </c>
      <c r="G2558" s="26">
        <v>98413</v>
      </c>
      <c r="H2558" s="26">
        <v>228719</v>
      </c>
      <c r="I2558" s="53">
        <v>472610</v>
      </c>
      <c r="J2558" s="30">
        <v>0.95479999999999998</v>
      </c>
      <c r="K2558" s="30"/>
      <c r="L2558" s="149">
        <v>19</v>
      </c>
      <c r="M2558" s="30">
        <v>0.26300000000000001</v>
      </c>
      <c r="N2558" s="30">
        <v>2.5399999999999999E-2</v>
      </c>
    </row>
    <row r="2559" spans="1:31">
      <c r="A2559" s="13" t="s">
        <v>135</v>
      </c>
      <c r="B2559" s="2" t="s">
        <v>78</v>
      </c>
      <c r="C2559" s="14" t="s">
        <v>197</v>
      </c>
      <c r="D2559" s="2">
        <v>2015</v>
      </c>
      <c r="E2559" s="14">
        <v>2015</v>
      </c>
      <c r="F2559" s="14" t="s">
        <v>104</v>
      </c>
      <c r="G2559" s="26">
        <v>1505</v>
      </c>
      <c r="H2559" s="26">
        <v>3553</v>
      </c>
      <c r="I2559" s="53">
        <v>11823</v>
      </c>
      <c r="J2559" s="30">
        <v>1</v>
      </c>
      <c r="K2559" s="30"/>
      <c r="L2559" s="149">
        <v>116</v>
      </c>
      <c r="M2559" s="30">
        <v>0.27600000000000002</v>
      </c>
      <c r="N2559" s="30">
        <v>2.3900000000000001E-2</v>
      </c>
    </row>
    <row r="2560" spans="1:31">
      <c r="A2560" s="13" t="s">
        <v>136</v>
      </c>
      <c r="B2560" s="2" t="s">
        <v>78</v>
      </c>
      <c r="C2560" s="14" t="s">
        <v>197</v>
      </c>
      <c r="D2560" s="2">
        <v>2015</v>
      </c>
      <c r="E2560" s="14">
        <v>2015</v>
      </c>
      <c r="F2560" s="14" t="s">
        <v>104</v>
      </c>
      <c r="G2560" s="26">
        <v>12055</v>
      </c>
      <c r="H2560" s="26">
        <v>21035</v>
      </c>
      <c r="I2560" s="53">
        <v>50631</v>
      </c>
      <c r="J2560" s="30">
        <v>0.998</v>
      </c>
      <c r="K2560" s="30"/>
      <c r="L2560" s="149">
        <v>116</v>
      </c>
      <c r="M2560" s="30">
        <v>0.27600000000000002</v>
      </c>
      <c r="N2560" s="30">
        <v>2.3900000000000001E-2</v>
      </c>
    </row>
    <row r="2561" spans="1:14">
      <c r="A2561" s="13" t="s">
        <v>137</v>
      </c>
      <c r="B2561" s="2" t="s">
        <v>78</v>
      </c>
      <c r="C2561" s="14" t="s">
        <v>197</v>
      </c>
      <c r="D2561" s="2">
        <v>2015</v>
      </c>
      <c r="E2561" s="14">
        <v>2015</v>
      </c>
      <c r="F2561" s="14" t="s">
        <v>104</v>
      </c>
      <c r="G2561" s="26">
        <v>17504</v>
      </c>
      <c r="H2561" s="26">
        <v>43873</v>
      </c>
      <c r="I2561" s="53">
        <v>92165</v>
      </c>
      <c r="J2561" s="30">
        <v>0.97019999999999995</v>
      </c>
      <c r="K2561" s="30"/>
      <c r="L2561" s="149">
        <v>116</v>
      </c>
      <c r="M2561" s="30">
        <v>0.27600000000000002</v>
      </c>
      <c r="N2561" s="30">
        <v>2.3900000000000001E-2</v>
      </c>
    </row>
    <row r="2562" spans="1:14">
      <c r="A2562" s="13" t="s">
        <v>138</v>
      </c>
      <c r="B2562" s="2" t="s">
        <v>78</v>
      </c>
      <c r="C2562" s="14" t="s">
        <v>197</v>
      </c>
      <c r="D2562" s="2">
        <v>2015</v>
      </c>
      <c r="E2562" s="14">
        <v>2015</v>
      </c>
      <c r="F2562" s="14" t="s">
        <v>104</v>
      </c>
      <c r="G2562" s="26">
        <v>1048</v>
      </c>
      <c r="H2562" s="26">
        <v>2049</v>
      </c>
      <c r="I2562" s="53">
        <v>5568</v>
      </c>
      <c r="J2562" s="30">
        <v>1</v>
      </c>
      <c r="K2562" s="30"/>
      <c r="L2562" s="149">
        <v>116</v>
      </c>
      <c r="M2562" s="30">
        <v>0.27600000000000002</v>
      </c>
      <c r="N2562" s="30">
        <v>2.3900000000000001E-2</v>
      </c>
    </row>
    <row r="2563" spans="1:14">
      <c r="A2563" s="13" t="s">
        <v>139</v>
      </c>
      <c r="B2563" s="2" t="s">
        <v>78</v>
      </c>
      <c r="C2563" s="14" t="s">
        <v>197</v>
      </c>
      <c r="D2563" s="2">
        <v>2015</v>
      </c>
      <c r="E2563" s="14">
        <v>2015</v>
      </c>
      <c r="F2563" s="14" t="s">
        <v>104</v>
      </c>
      <c r="G2563" s="26">
        <v>68560</v>
      </c>
      <c r="H2563" s="26">
        <v>161466</v>
      </c>
      <c r="I2563" s="53">
        <v>386562</v>
      </c>
      <c r="J2563" s="30">
        <v>0.99570000000000003</v>
      </c>
      <c r="K2563" s="30"/>
      <c r="L2563" s="149">
        <v>44</v>
      </c>
      <c r="M2563" s="30">
        <v>0.159</v>
      </c>
      <c r="N2563" s="30">
        <v>7.7999999999999996E-3</v>
      </c>
    </row>
    <row r="2564" spans="1:14">
      <c r="A2564" s="13" t="s">
        <v>140</v>
      </c>
      <c r="B2564" s="2" t="s">
        <v>78</v>
      </c>
      <c r="C2564" s="14" t="s">
        <v>197</v>
      </c>
      <c r="D2564" s="2">
        <v>2015</v>
      </c>
      <c r="E2564" s="14">
        <v>2015</v>
      </c>
      <c r="F2564" s="14" t="s">
        <v>104</v>
      </c>
      <c r="G2564" s="26">
        <v>10805</v>
      </c>
      <c r="H2564" s="26">
        <v>24914</v>
      </c>
      <c r="I2564" s="53">
        <v>55951</v>
      </c>
      <c r="J2564" s="30">
        <v>0.99770000000000003</v>
      </c>
      <c r="K2564" s="30"/>
      <c r="L2564" s="149">
        <v>116</v>
      </c>
      <c r="M2564" s="30">
        <v>0.27600000000000002</v>
      </c>
      <c r="N2564" s="30">
        <v>2.3900000000000001E-2</v>
      </c>
    </row>
    <row r="2565" spans="1:14">
      <c r="A2565" s="13" t="s">
        <v>141</v>
      </c>
      <c r="B2565" s="2" t="s">
        <v>78</v>
      </c>
      <c r="C2565" s="14" t="s">
        <v>197</v>
      </c>
      <c r="D2565" s="2">
        <v>2015</v>
      </c>
      <c r="E2565" s="14">
        <v>2015</v>
      </c>
      <c r="F2565" s="14" t="s">
        <v>104</v>
      </c>
      <c r="G2565" s="26">
        <v>6287</v>
      </c>
      <c r="H2565" s="26">
        <v>12211</v>
      </c>
      <c r="I2565" s="53">
        <v>30291</v>
      </c>
      <c r="J2565" s="30">
        <v>0.99229999999999996</v>
      </c>
      <c r="K2565" s="30"/>
      <c r="L2565" s="149">
        <v>116</v>
      </c>
      <c r="M2565" s="30">
        <v>0.27600000000000002</v>
      </c>
      <c r="N2565" s="30">
        <v>2.3900000000000001E-2</v>
      </c>
    </row>
    <row r="2566" spans="1:14">
      <c r="A2566" s="13" t="s">
        <v>142</v>
      </c>
      <c r="B2566" s="2" t="s">
        <v>78</v>
      </c>
      <c r="C2566" s="14" t="s">
        <v>197</v>
      </c>
      <c r="D2566" s="2">
        <v>2015</v>
      </c>
      <c r="E2566" s="14">
        <v>2015</v>
      </c>
      <c r="F2566" s="14" t="s">
        <v>104</v>
      </c>
      <c r="G2566" s="26">
        <v>1553</v>
      </c>
      <c r="H2566" s="26">
        <v>3222</v>
      </c>
      <c r="I2566" s="53">
        <v>7702</v>
      </c>
      <c r="J2566" s="30">
        <v>0.77110000000000001</v>
      </c>
      <c r="K2566" s="30"/>
      <c r="L2566" s="149">
        <v>116</v>
      </c>
      <c r="M2566" s="30">
        <v>0.27600000000000002</v>
      </c>
      <c r="N2566" s="30">
        <v>2.3900000000000001E-2</v>
      </c>
    </row>
    <row r="2567" spans="1:14">
      <c r="A2567" s="13" t="s">
        <v>143</v>
      </c>
      <c r="B2567" s="2" t="s">
        <v>79</v>
      </c>
      <c r="C2567" s="14" t="s">
        <v>197</v>
      </c>
      <c r="D2567" s="2">
        <v>2015</v>
      </c>
      <c r="E2567" s="14">
        <v>2015</v>
      </c>
      <c r="F2567" s="14" t="s">
        <v>104</v>
      </c>
      <c r="G2567" s="26">
        <v>586748</v>
      </c>
      <c r="H2567" s="26">
        <v>1179266</v>
      </c>
      <c r="I2567" s="53">
        <v>3844329</v>
      </c>
      <c r="J2567" s="30">
        <v>0.95669999999999999</v>
      </c>
      <c r="K2567" s="30"/>
      <c r="L2567" s="149">
        <v>137</v>
      </c>
      <c r="M2567" s="30">
        <v>0.48199999999999998</v>
      </c>
      <c r="N2567" s="30">
        <v>3.8600000000000002E-2</v>
      </c>
    </row>
    <row r="2568" spans="1:14">
      <c r="A2568" s="13" t="s">
        <v>144</v>
      </c>
      <c r="B2568" s="2" t="s">
        <v>78</v>
      </c>
      <c r="C2568" s="14" t="s">
        <v>197</v>
      </c>
      <c r="D2568" s="2">
        <v>2015</v>
      </c>
      <c r="E2568" s="14">
        <v>2015</v>
      </c>
      <c r="F2568" s="14" t="s">
        <v>104</v>
      </c>
      <c r="G2568" s="26">
        <v>12137</v>
      </c>
      <c r="H2568" s="26">
        <v>29875</v>
      </c>
      <c r="I2568" s="53">
        <v>69306</v>
      </c>
      <c r="J2568" s="30">
        <v>0.99570000000000003</v>
      </c>
      <c r="K2568" s="30"/>
      <c r="L2568" s="149">
        <v>116</v>
      </c>
      <c r="M2568" s="30">
        <v>0.27600000000000002</v>
      </c>
      <c r="N2568" s="30">
        <v>2.3900000000000001E-2</v>
      </c>
    </row>
    <row r="2569" spans="1:14">
      <c r="A2569" s="13" t="s">
        <v>145</v>
      </c>
      <c r="B2569" s="2" t="s">
        <v>78</v>
      </c>
      <c r="C2569" s="14" t="s">
        <v>197</v>
      </c>
      <c r="D2569" s="2">
        <v>2015</v>
      </c>
      <c r="E2569" s="14">
        <v>2015</v>
      </c>
      <c r="F2569" s="14" t="s">
        <v>104</v>
      </c>
      <c r="G2569" s="26">
        <v>6477</v>
      </c>
      <c r="H2569" s="26">
        <v>10669</v>
      </c>
      <c r="I2569" s="53">
        <v>43350</v>
      </c>
      <c r="J2569" s="30">
        <v>0.98619999999999997</v>
      </c>
      <c r="K2569" s="30"/>
      <c r="L2569" s="149">
        <v>116</v>
      </c>
      <c r="M2569" s="30">
        <v>0.27600000000000002</v>
      </c>
      <c r="N2569" s="30">
        <v>2.3900000000000001E-2</v>
      </c>
    </row>
    <row r="2570" spans="1:14">
      <c r="A2570" s="13" t="s">
        <v>146</v>
      </c>
      <c r="B2570" s="2" t="s">
        <v>78</v>
      </c>
      <c r="C2570" s="14" t="s">
        <v>197</v>
      </c>
      <c r="D2570" s="2">
        <v>2015</v>
      </c>
      <c r="E2570" s="14">
        <v>2015</v>
      </c>
      <c r="F2570" s="14" t="s">
        <v>104</v>
      </c>
      <c r="G2570" s="26">
        <v>1127</v>
      </c>
      <c r="H2570" s="26">
        <v>2153</v>
      </c>
      <c r="I2570" s="53">
        <v>4756</v>
      </c>
      <c r="J2570" s="30">
        <v>1</v>
      </c>
      <c r="K2570" s="30"/>
      <c r="L2570" s="149">
        <v>116</v>
      </c>
      <c r="M2570" s="30">
        <v>0.27600000000000002</v>
      </c>
      <c r="N2570" s="30">
        <v>2.3900000000000001E-2</v>
      </c>
    </row>
    <row r="2571" spans="1:14">
      <c r="A2571" s="13" t="s">
        <v>147</v>
      </c>
      <c r="B2571" s="2" t="s">
        <v>78</v>
      </c>
      <c r="C2571" s="14" t="s">
        <v>197</v>
      </c>
      <c r="D2571" s="2">
        <v>2015</v>
      </c>
      <c r="E2571" s="14">
        <v>2015</v>
      </c>
      <c r="F2571" s="14" t="s">
        <v>104</v>
      </c>
      <c r="G2571" s="26">
        <v>7092</v>
      </c>
      <c r="H2571" s="26">
        <v>13257</v>
      </c>
      <c r="I2571" s="53">
        <v>40008</v>
      </c>
      <c r="J2571" s="30">
        <v>0.99229999999999996</v>
      </c>
      <c r="K2571" s="30"/>
      <c r="L2571" s="149">
        <v>116</v>
      </c>
      <c r="M2571" s="30">
        <v>0.27600000000000002</v>
      </c>
      <c r="N2571" s="30">
        <v>2.3900000000000001E-2</v>
      </c>
    </row>
    <row r="2572" spans="1:14">
      <c r="A2572" s="13" t="s">
        <v>148</v>
      </c>
      <c r="B2572" s="2" t="s">
        <v>78</v>
      </c>
      <c r="C2572" s="14" t="s">
        <v>197</v>
      </c>
      <c r="D2572" s="2">
        <v>2015</v>
      </c>
      <c r="E2572" s="14">
        <v>2015</v>
      </c>
      <c r="F2572" s="14" t="s">
        <v>104</v>
      </c>
      <c r="G2572" s="26">
        <v>25338</v>
      </c>
      <c r="H2572" s="26">
        <v>58614</v>
      </c>
      <c r="I2572" s="53">
        <v>136832</v>
      </c>
      <c r="J2572" s="30">
        <v>0.99319999999999997</v>
      </c>
      <c r="K2572" s="30"/>
      <c r="L2572" s="149">
        <v>11</v>
      </c>
      <c r="M2572" s="30">
        <v>0.182</v>
      </c>
      <c r="N2572" s="30">
        <v>1.2999999999999999E-2</v>
      </c>
    </row>
    <row r="2573" spans="1:14">
      <c r="A2573" s="13" t="s">
        <v>149</v>
      </c>
      <c r="B2573" s="2" t="s">
        <v>78</v>
      </c>
      <c r="C2573" s="14" t="s">
        <v>197</v>
      </c>
      <c r="D2573" s="2">
        <v>2015</v>
      </c>
      <c r="E2573" s="14">
        <v>2015</v>
      </c>
      <c r="F2573" s="14" t="s">
        <v>104</v>
      </c>
      <c r="G2573" s="26">
        <v>447</v>
      </c>
      <c r="H2573" s="26">
        <v>958</v>
      </c>
      <c r="I2573" s="53">
        <v>3105</v>
      </c>
      <c r="J2573" s="30">
        <v>1</v>
      </c>
      <c r="K2573" s="30"/>
      <c r="L2573" s="149">
        <v>116</v>
      </c>
      <c r="M2573" s="30">
        <v>0.27600000000000002</v>
      </c>
      <c r="N2573" s="30">
        <v>2.3900000000000001E-2</v>
      </c>
    </row>
    <row r="2574" spans="1:14">
      <c r="A2574" s="13" t="s">
        <v>150</v>
      </c>
      <c r="B2574" s="2" t="s">
        <v>78</v>
      </c>
      <c r="C2574" s="14" t="s">
        <v>197</v>
      </c>
      <c r="D2574" s="2">
        <v>2015</v>
      </c>
      <c r="E2574" s="14">
        <v>2015</v>
      </c>
      <c r="F2574" s="14" t="s">
        <v>104</v>
      </c>
      <c r="G2574" s="26">
        <v>496</v>
      </c>
      <c r="H2574" s="26">
        <v>820</v>
      </c>
      <c r="I2574" s="53">
        <v>3619</v>
      </c>
      <c r="J2574" s="30">
        <v>1</v>
      </c>
      <c r="K2574" s="30"/>
      <c r="L2574" s="149">
        <v>116</v>
      </c>
      <c r="M2574" s="30">
        <v>0.27600000000000002</v>
      </c>
      <c r="N2574" s="30">
        <v>2.3900000000000001E-2</v>
      </c>
    </row>
    <row r="2575" spans="1:14">
      <c r="A2575" s="13" t="s">
        <v>151</v>
      </c>
      <c r="B2575" s="2" t="s">
        <v>78</v>
      </c>
      <c r="C2575" s="14" t="s">
        <v>197</v>
      </c>
      <c r="D2575" s="2">
        <v>2015</v>
      </c>
      <c r="E2575" s="14">
        <v>2015</v>
      </c>
      <c r="F2575" s="14" t="s">
        <v>104</v>
      </c>
      <c r="G2575" s="26">
        <v>22336</v>
      </c>
      <c r="H2575" s="26">
        <v>49542</v>
      </c>
      <c r="I2575" s="53">
        <v>173262</v>
      </c>
      <c r="J2575" s="30">
        <v>1</v>
      </c>
      <c r="K2575" s="30"/>
      <c r="L2575" s="149">
        <v>18</v>
      </c>
      <c r="M2575" s="30">
        <v>0.27800000000000002</v>
      </c>
      <c r="N2575" s="30">
        <v>5.4699999999999999E-2</v>
      </c>
    </row>
    <row r="2576" spans="1:14">
      <c r="A2576" s="13" t="s">
        <v>152</v>
      </c>
      <c r="B2576" s="2" t="s">
        <v>78</v>
      </c>
      <c r="C2576" s="14" t="s">
        <v>197</v>
      </c>
      <c r="D2576" s="2">
        <v>2015</v>
      </c>
      <c r="E2576" s="14">
        <v>2015</v>
      </c>
      <c r="F2576" s="14" t="s">
        <v>104</v>
      </c>
      <c r="G2576" s="26">
        <v>3600</v>
      </c>
      <c r="H2576" s="26">
        <v>7378</v>
      </c>
      <c r="I2576" s="53">
        <v>31748</v>
      </c>
      <c r="J2576" s="30">
        <v>0.98709999999999998</v>
      </c>
      <c r="K2576" s="30"/>
      <c r="L2576" s="149">
        <v>116</v>
      </c>
      <c r="M2576" s="30">
        <v>0.27600000000000002</v>
      </c>
      <c r="N2576" s="30">
        <v>2.3900000000000001E-2</v>
      </c>
    </row>
    <row r="2577" spans="1:14">
      <c r="A2577" s="13" t="s">
        <v>153</v>
      </c>
      <c r="B2577" s="2" t="s">
        <v>78</v>
      </c>
      <c r="C2577" s="14" t="s">
        <v>197</v>
      </c>
      <c r="D2577" s="2">
        <v>2015</v>
      </c>
      <c r="E2577" s="14">
        <v>2015</v>
      </c>
      <c r="F2577" s="14" t="s">
        <v>104</v>
      </c>
      <c r="G2577" s="26">
        <v>4273</v>
      </c>
      <c r="H2577" s="26">
        <v>7752</v>
      </c>
      <c r="I2577" s="53">
        <v>24342</v>
      </c>
      <c r="J2577" s="30">
        <v>0.99019999999999997</v>
      </c>
      <c r="K2577" s="30"/>
      <c r="L2577" s="149">
        <v>116</v>
      </c>
      <c r="M2577" s="30">
        <v>0.27600000000000002</v>
      </c>
      <c r="N2577" s="30">
        <v>2.3900000000000001E-2</v>
      </c>
    </row>
    <row r="2578" spans="1:14">
      <c r="A2578" s="13" t="s">
        <v>154</v>
      </c>
      <c r="B2578" s="2" t="s">
        <v>77</v>
      </c>
      <c r="C2578" s="14" t="s">
        <v>197</v>
      </c>
      <c r="D2578" s="2">
        <v>2015</v>
      </c>
      <c r="E2578" s="14">
        <v>2015</v>
      </c>
      <c r="F2578" s="14" t="s">
        <v>104</v>
      </c>
      <c r="G2578" s="26">
        <v>124097</v>
      </c>
      <c r="H2578" s="26">
        <v>258800</v>
      </c>
      <c r="I2578" s="53">
        <v>874721</v>
      </c>
      <c r="J2578" s="30">
        <v>0.9829</v>
      </c>
      <c r="K2578" s="30"/>
      <c r="L2578" s="149">
        <v>30</v>
      </c>
      <c r="M2578" s="30">
        <v>0.4</v>
      </c>
      <c r="N2578" s="30">
        <v>3.8300000000000001E-2</v>
      </c>
    </row>
    <row r="2579" spans="1:14">
      <c r="A2579" s="13" t="s">
        <v>155</v>
      </c>
      <c r="B2579" s="2" t="s">
        <v>77</v>
      </c>
      <c r="C2579" s="14" t="s">
        <v>197</v>
      </c>
      <c r="D2579" s="2">
        <v>2015</v>
      </c>
      <c r="E2579" s="14">
        <v>2015</v>
      </c>
      <c r="F2579" s="14" t="s">
        <v>104</v>
      </c>
      <c r="G2579" s="26">
        <v>9381</v>
      </c>
      <c r="H2579" s="26">
        <v>18156</v>
      </c>
      <c r="I2579" s="53">
        <v>62786</v>
      </c>
      <c r="J2579" s="30">
        <v>0.96379999999999999</v>
      </c>
      <c r="K2579" s="30"/>
      <c r="L2579" s="149">
        <v>116</v>
      </c>
      <c r="M2579" s="30">
        <v>0.27600000000000002</v>
      </c>
      <c r="N2579" s="30">
        <v>2.3900000000000001E-2</v>
      </c>
    </row>
    <row r="2580" spans="1:14">
      <c r="A2580" s="13" t="s">
        <v>156</v>
      </c>
      <c r="B2580" s="2" t="s">
        <v>78</v>
      </c>
      <c r="C2580" s="14" t="s">
        <v>197</v>
      </c>
      <c r="D2580" s="2">
        <v>2015</v>
      </c>
      <c r="E2580" s="14">
        <v>2015</v>
      </c>
      <c r="F2580" s="14" t="s">
        <v>104</v>
      </c>
      <c r="G2580" s="26">
        <v>1063</v>
      </c>
      <c r="H2580" s="26">
        <v>2017</v>
      </c>
      <c r="I2580" s="53">
        <v>5760</v>
      </c>
      <c r="J2580" s="30">
        <v>1</v>
      </c>
      <c r="K2580" s="30"/>
      <c r="L2580" s="149">
        <v>116</v>
      </c>
      <c r="M2580" s="30">
        <v>0.27600000000000002</v>
      </c>
      <c r="N2580" s="30">
        <v>2.3900000000000001E-2</v>
      </c>
    </row>
    <row r="2581" spans="1:14">
      <c r="A2581" s="13" t="s">
        <v>157</v>
      </c>
      <c r="B2581" s="2" t="s">
        <v>78</v>
      </c>
      <c r="C2581" s="14" t="s">
        <v>197</v>
      </c>
      <c r="D2581" s="2">
        <v>2015</v>
      </c>
      <c r="E2581" s="14">
        <v>2015</v>
      </c>
      <c r="F2581" s="14" t="s">
        <v>104</v>
      </c>
      <c r="G2581" s="26">
        <v>130923</v>
      </c>
      <c r="H2581" s="26">
        <v>297717</v>
      </c>
      <c r="I2581" s="53">
        <v>806351</v>
      </c>
      <c r="J2581" s="30">
        <v>0.99809999999999999</v>
      </c>
      <c r="K2581" s="30"/>
      <c r="L2581" s="149">
        <v>85</v>
      </c>
      <c r="M2581" s="30">
        <v>0.17599999999999999</v>
      </c>
      <c r="N2581" s="30">
        <v>5.7599999999999998E-2</v>
      </c>
    </row>
    <row r="2582" spans="1:14">
      <c r="A2582" s="13" t="s">
        <v>158</v>
      </c>
      <c r="B2582" s="2" t="s">
        <v>77</v>
      </c>
      <c r="C2582" s="14" t="s">
        <v>197</v>
      </c>
      <c r="D2582" s="2">
        <v>2015</v>
      </c>
      <c r="E2582" s="14">
        <v>2015</v>
      </c>
      <c r="F2582" s="14" t="s">
        <v>104</v>
      </c>
      <c r="G2582" s="26">
        <v>105471</v>
      </c>
      <c r="H2582" s="26">
        <v>221342</v>
      </c>
      <c r="I2582" s="53">
        <v>538226</v>
      </c>
      <c r="J2582" s="30">
        <v>0.97809999999999997</v>
      </c>
      <c r="K2582" s="30"/>
      <c r="L2582" s="149">
        <v>29</v>
      </c>
      <c r="M2582" s="30">
        <v>0.55200000000000005</v>
      </c>
      <c r="N2582" s="30">
        <v>2.2000000000000001E-3</v>
      </c>
    </row>
    <row r="2583" spans="1:14">
      <c r="A2583" s="13" t="s">
        <v>159</v>
      </c>
      <c r="B2583" s="2" t="s">
        <v>78</v>
      </c>
      <c r="C2583" s="14" t="s">
        <v>197</v>
      </c>
      <c r="D2583" s="2">
        <v>2015</v>
      </c>
      <c r="E2583" s="14">
        <v>2015</v>
      </c>
      <c r="F2583" s="14" t="s">
        <v>104</v>
      </c>
      <c r="G2583" s="26">
        <v>2700</v>
      </c>
      <c r="H2583" s="26">
        <v>5982</v>
      </c>
      <c r="I2583" s="53">
        <v>18027</v>
      </c>
      <c r="J2583" s="30">
        <v>1</v>
      </c>
      <c r="K2583" s="30"/>
      <c r="L2583" s="149">
        <v>116</v>
      </c>
      <c r="M2583" s="30">
        <v>0.27600000000000002</v>
      </c>
      <c r="N2583" s="30">
        <v>2.3900000000000001E-2</v>
      </c>
    </row>
    <row r="2584" spans="1:14">
      <c r="A2584" s="13" t="s">
        <v>160</v>
      </c>
      <c r="B2584" s="2" t="s">
        <v>78</v>
      </c>
      <c r="C2584" s="14" t="s">
        <v>197</v>
      </c>
      <c r="D2584" s="2">
        <v>2015</v>
      </c>
      <c r="E2584" s="14">
        <v>2015</v>
      </c>
      <c r="F2584" s="14" t="s">
        <v>104</v>
      </c>
      <c r="G2584" s="26">
        <v>182115</v>
      </c>
      <c r="H2584" s="26">
        <v>404596</v>
      </c>
      <c r="I2584" s="53">
        <v>855222</v>
      </c>
      <c r="J2584" s="30">
        <v>0.99980000000000002</v>
      </c>
      <c r="K2584" s="30"/>
      <c r="L2584" s="149">
        <v>99</v>
      </c>
      <c r="M2584" s="30">
        <v>0.111</v>
      </c>
      <c r="N2584" s="30">
        <v>3.1199999999999999E-2</v>
      </c>
    </row>
    <row r="2585" spans="1:14">
      <c r="A2585" s="13" t="s">
        <v>161</v>
      </c>
      <c r="B2585" s="2" t="s">
        <v>77</v>
      </c>
      <c r="C2585" s="14" t="s">
        <v>197</v>
      </c>
      <c r="D2585" s="2">
        <v>2015</v>
      </c>
      <c r="E2585" s="14">
        <v>2015</v>
      </c>
      <c r="F2585" s="14" t="s">
        <v>104</v>
      </c>
      <c r="G2585" s="26">
        <v>143930</v>
      </c>
      <c r="H2585" s="26">
        <v>292683</v>
      </c>
      <c r="I2585" s="53">
        <v>862670</v>
      </c>
      <c r="J2585" s="30">
        <v>0.96550000000000002</v>
      </c>
      <c r="K2585" s="30"/>
      <c r="L2585" s="149">
        <v>50</v>
      </c>
      <c r="M2585" s="30">
        <v>0.42</v>
      </c>
      <c r="N2585" s="30">
        <v>1.09E-2</v>
      </c>
    </row>
    <row r="2586" spans="1:14">
      <c r="A2586" s="13" t="s">
        <v>162</v>
      </c>
      <c r="B2586" s="2" t="s">
        <v>77</v>
      </c>
      <c r="C2586" s="14" t="s">
        <v>197</v>
      </c>
      <c r="D2586" s="2">
        <v>2015</v>
      </c>
      <c r="E2586" s="14">
        <v>2015</v>
      </c>
      <c r="F2586" s="14" t="s">
        <v>104</v>
      </c>
      <c r="G2586" s="26">
        <v>34358</v>
      </c>
      <c r="H2586" s="26">
        <v>52477</v>
      </c>
      <c r="I2586" s="53">
        <v>224429</v>
      </c>
      <c r="J2586" s="30">
        <v>0.97540000000000004</v>
      </c>
      <c r="K2586" s="30"/>
      <c r="L2586" s="149">
        <v>10</v>
      </c>
      <c r="M2586" s="30">
        <v>0.8</v>
      </c>
      <c r="N2586" s="30">
        <v>7.6399999999999996E-2</v>
      </c>
    </row>
    <row r="2587" spans="1:14">
      <c r="A2587" s="13" t="s">
        <v>163</v>
      </c>
      <c r="B2587" s="2" t="s">
        <v>78</v>
      </c>
      <c r="C2587" s="14" t="s">
        <v>197</v>
      </c>
      <c r="D2587" s="2">
        <v>2015</v>
      </c>
      <c r="E2587" s="14">
        <v>2015</v>
      </c>
      <c r="F2587" s="14" t="s">
        <v>104</v>
      </c>
      <c r="G2587" s="26">
        <v>53544</v>
      </c>
      <c r="H2587" s="26">
        <v>122090</v>
      </c>
      <c r="I2587" s="53">
        <v>292843</v>
      </c>
      <c r="J2587" s="30">
        <v>0.98950000000000005</v>
      </c>
      <c r="K2587" s="30"/>
      <c r="L2587" s="149">
        <v>31</v>
      </c>
      <c r="M2587" s="30">
        <v>0.129</v>
      </c>
      <c r="N2587" s="30">
        <v>2.76E-2</v>
      </c>
    </row>
    <row r="2588" spans="1:14">
      <c r="A2588" s="13" t="s">
        <v>164</v>
      </c>
      <c r="B2588" s="2" t="s">
        <v>77</v>
      </c>
      <c r="C2588" s="14" t="s">
        <v>197</v>
      </c>
      <c r="D2588" s="2">
        <v>2015</v>
      </c>
      <c r="E2588" s="14">
        <v>2015</v>
      </c>
      <c r="F2588" s="14" t="s">
        <v>104</v>
      </c>
      <c r="G2588" s="26">
        <v>10019</v>
      </c>
      <c r="H2588" s="26">
        <v>18549</v>
      </c>
      <c r="I2588" s="53">
        <v>60795</v>
      </c>
      <c r="J2588" s="30">
        <v>0.97170000000000001</v>
      </c>
      <c r="K2588" s="30"/>
      <c r="L2588" s="149">
        <v>116</v>
      </c>
      <c r="M2588" s="30">
        <v>0.27600000000000002</v>
      </c>
      <c r="N2588" s="30">
        <v>2.3900000000000001E-2</v>
      </c>
    </row>
    <row r="2589" spans="1:14">
      <c r="A2589" s="13" t="s">
        <v>165</v>
      </c>
      <c r="B2589" s="2" t="s">
        <v>77</v>
      </c>
      <c r="C2589" s="14" t="s">
        <v>197</v>
      </c>
      <c r="D2589" s="2">
        <v>2015</v>
      </c>
      <c r="E2589" s="14">
        <v>2015</v>
      </c>
      <c r="F2589" s="14" t="s">
        <v>104</v>
      </c>
      <c r="G2589" s="26">
        <v>16351</v>
      </c>
      <c r="H2589" s="26">
        <v>31960</v>
      </c>
      <c r="I2589" s="53">
        <v>154015</v>
      </c>
      <c r="J2589" s="30">
        <v>0.96360000000000001</v>
      </c>
      <c r="K2589" s="30"/>
      <c r="L2589" s="149">
        <v>116</v>
      </c>
      <c r="M2589" s="30">
        <v>0.27600000000000002</v>
      </c>
      <c r="N2589" s="30">
        <v>2.3900000000000001E-2</v>
      </c>
    </row>
    <row r="2590" spans="1:14">
      <c r="A2590" s="13" t="s">
        <v>166</v>
      </c>
      <c r="B2590" s="2" t="s">
        <v>77</v>
      </c>
      <c r="C2590" s="14" t="s">
        <v>197</v>
      </c>
      <c r="D2590" s="2">
        <v>2015</v>
      </c>
      <c r="E2590" s="14">
        <v>2015</v>
      </c>
      <c r="F2590" s="14" t="s">
        <v>104</v>
      </c>
      <c r="G2590" s="26">
        <v>17045</v>
      </c>
      <c r="H2590" s="26">
        <v>36342</v>
      </c>
      <c r="I2590" s="53">
        <v>136237</v>
      </c>
      <c r="J2590" s="30">
        <v>0.96879999999999999</v>
      </c>
      <c r="K2590" s="30"/>
      <c r="L2590" s="149">
        <v>116</v>
      </c>
      <c r="M2590" s="30">
        <v>0.27600000000000002</v>
      </c>
      <c r="N2590" s="30">
        <v>2.3900000000000001E-2</v>
      </c>
    </row>
    <row r="2591" spans="1:14">
      <c r="A2591" s="13" t="s">
        <v>167</v>
      </c>
      <c r="B2591" s="2" t="s">
        <v>77</v>
      </c>
      <c r="C2591" s="14" t="s">
        <v>197</v>
      </c>
      <c r="D2591" s="2">
        <v>2015</v>
      </c>
      <c r="E2591" s="14">
        <v>2015</v>
      </c>
      <c r="F2591" s="14" t="s">
        <v>104</v>
      </c>
      <c r="G2591" s="26">
        <v>55319</v>
      </c>
      <c r="H2591" s="26">
        <v>110835</v>
      </c>
      <c r="I2591" s="53">
        <v>438573</v>
      </c>
      <c r="J2591" s="30">
        <v>0.97899999999999998</v>
      </c>
      <c r="K2591" s="30"/>
      <c r="L2591" s="149">
        <v>16</v>
      </c>
      <c r="M2591" s="30">
        <v>0.5</v>
      </c>
      <c r="N2591" s="30">
        <v>1.8599999999999998E-2</v>
      </c>
    </row>
    <row r="2592" spans="1:14">
      <c r="A2592" s="13" t="s">
        <v>168</v>
      </c>
      <c r="B2592" s="2" t="s">
        <v>77</v>
      </c>
      <c r="C2592" s="14" t="s">
        <v>197</v>
      </c>
      <c r="D2592" s="2">
        <v>2015</v>
      </c>
      <c r="E2592" s="14">
        <v>2015</v>
      </c>
      <c r="F2592" s="14" t="s">
        <v>104</v>
      </c>
      <c r="G2592" s="26">
        <v>13893</v>
      </c>
      <c r="H2592" s="26">
        <v>25832</v>
      </c>
      <c r="I2592" s="53">
        <v>77626</v>
      </c>
      <c r="J2592" s="30">
        <v>0.9587</v>
      </c>
      <c r="K2592" s="30"/>
      <c r="L2592" s="149">
        <v>116</v>
      </c>
      <c r="M2592" s="30">
        <v>0.27600000000000002</v>
      </c>
      <c r="N2592" s="30">
        <v>2.3900000000000001E-2</v>
      </c>
    </row>
    <row r="2593" spans="1:31">
      <c r="A2593" s="13" t="s">
        <v>169</v>
      </c>
      <c r="B2593" s="2" t="s">
        <v>78</v>
      </c>
      <c r="C2593" s="14" t="s">
        <v>197</v>
      </c>
      <c r="D2593" s="2">
        <v>2015</v>
      </c>
      <c r="E2593" s="14">
        <v>2015</v>
      </c>
      <c r="F2593" s="14" t="s">
        <v>104</v>
      </c>
      <c r="G2593" s="26">
        <v>13122</v>
      </c>
      <c r="H2593" s="26">
        <v>25356</v>
      </c>
      <c r="I2593" s="53">
        <v>64872</v>
      </c>
      <c r="J2593" s="30">
        <v>0.96899999999999997</v>
      </c>
      <c r="K2593" s="30"/>
      <c r="L2593" s="149">
        <v>116</v>
      </c>
      <c r="M2593" s="30">
        <v>0.27600000000000002</v>
      </c>
      <c r="N2593" s="30">
        <v>2.3900000000000001E-2</v>
      </c>
    </row>
    <row r="2594" spans="1:31">
      <c r="A2594" s="13" t="s">
        <v>170</v>
      </c>
      <c r="B2594" s="2" t="s">
        <v>78</v>
      </c>
      <c r="C2594" s="14" t="s">
        <v>197</v>
      </c>
      <c r="D2594" s="2">
        <v>2015</v>
      </c>
      <c r="E2594" s="14">
        <v>2015</v>
      </c>
      <c r="F2594" s="14" t="s">
        <v>104</v>
      </c>
      <c r="G2594" s="26">
        <v>162</v>
      </c>
      <c r="H2594" s="26">
        <v>297</v>
      </c>
      <c r="I2594" s="53">
        <v>810</v>
      </c>
      <c r="J2594" s="30">
        <v>1</v>
      </c>
      <c r="K2594" s="30"/>
      <c r="L2594" s="149">
        <v>116</v>
      </c>
      <c r="M2594" s="30">
        <v>0.27600000000000002</v>
      </c>
      <c r="N2594" s="30">
        <v>2.3900000000000001E-2</v>
      </c>
    </row>
    <row r="2595" spans="1:31">
      <c r="A2595" s="13" t="s">
        <v>171</v>
      </c>
      <c r="B2595" s="2" t="s">
        <v>78</v>
      </c>
      <c r="C2595" s="14" t="s">
        <v>197</v>
      </c>
      <c r="D2595" s="2">
        <v>2015</v>
      </c>
      <c r="E2595" s="14">
        <v>2015</v>
      </c>
      <c r="F2595" s="14" t="s">
        <v>104</v>
      </c>
      <c r="G2595" s="26">
        <v>3277</v>
      </c>
      <c r="H2595" s="26">
        <v>7018</v>
      </c>
      <c r="I2595" s="53">
        <v>17201</v>
      </c>
      <c r="J2595" s="30">
        <v>0.98550000000000004</v>
      </c>
      <c r="K2595" s="30"/>
      <c r="L2595" s="149">
        <v>116</v>
      </c>
      <c r="M2595" s="30">
        <v>0.27600000000000002</v>
      </c>
      <c r="N2595" s="30">
        <v>2.3900000000000001E-2</v>
      </c>
    </row>
    <row r="2596" spans="1:31">
      <c r="A2596" s="13" t="s">
        <v>172</v>
      </c>
      <c r="B2596" s="2" t="s">
        <v>77</v>
      </c>
      <c r="C2596" s="14" t="s">
        <v>197</v>
      </c>
      <c r="D2596" s="2">
        <v>2015</v>
      </c>
      <c r="E2596" s="14">
        <v>2015</v>
      </c>
      <c r="F2596" s="14" t="s">
        <v>104</v>
      </c>
      <c r="G2596" s="26">
        <v>23396</v>
      </c>
      <c r="H2596" s="26">
        <v>44475</v>
      </c>
      <c r="I2596" s="53">
        <v>119420</v>
      </c>
      <c r="J2596" s="30">
        <v>0.96940000000000004</v>
      </c>
      <c r="K2596" s="30"/>
      <c r="L2596" s="149">
        <v>5</v>
      </c>
      <c r="M2596" s="30">
        <v>0.8</v>
      </c>
      <c r="N2596" s="30">
        <v>1.8200000000000001E-2</v>
      </c>
    </row>
    <row r="2597" spans="1:31">
      <c r="A2597" s="13" t="s">
        <v>173</v>
      </c>
      <c r="B2597" s="2" t="s">
        <v>77</v>
      </c>
      <c r="C2597" s="14" t="s">
        <v>197</v>
      </c>
      <c r="D2597" s="2">
        <v>2015</v>
      </c>
      <c r="E2597" s="14">
        <v>2015</v>
      </c>
      <c r="F2597" s="14" t="s">
        <v>104</v>
      </c>
      <c r="G2597" s="26">
        <v>20080</v>
      </c>
      <c r="H2597" s="26">
        <v>36122</v>
      </c>
      <c r="I2597" s="53">
        <v>124099</v>
      </c>
      <c r="J2597" s="30">
        <v>0.9355</v>
      </c>
      <c r="K2597" s="30"/>
      <c r="L2597" s="149">
        <v>116</v>
      </c>
      <c r="M2597" s="30">
        <v>0.27600000000000002</v>
      </c>
      <c r="N2597" s="30">
        <v>2.3900000000000001E-2</v>
      </c>
    </row>
    <row r="2598" spans="1:31">
      <c r="A2598" s="13" t="s">
        <v>174</v>
      </c>
      <c r="B2598" s="2" t="s">
        <v>78</v>
      </c>
      <c r="C2598" s="14" t="s">
        <v>197</v>
      </c>
      <c r="D2598" s="2">
        <v>2015</v>
      </c>
      <c r="E2598" s="14">
        <v>2015</v>
      </c>
      <c r="F2598" s="14" t="s">
        <v>104</v>
      </c>
      <c r="G2598" s="26">
        <v>43765</v>
      </c>
      <c r="H2598" s="26">
        <v>93228</v>
      </c>
      <c r="I2598" s="53">
        <v>232570</v>
      </c>
      <c r="J2598" s="30">
        <v>0.99309999999999998</v>
      </c>
      <c r="K2598" s="30"/>
      <c r="L2598" s="149">
        <v>22</v>
      </c>
      <c r="M2598" s="30">
        <v>9.0999999999999998E-2</v>
      </c>
      <c r="N2598" s="30">
        <v>1.55E-2</v>
      </c>
    </row>
    <row r="2599" spans="1:31">
      <c r="A2599" s="13" t="s">
        <v>175</v>
      </c>
      <c r="B2599" s="2" t="s">
        <v>78</v>
      </c>
      <c r="C2599" s="14" t="s">
        <v>197</v>
      </c>
      <c r="D2599" s="2">
        <v>2015</v>
      </c>
      <c r="E2599" s="14">
        <v>2015</v>
      </c>
      <c r="F2599" s="14" t="s">
        <v>104</v>
      </c>
      <c r="G2599" s="26">
        <v>5697</v>
      </c>
      <c r="H2599" s="26">
        <v>13149</v>
      </c>
      <c r="I2599" s="53">
        <v>40642</v>
      </c>
      <c r="J2599" s="30">
        <v>0.99009999999999998</v>
      </c>
      <c r="K2599" s="30"/>
      <c r="L2599" s="149">
        <v>116</v>
      </c>
      <c r="M2599" s="30">
        <v>0.27600000000000002</v>
      </c>
      <c r="N2599" s="30">
        <v>2.3900000000000001E-2</v>
      </c>
    </row>
    <row r="2600" spans="1:31">
      <c r="A2600" s="13" t="s">
        <v>176</v>
      </c>
      <c r="B2600" s="2" t="s">
        <v>78</v>
      </c>
      <c r="C2600" s="14" t="s">
        <v>197</v>
      </c>
      <c r="D2600" s="2">
        <v>2015</v>
      </c>
      <c r="E2600" s="14">
        <v>2015</v>
      </c>
      <c r="F2600" s="14" t="s">
        <v>104</v>
      </c>
      <c r="G2600" s="26">
        <v>4853</v>
      </c>
      <c r="H2600" s="26">
        <v>10675</v>
      </c>
      <c r="I2600" s="53">
        <v>27074</v>
      </c>
      <c r="J2600" s="30">
        <v>0.96230000000000004</v>
      </c>
      <c r="K2600" s="30"/>
      <c r="L2600" s="149">
        <v>116</v>
      </c>
      <c r="M2600" s="30">
        <v>0.27600000000000002</v>
      </c>
      <c r="N2600" s="30">
        <v>2.3900000000000001E-2</v>
      </c>
    </row>
    <row r="2601" spans="1:31">
      <c r="A2601" s="13" t="s">
        <v>177</v>
      </c>
      <c r="B2601" s="2" t="s">
        <v>78</v>
      </c>
      <c r="C2601" s="14" t="s">
        <v>197</v>
      </c>
      <c r="D2601" s="2">
        <v>2015</v>
      </c>
      <c r="E2601" s="14">
        <v>2015</v>
      </c>
      <c r="F2601" s="14" t="s">
        <v>104</v>
      </c>
      <c r="G2601" s="26">
        <v>1043</v>
      </c>
      <c r="H2601" s="26">
        <v>1890</v>
      </c>
      <c r="I2601" s="53">
        <v>5044</v>
      </c>
      <c r="J2601" s="30">
        <v>1</v>
      </c>
      <c r="K2601" s="30"/>
      <c r="L2601" s="149">
        <v>116</v>
      </c>
      <c r="M2601" s="30">
        <v>0.27600000000000002</v>
      </c>
      <c r="N2601" s="30">
        <v>2.3900000000000001E-2</v>
      </c>
    </row>
    <row r="2602" spans="1:31">
      <c r="A2602" s="13" t="s">
        <v>178</v>
      </c>
      <c r="B2602" s="2" t="s">
        <v>77</v>
      </c>
      <c r="C2602" s="14" t="s">
        <v>197</v>
      </c>
      <c r="D2602" s="2">
        <v>2015</v>
      </c>
      <c r="E2602" s="14">
        <v>2015</v>
      </c>
      <c r="F2602" s="14" t="s">
        <v>104</v>
      </c>
      <c r="G2602" s="26">
        <v>53294</v>
      </c>
      <c r="H2602" s="26">
        <v>124868</v>
      </c>
      <c r="I2602" s="53">
        <v>247715</v>
      </c>
      <c r="J2602" s="30">
        <v>0.9829</v>
      </c>
      <c r="K2602" s="30"/>
      <c r="L2602" s="149">
        <v>12</v>
      </c>
      <c r="M2602" s="30">
        <v>0.33300000000000002</v>
      </c>
      <c r="N2602" s="30">
        <v>2.93E-2</v>
      </c>
      <c r="O2602" s="1"/>
      <c r="P2602" s="1"/>
      <c r="Q2602" s="1"/>
      <c r="R2602" s="1"/>
      <c r="S2602" s="1"/>
      <c r="T2602" s="1"/>
      <c r="U2602" s="1"/>
      <c r="V2602" s="1"/>
      <c r="W2602" s="1"/>
      <c r="X2602" s="1"/>
      <c r="Y2602" s="1"/>
      <c r="Z2602" s="1"/>
      <c r="AA2602" s="1"/>
      <c r="AB2602" s="1"/>
      <c r="AC2602" s="1"/>
      <c r="AD2602" s="1"/>
      <c r="AE2602" s="1"/>
    </row>
    <row r="2603" spans="1:31">
      <c r="A2603" s="13" t="s">
        <v>179</v>
      </c>
      <c r="B2603" s="2" t="s">
        <v>78</v>
      </c>
      <c r="C2603" s="14" t="s">
        <v>197</v>
      </c>
      <c r="D2603" s="2">
        <v>2015</v>
      </c>
      <c r="E2603" s="14">
        <v>2015</v>
      </c>
      <c r="F2603" s="14" t="s">
        <v>104</v>
      </c>
      <c r="G2603" s="26">
        <v>3162</v>
      </c>
      <c r="H2603" s="26">
        <v>5635</v>
      </c>
      <c r="I2603" s="53">
        <v>14525</v>
      </c>
      <c r="J2603" s="30">
        <v>0.96399999999999997</v>
      </c>
      <c r="K2603" s="30"/>
      <c r="L2603" s="149">
        <v>116</v>
      </c>
      <c r="M2603" s="30">
        <v>0.27600000000000002</v>
      </c>
      <c r="N2603" s="30">
        <v>2.3900000000000001E-2</v>
      </c>
      <c r="O2603" s="1"/>
      <c r="P2603" s="1"/>
      <c r="Q2603" s="1"/>
      <c r="R2603" s="1"/>
      <c r="S2603" s="1"/>
      <c r="T2603" s="1"/>
      <c r="U2603" s="1"/>
      <c r="V2603" s="1"/>
      <c r="W2603" s="1"/>
      <c r="X2603" s="1"/>
      <c r="Y2603" s="1"/>
      <c r="Z2603" s="1"/>
      <c r="AA2603" s="1"/>
      <c r="AB2603" s="1"/>
      <c r="AC2603" s="1"/>
      <c r="AD2603" s="1"/>
      <c r="AE2603" s="1"/>
    </row>
    <row r="2604" spans="1:31">
      <c r="A2604" s="13" t="s">
        <v>180</v>
      </c>
      <c r="B2604" s="2" t="s">
        <v>77</v>
      </c>
      <c r="C2604" s="14" t="s">
        <v>197</v>
      </c>
      <c r="D2604" s="2">
        <v>2015</v>
      </c>
      <c r="E2604" s="14">
        <v>2015</v>
      </c>
      <c r="F2604" s="14" t="s">
        <v>104</v>
      </c>
      <c r="G2604" s="26">
        <v>37409</v>
      </c>
      <c r="H2604" s="26">
        <v>75621</v>
      </c>
      <c r="I2604" s="53">
        <v>228883</v>
      </c>
      <c r="J2604" s="30">
        <v>0.97009999999999996</v>
      </c>
      <c r="K2604" s="30"/>
      <c r="L2604" s="149">
        <v>13</v>
      </c>
      <c r="M2604" s="30">
        <v>0.38500000000000001</v>
      </c>
      <c r="N2604" s="30">
        <v>6.2899999999999998E-2</v>
      </c>
      <c r="O2604" s="1"/>
      <c r="P2604" s="1"/>
      <c r="Q2604" s="1"/>
      <c r="R2604" s="1"/>
      <c r="S2604" s="1"/>
      <c r="T2604" s="1"/>
      <c r="U2604" s="1"/>
      <c r="V2604" s="1"/>
      <c r="W2604" s="1"/>
      <c r="X2604" s="1"/>
      <c r="Y2604" s="1"/>
      <c r="Z2604" s="1"/>
      <c r="AA2604" s="1"/>
      <c r="AB2604" s="1"/>
      <c r="AC2604" s="1"/>
      <c r="AD2604" s="1"/>
      <c r="AE2604" s="1"/>
    </row>
    <row r="2605" spans="1:31">
      <c r="A2605" s="13" t="s">
        <v>181</v>
      </c>
      <c r="B2605" s="2" t="s">
        <v>77</v>
      </c>
      <c r="C2605" s="14" t="s">
        <v>197</v>
      </c>
      <c r="D2605" s="2">
        <v>2015</v>
      </c>
      <c r="E2605" s="14">
        <v>2015</v>
      </c>
      <c r="F2605" s="14" t="s">
        <v>104</v>
      </c>
      <c r="G2605" s="26">
        <v>10413</v>
      </c>
      <c r="H2605" s="26">
        <v>20971</v>
      </c>
      <c r="I2605" s="53">
        <v>57394</v>
      </c>
      <c r="J2605" s="30">
        <v>0.92630000000000001</v>
      </c>
      <c r="K2605" s="30"/>
      <c r="L2605" s="149">
        <v>116</v>
      </c>
      <c r="M2605" s="30">
        <v>0.27600000000000002</v>
      </c>
      <c r="N2605" s="30">
        <v>2.3900000000000001E-2</v>
      </c>
      <c r="O2605" s="1"/>
      <c r="P2605" s="1"/>
      <c r="Q2605" s="1"/>
      <c r="R2605" s="1"/>
      <c r="S2605" s="1"/>
      <c r="T2605" s="1"/>
      <c r="U2605" s="1"/>
      <c r="V2605" s="1"/>
      <c r="W2605" s="1"/>
      <c r="X2605" s="1"/>
      <c r="Y2605" s="1"/>
      <c r="Z2605" s="1"/>
      <c r="AA2605" s="1"/>
      <c r="AB2605" s="1"/>
      <c r="AC2605" s="1"/>
      <c r="AD2605" s="1"/>
      <c r="AE2605" s="1"/>
    </row>
    <row r="2606" spans="1:31">
      <c r="A2606" s="13" t="s">
        <v>182</v>
      </c>
      <c r="B2606" s="2" t="s">
        <v>78</v>
      </c>
      <c r="C2606" s="14" t="s">
        <v>197</v>
      </c>
      <c r="D2606" s="2">
        <v>2015</v>
      </c>
      <c r="E2606" s="14">
        <v>2015</v>
      </c>
      <c r="F2606" s="14" t="s">
        <v>104</v>
      </c>
      <c r="G2606" s="26">
        <v>6349</v>
      </c>
      <c r="H2606" s="26">
        <v>13784</v>
      </c>
      <c r="I2606" s="53">
        <v>30995</v>
      </c>
      <c r="J2606" s="30">
        <v>1</v>
      </c>
      <c r="K2606" s="30"/>
      <c r="L2606" s="149">
        <v>116</v>
      </c>
      <c r="M2606" s="30">
        <v>0.27600000000000002</v>
      </c>
      <c r="N2606" s="30">
        <v>2.3900000000000001E-2</v>
      </c>
      <c r="O2606" s="1"/>
      <c r="P2606" s="1"/>
      <c r="Q2606" s="1"/>
      <c r="R2606" s="1"/>
      <c r="S2606" s="1"/>
      <c r="T2606" s="1"/>
      <c r="U2606" s="1"/>
      <c r="V2606" s="1"/>
      <c r="W2606" s="1"/>
      <c r="X2606" s="1"/>
      <c r="Y2606" s="1"/>
      <c r="Z2606" s="1"/>
      <c r="AA2606" s="1"/>
      <c r="AB2606" s="1"/>
      <c r="AC2606" s="1"/>
      <c r="AD2606" s="1"/>
      <c r="AE2606" s="1"/>
    </row>
    <row r="2607" spans="1:31">
      <c r="A2607" s="56" t="s">
        <v>183</v>
      </c>
      <c r="B2607" s="2" t="s">
        <v>66</v>
      </c>
      <c r="C2607" s="14" t="s">
        <v>198</v>
      </c>
      <c r="D2607" s="2">
        <v>2015</v>
      </c>
      <c r="E2607" s="14">
        <v>2015</v>
      </c>
      <c r="F2607" s="14" t="s">
        <v>104</v>
      </c>
      <c r="G2607" s="26">
        <v>2147893</v>
      </c>
      <c r="H2607" s="26">
        <v>4488728</v>
      </c>
      <c r="I2607" s="53">
        <v>13054801</v>
      </c>
      <c r="J2607" s="30">
        <v>0.96709999999999996</v>
      </c>
      <c r="K2607" s="30"/>
      <c r="L2607" s="149">
        <v>876</v>
      </c>
      <c r="M2607" s="30">
        <v>0.32500000000000001</v>
      </c>
      <c r="N2607" s="30">
        <v>4.5499999999999999E-2</v>
      </c>
      <c r="O2607" s="2"/>
      <c r="P2607" s="2"/>
      <c r="Q2607" s="2"/>
      <c r="R2607" s="2"/>
      <c r="S2607" s="2"/>
      <c r="T2607" s="2"/>
      <c r="U2607" s="2"/>
      <c r="V2607" s="2"/>
      <c r="W2607" s="2"/>
      <c r="X2607" s="2"/>
      <c r="Y2607" s="2"/>
      <c r="Z2607" s="2"/>
      <c r="AA2607" s="2"/>
      <c r="AB2607" s="2"/>
      <c r="AC2607" s="2"/>
      <c r="AD2607" s="2"/>
      <c r="AE2607" s="2"/>
    </row>
    <row r="2608" spans="1:31">
      <c r="A2608" s="56" t="s">
        <v>184</v>
      </c>
      <c r="B2608" s="2" t="s">
        <v>77</v>
      </c>
      <c r="C2608" s="14" t="s">
        <v>198</v>
      </c>
      <c r="D2608" s="2">
        <v>2015</v>
      </c>
      <c r="E2608" s="14">
        <v>2015</v>
      </c>
      <c r="F2608" s="14" t="s">
        <v>104</v>
      </c>
      <c r="G2608" s="26">
        <v>62511</v>
      </c>
      <c r="H2608" s="26">
        <v>121514</v>
      </c>
      <c r="I2608" s="53">
        <v>432134</v>
      </c>
      <c r="J2608" s="30">
        <v>0.85629999999999995</v>
      </c>
      <c r="K2608" s="30"/>
      <c r="L2608" s="149">
        <v>20</v>
      </c>
      <c r="M2608" s="30">
        <v>0.7</v>
      </c>
      <c r="N2608" s="30">
        <v>3.3399999999999999E-2</v>
      </c>
      <c r="O2608" s="1"/>
      <c r="P2608" s="1"/>
      <c r="Q2608" s="1"/>
      <c r="R2608" s="1"/>
      <c r="S2608" s="1"/>
      <c r="T2608" s="1"/>
      <c r="U2608" s="1"/>
      <c r="V2608" s="1"/>
      <c r="W2608" s="1"/>
      <c r="X2608" s="1"/>
      <c r="Y2608" s="1"/>
      <c r="Z2608" s="1"/>
      <c r="AA2608" s="1"/>
      <c r="AB2608" s="1"/>
      <c r="AC2608" s="1"/>
      <c r="AD2608" s="1"/>
      <c r="AE2608" s="1"/>
    </row>
    <row r="2609" spans="1:31">
      <c r="A2609" s="56" t="s">
        <v>185</v>
      </c>
      <c r="B2609" s="2" t="s">
        <v>78</v>
      </c>
      <c r="C2609" s="14" t="s">
        <v>198</v>
      </c>
      <c r="D2609" s="2">
        <v>2015</v>
      </c>
      <c r="E2609" s="14">
        <v>2015</v>
      </c>
      <c r="F2609" s="14" t="s">
        <v>104</v>
      </c>
      <c r="G2609" s="26">
        <v>98</v>
      </c>
      <c r="H2609" s="26">
        <v>166</v>
      </c>
      <c r="I2609" s="53">
        <v>360</v>
      </c>
      <c r="J2609" s="30">
        <v>1</v>
      </c>
      <c r="K2609" s="30"/>
      <c r="L2609" s="149">
        <v>130</v>
      </c>
      <c r="M2609" s="30">
        <v>0.254</v>
      </c>
      <c r="N2609" s="30">
        <v>2.3599999999999999E-2</v>
      </c>
      <c r="O2609" s="1"/>
      <c r="P2609" s="1"/>
      <c r="Q2609" s="1"/>
      <c r="R2609" s="1"/>
      <c r="S2609" s="1"/>
      <c r="T2609" s="1"/>
      <c r="U2609" s="1"/>
      <c r="V2609" s="1"/>
      <c r="W2609" s="1"/>
      <c r="X2609" s="1"/>
      <c r="Y2609" s="1"/>
      <c r="Z2609" s="1"/>
      <c r="AA2609" s="1"/>
      <c r="AB2609" s="1"/>
      <c r="AC2609" s="1"/>
      <c r="AD2609" s="1"/>
      <c r="AE2609" s="1"/>
    </row>
    <row r="2610" spans="1:31">
      <c r="A2610" s="56" t="s">
        <v>186</v>
      </c>
      <c r="B2610" s="2" t="s">
        <v>78</v>
      </c>
      <c r="C2610" s="14" t="s">
        <v>198</v>
      </c>
      <c r="D2610" s="2">
        <v>2015</v>
      </c>
      <c r="E2610" s="14">
        <v>2015</v>
      </c>
      <c r="F2610" s="14" t="s">
        <v>104</v>
      </c>
      <c r="G2610" s="26">
        <v>1775</v>
      </c>
      <c r="H2610" s="26">
        <v>3408</v>
      </c>
      <c r="I2610" s="53">
        <v>8030</v>
      </c>
      <c r="J2610" s="30">
        <v>0.97470000000000001</v>
      </c>
      <c r="K2610" s="30"/>
      <c r="L2610" s="149">
        <v>130</v>
      </c>
      <c r="M2610" s="30">
        <v>0.254</v>
      </c>
      <c r="N2610" s="30">
        <v>2.3599999999999999E-2</v>
      </c>
      <c r="O2610" s="1"/>
      <c r="P2610" s="1"/>
      <c r="Q2610" s="1"/>
      <c r="R2610" s="1"/>
      <c r="S2610" s="1"/>
      <c r="T2610" s="1"/>
      <c r="U2610" s="1"/>
      <c r="V2610" s="1"/>
      <c r="W2610" s="1"/>
      <c r="X2610" s="1"/>
      <c r="Y2610" s="1"/>
      <c r="Z2610" s="1"/>
      <c r="AA2610" s="1"/>
      <c r="AB2610" s="1"/>
      <c r="AC2610" s="1"/>
      <c r="AD2610" s="1"/>
      <c r="AE2610" s="1"/>
    </row>
    <row r="2611" spans="1:31">
      <c r="A2611" s="56" t="s">
        <v>187</v>
      </c>
      <c r="B2611" s="2" t="s">
        <v>78</v>
      </c>
      <c r="C2611" s="14" t="s">
        <v>198</v>
      </c>
      <c r="D2611" s="2">
        <v>2015</v>
      </c>
      <c r="E2611" s="14">
        <v>2015</v>
      </c>
      <c r="F2611" s="14" t="s">
        <v>104</v>
      </c>
      <c r="G2611" s="26">
        <v>16656</v>
      </c>
      <c r="H2611" s="26">
        <v>32212</v>
      </c>
      <c r="I2611" s="53">
        <v>82652</v>
      </c>
      <c r="J2611" s="30">
        <v>0.88400000000000001</v>
      </c>
      <c r="K2611" s="30"/>
      <c r="L2611" s="149">
        <v>130</v>
      </c>
      <c r="M2611" s="30">
        <v>0.254</v>
      </c>
      <c r="N2611" s="30">
        <v>2.3599999999999999E-2</v>
      </c>
      <c r="O2611" s="1"/>
      <c r="P2611" s="1"/>
      <c r="Q2611" s="1"/>
      <c r="R2611" s="1"/>
      <c r="S2611" s="1"/>
      <c r="T2611" s="1"/>
      <c r="U2611" s="1"/>
      <c r="V2611" s="1"/>
      <c r="W2611" s="1"/>
      <c r="X2611" s="1"/>
      <c r="Y2611" s="1"/>
      <c r="Z2611" s="1"/>
      <c r="AA2611" s="1"/>
      <c r="AB2611" s="1"/>
      <c r="AC2611" s="1"/>
      <c r="AD2611" s="1"/>
      <c r="AE2611" s="1"/>
    </row>
    <row r="2612" spans="1:31">
      <c r="A2612" s="56" t="s">
        <v>188</v>
      </c>
      <c r="B2612" s="2" t="s">
        <v>78</v>
      </c>
      <c r="C2612" s="14" t="s">
        <v>198</v>
      </c>
      <c r="D2612" s="2">
        <v>2015</v>
      </c>
      <c r="E2612" s="14">
        <v>2015</v>
      </c>
      <c r="F2612" s="14" t="s">
        <v>104</v>
      </c>
      <c r="G2612" s="26">
        <v>2895</v>
      </c>
      <c r="H2612" s="26">
        <v>5427</v>
      </c>
      <c r="I2612" s="53">
        <v>11862</v>
      </c>
      <c r="J2612" s="30">
        <v>0.99099999999999999</v>
      </c>
      <c r="K2612" s="30"/>
      <c r="L2612" s="149">
        <v>130</v>
      </c>
      <c r="M2612" s="30">
        <v>0.254</v>
      </c>
      <c r="N2612" s="30">
        <v>2.3599999999999999E-2</v>
      </c>
      <c r="O2612" s="1"/>
      <c r="P2612" s="1"/>
      <c r="Q2612" s="1"/>
      <c r="R2612" s="1"/>
      <c r="S2612" s="1"/>
      <c r="T2612" s="1"/>
      <c r="U2612" s="1"/>
      <c r="V2612" s="1"/>
      <c r="W2612" s="1"/>
      <c r="X2612" s="1"/>
      <c r="Y2612" s="1"/>
      <c r="Z2612" s="1"/>
      <c r="AA2612" s="1"/>
      <c r="AB2612" s="1"/>
      <c r="AC2612" s="1"/>
      <c r="AD2612" s="1"/>
      <c r="AE2612" s="1"/>
    </row>
    <row r="2613" spans="1:31">
      <c r="A2613" s="56" t="s">
        <v>189</v>
      </c>
      <c r="B2613" s="2" t="s">
        <v>78</v>
      </c>
      <c r="C2613" s="14" t="s">
        <v>198</v>
      </c>
      <c r="D2613" s="2">
        <v>2015</v>
      </c>
      <c r="E2613" s="14">
        <v>2015</v>
      </c>
      <c r="F2613" s="14" t="s">
        <v>104</v>
      </c>
      <c r="G2613" s="26">
        <v>624</v>
      </c>
      <c r="H2613" s="26">
        <v>1427</v>
      </c>
      <c r="I2613" s="53">
        <v>8664</v>
      </c>
      <c r="J2613" s="30">
        <v>0.91300000000000003</v>
      </c>
      <c r="K2613" s="30"/>
      <c r="L2613" s="149">
        <v>130</v>
      </c>
      <c r="M2613" s="30">
        <v>0.254</v>
      </c>
      <c r="N2613" s="30">
        <v>2.3599999999999999E-2</v>
      </c>
      <c r="O2613" s="1"/>
      <c r="P2613" s="1"/>
      <c r="Q2613" s="1"/>
      <c r="R2613" s="1"/>
      <c r="S2613" s="1"/>
      <c r="T2613" s="1"/>
      <c r="U2613" s="1"/>
      <c r="V2613" s="1"/>
      <c r="W2613" s="1"/>
      <c r="X2613" s="1"/>
      <c r="Y2613" s="1"/>
      <c r="Z2613" s="1"/>
      <c r="AA2613" s="1"/>
      <c r="AB2613" s="1"/>
      <c r="AC2613" s="1"/>
      <c r="AD2613" s="1"/>
      <c r="AE2613" s="1"/>
    </row>
    <row r="2614" spans="1:31">
      <c r="A2614" s="56" t="s">
        <v>190</v>
      </c>
      <c r="B2614" s="2" t="s">
        <v>77</v>
      </c>
      <c r="C2614" s="14" t="s">
        <v>198</v>
      </c>
      <c r="D2614" s="2">
        <v>2015</v>
      </c>
      <c r="E2614" s="14">
        <v>2015</v>
      </c>
      <c r="F2614" s="14" t="s">
        <v>104</v>
      </c>
      <c r="G2614" s="26">
        <v>35800</v>
      </c>
      <c r="H2614" s="26">
        <v>71994</v>
      </c>
      <c r="I2614" s="53">
        <v>266898</v>
      </c>
      <c r="J2614" s="30">
        <v>0.96619999999999995</v>
      </c>
      <c r="K2614" s="30"/>
      <c r="L2614" s="149">
        <v>16</v>
      </c>
      <c r="M2614" s="30">
        <v>0.56299999999999994</v>
      </c>
      <c r="N2614" s="30">
        <v>2.0899999999999998E-2</v>
      </c>
      <c r="O2614" s="1"/>
      <c r="P2614" s="1"/>
      <c r="Q2614" s="1"/>
      <c r="R2614" s="1"/>
      <c r="S2614" s="1"/>
      <c r="T2614" s="1"/>
      <c r="U2614" s="1"/>
      <c r="V2614" s="1"/>
      <c r="W2614" s="1"/>
      <c r="X2614" s="1"/>
      <c r="Y2614" s="1"/>
      <c r="Z2614" s="1"/>
      <c r="AA2614" s="1"/>
      <c r="AB2614" s="1"/>
      <c r="AC2614" s="1"/>
      <c r="AD2614" s="1"/>
      <c r="AE2614" s="1"/>
    </row>
    <row r="2615" spans="1:31">
      <c r="A2615" s="56" t="s">
        <v>191</v>
      </c>
      <c r="B2615" s="2" t="s">
        <v>78</v>
      </c>
      <c r="C2615" s="14" t="s">
        <v>198</v>
      </c>
      <c r="D2615" s="2">
        <v>2015</v>
      </c>
      <c r="E2615" s="14">
        <v>2015</v>
      </c>
      <c r="F2615" s="14" t="s">
        <v>104</v>
      </c>
      <c r="G2615" s="26">
        <v>2552</v>
      </c>
      <c r="H2615" s="26">
        <v>5276</v>
      </c>
      <c r="I2615" s="53">
        <v>11693</v>
      </c>
      <c r="J2615" s="30">
        <v>1</v>
      </c>
      <c r="K2615" s="30"/>
      <c r="L2615" s="149">
        <v>130</v>
      </c>
      <c r="M2615" s="30">
        <v>0.254</v>
      </c>
      <c r="N2615" s="30">
        <v>2.3599999999999999E-2</v>
      </c>
      <c r="O2615" s="1"/>
      <c r="P2615" s="1"/>
      <c r="Q2615" s="1"/>
      <c r="R2615" s="1"/>
      <c r="S2615" s="1"/>
      <c r="T2615" s="1"/>
      <c r="U2615" s="1"/>
      <c r="V2615" s="1"/>
      <c r="W2615" s="1"/>
      <c r="X2615" s="1"/>
      <c r="Y2615" s="1"/>
      <c r="Z2615" s="1"/>
      <c r="AA2615" s="1"/>
      <c r="AB2615" s="1"/>
      <c r="AC2615" s="1"/>
      <c r="AD2615" s="1"/>
      <c r="AE2615" s="1"/>
    </row>
    <row r="2616" spans="1:31">
      <c r="A2616" s="56" t="s">
        <v>192</v>
      </c>
      <c r="B2616" s="2" t="s">
        <v>78</v>
      </c>
      <c r="C2616" s="14" t="s">
        <v>198</v>
      </c>
      <c r="D2616" s="2">
        <v>2015</v>
      </c>
      <c r="E2616" s="14">
        <v>2015</v>
      </c>
      <c r="F2616" s="14" t="s">
        <v>104</v>
      </c>
      <c r="G2616" s="26">
        <v>7263</v>
      </c>
      <c r="H2616" s="26">
        <v>13017</v>
      </c>
      <c r="I2616" s="53">
        <v>38011</v>
      </c>
      <c r="J2616" s="30">
        <v>1</v>
      </c>
      <c r="K2616" s="30"/>
      <c r="L2616" s="149">
        <v>130</v>
      </c>
      <c r="M2616" s="30">
        <v>0.254</v>
      </c>
      <c r="N2616" s="30">
        <v>2.3599999999999999E-2</v>
      </c>
      <c r="O2616" s="1"/>
      <c r="P2616" s="1"/>
      <c r="Q2616" s="1"/>
      <c r="R2616" s="1"/>
      <c r="S2616" s="1"/>
      <c r="T2616" s="1"/>
      <c r="U2616" s="1"/>
      <c r="V2616" s="1"/>
      <c r="W2616" s="1"/>
      <c r="X2616" s="1"/>
      <c r="Y2616" s="1"/>
      <c r="Z2616" s="1"/>
      <c r="AA2616" s="1"/>
      <c r="AB2616" s="1"/>
      <c r="AC2616" s="1"/>
      <c r="AD2616" s="1"/>
      <c r="AE2616" s="1"/>
    </row>
    <row r="2617" spans="1:31">
      <c r="A2617" s="13" t="s">
        <v>134</v>
      </c>
      <c r="B2617" s="2" t="s">
        <v>77</v>
      </c>
      <c r="C2617" s="14" t="s">
        <v>198</v>
      </c>
      <c r="D2617" s="2">
        <v>2015</v>
      </c>
      <c r="E2617" s="14">
        <v>2015</v>
      </c>
      <c r="F2617" s="14" t="s">
        <v>104</v>
      </c>
      <c r="G2617" s="26">
        <v>98333</v>
      </c>
      <c r="H2617" s="26">
        <v>228204</v>
      </c>
      <c r="I2617" s="53">
        <v>474922</v>
      </c>
      <c r="J2617" s="30">
        <v>0.93110000000000004</v>
      </c>
      <c r="K2617" s="30"/>
      <c r="L2617" s="149">
        <v>24</v>
      </c>
      <c r="M2617" s="30">
        <v>0.33300000000000002</v>
      </c>
      <c r="N2617" s="30">
        <v>2.7099999999999999E-2</v>
      </c>
      <c r="O2617" s="1"/>
      <c r="P2617" s="1"/>
      <c r="Q2617" s="1"/>
      <c r="R2617" s="1"/>
      <c r="S2617" s="1"/>
      <c r="T2617" s="1"/>
      <c r="U2617" s="1"/>
      <c r="V2617" s="1"/>
      <c r="W2617" s="1"/>
      <c r="X2617" s="1"/>
      <c r="Y2617" s="1"/>
      <c r="Z2617" s="1"/>
      <c r="AA2617" s="1"/>
      <c r="AB2617" s="1"/>
      <c r="AC2617" s="1"/>
      <c r="AD2617" s="1"/>
      <c r="AE2617" s="1"/>
    </row>
    <row r="2618" spans="1:31">
      <c r="A2618" s="13" t="s">
        <v>135</v>
      </c>
      <c r="B2618" s="2" t="s">
        <v>78</v>
      </c>
      <c r="C2618" s="14" t="s">
        <v>198</v>
      </c>
      <c r="D2618" s="2">
        <v>2015</v>
      </c>
      <c r="E2618" s="14">
        <v>2015</v>
      </c>
      <c r="F2618" s="14" t="s">
        <v>104</v>
      </c>
      <c r="G2618" s="26">
        <v>1515</v>
      </c>
      <c r="H2618" s="26">
        <v>3571</v>
      </c>
      <c r="I2618" s="53">
        <v>11830</v>
      </c>
      <c r="J2618" s="30">
        <v>1</v>
      </c>
      <c r="K2618" s="30"/>
      <c r="L2618" s="149">
        <v>130</v>
      </c>
      <c r="M2618" s="30">
        <v>0.254</v>
      </c>
      <c r="N2618" s="30">
        <v>2.3599999999999999E-2</v>
      </c>
    </row>
    <row r="2619" spans="1:31">
      <c r="A2619" s="13" t="s">
        <v>136</v>
      </c>
      <c r="B2619" s="2" t="s">
        <v>78</v>
      </c>
      <c r="C2619" s="14" t="s">
        <v>198</v>
      </c>
      <c r="D2619" s="2">
        <v>2015</v>
      </c>
      <c r="E2619" s="14">
        <v>2015</v>
      </c>
      <c r="F2619" s="14" t="s">
        <v>104</v>
      </c>
      <c r="G2619" s="26">
        <v>12159</v>
      </c>
      <c r="H2619" s="26">
        <v>21181</v>
      </c>
      <c r="I2619" s="53">
        <v>51255</v>
      </c>
      <c r="J2619" s="30">
        <v>0.99029999999999996</v>
      </c>
      <c r="K2619" s="30"/>
      <c r="L2619" s="149">
        <v>130</v>
      </c>
      <c r="M2619" s="30">
        <v>0.254</v>
      </c>
      <c r="N2619" s="30">
        <v>2.3599999999999999E-2</v>
      </c>
    </row>
    <row r="2620" spans="1:31">
      <c r="A2620" s="13" t="s">
        <v>137</v>
      </c>
      <c r="B2620" s="2" t="s">
        <v>78</v>
      </c>
      <c r="C2620" s="14" t="s">
        <v>198</v>
      </c>
      <c r="D2620" s="2">
        <v>2015</v>
      </c>
      <c r="E2620" s="14">
        <v>2015</v>
      </c>
      <c r="F2620" s="14" t="s">
        <v>104</v>
      </c>
      <c r="G2620" s="26">
        <v>17683</v>
      </c>
      <c r="H2620" s="26">
        <v>44217</v>
      </c>
      <c r="I2620" s="53">
        <v>92986</v>
      </c>
      <c r="J2620" s="30">
        <v>0.96630000000000005</v>
      </c>
      <c r="K2620" s="30"/>
      <c r="L2620" s="149">
        <v>130</v>
      </c>
      <c r="M2620" s="30">
        <v>0.254</v>
      </c>
      <c r="N2620" s="30">
        <v>2.3599999999999999E-2</v>
      </c>
    </row>
    <row r="2621" spans="1:31">
      <c r="A2621" s="13" t="s">
        <v>138</v>
      </c>
      <c r="B2621" s="2" t="s">
        <v>78</v>
      </c>
      <c r="C2621" s="14" t="s">
        <v>198</v>
      </c>
      <c r="D2621" s="2">
        <v>2015</v>
      </c>
      <c r="E2621" s="14">
        <v>2015</v>
      </c>
      <c r="F2621" s="14" t="s">
        <v>104</v>
      </c>
      <c r="G2621" s="26">
        <v>1055</v>
      </c>
      <c r="H2621" s="26">
        <v>2065</v>
      </c>
      <c r="I2621" s="53">
        <v>5613</v>
      </c>
      <c r="J2621" s="30">
        <v>1</v>
      </c>
      <c r="K2621" s="30"/>
      <c r="L2621" s="149">
        <v>130</v>
      </c>
      <c r="M2621" s="30">
        <v>0.254</v>
      </c>
      <c r="N2621" s="30">
        <v>2.3599999999999999E-2</v>
      </c>
    </row>
    <row r="2622" spans="1:31">
      <c r="A2622" s="13" t="s">
        <v>139</v>
      </c>
      <c r="B2622" s="2" t="s">
        <v>78</v>
      </c>
      <c r="C2622" s="14" t="s">
        <v>198</v>
      </c>
      <c r="D2622" s="2">
        <v>2015</v>
      </c>
      <c r="E2622" s="14">
        <v>2015</v>
      </c>
      <c r="F2622" s="14" t="s">
        <v>104</v>
      </c>
      <c r="G2622" s="26">
        <v>69012</v>
      </c>
      <c r="H2622" s="26">
        <v>161775</v>
      </c>
      <c r="I2622" s="53">
        <v>390496</v>
      </c>
      <c r="J2622" s="30">
        <v>0.997</v>
      </c>
      <c r="K2622" s="30"/>
      <c r="L2622" s="149">
        <v>48</v>
      </c>
      <c r="M2622" s="30">
        <v>0.20799999999999999</v>
      </c>
      <c r="N2622" s="30">
        <v>8.2000000000000007E-3</v>
      </c>
    </row>
    <row r="2623" spans="1:31">
      <c r="A2623" s="13" t="s">
        <v>140</v>
      </c>
      <c r="B2623" s="2" t="s">
        <v>78</v>
      </c>
      <c r="C2623" s="14" t="s">
        <v>198</v>
      </c>
      <c r="D2623" s="2">
        <v>2015</v>
      </c>
      <c r="E2623" s="14">
        <v>2015</v>
      </c>
      <c r="F2623" s="14" t="s">
        <v>104</v>
      </c>
      <c r="G2623" s="26">
        <v>10754</v>
      </c>
      <c r="H2623" s="26">
        <v>24794</v>
      </c>
      <c r="I2623" s="53">
        <v>56167</v>
      </c>
      <c r="J2623" s="30">
        <v>1</v>
      </c>
      <c r="K2623" s="30"/>
      <c r="L2623" s="149">
        <v>130</v>
      </c>
      <c r="M2623" s="30">
        <v>0.254</v>
      </c>
      <c r="N2623" s="30">
        <v>2.3599999999999999E-2</v>
      </c>
    </row>
    <row r="2624" spans="1:31">
      <c r="A2624" s="13" t="s">
        <v>141</v>
      </c>
      <c r="B2624" s="2" t="s">
        <v>78</v>
      </c>
      <c r="C2624" s="14" t="s">
        <v>198</v>
      </c>
      <c r="D2624" s="2">
        <v>2015</v>
      </c>
      <c r="E2624" s="14">
        <v>2015</v>
      </c>
      <c r="F2624" s="14" t="s">
        <v>104</v>
      </c>
      <c r="G2624" s="26">
        <v>6487</v>
      </c>
      <c r="H2624" s="26">
        <v>12494</v>
      </c>
      <c r="I2624" s="53">
        <v>30528</v>
      </c>
      <c r="J2624" s="30">
        <v>0.99299999999999999</v>
      </c>
      <c r="K2624" s="30"/>
      <c r="L2624" s="149">
        <v>130</v>
      </c>
      <c r="M2624" s="30">
        <v>0.254</v>
      </c>
      <c r="N2624" s="30">
        <v>2.3599999999999999E-2</v>
      </c>
    </row>
    <row r="2625" spans="1:14">
      <c r="A2625" s="13" t="s">
        <v>142</v>
      </c>
      <c r="B2625" s="2" t="s">
        <v>78</v>
      </c>
      <c r="C2625" s="14" t="s">
        <v>198</v>
      </c>
      <c r="D2625" s="2">
        <v>2015</v>
      </c>
      <c r="E2625" s="14">
        <v>2015</v>
      </c>
      <c r="F2625" s="14" t="s">
        <v>104</v>
      </c>
      <c r="G2625" s="26">
        <v>1542</v>
      </c>
      <c r="H2625" s="26">
        <v>3187</v>
      </c>
      <c r="I2625" s="53">
        <v>7749</v>
      </c>
      <c r="J2625" s="30">
        <v>0.86570000000000003</v>
      </c>
      <c r="K2625" s="30"/>
      <c r="L2625" s="149">
        <v>130</v>
      </c>
      <c r="M2625" s="30">
        <v>0.254</v>
      </c>
      <c r="N2625" s="30">
        <v>2.3599999999999999E-2</v>
      </c>
    </row>
    <row r="2626" spans="1:14">
      <c r="A2626" s="13" t="s">
        <v>143</v>
      </c>
      <c r="B2626" s="2" t="s">
        <v>79</v>
      </c>
      <c r="C2626" s="14" t="s">
        <v>198</v>
      </c>
      <c r="D2626" s="2">
        <v>2015</v>
      </c>
      <c r="E2626" s="14">
        <v>2015</v>
      </c>
      <c r="F2626" s="14" t="s">
        <v>104</v>
      </c>
      <c r="G2626" s="26">
        <v>587889</v>
      </c>
      <c r="H2626" s="26">
        <v>1180032</v>
      </c>
      <c r="I2626" s="53">
        <v>3870846</v>
      </c>
      <c r="J2626" s="30">
        <v>0.95730000000000004</v>
      </c>
      <c r="K2626" s="30"/>
      <c r="L2626" s="149">
        <v>151</v>
      </c>
      <c r="M2626" s="30">
        <v>0.51</v>
      </c>
      <c r="N2626" s="30">
        <v>3.7400000000000003E-2</v>
      </c>
    </row>
    <row r="2627" spans="1:14">
      <c r="A2627" s="13" t="s">
        <v>144</v>
      </c>
      <c r="B2627" s="2" t="s">
        <v>78</v>
      </c>
      <c r="C2627" s="14" t="s">
        <v>198</v>
      </c>
      <c r="D2627" s="2">
        <v>2015</v>
      </c>
      <c r="E2627" s="14">
        <v>2015</v>
      </c>
      <c r="F2627" s="14" t="s">
        <v>104</v>
      </c>
      <c r="G2627" s="26">
        <v>12103</v>
      </c>
      <c r="H2627" s="26">
        <v>29748</v>
      </c>
      <c r="I2627" s="53">
        <v>69787</v>
      </c>
      <c r="J2627" s="30">
        <v>0.99519999999999997</v>
      </c>
      <c r="K2627" s="30"/>
      <c r="L2627" s="149">
        <v>130</v>
      </c>
      <c r="M2627" s="30">
        <v>0.254</v>
      </c>
      <c r="N2627" s="30">
        <v>2.3599999999999999E-2</v>
      </c>
    </row>
    <row r="2628" spans="1:14">
      <c r="A2628" s="13" t="s">
        <v>145</v>
      </c>
      <c r="B2628" s="2" t="s">
        <v>78</v>
      </c>
      <c r="C2628" s="14" t="s">
        <v>198</v>
      </c>
      <c r="D2628" s="2">
        <v>2015</v>
      </c>
      <c r="E2628" s="14">
        <v>2015</v>
      </c>
      <c r="F2628" s="14" t="s">
        <v>104</v>
      </c>
      <c r="G2628" s="26">
        <v>6466</v>
      </c>
      <c r="H2628" s="26">
        <v>10645</v>
      </c>
      <c r="I2628" s="53">
        <v>43654</v>
      </c>
      <c r="J2628" s="30">
        <v>0.99650000000000005</v>
      </c>
      <c r="K2628" s="30"/>
      <c r="L2628" s="149">
        <v>130</v>
      </c>
      <c r="M2628" s="30">
        <v>0.254</v>
      </c>
      <c r="N2628" s="30">
        <v>2.3599999999999999E-2</v>
      </c>
    </row>
    <row r="2629" spans="1:14">
      <c r="A2629" s="13" t="s">
        <v>146</v>
      </c>
      <c r="B2629" s="2" t="s">
        <v>78</v>
      </c>
      <c r="C2629" s="14" t="s">
        <v>198</v>
      </c>
      <c r="D2629" s="2">
        <v>2015</v>
      </c>
      <c r="E2629" s="14">
        <v>2015</v>
      </c>
      <c r="F2629" s="14" t="s">
        <v>104</v>
      </c>
      <c r="G2629" s="26">
        <v>1109</v>
      </c>
      <c r="H2629" s="26">
        <v>2094</v>
      </c>
      <c r="I2629" s="53">
        <v>4796</v>
      </c>
      <c r="J2629" s="30">
        <v>1</v>
      </c>
      <c r="K2629" s="30"/>
      <c r="L2629" s="149">
        <v>130</v>
      </c>
      <c r="M2629" s="30">
        <v>0.254</v>
      </c>
      <c r="N2629" s="30">
        <v>2.3599999999999999E-2</v>
      </c>
    </row>
    <row r="2630" spans="1:14">
      <c r="A2630" s="13" t="s">
        <v>147</v>
      </c>
      <c r="B2630" s="2" t="s">
        <v>78</v>
      </c>
      <c r="C2630" s="14" t="s">
        <v>198</v>
      </c>
      <c r="D2630" s="2">
        <v>2015</v>
      </c>
      <c r="E2630" s="14">
        <v>2015</v>
      </c>
      <c r="F2630" s="14" t="s">
        <v>104</v>
      </c>
      <c r="G2630" s="26">
        <v>7125</v>
      </c>
      <c r="H2630" s="26">
        <v>13391</v>
      </c>
      <c r="I2630" s="53">
        <v>40269</v>
      </c>
      <c r="J2630" s="30">
        <v>1</v>
      </c>
      <c r="K2630" s="30"/>
      <c r="L2630" s="149">
        <v>130</v>
      </c>
      <c r="M2630" s="30">
        <v>0.254</v>
      </c>
      <c r="N2630" s="30">
        <v>2.3599999999999999E-2</v>
      </c>
    </row>
    <row r="2631" spans="1:14">
      <c r="A2631" s="13" t="s">
        <v>148</v>
      </c>
      <c r="B2631" s="2" t="s">
        <v>78</v>
      </c>
      <c r="C2631" s="14" t="s">
        <v>198</v>
      </c>
      <c r="D2631" s="2">
        <v>2015</v>
      </c>
      <c r="E2631" s="14">
        <v>2015</v>
      </c>
      <c r="F2631" s="14" t="s">
        <v>104</v>
      </c>
      <c r="G2631" s="26">
        <v>25244</v>
      </c>
      <c r="H2631" s="26">
        <v>58213</v>
      </c>
      <c r="I2631" s="53">
        <v>137383</v>
      </c>
      <c r="J2631" s="30">
        <v>0.99880000000000002</v>
      </c>
      <c r="K2631" s="30"/>
      <c r="L2631" s="149">
        <v>12</v>
      </c>
      <c r="M2631" s="30">
        <v>0.16700000000000001</v>
      </c>
      <c r="N2631" s="30">
        <v>1.26E-2</v>
      </c>
    </row>
    <row r="2632" spans="1:14">
      <c r="A2632" s="13" t="s">
        <v>149</v>
      </c>
      <c r="B2632" s="2" t="s">
        <v>78</v>
      </c>
      <c r="C2632" s="14" t="s">
        <v>198</v>
      </c>
      <c r="D2632" s="2">
        <v>2015</v>
      </c>
      <c r="E2632" s="14">
        <v>2015</v>
      </c>
      <c r="F2632" s="14" t="s">
        <v>104</v>
      </c>
      <c r="G2632" s="26">
        <v>448</v>
      </c>
      <c r="H2632" s="26">
        <v>977</v>
      </c>
      <c r="I2632" s="53">
        <v>3106</v>
      </c>
      <c r="J2632" s="30">
        <v>0.92310000000000003</v>
      </c>
      <c r="K2632" s="30"/>
      <c r="L2632" s="149">
        <v>130</v>
      </c>
      <c r="M2632" s="30">
        <v>0.254</v>
      </c>
      <c r="N2632" s="30">
        <v>2.3599999999999999E-2</v>
      </c>
    </row>
    <row r="2633" spans="1:14">
      <c r="A2633" s="13" t="s">
        <v>150</v>
      </c>
      <c r="B2633" s="2" t="s">
        <v>78</v>
      </c>
      <c r="C2633" s="14" t="s">
        <v>198</v>
      </c>
      <c r="D2633" s="2">
        <v>2015</v>
      </c>
      <c r="E2633" s="14">
        <v>2015</v>
      </c>
      <c r="F2633" s="14" t="s">
        <v>104</v>
      </c>
      <c r="G2633" s="26">
        <v>472</v>
      </c>
      <c r="H2633" s="26">
        <v>792</v>
      </c>
      <c r="I2633" s="53">
        <v>3674</v>
      </c>
      <c r="J2633" s="30">
        <v>1</v>
      </c>
      <c r="K2633" s="30"/>
      <c r="L2633" s="149">
        <v>130</v>
      </c>
      <c r="M2633" s="30">
        <v>0.254</v>
      </c>
      <c r="N2633" s="30">
        <v>2.3599999999999999E-2</v>
      </c>
    </row>
    <row r="2634" spans="1:14">
      <c r="A2634" s="13" t="s">
        <v>151</v>
      </c>
      <c r="B2634" s="2" t="s">
        <v>78</v>
      </c>
      <c r="C2634" s="14" t="s">
        <v>198</v>
      </c>
      <c r="D2634" s="2">
        <v>2015</v>
      </c>
      <c r="E2634" s="14">
        <v>2015</v>
      </c>
      <c r="F2634" s="14" t="s">
        <v>104</v>
      </c>
      <c r="G2634" s="26">
        <v>22095</v>
      </c>
      <c r="H2634" s="26">
        <v>48884</v>
      </c>
      <c r="I2634" s="53">
        <v>174319</v>
      </c>
      <c r="J2634" s="30">
        <v>1</v>
      </c>
      <c r="K2634" s="30"/>
      <c r="L2634" s="149">
        <v>20</v>
      </c>
      <c r="M2634" s="30">
        <v>0.25</v>
      </c>
      <c r="N2634" s="30">
        <v>6.1800000000000001E-2</v>
      </c>
    </row>
    <row r="2635" spans="1:14">
      <c r="A2635" s="13" t="s">
        <v>152</v>
      </c>
      <c r="B2635" s="2" t="s">
        <v>78</v>
      </c>
      <c r="C2635" s="14" t="s">
        <v>198</v>
      </c>
      <c r="D2635" s="2">
        <v>2015</v>
      </c>
      <c r="E2635" s="14">
        <v>2015</v>
      </c>
      <c r="F2635" s="14" t="s">
        <v>104</v>
      </c>
      <c r="G2635" s="26">
        <v>3637</v>
      </c>
      <c r="H2635" s="26">
        <v>7493</v>
      </c>
      <c r="I2635" s="53">
        <v>31963</v>
      </c>
      <c r="J2635" s="30">
        <v>0.93079999999999996</v>
      </c>
      <c r="K2635" s="30"/>
      <c r="L2635" s="149">
        <v>130</v>
      </c>
      <c r="M2635" s="30">
        <v>0.254</v>
      </c>
      <c r="N2635" s="30">
        <v>2.3599999999999999E-2</v>
      </c>
    </row>
    <row r="2636" spans="1:14">
      <c r="A2636" s="13" t="s">
        <v>153</v>
      </c>
      <c r="B2636" s="2" t="s">
        <v>78</v>
      </c>
      <c r="C2636" s="14" t="s">
        <v>198</v>
      </c>
      <c r="D2636" s="2">
        <v>2015</v>
      </c>
      <c r="E2636" s="14">
        <v>2015</v>
      </c>
      <c r="F2636" s="14" t="s">
        <v>104</v>
      </c>
      <c r="G2636" s="26">
        <v>4304</v>
      </c>
      <c r="H2636" s="26">
        <v>7801</v>
      </c>
      <c r="I2636" s="53">
        <v>24519</v>
      </c>
      <c r="J2636" s="30">
        <v>0.99550000000000005</v>
      </c>
      <c r="K2636" s="30"/>
      <c r="L2636" s="149">
        <v>130</v>
      </c>
      <c r="M2636" s="30">
        <v>0.254</v>
      </c>
      <c r="N2636" s="30">
        <v>2.3599999999999999E-2</v>
      </c>
    </row>
    <row r="2637" spans="1:14">
      <c r="A2637" s="13" t="s">
        <v>154</v>
      </c>
      <c r="B2637" s="2" t="s">
        <v>77</v>
      </c>
      <c r="C2637" s="14" t="s">
        <v>198</v>
      </c>
      <c r="D2637" s="2">
        <v>2015</v>
      </c>
      <c r="E2637" s="14">
        <v>2015</v>
      </c>
      <c r="F2637" s="14" t="s">
        <v>104</v>
      </c>
      <c r="G2637" s="26">
        <v>124457</v>
      </c>
      <c r="H2637" s="26">
        <v>259162</v>
      </c>
      <c r="I2637" s="53">
        <v>882370</v>
      </c>
      <c r="J2637" s="30">
        <v>0.98399999999999999</v>
      </c>
      <c r="K2637" s="30"/>
      <c r="L2637" s="149">
        <v>36</v>
      </c>
      <c r="M2637" s="30">
        <v>0.44400000000000001</v>
      </c>
      <c r="N2637" s="30">
        <v>3.6999999999999998E-2</v>
      </c>
    </row>
    <row r="2638" spans="1:14">
      <c r="A2638" s="13" t="s">
        <v>155</v>
      </c>
      <c r="B2638" s="2" t="s">
        <v>77</v>
      </c>
      <c r="C2638" s="14" t="s">
        <v>198</v>
      </c>
      <c r="D2638" s="2">
        <v>2015</v>
      </c>
      <c r="E2638" s="14">
        <v>2015</v>
      </c>
      <c r="F2638" s="14" t="s">
        <v>104</v>
      </c>
      <c r="G2638" s="26">
        <v>9483</v>
      </c>
      <c r="H2638" s="26">
        <v>18205</v>
      </c>
      <c r="I2638" s="53">
        <v>63152</v>
      </c>
      <c r="J2638" s="30">
        <v>0.97399999999999998</v>
      </c>
      <c r="K2638" s="30"/>
      <c r="L2638" s="149">
        <v>130</v>
      </c>
      <c r="M2638" s="30">
        <v>0.254</v>
      </c>
      <c r="N2638" s="30">
        <v>2.3599999999999999E-2</v>
      </c>
    </row>
    <row r="2639" spans="1:14">
      <c r="A2639" s="13" t="s">
        <v>156</v>
      </c>
      <c r="B2639" s="2" t="s">
        <v>78</v>
      </c>
      <c r="C2639" s="14" t="s">
        <v>198</v>
      </c>
      <c r="D2639" s="2">
        <v>2015</v>
      </c>
      <c r="E2639" s="14">
        <v>2015</v>
      </c>
      <c r="F2639" s="14" t="s">
        <v>104</v>
      </c>
      <c r="G2639" s="26">
        <v>1079</v>
      </c>
      <c r="H2639" s="26">
        <v>2027</v>
      </c>
      <c r="I2639" s="53">
        <v>5859</v>
      </c>
      <c r="J2639" s="30">
        <v>0.98650000000000004</v>
      </c>
      <c r="K2639" s="30"/>
      <c r="L2639" s="149">
        <v>130</v>
      </c>
      <c r="M2639" s="30">
        <v>0.254</v>
      </c>
      <c r="N2639" s="30">
        <v>2.3599999999999999E-2</v>
      </c>
    </row>
    <row r="2640" spans="1:14">
      <c r="A2640" s="13" t="s">
        <v>157</v>
      </c>
      <c r="B2640" s="2" t="s">
        <v>78</v>
      </c>
      <c r="C2640" s="14" t="s">
        <v>198</v>
      </c>
      <c r="D2640" s="2">
        <v>2015</v>
      </c>
      <c r="E2640" s="14">
        <v>2015</v>
      </c>
      <c r="F2640" s="14" t="s">
        <v>104</v>
      </c>
      <c r="G2640" s="26">
        <v>131862</v>
      </c>
      <c r="H2640" s="26">
        <v>299627</v>
      </c>
      <c r="I2640" s="53">
        <v>813728</v>
      </c>
      <c r="J2640" s="30">
        <v>0.99399999999999999</v>
      </c>
      <c r="K2640" s="30"/>
      <c r="L2640" s="149">
        <v>92</v>
      </c>
      <c r="M2640" s="30">
        <v>0.19600000000000001</v>
      </c>
      <c r="N2640" s="30">
        <v>5.5800000000000002E-2</v>
      </c>
    </row>
    <row r="2641" spans="1:14">
      <c r="A2641" s="13" t="s">
        <v>158</v>
      </c>
      <c r="B2641" s="2" t="s">
        <v>77</v>
      </c>
      <c r="C2641" s="14" t="s">
        <v>198</v>
      </c>
      <c r="D2641" s="2">
        <v>2015</v>
      </c>
      <c r="E2641" s="14">
        <v>2015</v>
      </c>
      <c r="F2641" s="14" t="s">
        <v>104</v>
      </c>
      <c r="G2641" s="26">
        <v>105233</v>
      </c>
      <c r="H2641" s="26">
        <v>220624</v>
      </c>
      <c r="I2641" s="53">
        <v>541246</v>
      </c>
      <c r="J2641" s="30">
        <v>0.9839</v>
      </c>
      <c r="K2641" s="30"/>
      <c r="L2641" s="149">
        <v>36</v>
      </c>
      <c r="M2641" s="30">
        <v>0.5</v>
      </c>
      <c r="N2641" s="30">
        <v>4.3E-3</v>
      </c>
    </row>
    <row r="2642" spans="1:14">
      <c r="A2642" s="13" t="s">
        <v>159</v>
      </c>
      <c r="B2642" s="2" t="s">
        <v>78</v>
      </c>
      <c r="C2642" s="14" t="s">
        <v>198</v>
      </c>
      <c r="D2642" s="2">
        <v>2015</v>
      </c>
      <c r="E2642" s="14">
        <v>2015</v>
      </c>
      <c r="F2642" s="14" t="s">
        <v>104</v>
      </c>
      <c r="G2642" s="26">
        <v>2710</v>
      </c>
      <c r="H2642" s="26">
        <v>6015</v>
      </c>
      <c r="I2642" s="53">
        <v>18101</v>
      </c>
      <c r="J2642" s="30">
        <v>1</v>
      </c>
      <c r="K2642" s="30"/>
      <c r="L2642" s="149">
        <v>130</v>
      </c>
      <c r="M2642" s="30">
        <v>0.254</v>
      </c>
      <c r="N2642" s="30">
        <v>2.3599999999999999E-2</v>
      </c>
    </row>
    <row r="2643" spans="1:14">
      <c r="A2643" s="13" t="s">
        <v>160</v>
      </c>
      <c r="B2643" s="2" t="s">
        <v>78</v>
      </c>
      <c r="C2643" s="14" t="s">
        <v>198</v>
      </c>
      <c r="D2643" s="2">
        <v>2015</v>
      </c>
      <c r="E2643" s="14">
        <v>2015</v>
      </c>
      <c r="F2643" s="14" t="s">
        <v>104</v>
      </c>
      <c r="G2643" s="26">
        <v>182950</v>
      </c>
      <c r="H2643" s="26">
        <v>405772</v>
      </c>
      <c r="I2643" s="53">
        <v>862349</v>
      </c>
      <c r="J2643" s="30">
        <v>0.99960000000000004</v>
      </c>
      <c r="K2643" s="30"/>
      <c r="L2643" s="149">
        <v>105</v>
      </c>
      <c r="M2643" s="30">
        <v>0.13300000000000001</v>
      </c>
      <c r="N2643" s="30">
        <v>3.09E-2</v>
      </c>
    </row>
    <row r="2644" spans="1:14">
      <c r="A2644" s="13" t="s">
        <v>161</v>
      </c>
      <c r="B2644" s="2" t="s">
        <v>77</v>
      </c>
      <c r="C2644" s="14" t="s">
        <v>198</v>
      </c>
      <c r="D2644" s="2">
        <v>2015</v>
      </c>
      <c r="E2644" s="14">
        <v>2015</v>
      </c>
      <c r="F2644" s="14" t="s">
        <v>104</v>
      </c>
      <c r="G2644" s="26">
        <v>144010</v>
      </c>
      <c r="H2644" s="26">
        <v>292234</v>
      </c>
      <c r="I2644" s="53">
        <v>870409</v>
      </c>
      <c r="J2644" s="30">
        <v>0.9476</v>
      </c>
      <c r="K2644" s="30"/>
      <c r="L2644" s="149">
        <v>61</v>
      </c>
      <c r="M2644" s="30">
        <v>0.39300000000000002</v>
      </c>
      <c r="N2644" s="30">
        <v>1.2999999999999999E-2</v>
      </c>
    </row>
    <row r="2645" spans="1:14">
      <c r="A2645" s="13" t="s">
        <v>162</v>
      </c>
      <c r="B2645" s="2" t="s">
        <v>77</v>
      </c>
      <c r="C2645" s="14" t="s">
        <v>198</v>
      </c>
      <c r="D2645" s="2">
        <v>2015</v>
      </c>
      <c r="E2645" s="14">
        <v>2015</v>
      </c>
      <c r="F2645" s="14" t="s">
        <v>104</v>
      </c>
      <c r="G2645" s="26">
        <v>34311</v>
      </c>
      <c r="H2645" s="26">
        <v>52489</v>
      </c>
      <c r="I2645" s="53">
        <v>225932</v>
      </c>
      <c r="J2645" s="30">
        <v>0.97640000000000005</v>
      </c>
      <c r="K2645" s="30"/>
      <c r="L2645" s="149">
        <v>12</v>
      </c>
      <c r="M2645" s="30">
        <v>0.66700000000000004</v>
      </c>
      <c r="N2645" s="30">
        <v>6.7599999999999993E-2</v>
      </c>
    </row>
    <row r="2646" spans="1:14">
      <c r="A2646" s="13" t="s">
        <v>163</v>
      </c>
      <c r="B2646" s="2" t="s">
        <v>78</v>
      </c>
      <c r="C2646" s="14" t="s">
        <v>198</v>
      </c>
      <c r="D2646" s="2">
        <v>2015</v>
      </c>
      <c r="E2646" s="14">
        <v>2015</v>
      </c>
      <c r="F2646" s="14" t="s">
        <v>104</v>
      </c>
      <c r="G2646" s="26">
        <v>53351</v>
      </c>
      <c r="H2646" s="26">
        <v>121533</v>
      </c>
      <c r="I2646" s="53">
        <v>294583</v>
      </c>
      <c r="J2646" s="30">
        <v>0.98380000000000001</v>
      </c>
      <c r="K2646" s="30"/>
      <c r="L2646" s="149">
        <v>34</v>
      </c>
      <c r="M2646" s="30">
        <v>0.14699999999999999</v>
      </c>
      <c r="N2646" s="30">
        <v>3.1199999999999999E-2</v>
      </c>
    </row>
    <row r="2647" spans="1:14">
      <c r="A2647" s="13" t="s">
        <v>164</v>
      </c>
      <c r="B2647" s="2" t="s">
        <v>77</v>
      </c>
      <c r="C2647" s="14" t="s">
        <v>198</v>
      </c>
      <c r="D2647" s="2">
        <v>2015</v>
      </c>
      <c r="E2647" s="14">
        <v>2015</v>
      </c>
      <c r="F2647" s="14" t="s">
        <v>104</v>
      </c>
      <c r="G2647" s="26">
        <v>10077</v>
      </c>
      <c r="H2647" s="26">
        <v>18636</v>
      </c>
      <c r="I2647" s="53">
        <v>60965</v>
      </c>
      <c r="J2647" s="30">
        <v>0.95909999999999995</v>
      </c>
      <c r="K2647" s="30"/>
      <c r="L2647" s="149">
        <v>130</v>
      </c>
      <c r="M2647" s="30">
        <v>0.254</v>
      </c>
      <c r="N2647" s="30">
        <v>2.3599999999999999E-2</v>
      </c>
    </row>
    <row r="2648" spans="1:14">
      <c r="A2648" s="13" t="s">
        <v>165</v>
      </c>
      <c r="B2648" s="2" t="s">
        <v>77</v>
      </c>
      <c r="C2648" s="14" t="s">
        <v>198</v>
      </c>
      <c r="D2648" s="2">
        <v>2015</v>
      </c>
      <c r="E2648" s="14">
        <v>2015</v>
      </c>
      <c r="F2648" s="14" t="s">
        <v>104</v>
      </c>
      <c r="G2648" s="26">
        <v>16276</v>
      </c>
      <c r="H2648" s="26">
        <v>31755</v>
      </c>
      <c r="I2648" s="53">
        <v>155107</v>
      </c>
      <c r="J2648" s="30">
        <v>0.9718</v>
      </c>
      <c r="K2648" s="30"/>
      <c r="L2648" s="149">
        <v>130</v>
      </c>
      <c r="M2648" s="30">
        <v>0.254</v>
      </c>
      <c r="N2648" s="30">
        <v>2.3599999999999999E-2</v>
      </c>
    </row>
    <row r="2649" spans="1:14">
      <c r="A2649" s="13" t="s">
        <v>166</v>
      </c>
      <c r="B2649" s="2" t="s">
        <v>77</v>
      </c>
      <c r="C2649" s="14" t="s">
        <v>198</v>
      </c>
      <c r="D2649" s="2">
        <v>2015</v>
      </c>
      <c r="E2649" s="14">
        <v>2015</v>
      </c>
      <c r="F2649" s="14" t="s">
        <v>104</v>
      </c>
      <c r="G2649" s="26">
        <v>17208</v>
      </c>
      <c r="H2649" s="26">
        <v>36422</v>
      </c>
      <c r="I2649" s="53">
        <v>137316</v>
      </c>
      <c r="J2649" s="30">
        <v>0.93759999999999999</v>
      </c>
      <c r="K2649" s="30"/>
      <c r="L2649" s="149">
        <v>130</v>
      </c>
      <c r="M2649" s="30">
        <v>0.254</v>
      </c>
      <c r="N2649" s="30">
        <v>2.3599999999999999E-2</v>
      </c>
    </row>
    <row r="2650" spans="1:14">
      <c r="A2650" s="13" t="s">
        <v>167</v>
      </c>
      <c r="B2650" s="2" t="s">
        <v>77</v>
      </c>
      <c r="C2650" s="14" t="s">
        <v>198</v>
      </c>
      <c r="D2650" s="2">
        <v>2015</v>
      </c>
      <c r="E2650" s="14">
        <v>2015</v>
      </c>
      <c r="F2650" s="14" t="s">
        <v>104</v>
      </c>
      <c r="G2650" s="26">
        <v>55319</v>
      </c>
      <c r="H2650" s="26">
        <v>109813</v>
      </c>
      <c r="I2650" s="53">
        <v>440645</v>
      </c>
      <c r="J2650" s="30">
        <v>0.97309999999999997</v>
      </c>
      <c r="K2650" s="30"/>
      <c r="L2650" s="149">
        <v>19</v>
      </c>
      <c r="M2650" s="30">
        <v>0.42099999999999999</v>
      </c>
      <c r="N2650" s="30">
        <v>2.7300000000000001E-2</v>
      </c>
    </row>
    <row r="2651" spans="1:14">
      <c r="A2651" s="13" t="s">
        <v>168</v>
      </c>
      <c r="B2651" s="2" t="s">
        <v>77</v>
      </c>
      <c r="C2651" s="14" t="s">
        <v>198</v>
      </c>
      <c r="D2651" s="2">
        <v>2015</v>
      </c>
      <c r="E2651" s="14">
        <v>2015</v>
      </c>
      <c r="F2651" s="14" t="s">
        <v>104</v>
      </c>
      <c r="G2651" s="26">
        <v>13867</v>
      </c>
      <c r="H2651" s="26">
        <v>25698</v>
      </c>
      <c r="I2651" s="53">
        <v>78070</v>
      </c>
      <c r="J2651" s="30">
        <v>0.96860000000000002</v>
      </c>
      <c r="K2651" s="30"/>
      <c r="L2651" s="149">
        <v>130</v>
      </c>
      <c r="M2651" s="30">
        <v>0.254</v>
      </c>
      <c r="N2651" s="30">
        <v>2.3599999999999999E-2</v>
      </c>
    </row>
    <row r="2652" spans="1:14">
      <c r="A2652" s="13" t="s">
        <v>169</v>
      </c>
      <c r="B2652" s="2" t="s">
        <v>78</v>
      </c>
      <c r="C2652" s="14" t="s">
        <v>198</v>
      </c>
      <c r="D2652" s="2">
        <v>2015</v>
      </c>
      <c r="E2652" s="14">
        <v>2015</v>
      </c>
      <c r="F2652" s="14" t="s">
        <v>104</v>
      </c>
      <c r="G2652" s="26">
        <v>13035</v>
      </c>
      <c r="H2652" s="26">
        <v>25135</v>
      </c>
      <c r="I2652" s="53">
        <v>65071</v>
      </c>
      <c r="J2652" s="30">
        <v>0.97089999999999999</v>
      </c>
      <c r="K2652" s="30"/>
      <c r="L2652" s="149">
        <v>130</v>
      </c>
      <c r="M2652" s="30">
        <v>0.254</v>
      </c>
      <c r="N2652" s="30">
        <v>2.3599999999999999E-2</v>
      </c>
    </row>
    <row r="2653" spans="1:14">
      <c r="A2653" s="13" t="s">
        <v>170</v>
      </c>
      <c r="B2653" s="2" t="s">
        <v>78</v>
      </c>
      <c r="C2653" s="14" t="s">
        <v>198</v>
      </c>
      <c r="D2653" s="2">
        <v>2015</v>
      </c>
      <c r="E2653" s="14">
        <v>2015</v>
      </c>
      <c r="F2653" s="14" t="s">
        <v>104</v>
      </c>
      <c r="G2653" s="26">
        <v>164</v>
      </c>
      <c r="H2653" s="26">
        <v>297</v>
      </c>
      <c r="I2653" s="53">
        <v>819</v>
      </c>
      <c r="J2653" s="30">
        <v>1</v>
      </c>
      <c r="K2653" s="30"/>
      <c r="L2653" s="149">
        <v>130</v>
      </c>
      <c r="M2653" s="30">
        <v>0.254</v>
      </c>
      <c r="N2653" s="30">
        <v>2.3599999999999999E-2</v>
      </c>
    </row>
    <row r="2654" spans="1:14">
      <c r="A2654" s="13" t="s">
        <v>171</v>
      </c>
      <c r="B2654" s="2" t="s">
        <v>78</v>
      </c>
      <c r="C2654" s="14" t="s">
        <v>198</v>
      </c>
      <c r="D2654" s="2">
        <v>2015</v>
      </c>
      <c r="E2654" s="14">
        <v>2015</v>
      </c>
      <c r="F2654" s="14" t="s">
        <v>104</v>
      </c>
      <c r="G2654" s="26">
        <v>3267</v>
      </c>
      <c r="H2654" s="26">
        <v>6982</v>
      </c>
      <c r="I2654" s="53">
        <v>17445</v>
      </c>
      <c r="J2654" s="30">
        <v>1</v>
      </c>
      <c r="K2654" s="30"/>
      <c r="L2654" s="149">
        <v>130</v>
      </c>
      <c r="M2654" s="30">
        <v>0.254</v>
      </c>
      <c r="N2654" s="30">
        <v>2.3599999999999999E-2</v>
      </c>
    </row>
    <row r="2655" spans="1:14">
      <c r="A2655" s="13" t="s">
        <v>172</v>
      </c>
      <c r="B2655" s="2" t="s">
        <v>77</v>
      </c>
      <c r="C2655" s="14" t="s">
        <v>198</v>
      </c>
      <c r="D2655" s="2">
        <v>2015</v>
      </c>
      <c r="E2655" s="14">
        <v>2015</v>
      </c>
      <c r="F2655" s="14" t="s">
        <v>104</v>
      </c>
      <c r="G2655" s="26">
        <v>23332</v>
      </c>
      <c r="H2655" s="26">
        <v>44434</v>
      </c>
      <c r="I2655" s="53">
        <v>120289</v>
      </c>
      <c r="J2655" s="30">
        <v>0.96650000000000003</v>
      </c>
      <c r="K2655" s="30"/>
      <c r="L2655" s="149">
        <v>6</v>
      </c>
      <c r="M2655" s="30">
        <v>0.66700000000000004</v>
      </c>
      <c r="N2655" s="30">
        <v>2.1000000000000001E-2</v>
      </c>
    </row>
    <row r="2656" spans="1:14">
      <c r="A2656" s="13" t="s">
        <v>173</v>
      </c>
      <c r="B2656" s="2" t="s">
        <v>77</v>
      </c>
      <c r="C2656" s="14" t="s">
        <v>198</v>
      </c>
      <c r="D2656" s="2">
        <v>2015</v>
      </c>
      <c r="E2656" s="14">
        <v>2015</v>
      </c>
      <c r="F2656" s="14" t="s">
        <v>104</v>
      </c>
      <c r="G2656" s="26">
        <v>20051</v>
      </c>
      <c r="H2656" s="26">
        <v>35934</v>
      </c>
      <c r="I2656" s="53">
        <v>125255</v>
      </c>
      <c r="J2656" s="30">
        <v>0.91849999999999998</v>
      </c>
      <c r="K2656" s="30"/>
      <c r="L2656" s="149">
        <v>130</v>
      </c>
      <c r="M2656" s="30">
        <v>0.254</v>
      </c>
      <c r="N2656" s="30">
        <v>2.3599999999999999E-2</v>
      </c>
    </row>
    <row r="2657" spans="1:31">
      <c r="A2657" s="13" t="s">
        <v>174</v>
      </c>
      <c r="B2657" s="2" t="s">
        <v>78</v>
      </c>
      <c r="C2657" s="14" t="s">
        <v>198</v>
      </c>
      <c r="D2657" s="2">
        <v>2015</v>
      </c>
      <c r="E2657" s="14">
        <v>2015</v>
      </c>
      <c r="F2657" s="14" t="s">
        <v>104</v>
      </c>
      <c r="G2657" s="26">
        <v>43461</v>
      </c>
      <c r="H2657" s="26">
        <v>92311</v>
      </c>
      <c r="I2657" s="53">
        <v>234296</v>
      </c>
      <c r="J2657" s="30">
        <v>0.99580000000000002</v>
      </c>
      <c r="K2657" s="30"/>
      <c r="L2657" s="149">
        <v>24</v>
      </c>
      <c r="M2657" s="30">
        <v>8.3000000000000004E-2</v>
      </c>
      <c r="N2657" s="30">
        <v>1.7299999999999999E-2</v>
      </c>
    </row>
    <row r="2658" spans="1:31">
      <c r="A2658" s="13" t="s">
        <v>175</v>
      </c>
      <c r="B2658" s="2" t="s">
        <v>78</v>
      </c>
      <c r="C2658" s="14" t="s">
        <v>198</v>
      </c>
      <c r="D2658" s="2">
        <v>2015</v>
      </c>
      <c r="E2658" s="14">
        <v>2015</v>
      </c>
      <c r="F2658" s="14" t="s">
        <v>104</v>
      </c>
      <c r="G2658" s="26">
        <v>5732</v>
      </c>
      <c r="H2658" s="26">
        <v>13196</v>
      </c>
      <c r="I2658" s="53">
        <v>40813</v>
      </c>
      <c r="J2658" s="30">
        <v>0.96640000000000004</v>
      </c>
      <c r="K2658" s="30"/>
      <c r="L2658" s="149">
        <v>130</v>
      </c>
      <c r="M2658" s="30">
        <v>0.254</v>
      </c>
      <c r="N2658" s="30">
        <v>2.3599999999999999E-2</v>
      </c>
    </row>
    <row r="2659" spans="1:31">
      <c r="A2659" s="13" t="s">
        <v>176</v>
      </c>
      <c r="B2659" s="2" t="s">
        <v>78</v>
      </c>
      <c r="C2659" s="14" t="s">
        <v>198</v>
      </c>
      <c r="D2659" s="2">
        <v>2015</v>
      </c>
      <c r="E2659" s="14">
        <v>2015</v>
      </c>
      <c r="F2659" s="14" t="s">
        <v>104</v>
      </c>
      <c r="G2659" s="26">
        <v>4840</v>
      </c>
      <c r="H2659" s="26">
        <v>10610</v>
      </c>
      <c r="I2659" s="53">
        <v>27163</v>
      </c>
      <c r="J2659" s="30">
        <v>0.97330000000000005</v>
      </c>
      <c r="K2659" s="30"/>
      <c r="L2659" s="149">
        <v>130</v>
      </c>
      <c r="M2659" s="30">
        <v>0.254</v>
      </c>
      <c r="N2659" s="30">
        <v>2.3599999999999999E-2</v>
      </c>
    </row>
    <row r="2660" spans="1:31">
      <c r="A2660" s="13" t="s">
        <v>177</v>
      </c>
      <c r="B2660" s="2" t="s">
        <v>78</v>
      </c>
      <c r="C2660" s="14" t="s">
        <v>198</v>
      </c>
      <c r="D2660" s="2">
        <v>2015</v>
      </c>
      <c r="E2660" s="14">
        <v>2015</v>
      </c>
      <c r="F2660" s="14" t="s">
        <v>104</v>
      </c>
      <c r="G2660" s="26">
        <v>1027</v>
      </c>
      <c r="H2660" s="26">
        <v>1848</v>
      </c>
      <c r="I2660" s="53">
        <v>5060</v>
      </c>
      <c r="J2660" s="30">
        <v>1</v>
      </c>
      <c r="K2660" s="30"/>
      <c r="L2660" s="149">
        <v>130</v>
      </c>
      <c r="M2660" s="30">
        <v>0.254</v>
      </c>
      <c r="N2660" s="30">
        <v>2.3599999999999999E-2</v>
      </c>
    </row>
    <row r="2661" spans="1:31">
      <c r="A2661" s="13" t="s">
        <v>178</v>
      </c>
      <c r="B2661" s="2" t="s">
        <v>77</v>
      </c>
      <c r="C2661" s="14" t="s">
        <v>198</v>
      </c>
      <c r="D2661" s="2">
        <v>2015</v>
      </c>
      <c r="E2661" s="14">
        <v>2015</v>
      </c>
      <c r="F2661" s="14" t="s">
        <v>104</v>
      </c>
      <c r="G2661" s="26">
        <v>53353</v>
      </c>
      <c r="H2661" s="26">
        <v>125197</v>
      </c>
      <c r="I2661" s="53">
        <v>248741</v>
      </c>
      <c r="J2661" s="30">
        <v>0.98080000000000001</v>
      </c>
      <c r="K2661" s="30"/>
      <c r="L2661" s="149">
        <v>15</v>
      </c>
      <c r="M2661" s="30">
        <v>0.33300000000000002</v>
      </c>
      <c r="N2661" s="30">
        <v>3.39E-2</v>
      </c>
    </row>
    <row r="2662" spans="1:31">
      <c r="A2662" s="13" t="s">
        <v>179</v>
      </c>
      <c r="B2662" s="2" t="s">
        <v>78</v>
      </c>
      <c r="C2662" s="14" t="s">
        <v>198</v>
      </c>
      <c r="D2662" s="2">
        <v>2015</v>
      </c>
      <c r="E2662" s="14">
        <v>2015</v>
      </c>
      <c r="F2662" s="14" t="s">
        <v>104</v>
      </c>
      <c r="G2662" s="26">
        <v>3199</v>
      </c>
      <c r="H2662" s="26">
        <v>5734</v>
      </c>
      <c r="I2662" s="53">
        <v>14648</v>
      </c>
      <c r="J2662" s="30">
        <v>0.98819999999999997</v>
      </c>
      <c r="K2662" s="30"/>
      <c r="L2662" s="149">
        <v>130</v>
      </c>
      <c r="M2662" s="30">
        <v>0.254</v>
      </c>
      <c r="N2662" s="30">
        <v>2.3599999999999999E-2</v>
      </c>
    </row>
    <row r="2663" spans="1:31">
      <c r="A2663" s="13" t="s">
        <v>180</v>
      </c>
      <c r="B2663" s="2" t="s">
        <v>77</v>
      </c>
      <c r="C2663" s="14" t="s">
        <v>198</v>
      </c>
      <c r="D2663" s="2">
        <v>2015</v>
      </c>
      <c r="E2663" s="14">
        <v>2015</v>
      </c>
      <c r="F2663" s="14" t="s">
        <v>104</v>
      </c>
      <c r="G2663" s="26">
        <v>37748</v>
      </c>
      <c r="H2663" s="26">
        <v>76256</v>
      </c>
      <c r="I2663" s="53">
        <v>230176</v>
      </c>
      <c r="J2663" s="30">
        <v>0.7077</v>
      </c>
      <c r="K2663" s="30"/>
      <c r="L2663" s="149">
        <v>15</v>
      </c>
      <c r="M2663" s="30">
        <v>0.33300000000000002</v>
      </c>
      <c r="N2663" s="30">
        <v>5.9400000000000001E-2</v>
      </c>
    </row>
    <row r="2664" spans="1:31">
      <c r="A2664" s="13" t="s">
        <v>181</v>
      </c>
      <c r="B2664" s="2" t="s">
        <v>77</v>
      </c>
      <c r="C2664" s="14" t="s">
        <v>198</v>
      </c>
      <c r="D2664" s="2">
        <v>2015</v>
      </c>
      <c r="E2664" s="14">
        <v>2015</v>
      </c>
      <c r="F2664" s="14" t="s">
        <v>104</v>
      </c>
      <c r="G2664" s="26">
        <v>10522</v>
      </c>
      <c r="H2664" s="26">
        <v>20991</v>
      </c>
      <c r="I2664" s="53">
        <v>57657</v>
      </c>
      <c r="J2664" s="30">
        <v>0.93220000000000003</v>
      </c>
      <c r="K2664" s="30"/>
      <c r="L2664" s="149">
        <v>130</v>
      </c>
      <c r="M2664" s="30">
        <v>0.254</v>
      </c>
      <c r="N2664" s="30">
        <v>2.3599999999999999E-2</v>
      </c>
    </row>
    <row r="2665" spans="1:31">
      <c r="A2665" s="13" t="s">
        <v>182</v>
      </c>
      <c r="B2665" s="2" t="s">
        <v>78</v>
      </c>
      <c r="C2665" s="14" t="s">
        <v>198</v>
      </c>
      <c r="D2665" s="2">
        <v>2015</v>
      </c>
      <c r="E2665" s="14">
        <v>2015</v>
      </c>
      <c r="F2665" s="14" t="s">
        <v>104</v>
      </c>
      <c r="G2665" s="26">
        <v>6363</v>
      </c>
      <c r="H2665" s="26">
        <v>13792</v>
      </c>
      <c r="I2665" s="53">
        <v>31370</v>
      </c>
      <c r="J2665" s="30">
        <v>0.99629999999999996</v>
      </c>
      <c r="K2665" s="30"/>
      <c r="L2665" s="149">
        <v>130</v>
      </c>
      <c r="M2665" s="30">
        <v>0.254</v>
      </c>
      <c r="N2665" s="30">
        <v>2.3599999999999999E-2</v>
      </c>
    </row>
    <row r="2666" spans="1:31">
      <c r="A2666" s="56" t="s">
        <v>183</v>
      </c>
      <c r="B2666" s="2" t="s">
        <v>66</v>
      </c>
      <c r="C2666" s="14" t="s">
        <v>65</v>
      </c>
      <c r="D2666" s="2">
        <v>2015</v>
      </c>
      <c r="E2666" s="14">
        <v>2016</v>
      </c>
      <c r="F2666" s="14" t="s">
        <v>104</v>
      </c>
      <c r="G2666" s="26">
        <v>2148157</v>
      </c>
      <c r="H2666" s="26">
        <v>4488298</v>
      </c>
      <c r="I2666" s="53">
        <v>13134343</v>
      </c>
      <c r="J2666" s="30">
        <v>0.97019999999999995</v>
      </c>
      <c r="K2666" s="30"/>
      <c r="L2666" s="149">
        <v>67</v>
      </c>
      <c r="M2666" s="30">
        <v>0.28399999999999997</v>
      </c>
      <c r="N2666" s="30">
        <v>4.9399999999999999E-2</v>
      </c>
      <c r="O2666" s="2"/>
      <c r="P2666" s="2"/>
      <c r="Q2666" s="2"/>
      <c r="R2666" s="2"/>
      <c r="S2666" s="2"/>
      <c r="T2666" s="2"/>
      <c r="U2666" s="2"/>
      <c r="V2666" s="2"/>
      <c r="W2666" s="2"/>
      <c r="X2666" s="2"/>
      <c r="Y2666" s="2"/>
      <c r="Z2666" s="2"/>
      <c r="AA2666" s="2"/>
      <c r="AB2666" s="2"/>
      <c r="AC2666" s="2"/>
      <c r="AD2666" s="2"/>
      <c r="AE2666" s="2"/>
    </row>
    <row r="2667" spans="1:31">
      <c r="A2667" s="56" t="s">
        <v>184</v>
      </c>
      <c r="B2667" s="2" t="s">
        <v>77</v>
      </c>
      <c r="C2667" s="14" t="s">
        <v>65</v>
      </c>
      <c r="D2667" s="2">
        <v>2015</v>
      </c>
      <c r="E2667" s="14">
        <v>2016</v>
      </c>
      <c r="F2667" s="14" t="s">
        <v>104</v>
      </c>
      <c r="G2667" s="26">
        <v>62653</v>
      </c>
      <c r="H2667" s="26">
        <v>121539</v>
      </c>
      <c r="I2667" s="53">
        <v>434830</v>
      </c>
      <c r="J2667" s="30">
        <v>0.85609999999999997</v>
      </c>
      <c r="K2667" s="30"/>
      <c r="L2667" s="149">
        <v>3</v>
      </c>
      <c r="M2667" s="30">
        <v>0.66700000000000004</v>
      </c>
      <c r="N2667" s="30">
        <v>0</v>
      </c>
      <c r="O2667" s="1"/>
      <c r="P2667" s="1"/>
      <c r="Q2667" s="1"/>
      <c r="R2667" s="1"/>
      <c r="S2667" s="1"/>
      <c r="T2667" s="1"/>
      <c r="U2667" s="1"/>
      <c r="V2667" s="1"/>
      <c r="W2667" s="1"/>
      <c r="X2667" s="1"/>
      <c r="Y2667" s="1"/>
      <c r="Z2667" s="1"/>
      <c r="AA2667" s="1"/>
      <c r="AB2667" s="1"/>
      <c r="AC2667" s="1"/>
      <c r="AD2667" s="1"/>
      <c r="AE2667" s="1"/>
    </row>
    <row r="2668" spans="1:31">
      <c r="A2668" s="56" t="s">
        <v>185</v>
      </c>
      <c r="B2668" s="2" t="s">
        <v>78</v>
      </c>
      <c r="C2668" s="14" t="s">
        <v>65</v>
      </c>
      <c r="D2668" s="2">
        <v>2015</v>
      </c>
      <c r="E2668" s="14">
        <v>2016</v>
      </c>
      <c r="F2668" s="14" t="s">
        <v>104</v>
      </c>
      <c r="G2668" s="26">
        <v>98</v>
      </c>
      <c r="H2668" s="26">
        <v>164</v>
      </c>
      <c r="I2668" s="53">
        <v>362</v>
      </c>
      <c r="J2668" s="30">
        <v>1</v>
      </c>
      <c r="K2668" s="30"/>
      <c r="L2668" s="149">
        <v>12</v>
      </c>
      <c r="M2668" s="30">
        <v>0.16700000000000001</v>
      </c>
      <c r="N2668" s="30">
        <v>0</v>
      </c>
      <c r="O2668" s="1"/>
      <c r="P2668" s="1"/>
      <c r="Q2668" s="1"/>
      <c r="R2668" s="1"/>
      <c r="S2668" s="1"/>
      <c r="T2668" s="1"/>
      <c r="U2668" s="1"/>
      <c r="V2668" s="1"/>
      <c r="W2668" s="1"/>
      <c r="X2668" s="1"/>
      <c r="Y2668" s="1"/>
      <c r="Z2668" s="1"/>
      <c r="AA2668" s="1"/>
      <c r="AB2668" s="1"/>
      <c r="AC2668" s="1"/>
      <c r="AD2668" s="1"/>
      <c r="AE2668" s="1"/>
    </row>
    <row r="2669" spans="1:31">
      <c r="A2669" s="56" t="s">
        <v>186</v>
      </c>
      <c r="B2669" s="2" t="s">
        <v>78</v>
      </c>
      <c r="C2669" s="14" t="s">
        <v>65</v>
      </c>
      <c r="D2669" s="2">
        <v>2015</v>
      </c>
      <c r="E2669" s="14">
        <v>2016</v>
      </c>
      <c r="F2669" s="14" t="s">
        <v>104</v>
      </c>
      <c r="G2669" s="26">
        <v>1780</v>
      </c>
      <c r="H2669" s="26">
        <v>3440</v>
      </c>
      <c r="I2669" s="53">
        <v>8057</v>
      </c>
      <c r="J2669" s="30">
        <v>0.97650000000000003</v>
      </c>
      <c r="K2669" s="30"/>
      <c r="L2669" s="149">
        <v>12</v>
      </c>
      <c r="M2669" s="30">
        <v>0.16700000000000001</v>
      </c>
      <c r="N2669" s="30">
        <v>0</v>
      </c>
      <c r="O2669" s="1"/>
      <c r="P2669" s="1"/>
      <c r="Q2669" s="1"/>
      <c r="R2669" s="1"/>
      <c r="S2669" s="1"/>
      <c r="T2669" s="1"/>
      <c r="U2669" s="1"/>
      <c r="V2669" s="1"/>
      <c r="W2669" s="1"/>
      <c r="X2669" s="1"/>
      <c r="Y2669" s="1"/>
      <c r="Z2669" s="1"/>
      <c r="AA2669" s="1"/>
      <c r="AB2669" s="1"/>
      <c r="AC2669" s="1"/>
      <c r="AD2669" s="1"/>
      <c r="AE2669" s="1"/>
    </row>
    <row r="2670" spans="1:31">
      <c r="A2670" s="56" t="s">
        <v>187</v>
      </c>
      <c r="B2670" s="2" t="s">
        <v>78</v>
      </c>
      <c r="C2670" s="14" t="s">
        <v>65</v>
      </c>
      <c r="D2670" s="2">
        <v>2015</v>
      </c>
      <c r="E2670" s="14">
        <v>2016</v>
      </c>
      <c r="F2670" s="14" t="s">
        <v>104</v>
      </c>
      <c r="G2670" s="26">
        <v>16800</v>
      </c>
      <c r="H2670" s="26">
        <v>32287</v>
      </c>
      <c r="I2670" s="53">
        <v>82815</v>
      </c>
      <c r="J2670" s="30">
        <v>0.81979999999999997</v>
      </c>
      <c r="K2670" s="30"/>
      <c r="L2670" s="149">
        <v>12</v>
      </c>
      <c r="M2670" s="30">
        <v>0.16700000000000001</v>
      </c>
      <c r="N2670" s="30">
        <v>0</v>
      </c>
      <c r="O2670" s="1"/>
      <c r="P2670" s="1"/>
      <c r="Q2670" s="1"/>
      <c r="R2670" s="1"/>
      <c r="S2670" s="1"/>
      <c r="T2670" s="1"/>
      <c r="U2670" s="1"/>
      <c r="V2670" s="1"/>
      <c r="W2670" s="1"/>
      <c r="X2670" s="1"/>
      <c r="Y2670" s="1"/>
      <c r="Z2670" s="1"/>
      <c r="AA2670" s="1"/>
      <c r="AB2670" s="1"/>
      <c r="AC2670" s="1"/>
      <c r="AD2670" s="1"/>
      <c r="AE2670" s="1"/>
    </row>
    <row r="2671" spans="1:31">
      <c r="A2671" s="56" t="s">
        <v>188</v>
      </c>
      <c r="B2671" s="2" t="s">
        <v>78</v>
      </c>
      <c r="C2671" s="14" t="s">
        <v>65</v>
      </c>
      <c r="D2671" s="2">
        <v>2015</v>
      </c>
      <c r="E2671" s="14">
        <v>2016</v>
      </c>
      <c r="F2671" s="14" t="s">
        <v>104</v>
      </c>
      <c r="G2671" s="26">
        <v>2909</v>
      </c>
      <c r="H2671" s="26">
        <v>5406</v>
      </c>
      <c r="I2671" s="53">
        <v>11905</v>
      </c>
      <c r="J2671" s="30">
        <v>1</v>
      </c>
      <c r="K2671" s="30"/>
      <c r="L2671" s="149">
        <v>12</v>
      </c>
      <c r="M2671" s="30">
        <v>0.16700000000000001</v>
      </c>
      <c r="N2671" s="30">
        <v>0</v>
      </c>
      <c r="O2671" s="1"/>
      <c r="P2671" s="1"/>
      <c r="Q2671" s="1"/>
      <c r="R2671" s="1"/>
      <c r="S2671" s="1"/>
      <c r="T2671" s="1"/>
      <c r="U2671" s="1"/>
      <c r="V2671" s="1"/>
      <c r="W2671" s="1"/>
      <c r="X2671" s="1"/>
      <c r="Y2671" s="1"/>
      <c r="Z2671" s="1"/>
      <c r="AA2671" s="1"/>
      <c r="AB2671" s="1"/>
      <c r="AC2671" s="1"/>
      <c r="AD2671" s="1"/>
      <c r="AE2671" s="1"/>
    </row>
    <row r="2672" spans="1:31">
      <c r="A2672" s="56" t="s">
        <v>189</v>
      </c>
      <c r="B2672" s="2" t="s">
        <v>78</v>
      </c>
      <c r="C2672" s="14" t="s">
        <v>65</v>
      </c>
      <c r="D2672" s="2">
        <v>2015</v>
      </c>
      <c r="E2672" s="14">
        <v>2016</v>
      </c>
      <c r="F2672" s="14" t="s">
        <v>104</v>
      </c>
      <c r="G2672" s="26">
        <v>589</v>
      </c>
      <c r="H2672" s="26">
        <v>1319</v>
      </c>
      <c r="I2672" s="53">
        <v>8723</v>
      </c>
      <c r="J2672" s="30">
        <v>1</v>
      </c>
      <c r="K2672" s="30"/>
      <c r="L2672" s="149">
        <v>12</v>
      </c>
      <c r="M2672" s="30">
        <v>0.16700000000000001</v>
      </c>
      <c r="N2672" s="30">
        <v>0</v>
      </c>
      <c r="O2672" s="1"/>
      <c r="P2672" s="1"/>
      <c r="Q2672" s="1"/>
      <c r="R2672" s="1"/>
      <c r="S2672" s="1"/>
      <c r="T2672" s="1"/>
      <c r="U2672" s="1"/>
      <c r="V2672" s="1"/>
      <c r="W2672" s="1"/>
      <c r="X2672" s="1"/>
      <c r="Y2672" s="1"/>
      <c r="Z2672" s="1"/>
      <c r="AA2672" s="1"/>
      <c r="AB2672" s="1"/>
      <c r="AC2672" s="1"/>
      <c r="AD2672" s="1"/>
      <c r="AE2672" s="1"/>
    </row>
    <row r="2673" spans="1:31">
      <c r="A2673" s="56" t="s">
        <v>190</v>
      </c>
      <c r="B2673" s="2" t="s">
        <v>77</v>
      </c>
      <c r="C2673" s="14" t="s">
        <v>65</v>
      </c>
      <c r="D2673" s="2">
        <v>2015</v>
      </c>
      <c r="E2673" s="14">
        <v>2016</v>
      </c>
      <c r="F2673" s="14" t="s">
        <v>104</v>
      </c>
      <c r="G2673" s="26">
        <v>35848</v>
      </c>
      <c r="H2673" s="26">
        <v>71977</v>
      </c>
      <c r="I2673" s="53">
        <v>268970</v>
      </c>
      <c r="J2673" s="30">
        <v>0.95430000000000004</v>
      </c>
      <c r="K2673" s="30"/>
      <c r="L2673" s="149">
        <v>1</v>
      </c>
      <c r="M2673" s="30">
        <v>1</v>
      </c>
      <c r="N2673" s="30">
        <v>2.0799999999999999E-2</v>
      </c>
      <c r="O2673" s="1"/>
      <c r="P2673" s="1"/>
      <c r="Q2673" s="1"/>
      <c r="R2673" s="1"/>
      <c r="S2673" s="1"/>
      <c r="T2673" s="1"/>
      <c r="U2673" s="1"/>
      <c r="V2673" s="1"/>
      <c r="W2673" s="1"/>
      <c r="X2673" s="1"/>
      <c r="Y2673" s="1"/>
      <c r="Z2673" s="1"/>
      <c r="AA2673" s="1"/>
      <c r="AB2673" s="1"/>
      <c r="AC2673" s="1"/>
      <c r="AD2673" s="1"/>
      <c r="AE2673" s="1"/>
    </row>
    <row r="2674" spans="1:31">
      <c r="A2674" s="56" t="s">
        <v>191</v>
      </c>
      <c r="B2674" s="2" t="s">
        <v>78</v>
      </c>
      <c r="C2674" s="14" t="s">
        <v>65</v>
      </c>
      <c r="D2674" s="2">
        <v>2015</v>
      </c>
      <c r="E2674" s="14">
        <v>2016</v>
      </c>
      <c r="F2674" s="14" t="s">
        <v>104</v>
      </c>
      <c r="G2674" s="26">
        <v>2573</v>
      </c>
      <c r="H2674" s="26">
        <v>5281</v>
      </c>
      <c r="I2674" s="53">
        <v>11724</v>
      </c>
      <c r="J2674" s="30">
        <v>1</v>
      </c>
      <c r="K2674" s="30"/>
      <c r="L2674" s="149">
        <v>12</v>
      </c>
      <c r="M2674" s="30">
        <v>0.16700000000000001</v>
      </c>
      <c r="N2674" s="30">
        <v>0</v>
      </c>
      <c r="O2674" s="1"/>
      <c r="P2674" s="1"/>
      <c r="Q2674" s="1"/>
      <c r="R2674" s="1"/>
      <c r="S2674" s="1"/>
      <c r="T2674" s="1"/>
      <c r="U2674" s="1"/>
      <c r="V2674" s="1"/>
      <c r="W2674" s="1"/>
      <c r="X2674" s="1"/>
      <c r="Y2674" s="1"/>
      <c r="Z2674" s="1"/>
      <c r="AA2674" s="1"/>
      <c r="AB2674" s="1"/>
      <c r="AC2674" s="1"/>
      <c r="AD2674" s="1"/>
      <c r="AE2674" s="1"/>
    </row>
    <row r="2675" spans="1:31">
      <c r="A2675" s="56" t="s">
        <v>192</v>
      </c>
      <c r="B2675" s="2" t="s">
        <v>78</v>
      </c>
      <c r="C2675" s="14" t="s">
        <v>65</v>
      </c>
      <c r="D2675" s="2">
        <v>2015</v>
      </c>
      <c r="E2675" s="14">
        <v>2016</v>
      </c>
      <c r="F2675" s="14" t="s">
        <v>104</v>
      </c>
      <c r="G2675" s="26">
        <v>7287</v>
      </c>
      <c r="H2675" s="26">
        <v>13063</v>
      </c>
      <c r="I2675" s="53">
        <v>38204</v>
      </c>
      <c r="J2675" s="30">
        <v>0.99729999999999996</v>
      </c>
      <c r="K2675" s="30"/>
      <c r="L2675" s="149">
        <v>12</v>
      </c>
      <c r="M2675" s="30">
        <v>0.16700000000000001</v>
      </c>
      <c r="N2675" s="30">
        <v>0</v>
      </c>
      <c r="O2675" s="1"/>
      <c r="P2675" s="1"/>
      <c r="Q2675" s="1"/>
      <c r="R2675" s="1"/>
      <c r="S2675" s="1"/>
      <c r="T2675" s="1"/>
      <c r="U2675" s="1"/>
      <c r="V2675" s="1"/>
      <c r="W2675" s="1"/>
      <c r="X2675" s="1"/>
      <c r="Y2675" s="1"/>
      <c r="Z2675" s="1"/>
      <c r="AA2675" s="1"/>
      <c r="AB2675" s="1"/>
      <c r="AC2675" s="1"/>
      <c r="AD2675" s="1"/>
      <c r="AE2675" s="1"/>
    </row>
    <row r="2676" spans="1:31">
      <c r="A2676" s="13" t="s">
        <v>134</v>
      </c>
      <c r="B2676" s="2" t="s">
        <v>77</v>
      </c>
      <c r="C2676" s="14" t="s">
        <v>65</v>
      </c>
      <c r="D2676" s="2">
        <v>2015</v>
      </c>
      <c r="E2676" s="14">
        <v>2016</v>
      </c>
      <c r="F2676" s="14" t="s">
        <v>104</v>
      </c>
      <c r="G2676" s="26">
        <v>97917</v>
      </c>
      <c r="H2676" s="26">
        <v>227643</v>
      </c>
      <c r="I2676" s="53">
        <v>478594</v>
      </c>
      <c r="J2676" s="30">
        <v>0.93500000000000005</v>
      </c>
      <c r="K2676" s="30"/>
      <c r="L2676" s="149">
        <v>3</v>
      </c>
      <c r="M2676" s="30">
        <v>0.66700000000000004</v>
      </c>
      <c r="N2676" s="30">
        <v>4.6399999999999997E-2</v>
      </c>
      <c r="O2676" s="1"/>
      <c r="P2676" s="1"/>
      <c r="Q2676" s="1"/>
      <c r="R2676" s="1"/>
      <c r="S2676" s="1"/>
      <c r="T2676" s="1"/>
      <c r="U2676" s="1"/>
      <c r="V2676" s="1"/>
      <c r="W2676" s="1"/>
      <c r="X2676" s="1"/>
      <c r="Y2676" s="1"/>
      <c r="Z2676" s="1"/>
      <c r="AA2676" s="1"/>
      <c r="AB2676" s="1"/>
      <c r="AC2676" s="1"/>
      <c r="AD2676" s="1"/>
      <c r="AE2676" s="1"/>
    </row>
    <row r="2677" spans="1:31">
      <c r="A2677" s="13" t="s">
        <v>135</v>
      </c>
      <c r="B2677" s="2" t="s">
        <v>78</v>
      </c>
      <c r="C2677" s="14" t="s">
        <v>65</v>
      </c>
      <c r="D2677" s="2">
        <v>2015</v>
      </c>
      <c r="E2677" s="14">
        <v>2016</v>
      </c>
      <c r="F2677" s="14" t="s">
        <v>104</v>
      </c>
      <c r="G2677" s="26">
        <v>1504</v>
      </c>
      <c r="H2677" s="26">
        <v>3551</v>
      </c>
      <c r="I2677" s="53">
        <v>11845</v>
      </c>
      <c r="J2677" s="30">
        <v>1</v>
      </c>
      <c r="K2677" s="30"/>
      <c r="L2677" s="149">
        <v>12</v>
      </c>
      <c r="M2677" s="30">
        <v>0.16700000000000001</v>
      </c>
      <c r="N2677" s="30">
        <v>0</v>
      </c>
      <c r="O2677" s="1"/>
      <c r="P2677" s="1"/>
      <c r="Q2677" s="1"/>
      <c r="R2677" s="1"/>
      <c r="S2677" s="1"/>
      <c r="T2677" s="1"/>
      <c r="U2677" s="1"/>
      <c r="V2677" s="1"/>
      <c r="W2677" s="1"/>
      <c r="X2677" s="1"/>
      <c r="Y2677" s="1"/>
      <c r="Z2677" s="1"/>
      <c r="AA2677" s="1"/>
      <c r="AB2677" s="1"/>
      <c r="AC2677" s="1"/>
      <c r="AD2677" s="1"/>
      <c r="AE2677" s="1"/>
    </row>
    <row r="2678" spans="1:31">
      <c r="A2678" s="13" t="s">
        <v>136</v>
      </c>
      <c r="B2678" s="2" t="s">
        <v>78</v>
      </c>
      <c r="C2678" s="14" t="s">
        <v>65</v>
      </c>
      <c r="D2678" s="2">
        <v>2015</v>
      </c>
      <c r="E2678" s="14">
        <v>2016</v>
      </c>
      <c r="F2678" s="14" t="s">
        <v>104</v>
      </c>
      <c r="G2678" s="26">
        <v>12380</v>
      </c>
      <c r="H2678" s="26">
        <v>21435</v>
      </c>
      <c r="I2678" s="53">
        <v>51896</v>
      </c>
      <c r="J2678" s="30">
        <v>0.99860000000000004</v>
      </c>
      <c r="K2678" s="30"/>
      <c r="L2678" s="149">
        <v>12</v>
      </c>
      <c r="M2678" s="30">
        <v>0.16700000000000001</v>
      </c>
      <c r="N2678" s="30">
        <v>0</v>
      </c>
      <c r="O2678" s="1"/>
      <c r="P2678" s="1"/>
      <c r="Q2678" s="1"/>
      <c r="R2678" s="1"/>
      <c r="S2678" s="1"/>
      <c r="T2678" s="1"/>
      <c r="U2678" s="1"/>
      <c r="V2678" s="1"/>
      <c r="W2678" s="1"/>
      <c r="X2678" s="1"/>
      <c r="Y2678" s="1"/>
      <c r="Z2678" s="1"/>
      <c r="AA2678" s="1"/>
      <c r="AB2678" s="1"/>
      <c r="AC2678" s="1"/>
      <c r="AD2678" s="1"/>
      <c r="AE2678" s="1"/>
    </row>
    <row r="2679" spans="1:31">
      <c r="A2679" s="13" t="s">
        <v>137</v>
      </c>
      <c r="B2679" s="2" t="s">
        <v>78</v>
      </c>
      <c r="C2679" s="14" t="s">
        <v>65</v>
      </c>
      <c r="D2679" s="2">
        <v>2015</v>
      </c>
      <c r="E2679" s="14">
        <v>2016</v>
      </c>
      <c r="F2679" s="14" t="s">
        <v>104</v>
      </c>
      <c r="G2679" s="26">
        <v>17814</v>
      </c>
      <c r="H2679" s="26">
        <v>44547</v>
      </c>
      <c r="I2679" s="53">
        <v>92777</v>
      </c>
      <c r="J2679" s="30">
        <v>0.97619999999999996</v>
      </c>
      <c r="K2679" s="30"/>
      <c r="L2679" s="149">
        <v>12</v>
      </c>
      <c r="M2679" s="30">
        <v>0.16700000000000001</v>
      </c>
      <c r="N2679" s="30">
        <v>0</v>
      </c>
      <c r="O2679" s="1"/>
      <c r="P2679" s="1"/>
      <c r="Q2679" s="1"/>
      <c r="R2679" s="1"/>
      <c r="S2679" s="1"/>
      <c r="T2679" s="1"/>
      <c r="U2679" s="1"/>
      <c r="V2679" s="1"/>
      <c r="W2679" s="1"/>
      <c r="X2679" s="1"/>
      <c r="Y2679" s="1"/>
      <c r="Z2679" s="1"/>
      <c r="AA2679" s="1"/>
      <c r="AB2679" s="1"/>
      <c r="AC2679" s="1"/>
      <c r="AD2679" s="1"/>
      <c r="AE2679" s="1"/>
    </row>
    <row r="2680" spans="1:31">
      <c r="A2680" s="13" t="s">
        <v>138</v>
      </c>
      <c r="B2680" s="2" t="s">
        <v>78</v>
      </c>
      <c r="C2680" s="14" t="s">
        <v>65</v>
      </c>
      <c r="D2680" s="2">
        <v>2015</v>
      </c>
      <c r="E2680" s="14">
        <v>2016</v>
      </c>
      <c r="F2680" s="14" t="s">
        <v>104</v>
      </c>
      <c r="G2680" s="26">
        <v>1080</v>
      </c>
      <c r="H2680" s="26">
        <v>2138</v>
      </c>
      <c r="I2680" s="53">
        <v>5635</v>
      </c>
      <c r="J2680" s="30">
        <v>1</v>
      </c>
      <c r="K2680" s="30"/>
      <c r="L2680" s="149">
        <v>12</v>
      </c>
      <c r="M2680" s="30">
        <v>0.16700000000000001</v>
      </c>
      <c r="N2680" s="30">
        <v>0</v>
      </c>
      <c r="O2680" s="1"/>
      <c r="P2680" s="1"/>
      <c r="Q2680" s="1"/>
      <c r="R2680" s="1"/>
      <c r="S2680" s="1"/>
      <c r="T2680" s="1"/>
      <c r="U2680" s="1"/>
      <c r="V2680" s="1"/>
      <c r="W2680" s="1"/>
      <c r="X2680" s="1"/>
      <c r="Y2680" s="1"/>
      <c r="Z2680" s="1"/>
      <c r="AA2680" s="1"/>
      <c r="AB2680" s="1"/>
      <c r="AC2680" s="1"/>
      <c r="AD2680" s="1"/>
      <c r="AE2680" s="1"/>
    </row>
    <row r="2681" spans="1:31">
      <c r="A2681" s="13" t="s">
        <v>139</v>
      </c>
      <c r="B2681" s="2" t="s">
        <v>78</v>
      </c>
      <c r="C2681" s="14" t="s">
        <v>65</v>
      </c>
      <c r="D2681" s="2">
        <v>2015</v>
      </c>
      <c r="E2681" s="14">
        <v>2016</v>
      </c>
      <c r="F2681" s="14" t="s">
        <v>104</v>
      </c>
      <c r="G2681" s="26">
        <v>69411</v>
      </c>
      <c r="H2681" s="26">
        <v>161315</v>
      </c>
      <c r="I2681" s="53">
        <v>392161</v>
      </c>
      <c r="J2681" s="30">
        <v>0.99619999999999997</v>
      </c>
      <c r="K2681" s="30"/>
      <c r="L2681" s="149">
        <v>2</v>
      </c>
      <c r="M2681" s="30">
        <v>0.5</v>
      </c>
      <c r="N2681" s="30">
        <v>0</v>
      </c>
      <c r="O2681" s="1"/>
      <c r="P2681" s="1"/>
      <c r="Q2681" s="1"/>
      <c r="R2681" s="1"/>
      <c r="S2681" s="1"/>
      <c r="T2681" s="1"/>
      <c r="U2681" s="1"/>
      <c r="V2681" s="1"/>
      <c r="W2681" s="1"/>
      <c r="X2681" s="1"/>
      <c r="Y2681" s="1"/>
      <c r="Z2681" s="1"/>
      <c r="AA2681" s="1"/>
      <c r="AB2681" s="1"/>
      <c r="AC2681" s="1"/>
      <c r="AD2681" s="1"/>
      <c r="AE2681" s="1"/>
    </row>
    <row r="2682" spans="1:31">
      <c r="A2682" s="13" t="s">
        <v>140</v>
      </c>
      <c r="B2682" s="2" t="s">
        <v>78</v>
      </c>
      <c r="C2682" s="14" t="s">
        <v>65</v>
      </c>
      <c r="D2682" s="2">
        <v>2015</v>
      </c>
      <c r="E2682" s="14">
        <v>2016</v>
      </c>
      <c r="F2682" s="14" t="s">
        <v>104</v>
      </c>
      <c r="G2682" s="26">
        <v>10733</v>
      </c>
      <c r="H2682" s="26">
        <v>24665</v>
      </c>
      <c r="I2682" s="53">
        <v>56104</v>
      </c>
      <c r="J2682" s="30">
        <v>1</v>
      </c>
      <c r="K2682" s="30"/>
      <c r="L2682" s="149">
        <v>12</v>
      </c>
      <c r="M2682" s="30">
        <v>0.16700000000000001</v>
      </c>
      <c r="N2682" s="30">
        <v>0</v>
      </c>
    </row>
    <row r="2683" spans="1:31">
      <c r="A2683" s="13" t="s">
        <v>141</v>
      </c>
      <c r="B2683" s="2" t="s">
        <v>78</v>
      </c>
      <c r="C2683" s="14" t="s">
        <v>65</v>
      </c>
      <c r="D2683" s="2">
        <v>2015</v>
      </c>
      <c r="E2683" s="14">
        <v>2016</v>
      </c>
      <c r="F2683" s="14" t="s">
        <v>104</v>
      </c>
      <c r="G2683" s="26">
        <v>7319</v>
      </c>
      <c r="H2683" s="26">
        <v>14694</v>
      </c>
      <c r="I2683" s="53">
        <v>30612</v>
      </c>
      <c r="J2683" s="30">
        <v>0.9889</v>
      </c>
      <c r="K2683" s="30"/>
      <c r="L2683" s="149">
        <v>12</v>
      </c>
      <c r="M2683" s="30">
        <v>0.16700000000000001</v>
      </c>
      <c r="N2683" s="30">
        <v>0</v>
      </c>
    </row>
    <row r="2684" spans="1:31">
      <c r="A2684" s="13" t="s">
        <v>142</v>
      </c>
      <c r="B2684" s="2" t="s">
        <v>78</v>
      </c>
      <c r="C2684" s="14" t="s">
        <v>65</v>
      </c>
      <c r="D2684" s="2">
        <v>2015</v>
      </c>
      <c r="E2684" s="14">
        <v>2016</v>
      </c>
      <c r="F2684" s="14" t="s">
        <v>104</v>
      </c>
      <c r="G2684" s="26">
        <v>1520</v>
      </c>
      <c r="H2684" s="26">
        <v>3144</v>
      </c>
      <c r="I2684" s="53">
        <v>7812</v>
      </c>
      <c r="J2684" s="30">
        <v>0.77049999999999996</v>
      </c>
      <c r="K2684" s="30"/>
      <c r="L2684" s="149">
        <v>12</v>
      </c>
      <c r="M2684" s="30">
        <v>0.16700000000000001</v>
      </c>
      <c r="N2684" s="30">
        <v>0</v>
      </c>
    </row>
    <row r="2685" spans="1:31">
      <c r="A2685" s="13" t="s">
        <v>143</v>
      </c>
      <c r="B2685" s="2" t="s">
        <v>79</v>
      </c>
      <c r="C2685" s="14" t="s">
        <v>65</v>
      </c>
      <c r="D2685" s="2">
        <v>2015</v>
      </c>
      <c r="E2685" s="14">
        <v>2016</v>
      </c>
      <c r="F2685" s="14" t="s">
        <v>104</v>
      </c>
      <c r="G2685" s="26">
        <v>584840</v>
      </c>
      <c r="H2685" s="26">
        <v>1176870</v>
      </c>
      <c r="I2685" s="53">
        <v>3904313</v>
      </c>
      <c r="J2685" s="30">
        <v>0.96519999999999995</v>
      </c>
      <c r="K2685" s="30"/>
      <c r="L2685" s="149">
        <v>10</v>
      </c>
      <c r="M2685" s="30">
        <v>0.5</v>
      </c>
      <c r="N2685" s="30">
        <v>2.1999999999999999E-2</v>
      </c>
    </row>
    <row r="2686" spans="1:31">
      <c r="A2686" s="13" t="s">
        <v>144</v>
      </c>
      <c r="B2686" s="2" t="s">
        <v>78</v>
      </c>
      <c r="C2686" s="14" t="s">
        <v>65</v>
      </c>
      <c r="D2686" s="2">
        <v>2015</v>
      </c>
      <c r="E2686" s="14">
        <v>2016</v>
      </c>
      <c r="F2686" s="14" t="s">
        <v>104</v>
      </c>
      <c r="G2686" s="26">
        <v>12081</v>
      </c>
      <c r="H2686" s="26">
        <v>29653</v>
      </c>
      <c r="I2686" s="53">
        <v>69686</v>
      </c>
      <c r="J2686" s="30">
        <v>1</v>
      </c>
      <c r="K2686" s="30"/>
      <c r="L2686" s="149">
        <v>12</v>
      </c>
      <c r="M2686" s="30">
        <v>0.16700000000000001</v>
      </c>
      <c r="N2686" s="30">
        <v>0</v>
      </c>
    </row>
    <row r="2687" spans="1:31">
      <c r="A2687" s="13" t="s">
        <v>145</v>
      </c>
      <c r="B2687" s="2" t="s">
        <v>78</v>
      </c>
      <c r="C2687" s="14" t="s">
        <v>65</v>
      </c>
      <c r="D2687" s="2">
        <v>2015</v>
      </c>
      <c r="E2687" s="14">
        <v>2016</v>
      </c>
      <c r="F2687" s="14" t="s">
        <v>104</v>
      </c>
      <c r="G2687" s="26">
        <v>6508</v>
      </c>
      <c r="H2687" s="26">
        <v>10717</v>
      </c>
      <c r="I2687" s="53">
        <v>43873</v>
      </c>
      <c r="J2687" s="30">
        <v>1</v>
      </c>
      <c r="K2687" s="30"/>
      <c r="L2687" s="149">
        <v>12</v>
      </c>
      <c r="M2687" s="30">
        <v>0.16700000000000001</v>
      </c>
      <c r="N2687" s="30">
        <v>0</v>
      </c>
    </row>
    <row r="2688" spans="1:31">
      <c r="A2688" s="13" t="s">
        <v>146</v>
      </c>
      <c r="B2688" s="2" t="s">
        <v>78</v>
      </c>
      <c r="C2688" s="14" t="s">
        <v>65</v>
      </c>
      <c r="D2688" s="2">
        <v>2015</v>
      </c>
      <c r="E2688" s="14">
        <v>2016</v>
      </c>
      <c r="F2688" s="14" t="s">
        <v>104</v>
      </c>
      <c r="G2688" s="26">
        <v>1103</v>
      </c>
      <c r="H2688" s="26">
        <v>2075</v>
      </c>
      <c r="I2688" s="53">
        <v>4771</v>
      </c>
      <c r="J2688" s="30">
        <v>0.97619999999999996</v>
      </c>
      <c r="K2688" s="30"/>
      <c r="L2688" s="149">
        <v>12</v>
      </c>
      <c r="M2688" s="30">
        <v>0.16700000000000001</v>
      </c>
      <c r="N2688" s="30">
        <v>0</v>
      </c>
    </row>
    <row r="2689" spans="1:14">
      <c r="A2689" s="13" t="s">
        <v>147</v>
      </c>
      <c r="B2689" s="2" t="s">
        <v>78</v>
      </c>
      <c r="C2689" s="14" t="s">
        <v>65</v>
      </c>
      <c r="D2689" s="2">
        <v>2015</v>
      </c>
      <c r="E2689" s="14">
        <v>2016</v>
      </c>
      <c r="F2689" s="14" t="s">
        <v>104</v>
      </c>
      <c r="G2689" s="26">
        <v>7127</v>
      </c>
      <c r="H2689" s="26">
        <v>13395</v>
      </c>
      <c r="I2689" s="53">
        <v>40460</v>
      </c>
      <c r="J2689" s="30">
        <v>0.99070000000000003</v>
      </c>
      <c r="K2689" s="30"/>
      <c r="L2689" s="149">
        <v>12</v>
      </c>
      <c r="M2689" s="30">
        <v>0.16700000000000001</v>
      </c>
      <c r="N2689" s="30">
        <v>0</v>
      </c>
    </row>
    <row r="2690" spans="1:14">
      <c r="A2690" s="13" t="s">
        <v>148</v>
      </c>
      <c r="B2690" s="2" t="s">
        <v>78</v>
      </c>
      <c r="C2690" s="14" t="s">
        <v>65</v>
      </c>
      <c r="D2690" s="2">
        <v>2015</v>
      </c>
      <c r="E2690" s="14">
        <v>2016</v>
      </c>
      <c r="F2690" s="14" t="s">
        <v>104</v>
      </c>
      <c r="G2690" s="26">
        <v>25121</v>
      </c>
      <c r="H2690" s="26">
        <v>57934</v>
      </c>
      <c r="I2690" s="53">
        <v>137647</v>
      </c>
      <c r="J2690" s="30">
        <v>0.99629999999999996</v>
      </c>
      <c r="K2690" s="30"/>
      <c r="L2690" s="149">
        <v>1</v>
      </c>
      <c r="M2690" s="30">
        <v>0</v>
      </c>
      <c r="N2690" s="30">
        <v>0</v>
      </c>
    </row>
    <row r="2691" spans="1:14">
      <c r="A2691" s="13" t="s">
        <v>149</v>
      </c>
      <c r="B2691" s="2" t="s">
        <v>78</v>
      </c>
      <c r="C2691" s="14" t="s">
        <v>65</v>
      </c>
      <c r="D2691" s="2">
        <v>2015</v>
      </c>
      <c r="E2691" s="14">
        <v>2016</v>
      </c>
      <c r="F2691" s="14" t="s">
        <v>104</v>
      </c>
      <c r="G2691" s="26">
        <v>445</v>
      </c>
      <c r="H2691" s="26">
        <v>972</v>
      </c>
      <c r="I2691" s="53">
        <v>3119</v>
      </c>
      <c r="J2691" s="30">
        <v>0.92310000000000003</v>
      </c>
      <c r="K2691" s="30"/>
      <c r="L2691" s="149">
        <v>12</v>
      </c>
      <c r="M2691" s="30">
        <v>0.16700000000000001</v>
      </c>
      <c r="N2691" s="30">
        <v>0</v>
      </c>
    </row>
    <row r="2692" spans="1:14">
      <c r="A2692" s="13" t="s">
        <v>150</v>
      </c>
      <c r="B2692" s="2" t="s">
        <v>78</v>
      </c>
      <c r="C2692" s="14" t="s">
        <v>65</v>
      </c>
      <c r="D2692" s="2">
        <v>2015</v>
      </c>
      <c r="E2692" s="14">
        <v>2016</v>
      </c>
      <c r="F2692" s="14" t="s">
        <v>104</v>
      </c>
      <c r="G2692" s="26">
        <v>456</v>
      </c>
      <c r="H2692" s="26">
        <v>768</v>
      </c>
      <c r="I2692" s="53">
        <v>3659</v>
      </c>
      <c r="J2692" s="30">
        <v>1</v>
      </c>
      <c r="K2692" s="30"/>
      <c r="L2692" s="149">
        <v>12</v>
      </c>
      <c r="M2692" s="30">
        <v>0.16700000000000001</v>
      </c>
      <c r="N2692" s="30">
        <v>0</v>
      </c>
    </row>
    <row r="2693" spans="1:14">
      <c r="A2693" s="13" t="s">
        <v>151</v>
      </c>
      <c r="B2693" s="2" t="s">
        <v>78</v>
      </c>
      <c r="C2693" s="14" t="s">
        <v>65</v>
      </c>
      <c r="D2693" s="2">
        <v>2015</v>
      </c>
      <c r="E2693" s="14">
        <v>2016</v>
      </c>
      <c r="F2693" s="14" t="s">
        <v>104</v>
      </c>
      <c r="G2693" s="26">
        <v>21738</v>
      </c>
      <c r="H2693" s="26">
        <v>48021</v>
      </c>
      <c r="I2693" s="53">
        <v>174535</v>
      </c>
      <c r="J2693" s="30">
        <v>1</v>
      </c>
      <c r="K2693" s="30"/>
      <c r="L2693" s="149">
        <v>1</v>
      </c>
      <c r="M2693" s="30">
        <v>0</v>
      </c>
      <c r="N2693" s="30">
        <v>0.14080000000000001</v>
      </c>
    </row>
    <row r="2694" spans="1:14">
      <c r="A2694" s="13" t="s">
        <v>152</v>
      </c>
      <c r="B2694" s="2" t="s">
        <v>78</v>
      </c>
      <c r="C2694" s="14" t="s">
        <v>65</v>
      </c>
      <c r="D2694" s="2">
        <v>2015</v>
      </c>
      <c r="E2694" s="14">
        <v>2016</v>
      </c>
      <c r="F2694" s="14" t="s">
        <v>104</v>
      </c>
      <c r="G2694" s="26">
        <v>3600</v>
      </c>
      <c r="H2694" s="26">
        <v>7414</v>
      </c>
      <c r="I2694" s="53">
        <v>31837</v>
      </c>
      <c r="J2694" s="30">
        <v>0.97160000000000002</v>
      </c>
      <c r="K2694" s="30"/>
      <c r="L2694" s="149">
        <v>12</v>
      </c>
      <c r="M2694" s="30">
        <v>0.16700000000000001</v>
      </c>
      <c r="N2694" s="30">
        <v>0</v>
      </c>
    </row>
    <row r="2695" spans="1:14">
      <c r="A2695" s="13" t="s">
        <v>153</v>
      </c>
      <c r="B2695" s="2" t="s">
        <v>78</v>
      </c>
      <c r="C2695" s="14" t="s">
        <v>65</v>
      </c>
      <c r="D2695" s="2">
        <v>2015</v>
      </c>
      <c r="E2695" s="14">
        <v>2016</v>
      </c>
      <c r="F2695" s="14" t="s">
        <v>104</v>
      </c>
      <c r="G2695" s="26">
        <v>4334</v>
      </c>
      <c r="H2695" s="26">
        <v>7833</v>
      </c>
      <c r="I2695" s="53">
        <v>24631</v>
      </c>
      <c r="J2695" s="30">
        <v>1</v>
      </c>
      <c r="K2695" s="30"/>
      <c r="L2695" s="149">
        <v>12</v>
      </c>
      <c r="M2695" s="30">
        <v>0.16700000000000001</v>
      </c>
      <c r="N2695" s="30">
        <v>0</v>
      </c>
    </row>
    <row r="2696" spans="1:14">
      <c r="A2696" s="13" t="s">
        <v>154</v>
      </c>
      <c r="B2696" s="2" t="s">
        <v>77</v>
      </c>
      <c r="C2696" s="14" t="s">
        <v>65</v>
      </c>
      <c r="D2696" s="2">
        <v>2015</v>
      </c>
      <c r="E2696" s="14">
        <v>2016</v>
      </c>
      <c r="F2696" s="14" t="s">
        <v>104</v>
      </c>
      <c r="G2696" s="26">
        <v>125010</v>
      </c>
      <c r="H2696" s="26">
        <v>260178</v>
      </c>
      <c r="I2696" s="53">
        <v>889602</v>
      </c>
      <c r="J2696" s="30">
        <v>0.98719999999999997</v>
      </c>
      <c r="K2696" s="30"/>
      <c r="L2696" s="149">
        <v>5</v>
      </c>
      <c r="M2696" s="30">
        <v>0.4</v>
      </c>
      <c r="N2696" s="30">
        <v>2.5899999999999999E-2</v>
      </c>
    </row>
    <row r="2697" spans="1:14">
      <c r="A2697" s="13" t="s">
        <v>155</v>
      </c>
      <c r="B2697" s="2" t="s">
        <v>77</v>
      </c>
      <c r="C2697" s="14" t="s">
        <v>65</v>
      </c>
      <c r="D2697" s="2">
        <v>2015</v>
      </c>
      <c r="E2697" s="14">
        <v>2016</v>
      </c>
      <c r="F2697" s="14" t="s">
        <v>104</v>
      </c>
      <c r="G2697" s="26">
        <v>9366</v>
      </c>
      <c r="H2697" s="26">
        <v>18090</v>
      </c>
      <c r="I2697" s="53">
        <v>63581</v>
      </c>
      <c r="J2697" s="30">
        <v>0.96699999999999997</v>
      </c>
      <c r="K2697" s="30"/>
      <c r="L2697" s="149">
        <v>12</v>
      </c>
      <c r="M2697" s="30">
        <v>0.16700000000000001</v>
      </c>
      <c r="N2697" s="30">
        <v>0</v>
      </c>
    </row>
    <row r="2698" spans="1:14">
      <c r="A2698" s="13" t="s">
        <v>156</v>
      </c>
      <c r="B2698" s="2" t="s">
        <v>78</v>
      </c>
      <c r="C2698" s="14" t="s">
        <v>65</v>
      </c>
      <c r="D2698" s="2">
        <v>2015</v>
      </c>
      <c r="E2698" s="14">
        <v>2016</v>
      </c>
      <c r="F2698" s="14" t="s">
        <v>104</v>
      </c>
      <c r="G2698" s="26">
        <v>1078</v>
      </c>
      <c r="H2698" s="26">
        <v>2010</v>
      </c>
      <c r="I2698" s="53">
        <v>5864</v>
      </c>
      <c r="J2698" s="30">
        <v>0.97670000000000001</v>
      </c>
      <c r="K2698" s="30"/>
      <c r="L2698" s="149">
        <v>12</v>
      </c>
      <c r="M2698" s="30">
        <v>0.16700000000000001</v>
      </c>
      <c r="N2698" s="30">
        <v>0</v>
      </c>
    </row>
    <row r="2699" spans="1:14">
      <c r="A2699" s="13" t="s">
        <v>157</v>
      </c>
      <c r="B2699" s="2" t="s">
        <v>78</v>
      </c>
      <c r="C2699" s="14" t="s">
        <v>65</v>
      </c>
      <c r="D2699" s="2">
        <v>2015</v>
      </c>
      <c r="E2699" s="14">
        <v>2016</v>
      </c>
      <c r="F2699" s="14" t="s">
        <v>104</v>
      </c>
      <c r="G2699" s="26">
        <v>132172</v>
      </c>
      <c r="H2699" s="26">
        <v>299730</v>
      </c>
      <c r="I2699" s="53">
        <v>812475</v>
      </c>
      <c r="J2699" s="30">
        <v>0.99480000000000002</v>
      </c>
      <c r="K2699" s="30"/>
      <c r="L2699" s="149">
        <v>5</v>
      </c>
      <c r="M2699" s="30">
        <v>0.2</v>
      </c>
      <c r="N2699" s="30">
        <v>6.2E-2</v>
      </c>
    </row>
    <row r="2700" spans="1:14">
      <c r="A2700" s="13" t="s">
        <v>158</v>
      </c>
      <c r="B2700" s="2" t="s">
        <v>77</v>
      </c>
      <c r="C2700" s="14" t="s">
        <v>65</v>
      </c>
      <c r="D2700" s="2">
        <v>2015</v>
      </c>
      <c r="E2700" s="14">
        <v>2016</v>
      </c>
      <c r="F2700" s="14" t="s">
        <v>104</v>
      </c>
      <c r="G2700" s="26">
        <v>105259</v>
      </c>
      <c r="H2700" s="26">
        <v>220373</v>
      </c>
      <c r="I2700" s="53">
        <v>544532</v>
      </c>
      <c r="J2700" s="30">
        <v>0.98160000000000003</v>
      </c>
      <c r="K2700" s="30"/>
      <c r="L2700" s="149">
        <v>4</v>
      </c>
      <c r="M2700" s="30">
        <v>0</v>
      </c>
      <c r="N2700" s="30">
        <v>6.3600000000000004E-2</v>
      </c>
    </row>
    <row r="2701" spans="1:14">
      <c r="A2701" s="13" t="s">
        <v>159</v>
      </c>
      <c r="B2701" s="2" t="s">
        <v>78</v>
      </c>
      <c r="C2701" s="14" t="s">
        <v>65</v>
      </c>
      <c r="D2701" s="2">
        <v>2015</v>
      </c>
      <c r="E2701" s="14">
        <v>2016</v>
      </c>
      <c r="F2701" s="14" t="s">
        <v>104</v>
      </c>
      <c r="G2701" s="26">
        <v>2681</v>
      </c>
      <c r="H2701" s="26">
        <v>5936</v>
      </c>
      <c r="I2701" s="53">
        <v>18057</v>
      </c>
      <c r="J2701" s="30">
        <v>1</v>
      </c>
      <c r="K2701" s="30"/>
      <c r="L2701" s="149">
        <v>12</v>
      </c>
      <c r="M2701" s="30">
        <v>0.16700000000000001</v>
      </c>
      <c r="N2701" s="30">
        <v>0</v>
      </c>
    </row>
    <row r="2702" spans="1:14">
      <c r="A2702" s="13" t="s">
        <v>160</v>
      </c>
      <c r="B2702" s="2" t="s">
        <v>78</v>
      </c>
      <c r="C2702" s="14" t="s">
        <v>65</v>
      </c>
      <c r="D2702" s="2">
        <v>2015</v>
      </c>
      <c r="E2702" s="14">
        <v>2016</v>
      </c>
      <c r="F2702" s="14" t="s">
        <v>104</v>
      </c>
      <c r="G2702" s="26">
        <v>183260</v>
      </c>
      <c r="H2702" s="26">
        <v>405834</v>
      </c>
      <c r="I2702" s="53">
        <v>861154</v>
      </c>
      <c r="J2702" s="30">
        <v>0.99950000000000006</v>
      </c>
      <c r="K2702" s="30"/>
      <c r="L2702" s="149">
        <v>4</v>
      </c>
      <c r="M2702" s="30">
        <v>0</v>
      </c>
      <c r="N2702" s="30">
        <v>2.1499999999999998E-2</v>
      </c>
    </row>
    <row r="2703" spans="1:14">
      <c r="A2703" s="13" t="s">
        <v>161</v>
      </c>
      <c r="B2703" s="2" t="s">
        <v>77</v>
      </c>
      <c r="C2703" s="14" t="s">
        <v>65</v>
      </c>
      <c r="D2703" s="2">
        <v>2015</v>
      </c>
      <c r="E2703" s="14">
        <v>2016</v>
      </c>
      <c r="F2703" s="14" t="s">
        <v>104</v>
      </c>
      <c r="G2703" s="26">
        <v>144574</v>
      </c>
      <c r="H2703" s="26">
        <v>293435</v>
      </c>
      <c r="I2703" s="53">
        <v>879465</v>
      </c>
      <c r="J2703" s="30">
        <v>0.95930000000000004</v>
      </c>
      <c r="K2703" s="30"/>
      <c r="L2703" s="149">
        <v>6</v>
      </c>
      <c r="M2703" s="30">
        <v>0.16700000000000001</v>
      </c>
      <c r="N2703" s="30">
        <v>5.0000000000000001E-3</v>
      </c>
    </row>
    <row r="2704" spans="1:14">
      <c r="A2704" s="13" t="s">
        <v>162</v>
      </c>
      <c r="B2704" s="2" t="s">
        <v>77</v>
      </c>
      <c r="C2704" s="14" t="s">
        <v>65</v>
      </c>
      <c r="D2704" s="2">
        <v>2015</v>
      </c>
      <c r="E2704" s="14">
        <v>2016</v>
      </c>
      <c r="F2704" s="14" t="s">
        <v>104</v>
      </c>
      <c r="G2704" s="26">
        <v>34461</v>
      </c>
      <c r="H2704" s="26">
        <v>52684</v>
      </c>
      <c r="I2704" s="53">
        <v>228389</v>
      </c>
      <c r="J2704" s="30">
        <v>0.95409999999999995</v>
      </c>
      <c r="K2704" s="30"/>
      <c r="L2704" s="149">
        <v>1</v>
      </c>
      <c r="M2704" s="30">
        <v>1</v>
      </c>
      <c r="N2704" s="30">
        <v>3.7400000000000003E-2</v>
      </c>
    </row>
    <row r="2705" spans="1:31">
      <c r="A2705" s="13" t="s">
        <v>163</v>
      </c>
      <c r="B2705" s="2" t="s">
        <v>78</v>
      </c>
      <c r="C2705" s="14" t="s">
        <v>65</v>
      </c>
      <c r="D2705" s="2">
        <v>2015</v>
      </c>
      <c r="E2705" s="14">
        <v>2016</v>
      </c>
      <c r="F2705" s="14" t="s">
        <v>104</v>
      </c>
      <c r="G2705" s="26">
        <v>53309</v>
      </c>
      <c r="H2705" s="26">
        <v>121228</v>
      </c>
      <c r="I2705" s="53">
        <v>294682</v>
      </c>
      <c r="J2705" s="30">
        <v>0.99360000000000004</v>
      </c>
      <c r="K2705" s="30"/>
      <c r="L2705" s="149">
        <v>2</v>
      </c>
      <c r="M2705" s="30">
        <v>0</v>
      </c>
      <c r="N2705" s="30">
        <v>5.2299999999999999E-2</v>
      </c>
    </row>
    <row r="2706" spans="1:31">
      <c r="A2706" s="13" t="s">
        <v>164</v>
      </c>
      <c r="B2706" s="2" t="s">
        <v>77</v>
      </c>
      <c r="C2706" s="14" t="s">
        <v>65</v>
      </c>
      <c r="D2706" s="2">
        <v>2015</v>
      </c>
      <c r="E2706" s="14">
        <v>2016</v>
      </c>
      <c r="F2706" s="14" t="s">
        <v>104</v>
      </c>
      <c r="G2706" s="26">
        <v>10103</v>
      </c>
      <c r="H2706" s="26">
        <v>18677</v>
      </c>
      <c r="I2706" s="53">
        <v>61445</v>
      </c>
      <c r="J2706" s="30">
        <v>0.95679999999999998</v>
      </c>
      <c r="K2706" s="30"/>
      <c r="L2706" s="149">
        <v>12</v>
      </c>
      <c r="M2706" s="30">
        <v>0.16700000000000001</v>
      </c>
      <c r="N2706" s="30">
        <v>0</v>
      </c>
    </row>
    <row r="2707" spans="1:31">
      <c r="A2707" s="13" t="s">
        <v>165</v>
      </c>
      <c r="B2707" s="2" t="s">
        <v>77</v>
      </c>
      <c r="C2707" s="14" t="s">
        <v>65</v>
      </c>
      <c r="D2707" s="2">
        <v>2015</v>
      </c>
      <c r="E2707" s="14">
        <v>2016</v>
      </c>
      <c r="F2707" s="14" t="s">
        <v>104</v>
      </c>
      <c r="G2707" s="26">
        <v>16116</v>
      </c>
      <c r="H2707" s="26">
        <v>31527</v>
      </c>
      <c r="I2707" s="53">
        <v>155473</v>
      </c>
      <c r="J2707" s="30">
        <v>0.96530000000000005</v>
      </c>
      <c r="K2707" s="30"/>
      <c r="L2707" s="149">
        <v>12</v>
      </c>
      <c r="M2707" s="30">
        <v>0.16700000000000001</v>
      </c>
      <c r="N2707" s="30">
        <v>0</v>
      </c>
    </row>
    <row r="2708" spans="1:31">
      <c r="A2708" s="13" t="s">
        <v>166</v>
      </c>
      <c r="B2708" s="2" t="s">
        <v>77</v>
      </c>
      <c r="C2708" s="14" t="s">
        <v>65</v>
      </c>
      <c r="D2708" s="2">
        <v>2015</v>
      </c>
      <c r="E2708" s="14">
        <v>2016</v>
      </c>
      <c r="F2708" s="14" t="s">
        <v>104</v>
      </c>
      <c r="G2708" s="26">
        <v>17512</v>
      </c>
      <c r="H2708" s="26">
        <v>36809</v>
      </c>
      <c r="I2708" s="53">
        <v>138970</v>
      </c>
      <c r="J2708" s="30">
        <v>0.95779999999999998</v>
      </c>
      <c r="K2708" s="30"/>
      <c r="L2708" s="149">
        <v>12</v>
      </c>
      <c r="M2708" s="30">
        <v>0.16700000000000001</v>
      </c>
      <c r="N2708" s="30">
        <v>0</v>
      </c>
    </row>
    <row r="2709" spans="1:31">
      <c r="A2709" s="13" t="s">
        <v>167</v>
      </c>
      <c r="B2709" s="2" t="s">
        <v>77</v>
      </c>
      <c r="C2709" s="14" t="s">
        <v>65</v>
      </c>
      <c r="D2709" s="2">
        <v>2015</v>
      </c>
      <c r="E2709" s="14">
        <v>2016</v>
      </c>
      <c r="F2709" s="14" t="s">
        <v>104</v>
      </c>
      <c r="G2709" s="26">
        <v>55144</v>
      </c>
      <c r="H2709" s="26">
        <v>109453</v>
      </c>
      <c r="I2709" s="53">
        <v>443244</v>
      </c>
      <c r="J2709" s="30">
        <v>0.98209999999999997</v>
      </c>
      <c r="K2709" s="30"/>
      <c r="L2709" s="149">
        <v>2</v>
      </c>
      <c r="M2709" s="30">
        <v>0.5</v>
      </c>
      <c r="N2709" s="30">
        <v>5.2900000000000003E-2</v>
      </c>
    </row>
    <row r="2710" spans="1:31">
      <c r="A2710" s="13" t="s">
        <v>168</v>
      </c>
      <c r="B2710" s="2" t="s">
        <v>77</v>
      </c>
      <c r="C2710" s="14" t="s">
        <v>65</v>
      </c>
      <c r="D2710" s="2">
        <v>2015</v>
      </c>
      <c r="E2710" s="14">
        <v>2016</v>
      </c>
      <c r="F2710" s="14" t="s">
        <v>104</v>
      </c>
      <c r="G2710" s="26">
        <v>14042</v>
      </c>
      <c r="H2710" s="26">
        <v>25930</v>
      </c>
      <c r="I2710" s="53">
        <v>78516</v>
      </c>
      <c r="J2710" s="30">
        <v>0.95940000000000003</v>
      </c>
      <c r="K2710" s="30"/>
      <c r="L2710" s="149">
        <v>12</v>
      </c>
      <c r="M2710" s="30">
        <v>0.16700000000000001</v>
      </c>
      <c r="N2710" s="30">
        <v>0</v>
      </c>
    </row>
    <row r="2711" spans="1:31">
      <c r="A2711" s="13" t="s">
        <v>169</v>
      </c>
      <c r="B2711" s="2" t="s">
        <v>78</v>
      </c>
      <c r="C2711" s="14" t="s">
        <v>65</v>
      </c>
      <c r="D2711" s="2">
        <v>2015</v>
      </c>
      <c r="E2711" s="14">
        <v>2016</v>
      </c>
      <c r="F2711" s="14" t="s">
        <v>104</v>
      </c>
      <c r="G2711" s="26">
        <v>13124</v>
      </c>
      <c r="H2711" s="26">
        <v>25247</v>
      </c>
      <c r="I2711" s="53">
        <v>65050</v>
      </c>
      <c r="J2711" s="30">
        <v>0.98</v>
      </c>
      <c r="K2711" s="30"/>
      <c r="L2711" s="149">
        <v>12</v>
      </c>
      <c r="M2711" s="30">
        <v>0.16700000000000001</v>
      </c>
      <c r="N2711" s="30">
        <v>0</v>
      </c>
    </row>
    <row r="2712" spans="1:31">
      <c r="A2712" s="13" t="s">
        <v>170</v>
      </c>
      <c r="B2712" s="2" t="s">
        <v>78</v>
      </c>
      <c r="C2712" s="14" t="s">
        <v>65</v>
      </c>
      <c r="D2712" s="2">
        <v>2015</v>
      </c>
      <c r="E2712" s="14">
        <v>2016</v>
      </c>
      <c r="F2712" s="14" t="s">
        <v>104</v>
      </c>
      <c r="G2712" s="26">
        <v>168</v>
      </c>
      <c r="H2712" s="26">
        <v>307</v>
      </c>
      <c r="I2712" s="53">
        <v>826</v>
      </c>
      <c r="J2712" s="30">
        <v>1</v>
      </c>
      <c r="K2712" s="30"/>
      <c r="L2712" s="149">
        <v>12</v>
      </c>
      <c r="M2712" s="30">
        <v>0.16700000000000001</v>
      </c>
      <c r="N2712" s="30">
        <v>0</v>
      </c>
    </row>
    <row r="2713" spans="1:31">
      <c r="A2713" s="13" t="s">
        <v>171</v>
      </c>
      <c r="B2713" s="2" t="s">
        <v>78</v>
      </c>
      <c r="C2713" s="14" t="s">
        <v>65</v>
      </c>
      <c r="D2713" s="2">
        <v>2015</v>
      </c>
      <c r="E2713" s="14">
        <v>2016</v>
      </c>
      <c r="F2713" s="14" t="s">
        <v>104</v>
      </c>
      <c r="G2713" s="26">
        <v>3304</v>
      </c>
      <c r="H2713" s="26">
        <v>7026</v>
      </c>
      <c r="I2713" s="53">
        <v>17607</v>
      </c>
      <c r="J2713" s="30">
        <v>1</v>
      </c>
      <c r="K2713" s="30"/>
      <c r="L2713" s="149">
        <v>12</v>
      </c>
      <c r="M2713" s="30">
        <v>0.16700000000000001</v>
      </c>
      <c r="N2713" s="30">
        <v>0</v>
      </c>
    </row>
    <row r="2714" spans="1:31">
      <c r="A2714" s="13" t="s">
        <v>172</v>
      </c>
      <c r="B2714" s="2" t="s">
        <v>77</v>
      </c>
      <c r="C2714" s="14" t="s">
        <v>65</v>
      </c>
      <c r="D2714" s="2">
        <v>2015</v>
      </c>
      <c r="E2714" s="14">
        <v>2016</v>
      </c>
      <c r="F2714" s="14" t="s">
        <v>104</v>
      </c>
      <c r="G2714" s="26">
        <v>23249</v>
      </c>
      <c r="H2714" s="26">
        <v>44388</v>
      </c>
      <c r="I2714" s="53">
        <v>121001</v>
      </c>
      <c r="J2714" s="30">
        <v>0.95840000000000003</v>
      </c>
      <c r="K2714" s="30"/>
      <c r="L2714" s="149">
        <v>1</v>
      </c>
      <c r="M2714" s="30">
        <v>0</v>
      </c>
      <c r="N2714" s="30">
        <v>0</v>
      </c>
      <c r="O2714" s="1"/>
      <c r="P2714" s="1"/>
      <c r="Q2714" s="1"/>
      <c r="R2714" s="1"/>
      <c r="S2714" s="1"/>
      <c r="T2714" s="1"/>
      <c r="U2714" s="1"/>
      <c r="V2714" s="1"/>
      <c r="W2714" s="1"/>
      <c r="X2714" s="1"/>
      <c r="Y2714" s="1"/>
      <c r="Z2714" s="1"/>
      <c r="AA2714" s="1"/>
      <c r="AB2714" s="1"/>
      <c r="AC2714" s="1"/>
      <c r="AD2714" s="1"/>
      <c r="AE2714" s="1"/>
    </row>
    <row r="2715" spans="1:31">
      <c r="A2715" s="13" t="s">
        <v>173</v>
      </c>
      <c r="B2715" s="2" t="s">
        <v>77</v>
      </c>
      <c r="C2715" s="14" t="s">
        <v>65</v>
      </c>
      <c r="D2715" s="2">
        <v>2015</v>
      </c>
      <c r="E2715" s="14">
        <v>2016</v>
      </c>
      <c r="F2715" s="14" t="s">
        <v>104</v>
      </c>
      <c r="G2715" s="26">
        <v>20022</v>
      </c>
      <c r="H2715" s="26">
        <v>35691</v>
      </c>
      <c r="I2715" s="53">
        <v>126071</v>
      </c>
      <c r="J2715" s="30">
        <v>0.89049999999999996</v>
      </c>
      <c r="K2715" s="30"/>
      <c r="L2715" s="149">
        <v>12</v>
      </c>
      <c r="M2715" s="30">
        <v>0.16700000000000001</v>
      </c>
      <c r="N2715" s="30">
        <v>0</v>
      </c>
      <c r="O2715" s="1"/>
      <c r="P2715" s="1"/>
      <c r="Q2715" s="1"/>
      <c r="R2715" s="1"/>
      <c r="S2715" s="1"/>
      <c r="T2715" s="1"/>
      <c r="U2715" s="1"/>
      <c r="V2715" s="1"/>
      <c r="W2715" s="1"/>
      <c r="X2715" s="1"/>
      <c r="Y2715" s="1"/>
      <c r="Z2715" s="1"/>
      <c r="AA2715" s="1"/>
      <c r="AB2715" s="1"/>
      <c r="AC2715" s="1"/>
      <c r="AD2715" s="1"/>
      <c r="AE2715" s="1"/>
    </row>
    <row r="2716" spans="1:31">
      <c r="A2716" s="13" t="s">
        <v>174</v>
      </c>
      <c r="B2716" s="2" t="s">
        <v>78</v>
      </c>
      <c r="C2716" s="14" t="s">
        <v>65</v>
      </c>
      <c r="D2716" s="2">
        <v>2015</v>
      </c>
      <c r="E2716" s="14">
        <v>2016</v>
      </c>
      <c r="F2716" s="14" t="s">
        <v>104</v>
      </c>
      <c r="G2716" s="26">
        <v>43474</v>
      </c>
      <c r="H2716" s="26">
        <v>92379</v>
      </c>
      <c r="I2716" s="53">
        <v>235730</v>
      </c>
      <c r="J2716" s="30">
        <v>0.99050000000000005</v>
      </c>
      <c r="K2716" s="30"/>
      <c r="L2716" s="149">
        <v>1</v>
      </c>
      <c r="M2716" s="30">
        <v>0</v>
      </c>
      <c r="N2716" s="30">
        <v>3.4000000000000002E-2</v>
      </c>
      <c r="O2716" s="1"/>
      <c r="P2716" s="1"/>
      <c r="Q2716" s="1"/>
      <c r="R2716" s="1"/>
      <c r="S2716" s="1"/>
      <c r="T2716" s="1"/>
      <c r="U2716" s="1"/>
      <c r="V2716" s="1"/>
      <c r="W2716" s="1"/>
      <c r="X2716" s="1"/>
      <c r="Y2716" s="1"/>
      <c r="Z2716" s="1"/>
      <c r="AA2716" s="1"/>
      <c r="AB2716" s="1"/>
      <c r="AC2716" s="1"/>
      <c r="AD2716" s="1"/>
      <c r="AE2716" s="1"/>
    </row>
    <row r="2717" spans="1:31">
      <c r="A2717" s="13" t="s">
        <v>175</v>
      </c>
      <c r="B2717" s="2" t="s">
        <v>78</v>
      </c>
      <c r="C2717" s="14" t="s">
        <v>65</v>
      </c>
      <c r="D2717" s="2">
        <v>2015</v>
      </c>
      <c r="E2717" s="14">
        <v>2016</v>
      </c>
      <c r="F2717" s="14" t="s">
        <v>104</v>
      </c>
      <c r="G2717" s="26">
        <v>5739</v>
      </c>
      <c r="H2717" s="26">
        <v>13230</v>
      </c>
      <c r="I2717" s="53">
        <v>40943</v>
      </c>
      <c r="J2717" s="30">
        <v>0.99050000000000005</v>
      </c>
      <c r="K2717" s="30"/>
      <c r="L2717" s="149">
        <v>12</v>
      </c>
      <c r="M2717" s="30">
        <v>0.16700000000000001</v>
      </c>
      <c r="N2717" s="30">
        <v>0</v>
      </c>
      <c r="O2717" s="1"/>
      <c r="P2717" s="1"/>
      <c r="Q2717" s="1"/>
      <c r="R2717" s="1"/>
      <c r="S2717" s="1"/>
      <c r="T2717" s="1"/>
      <c r="U2717" s="1"/>
      <c r="V2717" s="1"/>
      <c r="W2717" s="1"/>
      <c r="X2717" s="1"/>
      <c r="Y2717" s="1"/>
      <c r="Z2717" s="1"/>
      <c r="AA2717" s="1"/>
      <c r="AB2717" s="1"/>
      <c r="AC2717" s="1"/>
      <c r="AD2717" s="1"/>
      <c r="AE2717" s="1"/>
    </row>
    <row r="2718" spans="1:31">
      <c r="A2718" s="13" t="s">
        <v>176</v>
      </c>
      <c r="B2718" s="2" t="s">
        <v>78</v>
      </c>
      <c r="C2718" s="14" t="s">
        <v>65</v>
      </c>
      <c r="D2718" s="2">
        <v>2015</v>
      </c>
      <c r="E2718" s="14">
        <v>2016</v>
      </c>
      <c r="F2718" s="14" t="s">
        <v>104</v>
      </c>
      <c r="G2718" s="26">
        <v>4815</v>
      </c>
      <c r="H2718" s="26">
        <v>10600</v>
      </c>
      <c r="I2718" s="53">
        <v>27241</v>
      </c>
      <c r="J2718" s="30">
        <v>0.97519999999999996</v>
      </c>
      <c r="K2718" s="30"/>
      <c r="L2718" s="149">
        <v>12</v>
      </c>
      <c r="M2718" s="30">
        <v>0.16700000000000001</v>
      </c>
      <c r="N2718" s="30">
        <v>0</v>
      </c>
      <c r="O2718" s="1"/>
      <c r="P2718" s="1"/>
      <c r="Q2718" s="1"/>
      <c r="R2718" s="1"/>
      <c r="S2718" s="1"/>
      <c r="T2718" s="1"/>
      <c r="U2718" s="1"/>
      <c r="V2718" s="1"/>
      <c r="W2718" s="1"/>
      <c r="X2718" s="1"/>
      <c r="Y2718" s="1"/>
      <c r="Z2718" s="1"/>
      <c r="AA2718" s="1"/>
      <c r="AB2718" s="1"/>
      <c r="AC2718" s="1"/>
      <c r="AD2718" s="1"/>
      <c r="AE2718" s="1"/>
    </row>
    <row r="2719" spans="1:31">
      <c r="A2719" s="13" t="s">
        <v>177</v>
      </c>
      <c r="B2719" s="2" t="s">
        <v>78</v>
      </c>
      <c r="C2719" s="14" t="s">
        <v>65</v>
      </c>
      <c r="D2719" s="2">
        <v>2015</v>
      </c>
      <c r="E2719" s="14">
        <v>2016</v>
      </c>
      <c r="F2719" s="14" t="s">
        <v>104</v>
      </c>
      <c r="G2719" s="26">
        <v>1052</v>
      </c>
      <c r="H2719" s="26">
        <v>1862</v>
      </c>
      <c r="I2719" s="53">
        <v>5048</v>
      </c>
      <c r="J2719" s="30">
        <v>0.92449999999999999</v>
      </c>
      <c r="K2719" s="30"/>
      <c r="L2719" s="149">
        <v>12</v>
      </c>
      <c r="M2719" s="30">
        <v>0.16700000000000001</v>
      </c>
      <c r="N2719" s="30">
        <v>0</v>
      </c>
      <c r="O2719" s="1"/>
      <c r="P2719" s="1"/>
      <c r="Q2719" s="1"/>
      <c r="R2719" s="1"/>
      <c r="S2719" s="1"/>
      <c r="T2719" s="1"/>
      <c r="U2719" s="1"/>
      <c r="V2719" s="1"/>
      <c r="W2719" s="1"/>
      <c r="X2719" s="1"/>
      <c r="Y2719" s="1"/>
      <c r="Z2719" s="1"/>
      <c r="AA2719" s="1"/>
      <c r="AB2719" s="1"/>
      <c r="AC2719" s="1"/>
      <c r="AD2719" s="1"/>
      <c r="AE2719" s="1"/>
    </row>
    <row r="2720" spans="1:31">
      <c r="A2720" s="13" t="s">
        <v>178</v>
      </c>
      <c r="B2720" s="2" t="s">
        <v>77</v>
      </c>
      <c r="C2720" s="14" t="s">
        <v>65</v>
      </c>
      <c r="D2720" s="2">
        <v>2015</v>
      </c>
      <c r="E2720" s="14">
        <v>2016</v>
      </c>
      <c r="F2720" s="14" t="s">
        <v>104</v>
      </c>
      <c r="G2720" s="26">
        <v>53356</v>
      </c>
      <c r="H2720" s="26">
        <v>125031</v>
      </c>
      <c r="I2720" s="53">
        <v>251252</v>
      </c>
      <c r="J2720" s="30">
        <v>0.98209999999999997</v>
      </c>
      <c r="K2720" s="30"/>
      <c r="L2720" s="149">
        <v>2</v>
      </c>
      <c r="M2720" s="30">
        <v>0</v>
      </c>
      <c r="N2720" s="30">
        <v>0</v>
      </c>
      <c r="O2720" s="1"/>
      <c r="P2720" s="1"/>
      <c r="Q2720" s="1"/>
      <c r="R2720" s="1"/>
      <c r="S2720" s="1"/>
      <c r="T2720" s="1"/>
      <c r="U2720" s="1"/>
      <c r="V2720" s="1"/>
      <c r="W2720" s="1"/>
      <c r="X2720" s="1"/>
      <c r="Y2720" s="1"/>
      <c r="Z2720" s="1"/>
      <c r="AA2720" s="1"/>
      <c r="AB2720" s="1"/>
      <c r="AC2720" s="1"/>
      <c r="AD2720" s="1"/>
      <c r="AE2720" s="1"/>
    </row>
    <row r="2721" spans="1:31">
      <c r="A2721" s="13" t="s">
        <v>179</v>
      </c>
      <c r="B2721" s="2" t="s">
        <v>78</v>
      </c>
      <c r="C2721" s="14" t="s">
        <v>65</v>
      </c>
      <c r="D2721" s="2">
        <v>2015</v>
      </c>
      <c r="E2721" s="14">
        <v>2016</v>
      </c>
      <c r="F2721" s="14" t="s">
        <v>104</v>
      </c>
      <c r="G2721" s="26">
        <v>3179</v>
      </c>
      <c r="H2721" s="26">
        <v>5707</v>
      </c>
      <c r="I2721" s="53">
        <v>14711</v>
      </c>
      <c r="J2721" s="30">
        <v>0.97119999999999995</v>
      </c>
      <c r="K2721" s="30"/>
      <c r="L2721" s="149">
        <v>12</v>
      </c>
      <c r="M2721" s="30">
        <v>0.16700000000000001</v>
      </c>
      <c r="N2721" s="30">
        <v>0</v>
      </c>
      <c r="O2721" s="1"/>
      <c r="P2721" s="1"/>
      <c r="Q2721" s="1"/>
      <c r="R2721" s="1"/>
      <c r="S2721" s="1"/>
      <c r="T2721" s="1"/>
      <c r="U2721" s="1"/>
      <c r="V2721" s="1"/>
      <c r="W2721" s="1"/>
      <c r="X2721" s="1"/>
      <c r="Y2721" s="1"/>
      <c r="Z2721" s="1"/>
      <c r="AA2721" s="1"/>
      <c r="AB2721" s="1"/>
      <c r="AC2721" s="1"/>
      <c r="AD2721" s="1"/>
      <c r="AE2721" s="1"/>
    </row>
    <row r="2722" spans="1:31">
      <c r="A2722" s="13" t="s">
        <v>180</v>
      </c>
      <c r="B2722" s="2" t="s">
        <v>77</v>
      </c>
      <c r="C2722" s="14" t="s">
        <v>65</v>
      </c>
      <c r="D2722" s="2">
        <v>2015</v>
      </c>
      <c r="E2722" s="14">
        <v>2016</v>
      </c>
      <c r="F2722" s="14" t="s">
        <v>104</v>
      </c>
      <c r="G2722" s="26">
        <v>37981</v>
      </c>
      <c r="H2722" s="26">
        <v>76720</v>
      </c>
      <c r="I2722" s="53">
        <v>232357</v>
      </c>
      <c r="J2722" s="30">
        <v>0.98609999999999998</v>
      </c>
      <c r="K2722" s="30"/>
      <c r="L2722" s="149">
        <v>1</v>
      </c>
      <c r="M2722" s="30">
        <v>0</v>
      </c>
      <c r="N2722" s="30">
        <v>0.1244</v>
      </c>
      <c r="O2722" s="1"/>
      <c r="P2722" s="1"/>
      <c r="Q2722" s="1"/>
      <c r="R2722" s="1"/>
      <c r="S2722" s="1"/>
      <c r="T2722" s="1"/>
      <c r="U2722" s="1"/>
      <c r="V2722" s="1"/>
      <c r="W2722" s="1"/>
      <c r="X2722" s="1"/>
      <c r="Y2722" s="1"/>
      <c r="Z2722" s="1"/>
      <c r="AA2722" s="1"/>
      <c r="AB2722" s="1"/>
      <c r="AC2722" s="1"/>
      <c r="AD2722" s="1"/>
      <c r="AE2722" s="1"/>
    </row>
    <row r="2723" spans="1:31">
      <c r="A2723" s="13" t="s">
        <v>181</v>
      </c>
      <c r="B2723" s="2" t="s">
        <v>77</v>
      </c>
      <c r="C2723" s="14" t="s">
        <v>65</v>
      </c>
      <c r="D2723" s="2">
        <v>2015</v>
      </c>
      <c r="E2723" s="14">
        <v>2016</v>
      </c>
      <c r="F2723" s="14" t="s">
        <v>104</v>
      </c>
      <c r="G2723" s="26">
        <v>10634</v>
      </c>
      <c r="H2723" s="26">
        <v>21088</v>
      </c>
      <c r="I2723" s="53">
        <v>57979</v>
      </c>
      <c r="J2723" s="30">
        <v>0.94920000000000004</v>
      </c>
      <c r="K2723" s="30"/>
      <c r="L2723" s="149">
        <v>12</v>
      </c>
      <c r="M2723" s="30">
        <v>0.16700000000000001</v>
      </c>
      <c r="N2723" s="30">
        <v>0</v>
      </c>
      <c r="O2723" s="1"/>
      <c r="P2723" s="1"/>
      <c r="Q2723" s="1"/>
      <c r="R2723" s="1"/>
      <c r="S2723" s="1"/>
      <c r="T2723" s="1"/>
      <c r="U2723" s="1"/>
      <c r="V2723" s="1"/>
      <c r="W2723" s="1"/>
      <c r="X2723" s="1"/>
      <c r="Y2723" s="1"/>
      <c r="Z2723" s="1"/>
      <c r="AA2723" s="1"/>
      <c r="AB2723" s="1"/>
      <c r="AC2723" s="1"/>
      <c r="AD2723" s="1"/>
      <c r="AE2723" s="1"/>
    </row>
    <row r="2724" spans="1:31">
      <c r="A2724" s="13" t="s">
        <v>182</v>
      </c>
      <c r="B2724" s="2" t="s">
        <v>78</v>
      </c>
      <c r="C2724" s="14" t="s">
        <v>65</v>
      </c>
      <c r="D2724" s="2">
        <v>2015</v>
      </c>
      <c r="E2724" s="14">
        <v>2016</v>
      </c>
      <c r="F2724" s="14" t="s">
        <v>104</v>
      </c>
      <c r="G2724" s="26">
        <v>6405</v>
      </c>
      <c r="H2724" s="26">
        <v>13868</v>
      </c>
      <c r="I2724" s="53">
        <v>31521</v>
      </c>
      <c r="J2724" s="30">
        <v>1</v>
      </c>
      <c r="K2724" s="30"/>
      <c r="L2724" s="149">
        <v>12</v>
      </c>
      <c r="M2724" s="30">
        <v>0.16700000000000001</v>
      </c>
      <c r="N2724" s="30">
        <v>0</v>
      </c>
      <c r="O2724" s="1"/>
      <c r="P2724" s="1"/>
      <c r="Q2724" s="1"/>
      <c r="R2724" s="1"/>
      <c r="S2724" s="1"/>
      <c r="T2724" s="1"/>
      <c r="U2724" s="1"/>
      <c r="V2724" s="1"/>
      <c r="W2724" s="1"/>
      <c r="X2724" s="1"/>
      <c r="Y2724" s="1"/>
      <c r="Z2724" s="1"/>
      <c r="AA2724" s="1"/>
      <c r="AB2724" s="1"/>
      <c r="AC2724" s="1"/>
      <c r="AD2724" s="1"/>
      <c r="AE2724" s="1"/>
    </row>
    <row r="2725" spans="1:31">
      <c r="A2725" s="56" t="s">
        <v>183</v>
      </c>
      <c r="B2725" s="2" t="s">
        <v>66</v>
      </c>
      <c r="C2725" s="14" t="s">
        <v>199</v>
      </c>
      <c r="D2725" s="2">
        <v>2015</v>
      </c>
      <c r="E2725" s="14">
        <v>2016</v>
      </c>
      <c r="F2725" s="14" t="s">
        <v>104</v>
      </c>
      <c r="G2725" s="26">
        <v>2144145</v>
      </c>
      <c r="H2725" s="26">
        <v>4470592</v>
      </c>
      <c r="I2725" s="53">
        <v>13229335</v>
      </c>
      <c r="J2725" s="30">
        <v>0.97189999999999999</v>
      </c>
      <c r="K2725" s="30"/>
      <c r="L2725" s="149">
        <v>128</v>
      </c>
      <c r="M2725" s="30">
        <v>0.313</v>
      </c>
      <c r="N2725" s="30">
        <v>5.1900000000000002E-2</v>
      </c>
      <c r="O2725" s="2"/>
      <c r="P2725" s="2"/>
      <c r="Q2725" s="2"/>
      <c r="R2725" s="2"/>
      <c r="S2725" s="2"/>
      <c r="T2725" s="2"/>
      <c r="U2725" s="2"/>
      <c r="V2725" s="2"/>
      <c r="W2725" s="2"/>
      <c r="X2725" s="2"/>
      <c r="Y2725" s="2"/>
      <c r="Z2725" s="2"/>
      <c r="AA2725" s="2"/>
      <c r="AB2725" s="2"/>
      <c r="AC2725" s="2"/>
      <c r="AD2725" s="2"/>
      <c r="AE2725" s="2"/>
    </row>
    <row r="2726" spans="1:31">
      <c r="A2726" s="56" t="s">
        <v>184</v>
      </c>
      <c r="B2726" s="2" t="s">
        <v>77</v>
      </c>
      <c r="C2726" s="14" t="s">
        <v>199</v>
      </c>
      <c r="D2726" s="2">
        <v>2015</v>
      </c>
      <c r="E2726" s="14">
        <v>2016</v>
      </c>
      <c r="F2726" s="14" t="s">
        <v>104</v>
      </c>
      <c r="G2726" s="26">
        <v>62107</v>
      </c>
      <c r="H2726" s="26">
        <v>121060</v>
      </c>
      <c r="I2726" s="53">
        <v>439836</v>
      </c>
      <c r="J2726" s="30">
        <v>0.89639999999999997</v>
      </c>
      <c r="K2726" s="30"/>
      <c r="L2726" s="149">
        <v>5</v>
      </c>
      <c r="M2726" s="30">
        <v>0.4</v>
      </c>
      <c r="N2726" s="30">
        <v>0</v>
      </c>
      <c r="O2726" s="1"/>
      <c r="P2726" s="1"/>
      <c r="Q2726" s="1"/>
      <c r="R2726" s="1"/>
      <c r="S2726" s="1"/>
      <c r="T2726" s="1"/>
      <c r="U2726" s="1"/>
      <c r="V2726" s="1"/>
      <c r="W2726" s="1"/>
      <c r="X2726" s="1"/>
      <c r="Y2726" s="1"/>
      <c r="Z2726" s="1"/>
      <c r="AA2726" s="1"/>
      <c r="AB2726" s="1"/>
      <c r="AC2726" s="1"/>
      <c r="AD2726" s="1"/>
      <c r="AE2726" s="1"/>
    </row>
    <row r="2727" spans="1:31">
      <c r="A2727" s="56" t="s">
        <v>185</v>
      </c>
      <c r="B2727" s="2" t="s">
        <v>78</v>
      </c>
      <c r="C2727" s="14" t="s">
        <v>199</v>
      </c>
      <c r="D2727" s="2">
        <v>2015</v>
      </c>
      <c r="E2727" s="14">
        <v>2016</v>
      </c>
      <c r="F2727" s="14" t="s">
        <v>104</v>
      </c>
      <c r="G2727" s="26">
        <v>100</v>
      </c>
      <c r="H2727" s="26">
        <v>167</v>
      </c>
      <c r="I2727" s="53">
        <v>359</v>
      </c>
      <c r="J2727" s="30">
        <v>1</v>
      </c>
      <c r="K2727" s="30"/>
      <c r="L2727" s="149">
        <v>21</v>
      </c>
      <c r="M2727" s="30">
        <v>0.19</v>
      </c>
      <c r="N2727" s="30">
        <v>1.52E-2</v>
      </c>
      <c r="O2727" s="1"/>
      <c r="P2727" s="1"/>
      <c r="Q2727" s="1"/>
      <c r="R2727" s="1"/>
      <c r="S2727" s="1"/>
      <c r="T2727" s="1"/>
      <c r="U2727" s="1"/>
      <c r="V2727" s="1"/>
      <c r="W2727" s="1"/>
      <c r="X2727" s="1"/>
      <c r="Y2727" s="1"/>
      <c r="Z2727" s="1"/>
      <c r="AA2727" s="1"/>
      <c r="AB2727" s="1"/>
      <c r="AC2727" s="1"/>
      <c r="AD2727" s="1"/>
      <c r="AE2727" s="1"/>
    </row>
    <row r="2728" spans="1:31">
      <c r="A2728" s="56" t="s">
        <v>186</v>
      </c>
      <c r="B2728" s="2" t="s">
        <v>78</v>
      </c>
      <c r="C2728" s="14" t="s">
        <v>199</v>
      </c>
      <c r="D2728" s="2">
        <v>2015</v>
      </c>
      <c r="E2728" s="14">
        <v>2016</v>
      </c>
      <c r="F2728" s="14" t="s">
        <v>104</v>
      </c>
      <c r="G2728" s="26">
        <v>1754</v>
      </c>
      <c r="H2728" s="26">
        <v>3342</v>
      </c>
      <c r="I2728" s="53">
        <v>8109</v>
      </c>
      <c r="J2728" s="30">
        <v>0.98780000000000001</v>
      </c>
      <c r="K2728" s="30"/>
      <c r="L2728" s="149">
        <v>21</v>
      </c>
      <c r="M2728" s="30">
        <v>0.19</v>
      </c>
      <c r="N2728" s="30">
        <v>1.52E-2</v>
      </c>
      <c r="O2728" s="1"/>
      <c r="P2728" s="1"/>
      <c r="Q2728" s="1"/>
      <c r="R2728" s="1"/>
      <c r="S2728" s="1"/>
      <c r="T2728" s="1"/>
      <c r="U2728" s="1"/>
      <c r="V2728" s="1"/>
      <c r="W2728" s="1"/>
      <c r="X2728" s="1"/>
      <c r="Y2728" s="1"/>
      <c r="Z2728" s="1"/>
      <c r="AA2728" s="1"/>
      <c r="AB2728" s="1"/>
      <c r="AC2728" s="1"/>
      <c r="AD2728" s="1"/>
      <c r="AE2728" s="1"/>
    </row>
    <row r="2729" spans="1:31">
      <c r="A2729" s="56" t="s">
        <v>187</v>
      </c>
      <c r="B2729" s="2" t="s">
        <v>78</v>
      </c>
      <c r="C2729" s="14" t="s">
        <v>199</v>
      </c>
      <c r="D2729" s="2">
        <v>2015</v>
      </c>
      <c r="E2729" s="14">
        <v>2016</v>
      </c>
      <c r="F2729" s="14" t="s">
        <v>104</v>
      </c>
      <c r="G2729" s="26">
        <v>16888</v>
      </c>
      <c r="H2729" s="26">
        <v>32252</v>
      </c>
      <c r="I2729" s="53">
        <v>82811</v>
      </c>
      <c r="J2729" s="30">
        <v>0.85609999999999997</v>
      </c>
      <c r="K2729" s="30"/>
      <c r="L2729" s="149">
        <v>21</v>
      </c>
      <c r="M2729" s="30">
        <v>0.19</v>
      </c>
      <c r="N2729" s="30">
        <v>1.52E-2</v>
      </c>
      <c r="O2729" s="1"/>
      <c r="P2729" s="1"/>
      <c r="Q2729" s="1"/>
      <c r="R2729" s="1"/>
      <c r="S2729" s="1"/>
      <c r="T2729" s="1"/>
      <c r="U2729" s="1"/>
      <c r="V2729" s="1"/>
      <c r="W2729" s="1"/>
      <c r="X2729" s="1"/>
      <c r="Y2729" s="1"/>
      <c r="Z2729" s="1"/>
      <c r="AA2729" s="1"/>
      <c r="AB2729" s="1"/>
      <c r="AC2729" s="1"/>
      <c r="AD2729" s="1"/>
      <c r="AE2729" s="1"/>
    </row>
    <row r="2730" spans="1:31">
      <c r="A2730" s="56" t="s">
        <v>188</v>
      </c>
      <c r="B2730" s="2" t="s">
        <v>78</v>
      </c>
      <c r="C2730" s="14" t="s">
        <v>199</v>
      </c>
      <c r="D2730" s="2">
        <v>2015</v>
      </c>
      <c r="E2730" s="14">
        <v>2016</v>
      </c>
      <c r="F2730" s="14" t="s">
        <v>104</v>
      </c>
      <c r="G2730" s="26">
        <v>2850</v>
      </c>
      <c r="H2730" s="26">
        <v>5291</v>
      </c>
      <c r="I2730" s="53">
        <v>11915</v>
      </c>
      <c r="J2730" s="30">
        <v>0.99119999999999997</v>
      </c>
      <c r="K2730" s="30"/>
      <c r="L2730" s="149">
        <v>21</v>
      </c>
      <c r="M2730" s="30">
        <v>0.19</v>
      </c>
      <c r="N2730" s="30">
        <v>1.52E-2</v>
      </c>
    </row>
    <row r="2731" spans="1:31">
      <c r="A2731" s="56" t="s">
        <v>189</v>
      </c>
      <c r="B2731" s="2" t="s">
        <v>78</v>
      </c>
      <c r="C2731" s="14" t="s">
        <v>199</v>
      </c>
      <c r="D2731" s="2">
        <v>2015</v>
      </c>
      <c r="E2731" s="14">
        <v>2016</v>
      </c>
      <c r="F2731" s="14" t="s">
        <v>104</v>
      </c>
      <c r="G2731" s="26">
        <v>591</v>
      </c>
      <c r="H2731" s="26">
        <v>1327</v>
      </c>
      <c r="I2731" s="53">
        <v>8786</v>
      </c>
      <c r="J2731" s="30">
        <v>1</v>
      </c>
      <c r="K2731" s="30"/>
      <c r="L2731" s="149">
        <v>21</v>
      </c>
      <c r="M2731" s="30">
        <v>0.19</v>
      </c>
      <c r="N2731" s="30">
        <v>1.52E-2</v>
      </c>
    </row>
    <row r="2732" spans="1:31">
      <c r="A2732" s="56" t="s">
        <v>190</v>
      </c>
      <c r="B2732" s="2" t="s">
        <v>77</v>
      </c>
      <c r="C2732" s="14" t="s">
        <v>199</v>
      </c>
      <c r="D2732" s="2">
        <v>2015</v>
      </c>
      <c r="E2732" s="14">
        <v>2016</v>
      </c>
      <c r="F2732" s="14" t="s">
        <v>104</v>
      </c>
      <c r="G2732" s="26">
        <v>35723</v>
      </c>
      <c r="H2732" s="26">
        <v>71729</v>
      </c>
      <c r="I2732" s="53">
        <v>272103</v>
      </c>
      <c r="J2732" s="30">
        <v>0.9466</v>
      </c>
      <c r="K2732" s="30"/>
      <c r="L2732" s="149">
        <v>2</v>
      </c>
      <c r="M2732" s="30">
        <v>0.5</v>
      </c>
      <c r="N2732" s="30">
        <v>4.8899999999999999E-2</v>
      </c>
    </row>
    <row r="2733" spans="1:31">
      <c r="A2733" s="56" t="s">
        <v>191</v>
      </c>
      <c r="B2733" s="2" t="s">
        <v>78</v>
      </c>
      <c r="C2733" s="14" t="s">
        <v>199</v>
      </c>
      <c r="D2733" s="2">
        <v>2015</v>
      </c>
      <c r="E2733" s="14">
        <v>2016</v>
      </c>
      <c r="F2733" s="14" t="s">
        <v>104</v>
      </c>
      <c r="G2733" s="26">
        <v>2581</v>
      </c>
      <c r="H2733" s="26">
        <v>5269</v>
      </c>
      <c r="I2733" s="53">
        <v>11732</v>
      </c>
      <c r="J2733" s="30">
        <v>1</v>
      </c>
      <c r="K2733" s="30"/>
      <c r="L2733" s="149">
        <v>21</v>
      </c>
      <c r="M2733" s="30">
        <v>0.19</v>
      </c>
      <c r="N2733" s="30">
        <v>1.52E-2</v>
      </c>
    </row>
    <row r="2734" spans="1:31">
      <c r="A2734" s="56" t="s">
        <v>192</v>
      </c>
      <c r="B2734" s="2" t="s">
        <v>78</v>
      </c>
      <c r="C2734" s="14" t="s">
        <v>199</v>
      </c>
      <c r="D2734" s="2">
        <v>2015</v>
      </c>
      <c r="E2734" s="14">
        <v>2016</v>
      </c>
      <c r="F2734" s="14" t="s">
        <v>104</v>
      </c>
      <c r="G2734" s="26">
        <v>7177</v>
      </c>
      <c r="H2734" s="26">
        <v>12846</v>
      </c>
      <c r="I2734" s="53">
        <v>38057</v>
      </c>
      <c r="J2734" s="30">
        <v>0.99680000000000002</v>
      </c>
      <c r="K2734" s="30"/>
      <c r="L2734" s="149">
        <v>21</v>
      </c>
      <c r="M2734" s="30">
        <v>0.19</v>
      </c>
      <c r="N2734" s="30">
        <v>1.52E-2</v>
      </c>
    </row>
    <row r="2735" spans="1:31">
      <c r="A2735" s="13" t="s">
        <v>134</v>
      </c>
      <c r="B2735" s="2" t="s">
        <v>77</v>
      </c>
      <c r="C2735" s="14" t="s">
        <v>199</v>
      </c>
      <c r="D2735" s="2">
        <v>2015</v>
      </c>
      <c r="E2735" s="14">
        <v>2016</v>
      </c>
      <c r="F2735" s="14" t="s">
        <v>104</v>
      </c>
      <c r="G2735" s="26">
        <v>98096</v>
      </c>
      <c r="H2735" s="26">
        <v>227596</v>
      </c>
      <c r="I2735" s="53">
        <v>484650</v>
      </c>
      <c r="J2735" s="30">
        <v>0.95730000000000004</v>
      </c>
      <c r="K2735" s="30"/>
      <c r="L2735" s="149">
        <v>6</v>
      </c>
      <c r="M2735" s="30">
        <v>0.66700000000000004</v>
      </c>
      <c r="N2735" s="30">
        <v>3.8600000000000002E-2</v>
      </c>
    </row>
    <row r="2736" spans="1:31">
      <c r="A2736" s="13" t="s">
        <v>135</v>
      </c>
      <c r="B2736" s="2" t="s">
        <v>78</v>
      </c>
      <c r="C2736" s="14" t="s">
        <v>199</v>
      </c>
      <c r="D2736" s="2">
        <v>2015</v>
      </c>
      <c r="E2736" s="14">
        <v>2016</v>
      </c>
      <c r="F2736" s="14" t="s">
        <v>104</v>
      </c>
      <c r="G2736" s="26">
        <v>1486</v>
      </c>
      <c r="H2736" s="26">
        <v>3469</v>
      </c>
      <c r="I2736" s="53">
        <v>11887</v>
      </c>
      <c r="J2736" s="30">
        <v>1</v>
      </c>
      <c r="K2736" s="30"/>
      <c r="L2736" s="149">
        <v>21</v>
      </c>
      <c r="M2736" s="30">
        <v>0.19</v>
      </c>
      <c r="N2736" s="30">
        <v>1.52E-2</v>
      </c>
    </row>
    <row r="2737" spans="1:14">
      <c r="A2737" s="13" t="s">
        <v>136</v>
      </c>
      <c r="B2737" s="2" t="s">
        <v>78</v>
      </c>
      <c r="C2737" s="14" t="s">
        <v>199</v>
      </c>
      <c r="D2737" s="2">
        <v>2015</v>
      </c>
      <c r="E2737" s="14">
        <v>2016</v>
      </c>
      <c r="F2737" s="14" t="s">
        <v>104</v>
      </c>
      <c r="G2737" s="26">
        <v>12326</v>
      </c>
      <c r="H2737" s="26">
        <v>21260</v>
      </c>
      <c r="I2737" s="53">
        <v>52240</v>
      </c>
      <c r="J2737" s="30">
        <v>0.99380000000000002</v>
      </c>
      <c r="K2737" s="30"/>
      <c r="L2737" s="149">
        <v>21</v>
      </c>
      <c r="M2737" s="30">
        <v>0.19</v>
      </c>
      <c r="N2737" s="30">
        <v>1.52E-2</v>
      </c>
    </row>
    <row r="2738" spans="1:14">
      <c r="A2738" s="13" t="s">
        <v>137</v>
      </c>
      <c r="B2738" s="2" t="s">
        <v>78</v>
      </c>
      <c r="C2738" s="14" t="s">
        <v>199</v>
      </c>
      <c r="D2738" s="2">
        <v>2015</v>
      </c>
      <c r="E2738" s="14">
        <v>2016</v>
      </c>
      <c r="F2738" s="14" t="s">
        <v>104</v>
      </c>
      <c r="G2738" s="26">
        <v>17749</v>
      </c>
      <c r="H2738" s="26">
        <v>44232</v>
      </c>
      <c r="I2738" s="53">
        <v>92849</v>
      </c>
      <c r="J2738" s="30">
        <v>0.95379999999999998</v>
      </c>
      <c r="K2738" s="30"/>
      <c r="L2738" s="149">
        <v>21</v>
      </c>
      <c r="M2738" s="30">
        <v>0.19</v>
      </c>
      <c r="N2738" s="30">
        <v>1.52E-2</v>
      </c>
    </row>
    <row r="2739" spans="1:14">
      <c r="A2739" s="13" t="s">
        <v>138</v>
      </c>
      <c r="B2739" s="2" t="s">
        <v>78</v>
      </c>
      <c r="C2739" s="14" t="s">
        <v>199</v>
      </c>
      <c r="D2739" s="2">
        <v>2015</v>
      </c>
      <c r="E2739" s="14">
        <v>2016</v>
      </c>
      <c r="F2739" s="14" t="s">
        <v>104</v>
      </c>
      <c r="G2739" s="26">
        <v>1068</v>
      </c>
      <c r="H2739" s="26">
        <v>2098</v>
      </c>
      <c r="I2739" s="53">
        <v>5602</v>
      </c>
      <c r="J2739" s="30">
        <v>1</v>
      </c>
      <c r="K2739" s="30"/>
      <c r="L2739" s="149">
        <v>21</v>
      </c>
      <c r="M2739" s="30">
        <v>0.19</v>
      </c>
      <c r="N2739" s="30">
        <v>1.52E-2</v>
      </c>
    </row>
    <row r="2740" spans="1:14">
      <c r="A2740" s="13" t="s">
        <v>139</v>
      </c>
      <c r="B2740" s="2" t="s">
        <v>78</v>
      </c>
      <c r="C2740" s="14" t="s">
        <v>199</v>
      </c>
      <c r="D2740" s="2">
        <v>2015</v>
      </c>
      <c r="E2740" s="14">
        <v>2016</v>
      </c>
      <c r="F2740" s="14" t="s">
        <v>104</v>
      </c>
      <c r="G2740" s="26">
        <v>72549</v>
      </c>
      <c r="H2740" s="26">
        <v>166008</v>
      </c>
      <c r="I2740" s="53">
        <v>393339</v>
      </c>
      <c r="J2740" s="30">
        <v>0.99690000000000001</v>
      </c>
      <c r="K2740" s="30"/>
      <c r="L2740" s="149">
        <v>5</v>
      </c>
      <c r="M2740" s="30">
        <v>0.2</v>
      </c>
      <c r="N2740" s="30">
        <v>0</v>
      </c>
    </row>
    <row r="2741" spans="1:14">
      <c r="A2741" s="13" t="s">
        <v>140</v>
      </c>
      <c r="B2741" s="2" t="s">
        <v>78</v>
      </c>
      <c r="C2741" s="14" t="s">
        <v>199</v>
      </c>
      <c r="D2741" s="2">
        <v>2015</v>
      </c>
      <c r="E2741" s="14">
        <v>2016</v>
      </c>
      <c r="F2741" s="14" t="s">
        <v>104</v>
      </c>
      <c r="G2741" s="26">
        <v>10754</v>
      </c>
      <c r="H2741" s="26">
        <v>24722</v>
      </c>
      <c r="I2741" s="53">
        <v>56034</v>
      </c>
      <c r="J2741" s="30">
        <v>0.99619999999999997</v>
      </c>
      <c r="K2741" s="30"/>
      <c r="L2741" s="149">
        <v>21</v>
      </c>
      <c r="M2741" s="30">
        <v>0.19</v>
      </c>
      <c r="N2741" s="30">
        <v>1.52E-2</v>
      </c>
    </row>
    <row r="2742" spans="1:14">
      <c r="A2742" s="13" t="s">
        <v>141</v>
      </c>
      <c r="B2742" s="2" t="s">
        <v>78</v>
      </c>
      <c r="C2742" s="14" t="s">
        <v>199</v>
      </c>
      <c r="D2742" s="2">
        <v>2015</v>
      </c>
      <c r="E2742" s="14">
        <v>2016</v>
      </c>
      <c r="F2742" s="14" t="s">
        <v>104</v>
      </c>
      <c r="G2742" s="26">
        <v>6576</v>
      </c>
      <c r="H2742" s="26">
        <v>12587</v>
      </c>
      <c r="I2742" s="53">
        <v>30743</v>
      </c>
      <c r="J2742" s="30">
        <v>0.9667</v>
      </c>
      <c r="K2742" s="30"/>
      <c r="L2742" s="149">
        <v>21</v>
      </c>
      <c r="M2742" s="30">
        <v>0.19</v>
      </c>
      <c r="N2742" s="30">
        <v>1.52E-2</v>
      </c>
    </row>
    <row r="2743" spans="1:14">
      <c r="A2743" s="13" t="s">
        <v>142</v>
      </c>
      <c r="B2743" s="2" t="s">
        <v>78</v>
      </c>
      <c r="C2743" s="14" t="s">
        <v>199</v>
      </c>
      <c r="D2743" s="2">
        <v>2015</v>
      </c>
      <c r="E2743" s="14">
        <v>2016</v>
      </c>
      <c r="F2743" s="14" t="s">
        <v>104</v>
      </c>
      <c r="G2743" s="26">
        <v>1530</v>
      </c>
      <c r="H2743" s="26">
        <v>3144</v>
      </c>
      <c r="I2743" s="53">
        <v>7848</v>
      </c>
      <c r="J2743" s="30">
        <v>0.81079999999999997</v>
      </c>
      <c r="K2743" s="30"/>
      <c r="L2743" s="149">
        <v>21</v>
      </c>
      <c r="M2743" s="30">
        <v>0.19</v>
      </c>
      <c r="N2743" s="30">
        <v>1.52E-2</v>
      </c>
    </row>
    <row r="2744" spans="1:14">
      <c r="A2744" s="13" t="s">
        <v>143</v>
      </c>
      <c r="B2744" s="2" t="s">
        <v>79</v>
      </c>
      <c r="C2744" s="14" t="s">
        <v>199</v>
      </c>
      <c r="D2744" s="2">
        <v>2015</v>
      </c>
      <c r="E2744" s="14">
        <v>2016</v>
      </c>
      <c r="F2744" s="14" t="s">
        <v>104</v>
      </c>
      <c r="G2744" s="26">
        <v>582753</v>
      </c>
      <c r="H2744" s="26">
        <v>1166435</v>
      </c>
      <c r="I2744" s="53">
        <v>3935786</v>
      </c>
      <c r="J2744" s="30">
        <v>0.96289999999999998</v>
      </c>
      <c r="K2744" s="30"/>
      <c r="L2744" s="149">
        <v>21</v>
      </c>
      <c r="M2744" s="30">
        <v>0.42899999999999999</v>
      </c>
      <c r="N2744" s="30">
        <v>3.5400000000000001E-2</v>
      </c>
    </row>
    <row r="2745" spans="1:14">
      <c r="A2745" s="13" t="s">
        <v>144</v>
      </c>
      <c r="B2745" s="2" t="s">
        <v>78</v>
      </c>
      <c r="C2745" s="14" t="s">
        <v>199</v>
      </c>
      <c r="D2745" s="2">
        <v>2015</v>
      </c>
      <c r="E2745" s="14">
        <v>2016</v>
      </c>
      <c r="F2745" s="14" t="s">
        <v>104</v>
      </c>
      <c r="G2745" s="26">
        <v>12146</v>
      </c>
      <c r="H2745" s="26">
        <v>29745</v>
      </c>
      <c r="I2745" s="53">
        <v>69495</v>
      </c>
      <c r="J2745" s="30">
        <v>0.99809999999999999</v>
      </c>
      <c r="K2745" s="30"/>
      <c r="L2745" s="149">
        <v>21</v>
      </c>
      <c r="M2745" s="30">
        <v>0.19</v>
      </c>
      <c r="N2745" s="30">
        <v>1.52E-2</v>
      </c>
    </row>
    <row r="2746" spans="1:14">
      <c r="A2746" s="13" t="s">
        <v>145</v>
      </c>
      <c r="B2746" s="2" t="s">
        <v>78</v>
      </c>
      <c r="C2746" s="14" t="s">
        <v>199</v>
      </c>
      <c r="D2746" s="2">
        <v>2015</v>
      </c>
      <c r="E2746" s="14">
        <v>2016</v>
      </c>
      <c r="F2746" s="14" t="s">
        <v>104</v>
      </c>
      <c r="G2746" s="26">
        <v>6435</v>
      </c>
      <c r="H2746" s="26">
        <v>10597</v>
      </c>
      <c r="I2746" s="53">
        <v>43921</v>
      </c>
      <c r="J2746" s="30">
        <v>0.99209999999999998</v>
      </c>
      <c r="K2746" s="30"/>
      <c r="L2746" s="149">
        <v>21</v>
      </c>
      <c r="M2746" s="30">
        <v>0.19</v>
      </c>
      <c r="N2746" s="30">
        <v>1.52E-2</v>
      </c>
    </row>
    <row r="2747" spans="1:14">
      <c r="A2747" s="13" t="s">
        <v>146</v>
      </c>
      <c r="B2747" s="2" t="s">
        <v>78</v>
      </c>
      <c r="C2747" s="14" t="s">
        <v>199</v>
      </c>
      <c r="D2747" s="2">
        <v>2015</v>
      </c>
      <c r="E2747" s="14">
        <v>2016</v>
      </c>
      <c r="F2747" s="14" t="s">
        <v>104</v>
      </c>
      <c r="G2747" s="26">
        <v>1102</v>
      </c>
      <c r="H2747" s="26">
        <v>2064</v>
      </c>
      <c r="I2747" s="53">
        <v>4775</v>
      </c>
      <c r="J2747" s="30">
        <v>0.96879999999999999</v>
      </c>
      <c r="K2747" s="30"/>
      <c r="L2747" s="149">
        <v>21</v>
      </c>
      <c r="M2747" s="30">
        <v>0.19</v>
      </c>
      <c r="N2747" s="30">
        <v>1.52E-2</v>
      </c>
    </row>
    <row r="2748" spans="1:14">
      <c r="A2748" s="13" t="s">
        <v>147</v>
      </c>
      <c r="B2748" s="2" t="s">
        <v>78</v>
      </c>
      <c r="C2748" s="14" t="s">
        <v>199</v>
      </c>
      <c r="D2748" s="2">
        <v>2015</v>
      </c>
      <c r="E2748" s="14">
        <v>2016</v>
      </c>
      <c r="F2748" s="14" t="s">
        <v>104</v>
      </c>
      <c r="G2748" s="26">
        <v>7076</v>
      </c>
      <c r="H2748" s="26">
        <v>13323</v>
      </c>
      <c r="I2748" s="53">
        <v>40517</v>
      </c>
      <c r="J2748" s="30">
        <v>1</v>
      </c>
      <c r="K2748" s="30"/>
      <c r="L2748" s="149">
        <v>21</v>
      </c>
      <c r="M2748" s="30">
        <v>0.19</v>
      </c>
      <c r="N2748" s="30">
        <v>1.52E-2</v>
      </c>
    </row>
    <row r="2749" spans="1:14">
      <c r="A2749" s="13" t="s">
        <v>148</v>
      </c>
      <c r="B2749" s="2" t="s">
        <v>78</v>
      </c>
      <c r="C2749" s="14" t="s">
        <v>199</v>
      </c>
      <c r="D2749" s="2">
        <v>2015</v>
      </c>
      <c r="E2749" s="14">
        <v>2016</v>
      </c>
      <c r="F2749" s="14" t="s">
        <v>104</v>
      </c>
      <c r="G2749" s="26">
        <v>25017</v>
      </c>
      <c r="H2749" s="26">
        <v>57814</v>
      </c>
      <c r="I2749" s="53">
        <v>138325</v>
      </c>
      <c r="J2749" s="30">
        <v>1</v>
      </c>
      <c r="K2749" s="30"/>
      <c r="L2749" s="149">
        <v>1</v>
      </c>
      <c r="M2749" s="30">
        <v>0</v>
      </c>
      <c r="N2749" s="30">
        <v>9.7000000000000003E-3</v>
      </c>
    </row>
    <row r="2750" spans="1:14">
      <c r="A2750" s="13" t="s">
        <v>149</v>
      </c>
      <c r="B2750" s="2" t="s">
        <v>78</v>
      </c>
      <c r="C2750" s="14" t="s">
        <v>199</v>
      </c>
      <c r="D2750" s="2">
        <v>2015</v>
      </c>
      <c r="E2750" s="14">
        <v>2016</v>
      </c>
      <c r="F2750" s="14" t="s">
        <v>104</v>
      </c>
      <c r="G2750" s="26">
        <v>458</v>
      </c>
      <c r="H2750" s="26">
        <v>998</v>
      </c>
      <c r="I2750" s="53">
        <v>3111</v>
      </c>
      <c r="J2750" s="30">
        <v>1</v>
      </c>
      <c r="K2750" s="30"/>
      <c r="L2750" s="149">
        <v>21</v>
      </c>
      <c r="M2750" s="30">
        <v>0.19</v>
      </c>
      <c r="N2750" s="30">
        <v>1.52E-2</v>
      </c>
    </row>
    <row r="2751" spans="1:14">
      <c r="A2751" s="13" t="s">
        <v>150</v>
      </c>
      <c r="B2751" s="2" t="s">
        <v>78</v>
      </c>
      <c r="C2751" s="14" t="s">
        <v>199</v>
      </c>
      <c r="D2751" s="2">
        <v>2015</v>
      </c>
      <c r="E2751" s="14">
        <v>2016</v>
      </c>
      <c r="F2751" s="14" t="s">
        <v>104</v>
      </c>
      <c r="G2751" s="26">
        <v>444</v>
      </c>
      <c r="H2751" s="26">
        <v>775</v>
      </c>
      <c r="I2751" s="53">
        <v>3653</v>
      </c>
      <c r="J2751" s="30">
        <v>1</v>
      </c>
      <c r="K2751" s="30"/>
      <c r="L2751" s="149">
        <v>21</v>
      </c>
      <c r="M2751" s="30">
        <v>0.19</v>
      </c>
      <c r="N2751" s="30">
        <v>1.52E-2</v>
      </c>
    </row>
    <row r="2752" spans="1:14">
      <c r="A2752" s="13" t="s">
        <v>151</v>
      </c>
      <c r="B2752" s="2" t="s">
        <v>78</v>
      </c>
      <c r="C2752" s="14" t="s">
        <v>199</v>
      </c>
      <c r="D2752" s="2">
        <v>2015</v>
      </c>
      <c r="E2752" s="14">
        <v>2016</v>
      </c>
      <c r="F2752" s="14" t="s">
        <v>104</v>
      </c>
      <c r="G2752" s="26">
        <v>21882</v>
      </c>
      <c r="H2752" s="26">
        <v>48437</v>
      </c>
      <c r="I2752" s="53">
        <v>175534</v>
      </c>
      <c r="J2752" s="30">
        <v>0.99870000000000003</v>
      </c>
      <c r="K2752" s="30"/>
      <c r="L2752" s="149">
        <v>2</v>
      </c>
      <c r="M2752" s="30">
        <v>0</v>
      </c>
      <c r="N2752" s="30">
        <v>9.1499999999999998E-2</v>
      </c>
    </row>
    <row r="2753" spans="1:14">
      <c r="A2753" s="13" t="s">
        <v>152</v>
      </c>
      <c r="B2753" s="2" t="s">
        <v>78</v>
      </c>
      <c r="C2753" s="14" t="s">
        <v>199</v>
      </c>
      <c r="D2753" s="2">
        <v>2015</v>
      </c>
      <c r="E2753" s="14">
        <v>2016</v>
      </c>
      <c r="F2753" s="14" t="s">
        <v>104</v>
      </c>
      <c r="G2753" s="26">
        <v>3645</v>
      </c>
      <c r="H2753" s="26">
        <v>7512</v>
      </c>
      <c r="I2753" s="53">
        <v>31832</v>
      </c>
      <c r="J2753" s="30">
        <v>0.94379999999999997</v>
      </c>
      <c r="K2753" s="30"/>
      <c r="L2753" s="149">
        <v>21</v>
      </c>
      <c r="M2753" s="30">
        <v>0.19</v>
      </c>
      <c r="N2753" s="30">
        <v>1.52E-2</v>
      </c>
    </row>
    <row r="2754" spans="1:14">
      <c r="A2754" s="13" t="s">
        <v>153</v>
      </c>
      <c r="B2754" s="2" t="s">
        <v>78</v>
      </c>
      <c r="C2754" s="14" t="s">
        <v>199</v>
      </c>
      <c r="D2754" s="2">
        <v>2015</v>
      </c>
      <c r="E2754" s="14">
        <v>2016</v>
      </c>
      <c r="F2754" s="14" t="s">
        <v>104</v>
      </c>
      <c r="G2754" s="26">
        <v>4277</v>
      </c>
      <c r="H2754" s="26">
        <v>7728</v>
      </c>
      <c r="I2754" s="53">
        <v>24712</v>
      </c>
      <c r="J2754" s="30">
        <v>1</v>
      </c>
      <c r="K2754" s="30"/>
      <c r="L2754" s="149">
        <v>21</v>
      </c>
      <c r="M2754" s="30">
        <v>0.19</v>
      </c>
      <c r="N2754" s="30">
        <v>1.52E-2</v>
      </c>
    </row>
    <row r="2755" spans="1:14">
      <c r="A2755" s="13" t="s">
        <v>154</v>
      </c>
      <c r="B2755" s="2" t="s">
        <v>77</v>
      </c>
      <c r="C2755" s="14" t="s">
        <v>199</v>
      </c>
      <c r="D2755" s="2">
        <v>2015</v>
      </c>
      <c r="E2755" s="14">
        <v>2016</v>
      </c>
      <c r="F2755" s="14" t="s">
        <v>104</v>
      </c>
      <c r="G2755" s="26">
        <v>124784</v>
      </c>
      <c r="H2755" s="26">
        <v>260268</v>
      </c>
      <c r="I2755" s="53">
        <v>898965</v>
      </c>
      <c r="J2755" s="30">
        <v>0.98629999999999995</v>
      </c>
      <c r="K2755" s="30"/>
      <c r="L2755" s="149">
        <v>10</v>
      </c>
      <c r="M2755" s="30">
        <v>0.5</v>
      </c>
      <c r="N2755" s="30">
        <v>2.9600000000000001E-2</v>
      </c>
    </row>
    <row r="2756" spans="1:14">
      <c r="A2756" s="13" t="s">
        <v>155</v>
      </c>
      <c r="B2756" s="2" t="s">
        <v>77</v>
      </c>
      <c r="C2756" s="14" t="s">
        <v>199</v>
      </c>
      <c r="D2756" s="2">
        <v>2015</v>
      </c>
      <c r="E2756" s="14">
        <v>2016</v>
      </c>
      <c r="F2756" s="14" t="s">
        <v>104</v>
      </c>
      <c r="G2756" s="26">
        <v>9321</v>
      </c>
      <c r="H2756" s="26">
        <v>17990</v>
      </c>
      <c r="I2756" s="53">
        <v>64216</v>
      </c>
      <c r="J2756" s="30">
        <v>0.94610000000000005</v>
      </c>
      <c r="K2756" s="30"/>
      <c r="L2756" s="149">
        <v>21</v>
      </c>
      <c r="M2756" s="30">
        <v>0.19</v>
      </c>
      <c r="N2756" s="30">
        <v>1.52E-2</v>
      </c>
    </row>
    <row r="2757" spans="1:14">
      <c r="A2757" s="13" t="s">
        <v>156</v>
      </c>
      <c r="B2757" s="2" t="s">
        <v>78</v>
      </c>
      <c r="C2757" s="14" t="s">
        <v>199</v>
      </c>
      <c r="D2757" s="2">
        <v>2015</v>
      </c>
      <c r="E2757" s="14">
        <v>2016</v>
      </c>
      <c r="F2757" s="14" t="s">
        <v>104</v>
      </c>
      <c r="G2757" s="26">
        <v>1116</v>
      </c>
      <c r="H2757" s="26">
        <v>2070</v>
      </c>
      <c r="I2757" s="53">
        <v>5906</v>
      </c>
      <c r="J2757" s="30">
        <v>1</v>
      </c>
      <c r="K2757" s="30"/>
      <c r="L2757" s="149">
        <v>21</v>
      </c>
      <c r="M2757" s="30">
        <v>0.19</v>
      </c>
      <c r="N2757" s="30">
        <v>1.52E-2</v>
      </c>
    </row>
    <row r="2758" spans="1:14">
      <c r="A2758" s="13" t="s">
        <v>157</v>
      </c>
      <c r="B2758" s="2" t="s">
        <v>78</v>
      </c>
      <c r="C2758" s="14" t="s">
        <v>199</v>
      </c>
      <c r="D2758" s="2">
        <v>2015</v>
      </c>
      <c r="E2758" s="14">
        <v>2016</v>
      </c>
      <c r="F2758" s="14" t="s">
        <v>104</v>
      </c>
      <c r="G2758" s="26">
        <v>131692</v>
      </c>
      <c r="H2758" s="26">
        <v>297486</v>
      </c>
      <c r="I2758" s="53">
        <v>814888</v>
      </c>
      <c r="J2758" s="30">
        <v>0.99490000000000001</v>
      </c>
      <c r="K2758" s="30"/>
      <c r="L2758" s="149">
        <v>10</v>
      </c>
      <c r="M2758" s="30">
        <v>0.3</v>
      </c>
      <c r="N2758" s="30">
        <v>6.0900000000000003E-2</v>
      </c>
    </row>
    <row r="2759" spans="1:14">
      <c r="A2759" s="13" t="s">
        <v>158</v>
      </c>
      <c r="B2759" s="2" t="s">
        <v>77</v>
      </c>
      <c r="C2759" s="14" t="s">
        <v>199</v>
      </c>
      <c r="D2759" s="2">
        <v>2015</v>
      </c>
      <c r="E2759" s="14">
        <v>2016</v>
      </c>
      <c r="F2759" s="14" t="s">
        <v>104</v>
      </c>
      <c r="G2759" s="26">
        <v>104809</v>
      </c>
      <c r="H2759" s="26">
        <v>219954</v>
      </c>
      <c r="I2759" s="53">
        <v>550835</v>
      </c>
      <c r="J2759" s="30">
        <v>0.98519999999999996</v>
      </c>
      <c r="K2759" s="30"/>
      <c r="L2759" s="149">
        <v>8</v>
      </c>
      <c r="M2759" s="30">
        <v>0.125</v>
      </c>
      <c r="N2759" s="30">
        <v>2.6800000000000001E-2</v>
      </c>
    </row>
    <row r="2760" spans="1:14">
      <c r="A2760" s="13" t="s">
        <v>159</v>
      </c>
      <c r="B2760" s="2" t="s">
        <v>78</v>
      </c>
      <c r="C2760" s="14" t="s">
        <v>199</v>
      </c>
      <c r="D2760" s="2">
        <v>2015</v>
      </c>
      <c r="E2760" s="14">
        <v>2016</v>
      </c>
      <c r="F2760" s="14" t="s">
        <v>104</v>
      </c>
      <c r="G2760" s="26">
        <v>2639</v>
      </c>
      <c r="H2760" s="26">
        <v>5892</v>
      </c>
      <c r="I2760" s="53">
        <v>18216</v>
      </c>
      <c r="J2760" s="30">
        <v>1</v>
      </c>
      <c r="K2760" s="30"/>
      <c r="L2760" s="149">
        <v>21</v>
      </c>
      <c r="M2760" s="30">
        <v>0.19</v>
      </c>
      <c r="N2760" s="30">
        <v>1.52E-2</v>
      </c>
    </row>
    <row r="2761" spans="1:14">
      <c r="A2761" s="13" t="s">
        <v>160</v>
      </c>
      <c r="B2761" s="2" t="s">
        <v>78</v>
      </c>
      <c r="C2761" s="14" t="s">
        <v>199</v>
      </c>
      <c r="D2761" s="2">
        <v>2015</v>
      </c>
      <c r="E2761" s="14">
        <v>2016</v>
      </c>
      <c r="F2761" s="14" t="s">
        <v>104</v>
      </c>
      <c r="G2761" s="26">
        <v>182434</v>
      </c>
      <c r="H2761" s="26">
        <v>403091</v>
      </c>
      <c r="I2761" s="53">
        <v>860968</v>
      </c>
      <c r="J2761" s="30">
        <v>0.99909999999999999</v>
      </c>
      <c r="K2761" s="30"/>
      <c r="L2761" s="149">
        <v>6</v>
      </c>
      <c r="M2761" s="30">
        <v>0</v>
      </c>
      <c r="N2761" s="30">
        <v>1.2E-2</v>
      </c>
    </row>
    <row r="2762" spans="1:14">
      <c r="A2762" s="13" t="s">
        <v>161</v>
      </c>
      <c r="B2762" s="2" t="s">
        <v>77</v>
      </c>
      <c r="C2762" s="14" t="s">
        <v>199</v>
      </c>
      <c r="D2762" s="2">
        <v>2015</v>
      </c>
      <c r="E2762" s="14">
        <v>2016</v>
      </c>
      <c r="F2762" s="14" t="s">
        <v>104</v>
      </c>
      <c r="G2762" s="26">
        <v>144356</v>
      </c>
      <c r="H2762" s="26">
        <v>293810</v>
      </c>
      <c r="I2762" s="53">
        <v>891042</v>
      </c>
      <c r="J2762" s="30">
        <v>0.95579999999999998</v>
      </c>
      <c r="K2762" s="30"/>
      <c r="L2762" s="149">
        <v>13</v>
      </c>
      <c r="M2762" s="30">
        <v>0.38500000000000001</v>
      </c>
      <c r="N2762" s="30">
        <v>2.8999999999999998E-3</v>
      </c>
    </row>
    <row r="2763" spans="1:14">
      <c r="A2763" s="13" t="s">
        <v>162</v>
      </c>
      <c r="B2763" s="2" t="s">
        <v>77</v>
      </c>
      <c r="C2763" s="14" t="s">
        <v>199</v>
      </c>
      <c r="D2763" s="2">
        <v>2015</v>
      </c>
      <c r="E2763" s="14">
        <v>2016</v>
      </c>
      <c r="F2763" s="14" t="s">
        <v>104</v>
      </c>
      <c r="G2763" s="26">
        <v>34501</v>
      </c>
      <c r="H2763" s="26">
        <v>52906</v>
      </c>
      <c r="I2763" s="53">
        <v>229096</v>
      </c>
      <c r="J2763" s="30">
        <v>0.96909999999999996</v>
      </c>
      <c r="K2763" s="30"/>
      <c r="L2763" s="149">
        <v>2</v>
      </c>
      <c r="M2763" s="30">
        <v>1</v>
      </c>
      <c r="N2763" s="30">
        <v>1.61E-2</v>
      </c>
    </row>
    <row r="2764" spans="1:14">
      <c r="A2764" s="13" t="s">
        <v>163</v>
      </c>
      <c r="B2764" s="2" t="s">
        <v>78</v>
      </c>
      <c r="C2764" s="14" t="s">
        <v>199</v>
      </c>
      <c r="D2764" s="2">
        <v>2015</v>
      </c>
      <c r="E2764" s="14">
        <v>2016</v>
      </c>
      <c r="F2764" s="14" t="s">
        <v>104</v>
      </c>
      <c r="G2764" s="26">
        <v>52970</v>
      </c>
      <c r="H2764" s="26">
        <v>120132</v>
      </c>
      <c r="I2764" s="53">
        <v>294534</v>
      </c>
      <c r="J2764" s="30">
        <v>0.98270000000000002</v>
      </c>
      <c r="K2764" s="30"/>
      <c r="L2764" s="149">
        <v>3</v>
      </c>
      <c r="M2764" s="30">
        <v>0</v>
      </c>
      <c r="N2764" s="30">
        <v>3.6499999999999998E-2</v>
      </c>
    </row>
    <row r="2765" spans="1:14">
      <c r="A2765" s="13" t="s">
        <v>164</v>
      </c>
      <c r="B2765" s="2" t="s">
        <v>77</v>
      </c>
      <c r="C2765" s="14" t="s">
        <v>199</v>
      </c>
      <c r="D2765" s="2">
        <v>2015</v>
      </c>
      <c r="E2765" s="14">
        <v>2016</v>
      </c>
      <c r="F2765" s="14" t="s">
        <v>104</v>
      </c>
      <c r="G2765" s="26">
        <v>10132</v>
      </c>
      <c r="H2765" s="26">
        <v>18711</v>
      </c>
      <c r="I2765" s="53">
        <v>61690</v>
      </c>
      <c r="J2765" s="30">
        <v>0.96089999999999998</v>
      </c>
      <c r="K2765" s="30"/>
      <c r="L2765" s="149">
        <v>21</v>
      </c>
      <c r="M2765" s="30">
        <v>0.19</v>
      </c>
      <c r="N2765" s="30">
        <v>1.52E-2</v>
      </c>
    </row>
    <row r="2766" spans="1:14">
      <c r="A2766" s="13" t="s">
        <v>165</v>
      </c>
      <c r="B2766" s="2" t="s">
        <v>77</v>
      </c>
      <c r="C2766" s="14" t="s">
        <v>199</v>
      </c>
      <c r="D2766" s="2">
        <v>2015</v>
      </c>
      <c r="E2766" s="14">
        <v>2016</v>
      </c>
      <c r="F2766" s="14" t="s">
        <v>104</v>
      </c>
      <c r="G2766" s="26">
        <v>16066</v>
      </c>
      <c r="H2766" s="26">
        <v>31425</v>
      </c>
      <c r="I2766" s="53">
        <v>156338</v>
      </c>
      <c r="J2766" s="30">
        <v>0.95879999999999999</v>
      </c>
      <c r="K2766" s="30"/>
      <c r="L2766" s="149">
        <v>21</v>
      </c>
      <c r="M2766" s="30">
        <v>0.19</v>
      </c>
      <c r="N2766" s="30">
        <v>1.52E-2</v>
      </c>
    </row>
    <row r="2767" spans="1:14">
      <c r="A2767" s="13" t="s">
        <v>166</v>
      </c>
      <c r="B2767" s="2" t="s">
        <v>77</v>
      </c>
      <c r="C2767" s="14" t="s">
        <v>199</v>
      </c>
      <c r="D2767" s="2">
        <v>2015</v>
      </c>
      <c r="E2767" s="14">
        <v>2016</v>
      </c>
      <c r="F2767" s="14" t="s">
        <v>104</v>
      </c>
      <c r="G2767" s="26">
        <v>17766</v>
      </c>
      <c r="H2767" s="26">
        <v>37437</v>
      </c>
      <c r="I2767" s="53">
        <v>140175</v>
      </c>
      <c r="J2767" s="30">
        <v>0.9597</v>
      </c>
      <c r="K2767" s="30"/>
      <c r="L2767" s="149">
        <v>21</v>
      </c>
      <c r="M2767" s="30">
        <v>0.19</v>
      </c>
      <c r="N2767" s="30">
        <v>1.52E-2</v>
      </c>
    </row>
    <row r="2768" spans="1:14">
      <c r="A2768" s="13" t="s">
        <v>167</v>
      </c>
      <c r="B2768" s="2" t="s">
        <v>77</v>
      </c>
      <c r="C2768" s="14" t="s">
        <v>199</v>
      </c>
      <c r="D2768" s="2">
        <v>2015</v>
      </c>
      <c r="E2768" s="14">
        <v>2016</v>
      </c>
      <c r="F2768" s="14" t="s">
        <v>104</v>
      </c>
      <c r="G2768" s="26">
        <v>54674</v>
      </c>
      <c r="H2768" s="26">
        <v>108498</v>
      </c>
      <c r="I2768" s="53">
        <v>447431</v>
      </c>
      <c r="J2768" s="30">
        <v>0.98799999999999999</v>
      </c>
      <c r="K2768" s="30"/>
      <c r="L2768" s="149">
        <v>4</v>
      </c>
      <c r="M2768" s="30">
        <v>0.25</v>
      </c>
      <c r="N2768" s="30">
        <v>7.3499999999999996E-2</v>
      </c>
    </row>
    <row r="2769" spans="1:31">
      <c r="A2769" s="13" t="s">
        <v>168</v>
      </c>
      <c r="B2769" s="2" t="s">
        <v>77</v>
      </c>
      <c r="C2769" s="14" t="s">
        <v>199</v>
      </c>
      <c r="D2769" s="2">
        <v>2015</v>
      </c>
      <c r="E2769" s="14">
        <v>2016</v>
      </c>
      <c r="F2769" s="14" t="s">
        <v>104</v>
      </c>
      <c r="G2769" s="26">
        <v>14234</v>
      </c>
      <c r="H2769" s="26">
        <v>26332</v>
      </c>
      <c r="I2769" s="53">
        <v>79441</v>
      </c>
      <c r="J2769" s="30">
        <v>0.96260000000000001</v>
      </c>
      <c r="K2769" s="30"/>
      <c r="L2769" s="149">
        <v>21</v>
      </c>
      <c r="M2769" s="30">
        <v>0.19</v>
      </c>
      <c r="N2769" s="30">
        <v>1.52E-2</v>
      </c>
    </row>
    <row r="2770" spans="1:31">
      <c r="A2770" s="13" t="s">
        <v>169</v>
      </c>
      <c r="B2770" s="2" t="s">
        <v>78</v>
      </c>
      <c r="C2770" s="14" t="s">
        <v>199</v>
      </c>
      <c r="D2770" s="2">
        <v>2015</v>
      </c>
      <c r="E2770" s="14">
        <v>2016</v>
      </c>
      <c r="F2770" s="14" t="s">
        <v>104</v>
      </c>
      <c r="G2770" s="26">
        <v>12882</v>
      </c>
      <c r="H2770" s="26">
        <v>24741</v>
      </c>
      <c r="I2770" s="53">
        <v>65046</v>
      </c>
      <c r="J2770" s="30">
        <v>0.98029999999999995</v>
      </c>
      <c r="K2770" s="30"/>
      <c r="L2770" s="149">
        <v>21</v>
      </c>
      <c r="M2770" s="30">
        <v>0.19</v>
      </c>
      <c r="N2770" s="30">
        <v>1.52E-2</v>
      </c>
    </row>
    <row r="2771" spans="1:31">
      <c r="A2771" s="13" t="s">
        <v>170</v>
      </c>
      <c r="B2771" s="2" t="s">
        <v>78</v>
      </c>
      <c r="C2771" s="14" t="s">
        <v>199</v>
      </c>
      <c r="D2771" s="2">
        <v>2015</v>
      </c>
      <c r="E2771" s="14">
        <v>2016</v>
      </c>
      <c r="F2771" s="14" t="s">
        <v>104</v>
      </c>
      <c r="G2771" s="26">
        <v>165</v>
      </c>
      <c r="H2771" s="26">
        <v>296</v>
      </c>
      <c r="I2771" s="53">
        <v>805</v>
      </c>
      <c r="J2771" s="30">
        <v>1</v>
      </c>
      <c r="K2771" s="30"/>
      <c r="L2771" s="149">
        <v>21</v>
      </c>
      <c r="M2771" s="30">
        <v>0.19</v>
      </c>
      <c r="N2771" s="30">
        <v>1.52E-2</v>
      </c>
    </row>
    <row r="2772" spans="1:31">
      <c r="A2772" s="13" t="s">
        <v>171</v>
      </c>
      <c r="B2772" s="2" t="s">
        <v>78</v>
      </c>
      <c r="C2772" s="14" t="s">
        <v>199</v>
      </c>
      <c r="D2772" s="2">
        <v>2015</v>
      </c>
      <c r="E2772" s="14">
        <v>2016</v>
      </c>
      <c r="F2772" s="14" t="s">
        <v>104</v>
      </c>
      <c r="G2772" s="26">
        <v>3313</v>
      </c>
      <c r="H2772" s="26">
        <v>7079</v>
      </c>
      <c r="I2772" s="53">
        <v>17660</v>
      </c>
      <c r="J2772" s="30">
        <v>1</v>
      </c>
      <c r="K2772" s="30"/>
      <c r="L2772" s="149">
        <v>21</v>
      </c>
      <c r="M2772" s="30">
        <v>0.19</v>
      </c>
      <c r="N2772" s="30">
        <v>1.52E-2</v>
      </c>
    </row>
    <row r="2773" spans="1:31">
      <c r="A2773" s="13" t="s">
        <v>172</v>
      </c>
      <c r="B2773" s="2" t="s">
        <v>77</v>
      </c>
      <c r="C2773" s="14" t="s">
        <v>199</v>
      </c>
      <c r="D2773" s="2">
        <v>2015</v>
      </c>
      <c r="E2773" s="14">
        <v>2016</v>
      </c>
      <c r="F2773" s="14" t="s">
        <v>104</v>
      </c>
      <c r="G2773" s="26">
        <v>23107</v>
      </c>
      <c r="H2773" s="26">
        <v>44056</v>
      </c>
      <c r="I2773" s="53">
        <v>122557</v>
      </c>
      <c r="J2773" s="30">
        <v>0.94940000000000002</v>
      </c>
      <c r="K2773" s="30"/>
      <c r="L2773" s="149">
        <v>2</v>
      </c>
      <c r="M2773" s="30">
        <v>0.5</v>
      </c>
      <c r="N2773" s="30">
        <v>3.5000000000000001E-3</v>
      </c>
    </row>
    <row r="2774" spans="1:31">
      <c r="A2774" s="13" t="s">
        <v>173</v>
      </c>
      <c r="B2774" s="2" t="s">
        <v>77</v>
      </c>
      <c r="C2774" s="14" t="s">
        <v>199</v>
      </c>
      <c r="D2774" s="2">
        <v>2015</v>
      </c>
      <c r="E2774" s="14">
        <v>2016</v>
      </c>
      <c r="F2774" s="14" t="s">
        <v>104</v>
      </c>
      <c r="G2774" s="26">
        <v>19983</v>
      </c>
      <c r="H2774" s="26">
        <v>35769</v>
      </c>
      <c r="I2774" s="53">
        <v>126966</v>
      </c>
      <c r="J2774" s="30">
        <v>0.89649999999999996</v>
      </c>
      <c r="K2774" s="30"/>
      <c r="L2774" s="149">
        <v>21</v>
      </c>
      <c r="M2774" s="30">
        <v>0.19</v>
      </c>
      <c r="N2774" s="30">
        <v>1.52E-2</v>
      </c>
    </row>
    <row r="2775" spans="1:31">
      <c r="A2775" s="13" t="s">
        <v>174</v>
      </c>
      <c r="B2775" s="2" t="s">
        <v>78</v>
      </c>
      <c r="C2775" s="14" t="s">
        <v>199</v>
      </c>
      <c r="D2775" s="2">
        <v>2015</v>
      </c>
      <c r="E2775" s="14">
        <v>2016</v>
      </c>
      <c r="F2775" s="14" t="s">
        <v>104</v>
      </c>
      <c r="G2775" s="26">
        <v>42972</v>
      </c>
      <c r="H2775" s="26">
        <v>91041</v>
      </c>
      <c r="I2775" s="53">
        <v>236698</v>
      </c>
      <c r="J2775" s="30">
        <v>0.99390000000000001</v>
      </c>
      <c r="K2775" s="30"/>
      <c r="L2775" s="149">
        <v>2</v>
      </c>
      <c r="M2775" s="30">
        <v>0</v>
      </c>
      <c r="N2775" s="30">
        <v>1.7399999999999999E-2</v>
      </c>
    </row>
    <row r="2776" spans="1:31">
      <c r="A2776" s="13" t="s">
        <v>175</v>
      </c>
      <c r="B2776" s="2" t="s">
        <v>78</v>
      </c>
      <c r="C2776" s="14" t="s">
        <v>199</v>
      </c>
      <c r="D2776" s="2">
        <v>2015</v>
      </c>
      <c r="E2776" s="14">
        <v>2016</v>
      </c>
      <c r="F2776" s="14" t="s">
        <v>104</v>
      </c>
      <c r="G2776" s="26">
        <v>5734</v>
      </c>
      <c r="H2776" s="26">
        <v>13200</v>
      </c>
      <c r="I2776" s="53">
        <v>40987</v>
      </c>
      <c r="J2776" s="30">
        <v>0.97689999999999999</v>
      </c>
      <c r="K2776" s="30"/>
      <c r="L2776" s="149">
        <v>21</v>
      </c>
      <c r="M2776" s="30">
        <v>0.19</v>
      </c>
      <c r="N2776" s="30">
        <v>1.52E-2</v>
      </c>
    </row>
    <row r="2777" spans="1:31">
      <c r="A2777" s="13" t="s">
        <v>176</v>
      </c>
      <c r="B2777" s="2" t="s">
        <v>78</v>
      </c>
      <c r="C2777" s="14" t="s">
        <v>199</v>
      </c>
      <c r="D2777" s="2">
        <v>2015</v>
      </c>
      <c r="E2777" s="14">
        <v>2016</v>
      </c>
      <c r="F2777" s="14" t="s">
        <v>104</v>
      </c>
      <c r="G2777" s="26">
        <v>4721</v>
      </c>
      <c r="H2777" s="26">
        <v>10279</v>
      </c>
      <c r="I2777" s="53">
        <v>27166</v>
      </c>
      <c r="J2777" s="30">
        <v>0.97109999999999996</v>
      </c>
      <c r="K2777" s="30"/>
      <c r="L2777" s="149">
        <v>21</v>
      </c>
      <c r="M2777" s="30">
        <v>0.19</v>
      </c>
      <c r="N2777" s="30">
        <v>1.52E-2</v>
      </c>
    </row>
    <row r="2778" spans="1:31">
      <c r="A2778" s="13" t="s">
        <v>177</v>
      </c>
      <c r="B2778" s="2" t="s">
        <v>78</v>
      </c>
      <c r="C2778" s="14" t="s">
        <v>199</v>
      </c>
      <c r="D2778" s="2">
        <v>2015</v>
      </c>
      <c r="E2778" s="14">
        <v>2016</v>
      </c>
      <c r="F2778" s="14" t="s">
        <v>104</v>
      </c>
      <c r="G2778" s="26">
        <v>1050</v>
      </c>
      <c r="H2778" s="26">
        <v>1842</v>
      </c>
      <c r="I2778" s="53">
        <v>4935</v>
      </c>
      <c r="J2778" s="30">
        <v>0.95120000000000005</v>
      </c>
      <c r="K2778" s="30"/>
      <c r="L2778" s="149">
        <v>21</v>
      </c>
      <c r="M2778" s="30">
        <v>0.19</v>
      </c>
      <c r="N2778" s="30">
        <v>1.52E-2</v>
      </c>
      <c r="O2778" s="1"/>
      <c r="P2778" s="1"/>
      <c r="Q2778" s="1"/>
      <c r="R2778" s="1"/>
      <c r="S2778" s="1"/>
      <c r="T2778" s="1"/>
      <c r="U2778" s="1"/>
      <c r="V2778" s="1"/>
      <c r="W2778" s="1"/>
      <c r="X2778" s="1"/>
      <c r="Y2778" s="1"/>
      <c r="Z2778" s="1"/>
      <c r="AA2778" s="1"/>
      <c r="AB2778" s="1"/>
      <c r="AC2778" s="1"/>
      <c r="AD2778" s="1"/>
      <c r="AE2778" s="1"/>
    </row>
    <row r="2779" spans="1:31">
      <c r="A2779" s="13" t="s">
        <v>178</v>
      </c>
      <c r="B2779" s="2" t="s">
        <v>77</v>
      </c>
      <c r="C2779" s="14" t="s">
        <v>199</v>
      </c>
      <c r="D2779" s="2">
        <v>2015</v>
      </c>
      <c r="E2779" s="14">
        <v>2016</v>
      </c>
      <c r="F2779" s="14" t="s">
        <v>104</v>
      </c>
      <c r="G2779" s="26">
        <v>53176</v>
      </c>
      <c r="H2779" s="26">
        <v>124646</v>
      </c>
      <c r="I2779" s="53">
        <v>252270</v>
      </c>
      <c r="J2779" s="30">
        <v>0.99139999999999995</v>
      </c>
      <c r="K2779" s="30"/>
      <c r="L2779" s="149">
        <v>3</v>
      </c>
      <c r="M2779" s="30">
        <v>0</v>
      </c>
      <c r="N2779" s="30">
        <v>0</v>
      </c>
      <c r="O2779" s="1"/>
      <c r="P2779" s="1"/>
      <c r="Q2779" s="1"/>
      <c r="R2779" s="1"/>
      <c r="S2779" s="1"/>
      <c r="T2779" s="1"/>
      <c r="U2779" s="1"/>
      <c r="V2779" s="1"/>
      <c r="W2779" s="1"/>
      <c r="X2779" s="1"/>
      <c r="Y2779" s="1"/>
      <c r="Z2779" s="1"/>
      <c r="AA2779" s="1"/>
      <c r="AB2779" s="1"/>
      <c r="AC2779" s="1"/>
      <c r="AD2779" s="1"/>
      <c r="AE2779" s="1"/>
    </row>
    <row r="2780" spans="1:31">
      <c r="A2780" s="13" t="s">
        <v>179</v>
      </c>
      <c r="B2780" s="2" t="s">
        <v>78</v>
      </c>
      <c r="C2780" s="14" t="s">
        <v>199</v>
      </c>
      <c r="D2780" s="2">
        <v>2015</v>
      </c>
      <c r="E2780" s="14">
        <v>2016</v>
      </c>
      <c r="F2780" s="14" t="s">
        <v>104</v>
      </c>
      <c r="G2780" s="26">
        <v>3187</v>
      </c>
      <c r="H2780" s="26">
        <v>5682</v>
      </c>
      <c r="I2780" s="53">
        <v>14508</v>
      </c>
      <c r="J2780" s="30">
        <v>0.98470000000000002</v>
      </c>
      <c r="K2780" s="30"/>
      <c r="L2780" s="149">
        <v>21</v>
      </c>
      <c r="M2780" s="30">
        <v>0.19</v>
      </c>
      <c r="N2780" s="30">
        <v>1.52E-2</v>
      </c>
      <c r="O2780" s="1"/>
      <c r="P2780" s="1"/>
      <c r="Q2780" s="1"/>
      <c r="R2780" s="1"/>
      <c r="S2780" s="1"/>
      <c r="T2780" s="1"/>
      <c r="U2780" s="1"/>
      <c r="V2780" s="1"/>
      <c r="W2780" s="1"/>
      <c r="X2780" s="1"/>
      <c r="Y2780" s="1"/>
      <c r="Z2780" s="1"/>
      <c r="AA2780" s="1"/>
      <c r="AB2780" s="1"/>
      <c r="AC2780" s="1"/>
      <c r="AD2780" s="1"/>
      <c r="AE2780" s="1"/>
    </row>
    <row r="2781" spans="1:31">
      <c r="A2781" s="13" t="s">
        <v>180</v>
      </c>
      <c r="B2781" s="2" t="s">
        <v>77</v>
      </c>
      <c r="C2781" s="14" t="s">
        <v>199</v>
      </c>
      <c r="D2781" s="2">
        <v>2015</v>
      </c>
      <c r="E2781" s="14">
        <v>2016</v>
      </c>
      <c r="F2781" s="14" t="s">
        <v>104</v>
      </c>
      <c r="G2781" s="26">
        <v>38112</v>
      </c>
      <c r="H2781" s="26">
        <v>77115</v>
      </c>
      <c r="I2781" s="53">
        <v>235062</v>
      </c>
      <c r="J2781" s="30">
        <v>0.97989999999999999</v>
      </c>
      <c r="K2781" s="30"/>
      <c r="L2781" s="149">
        <v>2</v>
      </c>
      <c r="M2781" s="30">
        <v>0.5</v>
      </c>
      <c r="N2781" s="30">
        <v>7.3899999999999993E-2</v>
      </c>
      <c r="O2781" s="1"/>
      <c r="P2781" s="1"/>
      <c r="Q2781" s="1"/>
      <c r="R2781" s="1"/>
      <c r="S2781" s="1"/>
      <c r="T2781" s="1"/>
      <c r="U2781" s="1"/>
      <c r="V2781" s="1"/>
      <c r="W2781" s="1"/>
      <c r="X2781" s="1"/>
      <c r="Y2781" s="1"/>
      <c r="Z2781" s="1"/>
      <c r="AA2781" s="1"/>
      <c r="AB2781" s="1"/>
      <c r="AC2781" s="1"/>
      <c r="AD2781" s="1"/>
      <c r="AE2781" s="1"/>
    </row>
    <row r="2782" spans="1:31">
      <c r="A2782" s="13" t="s">
        <v>181</v>
      </c>
      <c r="B2782" s="2" t="s">
        <v>77</v>
      </c>
      <c r="C2782" s="14" t="s">
        <v>199</v>
      </c>
      <c r="D2782" s="2">
        <v>2015</v>
      </c>
      <c r="E2782" s="14">
        <v>2016</v>
      </c>
      <c r="F2782" s="14" t="s">
        <v>104</v>
      </c>
      <c r="G2782" s="26">
        <v>10752</v>
      </c>
      <c r="H2782" s="26">
        <v>21263</v>
      </c>
      <c r="I2782" s="53">
        <v>58848</v>
      </c>
      <c r="J2782" s="30">
        <v>0.9677</v>
      </c>
      <c r="K2782" s="30"/>
      <c r="L2782" s="149">
        <v>21</v>
      </c>
      <c r="M2782" s="30">
        <v>0.19</v>
      </c>
      <c r="N2782" s="30">
        <v>1.52E-2</v>
      </c>
      <c r="O2782" s="1"/>
      <c r="P2782" s="1"/>
      <c r="Q2782" s="1"/>
      <c r="R2782" s="1"/>
      <c r="S2782" s="1"/>
      <c r="T2782" s="1"/>
      <c r="U2782" s="1"/>
      <c r="V2782" s="1"/>
      <c r="W2782" s="1"/>
      <c r="X2782" s="1"/>
      <c r="Y2782" s="1"/>
      <c r="Z2782" s="1"/>
      <c r="AA2782" s="1"/>
      <c r="AB2782" s="1"/>
      <c r="AC2782" s="1"/>
      <c r="AD2782" s="1"/>
      <c r="AE2782" s="1"/>
    </row>
    <row r="2783" spans="1:31">
      <c r="A2783" s="13" t="s">
        <v>182</v>
      </c>
      <c r="B2783" s="2" t="s">
        <v>78</v>
      </c>
      <c r="C2783" s="14" t="s">
        <v>199</v>
      </c>
      <c r="D2783" s="2">
        <v>2015</v>
      </c>
      <c r="E2783" s="14">
        <v>2016</v>
      </c>
      <c r="F2783" s="14" t="s">
        <v>104</v>
      </c>
      <c r="G2783" s="26">
        <v>6357</v>
      </c>
      <c r="H2783" s="26">
        <v>13754</v>
      </c>
      <c r="I2783" s="53">
        <v>31525</v>
      </c>
      <c r="J2783" s="30">
        <v>1</v>
      </c>
      <c r="K2783" s="30"/>
      <c r="L2783" s="149">
        <v>21</v>
      </c>
      <c r="M2783" s="30">
        <v>0.19</v>
      </c>
      <c r="N2783" s="30">
        <v>1.52E-2</v>
      </c>
      <c r="O2783" s="1"/>
      <c r="P2783" s="1"/>
      <c r="Q2783" s="1"/>
      <c r="R2783" s="1"/>
      <c r="S2783" s="1"/>
      <c r="T2783" s="1"/>
      <c r="U2783" s="1"/>
      <c r="V2783" s="1"/>
      <c r="W2783" s="1"/>
      <c r="X2783" s="1"/>
      <c r="Y2783" s="1"/>
      <c r="Z2783" s="1"/>
      <c r="AA2783" s="1"/>
      <c r="AB2783" s="1"/>
      <c r="AC2783" s="1"/>
      <c r="AD2783" s="1"/>
      <c r="AE2783" s="1"/>
    </row>
    <row r="2784" spans="1:31">
      <c r="A2784" s="56" t="s">
        <v>183</v>
      </c>
      <c r="B2784" s="2" t="s">
        <v>66</v>
      </c>
      <c r="C2784" s="14" t="s">
        <v>200</v>
      </c>
      <c r="D2784" s="2">
        <v>2015</v>
      </c>
      <c r="E2784" s="14">
        <v>2016</v>
      </c>
      <c r="F2784" s="14" t="s">
        <v>104</v>
      </c>
      <c r="G2784" s="26">
        <v>2143114</v>
      </c>
      <c r="H2784" s="26">
        <v>4464072</v>
      </c>
      <c r="I2784" s="53">
        <v>13390504</v>
      </c>
      <c r="J2784" s="30">
        <v>0.97019999999999995</v>
      </c>
      <c r="K2784" s="30"/>
      <c r="L2784" s="149">
        <v>193</v>
      </c>
      <c r="M2784" s="30">
        <v>0.34699999999999998</v>
      </c>
      <c r="N2784" s="30">
        <v>4.9200000000000001E-2</v>
      </c>
      <c r="O2784" s="2"/>
      <c r="P2784" s="2"/>
      <c r="Q2784" s="2"/>
      <c r="R2784" s="2"/>
      <c r="S2784" s="2"/>
      <c r="T2784" s="2"/>
      <c r="U2784" s="2"/>
      <c r="V2784" s="2"/>
      <c r="W2784" s="2"/>
      <c r="X2784" s="2"/>
      <c r="Y2784" s="2"/>
      <c r="Z2784" s="2"/>
      <c r="AA2784" s="2"/>
      <c r="AB2784" s="2"/>
      <c r="AC2784" s="2"/>
      <c r="AD2784" s="2"/>
      <c r="AE2784" s="2"/>
    </row>
    <row r="2785" spans="1:31">
      <c r="A2785" s="56" t="s">
        <v>184</v>
      </c>
      <c r="B2785" s="2" t="s">
        <v>77</v>
      </c>
      <c r="C2785" s="14" t="s">
        <v>200</v>
      </c>
      <c r="D2785" s="2">
        <v>2015</v>
      </c>
      <c r="E2785" s="14">
        <v>2016</v>
      </c>
      <c r="F2785" s="14" t="s">
        <v>104</v>
      </c>
      <c r="G2785" s="26">
        <v>61842</v>
      </c>
      <c r="H2785" s="26">
        <v>119862</v>
      </c>
      <c r="I2785" s="53">
        <v>443416</v>
      </c>
      <c r="J2785" s="30">
        <v>0.88539999999999996</v>
      </c>
      <c r="K2785" s="30"/>
      <c r="L2785" s="149">
        <v>7</v>
      </c>
      <c r="M2785" s="30">
        <v>0.28599999999999998</v>
      </c>
      <c r="N2785" s="30">
        <v>6.7500000000000004E-2</v>
      </c>
      <c r="O2785" s="1"/>
      <c r="P2785" s="1"/>
      <c r="Q2785" s="1"/>
      <c r="R2785" s="1"/>
      <c r="S2785" s="1"/>
      <c r="T2785" s="1"/>
      <c r="U2785" s="1"/>
      <c r="V2785" s="1"/>
      <c r="W2785" s="1"/>
      <c r="X2785" s="1"/>
      <c r="Y2785" s="1"/>
      <c r="Z2785" s="1"/>
      <c r="AA2785" s="1"/>
      <c r="AB2785" s="1"/>
      <c r="AC2785" s="1"/>
      <c r="AD2785" s="1"/>
      <c r="AE2785" s="1"/>
    </row>
    <row r="2786" spans="1:31">
      <c r="A2786" s="56" t="s">
        <v>185</v>
      </c>
      <c r="B2786" s="2" t="s">
        <v>78</v>
      </c>
      <c r="C2786" s="14" t="s">
        <v>200</v>
      </c>
      <c r="D2786" s="2">
        <v>2015</v>
      </c>
      <c r="E2786" s="14">
        <v>2016</v>
      </c>
      <c r="F2786" s="14" t="s">
        <v>104</v>
      </c>
      <c r="G2786" s="26">
        <v>98</v>
      </c>
      <c r="H2786" s="26">
        <v>160</v>
      </c>
      <c r="I2786" s="53">
        <v>354</v>
      </c>
      <c r="J2786" s="30">
        <v>1</v>
      </c>
      <c r="K2786" s="30"/>
      <c r="L2786" s="149">
        <v>32</v>
      </c>
      <c r="M2786" s="30">
        <v>0.219</v>
      </c>
      <c r="N2786" s="30">
        <v>4.7699999999999999E-2</v>
      </c>
      <c r="O2786" s="1"/>
      <c r="P2786" s="1"/>
      <c r="Q2786" s="1"/>
      <c r="R2786" s="1"/>
      <c r="S2786" s="1"/>
      <c r="T2786" s="1"/>
      <c r="U2786" s="1"/>
      <c r="V2786" s="1"/>
      <c r="W2786" s="1"/>
      <c r="X2786" s="1"/>
      <c r="Y2786" s="1"/>
      <c r="Z2786" s="1"/>
      <c r="AA2786" s="1"/>
      <c r="AB2786" s="1"/>
      <c r="AC2786" s="1"/>
      <c r="AD2786" s="1"/>
      <c r="AE2786" s="1"/>
    </row>
    <row r="2787" spans="1:31">
      <c r="A2787" s="56" t="s">
        <v>186</v>
      </c>
      <c r="B2787" s="2" t="s">
        <v>78</v>
      </c>
      <c r="C2787" s="14" t="s">
        <v>200</v>
      </c>
      <c r="D2787" s="2">
        <v>2015</v>
      </c>
      <c r="E2787" s="14">
        <v>2016</v>
      </c>
      <c r="F2787" s="14" t="s">
        <v>104</v>
      </c>
      <c r="G2787" s="26">
        <v>1774</v>
      </c>
      <c r="H2787" s="26">
        <v>3373</v>
      </c>
      <c r="I2787" s="53">
        <v>8184</v>
      </c>
      <c r="J2787" s="30">
        <v>0.9677</v>
      </c>
      <c r="K2787" s="30"/>
      <c r="L2787" s="149">
        <v>32</v>
      </c>
      <c r="M2787" s="30">
        <v>0.219</v>
      </c>
      <c r="N2787" s="30">
        <v>4.7699999999999999E-2</v>
      </c>
      <c r="O2787" s="1"/>
      <c r="P2787" s="1"/>
      <c r="Q2787" s="1"/>
      <c r="R2787" s="1"/>
      <c r="S2787" s="1"/>
      <c r="T2787" s="1"/>
      <c r="U2787" s="1"/>
      <c r="V2787" s="1"/>
      <c r="W2787" s="1"/>
      <c r="X2787" s="1"/>
      <c r="Y2787" s="1"/>
      <c r="Z2787" s="1"/>
      <c r="AA2787" s="1"/>
      <c r="AB2787" s="1"/>
      <c r="AC2787" s="1"/>
      <c r="AD2787" s="1"/>
      <c r="AE2787" s="1"/>
    </row>
    <row r="2788" spans="1:31">
      <c r="A2788" s="56" t="s">
        <v>187</v>
      </c>
      <c r="B2788" s="2" t="s">
        <v>78</v>
      </c>
      <c r="C2788" s="14" t="s">
        <v>200</v>
      </c>
      <c r="D2788" s="2">
        <v>2015</v>
      </c>
      <c r="E2788" s="14">
        <v>2016</v>
      </c>
      <c r="F2788" s="14" t="s">
        <v>104</v>
      </c>
      <c r="G2788" s="26">
        <v>16969</v>
      </c>
      <c r="H2788" s="26">
        <v>32303</v>
      </c>
      <c r="I2788" s="53">
        <v>83262</v>
      </c>
      <c r="J2788" s="30">
        <v>0.90280000000000005</v>
      </c>
      <c r="K2788" s="30"/>
      <c r="L2788" s="149">
        <v>32</v>
      </c>
      <c r="M2788" s="30">
        <v>0.219</v>
      </c>
      <c r="N2788" s="30">
        <v>4.7699999999999999E-2</v>
      </c>
      <c r="O2788" s="1"/>
      <c r="P2788" s="1"/>
      <c r="Q2788" s="1"/>
      <c r="R2788" s="1"/>
      <c r="S2788" s="1"/>
      <c r="T2788" s="1"/>
      <c r="U2788" s="1"/>
      <c r="V2788" s="1"/>
      <c r="W2788" s="1"/>
      <c r="X2788" s="1"/>
      <c r="Y2788" s="1"/>
      <c r="Z2788" s="1"/>
      <c r="AA2788" s="1"/>
      <c r="AB2788" s="1"/>
      <c r="AC2788" s="1"/>
      <c r="AD2788" s="1"/>
      <c r="AE2788" s="1"/>
    </row>
    <row r="2789" spans="1:31">
      <c r="A2789" s="56" t="s">
        <v>188</v>
      </c>
      <c r="B2789" s="2" t="s">
        <v>78</v>
      </c>
      <c r="C2789" s="14" t="s">
        <v>200</v>
      </c>
      <c r="D2789" s="2">
        <v>2015</v>
      </c>
      <c r="E2789" s="14">
        <v>2016</v>
      </c>
      <c r="F2789" s="14" t="s">
        <v>104</v>
      </c>
      <c r="G2789" s="26">
        <v>2830</v>
      </c>
      <c r="H2789" s="26">
        <v>5246</v>
      </c>
      <c r="I2789" s="53">
        <v>11968</v>
      </c>
      <c r="J2789" s="30">
        <v>0.97389999999999999</v>
      </c>
      <c r="K2789" s="30"/>
      <c r="L2789" s="149">
        <v>32</v>
      </c>
      <c r="M2789" s="30">
        <v>0.219</v>
      </c>
      <c r="N2789" s="30">
        <v>4.7699999999999999E-2</v>
      </c>
      <c r="O2789" s="1"/>
      <c r="P2789" s="1"/>
      <c r="Q2789" s="1"/>
      <c r="R2789" s="1"/>
      <c r="S2789" s="1"/>
      <c r="T2789" s="1"/>
      <c r="U2789" s="1"/>
      <c r="V2789" s="1"/>
      <c r="W2789" s="1"/>
      <c r="X2789" s="1"/>
      <c r="Y2789" s="1"/>
      <c r="Z2789" s="1"/>
      <c r="AA2789" s="1"/>
      <c r="AB2789" s="1"/>
      <c r="AC2789" s="1"/>
      <c r="AD2789" s="1"/>
      <c r="AE2789" s="1"/>
    </row>
    <row r="2790" spans="1:31">
      <c r="A2790" s="56" t="s">
        <v>189</v>
      </c>
      <c r="B2790" s="2" t="s">
        <v>78</v>
      </c>
      <c r="C2790" s="14" t="s">
        <v>200</v>
      </c>
      <c r="D2790" s="2">
        <v>2015</v>
      </c>
      <c r="E2790" s="14">
        <v>2016</v>
      </c>
      <c r="F2790" s="14" t="s">
        <v>104</v>
      </c>
      <c r="G2790" s="26">
        <v>599</v>
      </c>
      <c r="H2790" s="26">
        <v>1348</v>
      </c>
      <c r="I2790" s="53">
        <v>8797</v>
      </c>
      <c r="J2790" s="30">
        <v>1</v>
      </c>
      <c r="K2790" s="30"/>
      <c r="L2790" s="149">
        <v>32</v>
      </c>
      <c r="M2790" s="30">
        <v>0.219</v>
      </c>
      <c r="N2790" s="30">
        <v>4.7699999999999999E-2</v>
      </c>
      <c r="O2790" s="1"/>
      <c r="P2790" s="1"/>
      <c r="Q2790" s="1"/>
      <c r="R2790" s="1"/>
      <c r="S2790" s="1"/>
      <c r="T2790" s="1"/>
      <c r="U2790" s="1"/>
      <c r="V2790" s="1"/>
      <c r="W2790" s="1"/>
      <c r="X2790" s="1"/>
      <c r="Y2790" s="1"/>
      <c r="Z2790" s="1"/>
      <c r="AA2790" s="1"/>
      <c r="AB2790" s="1"/>
      <c r="AC2790" s="1"/>
      <c r="AD2790" s="1"/>
      <c r="AE2790" s="1"/>
    </row>
    <row r="2791" spans="1:31">
      <c r="A2791" s="56" t="s">
        <v>190</v>
      </c>
      <c r="B2791" s="2" t="s">
        <v>77</v>
      </c>
      <c r="C2791" s="14" t="s">
        <v>200</v>
      </c>
      <c r="D2791" s="2">
        <v>2015</v>
      </c>
      <c r="E2791" s="14">
        <v>2016</v>
      </c>
      <c r="F2791" s="14" t="s">
        <v>104</v>
      </c>
      <c r="G2791" s="26">
        <v>35697</v>
      </c>
      <c r="H2791" s="26">
        <v>71547</v>
      </c>
      <c r="I2791" s="53">
        <v>275138</v>
      </c>
      <c r="J2791" s="30">
        <v>0.94489999999999996</v>
      </c>
      <c r="K2791" s="30"/>
      <c r="L2791" s="149">
        <v>4</v>
      </c>
      <c r="M2791" s="30">
        <v>0.5</v>
      </c>
      <c r="N2791" s="30">
        <v>4.5499999999999999E-2</v>
      </c>
      <c r="O2791" s="1"/>
      <c r="P2791" s="1"/>
      <c r="Q2791" s="1"/>
      <c r="R2791" s="1"/>
      <c r="S2791" s="1"/>
      <c r="T2791" s="1"/>
      <c r="U2791" s="1"/>
      <c r="V2791" s="1"/>
      <c r="W2791" s="1"/>
      <c r="X2791" s="1"/>
      <c r="Y2791" s="1"/>
      <c r="Z2791" s="1"/>
      <c r="AA2791" s="1"/>
      <c r="AB2791" s="1"/>
      <c r="AC2791" s="1"/>
      <c r="AD2791" s="1"/>
      <c r="AE2791" s="1"/>
    </row>
    <row r="2792" spans="1:31">
      <c r="A2792" s="56" t="s">
        <v>191</v>
      </c>
      <c r="B2792" s="2" t="s">
        <v>78</v>
      </c>
      <c r="C2792" s="14" t="s">
        <v>200</v>
      </c>
      <c r="D2792" s="2">
        <v>2015</v>
      </c>
      <c r="E2792" s="14">
        <v>2016</v>
      </c>
      <c r="F2792" s="14" t="s">
        <v>104</v>
      </c>
      <c r="G2792" s="26">
        <v>2600</v>
      </c>
      <c r="H2792" s="26">
        <v>5315</v>
      </c>
      <c r="I2792" s="53">
        <v>11809</v>
      </c>
      <c r="J2792" s="30">
        <v>0.98099999999999998</v>
      </c>
      <c r="K2792" s="30"/>
      <c r="L2792" s="149">
        <v>32</v>
      </c>
      <c r="M2792" s="30">
        <v>0.219</v>
      </c>
      <c r="N2792" s="30">
        <v>4.7699999999999999E-2</v>
      </c>
      <c r="O2792" s="1"/>
      <c r="P2792" s="1"/>
      <c r="Q2792" s="1"/>
      <c r="R2792" s="1"/>
      <c r="S2792" s="1"/>
      <c r="T2792" s="1"/>
      <c r="U2792" s="1"/>
      <c r="V2792" s="1"/>
      <c r="W2792" s="1"/>
      <c r="X2792" s="1"/>
      <c r="Y2792" s="1"/>
      <c r="Z2792" s="1"/>
      <c r="AA2792" s="1"/>
      <c r="AB2792" s="1"/>
      <c r="AC2792" s="1"/>
      <c r="AD2792" s="1"/>
      <c r="AE2792" s="1"/>
    </row>
    <row r="2793" spans="1:31">
      <c r="A2793" s="56" t="s">
        <v>192</v>
      </c>
      <c r="B2793" s="2" t="s">
        <v>78</v>
      </c>
      <c r="C2793" s="14" t="s">
        <v>200</v>
      </c>
      <c r="D2793" s="2">
        <v>2015</v>
      </c>
      <c r="E2793" s="14">
        <v>2016</v>
      </c>
      <c r="F2793" s="14" t="s">
        <v>104</v>
      </c>
      <c r="G2793" s="26">
        <v>7256</v>
      </c>
      <c r="H2793" s="26">
        <v>12992</v>
      </c>
      <c r="I2793" s="53">
        <v>38346</v>
      </c>
      <c r="J2793" s="30">
        <v>0.99729999999999996</v>
      </c>
      <c r="K2793" s="30"/>
      <c r="L2793" s="149">
        <v>32</v>
      </c>
      <c r="M2793" s="30">
        <v>0.219</v>
      </c>
      <c r="N2793" s="30">
        <v>4.7699999999999999E-2</v>
      </c>
      <c r="O2793" s="1"/>
      <c r="P2793" s="1"/>
      <c r="Q2793" s="1"/>
      <c r="R2793" s="1"/>
      <c r="S2793" s="1"/>
      <c r="T2793" s="1"/>
      <c r="U2793" s="1"/>
      <c r="V2793" s="1"/>
      <c r="W2793" s="1"/>
      <c r="X2793" s="1"/>
      <c r="Y2793" s="1"/>
      <c r="Z2793" s="1"/>
      <c r="AA2793" s="1"/>
      <c r="AB2793" s="1"/>
      <c r="AC2793" s="1"/>
      <c r="AD2793" s="1"/>
      <c r="AE2793" s="1"/>
    </row>
    <row r="2794" spans="1:31">
      <c r="A2794" s="13" t="s">
        <v>134</v>
      </c>
      <c r="B2794" s="2" t="s">
        <v>77</v>
      </c>
      <c r="C2794" s="14" t="s">
        <v>200</v>
      </c>
      <c r="D2794" s="2">
        <v>2015</v>
      </c>
      <c r="E2794" s="14">
        <v>2016</v>
      </c>
      <c r="F2794" s="14" t="s">
        <v>104</v>
      </c>
      <c r="G2794" s="26">
        <v>98138</v>
      </c>
      <c r="H2794" s="26">
        <v>227443</v>
      </c>
      <c r="I2794" s="53">
        <v>488268</v>
      </c>
      <c r="J2794" s="30">
        <v>0.92959999999999998</v>
      </c>
      <c r="K2794" s="30"/>
      <c r="L2794" s="149">
        <v>10</v>
      </c>
      <c r="M2794" s="30">
        <v>0.4</v>
      </c>
      <c r="N2794" s="30">
        <v>3.4700000000000002E-2</v>
      </c>
    </row>
    <row r="2795" spans="1:31">
      <c r="A2795" s="13" t="s">
        <v>135</v>
      </c>
      <c r="B2795" s="2" t="s">
        <v>78</v>
      </c>
      <c r="C2795" s="14" t="s">
        <v>200</v>
      </c>
      <c r="D2795" s="2">
        <v>2015</v>
      </c>
      <c r="E2795" s="14">
        <v>2016</v>
      </c>
      <c r="F2795" s="14" t="s">
        <v>104</v>
      </c>
      <c r="G2795" s="26">
        <v>1507</v>
      </c>
      <c r="H2795" s="26">
        <v>3560</v>
      </c>
      <c r="I2795" s="53">
        <v>11938</v>
      </c>
      <c r="J2795" s="30">
        <v>1</v>
      </c>
      <c r="K2795" s="30"/>
      <c r="L2795" s="149">
        <v>32</v>
      </c>
      <c r="M2795" s="30">
        <v>0.219</v>
      </c>
      <c r="N2795" s="30">
        <v>4.7699999999999999E-2</v>
      </c>
    </row>
    <row r="2796" spans="1:31">
      <c r="A2796" s="13" t="s">
        <v>136</v>
      </c>
      <c r="B2796" s="2" t="s">
        <v>78</v>
      </c>
      <c r="C2796" s="14" t="s">
        <v>200</v>
      </c>
      <c r="D2796" s="2">
        <v>2015</v>
      </c>
      <c r="E2796" s="14">
        <v>2016</v>
      </c>
      <c r="F2796" s="14" t="s">
        <v>104</v>
      </c>
      <c r="G2796" s="26">
        <v>12473</v>
      </c>
      <c r="H2796" s="26">
        <v>21404</v>
      </c>
      <c r="I2796" s="53">
        <v>52571</v>
      </c>
      <c r="J2796" s="30">
        <v>0.99129999999999996</v>
      </c>
      <c r="K2796" s="30"/>
      <c r="L2796" s="149">
        <v>32</v>
      </c>
      <c r="M2796" s="30">
        <v>0.219</v>
      </c>
      <c r="N2796" s="30">
        <v>4.7699999999999999E-2</v>
      </c>
    </row>
    <row r="2797" spans="1:31">
      <c r="A2797" s="13" t="s">
        <v>137</v>
      </c>
      <c r="B2797" s="2" t="s">
        <v>78</v>
      </c>
      <c r="C2797" s="14" t="s">
        <v>200</v>
      </c>
      <c r="D2797" s="2">
        <v>2015</v>
      </c>
      <c r="E2797" s="14">
        <v>2016</v>
      </c>
      <c r="F2797" s="14" t="s">
        <v>104</v>
      </c>
      <c r="G2797" s="26">
        <v>17690</v>
      </c>
      <c r="H2797" s="26">
        <v>43941</v>
      </c>
      <c r="I2797" s="53">
        <v>92568</v>
      </c>
      <c r="J2797" s="30">
        <v>0.98019999999999996</v>
      </c>
      <c r="K2797" s="30"/>
      <c r="L2797" s="149">
        <v>32</v>
      </c>
      <c r="M2797" s="30">
        <v>0.219</v>
      </c>
      <c r="N2797" s="30">
        <v>4.7699999999999999E-2</v>
      </c>
    </row>
    <row r="2798" spans="1:31">
      <c r="A2798" s="13" t="s">
        <v>138</v>
      </c>
      <c r="B2798" s="2" t="s">
        <v>78</v>
      </c>
      <c r="C2798" s="14" t="s">
        <v>200</v>
      </c>
      <c r="D2798" s="2">
        <v>2015</v>
      </c>
      <c r="E2798" s="14">
        <v>2016</v>
      </c>
      <c r="F2798" s="14" t="s">
        <v>104</v>
      </c>
      <c r="G2798" s="26">
        <v>1090</v>
      </c>
      <c r="H2798" s="26">
        <v>2116</v>
      </c>
      <c r="I2798" s="53">
        <v>5576</v>
      </c>
      <c r="J2798" s="30">
        <v>1</v>
      </c>
      <c r="K2798" s="30"/>
      <c r="L2798" s="149">
        <v>32</v>
      </c>
      <c r="M2798" s="30">
        <v>0.219</v>
      </c>
      <c r="N2798" s="30">
        <v>4.7699999999999999E-2</v>
      </c>
    </row>
    <row r="2799" spans="1:31">
      <c r="A2799" s="13" t="s">
        <v>139</v>
      </c>
      <c r="B2799" s="2" t="s">
        <v>78</v>
      </c>
      <c r="C2799" s="14" t="s">
        <v>200</v>
      </c>
      <c r="D2799" s="2">
        <v>2015</v>
      </c>
      <c r="E2799" s="14">
        <v>2016</v>
      </c>
      <c r="F2799" s="14" t="s">
        <v>104</v>
      </c>
      <c r="G2799" s="26">
        <v>69881</v>
      </c>
      <c r="H2799" s="26">
        <v>162931</v>
      </c>
      <c r="I2799" s="53">
        <v>394571</v>
      </c>
      <c r="J2799" s="30">
        <v>0.99690000000000001</v>
      </c>
      <c r="K2799" s="30"/>
      <c r="L2799" s="149">
        <v>8</v>
      </c>
      <c r="M2799" s="30">
        <v>0.375</v>
      </c>
      <c r="N2799" s="30">
        <v>0</v>
      </c>
    </row>
    <row r="2800" spans="1:31">
      <c r="A2800" s="13" t="s">
        <v>140</v>
      </c>
      <c r="B2800" s="2" t="s">
        <v>78</v>
      </c>
      <c r="C2800" s="14" t="s">
        <v>200</v>
      </c>
      <c r="D2800" s="2">
        <v>2015</v>
      </c>
      <c r="E2800" s="14">
        <v>2016</v>
      </c>
      <c r="F2800" s="14" t="s">
        <v>104</v>
      </c>
      <c r="G2800" s="26">
        <v>10832</v>
      </c>
      <c r="H2800" s="26">
        <v>24883</v>
      </c>
      <c r="I2800" s="53">
        <v>56141</v>
      </c>
      <c r="J2800" s="30">
        <v>0.99629999999999996</v>
      </c>
      <c r="K2800" s="30"/>
      <c r="L2800" s="149">
        <v>32</v>
      </c>
      <c r="M2800" s="30">
        <v>0.219</v>
      </c>
      <c r="N2800" s="30">
        <v>4.7699999999999999E-2</v>
      </c>
    </row>
    <row r="2801" spans="1:14">
      <c r="A2801" s="13" t="s">
        <v>141</v>
      </c>
      <c r="B2801" s="2" t="s">
        <v>78</v>
      </c>
      <c r="C2801" s="14" t="s">
        <v>200</v>
      </c>
      <c r="D2801" s="2">
        <v>2015</v>
      </c>
      <c r="E2801" s="14">
        <v>2016</v>
      </c>
      <c r="F2801" s="14" t="s">
        <v>104</v>
      </c>
      <c r="G2801" s="26">
        <v>6603</v>
      </c>
      <c r="H2801" s="26">
        <v>12620</v>
      </c>
      <c r="I2801" s="53">
        <v>30837</v>
      </c>
      <c r="J2801" s="30">
        <v>0.96579999999999999</v>
      </c>
      <c r="K2801" s="30"/>
      <c r="L2801" s="149">
        <v>32</v>
      </c>
      <c r="M2801" s="30">
        <v>0.219</v>
      </c>
      <c r="N2801" s="30">
        <v>4.7699999999999999E-2</v>
      </c>
    </row>
    <row r="2802" spans="1:14">
      <c r="A2802" s="13" t="s">
        <v>142</v>
      </c>
      <c r="B2802" s="2" t="s">
        <v>78</v>
      </c>
      <c r="C2802" s="14" t="s">
        <v>200</v>
      </c>
      <c r="D2802" s="2">
        <v>2015</v>
      </c>
      <c r="E2802" s="14">
        <v>2016</v>
      </c>
      <c r="F2802" s="14" t="s">
        <v>104</v>
      </c>
      <c r="G2802" s="26">
        <v>1550</v>
      </c>
      <c r="H2802" s="26">
        <v>3163</v>
      </c>
      <c r="I2802" s="53">
        <v>7823</v>
      </c>
      <c r="J2802" s="30">
        <v>0.82669999999999999</v>
      </c>
      <c r="K2802" s="30"/>
      <c r="L2802" s="149">
        <v>32</v>
      </c>
      <c r="M2802" s="30">
        <v>0.219</v>
      </c>
      <c r="N2802" s="30">
        <v>4.7699999999999999E-2</v>
      </c>
    </row>
    <row r="2803" spans="1:14">
      <c r="A2803" s="13" t="s">
        <v>143</v>
      </c>
      <c r="B2803" s="2" t="s">
        <v>79</v>
      </c>
      <c r="C2803" s="14" t="s">
        <v>200</v>
      </c>
      <c r="D2803" s="2">
        <v>2015</v>
      </c>
      <c r="E2803" s="14">
        <v>2016</v>
      </c>
      <c r="F2803" s="14" t="s">
        <v>104</v>
      </c>
      <c r="G2803" s="26">
        <v>581822</v>
      </c>
      <c r="H2803" s="26">
        <v>1162749</v>
      </c>
      <c r="I2803" s="53">
        <v>4043470</v>
      </c>
      <c r="J2803" s="30">
        <v>0.96189999999999998</v>
      </c>
      <c r="K2803" s="30"/>
      <c r="L2803" s="149">
        <v>33</v>
      </c>
      <c r="M2803" s="30">
        <v>0.57599999999999996</v>
      </c>
      <c r="N2803" s="30">
        <v>2.4500000000000001E-2</v>
      </c>
    </row>
    <row r="2804" spans="1:14">
      <c r="A2804" s="13" t="s">
        <v>144</v>
      </c>
      <c r="B2804" s="2" t="s">
        <v>78</v>
      </c>
      <c r="C2804" s="14" t="s">
        <v>200</v>
      </c>
      <c r="D2804" s="2">
        <v>2015</v>
      </c>
      <c r="E2804" s="14">
        <v>2016</v>
      </c>
      <c r="F2804" s="14" t="s">
        <v>104</v>
      </c>
      <c r="G2804" s="26">
        <v>12273</v>
      </c>
      <c r="H2804" s="26">
        <v>29988</v>
      </c>
      <c r="I2804" s="53">
        <v>69648</v>
      </c>
      <c r="J2804" s="30">
        <v>0.99809999999999999</v>
      </c>
      <c r="K2804" s="30"/>
      <c r="L2804" s="149">
        <v>32</v>
      </c>
      <c r="M2804" s="30">
        <v>0.219</v>
      </c>
      <c r="N2804" s="30">
        <v>4.7699999999999999E-2</v>
      </c>
    </row>
    <row r="2805" spans="1:14">
      <c r="A2805" s="13" t="s">
        <v>145</v>
      </c>
      <c r="B2805" s="2" t="s">
        <v>78</v>
      </c>
      <c r="C2805" s="14" t="s">
        <v>200</v>
      </c>
      <c r="D2805" s="2">
        <v>2015</v>
      </c>
      <c r="E2805" s="14">
        <v>2016</v>
      </c>
      <c r="F2805" s="14" t="s">
        <v>104</v>
      </c>
      <c r="G2805" s="26">
        <v>6410</v>
      </c>
      <c r="H2805" s="26">
        <v>10552</v>
      </c>
      <c r="I2805" s="53">
        <v>44112</v>
      </c>
      <c r="J2805" s="30">
        <v>0.98599999999999999</v>
      </c>
      <c r="K2805" s="30"/>
      <c r="L2805" s="149">
        <v>32</v>
      </c>
      <c r="M2805" s="30">
        <v>0.219</v>
      </c>
      <c r="N2805" s="30">
        <v>4.7699999999999999E-2</v>
      </c>
    </row>
    <row r="2806" spans="1:14">
      <c r="A2806" s="13" t="s">
        <v>146</v>
      </c>
      <c r="B2806" s="2" t="s">
        <v>78</v>
      </c>
      <c r="C2806" s="14" t="s">
        <v>200</v>
      </c>
      <c r="D2806" s="2">
        <v>2015</v>
      </c>
      <c r="E2806" s="14">
        <v>2016</v>
      </c>
      <c r="F2806" s="14" t="s">
        <v>104</v>
      </c>
      <c r="G2806" s="26">
        <v>1113</v>
      </c>
      <c r="H2806" s="26">
        <v>2089</v>
      </c>
      <c r="I2806" s="53">
        <v>4845</v>
      </c>
      <c r="J2806" s="30">
        <v>0.96079999999999999</v>
      </c>
      <c r="K2806" s="30"/>
      <c r="L2806" s="149">
        <v>32</v>
      </c>
      <c r="M2806" s="30">
        <v>0.219</v>
      </c>
      <c r="N2806" s="30">
        <v>4.7699999999999999E-2</v>
      </c>
    </row>
    <row r="2807" spans="1:14">
      <c r="A2807" s="13" t="s">
        <v>147</v>
      </c>
      <c r="B2807" s="2" t="s">
        <v>78</v>
      </c>
      <c r="C2807" s="14" t="s">
        <v>200</v>
      </c>
      <c r="D2807" s="2">
        <v>2015</v>
      </c>
      <c r="E2807" s="14">
        <v>2016</v>
      </c>
      <c r="F2807" s="14" t="s">
        <v>104</v>
      </c>
      <c r="G2807" s="26">
        <v>7044</v>
      </c>
      <c r="H2807" s="26">
        <v>13249</v>
      </c>
      <c r="I2807" s="53">
        <v>40783</v>
      </c>
      <c r="J2807" s="30">
        <v>0.99419999999999997</v>
      </c>
      <c r="K2807" s="30"/>
      <c r="L2807" s="149">
        <v>32</v>
      </c>
      <c r="M2807" s="30">
        <v>0.219</v>
      </c>
      <c r="N2807" s="30">
        <v>4.7699999999999999E-2</v>
      </c>
    </row>
    <row r="2808" spans="1:14">
      <c r="A2808" s="13" t="s">
        <v>148</v>
      </c>
      <c r="B2808" s="2" t="s">
        <v>78</v>
      </c>
      <c r="C2808" s="14" t="s">
        <v>200</v>
      </c>
      <c r="D2808" s="2">
        <v>2015</v>
      </c>
      <c r="E2808" s="14">
        <v>2016</v>
      </c>
      <c r="F2808" s="14" t="s">
        <v>104</v>
      </c>
      <c r="G2808" s="26">
        <v>25053</v>
      </c>
      <c r="H2808" s="26">
        <v>57942</v>
      </c>
      <c r="I2808" s="53">
        <v>138616</v>
      </c>
      <c r="J2808" s="30">
        <v>0.99680000000000002</v>
      </c>
      <c r="K2808" s="30"/>
      <c r="L2808" s="149">
        <v>1</v>
      </c>
      <c r="M2808" s="30">
        <v>0</v>
      </c>
      <c r="N2808" s="30">
        <v>8.9999999999999993E-3</v>
      </c>
    </row>
    <row r="2809" spans="1:14">
      <c r="A2809" s="13" t="s">
        <v>149</v>
      </c>
      <c r="B2809" s="2" t="s">
        <v>78</v>
      </c>
      <c r="C2809" s="14" t="s">
        <v>200</v>
      </c>
      <c r="D2809" s="2">
        <v>2015</v>
      </c>
      <c r="E2809" s="14">
        <v>2016</v>
      </c>
      <c r="F2809" s="14" t="s">
        <v>104</v>
      </c>
      <c r="G2809" s="26">
        <v>473</v>
      </c>
      <c r="H2809" s="26">
        <v>1026</v>
      </c>
      <c r="I2809" s="53">
        <v>3122</v>
      </c>
      <c r="J2809" s="30">
        <v>1</v>
      </c>
      <c r="K2809" s="30"/>
      <c r="L2809" s="149">
        <v>32</v>
      </c>
      <c r="M2809" s="30">
        <v>0.219</v>
      </c>
      <c r="N2809" s="30">
        <v>4.7699999999999999E-2</v>
      </c>
    </row>
    <row r="2810" spans="1:14">
      <c r="A2810" s="13" t="s">
        <v>150</v>
      </c>
      <c r="B2810" s="2" t="s">
        <v>78</v>
      </c>
      <c r="C2810" s="14" t="s">
        <v>200</v>
      </c>
      <c r="D2810" s="2">
        <v>2015</v>
      </c>
      <c r="E2810" s="14">
        <v>2016</v>
      </c>
      <c r="F2810" s="14" t="s">
        <v>104</v>
      </c>
      <c r="G2810" s="26">
        <v>458</v>
      </c>
      <c r="H2810" s="26">
        <v>825</v>
      </c>
      <c r="I2810" s="53">
        <v>3670</v>
      </c>
      <c r="J2810" s="30">
        <v>0.97560000000000002</v>
      </c>
      <c r="K2810" s="30"/>
      <c r="L2810" s="149">
        <v>32</v>
      </c>
      <c r="M2810" s="30">
        <v>0.219</v>
      </c>
      <c r="N2810" s="30">
        <v>4.7699999999999999E-2</v>
      </c>
    </row>
    <row r="2811" spans="1:14">
      <c r="A2811" s="13" t="s">
        <v>151</v>
      </c>
      <c r="B2811" s="2" t="s">
        <v>78</v>
      </c>
      <c r="C2811" s="14" t="s">
        <v>200</v>
      </c>
      <c r="D2811" s="2">
        <v>2015</v>
      </c>
      <c r="E2811" s="14">
        <v>2016</v>
      </c>
      <c r="F2811" s="14" t="s">
        <v>104</v>
      </c>
      <c r="G2811" s="26">
        <v>23559</v>
      </c>
      <c r="H2811" s="26">
        <v>52629</v>
      </c>
      <c r="I2811" s="53">
        <v>176617</v>
      </c>
      <c r="J2811" s="30">
        <v>1</v>
      </c>
      <c r="K2811" s="30"/>
      <c r="L2811" s="149">
        <v>2</v>
      </c>
      <c r="M2811" s="30">
        <v>0</v>
      </c>
      <c r="N2811" s="30">
        <v>6.8900000000000003E-2</v>
      </c>
    </row>
    <row r="2812" spans="1:14">
      <c r="A2812" s="13" t="s">
        <v>152</v>
      </c>
      <c r="B2812" s="2" t="s">
        <v>78</v>
      </c>
      <c r="C2812" s="14" t="s">
        <v>200</v>
      </c>
      <c r="D2812" s="2">
        <v>2015</v>
      </c>
      <c r="E2812" s="14">
        <v>2016</v>
      </c>
      <c r="F2812" s="14" t="s">
        <v>104</v>
      </c>
      <c r="G2812" s="26">
        <v>3627</v>
      </c>
      <c r="H2812" s="26">
        <v>7528</v>
      </c>
      <c r="I2812" s="53">
        <v>32058</v>
      </c>
      <c r="J2812" s="30">
        <v>0.98440000000000005</v>
      </c>
      <c r="K2812" s="30"/>
      <c r="L2812" s="149">
        <v>32</v>
      </c>
      <c r="M2812" s="30">
        <v>0.219</v>
      </c>
      <c r="N2812" s="30">
        <v>4.7699999999999999E-2</v>
      </c>
    </row>
    <row r="2813" spans="1:14">
      <c r="A2813" s="13" t="s">
        <v>153</v>
      </c>
      <c r="B2813" s="2" t="s">
        <v>78</v>
      </c>
      <c r="C2813" s="14" t="s">
        <v>200</v>
      </c>
      <c r="D2813" s="2">
        <v>2015</v>
      </c>
      <c r="E2813" s="14">
        <v>2016</v>
      </c>
      <c r="F2813" s="14" t="s">
        <v>104</v>
      </c>
      <c r="G2813" s="26">
        <v>4278</v>
      </c>
      <c r="H2813" s="26">
        <v>7674</v>
      </c>
      <c r="I2813" s="53">
        <v>24975</v>
      </c>
      <c r="J2813" s="30">
        <v>1</v>
      </c>
      <c r="K2813" s="30"/>
      <c r="L2813" s="149">
        <v>32</v>
      </c>
      <c r="M2813" s="30">
        <v>0.219</v>
      </c>
      <c r="N2813" s="30">
        <v>4.7699999999999999E-2</v>
      </c>
    </row>
    <row r="2814" spans="1:14">
      <c r="A2814" s="13" t="s">
        <v>154</v>
      </c>
      <c r="B2814" s="2" t="s">
        <v>77</v>
      </c>
      <c r="C2814" s="14" t="s">
        <v>200</v>
      </c>
      <c r="D2814" s="2">
        <v>2015</v>
      </c>
      <c r="E2814" s="14">
        <v>2016</v>
      </c>
      <c r="F2814" s="14" t="s">
        <v>104</v>
      </c>
      <c r="G2814" s="26">
        <v>124613</v>
      </c>
      <c r="H2814" s="26">
        <v>259391</v>
      </c>
      <c r="I2814" s="53">
        <v>906253</v>
      </c>
      <c r="J2814" s="30">
        <v>0.98729999999999996</v>
      </c>
      <c r="K2814" s="30"/>
      <c r="L2814" s="149">
        <v>14</v>
      </c>
      <c r="M2814" s="30">
        <v>0.42899999999999999</v>
      </c>
      <c r="N2814" s="30">
        <v>2.1999999999999999E-2</v>
      </c>
    </row>
    <row r="2815" spans="1:14">
      <c r="A2815" s="13" t="s">
        <v>155</v>
      </c>
      <c r="B2815" s="2" t="s">
        <v>77</v>
      </c>
      <c r="C2815" s="14" t="s">
        <v>200</v>
      </c>
      <c r="D2815" s="2">
        <v>2015</v>
      </c>
      <c r="E2815" s="14">
        <v>2016</v>
      </c>
      <c r="F2815" s="14" t="s">
        <v>104</v>
      </c>
      <c r="G2815" s="26">
        <v>9416</v>
      </c>
      <c r="H2815" s="26">
        <v>18108</v>
      </c>
      <c r="I2815" s="53">
        <v>64907</v>
      </c>
      <c r="J2815" s="30">
        <v>0.94599999999999995</v>
      </c>
      <c r="K2815" s="30"/>
      <c r="L2815" s="149">
        <v>32</v>
      </c>
      <c r="M2815" s="30">
        <v>0.219</v>
      </c>
      <c r="N2815" s="30">
        <v>4.7699999999999999E-2</v>
      </c>
    </row>
    <row r="2816" spans="1:14">
      <c r="A2816" s="13" t="s">
        <v>156</v>
      </c>
      <c r="B2816" s="2" t="s">
        <v>78</v>
      </c>
      <c r="C2816" s="14" t="s">
        <v>200</v>
      </c>
      <c r="D2816" s="2">
        <v>2015</v>
      </c>
      <c r="E2816" s="14">
        <v>2016</v>
      </c>
      <c r="F2816" s="14" t="s">
        <v>104</v>
      </c>
      <c r="G2816" s="26">
        <v>1142</v>
      </c>
      <c r="H2816" s="26">
        <v>2134</v>
      </c>
      <c r="I2816" s="53">
        <v>5988</v>
      </c>
      <c r="J2816" s="30">
        <v>1</v>
      </c>
      <c r="K2816" s="30"/>
      <c r="L2816" s="149">
        <v>32</v>
      </c>
      <c r="M2816" s="30">
        <v>0.219</v>
      </c>
      <c r="N2816" s="30">
        <v>4.7699999999999999E-2</v>
      </c>
    </row>
    <row r="2817" spans="1:14">
      <c r="A2817" s="13" t="s">
        <v>157</v>
      </c>
      <c r="B2817" s="2" t="s">
        <v>78</v>
      </c>
      <c r="C2817" s="14" t="s">
        <v>200</v>
      </c>
      <c r="D2817" s="2">
        <v>2015</v>
      </c>
      <c r="E2817" s="14">
        <v>2016</v>
      </c>
      <c r="F2817" s="14" t="s">
        <v>104</v>
      </c>
      <c r="G2817" s="26">
        <v>131488</v>
      </c>
      <c r="H2817" s="26">
        <v>296686</v>
      </c>
      <c r="I2817" s="53">
        <v>816430</v>
      </c>
      <c r="J2817" s="30">
        <v>0.99339999999999995</v>
      </c>
      <c r="K2817" s="30"/>
      <c r="L2817" s="149">
        <v>15</v>
      </c>
      <c r="M2817" s="30">
        <v>0.33300000000000002</v>
      </c>
      <c r="N2817" s="30">
        <v>4.3700000000000003E-2</v>
      </c>
    </row>
    <row r="2818" spans="1:14">
      <c r="A2818" s="13" t="s">
        <v>158</v>
      </c>
      <c r="B2818" s="2" t="s">
        <v>77</v>
      </c>
      <c r="C2818" s="14" t="s">
        <v>200</v>
      </c>
      <c r="D2818" s="2">
        <v>2015</v>
      </c>
      <c r="E2818" s="14">
        <v>2016</v>
      </c>
      <c r="F2818" s="14" t="s">
        <v>104</v>
      </c>
      <c r="G2818" s="26">
        <v>104929</v>
      </c>
      <c r="H2818" s="26">
        <v>219638</v>
      </c>
      <c r="I2818" s="53">
        <v>555392</v>
      </c>
      <c r="J2818" s="30">
        <v>0.98509999999999998</v>
      </c>
      <c r="K2818" s="30"/>
      <c r="L2818" s="149">
        <v>12</v>
      </c>
      <c r="M2818" s="30">
        <v>0.33300000000000002</v>
      </c>
      <c r="N2818" s="30">
        <v>4.48E-2</v>
      </c>
    </row>
    <row r="2819" spans="1:14">
      <c r="A2819" s="13" t="s">
        <v>159</v>
      </c>
      <c r="B2819" s="2" t="s">
        <v>78</v>
      </c>
      <c r="C2819" s="14" t="s">
        <v>200</v>
      </c>
      <c r="D2819" s="2">
        <v>2015</v>
      </c>
      <c r="E2819" s="14">
        <v>2016</v>
      </c>
      <c r="F2819" s="14" t="s">
        <v>104</v>
      </c>
      <c r="G2819" s="26">
        <v>2662</v>
      </c>
      <c r="H2819" s="26">
        <v>5937</v>
      </c>
      <c r="I2819" s="53">
        <v>18244</v>
      </c>
      <c r="J2819" s="30">
        <v>1</v>
      </c>
      <c r="K2819" s="30"/>
      <c r="L2819" s="149">
        <v>32</v>
      </c>
      <c r="M2819" s="30">
        <v>0.219</v>
      </c>
      <c r="N2819" s="30">
        <v>4.7699999999999999E-2</v>
      </c>
    </row>
    <row r="2820" spans="1:14">
      <c r="A2820" s="13" t="s">
        <v>160</v>
      </c>
      <c r="B2820" s="2" t="s">
        <v>78</v>
      </c>
      <c r="C2820" s="14" t="s">
        <v>200</v>
      </c>
      <c r="D2820" s="2">
        <v>2015</v>
      </c>
      <c r="E2820" s="14">
        <v>2016</v>
      </c>
      <c r="F2820" s="14" t="s">
        <v>104</v>
      </c>
      <c r="G2820" s="26">
        <v>181399</v>
      </c>
      <c r="H2820" s="26">
        <v>399982</v>
      </c>
      <c r="I2820" s="53">
        <v>860549</v>
      </c>
      <c r="J2820" s="30">
        <v>0.99960000000000004</v>
      </c>
      <c r="K2820" s="30"/>
      <c r="L2820" s="149">
        <v>11</v>
      </c>
      <c r="M2820" s="30">
        <v>0.27300000000000002</v>
      </c>
      <c r="N2820" s="30">
        <v>1.7299999999999999E-2</v>
      </c>
    </row>
    <row r="2821" spans="1:14">
      <c r="A2821" s="13" t="s">
        <v>161</v>
      </c>
      <c r="B2821" s="2" t="s">
        <v>77</v>
      </c>
      <c r="C2821" s="14" t="s">
        <v>200</v>
      </c>
      <c r="D2821" s="2">
        <v>2015</v>
      </c>
      <c r="E2821" s="14">
        <v>2016</v>
      </c>
      <c r="F2821" s="14" t="s">
        <v>104</v>
      </c>
      <c r="G2821" s="26">
        <v>144640</v>
      </c>
      <c r="H2821" s="26">
        <v>294157</v>
      </c>
      <c r="I2821" s="53">
        <v>898862</v>
      </c>
      <c r="J2821" s="30">
        <v>0.95889999999999997</v>
      </c>
      <c r="K2821" s="30"/>
      <c r="L2821" s="149">
        <v>17</v>
      </c>
      <c r="M2821" s="30">
        <v>0.35299999999999998</v>
      </c>
      <c r="N2821" s="30">
        <v>8.5000000000000006E-3</v>
      </c>
    </row>
    <row r="2822" spans="1:14">
      <c r="A2822" s="13" t="s">
        <v>162</v>
      </c>
      <c r="B2822" s="2" t="s">
        <v>77</v>
      </c>
      <c r="C2822" s="14" t="s">
        <v>200</v>
      </c>
      <c r="D2822" s="2">
        <v>2015</v>
      </c>
      <c r="E2822" s="14">
        <v>2016</v>
      </c>
      <c r="F2822" s="14" t="s">
        <v>104</v>
      </c>
      <c r="G2822" s="26">
        <v>34834</v>
      </c>
      <c r="H2822" s="26">
        <v>53245</v>
      </c>
      <c r="I2822" s="53">
        <v>229952</v>
      </c>
      <c r="J2822" s="30">
        <v>0.96850000000000003</v>
      </c>
      <c r="K2822" s="30"/>
      <c r="L2822" s="149">
        <v>3</v>
      </c>
      <c r="M2822" s="30">
        <v>0.66700000000000004</v>
      </c>
      <c r="N2822" s="30">
        <v>2.6499999999999999E-2</v>
      </c>
    </row>
    <row r="2823" spans="1:14">
      <c r="A2823" s="13" t="s">
        <v>163</v>
      </c>
      <c r="B2823" s="2" t="s">
        <v>78</v>
      </c>
      <c r="C2823" s="14" t="s">
        <v>200</v>
      </c>
      <c r="D2823" s="2">
        <v>2015</v>
      </c>
      <c r="E2823" s="14">
        <v>2016</v>
      </c>
      <c r="F2823" s="14" t="s">
        <v>104</v>
      </c>
      <c r="G2823" s="26">
        <v>52961</v>
      </c>
      <c r="H2823" s="26">
        <v>119961</v>
      </c>
      <c r="I2823" s="53">
        <v>295530</v>
      </c>
      <c r="J2823" s="30">
        <v>0.99199999999999999</v>
      </c>
      <c r="K2823" s="30"/>
      <c r="L2823" s="149">
        <v>5</v>
      </c>
      <c r="M2823" s="30">
        <v>0.2</v>
      </c>
      <c r="N2823" s="30">
        <v>2.7099999999999999E-2</v>
      </c>
    </row>
    <row r="2824" spans="1:14">
      <c r="A2824" s="13" t="s">
        <v>164</v>
      </c>
      <c r="B2824" s="2" t="s">
        <v>77</v>
      </c>
      <c r="C2824" s="14" t="s">
        <v>200</v>
      </c>
      <c r="D2824" s="2">
        <v>2015</v>
      </c>
      <c r="E2824" s="14">
        <v>2016</v>
      </c>
      <c r="F2824" s="14" t="s">
        <v>104</v>
      </c>
      <c r="G2824" s="26">
        <v>10151</v>
      </c>
      <c r="H2824" s="26">
        <v>18733</v>
      </c>
      <c r="I2824" s="53">
        <v>62054</v>
      </c>
      <c r="J2824" s="30">
        <v>0.96120000000000005</v>
      </c>
      <c r="K2824" s="30"/>
      <c r="L2824" s="149">
        <v>32</v>
      </c>
      <c r="M2824" s="30">
        <v>0.219</v>
      </c>
      <c r="N2824" s="30">
        <v>4.7699999999999999E-2</v>
      </c>
    </row>
    <row r="2825" spans="1:14">
      <c r="A2825" s="13" t="s">
        <v>165</v>
      </c>
      <c r="B2825" s="2" t="s">
        <v>77</v>
      </c>
      <c r="C2825" s="14" t="s">
        <v>200</v>
      </c>
      <c r="D2825" s="2">
        <v>2015</v>
      </c>
      <c r="E2825" s="14">
        <v>2016</v>
      </c>
      <c r="F2825" s="14" t="s">
        <v>104</v>
      </c>
      <c r="G2825" s="26">
        <v>16090</v>
      </c>
      <c r="H2825" s="26">
        <v>31384</v>
      </c>
      <c r="I2825" s="53">
        <v>157494</v>
      </c>
      <c r="J2825" s="30">
        <v>0.97529999999999994</v>
      </c>
      <c r="K2825" s="30"/>
      <c r="L2825" s="149">
        <v>32</v>
      </c>
      <c r="M2825" s="30">
        <v>0.219</v>
      </c>
      <c r="N2825" s="30">
        <v>4.7699999999999999E-2</v>
      </c>
    </row>
    <row r="2826" spans="1:14">
      <c r="A2826" s="13" t="s">
        <v>166</v>
      </c>
      <c r="B2826" s="2" t="s">
        <v>77</v>
      </c>
      <c r="C2826" s="14" t="s">
        <v>200</v>
      </c>
      <c r="D2826" s="2">
        <v>2015</v>
      </c>
      <c r="E2826" s="14">
        <v>2016</v>
      </c>
      <c r="F2826" s="14" t="s">
        <v>104</v>
      </c>
      <c r="G2826" s="26">
        <v>18567</v>
      </c>
      <c r="H2826" s="26">
        <v>38937</v>
      </c>
      <c r="I2826" s="53">
        <v>141666</v>
      </c>
      <c r="J2826" s="30">
        <v>0.92379999999999995</v>
      </c>
      <c r="K2826" s="30"/>
      <c r="L2826" s="149">
        <v>32</v>
      </c>
      <c r="M2826" s="30">
        <v>0.219</v>
      </c>
      <c r="N2826" s="30">
        <v>4.7699999999999999E-2</v>
      </c>
    </row>
    <row r="2827" spans="1:14">
      <c r="A2827" s="13" t="s">
        <v>167</v>
      </c>
      <c r="B2827" s="2" t="s">
        <v>77</v>
      </c>
      <c r="C2827" s="14" t="s">
        <v>200</v>
      </c>
      <c r="D2827" s="2">
        <v>2015</v>
      </c>
      <c r="E2827" s="14">
        <v>2016</v>
      </c>
      <c r="F2827" s="14" t="s">
        <v>104</v>
      </c>
      <c r="G2827" s="26">
        <v>54533</v>
      </c>
      <c r="H2827" s="26">
        <v>107724</v>
      </c>
      <c r="I2827" s="53">
        <v>450479</v>
      </c>
      <c r="J2827" s="30">
        <v>0.98180000000000001</v>
      </c>
      <c r="K2827" s="30"/>
      <c r="L2827" s="149">
        <v>6</v>
      </c>
      <c r="M2827" s="30">
        <v>0.16700000000000001</v>
      </c>
      <c r="N2827" s="30">
        <v>4.5999999999999999E-2</v>
      </c>
    </row>
    <row r="2828" spans="1:14">
      <c r="A2828" s="13" t="s">
        <v>168</v>
      </c>
      <c r="B2828" s="2" t="s">
        <v>77</v>
      </c>
      <c r="C2828" s="14" t="s">
        <v>200</v>
      </c>
      <c r="D2828" s="2">
        <v>2015</v>
      </c>
      <c r="E2828" s="14">
        <v>2016</v>
      </c>
      <c r="F2828" s="14" t="s">
        <v>104</v>
      </c>
      <c r="G2828" s="26">
        <v>14504</v>
      </c>
      <c r="H2828" s="26">
        <v>26813</v>
      </c>
      <c r="I2828" s="53">
        <v>80266</v>
      </c>
      <c r="J2828" s="30">
        <v>0.95679999999999998</v>
      </c>
      <c r="K2828" s="30"/>
      <c r="L2828" s="149">
        <v>32</v>
      </c>
      <c r="M2828" s="30">
        <v>0.219</v>
      </c>
      <c r="N2828" s="30">
        <v>4.7699999999999999E-2</v>
      </c>
    </row>
    <row r="2829" spans="1:14">
      <c r="A2829" s="13" t="s">
        <v>169</v>
      </c>
      <c r="B2829" s="2" t="s">
        <v>78</v>
      </c>
      <c r="C2829" s="14" t="s">
        <v>200</v>
      </c>
      <c r="D2829" s="2">
        <v>2015</v>
      </c>
      <c r="E2829" s="14">
        <v>2016</v>
      </c>
      <c r="F2829" s="14" t="s">
        <v>104</v>
      </c>
      <c r="G2829" s="26">
        <v>12936</v>
      </c>
      <c r="H2829" s="26">
        <v>24800</v>
      </c>
      <c r="I2829" s="53">
        <v>65421</v>
      </c>
      <c r="J2829" s="30">
        <v>0.96309999999999996</v>
      </c>
      <c r="K2829" s="30"/>
      <c r="L2829" s="149">
        <v>32</v>
      </c>
      <c r="M2829" s="30">
        <v>0.219</v>
      </c>
      <c r="N2829" s="30">
        <v>4.7699999999999999E-2</v>
      </c>
    </row>
    <row r="2830" spans="1:14">
      <c r="A2830" s="13" t="s">
        <v>170</v>
      </c>
      <c r="B2830" s="2" t="s">
        <v>78</v>
      </c>
      <c r="C2830" s="14" t="s">
        <v>200</v>
      </c>
      <c r="D2830" s="2">
        <v>2015</v>
      </c>
      <c r="E2830" s="14">
        <v>2016</v>
      </c>
      <c r="F2830" s="14" t="s">
        <v>104</v>
      </c>
      <c r="G2830" s="26">
        <v>159</v>
      </c>
      <c r="H2830" s="26">
        <v>293</v>
      </c>
      <c r="I2830" s="53">
        <v>812</v>
      </c>
      <c r="J2830" s="30">
        <v>1</v>
      </c>
      <c r="K2830" s="30"/>
      <c r="L2830" s="149">
        <v>32</v>
      </c>
      <c r="M2830" s="30">
        <v>0.219</v>
      </c>
      <c r="N2830" s="30">
        <v>4.7699999999999999E-2</v>
      </c>
    </row>
    <row r="2831" spans="1:14">
      <c r="A2831" s="13" t="s">
        <v>171</v>
      </c>
      <c r="B2831" s="2" t="s">
        <v>78</v>
      </c>
      <c r="C2831" s="14" t="s">
        <v>200</v>
      </c>
      <c r="D2831" s="2">
        <v>2015</v>
      </c>
      <c r="E2831" s="14">
        <v>2016</v>
      </c>
      <c r="F2831" s="14" t="s">
        <v>104</v>
      </c>
      <c r="G2831" s="26">
        <v>3334</v>
      </c>
      <c r="H2831" s="26">
        <v>7132</v>
      </c>
      <c r="I2831" s="53">
        <v>17803</v>
      </c>
      <c r="J2831" s="30">
        <v>0.99280000000000002</v>
      </c>
      <c r="K2831" s="30"/>
      <c r="L2831" s="149">
        <v>32</v>
      </c>
      <c r="M2831" s="30">
        <v>0.219</v>
      </c>
      <c r="N2831" s="30">
        <v>4.7699999999999999E-2</v>
      </c>
    </row>
    <row r="2832" spans="1:14">
      <c r="A2832" s="13" t="s">
        <v>172</v>
      </c>
      <c r="B2832" s="2" t="s">
        <v>77</v>
      </c>
      <c r="C2832" s="14" t="s">
        <v>200</v>
      </c>
      <c r="D2832" s="2">
        <v>2015</v>
      </c>
      <c r="E2832" s="14">
        <v>2016</v>
      </c>
      <c r="F2832" s="14" t="s">
        <v>104</v>
      </c>
      <c r="G2832" s="26">
        <v>23082</v>
      </c>
      <c r="H2832" s="26">
        <v>43923</v>
      </c>
      <c r="I2832" s="53">
        <v>123689</v>
      </c>
      <c r="J2832" s="30">
        <v>0.95740000000000003</v>
      </c>
      <c r="K2832" s="30"/>
      <c r="L2832" s="149">
        <v>3</v>
      </c>
      <c r="M2832" s="30">
        <v>0.33300000000000002</v>
      </c>
      <c r="N2832" s="30">
        <v>2.3400000000000001E-2</v>
      </c>
    </row>
    <row r="2833" spans="1:31">
      <c r="A2833" s="13" t="s">
        <v>173</v>
      </c>
      <c r="B2833" s="2" t="s">
        <v>77</v>
      </c>
      <c r="C2833" s="14" t="s">
        <v>200</v>
      </c>
      <c r="D2833" s="2">
        <v>2015</v>
      </c>
      <c r="E2833" s="14">
        <v>2016</v>
      </c>
      <c r="F2833" s="14" t="s">
        <v>104</v>
      </c>
      <c r="G2833" s="26">
        <v>19861</v>
      </c>
      <c r="H2833" s="26">
        <v>35526</v>
      </c>
      <c r="I2833" s="53">
        <v>127718</v>
      </c>
      <c r="J2833" s="30">
        <v>0.89570000000000005</v>
      </c>
      <c r="K2833" s="30"/>
      <c r="L2833" s="149">
        <v>32</v>
      </c>
      <c r="M2833" s="30">
        <v>0.219</v>
      </c>
      <c r="N2833" s="30">
        <v>4.7699999999999999E-2</v>
      </c>
    </row>
    <row r="2834" spans="1:31">
      <c r="A2834" s="13" t="s">
        <v>174</v>
      </c>
      <c r="B2834" s="2" t="s">
        <v>78</v>
      </c>
      <c r="C2834" s="14" t="s">
        <v>200</v>
      </c>
      <c r="D2834" s="2">
        <v>2015</v>
      </c>
      <c r="E2834" s="14">
        <v>2016</v>
      </c>
      <c r="F2834" s="14" t="s">
        <v>104</v>
      </c>
      <c r="G2834" s="26">
        <v>42956</v>
      </c>
      <c r="H2834" s="26">
        <v>90856</v>
      </c>
      <c r="I2834" s="53">
        <v>237115</v>
      </c>
      <c r="J2834" s="30">
        <v>0.99450000000000005</v>
      </c>
      <c r="K2834" s="30"/>
      <c r="L2834" s="149">
        <v>2</v>
      </c>
      <c r="M2834" s="30">
        <v>0</v>
      </c>
      <c r="N2834" s="30">
        <v>1.06E-2</v>
      </c>
    </row>
    <row r="2835" spans="1:31">
      <c r="A2835" s="13" t="s">
        <v>175</v>
      </c>
      <c r="B2835" s="2" t="s">
        <v>78</v>
      </c>
      <c r="C2835" s="14" t="s">
        <v>200</v>
      </c>
      <c r="D2835" s="2">
        <v>2015</v>
      </c>
      <c r="E2835" s="14">
        <v>2016</v>
      </c>
      <c r="F2835" s="14" t="s">
        <v>104</v>
      </c>
      <c r="G2835" s="26">
        <v>5772</v>
      </c>
      <c r="H2835" s="26">
        <v>13288</v>
      </c>
      <c r="I2835" s="53">
        <v>41170</v>
      </c>
      <c r="J2835" s="30">
        <v>0.98670000000000002</v>
      </c>
      <c r="K2835" s="30"/>
      <c r="L2835" s="149">
        <v>32</v>
      </c>
      <c r="M2835" s="30">
        <v>0.219</v>
      </c>
      <c r="N2835" s="30">
        <v>4.7699999999999999E-2</v>
      </c>
    </row>
    <row r="2836" spans="1:31">
      <c r="A2836" s="13" t="s">
        <v>176</v>
      </c>
      <c r="B2836" s="2" t="s">
        <v>78</v>
      </c>
      <c r="C2836" s="14" t="s">
        <v>200</v>
      </c>
      <c r="D2836" s="2">
        <v>2015</v>
      </c>
      <c r="E2836" s="14">
        <v>2016</v>
      </c>
      <c r="F2836" s="14" t="s">
        <v>104</v>
      </c>
      <c r="G2836" s="26">
        <v>4706</v>
      </c>
      <c r="H2836" s="26">
        <v>10236</v>
      </c>
      <c r="I2836" s="53">
        <v>27240</v>
      </c>
      <c r="J2836" s="30">
        <v>1</v>
      </c>
      <c r="K2836" s="30"/>
      <c r="L2836" s="149">
        <v>32</v>
      </c>
      <c r="M2836" s="30">
        <v>0.219</v>
      </c>
      <c r="N2836" s="30">
        <v>4.7699999999999999E-2</v>
      </c>
    </row>
    <row r="2837" spans="1:31">
      <c r="A2837" s="13" t="s">
        <v>177</v>
      </c>
      <c r="B2837" s="2" t="s">
        <v>78</v>
      </c>
      <c r="C2837" s="14" t="s">
        <v>200</v>
      </c>
      <c r="D2837" s="2">
        <v>2015</v>
      </c>
      <c r="E2837" s="14">
        <v>2016</v>
      </c>
      <c r="F2837" s="14" t="s">
        <v>104</v>
      </c>
      <c r="G2837" s="26">
        <v>1047</v>
      </c>
      <c r="H2837" s="26">
        <v>1839</v>
      </c>
      <c r="I2837" s="53">
        <v>4932</v>
      </c>
      <c r="J2837" s="30">
        <v>1</v>
      </c>
      <c r="K2837" s="30"/>
      <c r="L2837" s="149">
        <v>32</v>
      </c>
      <c r="M2837" s="30">
        <v>0.219</v>
      </c>
      <c r="N2837" s="30">
        <v>4.7699999999999999E-2</v>
      </c>
    </row>
    <row r="2838" spans="1:31">
      <c r="A2838" s="13" t="s">
        <v>178</v>
      </c>
      <c r="B2838" s="2" t="s">
        <v>77</v>
      </c>
      <c r="C2838" s="14" t="s">
        <v>200</v>
      </c>
      <c r="D2838" s="2">
        <v>2015</v>
      </c>
      <c r="E2838" s="14">
        <v>2016</v>
      </c>
      <c r="F2838" s="14" t="s">
        <v>104</v>
      </c>
      <c r="G2838" s="26">
        <v>53333</v>
      </c>
      <c r="H2838" s="26">
        <v>125125</v>
      </c>
      <c r="I2838" s="53">
        <v>253930</v>
      </c>
      <c r="J2838" s="30">
        <v>0.97589999999999999</v>
      </c>
      <c r="K2838" s="30"/>
      <c r="L2838" s="149">
        <v>5</v>
      </c>
      <c r="M2838" s="30">
        <v>0</v>
      </c>
      <c r="N2838" s="30">
        <v>1.4500000000000001E-2</v>
      </c>
    </row>
    <row r="2839" spans="1:31">
      <c r="A2839" s="13" t="s">
        <v>179</v>
      </c>
      <c r="B2839" s="2" t="s">
        <v>78</v>
      </c>
      <c r="C2839" s="14" t="s">
        <v>200</v>
      </c>
      <c r="D2839" s="2">
        <v>2015</v>
      </c>
      <c r="E2839" s="14">
        <v>2016</v>
      </c>
      <c r="F2839" s="14" t="s">
        <v>104</v>
      </c>
      <c r="G2839" s="26">
        <v>3210</v>
      </c>
      <c r="H2839" s="26">
        <v>5678</v>
      </c>
      <c r="I2839" s="53">
        <v>14554</v>
      </c>
      <c r="J2839" s="30">
        <v>0.97960000000000003</v>
      </c>
      <c r="K2839" s="30"/>
      <c r="L2839" s="149">
        <v>32</v>
      </c>
      <c r="M2839" s="30">
        <v>0.219</v>
      </c>
      <c r="N2839" s="30">
        <v>4.7699999999999999E-2</v>
      </c>
    </row>
    <row r="2840" spans="1:31">
      <c r="A2840" s="13" t="s">
        <v>180</v>
      </c>
      <c r="B2840" s="2" t="s">
        <v>77</v>
      </c>
      <c r="C2840" s="14" t="s">
        <v>200</v>
      </c>
      <c r="D2840" s="2">
        <v>2015</v>
      </c>
      <c r="E2840" s="14">
        <v>2016</v>
      </c>
      <c r="F2840" s="14" t="s">
        <v>104</v>
      </c>
      <c r="G2840" s="26">
        <v>38110</v>
      </c>
      <c r="H2840" s="26">
        <v>77053</v>
      </c>
      <c r="I2840" s="53">
        <v>237655</v>
      </c>
      <c r="J2840" s="30">
        <v>0.98089999999999999</v>
      </c>
      <c r="K2840" s="30"/>
      <c r="L2840" s="149">
        <v>3</v>
      </c>
      <c r="M2840" s="30">
        <v>0.33300000000000002</v>
      </c>
      <c r="N2840" s="30">
        <v>5.4699999999999999E-2</v>
      </c>
    </row>
    <row r="2841" spans="1:31">
      <c r="A2841" s="13" t="s">
        <v>181</v>
      </c>
      <c r="B2841" s="2" t="s">
        <v>77</v>
      </c>
      <c r="C2841" s="14" t="s">
        <v>200</v>
      </c>
      <c r="D2841" s="2">
        <v>2015</v>
      </c>
      <c r="E2841" s="14">
        <v>2016</v>
      </c>
      <c r="F2841" s="14" t="s">
        <v>104</v>
      </c>
      <c r="G2841" s="26">
        <v>10796</v>
      </c>
      <c r="H2841" s="26">
        <v>21378</v>
      </c>
      <c r="I2841" s="53">
        <v>59112</v>
      </c>
      <c r="J2841" s="30">
        <v>0.94599999999999995</v>
      </c>
      <c r="K2841" s="30"/>
      <c r="L2841" s="149">
        <v>32</v>
      </c>
      <c r="M2841" s="30">
        <v>0.219</v>
      </c>
      <c r="N2841" s="30">
        <v>4.7699999999999999E-2</v>
      </c>
    </row>
    <row r="2842" spans="1:31">
      <c r="A2842" s="13" t="s">
        <v>182</v>
      </c>
      <c r="B2842" s="2" t="s">
        <v>78</v>
      </c>
      <c r="C2842" s="14" t="s">
        <v>200</v>
      </c>
      <c r="D2842" s="2">
        <v>2015</v>
      </c>
      <c r="E2842" s="14">
        <v>2016</v>
      </c>
      <c r="F2842" s="14" t="s">
        <v>104</v>
      </c>
      <c r="G2842" s="26">
        <v>6344</v>
      </c>
      <c r="H2842" s="26">
        <v>13657</v>
      </c>
      <c r="I2842" s="53">
        <v>31804</v>
      </c>
      <c r="J2842" s="30">
        <v>1</v>
      </c>
      <c r="K2842" s="30"/>
      <c r="L2842" s="149">
        <v>32</v>
      </c>
      <c r="M2842" s="30">
        <v>0.219</v>
      </c>
      <c r="N2842" s="30">
        <v>4.7699999999999999E-2</v>
      </c>
      <c r="O2842" s="1"/>
      <c r="P2842" s="1"/>
      <c r="Q2842" s="1"/>
      <c r="R2842" s="1"/>
      <c r="S2842" s="1"/>
      <c r="T2842" s="1"/>
      <c r="U2842" s="1"/>
      <c r="V2842" s="1"/>
      <c r="W2842" s="1"/>
      <c r="X2842" s="1"/>
      <c r="Y2842" s="1"/>
      <c r="Z2842" s="1"/>
      <c r="AA2842" s="1"/>
      <c r="AB2842" s="1"/>
      <c r="AC2842" s="1"/>
      <c r="AD2842" s="1"/>
      <c r="AE2842" s="1"/>
    </row>
    <row r="2843" spans="1:31">
      <c r="A2843" s="56" t="s">
        <v>183</v>
      </c>
      <c r="B2843" s="2" t="s">
        <v>66</v>
      </c>
      <c r="C2843" s="14" t="s">
        <v>3</v>
      </c>
      <c r="D2843" s="2">
        <v>2016</v>
      </c>
      <c r="E2843" s="14">
        <v>2016</v>
      </c>
      <c r="F2843" s="14" t="s">
        <v>104</v>
      </c>
      <c r="G2843" s="26">
        <v>2128592</v>
      </c>
      <c r="H2843" s="26">
        <v>4431693</v>
      </c>
      <c r="I2843" s="53">
        <v>13572223</v>
      </c>
      <c r="J2843" s="30">
        <v>0.97470000000000001</v>
      </c>
      <c r="K2843" s="30"/>
      <c r="L2843" s="149">
        <v>256</v>
      </c>
      <c r="M2843" s="30">
        <v>0.35499999999999998</v>
      </c>
      <c r="N2843" s="30">
        <v>5.0999999999999997E-2</v>
      </c>
      <c r="O2843" s="2"/>
      <c r="P2843" s="2"/>
      <c r="Q2843" s="2"/>
      <c r="R2843" s="2"/>
      <c r="S2843" s="2"/>
      <c r="T2843" s="2"/>
      <c r="U2843" s="2"/>
      <c r="V2843" s="2"/>
      <c r="W2843" s="2"/>
      <c r="X2843" s="2"/>
      <c r="Y2843" s="2"/>
      <c r="Z2843" s="2"/>
      <c r="AA2843" s="2"/>
      <c r="AB2843" s="2"/>
      <c r="AC2843" s="2"/>
      <c r="AD2843" s="2"/>
      <c r="AE2843" s="2"/>
    </row>
    <row r="2844" spans="1:31">
      <c r="A2844" s="56" t="s">
        <v>184</v>
      </c>
      <c r="B2844" s="2" t="s">
        <v>77</v>
      </c>
      <c r="C2844" s="14" t="s">
        <v>3</v>
      </c>
      <c r="D2844" s="2">
        <v>2016</v>
      </c>
      <c r="E2844" s="14">
        <v>2016</v>
      </c>
      <c r="F2844" s="14" t="s">
        <v>104</v>
      </c>
      <c r="G2844" s="26">
        <v>61221</v>
      </c>
      <c r="H2844" s="26">
        <v>118228</v>
      </c>
      <c r="I2844" s="53">
        <v>445079</v>
      </c>
      <c r="J2844" s="30">
        <v>0.92110000000000003</v>
      </c>
      <c r="K2844" s="30"/>
      <c r="L2844" s="149">
        <v>9</v>
      </c>
      <c r="M2844" s="30">
        <v>0.44400000000000001</v>
      </c>
      <c r="N2844" s="30">
        <v>5.0999999999999997E-2</v>
      </c>
      <c r="O2844" s="1"/>
      <c r="P2844" s="1"/>
      <c r="Q2844" s="1"/>
      <c r="R2844" s="1"/>
      <c r="S2844" s="1"/>
      <c r="T2844" s="1"/>
      <c r="U2844" s="1"/>
      <c r="V2844" s="1"/>
      <c r="W2844" s="1"/>
      <c r="X2844" s="1"/>
      <c r="Y2844" s="1"/>
      <c r="Z2844" s="1"/>
      <c r="AA2844" s="1"/>
      <c r="AB2844" s="1"/>
      <c r="AC2844" s="1"/>
      <c r="AD2844" s="1"/>
      <c r="AE2844" s="1"/>
    </row>
    <row r="2845" spans="1:31">
      <c r="A2845" s="56" t="s">
        <v>185</v>
      </c>
      <c r="B2845" s="2" t="s">
        <v>78</v>
      </c>
      <c r="C2845" s="14" t="s">
        <v>3</v>
      </c>
      <c r="D2845" s="2">
        <v>2016</v>
      </c>
      <c r="E2845" s="14">
        <v>2016</v>
      </c>
      <c r="F2845" s="14" t="s">
        <v>104</v>
      </c>
      <c r="G2845" s="26">
        <v>99</v>
      </c>
      <c r="H2845" s="26">
        <v>158</v>
      </c>
      <c r="I2845" s="53">
        <v>358</v>
      </c>
      <c r="J2845" s="30">
        <v>1</v>
      </c>
      <c r="K2845" s="30"/>
      <c r="L2845" s="149">
        <v>43</v>
      </c>
      <c r="M2845" s="30">
        <v>0.20899999999999999</v>
      </c>
      <c r="N2845" s="30">
        <v>4.3299999999999998E-2</v>
      </c>
      <c r="O2845" s="1"/>
      <c r="P2845" s="1"/>
      <c r="Q2845" s="1"/>
      <c r="R2845" s="1"/>
      <c r="S2845" s="1"/>
      <c r="T2845" s="1"/>
      <c r="U2845" s="1"/>
      <c r="V2845" s="1"/>
      <c r="W2845" s="1"/>
      <c r="X2845" s="1"/>
      <c r="Y2845" s="1"/>
      <c r="Z2845" s="1"/>
      <c r="AA2845" s="1"/>
      <c r="AB2845" s="1"/>
      <c r="AC2845" s="1"/>
      <c r="AD2845" s="1"/>
      <c r="AE2845" s="1"/>
    </row>
    <row r="2846" spans="1:31">
      <c r="A2846" s="56" t="s">
        <v>186</v>
      </c>
      <c r="B2846" s="2" t="s">
        <v>78</v>
      </c>
      <c r="C2846" s="14" t="s">
        <v>3</v>
      </c>
      <c r="D2846" s="2">
        <v>2016</v>
      </c>
      <c r="E2846" s="14">
        <v>2016</v>
      </c>
      <c r="F2846" s="14" t="s">
        <v>104</v>
      </c>
      <c r="G2846" s="26">
        <v>1782</v>
      </c>
      <c r="H2846" s="26">
        <v>3384</v>
      </c>
      <c r="I2846" s="53">
        <v>8320</v>
      </c>
      <c r="J2846" s="30">
        <v>0.95830000000000004</v>
      </c>
      <c r="K2846" s="30"/>
      <c r="L2846" s="149">
        <v>43</v>
      </c>
      <c r="M2846" s="30">
        <v>0.20899999999999999</v>
      </c>
      <c r="N2846" s="30">
        <v>4.3299999999999998E-2</v>
      </c>
      <c r="O2846" s="1"/>
      <c r="P2846" s="1"/>
      <c r="Q2846" s="1"/>
      <c r="R2846" s="1"/>
      <c r="S2846" s="1"/>
      <c r="T2846" s="1"/>
      <c r="U2846" s="1"/>
      <c r="V2846" s="1"/>
      <c r="W2846" s="1"/>
      <c r="X2846" s="1"/>
      <c r="Y2846" s="1"/>
      <c r="Z2846" s="1"/>
      <c r="AA2846" s="1"/>
      <c r="AB2846" s="1"/>
      <c r="AC2846" s="1"/>
      <c r="AD2846" s="1"/>
      <c r="AE2846" s="1"/>
    </row>
    <row r="2847" spans="1:31">
      <c r="A2847" s="56" t="s">
        <v>187</v>
      </c>
      <c r="B2847" s="2" t="s">
        <v>78</v>
      </c>
      <c r="C2847" s="14" t="s">
        <v>3</v>
      </c>
      <c r="D2847" s="2">
        <v>2016</v>
      </c>
      <c r="E2847" s="14">
        <v>2016</v>
      </c>
      <c r="F2847" s="14" t="s">
        <v>104</v>
      </c>
      <c r="G2847" s="26">
        <v>16890</v>
      </c>
      <c r="H2847" s="26">
        <v>32167</v>
      </c>
      <c r="I2847" s="53">
        <v>84393</v>
      </c>
      <c r="J2847" s="30">
        <v>0.91279999999999994</v>
      </c>
      <c r="K2847" s="30"/>
      <c r="L2847" s="149">
        <v>43</v>
      </c>
      <c r="M2847" s="30">
        <v>0.20899999999999999</v>
      </c>
      <c r="N2847" s="30">
        <v>4.3299999999999998E-2</v>
      </c>
      <c r="O2847" s="1"/>
      <c r="P2847" s="1"/>
      <c r="Q2847" s="1"/>
      <c r="R2847" s="1"/>
      <c r="S2847" s="1"/>
      <c r="T2847" s="1"/>
      <c r="U2847" s="1"/>
      <c r="V2847" s="1"/>
      <c r="W2847" s="1"/>
      <c r="X2847" s="1"/>
      <c r="Y2847" s="1"/>
      <c r="Z2847" s="1"/>
      <c r="AA2847" s="1"/>
      <c r="AB2847" s="1"/>
      <c r="AC2847" s="1"/>
      <c r="AD2847" s="1"/>
      <c r="AE2847" s="1"/>
    </row>
    <row r="2848" spans="1:31">
      <c r="A2848" s="56" t="s">
        <v>188</v>
      </c>
      <c r="B2848" s="2" t="s">
        <v>78</v>
      </c>
      <c r="C2848" s="14" t="s">
        <v>3</v>
      </c>
      <c r="D2848" s="2">
        <v>2016</v>
      </c>
      <c r="E2848" s="14">
        <v>2016</v>
      </c>
      <c r="F2848" s="14" t="s">
        <v>104</v>
      </c>
      <c r="G2848" s="26">
        <v>2822</v>
      </c>
      <c r="H2848" s="26">
        <v>5246</v>
      </c>
      <c r="I2848" s="53">
        <v>12218</v>
      </c>
      <c r="J2848" s="30">
        <v>0.99119999999999997</v>
      </c>
      <c r="K2848" s="30"/>
      <c r="L2848" s="149">
        <v>43</v>
      </c>
      <c r="M2848" s="30">
        <v>0.20899999999999999</v>
      </c>
      <c r="N2848" s="30">
        <v>4.3299999999999998E-2</v>
      </c>
      <c r="O2848" s="1"/>
      <c r="P2848" s="1"/>
      <c r="Q2848" s="1"/>
      <c r="R2848" s="1"/>
      <c r="S2848" s="1"/>
      <c r="T2848" s="1"/>
      <c r="U2848" s="1"/>
      <c r="V2848" s="1"/>
      <c r="W2848" s="1"/>
      <c r="X2848" s="1"/>
      <c r="Y2848" s="1"/>
      <c r="Z2848" s="1"/>
      <c r="AA2848" s="1"/>
      <c r="AB2848" s="1"/>
      <c r="AC2848" s="1"/>
      <c r="AD2848" s="1"/>
      <c r="AE2848" s="1"/>
    </row>
    <row r="2849" spans="1:31">
      <c r="A2849" s="56" t="s">
        <v>189</v>
      </c>
      <c r="B2849" s="2" t="s">
        <v>78</v>
      </c>
      <c r="C2849" s="14" t="s">
        <v>3</v>
      </c>
      <c r="D2849" s="2">
        <v>2016</v>
      </c>
      <c r="E2849" s="14">
        <v>2016</v>
      </c>
      <c r="F2849" s="14" t="s">
        <v>104</v>
      </c>
      <c r="G2849" s="26">
        <v>590</v>
      </c>
      <c r="H2849" s="26">
        <v>1325</v>
      </c>
      <c r="I2849" s="53">
        <v>8969</v>
      </c>
      <c r="J2849" s="30">
        <v>0.9143</v>
      </c>
      <c r="K2849" s="30"/>
      <c r="L2849" s="149">
        <v>43</v>
      </c>
      <c r="M2849" s="30">
        <v>0.20899999999999999</v>
      </c>
      <c r="N2849" s="30">
        <v>4.3299999999999998E-2</v>
      </c>
      <c r="O2849" s="1"/>
      <c r="P2849" s="1"/>
      <c r="Q2849" s="1"/>
      <c r="R2849" s="1"/>
      <c r="S2849" s="1"/>
      <c r="T2849" s="1"/>
      <c r="U2849" s="1"/>
      <c r="V2849" s="1"/>
      <c r="W2849" s="1"/>
      <c r="X2849" s="1"/>
      <c r="Y2849" s="1"/>
      <c r="Z2849" s="1"/>
      <c r="AA2849" s="1"/>
      <c r="AB2849" s="1"/>
      <c r="AC2849" s="1"/>
      <c r="AD2849" s="1"/>
      <c r="AE2849" s="1"/>
    </row>
    <row r="2850" spans="1:31">
      <c r="A2850" s="56" t="s">
        <v>190</v>
      </c>
      <c r="B2850" s="2" t="s">
        <v>77</v>
      </c>
      <c r="C2850" s="14" t="s">
        <v>3</v>
      </c>
      <c r="D2850" s="2">
        <v>2016</v>
      </c>
      <c r="E2850" s="14">
        <v>2016</v>
      </c>
      <c r="F2850" s="14" t="s">
        <v>104</v>
      </c>
      <c r="G2850" s="26">
        <v>35187</v>
      </c>
      <c r="H2850" s="26">
        <v>70493</v>
      </c>
      <c r="I2850" s="53">
        <v>277249</v>
      </c>
      <c r="J2850" s="30">
        <v>0.95799999999999996</v>
      </c>
      <c r="K2850" s="30"/>
      <c r="L2850" s="149">
        <v>5</v>
      </c>
      <c r="M2850" s="30">
        <v>0.4</v>
      </c>
      <c r="N2850" s="30">
        <v>3.8399999999999997E-2</v>
      </c>
      <c r="O2850" s="1"/>
      <c r="P2850" s="1"/>
      <c r="Q2850" s="1"/>
      <c r="R2850" s="1"/>
      <c r="S2850" s="1"/>
      <c r="T2850" s="1"/>
      <c r="U2850" s="1"/>
      <c r="V2850" s="1"/>
      <c r="W2850" s="1"/>
      <c r="X2850" s="1"/>
      <c r="Y2850" s="1"/>
      <c r="Z2850" s="1"/>
      <c r="AA2850" s="1"/>
      <c r="AB2850" s="1"/>
      <c r="AC2850" s="1"/>
      <c r="AD2850" s="1"/>
      <c r="AE2850" s="1"/>
    </row>
    <row r="2851" spans="1:31">
      <c r="A2851" s="56" t="s">
        <v>191</v>
      </c>
      <c r="B2851" s="2" t="s">
        <v>78</v>
      </c>
      <c r="C2851" s="14" t="s">
        <v>3</v>
      </c>
      <c r="D2851" s="2">
        <v>2016</v>
      </c>
      <c r="E2851" s="14">
        <v>2016</v>
      </c>
      <c r="F2851" s="14" t="s">
        <v>104</v>
      </c>
      <c r="G2851" s="26">
        <v>2623</v>
      </c>
      <c r="H2851" s="26">
        <v>5361</v>
      </c>
      <c r="I2851" s="53">
        <v>11977</v>
      </c>
      <c r="J2851" s="30">
        <v>0.9909</v>
      </c>
      <c r="K2851" s="30"/>
      <c r="L2851" s="149">
        <v>43</v>
      </c>
      <c r="M2851" s="30">
        <v>0.20899999999999999</v>
      </c>
      <c r="N2851" s="30">
        <v>4.3299999999999998E-2</v>
      </c>
      <c r="O2851" s="1"/>
      <c r="P2851" s="1"/>
      <c r="Q2851" s="1"/>
      <c r="R2851" s="1"/>
      <c r="S2851" s="1"/>
      <c r="T2851" s="1"/>
      <c r="U2851" s="1"/>
      <c r="V2851" s="1"/>
      <c r="W2851" s="1"/>
      <c r="X2851" s="1"/>
      <c r="Y2851" s="1"/>
      <c r="Z2851" s="1"/>
      <c r="AA2851" s="1"/>
      <c r="AB2851" s="1"/>
      <c r="AC2851" s="1"/>
      <c r="AD2851" s="1"/>
      <c r="AE2851" s="1"/>
    </row>
    <row r="2852" spans="1:31">
      <c r="A2852" s="56" t="s">
        <v>192</v>
      </c>
      <c r="B2852" s="2" t="s">
        <v>78</v>
      </c>
      <c r="C2852" s="14" t="s">
        <v>3</v>
      </c>
      <c r="D2852" s="2">
        <v>2016</v>
      </c>
      <c r="E2852" s="14">
        <v>2016</v>
      </c>
      <c r="F2852" s="14" t="s">
        <v>104</v>
      </c>
      <c r="G2852" s="26">
        <v>7223</v>
      </c>
      <c r="H2852" s="26">
        <v>12975</v>
      </c>
      <c r="I2852" s="53">
        <v>39132</v>
      </c>
      <c r="J2852" s="30">
        <v>1</v>
      </c>
      <c r="K2852" s="30"/>
      <c r="L2852" s="149">
        <v>43</v>
      </c>
      <c r="M2852" s="30">
        <v>0.20899999999999999</v>
      </c>
      <c r="N2852" s="30">
        <v>4.3299999999999998E-2</v>
      </c>
      <c r="O2852" s="1"/>
      <c r="P2852" s="1"/>
      <c r="Q2852" s="1"/>
      <c r="R2852" s="1"/>
      <c r="S2852" s="1"/>
      <c r="T2852" s="1"/>
      <c r="U2852" s="1"/>
      <c r="V2852" s="1"/>
      <c r="W2852" s="1"/>
      <c r="X2852" s="1"/>
      <c r="Y2852" s="1"/>
      <c r="Z2852" s="1"/>
      <c r="AA2852" s="1"/>
      <c r="AB2852" s="1"/>
      <c r="AC2852" s="1"/>
      <c r="AD2852" s="1"/>
      <c r="AE2852" s="1"/>
    </row>
    <row r="2853" spans="1:31">
      <c r="A2853" s="13" t="s">
        <v>134</v>
      </c>
      <c r="B2853" s="2" t="s">
        <v>77</v>
      </c>
      <c r="C2853" s="14" t="s">
        <v>3</v>
      </c>
      <c r="D2853" s="2">
        <v>2016</v>
      </c>
      <c r="E2853" s="14">
        <v>2016</v>
      </c>
      <c r="F2853" s="14" t="s">
        <v>104</v>
      </c>
      <c r="G2853" s="26">
        <v>97797</v>
      </c>
      <c r="H2853" s="26">
        <v>226870</v>
      </c>
      <c r="I2853" s="53">
        <v>491192</v>
      </c>
      <c r="J2853" s="30">
        <v>0.95909999999999995</v>
      </c>
      <c r="K2853" s="30"/>
      <c r="L2853" s="149">
        <v>14</v>
      </c>
      <c r="M2853" s="30">
        <v>0.28599999999999998</v>
      </c>
      <c r="N2853" s="30">
        <v>2.8500000000000001E-2</v>
      </c>
      <c r="O2853" s="1"/>
      <c r="P2853" s="1"/>
      <c r="Q2853" s="1"/>
      <c r="R2853" s="1"/>
      <c r="S2853" s="1"/>
      <c r="T2853" s="1"/>
      <c r="U2853" s="1"/>
      <c r="V2853" s="1"/>
      <c r="W2853" s="1"/>
      <c r="X2853" s="1"/>
      <c r="Y2853" s="1"/>
      <c r="Z2853" s="1"/>
      <c r="AA2853" s="1"/>
      <c r="AB2853" s="1"/>
      <c r="AC2853" s="1"/>
      <c r="AD2853" s="1"/>
      <c r="AE2853" s="1"/>
    </row>
    <row r="2854" spans="1:31">
      <c r="A2854" s="13" t="s">
        <v>135</v>
      </c>
      <c r="B2854" s="2" t="s">
        <v>78</v>
      </c>
      <c r="C2854" s="14" t="s">
        <v>3</v>
      </c>
      <c r="D2854" s="2">
        <v>2016</v>
      </c>
      <c r="E2854" s="14">
        <v>2016</v>
      </c>
      <c r="F2854" s="14" t="s">
        <v>104</v>
      </c>
      <c r="G2854" s="26">
        <v>1528</v>
      </c>
      <c r="H2854" s="26">
        <v>3581</v>
      </c>
      <c r="I2854" s="53">
        <v>12213</v>
      </c>
      <c r="J2854" s="30">
        <v>0.98850000000000005</v>
      </c>
      <c r="K2854" s="30"/>
      <c r="L2854" s="149">
        <v>43</v>
      </c>
      <c r="M2854" s="30">
        <v>0.20899999999999999</v>
      </c>
      <c r="N2854" s="30">
        <v>4.3299999999999998E-2</v>
      </c>
      <c r="O2854" s="1"/>
      <c r="P2854" s="1"/>
      <c r="Q2854" s="1"/>
      <c r="R2854" s="1"/>
      <c r="S2854" s="1"/>
      <c r="T2854" s="1"/>
      <c r="U2854" s="1"/>
      <c r="V2854" s="1"/>
      <c r="W2854" s="1"/>
      <c r="X2854" s="1"/>
      <c r="Y2854" s="1"/>
      <c r="Z2854" s="1"/>
      <c r="AA2854" s="1"/>
      <c r="AB2854" s="1"/>
      <c r="AC2854" s="1"/>
      <c r="AD2854" s="1"/>
      <c r="AE2854" s="1"/>
    </row>
    <row r="2855" spans="1:31">
      <c r="A2855" s="13" t="s">
        <v>136</v>
      </c>
      <c r="B2855" s="2" t="s">
        <v>78</v>
      </c>
      <c r="C2855" s="14" t="s">
        <v>3</v>
      </c>
      <c r="D2855" s="2">
        <v>2016</v>
      </c>
      <c r="E2855" s="14">
        <v>2016</v>
      </c>
      <c r="F2855" s="14" t="s">
        <v>104</v>
      </c>
      <c r="G2855" s="26">
        <v>12438</v>
      </c>
      <c r="H2855" s="26">
        <v>21226</v>
      </c>
      <c r="I2855" s="53">
        <v>53649</v>
      </c>
      <c r="J2855" s="30">
        <v>0.99639999999999995</v>
      </c>
      <c r="K2855" s="30"/>
      <c r="L2855" s="149">
        <v>43</v>
      </c>
      <c r="M2855" s="30">
        <v>0.20899999999999999</v>
      </c>
      <c r="N2855" s="30">
        <v>4.3299999999999998E-2</v>
      </c>
      <c r="O2855" s="1"/>
      <c r="P2855" s="1"/>
      <c r="Q2855" s="1"/>
      <c r="R2855" s="1"/>
      <c r="S2855" s="1"/>
      <c r="T2855" s="1"/>
      <c r="U2855" s="1"/>
      <c r="V2855" s="1"/>
      <c r="W2855" s="1"/>
      <c r="X2855" s="1"/>
      <c r="Y2855" s="1"/>
      <c r="Z2855" s="1"/>
      <c r="AA2855" s="1"/>
      <c r="AB2855" s="1"/>
      <c r="AC2855" s="1"/>
      <c r="AD2855" s="1"/>
      <c r="AE2855" s="1"/>
    </row>
    <row r="2856" spans="1:31">
      <c r="A2856" s="13" t="s">
        <v>137</v>
      </c>
      <c r="B2856" s="2" t="s">
        <v>78</v>
      </c>
      <c r="C2856" s="14" t="s">
        <v>3</v>
      </c>
      <c r="D2856" s="2">
        <v>2016</v>
      </c>
      <c r="E2856" s="14">
        <v>2016</v>
      </c>
      <c r="F2856" s="14" t="s">
        <v>104</v>
      </c>
      <c r="G2856" s="26">
        <v>17551</v>
      </c>
      <c r="H2856" s="26">
        <v>43457</v>
      </c>
      <c r="I2856" s="53">
        <v>94006</v>
      </c>
      <c r="J2856" s="30">
        <v>0.97909999999999997</v>
      </c>
      <c r="K2856" s="30"/>
      <c r="L2856" s="149">
        <v>43</v>
      </c>
      <c r="M2856" s="30">
        <v>0.20899999999999999</v>
      </c>
      <c r="N2856" s="30">
        <v>4.3299999999999998E-2</v>
      </c>
      <c r="O2856" s="1"/>
      <c r="P2856" s="1"/>
      <c r="Q2856" s="1"/>
      <c r="R2856" s="1"/>
      <c r="S2856" s="1"/>
      <c r="T2856" s="1"/>
      <c r="U2856" s="1"/>
      <c r="V2856" s="1"/>
      <c r="W2856" s="1"/>
      <c r="X2856" s="1"/>
      <c r="Y2856" s="1"/>
      <c r="Z2856" s="1"/>
      <c r="AA2856" s="1"/>
      <c r="AB2856" s="1"/>
      <c r="AC2856" s="1"/>
      <c r="AD2856" s="1"/>
      <c r="AE2856" s="1"/>
    </row>
    <row r="2857" spans="1:31">
      <c r="A2857" s="13" t="s">
        <v>138</v>
      </c>
      <c r="B2857" s="2" t="s">
        <v>78</v>
      </c>
      <c r="C2857" s="14" t="s">
        <v>3</v>
      </c>
      <c r="D2857" s="2">
        <v>2016</v>
      </c>
      <c r="E2857" s="14">
        <v>2016</v>
      </c>
      <c r="F2857" s="14" t="s">
        <v>104</v>
      </c>
      <c r="G2857" s="26">
        <v>1083</v>
      </c>
      <c r="H2857" s="26">
        <v>2104</v>
      </c>
      <c r="I2857" s="53">
        <v>5613</v>
      </c>
      <c r="J2857" s="30">
        <v>1</v>
      </c>
      <c r="K2857" s="30"/>
      <c r="L2857" s="149">
        <v>43</v>
      </c>
      <c r="M2857" s="30">
        <v>0.20899999999999999</v>
      </c>
      <c r="N2857" s="30">
        <v>4.3299999999999998E-2</v>
      </c>
      <c r="O2857" s="1"/>
      <c r="P2857" s="1"/>
      <c r="Q2857" s="1"/>
      <c r="R2857" s="1"/>
      <c r="S2857" s="1"/>
      <c r="T2857" s="1"/>
      <c r="U2857" s="1"/>
      <c r="V2857" s="1"/>
      <c r="W2857" s="1"/>
      <c r="X2857" s="1"/>
      <c r="Y2857" s="1"/>
      <c r="Z2857" s="1"/>
      <c r="AA2857" s="1"/>
      <c r="AB2857" s="1"/>
      <c r="AC2857" s="1"/>
      <c r="AD2857" s="1"/>
      <c r="AE2857" s="1"/>
    </row>
    <row r="2858" spans="1:31">
      <c r="A2858" s="13" t="s">
        <v>139</v>
      </c>
      <c r="B2858" s="2" t="s">
        <v>78</v>
      </c>
      <c r="C2858" s="14" t="s">
        <v>3</v>
      </c>
      <c r="D2858" s="2">
        <v>2016</v>
      </c>
      <c r="E2858" s="14">
        <v>2016</v>
      </c>
      <c r="F2858" s="14" t="s">
        <v>104</v>
      </c>
      <c r="G2858" s="26">
        <v>70072</v>
      </c>
      <c r="H2858" s="26">
        <v>163371</v>
      </c>
      <c r="I2858" s="53">
        <v>399772</v>
      </c>
      <c r="J2858" s="30">
        <v>0.99460000000000004</v>
      </c>
      <c r="K2858" s="30"/>
      <c r="L2858" s="149">
        <v>9</v>
      </c>
      <c r="M2858" s="30">
        <v>0.33300000000000002</v>
      </c>
      <c r="N2858" s="30">
        <v>0</v>
      </c>
    </row>
    <row r="2859" spans="1:31">
      <c r="A2859" s="13" t="s">
        <v>140</v>
      </c>
      <c r="B2859" s="2" t="s">
        <v>78</v>
      </c>
      <c r="C2859" s="14" t="s">
        <v>3</v>
      </c>
      <c r="D2859" s="2">
        <v>2016</v>
      </c>
      <c r="E2859" s="14">
        <v>2016</v>
      </c>
      <c r="F2859" s="14" t="s">
        <v>104</v>
      </c>
      <c r="G2859" s="26">
        <v>10950</v>
      </c>
      <c r="H2859" s="26">
        <v>25133</v>
      </c>
      <c r="I2859" s="53">
        <v>57027</v>
      </c>
      <c r="J2859" s="30">
        <v>0.99690000000000001</v>
      </c>
      <c r="K2859" s="30"/>
      <c r="L2859" s="149">
        <v>43</v>
      </c>
      <c r="M2859" s="30">
        <v>0.20899999999999999</v>
      </c>
      <c r="N2859" s="30">
        <v>4.3299999999999998E-2</v>
      </c>
    </row>
    <row r="2860" spans="1:31">
      <c r="A2860" s="13" t="s">
        <v>141</v>
      </c>
      <c r="B2860" s="2" t="s">
        <v>78</v>
      </c>
      <c r="C2860" s="14" t="s">
        <v>3</v>
      </c>
      <c r="D2860" s="2">
        <v>2016</v>
      </c>
      <c r="E2860" s="14">
        <v>2016</v>
      </c>
      <c r="F2860" s="14" t="s">
        <v>104</v>
      </c>
      <c r="G2860" s="26">
        <v>6604</v>
      </c>
      <c r="H2860" s="26">
        <v>12618</v>
      </c>
      <c r="I2860" s="53">
        <v>31363</v>
      </c>
      <c r="J2860" s="30">
        <v>0.97099999999999997</v>
      </c>
      <c r="K2860" s="30"/>
      <c r="L2860" s="149">
        <v>43</v>
      </c>
      <c r="M2860" s="30">
        <v>0.20899999999999999</v>
      </c>
      <c r="N2860" s="30">
        <v>4.3299999999999998E-2</v>
      </c>
    </row>
    <row r="2861" spans="1:31">
      <c r="A2861" s="13" t="s">
        <v>142</v>
      </c>
      <c r="B2861" s="2" t="s">
        <v>78</v>
      </c>
      <c r="C2861" s="14" t="s">
        <v>3</v>
      </c>
      <c r="D2861" s="2">
        <v>2016</v>
      </c>
      <c r="E2861" s="14">
        <v>2016</v>
      </c>
      <c r="F2861" s="14" t="s">
        <v>104</v>
      </c>
      <c r="G2861" s="26">
        <v>1538</v>
      </c>
      <c r="H2861" s="26">
        <v>3164</v>
      </c>
      <c r="I2861" s="53">
        <v>7834</v>
      </c>
      <c r="J2861" s="30">
        <v>0.83099999999999996</v>
      </c>
      <c r="K2861" s="30"/>
      <c r="L2861" s="149">
        <v>43</v>
      </c>
      <c r="M2861" s="30">
        <v>0.20899999999999999</v>
      </c>
      <c r="N2861" s="30">
        <v>4.3299999999999998E-2</v>
      </c>
    </row>
    <row r="2862" spans="1:31">
      <c r="A2862" s="13" t="s">
        <v>143</v>
      </c>
      <c r="B2862" s="2" t="s">
        <v>79</v>
      </c>
      <c r="C2862" s="14" t="s">
        <v>3</v>
      </c>
      <c r="D2862" s="2">
        <v>2016</v>
      </c>
      <c r="E2862" s="14">
        <v>2016</v>
      </c>
      <c r="F2862" s="14" t="s">
        <v>104</v>
      </c>
      <c r="G2862" s="26">
        <v>574799</v>
      </c>
      <c r="H2862" s="26">
        <v>1148302</v>
      </c>
      <c r="I2862" s="53">
        <v>4125534</v>
      </c>
      <c r="J2862" s="30">
        <v>0.96819999999999995</v>
      </c>
      <c r="K2862" s="30"/>
      <c r="L2862" s="149">
        <v>42</v>
      </c>
      <c r="M2862" s="30">
        <v>0.64300000000000002</v>
      </c>
      <c r="N2862" s="30">
        <v>4.1099999999999998E-2</v>
      </c>
    </row>
    <row r="2863" spans="1:31">
      <c r="A2863" s="13" t="s">
        <v>144</v>
      </c>
      <c r="B2863" s="2" t="s">
        <v>78</v>
      </c>
      <c r="C2863" s="14" t="s">
        <v>3</v>
      </c>
      <c r="D2863" s="2">
        <v>2016</v>
      </c>
      <c r="E2863" s="14">
        <v>2016</v>
      </c>
      <c r="F2863" s="14" t="s">
        <v>104</v>
      </c>
      <c r="G2863" s="26">
        <v>12348</v>
      </c>
      <c r="H2863" s="26">
        <v>30164</v>
      </c>
      <c r="I2863" s="53">
        <v>70455</v>
      </c>
      <c r="J2863" s="30">
        <v>0.99790000000000001</v>
      </c>
      <c r="K2863" s="30"/>
      <c r="L2863" s="149">
        <v>43</v>
      </c>
      <c r="M2863" s="30">
        <v>0.20899999999999999</v>
      </c>
      <c r="N2863" s="30">
        <v>4.3299999999999998E-2</v>
      </c>
    </row>
    <row r="2864" spans="1:31">
      <c r="A2864" s="13" t="s">
        <v>145</v>
      </c>
      <c r="B2864" s="2" t="s">
        <v>78</v>
      </c>
      <c r="C2864" s="14" t="s">
        <v>3</v>
      </c>
      <c r="D2864" s="2">
        <v>2016</v>
      </c>
      <c r="E2864" s="14">
        <v>2016</v>
      </c>
      <c r="F2864" s="14" t="s">
        <v>104</v>
      </c>
      <c r="G2864" s="26">
        <v>6309</v>
      </c>
      <c r="H2864" s="26">
        <v>10420</v>
      </c>
      <c r="I2864" s="53">
        <v>44996</v>
      </c>
      <c r="J2864" s="30">
        <v>0.99260000000000004</v>
      </c>
      <c r="K2864" s="30"/>
      <c r="L2864" s="149">
        <v>43</v>
      </c>
      <c r="M2864" s="30">
        <v>0.20899999999999999</v>
      </c>
      <c r="N2864" s="30">
        <v>4.3299999999999998E-2</v>
      </c>
    </row>
    <row r="2865" spans="1:14">
      <c r="A2865" s="13" t="s">
        <v>146</v>
      </c>
      <c r="B2865" s="2" t="s">
        <v>78</v>
      </c>
      <c r="C2865" s="14" t="s">
        <v>3</v>
      </c>
      <c r="D2865" s="2">
        <v>2016</v>
      </c>
      <c r="E2865" s="14">
        <v>2016</v>
      </c>
      <c r="F2865" s="14" t="s">
        <v>104</v>
      </c>
      <c r="G2865" s="26">
        <v>1127</v>
      </c>
      <c r="H2865" s="26">
        <v>2098</v>
      </c>
      <c r="I2865" s="53">
        <v>4879</v>
      </c>
      <c r="J2865" s="30">
        <v>0.97919999999999996</v>
      </c>
      <c r="K2865" s="30"/>
      <c r="L2865" s="149">
        <v>43</v>
      </c>
      <c r="M2865" s="30">
        <v>0.20899999999999999</v>
      </c>
      <c r="N2865" s="30">
        <v>4.3299999999999998E-2</v>
      </c>
    </row>
    <row r="2866" spans="1:14">
      <c r="A2866" s="13" t="s">
        <v>147</v>
      </c>
      <c r="B2866" s="2" t="s">
        <v>78</v>
      </c>
      <c r="C2866" s="14" t="s">
        <v>3</v>
      </c>
      <c r="D2866" s="2">
        <v>2016</v>
      </c>
      <c r="E2866" s="14">
        <v>2016</v>
      </c>
      <c r="F2866" s="14" t="s">
        <v>104</v>
      </c>
      <c r="G2866" s="26">
        <v>6949</v>
      </c>
      <c r="H2866" s="26">
        <v>13099</v>
      </c>
      <c r="I2866" s="53">
        <v>41540</v>
      </c>
      <c r="J2866" s="30">
        <v>0.99729999999999996</v>
      </c>
      <c r="K2866" s="30"/>
      <c r="L2866" s="149">
        <v>43</v>
      </c>
      <c r="M2866" s="30">
        <v>0.20899999999999999</v>
      </c>
      <c r="N2866" s="30">
        <v>4.3299999999999998E-2</v>
      </c>
    </row>
    <row r="2867" spans="1:14">
      <c r="A2867" s="13" t="s">
        <v>148</v>
      </c>
      <c r="B2867" s="2" t="s">
        <v>78</v>
      </c>
      <c r="C2867" s="14" t="s">
        <v>3</v>
      </c>
      <c r="D2867" s="2">
        <v>2016</v>
      </c>
      <c r="E2867" s="14">
        <v>2016</v>
      </c>
      <c r="F2867" s="14" t="s">
        <v>104</v>
      </c>
      <c r="G2867" s="26">
        <v>25089</v>
      </c>
      <c r="H2867" s="26">
        <v>58122</v>
      </c>
      <c r="I2867" s="53">
        <v>139988</v>
      </c>
      <c r="J2867" s="30">
        <v>0.99550000000000005</v>
      </c>
      <c r="K2867" s="30"/>
      <c r="L2867" s="149">
        <v>2</v>
      </c>
      <c r="M2867" s="30">
        <v>0</v>
      </c>
      <c r="N2867" s="30">
        <v>1.9900000000000001E-2</v>
      </c>
    </row>
    <row r="2868" spans="1:14">
      <c r="A2868" s="13" t="s">
        <v>149</v>
      </c>
      <c r="B2868" s="2" t="s">
        <v>78</v>
      </c>
      <c r="C2868" s="14" t="s">
        <v>3</v>
      </c>
      <c r="D2868" s="2">
        <v>2016</v>
      </c>
      <c r="E2868" s="14">
        <v>2016</v>
      </c>
      <c r="F2868" s="14" t="s">
        <v>104</v>
      </c>
      <c r="G2868" s="26">
        <v>492</v>
      </c>
      <c r="H2868" s="26">
        <v>1061</v>
      </c>
      <c r="I2868" s="53">
        <v>3127</v>
      </c>
      <c r="J2868" s="30">
        <v>0.94589999999999996</v>
      </c>
      <c r="K2868" s="30"/>
      <c r="L2868" s="149">
        <v>43</v>
      </c>
      <c r="M2868" s="30">
        <v>0.20899999999999999</v>
      </c>
      <c r="N2868" s="30">
        <v>4.3299999999999998E-2</v>
      </c>
    </row>
    <row r="2869" spans="1:14">
      <c r="A2869" s="13" t="s">
        <v>150</v>
      </c>
      <c r="B2869" s="2" t="s">
        <v>78</v>
      </c>
      <c r="C2869" s="14" t="s">
        <v>3</v>
      </c>
      <c r="D2869" s="2">
        <v>2016</v>
      </c>
      <c r="E2869" s="14">
        <v>2016</v>
      </c>
      <c r="F2869" s="14" t="s">
        <v>104</v>
      </c>
      <c r="G2869" s="26">
        <v>448</v>
      </c>
      <c r="H2869" s="26">
        <v>797</v>
      </c>
      <c r="I2869" s="53">
        <v>3750</v>
      </c>
      <c r="J2869" s="30">
        <v>1</v>
      </c>
      <c r="K2869" s="30"/>
      <c r="L2869" s="149">
        <v>43</v>
      </c>
      <c r="M2869" s="30">
        <v>0.20899999999999999</v>
      </c>
      <c r="N2869" s="30">
        <v>4.3299999999999998E-2</v>
      </c>
    </row>
    <row r="2870" spans="1:14">
      <c r="A2870" s="13" t="s">
        <v>151</v>
      </c>
      <c r="B2870" s="2" t="s">
        <v>78</v>
      </c>
      <c r="C2870" s="14" t="s">
        <v>3</v>
      </c>
      <c r="D2870" s="2">
        <v>2016</v>
      </c>
      <c r="E2870" s="14">
        <v>2016</v>
      </c>
      <c r="F2870" s="14" t="s">
        <v>104</v>
      </c>
      <c r="G2870" s="26">
        <v>24305</v>
      </c>
      <c r="H2870" s="26">
        <v>54487</v>
      </c>
      <c r="I2870" s="53">
        <v>179438</v>
      </c>
      <c r="J2870" s="30">
        <v>0.99829999999999997</v>
      </c>
      <c r="K2870" s="30"/>
      <c r="L2870" s="149">
        <v>3</v>
      </c>
      <c r="M2870" s="30">
        <v>0</v>
      </c>
      <c r="N2870" s="30">
        <v>5.2699999999999997E-2</v>
      </c>
    </row>
    <row r="2871" spans="1:14">
      <c r="A2871" s="13" t="s">
        <v>152</v>
      </c>
      <c r="B2871" s="2" t="s">
        <v>78</v>
      </c>
      <c r="C2871" s="14" t="s">
        <v>3</v>
      </c>
      <c r="D2871" s="2">
        <v>2016</v>
      </c>
      <c r="E2871" s="14">
        <v>2016</v>
      </c>
      <c r="F2871" s="14" t="s">
        <v>104</v>
      </c>
      <c r="G2871" s="26">
        <v>3633</v>
      </c>
      <c r="H2871" s="26">
        <v>7533</v>
      </c>
      <c r="I2871" s="53">
        <v>32744</v>
      </c>
      <c r="J2871" s="30">
        <v>0.97040000000000004</v>
      </c>
      <c r="K2871" s="30"/>
      <c r="L2871" s="149">
        <v>43</v>
      </c>
      <c r="M2871" s="30">
        <v>0.20899999999999999</v>
      </c>
      <c r="N2871" s="30">
        <v>4.3299999999999998E-2</v>
      </c>
    </row>
    <row r="2872" spans="1:14">
      <c r="A2872" s="13" t="s">
        <v>153</v>
      </c>
      <c r="B2872" s="2" t="s">
        <v>78</v>
      </c>
      <c r="C2872" s="14" t="s">
        <v>3</v>
      </c>
      <c r="D2872" s="2">
        <v>2016</v>
      </c>
      <c r="E2872" s="14">
        <v>2016</v>
      </c>
      <c r="F2872" s="14" t="s">
        <v>104</v>
      </c>
      <c r="G2872" s="26">
        <v>4308</v>
      </c>
      <c r="H2872" s="26">
        <v>7694</v>
      </c>
      <c r="I2872" s="53">
        <v>25667</v>
      </c>
      <c r="J2872" s="30">
        <v>1</v>
      </c>
      <c r="K2872" s="30"/>
      <c r="L2872" s="149">
        <v>43</v>
      </c>
      <c r="M2872" s="30">
        <v>0.20899999999999999</v>
      </c>
      <c r="N2872" s="30">
        <v>4.3299999999999998E-2</v>
      </c>
    </row>
    <row r="2873" spans="1:14">
      <c r="A2873" s="13" t="s">
        <v>154</v>
      </c>
      <c r="B2873" s="2" t="s">
        <v>77</v>
      </c>
      <c r="C2873" s="14" t="s">
        <v>3</v>
      </c>
      <c r="D2873" s="2">
        <v>2016</v>
      </c>
      <c r="E2873" s="14">
        <v>2016</v>
      </c>
      <c r="F2873" s="14" t="s">
        <v>104</v>
      </c>
      <c r="G2873" s="26">
        <v>124047</v>
      </c>
      <c r="H2873" s="26">
        <v>257551</v>
      </c>
      <c r="I2873" s="53">
        <v>911108</v>
      </c>
      <c r="J2873" s="30">
        <v>0.97929999999999995</v>
      </c>
      <c r="K2873" s="30"/>
      <c r="L2873" s="149">
        <v>18</v>
      </c>
      <c r="M2873" s="30">
        <v>0.44400000000000001</v>
      </c>
      <c r="N2873" s="30">
        <v>2.3599999999999999E-2</v>
      </c>
    </row>
    <row r="2874" spans="1:14">
      <c r="A2874" s="13" t="s">
        <v>155</v>
      </c>
      <c r="B2874" s="2" t="s">
        <v>77</v>
      </c>
      <c r="C2874" s="14" t="s">
        <v>3</v>
      </c>
      <c r="D2874" s="2">
        <v>2016</v>
      </c>
      <c r="E2874" s="14">
        <v>2016</v>
      </c>
      <c r="F2874" s="14" t="s">
        <v>104</v>
      </c>
      <c r="G2874" s="26">
        <v>9365</v>
      </c>
      <c r="H2874" s="26">
        <v>17969</v>
      </c>
      <c r="I2874" s="53">
        <v>65551</v>
      </c>
      <c r="J2874" s="30">
        <v>0.98099999999999998</v>
      </c>
      <c r="K2874" s="30"/>
      <c r="L2874" s="149">
        <v>43</v>
      </c>
      <c r="M2874" s="30">
        <v>0.20899999999999999</v>
      </c>
      <c r="N2874" s="30">
        <v>4.3299999999999998E-2</v>
      </c>
    </row>
    <row r="2875" spans="1:14">
      <c r="A2875" s="13" t="s">
        <v>156</v>
      </c>
      <c r="B2875" s="2" t="s">
        <v>78</v>
      </c>
      <c r="C2875" s="14" t="s">
        <v>3</v>
      </c>
      <c r="D2875" s="2">
        <v>2016</v>
      </c>
      <c r="E2875" s="14">
        <v>2016</v>
      </c>
      <c r="F2875" s="14" t="s">
        <v>104</v>
      </c>
      <c r="G2875" s="26">
        <v>1186</v>
      </c>
      <c r="H2875" s="26">
        <v>2208</v>
      </c>
      <c r="I2875" s="53">
        <v>6146</v>
      </c>
      <c r="J2875" s="30">
        <v>1</v>
      </c>
      <c r="K2875" s="30"/>
      <c r="L2875" s="149">
        <v>43</v>
      </c>
      <c r="M2875" s="30">
        <v>0.20899999999999999</v>
      </c>
      <c r="N2875" s="30">
        <v>4.3299999999999998E-2</v>
      </c>
    </row>
    <row r="2876" spans="1:14">
      <c r="A2876" s="13" t="s">
        <v>157</v>
      </c>
      <c r="B2876" s="2" t="s">
        <v>78</v>
      </c>
      <c r="C2876" s="14" t="s">
        <v>3</v>
      </c>
      <c r="D2876" s="2">
        <v>2016</v>
      </c>
      <c r="E2876" s="14">
        <v>2016</v>
      </c>
      <c r="F2876" s="14" t="s">
        <v>104</v>
      </c>
      <c r="G2876" s="26">
        <v>130276</v>
      </c>
      <c r="H2876" s="26">
        <v>293265</v>
      </c>
      <c r="I2876" s="53">
        <v>829501</v>
      </c>
      <c r="J2876" s="30">
        <v>0.99670000000000003</v>
      </c>
      <c r="K2876" s="30"/>
      <c r="L2876" s="149">
        <v>19</v>
      </c>
      <c r="M2876" s="30">
        <v>0.26300000000000001</v>
      </c>
      <c r="N2876" s="30">
        <v>3.9800000000000002E-2</v>
      </c>
    </row>
    <row r="2877" spans="1:14">
      <c r="A2877" s="13" t="s">
        <v>158</v>
      </c>
      <c r="B2877" s="2" t="s">
        <v>77</v>
      </c>
      <c r="C2877" s="14" t="s">
        <v>3</v>
      </c>
      <c r="D2877" s="2">
        <v>2016</v>
      </c>
      <c r="E2877" s="14">
        <v>2016</v>
      </c>
      <c r="F2877" s="14" t="s">
        <v>104</v>
      </c>
      <c r="G2877" s="26">
        <v>104430</v>
      </c>
      <c r="H2877" s="26">
        <v>218604</v>
      </c>
      <c r="I2877" s="53">
        <v>558490</v>
      </c>
      <c r="J2877" s="30">
        <v>0.99170000000000003</v>
      </c>
      <c r="K2877" s="30"/>
      <c r="L2877" s="149">
        <v>16</v>
      </c>
      <c r="M2877" s="30">
        <v>0.438</v>
      </c>
      <c r="N2877" s="30">
        <v>3.8399999999999997E-2</v>
      </c>
    </row>
    <row r="2878" spans="1:14">
      <c r="A2878" s="13" t="s">
        <v>159</v>
      </c>
      <c r="B2878" s="2" t="s">
        <v>78</v>
      </c>
      <c r="C2878" s="14" t="s">
        <v>3</v>
      </c>
      <c r="D2878" s="2">
        <v>2016</v>
      </c>
      <c r="E2878" s="14">
        <v>2016</v>
      </c>
      <c r="F2878" s="14" t="s">
        <v>104</v>
      </c>
      <c r="G2878" s="26">
        <v>2679</v>
      </c>
      <c r="H2878" s="26">
        <v>5967</v>
      </c>
      <c r="I2878" s="53">
        <v>18556</v>
      </c>
      <c r="J2878" s="30">
        <v>1</v>
      </c>
      <c r="K2878" s="30"/>
      <c r="L2878" s="149">
        <v>43</v>
      </c>
      <c r="M2878" s="30">
        <v>0.20899999999999999</v>
      </c>
      <c r="N2878" s="30">
        <v>4.3299999999999998E-2</v>
      </c>
    </row>
    <row r="2879" spans="1:14">
      <c r="A2879" s="13" t="s">
        <v>160</v>
      </c>
      <c r="B2879" s="2" t="s">
        <v>78</v>
      </c>
      <c r="C2879" s="14" t="s">
        <v>3</v>
      </c>
      <c r="D2879" s="2">
        <v>2016</v>
      </c>
      <c r="E2879" s="14">
        <v>2016</v>
      </c>
      <c r="F2879" s="14" t="s">
        <v>104</v>
      </c>
      <c r="G2879" s="26">
        <v>180293</v>
      </c>
      <c r="H2879" s="26">
        <v>396730</v>
      </c>
      <c r="I2879" s="53">
        <v>874448</v>
      </c>
      <c r="J2879" s="30">
        <v>0.99929999999999997</v>
      </c>
      <c r="K2879" s="30"/>
      <c r="L2879" s="149">
        <v>16</v>
      </c>
      <c r="M2879" s="30">
        <v>0.188</v>
      </c>
      <c r="N2879" s="30">
        <v>1.2999999999999999E-2</v>
      </c>
    </row>
    <row r="2880" spans="1:14">
      <c r="A2880" s="13" t="s">
        <v>161</v>
      </c>
      <c r="B2880" s="2" t="s">
        <v>77</v>
      </c>
      <c r="C2880" s="14" t="s">
        <v>3</v>
      </c>
      <c r="D2880" s="2">
        <v>2016</v>
      </c>
      <c r="E2880" s="14">
        <v>2016</v>
      </c>
      <c r="F2880" s="14" t="s">
        <v>104</v>
      </c>
      <c r="G2880" s="26">
        <v>143026</v>
      </c>
      <c r="H2880" s="26">
        <v>291088</v>
      </c>
      <c r="I2880" s="53">
        <v>909054</v>
      </c>
      <c r="J2880" s="30">
        <v>0.96109999999999995</v>
      </c>
      <c r="K2880" s="30"/>
      <c r="L2880" s="149">
        <v>23</v>
      </c>
      <c r="M2880" s="30">
        <v>0.435</v>
      </c>
      <c r="N2880" s="30">
        <v>2.23E-2</v>
      </c>
    </row>
    <row r="2881" spans="1:31">
      <c r="A2881" s="13" t="s">
        <v>162</v>
      </c>
      <c r="B2881" s="2" t="s">
        <v>77</v>
      </c>
      <c r="C2881" s="14" t="s">
        <v>3</v>
      </c>
      <c r="D2881" s="2">
        <v>2016</v>
      </c>
      <c r="E2881" s="14">
        <v>2016</v>
      </c>
      <c r="F2881" s="14" t="s">
        <v>104</v>
      </c>
      <c r="G2881" s="26">
        <v>34521</v>
      </c>
      <c r="H2881" s="26">
        <v>52672</v>
      </c>
      <c r="I2881" s="53">
        <v>230217</v>
      </c>
      <c r="J2881" s="30">
        <v>0.97299999999999998</v>
      </c>
      <c r="K2881" s="30"/>
      <c r="L2881" s="149">
        <v>4</v>
      </c>
      <c r="M2881" s="30">
        <v>0.75</v>
      </c>
      <c r="N2881" s="30">
        <v>5.04E-2</v>
      </c>
    </row>
    <row r="2882" spans="1:31">
      <c r="A2882" s="13" t="s">
        <v>163</v>
      </c>
      <c r="B2882" s="2" t="s">
        <v>78</v>
      </c>
      <c r="C2882" s="14" t="s">
        <v>3</v>
      </c>
      <c r="D2882" s="2">
        <v>2016</v>
      </c>
      <c r="E2882" s="14">
        <v>2016</v>
      </c>
      <c r="F2882" s="14" t="s">
        <v>104</v>
      </c>
      <c r="G2882" s="26">
        <v>52666</v>
      </c>
      <c r="H2882" s="26">
        <v>119261</v>
      </c>
      <c r="I2882" s="53">
        <v>299994</v>
      </c>
      <c r="J2882" s="30">
        <v>0.99660000000000004</v>
      </c>
      <c r="K2882" s="30"/>
      <c r="L2882" s="149">
        <v>7</v>
      </c>
      <c r="M2882" s="30">
        <v>0.14299999999999999</v>
      </c>
      <c r="N2882" s="30">
        <v>1.9900000000000001E-2</v>
      </c>
    </row>
    <row r="2883" spans="1:31">
      <c r="A2883" s="13" t="s">
        <v>164</v>
      </c>
      <c r="B2883" s="2" t="s">
        <v>77</v>
      </c>
      <c r="C2883" s="14" t="s">
        <v>3</v>
      </c>
      <c r="D2883" s="2">
        <v>2016</v>
      </c>
      <c r="E2883" s="14">
        <v>2016</v>
      </c>
      <c r="F2883" s="14" t="s">
        <v>104</v>
      </c>
      <c r="G2883" s="26">
        <v>10120</v>
      </c>
      <c r="H2883" s="26">
        <v>18697</v>
      </c>
      <c r="I2883" s="53">
        <v>62685</v>
      </c>
      <c r="J2883" s="30">
        <v>0.95530000000000004</v>
      </c>
      <c r="K2883" s="30"/>
      <c r="L2883" s="149">
        <v>43</v>
      </c>
      <c r="M2883" s="30">
        <v>0.20899999999999999</v>
      </c>
      <c r="N2883" s="30">
        <v>4.3299999999999998E-2</v>
      </c>
    </row>
    <row r="2884" spans="1:31">
      <c r="A2884" s="13" t="s">
        <v>165</v>
      </c>
      <c r="B2884" s="2" t="s">
        <v>77</v>
      </c>
      <c r="C2884" s="14" t="s">
        <v>3</v>
      </c>
      <c r="D2884" s="2">
        <v>2016</v>
      </c>
      <c r="E2884" s="14">
        <v>2016</v>
      </c>
      <c r="F2884" s="14" t="s">
        <v>104</v>
      </c>
      <c r="G2884" s="26">
        <v>15825</v>
      </c>
      <c r="H2884" s="26">
        <v>30873</v>
      </c>
      <c r="I2884" s="53">
        <v>158830</v>
      </c>
      <c r="J2884" s="30">
        <v>0.97150000000000003</v>
      </c>
      <c r="K2884" s="30"/>
      <c r="L2884" s="149">
        <v>43</v>
      </c>
      <c r="M2884" s="30">
        <v>0.20899999999999999</v>
      </c>
      <c r="N2884" s="30">
        <v>4.3299999999999998E-2</v>
      </c>
    </row>
    <row r="2885" spans="1:31">
      <c r="A2885" s="13" t="s">
        <v>166</v>
      </c>
      <c r="B2885" s="2" t="s">
        <v>77</v>
      </c>
      <c r="C2885" s="14" t="s">
        <v>3</v>
      </c>
      <c r="D2885" s="2">
        <v>2016</v>
      </c>
      <c r="E2885" s="14">
        <v>2016</v>
      </c>
      <c r="F2885" s="14" t="s">
        <v>104</v>
      </c>
      <c r="G2885" s="26">
        <v>18844</v>
      </c>
      <c r="H2885" s="26">
        <v>39696</v>
      </c>
      <c r="I2885" s="53">
        <v>143652</v>
      </c>
      <c r="J2885" s="30">
        <v>0.89500000000000002</v>
      </c>
      <c r="K2885" s="30"/>
      <c r="L2885" s="149">
        <v>43</v>
      </c>
      <c r="M2885" s="30">
        <v>0.20899999999999999</v>
      </c>
      <c r="N2885" s="30">
        <v>4.3299999999999998E-2</v>
      </c>
    </row>
    <row r="2886" spans="1:31">
      <c r="A2886" s="13" t="s">
        <v>167</v>
      </c>
      <c r="B2886" s="2" t="s">
        <v>77</v>
      </c>
      <c r="C2886" s="14" t="s">
        <v>3</v>
      </c>
      <c r="D2886" s="2">
        <v>2016</v>
      </c>
      <c r="E2886" s="14">
        <v>2016</v>
      </c>
      <c r="F2886" s="14" t="s">
        <v>104</v>
      </c>
      <c r="G2886" s="26">
        <v>54101</v>
      </c>
      <c r="H2886" s="26">
        <v>106496</v>
      </c>
      <c r="I2886" s="53">
        <v>452518</v>
      </c>
      <c r="J2886" s="30">
        <v>0.98340000000000005</v>
      </c>
      <c r="K2886" s="30"/>
      <c r="L2886" s="149">
        <v>8</v>
      </c>
      <c r="M2886" s="30">
        <v>0.125</v>
      </c>
      <c r="N2886" s="30">
        <v>4.65E-2</v>
      </c>
    </row>
    <row r="2887" spans="1:31">
      <c r="A2887" s="13" t="s">
        <v>168</v>
      </c>
      <c r="B2887" s="2" t="s">
        <v>77</v>
      </c>
      <c r="C2887" s="14" t="s">
        <v>3</v>
      </c>
      <c r="D2887" s="2">
        <v>2016</v>
      </c>
      <c r="E2887" s="14">
        <v>2016</v>
      </c>
      <c r="F2887" s="14" t="s">
        <v>104</v>
      </c>
      <c r="G2887" s="26">
        <v>14823</v>
      </c>
      <c r="H2887" s="26">
        <v>27374</v>
      </c>
      <c r="I2887" s="53">
        <v>81254</v>
      </c>
      <c r="J2887" s="30">
        <v>0.9617</v>
      </c>
      <c r="K2887" s="30"/>
      <c r="L2887" s="149">
        <v>43</v>
      </c>
      <c r="M2887" s="30">
        <v>0.20899999999999999</v>
      </c>
      <c r="N2887" s="30">
        <v>4.3299999999999998E-2</v>
      </c>
    </row>
    <row r="2888" spans="1:31">
      <c r="A2888" s="13" t="s">
        <v>169</v>
      </c>
      <c r="B2888" s="2" t="s">
        <v>78</v>
      </c>
      <c r="C2888" s="14" t="s">
        <v>3</v>
      </c>
      <c r="D2888" s="2">
        <v>2016</v>
      </c>
      <c r="E2888" s="14">
        <v>2016</v>
      </c>
      <c r="F2888" s="14" t="s">
        <v>104</v>
      </c>
      <c r="G2888" s="26">
        <v>12916</v>
      </c>
      <c r="H2888" s="26">
        <v>24753</v>
      </c>
      <c r="I2888" s="53">
        <v>66112</v>
      </c>
      <c r="J2888" s="30">
        <v>0.98129999999999995</v>
      </c>
      <c r="K2888" s="30"/>
      <c r="L2888" s="149">
        <v>43</v>
      </c>
      <c r="M2888" s="30">
        <v>0.20899999999999999</v>
      </c>
      <c r="N2888" s="30">
        <v>4.3299999999999998E-2</v>
      </c>
    </row>
    <row r="2889" spans="1:31">
      <c r="A2889" s="13" t="s">
        <v>170</v>
      </c>
      <c r="B2889" s="2" t="s">
        <v>78</v>
      </c>
      <c r="C2889" s="14" t="s">
        <v>3</v>
      </c>
      <c r="D2889" s="2">
        <v>2016</v>
      </c>
      <c r="E2889" s="14">
        <v>2016</v>
      </c>
      <c r="F2889" s="14" t="s">
        <v>104</v>
      </c>
      <c r="G2889" s="26">
        <v>164</v>
      </c>
      <c r="H2889" s="26">
        <v>297</v>
      </c>
      <c r="I2889" s="53">
        <v>821</v>
      </c>
      <c r="J2889" s="30">
        <v>1</v>
      </c>
      <c r="K2889" s="30"/>
      <c r="L2889" s="149">
        <v>43</v>
      </c>
      <c r="M2889" s="30">
        <v>0.20899999999999999</v>
      </c>
      <c r="N2889" s="30">
        <v>4.3299999999999998E-2</v>
      </c>
    </row>
    <row r="2890" spans="1:31">
      <c r="A2890" s="13" t="s">
        <v>171</v>
      </c>
      <c r="B2890" s="2" t="s">
        <v>78</v>
      </c>
      <c r="C2890" s="14" t="s">
        <v>3</v>
      </c>
      <c r="D2890" s="2">
        <v>2016</v>
      </c>
      <c r="E2890" s="14">
        <v>2016</v>
      </c>
      <c r="F2890" s="14" t="s">
        <v>104</v>
      </c>
      <c r="G2890" s="26">
        <v>3332</v>
      </c>
      <c r="H2890" s="26">
        <v>7116</v>
      </c>
      <c r="I2890" s="53">
        <v>17964</v>
      </c>
      <c r="J2890" s="30">
        <v>0.99209999999999998</v>
      </c>
      <c r="K2890" s="30"/>
      <c r="L2890" s="149">
        <v>43</v>
      </c>
      <c r="M2890" s="30">
        <v>0.20899999999999999</v>
      </c>
      <c r="N2890" s="30">
        <v>4.3299999999999998E-2</v>
      </c>
      <c r="O2890" s="1"/>
      <c r="P2890" s="1"/>
      <c r="Q2890" s="1"/>
      <c r="R2890" s="1"/>
      <c r="S2890" s="1"/>
      <c r="T2890" s="1"/>
      <c r="U2890" s="1"/>
      <c r="V2890" s="1"/>
      <c r="W2890" s="1"/>
      <c r="X2890" s="1"/>
      <c r="Y2890" s="1"/>
      <c r="Z2890" s="1"/>
      <c r="AA2890" s="1"/>
      <c r="AB2890" s="1"/>
      <c r="AC2890" s="1"/>
      <c r="AD2890" s="1"/>
      <c r="AE2890" s="1"/>
    </row>
    <row r="2891" spans="1:31">
      <c r="A2891" s="13" t="s">
        <v>172</v>
      </c>
      <c r="B2891" s="2" t="s">
        <v>77</v>
      </c>
      <c r="C2891" s="14" t="s">
        <v>3</v>
      </c>
      <c r="D2891" s="2">
        <v>2016</v>
      </c>
      <c r="E2891" s="14">
        <v>2016</v>
      </c>
      <c r="F2891" s="14" t="s">
        <v>104</v>
      </c>
      <c r="G2891" s="26">
        <v>22861</v>
      </c>
      <c r="H2891" s="26">
        <v>43644</v>
      </c>
      <c r="I2891" s="53">
        <v>125040</v>
      </c>
      <c r="J2891" s="30">
        <v>0.94840000000000002</v>
      </c>
      <c r="K2891" s="30"/>
      <c r="L2891" s="149">
        <v>4</v>
      </c>
      <c r="M2891" s="30">
        <v>0.25</v>
      </c>
      <c r="N2891" s="30">
        <v>2.2599999999999999E-2</v>
      </c>
      <c r="O2891" s="1"/>
      <c r="P2891" s="1"/>
      <c r="Q2891" s="1"/>
      <c r="R2891" s="1"/>
      <c r="S2891" s="1"/>
      <c r="T2891" s="1"/>
      <c r="U2891" s="1"/>
      <c r="V2891" s="1"/>
      <c r="W2891" s="1"/>
      <c r="X2891" s="1"/>
      <c r="Y2891" s="1"/>
      <c r="Z2891" s="1"/>
      <c r="AA2891" s="1"/>
      <c r="AB2891" s="1"/>
      <c r="AC2891" s="1"/>
      <c r="AD2891" s="1"/>
      <c r="AE2891" s="1"/>
    </row>
    <row r="2892" spans="1:31">
      <c r="A2892" s="13" t="s">
        <v>173</v>
      </c>
      <c r="B2892" s="2" t="s">
        <v>77</v>
      </c>
      <c r="C2892" s="14" t="s">
        <v>3</v>
      </c>
      <c r="D2892" s="2">
        <v>2016</v>
      </c>
      <c r="E2892" s="14">
        <v>2016</v>
      </c>
      <c r="F2892" s="14" t="s">
        <v>104</v>
      </c>
      <c r="G2892" s="26">
        <v>19602</v>
      </c>
      <c r="H2892" s="26">
        <v>35037</v>
      </c>
      <c r="I2892" s="53">
        <v>129148</v>
      </c>
      <c r="J2892" s="30">
        <v>0.89249999999999996</v>
      </c>
      <c r="K2892" s="30"/>
      <c r="L2892" s="149">
        <v>43</v>
      </c>
      <c r="M2892" s="30">
        <v>0.20899999999999999</v>
      </c>
      <c r="N2892" s="30">
        <v>4.3299999999999998E-2</v>
      </c>
      <c r="O2892" s="1"/>
      <c r="P2892" s="1"/>
      <c r="Q2892" s="1"/>
      <c r="R2892" s="1"/>
      <c r="S2892" s="1"/>
      <c r="T2892" s="1"/>
      <c r="U2892" s="1"/>
      <c r="V2892" s="1"/>
      <c r="W2892" s="1"/>
      <c r="X2892" s="1"/>
      <c r="Y2892" s="1"/>
      <c r="Z2892" s="1"/>
      <c r="AA2892" s="1"/>
      <c r="AB2892" s="1"/>
      <c r="AC2892" s="1"/>
      <c r="AD2892" s="1"/>
      <c r="AE2892" s="1"/>
    </row>
    <row r="2893" spans="1:31">
      <c r="A2893" s="13" t="s">
        <v>174</v>
      </c>
      <c r="B2893" s="2" t="s">
        <v>78</v>
      </c>
      <c r="C2893" s="14" t="s">
        <v>3</v>
      </c>
      <c r="D2893" s="2">
        <v>2016</v>
      </c>
      <c r="E2893" s="14">
        <v>2016</v>
      </c>
      <c r="F2893" s="14" t="s">
        <v>104</v>
      </c>
      <c r="G2893" s="26">
        <v>42639</v>
      </c>
      <c r="H2893" s="26">
        <v>90153</v>
      </c>
      <c r="I2893" s="53">
        <v>240322</v>
      </c>
      <c r="J2893" s="30">
        <v>0.99780000000000002</v>
      </c>
      <c r="K2893" s="30"/>
      <c r="L2893" s="149">
        <v>3</v>
      </c>
      <c r="M2893" s="30">
        <v>0.33300000000000002</v>
      </c>
      <c r="N2893" s="30">
        <v>1.47E-2</v>
      </c>
      <c r="O2893" s="1"/>
      <c r="P2893" s="1"/>
      <c r="Q2893" s="1"/>
      <c r="R2893" s="1"/>
      <c r="S2893" s="1"/>
      <c r="T2893" s="1"/>
      <c r="U2893" s="1"/>
      <c r="V2893" s="1"/>
      <c r="W2893" s="1"/>
      <c r="X2893" s="1"/>
      <c r="Y2893" s="1"/>
      <c r="Z2893" s="1"/>
      <c r="AA2893" s="1"/>
      <c r="AB2893" s="1"/>
      <c r="AC2893" s="1"/>
      <c r="AD2893" s="1"/>
      <c r="AE2893" s="1"/>
    </row>
    <row r="2894" spans="1:31">
      <c r="A2894" s="13" t="s">
        <v>175</v>
      </c>
      <c r="B2894" s="2" t="s">
        <v>78</v>
      </c>
      <c r="C2894" s="14" t="s">
        <v>3</v>
      </c>
      <c r="D2894" s="2">
        <v>2016</v>
      </c>
      <c r="E2894" s="14">
        <v>2016</v>
      </c>
      <c r="F2894" s="14" t="s">
        <v>104</v>
      </c>
      <c r="G2894" s="26">
        <v>5742</v>
      </c>
      <c r="H2894" s="26">
        <v>13253</v>
      </c>
      <c r="I2894" s="53">
        <v>41808</v>
      </c>
      <c r="J2894" s="30">
        <v>0.97560000000000002</v>
      </c>
      <c r="K2894" s="30"/>
      <c r="L2894" s="149">
        <v>43</v>
      </c>
      <c r="M2894" s="30">
        <v>0.20899999999999999</v>
      </c>
      <c r="N2894" s="30">
        <v>4.3299999999999998E-2</v>
      </c>
      <c r="O2894" s="1"/>
      <c r="P2894" s="1"/>
      <c r="Q2894" s="1"/>
      <c r="R2894" s="1"/>
      <c r="S2894" s="1"/>
      <c r="T2894" s="1"/>
      <c r="U2894" s="1"/>
      <c r="V2894" s="1"/>
      <c r="W2894" s="1"/>
      <c r="X2894" s="1"/>
      <c r="Y2894" s="1"/>
      <c r="Z2894" s="1"/>
      <c r="AA2894" s="1"/>
      <c r="AB2894" s="1"/>
      <c r="AC2894" s="1"/>
      <c r="AD2894" s="1"/>
      <c r="AE2894" s="1"/>
    </row>
    <row r="2895" spans="1:31">
      <c r="A2895" s="13" t="s">
        <v>176</v>
      </c>
      <c r="B2895" s="2" t="s">
        <v>78</v>
      </c>
      <c r="C2895" s="14" t="s">
        <v>3</v>
      </c>
      <c r="D2895" s="2">
        <v>2016</v>
      </c>
      <c r="E2895" s="14">
        <v>2016</v>
      </c>
      <c r="F2895" s="14" t="s">
        <v>104</v>
      </c>
      <c r="G2895" s="26">
        <v>4664</v>
      </c>
      <c r="H2895" s="26">
        <v>10136</v>
      </c>
      <c r="I2895" s="53">
        <v>27551</v>
      </c>
      <c r="J2895" s="30">
        <v>0.95240000000000002</v>
      </c>
      <c r="K2895" s="30"/>
      <c r="L2895" s="149">
        <v>43</v>
      </c>
      <c r="M2895" s="30">
        <v>0.20899999999999999</v>
      </c>
      <c r="N2895" s="30">
        <v>4.3299999999999998E-2</v>
      </c>
      <c r="O2895" s="1"/>
      <c r="P2895" s="1"/>
      <c r="Q2895" s="1"/>
      <c r="R2895" s="1"/>
      <c r="S2895" s="1"/>
      <c r="T2895" s="1"/>
      <c r="U2895" s="1"/>
      <c r="V2895" s="1"/>
      <c r="W2895" s="1"/>
      <c r="X2895" s="1"/>
      <c r="Y2895" s="1"/>
      <c r="Z2895" s="1"/>
      <c r="AA2895" s="1"/>
      <c r="AB2895" s="1"/>
      <c r="AC2895" s="1"/>
      <c r="AD2895" s="1"/>
      <c r="AE2895" s="1"/>
    </row>
    <row r="2896" spans="1:31">
      <c r="A2896" s="13" t="s">
        <v>177</v>
      </c>
      <c r="B2896" s="2" t="s">
        <v>78</v>
      </c>
      <c r="C2896" s="14" t="s">
        <v>3</v>
      </c>
      <c r="D2896" s="2">
        <v>2016</v>
      </c>
      <c r="E2896" s="14">
        <v>2016</v>
      </c>
      <c r="F2896" s="14" t="s">
        <v>104</v>
      </c>
      <c r="G2896" s="26">
        <v>1025</v>
      </c>
      <c r="H2896" s="26">
        <v>1796</v>
      </c>
      <c r="I2896" s="53">
        <v>4959</v>
      </c>
      <c r="J2896" s="30">
        <v>0.93620000000000003</v>
      </c>
      <c r="K2896" s="30"/>
      <c r="L2896" s="149">
        <v>43</v>
      </c>
      <c r="M2896" s="30">
        <v>0.20899999999999999</v>
      </c>
      <c r="N2896" s="30">
        <v>4.3299999999999998E-2</v>
      </c>
      <c r="O2896" s="1"/>
      <c r="P2896" s="1"/>
      <c r="Q2896" s="1"/>
      <c r="R2896" s="1"/>
      <c r="S2896" s="1"/>
      <c r="T2896" s="1"/>
      <c r="U2896" s="1"/>
      <c r="V2896" s="1"/>
      <c r="W2896" s="1"/>
      <c r="X2896" s="1"/>
      <c r="Y2896" s="1"/>
      <c r="Z2896" s="1"/>
      <c r="AA2896" s="1"/>
      <c r="AB2896" s="1"/>
      <c r="AC2896" s="1"/>
      <c r="AD2896" s="1"/>
      <c r="AE2896" s="1"/>
    </row>
    <row r="2897" spans="1:31">
      <c r="A2897" s="13" t="s">
        <v>178</v>
      </c>
      <c r="B2897" s="2" t="s">
        <v>77</v>
      </c>
      <c r="C2897" s="14" t="s">
        <v>3</v>
      </c>
      <c r="D2897" s="2">
        <v>2016</v>
      </c>
      <c r="E2897" s="14">
        <v>2016</v>
      </c>
      <c r="F2897" s="14" t="s">
        <v>104</v>
      </c>
      <c r="G2897" s="26">
        <v>53587</v>
      </c>
      <c r="H2897" s="26">
        <v>125618</v>
      </c>
      <c r="I2897" s="53">
        <v>256604</v>
      </c>
      <c r="J2897" s="30">
        <v>0.96630000000000005</v>
      </c>
      <c r="K2897" s="30"/>
      <c r="L2897" s="149">
        <v>6</v>
      </c>
      <c r="M2897" s="30">
        <v>0</v>
      </c>
      <c r="N2897" s="30">
        <v>2.7099999999999999E-2</v>
      </c>
      <c r="O2897" s="1"/>
      <c r="P2897" s="1"/>
      <c r="Q2897" s="1"/>
      <c r="R2897" s="1"/>
      <c r="S2897" s="1"/>
      <c r="T2897" s="1"/>
      <c r="U2897" s="1"/>
      <c r="V2897" s="1"/>
      <c r="W2897" s="1"/>
      <c r="X2897" s="1"/>
      <c r="Y2897" s="1"/>
      <c r="Z2897" s="1"/>
      <c r="AA2897" s="1"/>
      <c r="AB2897" s="1"/>
      <c r="AC2897" s="1"/>
      <c r="AD2897" s="1"/>
      <c r="AE2897" s="1"/>
    </row>
    <row r="2898" spans="1:31">
      <c r="A2898" s="13" t="s">
        <v>179</v>
      </c>
      <c r="B2898" s="2" t="s">
        <v>78</v>
      </c>
      <c r="C2898" s="14" t="s">
        <v>3</v>
      </c>
      <c r="D2898" s="2">
        <v>2016</v>
      </c>
      <c r="E2898" s="14">
        <v>2016</v>
      </c>
      <c r="F2898" s="14" t="s">
        <v>104</v>
      </c>
      <c r="G2898" s="26">
        <v>3196</v>
      </c>
      <c r="H2898" s="26">
        <v>5609</v>
      </c>
      <c r="I2898" s="53">
        <v>14825</v>
      </c>
      <c r="J2898" s="30">
        <v>0.99350000000000005</v>
      </c>
      <c r="K2898" s="30"/>
      <c r="L2898" s="149">
        <v>43</v>
      </c>
      <c r="M2898" s="30">
        <v>0.20899999999999999</v>
      </c>
      <c r="N2898" s="30">
        <v>4.3299999999999998E-2</v>
      </c>
      <c r="O2898" s="1"/>
      <c r="P2898" s="1"/>
      <c r="Q2898" s="1"/>
      <c r="R2898" s="1"/>
      <c r="S2898" s="1"/>
      <c r="T2898" s="1"/>
      <c r="U2898" s="1"/>
      <c r="V2898" s="1"/>
      <c r="W2898" s="1"/>
      <c r="X2898" s="1"/>
      <c r="Y2898" s="1"/>
      <c r="Z2898" s="1"/>
      <c r="AA2898" s="1"/>
      <c r="AB2898" s="1"/>
      <c r="AC2898" s="1"/>
      <c r="AD2898" s="1"/>
      <c r="AE2898" s="1"/>
    </row>
    <row r="2899" spans="1:31">
      <c r="A2899" s="13" t="s">
        <v>180</v>
      </c>
      <c r="B2899" s="2" t="s">
        <v>77</v>
      </c>
      <c r="C2899" s="14" t="s">
        <v>3</v>
      </c>
      <c r="D2899" s="2">
        <v>2016</v>
      </c>
      <c r="E2899" s="14">
        <v>2016</v>
      </c>
      <c r="F2899" s="14" t="s">
        <v>104</v>
      </c>
      <c r="G2899" s="26">
        <v>37735</v>
      </c>
      <c r="H2899" s="26">
        <v>76144</v>
      </c>
      <c r="I2899" s="53">
        <v>240572</v>
      </c>
      <c r="J2899" s="30">
        <v>0.97570000000000001</v>
      </c>
      <c r="K2899" s="30"/>
      <c r="L2899" s="149">
        <v>5</v>
      </c>
      <c r="M2899" s="30">
        <v>0.4</v>
      </c>
      <c r="N2899" s="30">
        <v>6.25E-2</v>
      </c>
      <c r="O2899" s="1"/>
      <c r="P2899" s="1"/>
      <c r="Q2899" s="1"/>
      <c r="R2899" s="1"/>
      <c r="S2899" s="1"/>
      <c r="T2899" s="1"/>
      <c r="U2899" s="1"/>
      <c r="V2899" s="1"/>
      <c r="W2899" s="1"/>
      <c r="X2899" s="1"/>
      <c r="Y2899" s="1"/>
      <c r="Z2899" s="1"/>
      <c r="AA2899" s="1"/>
      <c r="AB2899" s="1"/>
      <c r="AC2899" s="1"/>
      <c r="AD2899" s="1"/>
      <c r="AE2899" s="1"/>
    </row>
    <row r="2900" spans="1:31">
      <c r="A2900" s="13" t="s">
        <v>181</v>
      </c>
      <c r="B2900" s="2" t="s">
        <v>77</v>
      </c>
      <c r="C2900" s="14" t="s">
        <v>3</v>
      </c>
      <c r="D2900" s="2">
        <v>2016</v>
      </c>
      <c r="E2900" s="14">
        <v>2016</v>
      </c>
      <c r="F2900" s="14" t="s">
        <v>104</v>
      </c>
      <c r="G2900" s="26">
        <v>10795</v>
      </c>
      <c r="H2900" s="26">
        <v>21479</v>
      </c>
      <c r="I2900" s="53">
        <v>59784</v>
      </c>
      <c r="J2900" s="30">
        <v>0.9365</v>
      </c>
      <c r="K2900" s="30"/>
      <c r="L2900" s="149">
        <v>43</v>
      </c>
      <c r="M2900" s="30">
        <v>0.20899999999999999</v>
      </c>
      <c r="N2900" s="30">
        <v>4.3299999999999998E-2</v>
      </c>
      <c r="O2900" s="1"/>
      <c r="P2900" s="1"/>
      <c r="Q2900" s="1"/>
      <c r="R2900" s="1"/>
      <c r="S2900" s="1"/>
      <c r="T2900" s="1"/>
      <c r="U2900" s="1"/>
      <c r="V2900" s="1"/>
      <c r="W2900" s="1"/>
      <c r="X2900" s="1"/>
      <c r="Y2900" s="1"/>
      <c r="Z2900" s="1"/>
      <c r="AA2900" s="1"/>
      <c r="AB2900" s="1"/>
      <c r="AC2900" s="1"/>
      <c r="AD2900" s="1"/>
      <c r="AE2900" s="1"/>
    </row>
    <row r="2901" spans="1:31">
      <c r="A2901" s="13" t="s">
        <v>182</v>
      </c>
      <c r="B2901" s="2" t="s">
        <v>78</v>
      </c>
      <c r="C2901" s="14" t="s">
        <v>3</v>
      </c>
      <c r="D2901" s="2">
        <v>2016</v>
      </c>
      <c r="E2901" s="14">
        <v>2016</v>
      </c>
      <c r="F2901" s="14" t="s">
        <v>104</v>
      </c>
      <c r="G2901" s="26">
        <v>6327</v>
      </c>
      <c r="H2901" s="26">
        <v>13569</v>
      </c>
      <c r="I2901" s="53">
        <v>32227</v>
      </c>
      <c r="J2901" s="30">
        <v>1</v>
      </c>
      <c r="K2901" s="30"/>
      <c r="L2901" s="149">
        <v>43</v>
      </c>
      <c r="M2901" s="30">
        <v>0.20899999999999999</v>
      </c>
      <c r="N2901" s="30">
        <v>4.3299999999999998E-2</v>
      </c>
      <c r="O2901" s="1"/>
      <c r="P2901" s="1"/>
      <c r="Q2901" s="1"/>
      <c r="R2901" s="1"/>
      <c r="S2901" s="1"/>
      <c r="T2901" s="1"/>
      <c r="U2901" s="1"/>
      <c r="V2901" s="1"/>
      <c r="W2901" s="1"/>
      <c r="X2901" s="1"/>
      <c r="Y2901" s="1"/>
      <c r="Z2901" s="1"/>
      <c r="AA2901" s="1"/>
      <c r="AB2901" s="1"/>
      <c r="AC2901" s="1"/>
      <c r="AD2901" s="1"/>
      <c r="AE2901" s="1"/>
    </row>
    <row r="2902" spans="1:31">
      <c r="A2902" s="56" t="s">
        <v>183</v>
      </c>
      <c r="B2902" s="2" t="s">
        <v>66</v>
      </c>
      <c r="C2902" s="14" t="s">
        <v>194</v>
      </c>
      <c r="D2902" s="2">
        <v>2016</v>
      </c>
      <c r="E2902" s="14">
        <v>2016</v>
      </c>
      <c r="F2902" s="14" t="s">
        <v>104</v>
      </c>
      <c r="G2902" s="26">
        <v>2119664</v>
      </c>
      <c r="H2902" s="26">
        <v>4412595</v>
      </c>
      <c r="I2902" s="53">
        <v>13603262</v>
      </c>
      <c r="J2902" s="30">
        <v>0.97370000000000001</v>
      </c>
      <c r="K2902" s="30"/>
      <c r="L2902" s="149">
        <v>317</v>
      </c>
      <c r="M2902" s="30">
        <v>0.36899999999999999</v>
      </c>
      <c r="N2902" s="30">
        <v>5.0200000000000002E-2</v>
      </c>
      <c r="O2902" s="2"/>
      <c r="P2902" s="2"/>
      <c r="Q2902" s="2"/>
      <c r="R2902" s="2"/>
      <c r="S2902" s="2"/>
      <c r="T2902" s="2"/>
      <c r="U2902" s="2"/>
      <c r="V2902" s="2"/>
      <c r="W2902" s="2"/>
      <c r="X2902" s="2"/>
      <c r="Y2902" s="2"/>
      <c r="Z2902" s="2"/>
      <c r="AA2902" s="2"/>
      <c r="AB2902" s="2"/>
      <c r="AC2902" s="2"/>
      <c r="AD2902" s="2"/>
      <c r="AE2902" s="2"/>
    </row>
    <row r="2903" spans="1:31">
      <c r="A2903" s="56" t="s">
        <v>184</v>
      </c>
      <c r="B2903" s="2" t="s">
        <v>77</v>
      </c>
      <c r="C2903" s="14" t="s">
        <v>194</v>
      </c>
      <c r="D2903" s="2">
        <v>2016</v>
      </c>
      <c r="E2903" s="14">
        <v>2016</v>
      </c>
      <c r="F2903" s="14" t="s">
        <v>104</v>
      </c>
      <c r="G2903" s="26">
        <v>61056</v>
      </c>
      <c r="H2903" s="26">
        <v>117663</v>
      </c>
      <c r="I2903" s="53">
        <v>443017</v>
      </c>
      <c r="J2903" s="30">
        <v>0.94769999999999999</v>
      </c>
      <c r="K2903" s="30"/>
      <c r="L2903" s="149">
        <v>11</v>
      </c>
      <c r="M2903" s="30">
        <v>0.45500000000000002</v>
      </c>
      <c r="N2903" s="30">
        <v>5.5800000000000002E-2</v>
      </c>
      <c r="O2903" s="1"/>
      <c r="P2903" s="1"/>
      <c r="Q2903" s="1"/>
      <c r="R2903" s="1"/>
      <c r="S2903" s="1"/>
      <c r="T2903" s="1"/>
      <c r="U2903" s="1"/>
      <c r="V2903" s="1"/>
      <c r="W2903" s="1"/>
      <c r="X2903" s="1"/>
      <c r="Y2903" s="1"/>
      <c r="Z2903" s="1"/>
      <c r="AA2903" s="1"/>
      <c r="AB2903" s="1"/>
      <c r="AC2903" s="1"/>
      <c r="AD2903" s="1"/>
      <c r="AE2903" s="1"/>
    </row>
    <row r="2904" spans="1:31">
      <c r="A2904" s="56" t="s">
        <v>185</v>
      </c>
      <c r="B2904" s="2" t="s">
        <v>78</v>
      </c>
      <c r="C2904" s="14" t="s">
        <v>194</v>
      </c>
      <c r="D2904" s="2">
        <v>2016</v>
      </c>
      <c r="E2904" s="14">
        <v>2016</v>
      </c>
      <c r="F2904" s="14" t="s">
        <v>104</v>
      </c>
      <c r="G2904" s="26">
        <v>97</v>
      </c>
      <c r="H2904" s="26">
        <v>162</v>
      </c>
      <c r="I2904" s="53">
        <v>357</v>
      </c>
      <c r="J2904" s="30">
        <v>1</v>
      </c>
      <c r="K2904" s="30"/>
      <c r="L2904" s="149">
        <v>48</v>
      </c>
      <c r="M2904" s="30">
        <v>0.20799999999999999</v>
      </c>
      <c r="N2904" s="30">
        <v>5.3999999999999999E-2</v>
      </c>
      <c r="O2904" s="1"/>
      <c r="P2904" s="1"/>
      <c r="Q2904" s="1"/>
      <c r="R2904" s="1"/>
      <c r="S2904" s="1"/>
      <c r="T2904" s="1"/>
      <c r="U2904" s="1"/>
      <c r="V2904" s="1"/>
      <c r="W2904" s="1"/>
      <c r="X2904" s="1"/>
      <c r="Y2904" s="1"/>
      <c r="Z2904" s="1"/>
      <c r="AA2904" s="1"/>
      <c r="AB2904" s="1"/>
      <c r="AC2904" s="1"/>
      <c r="AD2904" s="1"/>
      <c r="AE2904" s="1"/>
    </row>
    <row r="2905" spans="1:31">
      <c r="A2905" s="56" t="s">
        <v>186</v>
      </c>
      <c r="B2905" s="2" t="s">
        <v>78</v>
      </c>
      <c r="C2905" s="14" t="s">
        <v>194</v>
      </c>
      <c r="D2905" s="2">
        <v>2016</v>
      </c>
      <c r="E2905" s="14">
        <v>2016</v>
      </c>
      <c r="F2905" s="14" t="s">
        <v>104</v>
      </c>
      <c r="G2905" s="26">
        <v>1697</v>
      </c>
      <c r="H2905" s="26">
        <v>3393</v>
      </c>
      <c r="I2905" s="53">
        <v>8330</v>
      </c>
      <c r="J2905" s="30">
        <v>0.95399999999999996</v>
      </c>
      <c r="K2905" s="30"/>
      <c r="L2905" s="149">
        <v>48</v>
      </c>
      <c r="M2905" s="30">
        <v>0.20799999999999999</v>
      </c>
      <c r="N2905" s="30">
        <v>5.3999999999999999E-2</v>
      </c>
      <c r="O2905" s="1"/>
      <c r="P2905" s="1"/>
      <c r="Q2905" s="1"/>
      <c r="R2905" s="1"/>
      <c r="S2905" s="1"/>
      <c r="T2905" s="1"/>
      <c r="U2905" s="1"/>
      <c r="V2905" s="1"/>
      <c r="W2905" s="1"/>
      <c r="X2905" s="1"/>
      <c r="Y2905" s="1"/>
      <c r="Z2905" s="1"/>
      <c r="AA2905" s="1"/>
      <c r="AB2905" s="1"/>
      <c r="AC2905" s="1"/>
      <c r="AD2905" s="1"/>
      <c r="AE2905" s="1"/>
    </row>
    <row r="2906" spans="1:31">
      <c r="A2906" s="56" t="s">
        <v>187</v>
      </c>
      <c r="B2906" s="2" t="s">
        <v>78</v>
      </c>
      <c r="C2906" s="14" t="s">
        <v>194</v>
      </c>
      <c r="D2906" s="2">
        <v>2016</v>
      </c>
      <c r="E2906" s="14">
        <v>2016</v>
      </c>
      <c r="F2906" s="14" t="s">
        <v>104</v>
      </c>
      <c r="G2906" s="26">
        <v>16925</v>
      </c>
      <c r="H2906" s="26">
        <v>32106</v>
      </c>
      <c r="I2906" s="53">
        <v>84165</v>
      </c>
      <c r="J2906" s="30">
        <v>0.93710000000000004</v>
      </c>
      <c r="K2906" s="30"/>
      <c r="L2906" s="149">
        <v>48</v>
      </c>
      <c r="M2906" s="30">
        <v>0.20799999999999999</v>
      </c>
      <c r="N2906" s="30">
        <v>5.3999999999999999E-2</v>
      </c>
    </row>
    <row r="2907" spans="1:31">
      <c r="A2907" s="56" t="s">
        <v>188</v>
      </c>
      <c r="B2907" s="2" t="s">
        <v>78</v>
      </c>
      <c r="C2907" s="14" t="s">
        <v>194</v>
      </c>
      <c r="D2907" s="2">
        <v>2016</v>
      </c>
      <c r="E2907" s="14">
        <v>2016</v>
      </c>
      <c r="F2907" s="14" t="s">
        <v>104</v>
      </c>
      <c r="G2907" s="26">
        <v>2801</v>
      </c>
      <c r="H2907" s="26">
        <v>5207</v>
      </c>
      <c r="I2907" s="53">
        <v>12218</v>
      </c>
      <c r="J2907" s="30">
        <v>0.96689999999999998</v>
      </c>
      <c r="K2907" s="30"/>
      <c r="L2907" s="149">
        <v>48</v>
      </c>
      <c r="M2907" s="30">
        <v>0.20799999999999999</v>
      </c>
      <c r="N2907" s="30">
        <v>5.3999999999999999E-2</v>
      </c>
    </row>
    <row r="2908" spans="1:31">
      <c r="A2908" s="56" t="s">
        <v>189</v>
      </c>
      <c r="B2908" s="2" t="s">
        <v>78</v>
      </c>
      <c r="C2908" s="14" t="s">
        <v>194</v>
      </c>
      <c r="D2908" s="2">
        <v>2016</v>
      </c>
      <c r="E2908" s="14">
        <v>2016</v>
      </c>
      <c r="F2908" s="14" t="s">
        <v>104</v>
      </c>
      <c r="G2908" s="26">
        <v>602</v>
      </c>
      <c r="H2908" s="26">
        <v>1375</v>
      </c>
      <c r="I2908" s="53">
        <v>9006</v>
      </c>
      <c r="J2908" s="30">
        <v>0.81820000000000004</v>
      </c>
      <c r="K2908" s="30"/>
      <c r="L2908" s="149">
        <v>48</v>
      </c>
      <c r="M2908" s="30">
        <v>0.20799999999999999</v>
      </c>
      <c r="N2908" s="30">
        <v>5.3999999999999999E-2</v>
      </c>
    </row>
    <row r="2909" spans="1:31">
      <c r="A2909" s="56" t="s">
        <v>190</v>
      </c>
      <c r="B2909" s="2" t="s">
        <v>77</v>
      </c>
      <c r="C2909" s="14" t="s">
        <v>194</v>
      </c>
      <c r="D2909" s="2">
        <v>2016</v>
      </c>
      <c r="E2909" s="14">
        <v>2016</v>
      </c>
      <c r="F2909" s="14" t="s">
        <v>104</v>
      </c>
      <c r="G2909" s="26">
        <v>35073</v>
      </c>
      <c r="H2909" s="26">
        <v>69942</v>
      </c>
      <c r="I2909" s="53">
        <v>277083</v>
      </c>
      <c r="J2909" s="30">
        <v>0.96379999999999999</v>
      </c>
      <c r="K2909" s="30"/>
      <c r="L2909" s="149">
        <v>7</v>
      </c>
      <c r="M2909" s="30">
        <v>0.42899999999999999</v>
      </c>
      <c r="N2909" s="30">
        <v>4.48E-2</v>
      </c>
    </row>
    <row r="2910" spans="1:31">
      <c r="A2910" s="56" t="s">
        <v>191</v>
      </c>
      <c r="B2910" s="2" t="s">
        <v>78</v>
      </c>
      <c r="C2910" s="14" t="s">
        <v>194</v>
      </c>
      <c r="D2910" s="2">
        <v>2016</v>
      </c>
      <c r="E2910" s="14">
        <v>2016</v>
      </c>
      <c r="F2910" s="14" t="s">
        <v>104</v>
      </c>
      <c r="G2910" s="26">
        <v>2633</v>
      </c>
      <c r="H2910" s="26">
        <v>5389</v>
      </c>
      <c r="I2910" s="53">
        <v>12018</v>
      </c>
      <c r="J2910" s="30">
        <v>0.99039999999999995</v>
      </c>
      <c r="K2910" s="30"/>
      <c r="L2910" s="149">
        <v>48</v>
      </c>
      <c r="M2910" s="30">
        <v>0.20799999999999999</v>
      </c>
      <c r="N2910" s="30">
        <v>5.3999999999999999E-2</v>
      </c>
    </row>
    <row r="2911" spans="1:31">
      <c r="A2911" s="56" t="s">
        <v>192</v>
      </c>
      <c r="B2911" s="2" t="s">
        <v>78</v>
      </c>
      <c r="C2911" s="14" t="s">
        <v>194</v>
      </c>
      <c r="D2911" s="2">
        <v>2016</v>
      </c>
      <c r="E2911" s="14">
        <v>2016</v>
      </c>
      <c r="F2911" s="14" t="s">
        <v>104</v>
      </c>
      <c r="G2911" s="26">
        <v>7226</v>
      </c>
      <c r="H2911" s="26">
        <v>12916</v>
      </c>
      <c r="I2911" s="53">
        <v>39178</v>
      </c>
      <c r="J2911" s="30">
        <v>0.99470000000000003</v>
      </c>
      <c r="K2911" s="30"/>
      <c r="L2911" s="149">
        <v>48</v>
      </c>
      <c r="M2911" s="30">
        <v>0.20799999999999999</v>
      </c>
      <c r="N2911" s="30">
        <v>5.3999999999999999E-2</v>
      </c>
    </row>
    <row r="2912" spans="1:31">
      <c r="A2912" s="13" t="s">
        <v>134</v>
      </c>
      <c r="B2912" s="2" t="s">
        <v>77</v>
      </c>
      <c r="C2912" s="14" t="s">
        <v>194</v>
      </c>
      <c r="D2912" s="2">
        <v>2016</v>
      </c>
      <c r="E2912" s="14">
        <v>2016</v>
      </c>
      <c r="F2912" s="14" t="s">
        <v>104</v>
      </c>
      <c r="G2912" s="26">
        <v>97764</v>
      </c>
      <c r="H2912" s="26">
        <v>226482</v>
      </c>
      <c r="I2912" s="53">
        <v>491244</v>
      </c>
      <c r="J2912" s="30">
        <v>0.93369999999999997</v>
      </c>
      <c r="K2912" s="30"/>
      <c r="L2912" s="149">
        <v>18</v>
      </c>
      <c r="M2912" s="30">
        <v>0.222</v>
      </c>
      <c r="N2912" s="30">
        <v>2.5100000000000001E-2</v>
      </c>
    </row>
    <row r="2913" spans="1:14">
      <c r="A2913" s="13" t="s">
        <v>135</v>
      </c>
      <c r="B2913" s="2" t="s">
        <v>78</v>
      </c>
      <c r="C2913" s="14" t="s">
        <v>194</v>
      </c>
      <c r="D2913" s="2">
        <v>2016</v>
      </c>
      <c r="E2913" s="14">
        <v>2016</v>
      </c>
      <c r="F2913" s="14" t="s">
        <v>104</v>
      </c>
      <c r="G2913" s="26">
        <v>1543</v>
      </c>
      <c r="H2913" s="26">
        <v>3624</v>
      </c>
      <c r="I2913" s="53">
        <v>12178</v>
      </c>
      <c r="J2913" s="30">
        <v>1</v>
      </c>
      <c r="K2913" s="30"/>
      <c r="L2913" s="149">
        <v>48</v>
      </c>
      <c r="M2913" s="30">
        <v>0.20799999999999999</v>
      </c>
      <c r="N2913" s="30">
        <v>5.3999999999999999E-2</v>
      </c>
    </row>
    <row r="2914" spans="1:14">
      <c r="A2914" s="13" t="s">
        <v>136</v>
      </c>
      <c r="B2914" s="2" t="s">
        <v>78</v>
      </c>
      <c r="C2914" s="14" t="s">
        <v>194</v>
      </c>
      <c r="D2914" s="2">
        <v>2016</v>
      </c>
      <c r="E2914" s="14">
        <v>2016</v>
      </c>
      <c r="F2914" s="14" t="s">
        <v>104</v>
      </c>
      <c r="G2914" s="26">
        <v>12544</v>
      </c>
      <c r="H2914" s="26">
        <v>21360</v>
      </c>
      <c r="I2914" s="53">
        <v>53760</v>
      </c>
      <c r="J2914" s="30">
        <v>0.99819999999999998</v>
      </c>
      <c r="K2914" s="30"/>
      <c r="L2914" s="149">
        <v>48</v>
      </c>
      <c r="M2914" s="30">
        <v>0.20799999999999999</v>
      </c>
      <c r="N2914" s="30">
        <v>5.3999999999999999E-2</v>
      </c>
    </row>
    <row r="2915" spans="1:14">
      <c r="A2915" s="13" t="s">
        <v>137</v>
      </c>
      <c r="B2915" s="2" t="s">
        <v>78</v>
      </c>
      <c r="C2915" s="14" t="s">
        <v>194</v>
      </c>
      <c r="D2915" s="2">
        <v>2016</v>
      </c>
      <c r="E2915" s="14">
        <v>2016</v>
      </c>
      <c r="F2915" s="14" t="s">
        <v>104</v>
      </c>
      <c r="G2915" s="26">
        <v>17409</v>
      </c>
      <c r="H2915" s="26">
        <v>42936</v>
      </c>
      <c r="I2915" s="53">
        <v>94108</v>
      </c>
      <c r="J2915" s="30">
        <v>0.98929999999999996</v>
      </c>
      <c r="K2915" s="30"/>
      <c r="L2915" s="149">
        <v>48</v>
      </c>
      <c r="M2915" s="30">
        <v>0.20799999999999999</v>
      </c>
      <c r="N2915" s="30">
        <v>5.3999999999999999E-2</v>
      </c>
    </row>
    <row r="2916" spans="1:14">
      <c r="A2916" s="13" t="s">
        <v>138</v>
      </c>
      <c r="B2916" s="2" t="s">
        <v>78</v>
      </c>
      <c r="C2916" s="14" t="s">
        <v>194</v>
      </c>
      <c r="D2916" s="2">
        <v>2016</v>
      </c>
      <c r="E2916" s="14">
        <v>2016</v>
      </c>
      <c r="F2916" s="14" t="s">
        <v>104</v>
      </c>
      <c r="G2916" s="26">
        <v>1084</v>
      </c>
      <c r="H2916" s="26">
        <v>2120</v>
      </c>
      <c r="I2916" s="53">
        <v>5612</v>
      </c>
      <c r="J2916" s="30">
        <v>1</v>
      </c>
      <c r="K2916" s="30"/>
      <c r="L2916" s="149">
        <v>48</v>
      </c>
      <c r="M2916" s="30">
        <v>0.20799999999999999</v>
      </c>
      <c r="N2916" s="30">
        <v>5.3999999999999999E-2</v>
      </c>
    </row>
    <row r="2917" spans="1:14">
      <c r="A2917" s="13" t="s">
        <v>139</v>
      </c>
      <c r="B2917" s="2" t="s">
        <v>78</v>
      </c>
      <c r="C2917" s="14" t="s">
        <v>194</v>
      </c>
      <c r="D2917" s="2">
        <v>2016</v>
      </c>
      <c r="E2917" s="14">
        <v>2016</v>
      </c>
      <c r="F2917" s="14" t="s">
        <v>104</v>
      </c>
      <c r="G2917" s="26">
        <v>70717</v>
      </c>
      <c r="H2917" s="26">
        <v>164854</v>
      </c>
      <c r="I2917" s="53">
        <v>403074</v>
      </c>
      <c r="J2917" s="30">
        <v>0.99739999999999995</v>
      </c>
      <c r="K2917" s="30"/>
      <c r="L2917" s="149">
        <v>12</v>
      </c>
      <c r="M2917" s="30">
        <v>0.25</v>
      </c>
      <c r="N2917" s="30">
        <v>2.8999999999999998E-3</v>
      </c>
    </row>
    <row r="2918" spans="1:14">
      <c r="A2918" s="13" t="s">
        <v>140</v>
      </c>
      <c r="B2918" s="2" t="s">
        <v>78</v>
      </c>
      <c r="C2918" s="14" t="s">
        <v>194</v>
      </c>
      <c r="D2918" s="2">
        <v>2016</v>
      </c>
      <c r="E2918" s="14">
        <v>2016</v>
      </c>
      <c r="F2918" s="14" t="s">
        <v>104</v>
      </c>
      <c r="G2918" s="26">
        <v>10999</v>
      </c>
      <c r="H2918" s="26">
        <v>25236</v>
      </c>
      <c r="I2918" s="53">
        <v>57243</v>
      </c>
      <c r="J2918" s="30">
        <v>1</v>
      </c>
      <c r="K2918" s="30"/>
      <c r="L2918" s="149">
        <v>48</v>
      </c>
      <c r="M2918" s="30">
        <v>0.20799999999999999</v>
      </c>
      <c r="N2918" s="30">
        <v>5.3999999999999999E-2</v>
      </c>
    </row>
    <row r="2919" spans="1:14">
      <c r="A2919" s="13" t="s">
        <v>141</v>
      </c>
      <c r="B2919" s="2" t="s">
        <v>78</v>
      </c>
      <c r="C2919" s="14" t="s">
        <v>194</v>
      </c>
      <c r="D2919" s="2">
        <v>2016</v>
      </c>
      <c r="E2919" s="14">
        <v>2016</v>
      </c>
      <c r="F2919" s="14" t="s">
        <v>104</v>
      </c>
      <c r="G2919" s="26">
        <v>6671</v>
      </c>
      <c r="H2919" s="26">
        <v>12684</v>
      </c>
      <c r="I2919" s="53">
        <v>31499</v>
      </c>
      <c r="J2919" s="30">
        <v>0.97729999999999995</v>
      </c>
      <c r="K2919" s="30"/>
      <c r="L2919" s="149">
        <v>48</v>
      </c>
      <c r="M2919" s="30">
        <v>0.20799999999999999</v>
      </c>
      <c r="N2919" s="30">
        <v>5.3999999999999999E-2</v>
      </c>
    </row>
    <row r="2920" spans="1:14">
      <c r="A2920" s="13" t="s">
        <v>142</v>
      </c>
      <c r="B2920" s="2" t="s">
        <v>78</v>
      </c>
      <c r="C2920" s="14" t="s">
        <v>194</v>
      </c>
      <c r="D2920" s="2">
        <v>2016</v>
      </c>
      <c r="E2920" s="14">
        <v>2016</v>
      </c>
      <c r="F2920" s="14" t="s">
        <v>104</v>
      </c>
      <c r="G2920" s="26">
        <v>1562</v>
      </c>
      <c r="H2920" s="26">
        <v>3182</v>
      </c>
      <c r="I2920" s="53">
        <v>7834</v>
      </c>
      <c r="J2920" s="30">
        <v>0.88170000000000004</v>
      </c>
      <c r="K2920" s="30"/>
      <c r="L2920" s="149">
        <v>48</v>
      </c>
      <c r="M2920" s="30">
        <v>0.20799999999999999</v>
      </c>
      <c r="N2920" s="30">
        <v>5.3999999999999999E-2</v>
      </c>
    </row>
    <row r="2921" spans="1:14">
      <c r="A2921" s="13" t="s">
        <v>143</v>
      </c>
      <c r="B2921" s="2" t="s">
        <v>79</v>
      </c>
      <c r="C2921" s="14" t="s">
        <v>194</v>
      </c>
      <c r="D2921" s="2">
        <v>2016</v>
      </c>
      <c r="E2921" s="14">
        <v>2016</v>
      </c>
      <c r="F2921" s="14" t="s">
        <v>104</v>
      </c>
      <c r="G2921" s="26">
        <v>567378</v>
      </c>
      <c r="H2921" s="26">
        <v>1138126</v>
      </c>
      <c r="I2921" s="53">
        <v>4148161</v>
      </c>
      <c r="J2921" s="30">
        <v>0.96619999999999995</v>
      </c>
      <c r="K2921" s="30"/>
      <c r="L2921" s="149">
        <v>52</v>
      </c>
      <c r="M2921" s="30">
        <v>0.71199999999999997</v>
      </c>
      <c r="N2921" s="30">
        <v>4.6899999999999997E-2</v>
      </c>
    </row>
    <row r="2922" spans="1:14">
      <c r="A2922" s="13" t="s">
        <v>144</v>
      </c>
      <c r="B2922" s="2" t="s">
        <v>78</v>
      </c>
      <c r="C2922" s="14" t="s">
        <v>194</v>
      </c>
      <c r="D2922" s="2">
        <v>2016</v>
      </c>
      <c r="E2922" s="14">
        <v>2016</v>
      </c>
      <c r="F2922" s="14" t="s">
        <v>104</v>
      </c>
      <c r="G2922" s="26">
        <v>12337</v>
      </c>
      <c r="H2922" s="26">
        <v>30085</v>
      </c>
      <c r="I2922" s="53">
        <v>70334</v>
      </c>
      <c r="J2922" s="30">
        <v>1</v>
      </c>
      <c r="K2922" s="30"/>
      <c r="L2922" s="149">
        <v>48</v>
      </c>
      <c r="M2922" s="30">
        <v>0.20799999999999999</v>
      </c>
      <c r="N2922" s="30">
        <v>5.3999999999999999E-2</v>
      </c>
    </row>
    <row r="2923" spans="1:14">
      <c r="A2923" s="13" t="s">
        <v>145</v>
      </c>
      <c r="B2923" s="2" t="s">
        <v>78</v>
      </c>
      <c r="C2923" s="14" t="s">
        <v>194</v>
      </c>
      <c r="D2923" s="2">
        <v>2016</v>
      </c>
      <c r="E2923" s="14">
        <v>2016</v>
      </c>
      <c r="F2923" s="14" t="s">
        <v>104</v>
      </c>
      <c r="G2923" s="26">
        <v>6293</v>
      </c>
      <c r="H2923" s="26">
        <v>10397</v>
      </c>
      <c r="I2923" s="53">
        <v>45116</v>
      </c>
      <c r="J2923" s="30">
        <v>0.99039999999999995</v>
      </c>
      <c r="K2923" s="30"/>
      <c r="L2923" s="149">
        <v>48</v>
      </c>
      <c r="M2923" s="30">
        <v>0.20799999999999999</v>
      </c>
      <c r="N2923" s="30">
        <v>5.3999999999999999E-2</v>
      </c>
    </row>
    <row r="2924" spans="1:14">
      <c r="A2924" s="13" t="s">
        <v>146</v>
      </c>
      <c r="B2924" s="2" t="s">
        <v>78</v>
      </c>
      <c r="C2924" s="14" t="s">
        <v>194</v>
      </c>
      <c r="D2924" s="2">
        <v>2016</v>
      </c>
      <c r="E2924" s="14">
        <v>2016</v>
      </c>
      <c r="F2924" s="14" t="s">
        <v>104</v>
      </c>
      <c r="G2924" s="26">
        <v>1123</v>
      </c>
      <c r="H2924" s="26">
        <v>2099</v>
      </c>
      <c r="I2924" s="53">
        <v>4860</v>
      </c>
      <c r="J2924" s="30">
        <v>0.93479999999999996</v>
      </c>
      <c r="K2924" s="30"/>
      <c r="L2924" s="149">
        <v>48</v>
      </c>
      <c r="M2924" s="30">
        <v>0.20799999999999999</v>
      </c>
      <c r="N2924" s="30">
        <v>5.3999999999999999E-2</v>
      </c>
    </row>
    <row r="2925" spans="1:14">
      <c r="A2925" s="13" t="s">
        <v>147</v>
      </c>
      <c r="B2925" s="2" t="s">
        <v>78</v>
      </c>
      <c r="C2925" s="14" t="s">
        <v>194</v>
      </c>
      <c r="D2925" s="2">
        <v>2016</v>
      </c>
      <c r="E2925" s="14">
        <v>2016</v>
      </c>
      <c r="F2925" s="14" t="s">
        <v>104</v>
      </c>
      <c r="G2925" s="26">
        <v>6874</v>
      </c>
      <c r="H2925" s="26">
        <v>12975</v>
      </c>
      <c r="I2925" s="53">
        <v>41690</v>
      </c>
      <c r="J2925" s="30">
        <v>1</v>
      </c>
      <c r="K2925" s="30"/>
      <c r="L2925" s="149">
        <v>48</v>
      </c>
      <c r="M2925" s="30">
        <v>0.20799999999999999</v>
      </c>
      <c r="N2925" s="30">
        <v>5.3999999999999999E-2</v>
      </c>
    </row>
    <row r="2926" spans="1:14">
      <c r="A2926" s="13" t="s">
        <v>148</v>
      </c>
      <c r="B2926" s="2" t="s">
        <v>78</v>
      </c>
      <c r="C2926" s="14" t="s">
        <v>194</v>
      </c>
      <c r="D2926" s="2">
        <v>2016</v>
      </c>
      <c r="E2926" s="14">
        <v>2016</v>
      </c>
      <c r="F2926" s="14" t="s">
        <v>104</v>
      </c>
      <c r="G2926" s="26">
        <v>25063</v>
      </c>
      <c r="H2926" s="26">
        <v>58061</v>
      </c>
      <c r="I2926" s="53">
        <v>140361</v>
      </c>
      <c r="J2926" s="30">
        <v>0.99609999999999999</v>
      </c>
      <c r="K2926" s="30"/>
      <c r="L2926" s="149">
        <v>3</v>
      </c>
      <c r="M2926" s="30">
        <v>0</v>
      </c>
      <c r="N2926" s="30">
        <v>3.5499999999999997E-2</v>
      </c>
    </row>
    <row r="2927" spans="1:14">
      <c r="A2927" s="13" t="s">
        <v>149</v>
      </c>
      <c r="B2927" s="2" t="s">
        <v>78</v>
      </c>
      <c r="C2927" s="14" t="s">
        <v>194</v>
      </c>
      <c r="D2927" s="2">
        <v>2016</v>
      </c>
      <c r="E2927" s="14">
        <v>2016</v>
      </c>
      <c r="F2927" s="14" t="s">
        <v>104</v>
      </c>
      <c r="G2927" s="26">
        <v>494</v>
      </c>
      <c r="H2927" s="26">
        <v>1073</v>
      </c>
      <c r="I2927" s="53">
        <v>3097</v>
      </c>
      <c r="J2927" s="30">
        <v>0.97060000000000002</v>
      </c>
      <c r="K2927" s="30"/>
      <c r="L2927" s="149">
        <v>48</v>
      </c>
      <c r="M2927" s="30">
        <v>0.20799999999999999</v>
      </c>
      <c r="N2927" s="30">
        <v>5.3999999999999999E-2</v>
      </c>
    </row>
    <row r="2928" spans="1:14">
      <c r="A2928" s="13" t="s">
        <v>150</v>
      </c>
      <c r="B2928" s="2" t="s">
        <v>78</v>
      </c>
      <c r="C2928" s="14" t="s">
        <v>194</v>
      </c>
      <c r="D2928" s="2">
        <v>2016</v>
      </c>
      <c r="E2928" s="14">
        <v>2016</v>
      </c>
      <c r="F2928" s="14" t="s">
        <v>104</v>
      </c>
      <c r="G2928" s="26">
        <v>450</v>
      </c>
      <c r="H2928" s="26">
        <v>802</v>
      </c>
      <c r="I2928" s="53">
        <v>3755</v>
      </c>
      <c r="J2928" s="30">
        <v>1</v>
      </c>
      <c r="K2928" s="30"/>
      <c r="L2928" s="149">
        <v>48</v>
      </c>
      <c r="M2928" s="30">
        <v>0.20799999999999999</v>
      </c>
      <c r="N2928" s="30">
        <v>5.3999999999999999E-2</v>
      </c>
    </row>
    <row r="2929" spans="1:14">
      <c r="A2929" s="13" t="s">
        <v>151</v>
      </c>
      <c r="B2929" s="2" t="s">
        <v>78</v>
      </c>
      <c r="C2929" s="14" t="s">
        <v>194</v>
      </c>
      <c r="D2929" s="2">
        <v>2016</v>
      </c>
      <c r="E2929" s="14">
        <v>2016</v>
      </c>
      <c r="F2929" s="14" t="s">
        <v>104</v>
      </c>
      <c r="G2929" s="26">
        <v>24755</v>
      </c>
      <c r="H2929" s="26">
        <v>55614</v>
      </c>
      <c r="I2929" s="53">
        <v>180888</v>
      </c>
      <c r="J2929" s="30">
        <v>0.99919999999999998</v>
      </c>
      <c r="K2929" s="30"/>
      <c r="L2929" s="149">
        <v>4</v>
      </c>
      <c r="M2929" s="30">
        <v>0</v>
      </c>
      <c r="N2929" s="30">
        <v>5.2200000000000003E-2</v>
      </c>
    </row>
    <row r="2930" spans="1:14">
      <c r="A2930" s="13" t="s">
        <v>152</v>
      </c>
      <c r="B2930" s="2" t="s">
        <v>78</v>
      </c>
      <c r="C2930" s="14" t="s">
        <v>194</v>
      </c>
      <c r="D2930" s="2">
        <v>2016</v>
      </c>
      <c r="E2930" s="14">
        <v>2016</v>
      </c>
      <c r="F2930" s="14" t="s">
        <v>104</v>
      </c>
      <c r="G2930" s="26">
        <v>3637</v>
      </c>
      <c r="H2930" s="26">
        <v>7478</v>
      </c>
      <c r="I2930" s="53">
        <v>32763</v>
      </c>
      <c r="J2930" s="30">
        <v>0.98709999999999998</v>
      </c>
      <c r="K2930" s="30"/>
      <c r="L2930" s="149">
        <v>48</v>
      </c>
      <c r="M2930" s="30">
        <v>0.20799999999999999</v>
      </c>
      <c r="N2930" s="30">
        <v>5.3999999999999999E-2</v>
      </c>
    </row>
    <row r="2931" spans="1:14">
      <c r="A2931" s="13" t="s">
        <v>153</v>
      </c>
      <c r="B2931" s="2" t="s">
        <v>78</v>
      </c>
      <c r="C2931" s="14" t="s">
        <v>194</v>
      </c>
      <c r="D2931" s="2">
        <v>2016</v>
      </c>
      <c r="E2931" s="14">
        <v>2016</v>
      </c>
      <c r="F2931" s="14" t="s">
        <v>104</v>
      </c>
      <c r="G2931" s="26">
        <v>4325</v>
      </c>
      <c r="H2931" s="26">
        <v>7744</v>
      </c>
      <c r="I2931" s="53">
        <v>25642</v>
      </c>
      <c r="J2931" s="30">
        <v>1</v>
      </c>
      <c r="K2931" s="30"/>
      <c r="L2931" s="149">
        <v>48</v>
      </c>
      <c r="M2931" s="30">
        <v>0.20799999999999999</v>
      </c>
      <c r="N2931" s="30">
        <v>5.3999999999999999E-2</v>
      </c>
    </row>
    <row r="2932" spans="1:14">
      <c r="A2932" s="13" t="s">
        <v>154</v>
      </c>
      <c r="B2932" s="2" t="s">
        <v>77</v>
      </c>
      <c r="C2932" s="14" t="s">
        <v>194</v>
      </c>
      <c r="D2932" s="2">
        <v>2016</v>
      </c>
      <c r="E2932" s="14">
        <v>2016</v>
      </c>
      <c r="F2932" s="14" t="s">
        <v>104</v>
      </c>
      <c r="G2932" s="26">
        <v>123663</v>
      </c>
      <c r="H2932" s="26">
        <v>256008</v>
      </c>
      <c r="I2932" s="53">
        <v>910010</v>
      </c>
      <c r="J2932" s="30">
        <v>0.98219999999999996</v>
      </c>
      <c r="K2932" s="30"/>
      <c r="L2932" s="149">
        <v>23</v>
      </c>
      <c r="M2932" s="30">
        <v>0.435</v>
      </c>
      <c r="N2932" s="30">
        <v>3.0099999999999998E-2</v>
      </c>
    </row>
    <row r="2933" spans="1:14">
      <c r="A2933" s="13" t="s">
        <v>155</v>
      </c>
      <c r="B2933" s="2" t="s">
        <v>77</v>
      </c>
      <c r="C2933" s="14" t="s">
        <v>194</v>
      </c>
      <c r="D2933" s="2">
        <v>2016</v>
      </c>
      <c r="E2933" s="14">
        <v>2016</v>
      </c>
      <c r="F2933" s="14" t="s">
        <v>104</v>
      </c>
      <c r="G2933" s="26">
        <v>9265</v>
      </c>
      <c r="H2933" s="26">
        <v>17900</v>
      </c>
      <c r="I2933" s="53">
        <v>65033</v>
      </c>
      <c r="J2933" s="30">
        <v>0.97240000000000004</v>
      </c>
      <c r="K2933" s="30"/>
      <c r="L2933" s="149">
        <v>48</v>
      </c>
      <c r="M2933" s="30">
        <v>0.20799999999999999</v>
      </c>
      <c r="N2933" s="30">
        <v>5.3999999999999999E-2</v>
      </c>
    </row>
    <row r="2934" spans="1:14">
      <c r="A2934" s="13" t="s">
        <v>156</v>
      </c>
      <c r="B2934" s="2" t="s">
        <v>78</v>
      </c>
      <c r="C2934" s="14" t="s">
        <v>194</v>
      </c>
      <c r="D2934" s="2">
        <v>2016</v>
      </c>
      <c r="E2934" s="14">
        <v>2016</v>
      </c>
      <c r="F2934" s="14" t="s">
        <v>104</v>
      </c>
      <c r="G2934" s="26">
        <v>1206</v>
      </c>
      <c r="H2934" s="26">
        <v>2264</v>
      </c>
      <c r="I2934" s="53">
        <v>6205</v>
      </c>
      <c r="J2934" s="30">
        <v>1</v>
      </c>
      <c r="K2934" s="30"/>
      <c r="L2934" s="149">
        <v>48</v>
      </c>
      <c r="M2934" s="30">
        <v>0.20799999999999999</v>
      </c>
      <c r="N2934" s="30">
        <v>5.3999999999999999E-2</v>
      </c>
    </row>
    <row r="2935" spans="1:14">
      <c r="A2935" s="13" t="s">
        <v>157</v>
      </c>
      <c r="B2935" s="2" t="s">
        <v>78</v>
      </c>
      <c r="C2935" s="14" t="s">
        <v>194</v>
      </c>
      <c r="D2935" s="2">
        <v>2016</v>
      </c>
      <c r="E2935" s="14">
        <v>2016</v>
      </c>
      <c r="F2935" s="14" t="s">
        <v>104</v>
      </c>
      <c r="G2935" s="26">
        <v>129440</v>
      </c>
      <c r="H2935" s="26">
        <v>290613</v>
      </c>
      <c r="I2935" s="53">
        <v>832411</v>
      </c>
      <c r="J2935" s="30">
        <v>0.996</v>
      </c>
      <c r="K2935" s="30"/>
      <c r="L2935" s="149">
        <v>24</v>
      </c>
      <c r="M2935" s="30">
        <v>0.29199999999999998</v>
      </c>
      <c r="N2935" s="30">
        <v>3.6999999999999998E-2</v>
      </c>
    </row>
    <row r="2936" spans="1:14">
      <c r="A2936" s="13" t="s">
        <v>158</v>
      </c>
      <c r="B2936" s="2" t="s">
        <v>77</v>
      </c>
      <c r="C2936" s="14" t="s">
        <v>194</v>
      </c>
      <c r="D2936" s="2">
        <v>2016</v>
      </c>
      <c r="E2936" s="14">
        <v>2016</v>
      </c>
      <c r="F2936" s="14" t="s">
        <v>104</v>
      </c>
      <c r="G2936" s="26">
        <v>104048</v>
      </c>
      <c r="H2936" s="26">
        <v>217132</v>
      </c>
      <c r="I2936" s="53">
        <v>559244</v>
      </c>
      <c r="J2936" s="30">
        <v>0.99029999999999996</v>
      </c>
      <c r="K2936" s="30"/>
      <c r="L2936" s="149">
        <v>20</v>
      </c>
      <c r="M2936" s="30">
        <v>0.4</v>
      </c>
      <c r="N2936" s="30">
        <v>3.3399999999999999E-2</v>
      </c>
    </row>
    <row r="2937" spans="1:14">
      <c r="A2937" s="13" t="s">
        <v>159</v>
      </c>
      <c r="B2937" s="2" t="s">
        <v>78</v>
      </c>
      <c r="C2937" s="14" t="s">
        <v>194</v>
      </c>
      <c r="D2937" s="2">
        <v>2016</v>
      </c>
      <c r="E2937" s="14">
        <v>2016</v>
      </c>
      <c r="F2937" s="14" t="s">
        <v>104</v>
      </c>
      <c r="G2937" s="26">
        <v>2697</v>
      </c>
      <c r="H2937" s="26">
        <v>5996</v>
      </c>
      <c r="I2937" s="53">
        <v>18687</v>
      </c>
      <c r="J2937" s="30">
        <v>1</v>
      </c>
      <c r="K2937" s="30"/>
      <c r="L2937" s="149">
        <v>48</v>
      </c>
      <c r="M2937" s="30">
        <v>0.20799999999999999</v>
      </c>
      <c r="N2937" s="30">
        <v>5.3999999999999999E-2</v>
      </c>
    </row>
    <row r="2938" spans="1:14">
      <c r="A2938" s="13" t="s">
        <v>160</v>
      </c>
      <c r="B2938" s="2" t="s">
        <v>78</v>
      </c>
      <c r="C2938" s="14" t="s">
        <v>194</v>
      </c>
      <c r="D2938" s="2">
        <v>2016</v>
      </c>
      <c r="E2938" s="14">
        <v>2016</v>
      </c>
      <c r="F2938" s="14" t="s">
        <v>104</v>
      </c>
      <c r="G2938" s="26">
        <v>179978</v>
      </c>
      <c r="H2938" s="26">
        <v>395523</v>
      </c>
      <c r="I2938" s="53">
        <v>878241</v>
      </c>
      <c r="J2938" s="30">
        <v>0.99950000000000006</v>
      </c>
      <c r="K2938" s="30"/>
      <c r="L2938" s="149">
        <v>19</v>
      </c>
      <c r="M2938" s="30">
        <v>0.21099999999999999</v>
      </c>
      <c r="N2938" s="30">
        <v>2.12E-2</v>
      </c>
    </row>
    <row r="2939" spans="1:14">
      <c r="A2939" s="13" t="s">
        <v>161</v>
      </c>
      <c r="B2939" s="2" t="s">
        <v>77</v>
      </c>
      <c r="C2939" s="14" t="s">
        <v>194</v>
      </c>
      <c r="D2939" s="2">
        <v>2016</v>
      </c>
      <c r="E2939" s="14">
        <v>2016</v>
      </c>
      <c r="F2939" s="14" t="s">
        <v>104</v>
      </c>
      <c r="G2939" s="26">
        <v>142797</v>
      </c>
      <c r="H2939" s="26">
        <v>289206</v>
      </c>
      <c r="I2939" s="53">
        <v>908130</v>
      </c>
      <c r="J2939" s="30">
        <v>0.94710000000000005</v>
      </c>
      <c r="K2939" s="30"/>
      <c r="L2939" s="149">
        <v>28</v>
      </c>
      <c r="M2939" s="30">
        <v>0.42899999999999999</v>
      </c>
      <c r="N2939" s="30">
        <v>1.8800000000000001E-2</v>
      </c>
    </row>
    <row r="2940" spans="1:14">
      <c r="A2940" s="13" t="s">
        <v>162</v>
      </c>
      <c r="B2940" s="2" t="s">
        <v>77</v>
      </c>
      <c r="C2940" s="14" t="s">
        <v>194</v>
      </c>
      <c r="D2940" s="2">
        <v>2016</v>
      </c>
      <c r="E2940" s="14">
        <v>2016</v>
      </c>
      <c r="F2940" s="14" t="s">
        <v>104</v>
      </c>
      <c r="G2940" s="26">
        <v>34717</v>
      </c>
      <c r="H2940" s="26">
        <v>52762</v>
      </c>
      <c r="I2940" s="53">
        <v>228277</v>
      </c>
      <c r="J2940" s="30">
        <v>0.97260000000000002</v>
      </c>
      <c r="K2940" s="30"/>
      <c r="L2940" s="149">
        <v>6</v>
      </c>
      <c r="M2940" s="30">
        <v>0.66700000000000004</v>
      </c>
      <c r="N2940" s="30">
        <v>4.5499999999999999E-2</v>
      </c>
    </row>
    <row r="2941" spans="1:14">
      <c r="A2941" s="13" t="s">
        <v>163</v>
      </c>
      <c r="B2941" s="2" t="s">
        <v>78</v>
      </c>
      <c r="C2941" s="14" t="s">
        <v>194</v>
      </c>
      <c r="D2941" s="2">
        <v>2016</v>
      </c>
      <c r="E2941" s="14">
        <v>2016</v>
      </c>
      <c r="F2941" s="14" t="s">
        <v>104</v>
      </c>
      <c r="G2941" s="26">
        <v>52536</v>
      </c>
      <c r="H2941" s="26">
        <v>118821</v>
      </c>
      <c r="I2941" s="53">
        <v>299647</v>
      </c>
      <c r="J2941" s="30">
        <v>0.99339999999999995</v>
      </c>
      <c r="K2941" s="30"/>
      <c r="L2941" s="149">
        <v>8</v>
      </c>
      <c r="M2941" s="30">
        <v>0.125</v>
      </c>
      <c r="N2941" s="30">
        <v>2.0400000000000001E-2</v>
      </c>
    </row>
    <row r="2942" spans="1:14">
      <c r="A2942" s="13" t="s">
        <v>164</v>
      </c>
      <c r="B2942" s="2" t="s">
        <v>77</v>
      </c>
      <c r="C2942" s="14" t="s">
        <v>194</v>
      </c>
      <c r="D2942" s="2">
        <v>2016</v>
      </c>
      <c r="E2942" s="14">
        <v>2016</v>
      </c>
      <c r="F2942" s="14" t="s">
        <v>104</v>
      </c>
      <c r="G2942" s="26">
        <v>10115</v>
      </c>
      <c r="H2942" s="26">
        <v>18605</v>
      </c>
      <c r="I2942" s="53">
        <v>62522</v>
      </c>
      <c r="J2942" s="30">
        <v>0.96650000000000003</v>
      </c>
      <c r="K2942" s="30"/>
      <c r="L2942" s="149">
        <v>48</v>
      </c>
      <c r="M2942" s="30">
        <v>0.20799999999999999</v>
      </c>
      <c r="N2942" s="30">
        <v>5.3999999999999999E-2</v>
      </c>
    </row>
    <row r="2943" spans="1:14">
      <c r="A2943" s="13" t="s">
        <v>165</v>
      </c>
      <c r="B2943" s="2" t="s">
        <v>77</v>
      </c>
      <c r="C2943" s="14" t="s">
        <v>194</v>
      </c>
      <c r="D2943" s="2">
        <v>2016</v>
      </c>
      <c r="E2943" s="14">
        <v>2016</v>
      </c>
      <c r="F2943" s="14" t="s">
        <v>104</v>
      </c>
      <c r="G2943" s="26">
        <v>15598</v>
      </c>
      <c r="H2943" s="26">
        <v>30378</v>
      </c>
      <c r="I2943" s="53">
        <v>158843</v>
      </c>
      <c r="J2943" s="30">
        <v>0.96860000000000002</v>
      </c>
      <c r="K2943" s="30"/>
      <c r="L2943" s="149">
        <v>48</v>
      </c>
      <c r="M2943" s="30">
        <v>0.20799999999999999</v>
      </c>
      <c r="N2943" s="30">
        <v>5.3999999999999999E-2</v>
      </c>
    </row>
    <row r="2944" spans="1:14">
      <c r="A2944" s="13" t="s">
        <v>166</v>
      </c>
      <c r="B2944" s="2" t="s">
        <v>77</v>
      </c>
      <c r="C2944" s="14" t="s">
        <v>194</v>
      </c>
      <c r="D2944" s="2">
        <v>2016</v>
      </c>
      <c r="E2944" s="14">
        <v>2016</v>
      </c>
      <c r="F2944" s="14" t="s">
        <v>104</v>
      </c>
      <c r="G2944" s="26">
        <v>19143</v>
      </c>
      <c r="H2944" s="26">
        <v>40326</v>
      </c>
      <c r="I2944" s="53">
        <v>144208</v>
      </c>
      <c r="J2944" s="30">
        <v>0.95250000000000001</v>
      </c>
      <c r="K2944" s="30"/>
      <c r="L2944" s="149">
        <v>48</v>
      </c>
      <c r="M2944" s="30">
        <v>0.20799999999999999</v>
      </c>
      <c r="N2944" s="30">
        <v>5.3999999999999999E-2</v>
      </c>
    </row>
    <row r="2945" spans="1:31">
      <c r="A2945" s="13" t="s">
        <v>167</v>
      </c>
      <c r="B2945" s="2" t="s">
        <v>77</v>
      </c>
      <c r="C2945" s="14" t="s">
        <v>194</v>
      </c>
      <c r="D2945" s="2">
        <v>2016</v>
      </c>
      <c r="E2945" s="14">
        <v>2016</v>
      </c>
      <c r="F2945" s="14" t="s">
        <v>104</v>
      </c>
      <c r="G2945" s="26">
        <v>53922</v>
      </c>
      <c r="H2945" s="26">
        <v>106603</v>
      </c>
      <c r="I2945" s="53">
        <v>452010</v>
      </c>
      <c r="J2945" s="30">
        <v>0.97829999999999995</v>
      </c>
      <c r="K2945" s="30"/>
      <c r="L2945" s="149">
        <v>10</v>
      </c>
      <c r="M2945" s="30">
        <v>0.3</v>
      </c>
      <c r="N2945" s="30">
        <v>4.2799999999999998E-2</v>
      </c>
    </row>
    <row r="2946" spans="1:31">
      <c r="A2946" s="13" t="s">
        <v>168</v>
      </c>
      <c r="B2946" s="2" t="s">
        <v>77</v>
      </c>
      <c r="C2946" s="14" t="s">
        <v>194</v>
      </c>
      <c r="D2946" s="2">
        <v>2016</v>
      </c>
      <c r="E2946" s="14">
        <v>2016</v>
      </c>
      <c r="F2946" s="14" t="s">
        <v>104</v>
      </c>
      <c r="G2946" s="26">
        <v>14946</v>
      </c>
      <c r="H2946" s="26">
        <v>27563</v>
      </c>
      <c r="I2946" s="53">
        <v>81186</v>
      </c>
      <c r="J2946" s="30">
        <v>0.97089999999999999</v>
      </c>
      <c r="K2946" s="30"/>
      <c r="L2946" s="149">
        <v>48</v>
      </c>
      <c r="M2946" s="30">
        <v>0.20799999999999999</v>
      </c>
      <c r="N2946" s="30">
        <v>5.3999999999999999E-2</v>
      </c>
    </row>
    <row r="2947" spans="1:31">
      <c r="A2947" s="13" t="s">
        <v>169</v>
      </c>
      <c r="B2947" s="2" t="s">
        <v>78</v>
      </c>
      <c r="C2947" s="14" t="s">
        <v>194</v>
      </c>
      <c r="D2947" s="2">
        <v>2016</v>
      </c>
      <c r="E2947" s="14">
        <v>2016</v>
      </c>
      <c r="F2947" s="14" t="s">
        <v>104</v>
      </c>
      <c r="G2947" s="26">
        <v>12929</v>
      </c>
      <c r="H2947" s="26">
        <v>24679</v>
      </c>
      <c r="I2947" s="53">
        <v>66010</v>
      </c>
      <c r="J2947" s="30">
        <v>0.98650000000000004</v>
      </c>
      <c r="K2947" s="30"/>
      <c r="L2947" s="149">
        <v>48</v>
      </c>
      <c r="M2947" s="30">
        <v>0.20799999999999999</v>
      </c>
      <c r="N2947" s="30">
        <v>5.3999999999999999E-2</v>
      </c>
    </row>
    <row r="2948" spans="1:31">
      <c r="A2948" s="13" t="s">
        <v>170</v>
      </c>
      <c r="B2948" s="2" t="s">
        <v>78</v>
      </c>
      <c r="C2948" s="14" t="s">
        <v>194</v>
      </c>
      <c r="D2948" s="2">
        <v>2016</v>
      </c>
      <c r="E2948" s="14">
        <v>2016</v>
      </c>
      <c r="F2948" s="14" t="s">
        <v>104</v>
      </c>
      <c r="G2948" s="26">
        <v>166</v>
      </c>
      <c r="H2948" s="26">
        <v>295</v>
      </c>
      <c r="I2948" s="53">
        <v>808</v>
      </c>
      <c r="J2948" s="30">
        <v>1</v>
      </c>
      <c r="K2948" s="30"/>
      <c r="L2948" s="149">
        <v>48</v>
      </c>
      <c r="M2948" s="30">
        <v>0.20799999999999999</v>
      </c>
      <c r="N2948" s="30">
        <v>5.3999999999999999E-2</v>
      </c>
    </row>
    <row r="2949" spans="1:31">
      <c r="A2949" s="13" t="s">
        <v>171</v>
      </c>
      <c r="B2949" s="2" t="s">
        <v>78</v>
      </c>
      <c r="C2949" s="14" t="s">
        <v>194</v>
      </c>
      <c r="D2949" s="2">
        <v>2016</v>
      </c>
      <c r="E2949" s="14">
        <v>2016</v>
      </c>
      <c r="F2949" s="14" t="s">
        <v>104</v>
      </c>
      <c r="G2949" s="26">
        <v>3347</v>
      </c>
      <c r="H2949" s="26">
        <v>7104</v>
      </c>
      <c r="I2949" s="53">
        <v>18086</v>
      </c>
      <c r="J2949" s="30">
        <v>1</v>
      </c>
      <c r="K2949" s="30"/>
      <c r="L2949" s="149">
        <v>48</v>
      </c>
      <c r="M2949" s="30">
        <v>0.20799999999999999</v>
      </c>
      <c r="N2949" s="30">
        <v>5.3999999999999999E-2</v>
      </c>
    </row>
    <row r="2950" spans="1:31">
      <c r="A2950" s="13" t="s">
        <v>172</v>
      </c>
      <c r="B2950" s="2" t="s">
        <v>77</v>
      </c>
      <c r="C2950" s="14" t="s">
        <v>194</v>
      </c>
      <c r="D2950" s="2">
        <v>2016</v>
      </c>
      <c r="E2950" s="14">
        <v>2016</v>
      </c>
      <c r="F2950" s="14" t="s">
        <v>104</v>
      </c>
      <c r="G2950" s="26">
        <v>22783</v>
      </c>
      <c r="H2950" s="26">
        <v>43283</v>
      </c>
      <c r="I2950" s="53">
        <v>124814</v>
      </c>
      <c r="J2950" s="30">
        <v>0.95650000000000002</v>
      </c>
      <c r="K2950" s="30"/>
      <c r="L2950" s="149">
        <v>5</v>
      </c>
      <c r="M2950" s="30">
        <v>0.2</v>
      </c>
      <c r="N2950" s="30">
        <v>1.8100000000000002E-2</v>
      </c>
    </row>
    <row r="2951" spans="1:31">
      <c r="A2951" s="13" t="s">
        <v>173</v>
      </c>
      <c r="B2951" s="2" t="s">
        <v>77</v>
      </c>
      <c r="C2951" s="14" t="s">
        <v>194</v>
      </c>
      <c r="D2951" s="2">
        <v>2016</v>
      </c>
      <c r="E2951" s="14">
        <v>2016</v>
      </c>
      <c r="F2951" s="14" t="s">
        <v>104</v>
      </c>
      <c r="G2951" s="26">
        <v>19477</v>
      </c>
      <c r="H2951" s="26">
        <v>34744</v>
      </c>
      <c r="I2951" s="53">
        <v>128944</v>
      </c>
      <c r="J2951" s="30">
        <v>0.87</v>
      </c>
      <c r="K2951" s="30"/>
      <c r="L2951" s="149">
        <v>48</v>
      </c>
      <c r="M2951" s="30">
        <v>0.20799999999999999</v>
      </c>
      <c r="N2951" s="30">
        <v>5.3999999999999999E-2</v>
      </c>
    </row>
    <row r="2952" spans="1:31">
      <c r="A2952" s="13" t="s">
        <v>174</v>
      </c>
      <c r="B2952" s="2" t="s">
        <v>78</v>
      </c>
      <c r="C2952" s="14" t="s">
        <v>194</v>
      </c>
      <c r="D2952" s="2">
        <v>2016</v>
      </c>
      <c r="E2952" s="14">
        <v>2016</v>
      </c>
      <c r="F2952" s="14" t="s">
        <v>104</v>
      </c>
      <c r="G2952" s="26">
        <v>42632</v>
      </c>
      <c r="H2952" s="26">
        <v>89906</v>
      </c>
      <c r="I2952" s="53">
        <v>241702</v>
      </c>
      <c r="J2952" s="30">
        <v>0.99409999999999998</v>
      </c>
      <c r="K2952" s="30"/>
      <c r="L2952" s="149">
        <v>4</v>
      </c>
      <c r="M2952" s="30">
        <v>0.25</v>
      </c>
      <c r="N2952" s="30">
        <v>1.9900000000000001E-2</v>
      </c>
    </row>
    <row r="2953" spans="1:31">
      <c r="A2953" s="13" t="s">
        <v>175</v>
      </c>
      <c r="B2953" s="2" t="s">
        <v>78</v>
      </c>
      <c r="C2953" s="14" t="s">
        <v>194</v>
      </c>
      <c r="D2953" s="2">
        <v>2016</v>
      </c>
      <c r="E2953" s="14">
        <v>2016</v>
      </c>
      <c r="F2953" s="14" t="s">
        <v>104</v>
      </c>
      <c r="G2953" s="26">
        <v>5835</v>
      </c>
      <c r="H2953" s="26">
        <v>13426</v>
      </c>
      <c r="I2953" s="53">
        <v>41956</v>
      </c>
      <c r="J2953" s="30">
        <v>0.95620000000000005</v>
      </c>
      <c r="K2953" s="30"/>
      <c r="L2953" s="149">
        <v>48</v>
      </c>
      <c r="M2953" s="30">
        <v>0.20799999999999999</v>
      </c>
      <c r="N2953" s="30">
        <v>5.3999999999999999E-2</v>
      </c>
    </row>
    <row r="2954" spans="1:31">
      <c r="A2954" s="13" t="s">
        <v>176</v>
      </c>
      <c r="B2954" s="2" t="s">
        <v>78</v>
      </c>
      <c r="C2954" s="14" t="s">
        <v>194</v>
      </c>
      <c r="D2954" s="2">
        <v>2016</v>
      </c>
      <c r="E2954" s="14">
        <v>2016</v>
      </c>
      <c r="F2954" s="14" t="s">
        <v>104</v>
      </c>
      <c r="G2954" s="26">
        <v>4667</v>
      </c>
      <c r="H2954" s="26">
        <v>10185</v>
      </c>
      <c r="I2954" s="53">
        <v>27658</v>
      </c>
      <c r="J2954" s="30">
        <v>0.89180000000000004</v>
      </c>
      <c r="K2954" s="30"/>
      <c r="L2954" s="149">
        <v>48</v>
      </c>
      <c r="M2954" s="30">
        <v>0.20799999999999999</v>
      </c>
      <c r="N2954" s="30">
        <v>5.3999999999999999E-2</v>
      </c>
      <c r="O2954" s="1"/>
      <c r="P2954" s="1"/>
      <c r="Q2954" s="1"/>
      <c r="R2954" s="1"/>
      <c r="S2954" s="1"/>
      <c r="T2954" s="1"/>
      <c r="U2954" s="1"/>
      <c r="V2954" s="1"/>
      <c r="W2954" s="1"/>
      <c r="X2954" s="1"/>
      <c r="Y2954" s="1"/>
      <c r="Z2954" s="1"/>
      <c r="AA2954" s="1"/>
      <c r="AB2954" s="1"/>
      <c r="AC2954" s="1"/>
      <c r="AD2954" s="1"/>
      <c r="AE2954" s="1"/>
    </row>
    <row r="2955" spans="1:31">
      <c r="A2955" s="13" t="s">
        <v>177</v>
      </c>
      <c r="B2955" s="2" t="s">
        <v>78</v>
      </c>
      <c r="C2955" s="14" t="s">
        <v>194</v>
      </c>
      <c r="D2955" s="2">
        <v>2016</v>
      </c>
      <c r="E2955" s="14">
        <v>2016</v>
      </c>
      <c r="F2955" s="14" t="s">
        <v>104</v>
      </c>
      <c r="G2955" s="26">
        <v>1039</v>
      </c>
      <c r="H2955" s="26">
        <v>1818</v>
      </c>
      <c r="I2955" s="53">
        <v>4962</v>
      </c>
      <c r="J2955" s="30">
        <v>0.90410000000000001</v>
      </c>
      <c r="K2955" s="30"/>
      <c r="L2955" s="149">
        <v>48</v>
      </c>
      <c r="M2955" s="30">
        <v>0.20799999999999999</v>
      </c>
      <c r="N2955" s="30">
        <v>5.3999999999999999E-2</v>
      </c>
      <c r="O2955" s="1"/>
      <c r="P2955" s="1"/>
      <c r="Q2955" s="1"/>
      <c r="R2955" s="1"/>
      <c r="S2955" s="1"/>
      <c r="T2955" s="1"/>
      <c r="U2955" s="1"/>
      <c r="V2955" s="1"/>
      <c r="W2955" s="1"/>
      <c r="X2955" s="1"/>
      <c r="Y2955" s="1"/>
      <c r="Z2955" s="1"/>
      <c r="AA2955" s="1"/>
      <c r="AB2955" s="1"/>
      <c r="AC2955" s="1"/>
      <c r="AD2955" s="1"/>
      <c r="AE2955" s="1"/>
    </row>
    <row r="2956" spans="1:31">
      <c r="A2956" s="13" t="s">
        <v>178</v>
      </c>
      <c r="B2956" s="2" t="s">
        <v>77</v>
      </c>
      <c r="C2956" s="14" t="s">
        <v>194</v>
      </c>
      <c r="D2956" s="2">
        <v>2016</v>
      </c>
      <c r="E2956" s="14">
        <v>2016</v>
      </c>
      <c r="F2956" s="14" t="s">
        <v>104</v>
      </c>
      <c r="G2956" s="26">
        <v>53404</v>
      </c>
      <c r="H2956" s="26">
        <v>125621</v>
      </c>
      <c r="I2956" s="53">
        <v>257082</v>
      </c>
      <c r="J2956" s="30">
        <v>0.97960000000000003</v>
      </c>
      <c r="K2956" s="30"/>
      <c r="L2956" s="149">
        <v>8</v>
      </c>
      <c r="M2956" s="30">
        <v>0.125</v>
      </c>
      <c r="N2956" s="30">
        <v>2.5899999999999999E-2</v>
      </c>
      <c r="O2956" s="1"/>
      <c r="P2956" s="1"/>
      <c r="Q2956" s="1"/>
      <c r="R2956" s="1"/>
      <c r="S2956" s="1"/>
      <c r="T2956" s="1"/>
      <c r="U2956" s="1"/>
      <c r="V2956" s="1"/>
      <c r="W2956" s="1"/>
      <c r="X2956" s="1"/>
      <c r="Y2956" s="1"/>
      <c r="Z2956" s="1"/>
      <c r="AA2956" s="1"/>
      <c r="AB2956" s="1"/>
      <c r="AC2956" s="1"/>
      <c r="AD2956" s="1"/>
      <c r="AE2956" s="1"/>
    </row>
    <row r="2957" spans="1:31">
      <c r="A2957" s="13" t="s">
        <v>179</v>
      </c>
      <c r="B2957" s="2" t="s">
        <v>78</v>
      </c>
      <c r="C2957" s="14" t="s">
        <v>194</v>
      </c>
      <c r="D2957" s="2">
        <v>2016</v>
      </c>
      <c r="E2957" s="14">
        <v>2016</v>
      </c>
      <c r="F2957" s="14" t="s">
        <v>104</v>
      </c>
      <c r="G2957" s="26">
        <v>3175</v>
      </c>
      <c r="H2957" s="26">
        <v>5533</v>
      </c>
      <c r="I2957" s="53">
        <v>14840</v>
      </c>
      <c r="J2957" s="30">
        <v>0.98529999999999995</v>
      </c>
      <c r="K2957" s="30"/>
      <c r="L2957" s="149">
        <v>48</v>
      </c>
      <c r="M2957" s="30">
        <v>0.20799999999999999</v>
      </c>
      <c r="N2957" s="30">
        <v>5.3999999999999999E-2</v>
      </c>
      <c r="O2957" s="1"/>
      <c r="P2957" s="1"/>
      <c r="Q2957" s="1"/>
      <c r="R2957" s="1"/>
      <c r="S2957" s="1"/>
      <c r="T2957" s="1"/>
      <c r="U2957" s="1"/>
      <c r="V2957" s="1"/>
      <c r="W2957" s="1"/>
      <c r="X2957" s="1"/>
      <c r="Y2957" s="1"/>
      <c r="Z2957" s="1"/>
      <c r="AA2957" s="1"/>
      <c r="AB2957" s="1"/>
      <c r="AC2957" s="1"/>
      <c r="AD2957" s="1"/>
      <c r="AE2957" s="1"/>
    </row>
    <row r="2958" spans="1:31">
      <c r="A2958" s="13" t="s">
        <v>180</v>
      </c>
      <c r="B2958" s="2" t="s">
        <v>77</v>
      </c>
      <c r="C2958" s="14" t="s">
        <v>194</v>
      </c>
      <c r="D2958" s="2">
        <v>2016</v>
      </c>
      <c r="E2958" s="14">
        <v>2016</v>
      </c>
      <c r="F2958" s="14" t="s">
        <v>104</v>
      </c>
      <c r="G2958" s="26">
        <v>37799</v>
      </c>
      <c r="H2958" s="26">
        <v>76119</v>
      </c>
      <c r="I2958" s="53">
        <v>240868</v>
      </c>
      <c r="J2958" s="30">
        <v>0.97740000000000005</v>
      </c>
      <c r="K2958" s="30"/>
      <c r="L2958" s="149">
        <v>7</v>
      </c>
      <c r="M2958" s="30">
        <v>0.42899999999999999</v>
      </c>
      <c r="N2958" s="30">
        <v>5.4100000000000002E-2</v>
      </c>
      <c r="O2958" s="1"/>
      <c r="P2958" s="1"/>
      <c r="Q2958" s="1"/>
      <c r="R2958" s="1"/>
      <c r="S2958" s="1"/>
      <c r="T2958" s="1"/>
      <c r="U2958" s="1"/>
      <c r="V2958" s="1"/>
      <c r="W2958" s="1"/>
      <c r="X2958" s="1"/>
      <c r="Y2958" s="1"/>
      <c r="Z2958" s="1"/>
      <c r="AA2958" s="1"/>
      <c r="AB2958" s="1"/>
      <c r="AC2958" s="1"/>
      <c r="AD2958" s="1"/>
      <c r="AE2958" s="1"/>
    </row>
    <row r="2959" spans="1:31">
      <c r="A2959" s="13" t="s">
        <v>181</v>
      </c>
      <c r="B2959" s="2" t="s">
        <v>77</v>
      </c>
      <c r="C2959" s="14" t="s">
        <v>194</v>
      </c>
      <c r="D2959" s="2">
        <v>2016</v>
      </c>
      <c r="E2959" s="14">
        <v>2016</v>
      </c>
      <c r="F2959" s="14" t="s">
        <v>104</v>
      </c>
      <c r="G2959" s="26">
        <v>10864</v>
      </c>
      <c r="H2959" s="26">
        <v>21445</v>
      </c>
      <c r="I2959" s="53">
        <v>59896</v>
      </c>
      <c r="J2959" s="30">
        <v>0.96440000000000003</v>
      </c>
      <c r="K2959" s="30"/>
      <c r="L2959" s="149">
        <v>48</v>
      </c>
      <c r="M2959" s="30">
        <v>0.20799999999999999</v>
      </c>
      <c r="N2959" s="30">
        <v>5.3999999999999999E-2</v>
      </c>
      <c r="O2959" s="1"/>
      <c r="P2959" s="1"/>
      <c r="Q2959" s="1"/>
      <c r="R2959" s="1"/>
      <c r="S2959" s="1"/>
      <c r="T2959" s="1"/>
      <c r="U2959" s="1"/>
      <c r="V2959" s="1"/>
      <c r="W2959" s="1"/>
      <c r="X2959" s="1"/>
      <c r="Y2959" s="1"/>
      <c r="Z2959" s="1"/>
      <c r="AA2959" s="1"/>
      <c r="AB2959" s="1"/>
      <c r="AC2959" s="1"/>
      <c r="AD2959" s="1"/>
      <c r="AE2959" s="1"/>
    </row>
    <row r="2960" spans="1:31">
      <c r="A2960" s="13" t="s">
        <v>182</v>
      </c>
      <c r="B2960" s="2" t="s">
        <v>78</v>
      </c>
      <c r="C2960" s="14" t="s">
        <v>194</v>
      </c>
      <c r="D2960" s="2">
        <v>2016</v>
      </c>
      <c r="E2960" s="14">
        <v>2016</v>
      </c>
      <c r="F2960" s="14" t="s">
        <v>104</v>
      </c>
      <c r="G2960" s="26">
        <v>6344</v>
      </c>
      <c r="H2960" s="26">
        <v>13652</v>
      </c>
      <c r="I2960" s="53">
        <v>32391</v>
      </c>
      <c r="J2960" s="30">
        <v>1</v>
      </c>
      <c r="K2960" s="30"/>
      <c r="L2960" s="149">
        <v>48</v>
      </c>
      <c r="M2960" s="30">
        <v>0.20799999999999999</v>
      </c>
      <c r="N2960" s="30">
        <v>5.3999999999999999E-2</v>
      </c>
      <c r="O2960" s="1"/>
      <c r="P2960" s="1"/>
      <c r="Q2960" s="1"/>
      <c r="R2960" s="1"/>
      <c r="S2960" s="1"/>
      <c r="T2960" s="1"/>
      <c r="U2960" s="1"/>
      <c r="V2960" s="1"/>
      <c r="W2960" s="1"/>
      <c r="X2960" s="1"/>
      <c r="Y2960" s="1"/>
      <c r="Z2960" s="1"/>
      <c r="AA2960" s="1"/>
      <c r="AB2960" s="1"/>
      <c r="AC2960" s="1"/>
      <c r="AD2960" s="1"/>
      <c r="AE2960" s="1"/>
    </row>
    <row r="2961" spans="1:31">
      <c r="A2961" s="56" t="s">
        <v>183</v>
      </c>
      <c r="B2961" s="2" t="s">
        <v>66</v>
      </c>
      <c r="C2961" s="14" t="s">
        <v>195</v>
      </c>
      <c r="D2961" s="2">
        <v>2016</v>
      </c>
      <c r="E2961" s="14">
        <v>2016</v>
      </c>
      <c r="F2961" s="14" t="s">
        <v>104</v>
      </c>
      <c r="G2961" s="26">
        <v>2133037</v>
      </c>
      <c r="H2961" s="26">
        <v>4415861</v>
      </c>
      <c r="I2961" s="53">
        <v>13651668</v>
      </c>
      <c r="J2961" s="30">
        <v>0.97299999999999998</v>
      </c>
      <c r="K2961" s="30"/>
      <c r="L2961" s="149">
        <v>383</v>
      </c>
      <c r="M2961" s="30">
        <v>0.36299999999999999</v>
      </c>
      <c r="N2961" s="30">
        <v>5.2499999999999998E-2</v>
      </c>
      <c r="O2961" s="2"/>
      <c r="P2961" s="2"/>
      <c r="Q2961" s="2"/>
      <c r="R2961" s="2"/>
      <c r="S2961" s="2"/>
      <c r="T2961" s="2"/>
      <c r="U2961" s="2"/>
      <c r="V2961" s="2"/>
      <c r="W2961" s="2"/>
      <c r="X2961" s="2"/>
      <c r="Y2961" s="2"/>
      <c r="Z2961" s="2"/>
      <c r="AA2961" s="2"/>
      <c r="AB2961" s="2"/>
      <c r="AC2961" s="2"/>
      <c r="AD2961" s="2"/>
      <c r="AE2961" s="2"/>
    </row>
    <row r="2962" spans="1:31">
      <c r="A2962" s="56" t="s">
        <v>184</v>
      </c>
      <c r="B2962" s="2" t="s">
        <v>77</v>
      </c>
      <c r="C2962" s="14" t="s">
        <v>195</v>
      </c>
      <c r="D2962" s="2">
        <v>2016</v>
      </c>
      <c r="E2962" s="14">
        <v>2016</v>
      </c>
      <c r="F2962" s="14" t="s">
        <v>104</v>
      </c>
      <c r="G2962" s="26">
        <v>61189</v>
      </c>
      <c r="H2962" s="26">
        <v>117557</v>
      </c>
      <c r="I2962" s="53">
        <v>445655</v>
      </c>
      <c r="J2962" s="30">
        <v>0.96779999999999999</v>
      </c>
      <c r="K2962" s="30"/>
      <c r="L2962" s="149">
        <v>13</v>
      </c>
      <c r="M2962" s="30">
        <v>0.46200000000000002</v>
      </c>
      <c r="N2962" s="30">
        <v>5.8799999999999998E-2</v>
      </c>
      <c r="O2962" s="1"/>
      <c r="P2962" s="1"/>
      <c r="Q2962" s="1"/>
      <c r="R2962" s="1"/>
      <c r="S2962" s="1"/>
      <c r="T2962" s="1"/>
      <c r="U2962" s="1"/>
      <c r="V2962" s="1"/>
      <c r="W2962" s="1"/>
      <c r="X2962" s="1"/>
      <c r="Y2962" s="1"/>
      <c r="Z2962" s="1"/>
      <c r="AA2962" s="1"/>
      <c r="AB2962" s="1"/>
      <c r="AC2962" s="1"/>
      <c r="AD2962" s="1"/>
      <c r="AE2962" s="1"/>
    </row>
    <row r="2963" spans="1:31">
      <c r="A2963" s="56" t="s">
        <v>185</v>
      </c>
      <c r="B2963" s="2" t="s">
        <v>78</v>
      </c>
      <c r="C2963" s="14" t="s">
        <v>195</v>
      </c>
      <c r="D2963" s="2">
        <v>2016</v>
      </c>
      <c r="E2963" s="14">
        <v>2016</v>
      </c>
      <c r="F2963" s="14" t="s">
        <v>104</v>
      </c>
      <c r="G2963" s="26">
        <v>97</v>
      </c>
      <c r="H2963" s="26">
        <v>161</v>
      </c>
      <c r="I2963" s="53">
        <v>358</v>
      </c>
      <c r="J2963" s="30">
        <v>1</v>
      </c>
      <c r="K2963" s="30"/>
      <c r="L2963" s="149">
        <v>56</v>
      </c>
      <c r="M2963" s="30">
        <v>0.19600000000000001</v>
      </c>
      <c r="N2963" s="30">
        <v>5.74E-2</v>
      </c>
      <c r="O2963" s="1"/>
      <c r="P2963" s="1"/>
      <c r="Q2963" s="1"/>
      <c r="R2963" s="1"/>
      <c r="S2963" s="1"/>
      <c r="T2963" s="1"/>
      <c r="U2963" s="1"/>
      <c r="V2963" s="1"/>
      <c r="W2963" s="1"/>
      <c r="X2963" s="1"/>
      <c r="Y2963" s="1"/>
      <c r="Z2963" s="1"/>
      <c r="AA2963" s="1"/>
      <c r="AB2963" s="1"/>
      <c r="AC2963" s="1"/>
      <c r="AD2963" s="1"/>
      <c r="AE2963" s="1"/>
    </row>
    <row r="2964" spans="1:31">
      <c r="A2964" s="56" t="s">
        <v>186</v>
      </c>
      <c r="B2964" s="2" t="s">
        <v>78</v>
      </c>
      <c r="C2964" s="14" t="s">
        <v>195</v>
      </c>
      <c r="D2964" s="2">
        <v>2016</v>
      </c>
      <c r="E2964" s="14">
        <v>2016</v>
      </c>
      <c r="F2964" s="14" t="s">
        <v>104</v>
      </c>
      <c r="G2964" s="26">
        <v>1830</v>
      </c>
      <c r="H2964" s="26">
        <v>3458</v>
      </c>
      <c r="I2964" s="53">
        <v>8305</v>
      </c>
      <c r="J2964" s="30">
        <v>0.95</v>
      </c>
      <c r="K2964" s="30"/>
      <c r="L2964" s="149">
        <v>56</v>
      </c>
      <c r="M2964" s="30">
        <v>0.19600000000000001</v>
      </c>
      <c r="N2964" s="30">
        <v>5.74E-2</v>
      </c>
      <c r="O2964" s="1"/>
      <c r="P2964" s="1"/>
      <c r="Q2964" s="1"/>
      <c r="R2964" s="1"/>
      <c r="S2964" s="1"/>
      <c r="T2964" s="1"/>
      <c r="U2964" s="1"/>
      <c r="V2964" s="1"/>
      <c r="W2964" s="1"/>
      <c r="X2964" s="1"/>
      <c r="Y2964" s="1"/>
      <c r="Z2964" s="1"/>
      <c r="AA2964" s="1"/>
      <c r="AB2964" s="1"/>
      <c r="AC2964" s="1"/>
      <c r="AD2964" s="1"/>
      <c r="AE2964" s="1"/>
    </row>
    <row r="2965" spans="1:31">
      <c r="A2965" s="56" t="s">
        <v>187</v>
      </c>
      <c r="B2965" s="2" t="s">
        <v>78</v>
      </c>
      <c r="C2965" s="14" t="s">
        <v>195</v>
      </c>
      <c r="D2965" s="2">
        <v>2016</v>
      </c>
      <c r="E2965" s="14">
        <v>2016</v>
      </c>
      <c r="F2965" s="14" t="s">
        <v>104</v>
      </c>
      <c r="G2965" s="26">
        <v>17109</v>
      </c>
      <c r="H2965" s="26">
        <v>32341</v>
      </c>
      <c r="I2965" s="53">
        <v>83572</v>
      </c>
      <c r="J2965" s="30">
        <v>0.88900000000000001</v>
      </c>
      <c r="K2965" s="30"/>
      <c r="L2965" s="149">
        <v>56</v>
      </c>
      <c r="M2965" s="30">
        <v>0.19600000000000001</v>
      </c>
      <c r="N2965" s="30">
        <v>5.74E-2</v>
      </c>
      <c r="O2965" s="1"/>
      <c r="P2965" s="1"/>
      <c r="Q2965" s="1"/>
      <c r="R2965" s="1"/>
      <c r="S2965" s="1"/>
      <c r="T2965" s="1"/>
      <c r="U2965" s="1"/>
      <c r="V2965" s="1"/>
      <c r="W2965" s="1"/>
      <c r="X2965" s="1"/>
      <c r="Y2965" s="1"/>
      <c r="Z2965" s="1"/>
      <c r="AA2965" s="1"/>
      <c r="AB2965" s="1"/>
      <c r="AC2965" s="1"/>
      <c r="AD2965" s="1"/>
      <c r="AE2965" s="1"/>
    </row>
    <row r="2966" spans="1:31">
      <c r="A2966" s="56" t="s">
        <v>188</v>
      </c>
      <c r="B2966" s="2" t="s">
        <v>78</v>
      </c>
      <c r="C2966" s="14" t="s">
        <v>195</v>
      </c>
      <c r="D2966" s="2">
        <v>2016</v>
      </c>
      <c r="E2966" s="14">
        <v>2016</v>
      </c>
      <c r="F2966" s="14" t="s">
        <v>104</v>
      </c>
      <c r="G2966" s="26">
        <v>2791</v>
      </c>
      <c r="H2966" s="26">
        <v>5145</v>
      </c>
      <c r="I2966" s="53">
        <v>12249</v>
      </c>
      <c r="J2966" s="30">
        <v>0.98019999999999996</v>
      </c>
      <c r="K2966" s="30"/>
      <c r="L2966" s="149">
        <v>56</v>
      </c>
      <c r="M2966" s="30">
        <v>0.19600000000000001</v>
      </c>
      <c r="N2966" s="30">
        <v>5.74E-2</v>
      </c>
      <c r="O2966" s="1"/>
      <c r="P2966" s="1"/>
      <c r="Q2966" s="1"/>
      <c r="R2966" s="1"/>
      <c r="S2966" s="1"/>
      <c r="T2966" s="1"/>
      <c r="U2966" s="1"/>
      <c r="V2966" s="1"/>
      <c r="W2966" s="1"/>
      <c r="X2966" s="1"/>
      <c r="Y2966" s="1"/>
      <c r="Z2966" s="1"/>
      <c r="AA2966" s="1"/>
      <c r="AB2966" s="1"/>
      <c r="AC2966" s="1"/>
      <c r="AD2966" s="1"/>
      <c r="AE2966" s="1"/>
    </row>
    <row r="2967" spans="1:31">
      <c r="A2967" s="56" t="s">
        <v>189</v>
      </c>
      <c r="B2967" s="2" t="s">
        <v>78</v>
      </c>
      <c r="C2967" s="14" t="s">
        <v>195</v>
      </c>
      <c r="D2967" s="2">
        <v>2016</v>
      </c>
      <c r="E2967" s="14">
        <v>2016</v>
      </c>
      <c r="F2967" s="14" t="s">
        <v>104</v>
      </c>
      <c r="G2967" s="26">
        <v>602</v>
      </c>
      <c r="H2967" s="26">
        <v>1375</v>
      </c>
      <c r="I2967" s="53">
        <v>8998</v>
      </c>
      <c r="J2967" s="30">
        <v>0.7742</v>
      </c>
      <c r="K2967" s="30"/>
      <c r="L2967" s="149">
        <v>56</v>
      </c>
      <c r="M2967" s="30">
        <v>0.19600000000000001</v>
      </c>
      <c r="N2967" s="30">
        <v>5.74E-2</v>
      </c>
      <c r="O2967" s="1"/>
      <c r="P2967" s="1"/>
      <c r="Q2967" s="1"/>
      <c r="R2967" s="1"/>
      <c r="S2967" s="1"/>
      <c r="T2967" s="1"/>
      <c r="U2967" s="1"/>
      <c r="V2967" s="1"/>
      <c r="W2967" s="1"/>
      <c r="X2967" s="1"/>
      <c r="Y2967" s="1"/>
      <c r="Z2967" s="1"/>
      <c r="AA2967" s="1"/>
      <c r="AB2967" s="1"/>
      <c r="AC2967" s="1"/>
      <c r="AD2967" s="1"/>
      <c r="AE2967" s="1"/>
    </row>
    <row r="2968" spans="1:31">
      <c r="A2968" s="56" t="s">
        <v>190</v>
      </c>
      <c r="B2968" s="2" t="s">
        <v>77</v>
      </c>
      <c r="C2968" s="14" t="s">
        <v>195</v>
      </c>
      <c r="D2968" s="2">
        <v>2016</v>
      </c>
      <c r="E2968" s="14">
        <v>2016</v>
      </c>
      <c r="F2968" s="14" t="s">
        <v>104</v>
      </c>
      <c r="G2968" s="26">
        <v>35021</v>
      </c>
      <c r="H2968" s="26">
        <v>69951</v>
      </c>
      <c r="I2968" s="53">
        <v>276808</v>
      </c>
      <c r="J2968" s="30">
        <v>0.95140000000000002</v>
      </c>
      <c r="K2968" s="30"/>
      <c r="L2968" s="149">
        <v>9</v>
      </c>
      <c r="M2968" s="30">
        <v>0.44400000000000001</v>
      </c>
      <c r="N2968" s="30">
        <v>3.6999999999999998E-2</v>
      </c>
      <c r="O2968" s="1"/>
      <c r="P2968" s="1"/>
      <c r="Q2968" s="1"/>
      <c r="R2968" s="1"/>
      <c r="S2968" s="1"/>
      <c r="T2968" s="1"/>
      <c r="U2968" s="1"/>
      <c r="V2968" s="1"/>
      <c r="W2968" s="1"/>
      <c r="X2968" s="1"/>
      <c r="Y2968" s="1"/>
      <c r="Z2968" s="1"/>
      <c r="AA2968" s="1"/>
      <c r="AB2968" s="1"/>
      <c r="AC2968" s="1"/>
      <c r="AD2968" s="1"/>
      <c r="AE2968" s="1"/>
    </row>
    <row r="2969" spans="1:31">
      <c r="A2969" s="56" t="s">
        <v>191</v>
      </c>
      <c r="B2969" s="2" t="s">
        <v>78</v>
      </c>
      <c r="C2969" s="14" t="s">
        <v>195</v>
      </c>
      <c r="D2969" s="2">
        <v>2016</v>
      </c>
      <c r="E2969" s="14">
        <v>2016</v>
      </c>
      <c r="F2969" s="14" t="s">
        <v>104</v>
      </c>
      <c r="G2969" s="26">
        <v>2655</v>
      </c>
      <c r="H2969" s="26">
        <v>5399</v>
      </c>
      <c r="I2969" s="53">
        <v>12100</v>
      </c>
      <c r="J2969" s="30">
        <v>0.98850000000000005</v>
      </c>
      <c r="K2969" s="30"/>
      <c r="L2969" s="149">
        <v>56</v>
      </c>
      <c r="M2969" s="30">
        <v>0.19600000000000001</v>
      </c>
      <c r="N2969" s="30">
        <v>5.74E-2</v>
      </c>
      <c r="O2969" s="1"/>
      <c r="P2969" s="1"/>
      <c r="Q2969" s="1"/>
      <c r="R2969" s="1"/>
      <c r="S2969" s="1"/>
      <c r="T2969" s="1"/>
      <c r="U2969" s="1"/>
      <c r="V2969" s="1"/>
      <c r="W2969" s="1"/>
      <c r="X2969" s="1"/>
      <c r="Y2969" s="1"/>
      <c r="Z2969" s="1"/>
      <c r="AA2969" s="1"/>
      <c r="AB2969" s="1"/>
      <c r="AC2969" s="1"/>
      <c r="AD2969" s="1"/>
      <c r="AE2969" s="1"/>
    </row>
    <row r="2970" spans="1:31">
      <c r="A2970" s="56" t="s">
        <v>192</v>
      </c>
      <c r="B2970" s="2" t="s">
        <v>78</v>
      </c>
      <c r="C2970" s="14" t="s">
        <v>195</v>
      </c>
      <c r="D2970" s="2">
        <v>2016</v>
      </c>
      <c r="E2970" s="14">
        <v>2016</v>
      </c>
      <c r="F2970" s="14" t="s">
        <v>104</v>
      </c>
      <c r="G2970" s="26">
        <v>7250</v>
      </c>
      <c r="H2970" s="26">
        <v>12948</v>
      </c>
      <c r="I2970" s="53">
        <v>39148</v>
      </c>
      <c r="J2970" s="30">
        <v>0.99180000000000001</v>
      </c>
      <c r="K2970" s="30"/>
      <c r="L2970" s="149">
        <v>56</v>
      </c>
      <c r="M2970" s="30">
        <v>0.19600000000000001</v>
      </c>
      <c r="N2970" s="30">
        <v>5.74E-2</v>
      </c>
    </row>
    <row r="2971" spans="1:31">
      <c r="A2971" s="13" t="s">
        <v>134</v>
      </c>
      <c r="B2971" s="2" t="s">
        <v>77</v>
      </c>
      <c r="C2971" s="14" t="s">
        <v>195</v>
      </c>
      <c r="D2971" s="2">
        <v>2016</v>
      </c>
      <c r="E2971" s="14">
        <v>2016</v>
      </c>
      <c r="F2971" s="14" t="s">
        <v>104</v>
      </c>
      <c r="G2971" s="26">
        <v>97745</v>
      </c>
      <c r="H2971" s="26">
        <v>226097</v>
      </c>
      <c r="I2971" s="53">
        <v>492096</v>
      </c>
      <c r="J2971" s="30">
        <v>0.93940000000000001</v>
      </c>
      <c r="K2971" s="30"/>
      <c r="L2971" s="149">
        <v>22</v>
      </c>
      <c r="M2971" s="30">
        <v>0.27300000000000002</v>
      </c>
      <c r="N2971" s="30">
        <v>2.6800000000000001E-2</v>
      </c>
    </row>
    <row r="2972" spans="1:31">
      <c r="A2972" s="13" t="s">
        <v>135</v>
      </c>
      <c r="B2972" s="2" t="s">
        <v>78</v>
      </c>
      <c r="C2972" s="14" t="s">
        <v>195</v>
      </c>
      <c r="D2972" s="2">
        <v>2016</v>
      </c>
      <c r="E2972" s="14">
        <v>2016</v>
      </c>
      <c r="F2972" s="14" t="s">
        <v>104</v>
      </c>
      <c r="G2972" s="26">
        <v>1555</v>
      </c>
      <c r="H2972" s="26">
        <v>3640</v>
      </c>
      <c r="I2972" s="53">
        <v>12278</v>
      </c>
      <c r="J2972" s="30">
        <v>1</v>
      </c>
      <c r="K2972" s="30"/>
      <c r="L2972" s="149">
        <v>56</v>
      </c>
      <c r="M2972" s="30">
        <v>0.19600000000000001</v>
      </c>
      <c r="N2972" s="30">
        <v>5.74E-2</v>
      </c>
    </row>
    <row r="2973" spans="1:31">
      <c r="A2973" s="13" t="s">
        <v>136</v>
      </c>
      <c r="B2973" s="2" t="s">
        <v>78</v>
      </c>
      <c r="C2973" s="14" t="s">
        <v>195</v>
      </c>
      <c r="D2973" s="2">
        <v>2016</v>
      </c>
      <c r="E2973" s="14">
        <v>2016</v>
      </c>
      <c r="F2973" s="14" t="s">
        <v>104</v>
      </c>
      <c r="G2973" s="26">
        <v>12600</v>
      </c>
      <c r="H2973" s="26">
        <v>21420</v>
      </c>
      <c r="I2973" s="53">
        <v>54143</v>
      </c>
      <c r="J2973" s="30">
        <v>0.99660000000000004</v>
      </c>
      <c r="K2973" s="30"/>
      <c r="L2973" s="149">
        <v>56</v>
      </c>
      <c r="M2973" s="30">
        <v>0.19600000000000001</v>
      </c>
      <c r="N2973" s="30">
        <v>5.74E-2</v>
      </c>
    </row>
    <row r="2974" spans="1:31">
      <c r="A2974" s="13" t="s">
        <v>137</v>
      </c>
      <c r="B2974" s="2" t="s">
        <v>78</v>
      </c>
      <c r="C2974" s="14" t="s">
        <v>195</v>
      </c>
      <c r="D2974" s="2">
        <v>2016</v>
      </c>
      <c r="E2974" s="14">
        <v>2016</v>
      </c>
      <c r="F2974" s="14" t="s">
        <v>104</v>
      </c>
      <c r="G2974" s="26">
        <v>17328</v>
      </c>
      <c r="H2974" s="26">
        <v>42539</v>
      </c>
      <c r="I2974" s="53">
        <v>93702</v>
      </c>
      <c r="J2974" s="30">
        <v>0.97740000000000005</v>
      </c>
      <c r="K2974" s="30"/>
      <c r="L2974" s="149">
        <v>56</v>
      </c>
      <c r="M2974" s="30">
        <v>0.19600000000000001</v>
      </c>
      <c r="N2974" s="30">
        <v>5.74E-2</v>
      </c>
    </row>
    <row r="2975" spans="1:31">
      <c r="A2975" s="13" t="s">
        <v>138</v>
      </c>
      <c r="B2975" s="2" t="s">
        <v>78</v>
      </c>
      <c r="C2975" s="14" t="s">
        <v>195</v>
      </c>
      <c r="D2975" s="2">
        <v>2016</v>
      </c>
      <c r="E2975" s="14">
        <v>2016</v>
      </c>
      <c r="F2975" s="14" t="s">
        <v>104</v>
      </c>
      <c r="G2975" s="26">
        <v>1070</v>
      </c>
      <c r="H2975" s="26">
        <v>2088</v>
      </c>
      <c r="I2975" s="53">
        <v>5630</v>
      </c>
      <c r="J2975" s="30">
        <v>1</v>
      </c>
      <c r="K2975" s="30"/>
      <c r="L2975" s="149">
        <v>56</v>
      </c>
      <c r="M2975" s="30">
        <v>0.19600000000000001</v>
      </c>
      <c r="N2975" s="30">
        <v>5.74E-2</v>
      </c>
    </row>
    <row r="2976" spans="1:31">
      <c r="A2976" s="13" t="s">
        <v>139</v>
      </c>
      <c r="B2976" s="2" t="s">
        <v>78</v>
      </c>
      <c r="C2976" s="14" t="s">
        <v>195</v>
      </c>
      <c r="D2976" s="2">
        <v>2016</v>
      </c>
      <c r="E2976" s="14">
        <v>2016</v>
      </c>
      <c r="F2976" s="14" t="s">
        <v>104</v>
      </c>
      <c r="G2976" s="26">
        <v>71257</v>
      </c>
      <c r="H2976" s="26">
        <v>165897</v>
      </c>
      <c r="I2976" s="53">
        <v>405408</v>
      </c>
      <c r="J2976" s="30">
        <v>0.99570000000000003</v>
      </c>
      <c r="K2976" s="30"/>
      <c r="L2976" s="149">
        <v>15</v>
      </c>
      <c r="M2976" s="30">
        <v>0.2</v>
      </c>
      <c r="N2976" s="30">
        <v>8.6999999999999994E-3</v>
      </c>
    </row>
    <row r="2977" spans="1:14">
      <c r="A2977" s="13" t="s">
        <v>140</v>
      </c>
      <c r="B2977" s="2" t="s">
        <v>78</v>
      </c>
      <c r="C2977" s="14" t="s">
        <v>195</v>
      </c>
      <c r="D2977" s="2">
        <v>2016</v>
      </c>
      <c r="E2977" s="14">
        <v>2016</v>
      </c>
      <c r="F2977" s="14" t="s">
        <v>104</v>
      </c>
      <c r="G2977" s="26">
        <v>11035</v>
      </c>
      <c r="H2977" s="26">
        <v>25270</v>
      </c>
      <c r="I2977" s="53">
        <v>57472</v>
      </c>
      <c r="J2977" s="30">
        <v>0.99539999999999995</v>
      </c>
      <c r="K2977" s="30"/>
      <c r="L2977" s="149">
        <v>56</v>
      </c>
      <c r="M2977" s="30">
        <v>0.19600000000000001</v>
      </c>
      <c r="N2977" s="30">
        <v>5.74E-2</v>
      </c>
    </row>
    <row r="2978" spans="1:14">
      <c r="A2978" s="13" t="s">
        <v>141</v>
      </c>
      <c r="B2978" s="2" t="s">
        <v>78</v>
      </c>
      <c r="C2978" s="14" t="s">
        <v>195</v>
      </c>
      <c r="D2978" s="2">
        <v>2016</v>
      </c>
      <c r="E2978" s="14">
        <v>2016</v>
      </c>
      <c r="F2978" s="14" t="s">
        <v>104</v>
      </c>
      <c r="G2978" s="26">
        <v>6654</v>
      </c>
      <c r="H2978" s="26">
        <v>12595</v>
      </c>
      <c r="I2978" s="53">
        <v>31685</v>
      </c>
      <c r="J2978" s="30">
        <v>0.9496</v>
      </c>
      <c r="K2978" s="30"/>
      <c r="L2978" s="149">
        <v>56</v>
      </c>
      <c r="M2978" s="30">
        <v>0.19600000000000001</v>
      </c>
      <c r="N2978" s="30">
        <v>5.74E-2</v>
      </c>
    </row>
    <row r="2979" spans="1:14">
      <c r="A2979" s="13" t="s">
        <v>142</v>
      </c>
      <c r="B2979" s="2" t="s">
        <v>78</v>
      </c>
      <c r="C2979" s="14" t="s">
        <v>195</v>
      </c>
      <c r="D2979" s="2">
        <v>2016</v>
      </c>
      <c r="E2979" s="14">
        <v>2016</v>
      </c>
      <c r="F2979" s="14" t="s">
        <v>104</v>
      </c>
      <c r="G2979" s="26">
        <v>1553</v>
      </c>
      <c r="H2979" s="26">
        <v>3155</v>
      </c>
      <c r="I2979" s="53">
        <v>7843</v>
      </c>
      <c r="J2979" s="30">
        <v>0.90480000000000005</v>
      </c>
      <c r="K2979" s="30"/>
      <c r="L2979" s="149">
        <v>56</v>
      </c>
      <c r="M2979" s="30">
        <v>0.19600000000000001</v>
      </c>
      <c r="N2979" s="30">
        <v>5.74E-2</v>
      </c>
    </row>
    <row r="2980" spans="1:14">
      <c r="A2980" s="13" t="s">
        <v>143</v>
      </c>
      <c r="B2980" s="2" t="s">
        <v>79</v>
      </c>
      <c r="C2980" s="14" t="s">
        <v>195</v>
      </c>
      <c r="D2980" s="2">
        <v>2016</v>
      </c>
      <c r="E2980" s="14">
        <v>2016</v>
      </c>
      <c r="F2980" s="14" t="s">
        <v>104</v>
      </c>
      <c r="G2980" s="26">
        <v>578274</v>
      </c>
      <c r="H2980" s="26">
        <v>1145274</v>
      </c>
      <c r="I2980" s="53">
        <v>4175112</v>
      </c>
      <c r="J2980" s="30">
        <v>0.96309999999999996</v>
      </c>
      <c r="K2980" s="30"/>
      <c r="L2980" s="149">
        <v>65</v>
      </c>
      <c r="M2980" s="30">
        <v>0.67700000000000005</v>
      </c>
      <c r="N2980" s="30">
        <v>4.7100000000000003E-2</v>
      </c>
    </row>
    <row r="2981" spans="1:14">
      <c r="A2981" s="13" t="s">
        <v>144</v>
      </c>
      <c r="B2981" s="2" t="s">
        <v>78</v>
      </c>
      <c r="C2981" s="14" t="s">
        <v>195</v>
      </c>
      <c r="D2981" s="2">
        <v>2016</v>
      </c>
      <c r="E2981" s="14">
        <v>2016</v>
      </c>
      <c r="F2981" s="14" t="s">
        <v>104</v>
      </c>
      <c r="G2981" s="26">
        <v>12366</v>
      </c>
      <c r="H2981" s="26">
        <v>30086</v>
      </c>
      <c r="I2981" s="53">
        <v>70371</v>
      </c>
      <c r="J2981" s="30">
        <v>0.99239999999999995</v>
      </c>
      <c r="K2981" s="30"/>
      <c r="L2981" s="149">
        <v>56</v>
      </c>
      <c r="M2981" s="30">
        <v>0.19600000000000001</v>
      </c>
      <c r="N2981" s="30">
        <v>5.74E-2</v>
      </c>
    </row>
    <row r="2982" spans="1:14">
      <c r="A2982" s="13" t="s">
        <v>145</v>
      </c>
      <c r="B2982" s="2" t="s">
        <v>78</v>
      </c>
      <c r="C2982" s="14" t="s">
        <v>195</v>
      </c>
      <c r="D2982" s="2">
        <v>2016</v>
      </c>
      <c r="E2982" s="14">
        <v>2016</v>
      </c>
      <c r="F2982" s="14" t="s">
        <v>104</v>
      </c>
      <c r="G2982" s="26">
        <v>6290</v>
      </c>
      <c r="H2982" s="26">
        <v>10396</v>
      </c>
      <c r="I2982" s="53">
        <v>45299</v>
      </c>
      <c r="J2982" s="30">
        <v>0.99170000000000003</v>
      </c>
      <c r="K2982" s="30"/>
      <c r="L2982" s="149">
        <v>56</v>
      </c>
      <c r="M2982" s="30">
        <v>0.19600000000000001</v>
      </c>
      <c r="N2982" s="30">
        <v>5.74E-2</v>
      </c>
    </row>
    <row r="2983" spans="1:14">
      <c r="A2983" s="13" t="s">
        <v>146</v>
      </c>
      <c r="B2983" s="2" t="s">
        <v>78</v>
      </c>
      <c r="C2983" s="14" t="s">
        <v>195</v>
      </c>
      <c r="D2983" s="2">
        <v>2016</v>
      </c>
      <c r="E2983" s="14">
        <v>2016</v>
      </c>
      <c r="F2983" s="14" t="s">
        <v>104</v>
      </c>
      <c r="G2983" s="26">
        <v>1135</v>
      </c>
      <c r="H2983" s="26">
        <v>2107</v>
      </c>
      <c r="I2983" s="53">
        <v>4842</v>
      </c>
      <c r="J2983" s="30">
        <v>1</v>
      </c>
      <c r="K2983" s="30"/>
      <c r="L2983" s="149">
        <v>56</v>
      </c>
      <c r="M2983" s="30">
        <v>0.19600000000000001</v>
      </c>
      <c r="N2983" s="30">
        <v>5.74E-2</v>
      </c>
    </row>
    <row r="2984" spans="1:14">
      <c r="A2984" s="13" t="s">
        <v>147</v>
      </c>
      <c r="B2984" s="2" t="s">
        <v>78</v>
      </c>
      <c r="C2984" s="14" t="s">
        <v>195</v>
      </c>
      <c r="D2984" s="2">
        <v>2016</v>
      </c>
      <c r="E2984" s="14">
        <v>2016</v>
      </c>
      <c r="F2984" s="14" t="s">
        <v>104</v>
      </c>
      <c r="G2984" s="26">
        <v>6833</v>
      </c>
      <c r="H2984" s="26">
        <v>12795</v>
      </c>
      <c r="I2984" s="53">
        <v>41834</v>
      </c>
      <c r="J2984" s="30">
        <v>0.98450000000000004</v>
      </c>
      <c r="K2984" s="30"/>
      <c r="L2984" s="149">
        <v>56</v>
      </c>
      <c r="M2984" s="30">
        <v>0.19600000000000001</v>
      </c>
      <c r="N2984" s="30">
        <v>5.74E-2</v>
      </c>
    </row>
    <row r="2985" spans="1:14">
      <c r="A2985" s="13" t="s">
        <v>148</v>
      </c>
      <c r="B2985" s="2" t="s">
        <v>78</v>
      </c>
      <c r="C2985" s="14" t="s">
        <v>195</v>
      </c>
      <c r="D2985" s="2">
        <v>2016</v>
      </c>
      <c r="E2985" s="14">
        <v>2016</v>
      </c>
      <c r="F2985" s="14" t="s">
        <v>104</v>
      </c>
      <c r="G2985" s="26">
        <v>25108</v>
      </c>
      <c r="H2985" s="26">
        <v>58084</v>
      </c>
      <c r="I2985" s="53">
        <v>140291</v>
      </c>
      <c r="J2985" s="30">
        <v>0.99639999999999995</v>
      </c>
      <c r="K2985" s="30"/>
      <c r="L2985" s="149">
        <v>4</v>
      </c>
      <c r="M2985" s="30">
        <v>0</v>
      </c>
      <c r="N2985" s="30">
        <v>3.5200000000000002E-2</v>
      </c>
    </row>
    <row r="2986" spans="1:14">
      <c r="A2986" s="13" t="s">
        <v>149</v>
      </c>
      <c r="B2986" s="2" t="s">
        <v>78</v>
      </c>
      <c r="C2986" s="14" t="s">
        <v>195</v>
      </c>
      <c r="D2986" s="2">
        <v>2016</v>
      </c>
      <c r="E2986" s="14">
        <v>2016</v>
      </c>
      <c r="F2986" s="14" t="s">
        <v>104</v>
      </c>
      <c r="G2986" s="26">
        <v>499</v>
      </c>
      <c r="H2986" s="26">
        <v>1063</v>
      </c>
      <c r="I2986" s="53">
        <v>3092</v>
      </c>
      <c r="J2986" s="30">
        <v>1</v>
      </c>
      <c r="K2986" s="30"/>
      <c r="L2986" s="149">
        <v>56</v>
      </c>
      <c r="M2986" s="30">
        <v>0.19600000000000001</v>
      </c>
      <c r="N2986" s="30">
        <v>5.74E-2</v>
      </c>
    </row>
    <row r="2987" spans="1:14">
      <c r="A2987" s="13" t="s">
        <v>150</v>
      </c>
      <c r="B2987" s="2" t="s">
        <v>78</v>
      </c>
      <c r="C2987" s="14" t="s">
        <v>195</v>
      </c>
      <c r="D2987" s="2">
        <v>2016</v>
      </c>
      <c r="E2987" s="14">
        <v>2016</v>
      </c>
      <c r="F2987" s="14" t="s">
        <v>104</v>
      </c>
      <c r="G2987" s="26">
        <v>445</v>
      </c>
      <c r="H2987" s="26">
        <v>787</v>
      </c>
      <c r="I2987" s="53">
        <v>3785</v>
      </c>
      <c r="J2987" s="30">
        <v>1</v>
      </c>
      <c r="K2987" s="30"/>
      <c r="L2987" s="149">
        <v>56</v>
      </c>
      <c r="M2987" s="30">
        <v>0.19600000000000001</v>
      </c>
      <c r="N2987" s="30">
        <v>5.74E-2</v>
      </c>
    </row>
    <row r="2988" spans="1:14">
      <c r="A2988" s="13" t="s">
        <v>151</v>
      </c>
      <c r="B2988" s="2" t="s">
        <v>78</v>
      </c>
      <c r="C2988" s="14" t="s">
        <v>195</v>
      </c>
      <c r="D2988" s="2">
        <v>2016</v>
      </c>
      <c r="E2988" s="14">
        <v>2016</v>
      </c>
      <c r="F2988" s="14" t="s">
        <v>104</v>
      </c>
      <c r="G2988" s="26">
        <v>25024</v>
      </c>
      <c r="H2988" s="26">
        <v>56085</v>
      </c>
      <c r="I2988" s="53">
        <v>181969</v>
      </c>
      <c r="J2988" s="30">
        <v>1</v>
      </c>
      <c r="K2988" s="30"/>
      <c r="L2988" s="149">
        <v>5</v>
      </c>
      <c r="M2988" s="30">
        <v>0</v>
      </c>
      <c r="N2988" s="30">
        <v>4.4299999999999999E-2</v>
      </c>
    </row>
    <row r="2989" spans="1:14">
      <c r="A2989" s="13" t="s">
        <v>152</v>
      </c>
      <c r="B2989" s="2" t="s">
        <v>78</v>
      </c>
      <c r="C2989" s="14" t="s">
        <v>195</v>
      </c>
      <c r="D2989" s="2">
        <v>2016</v>
      </c>
      <c r="E2989" s="14">
        <v>2016</v>
      </c>
      <c r="F2989" s="14" t="s">
        <v>104</v>
      </c>
      <c r="G2989" s="26">
        <v>3653</v>
      </c>
      <c r="H2989" s="26">
        <v>7541</v>
      </c>
      <c r="I2989" s="53">
        <v>32896</v>
      </c>
      <c r="J2989" s="30">
        <v>0.97850000000000004</v>
      </c>
      <c r="K2989" s="30"/>
      <c r="L2989" s="149">
        <v>56</v>
      </c>
      <c r="M2989" s="30">
        <v>0.19600000000000001</v>
      </c>
      <c r="N2989" s="30">
        <v>5.74E-2</v>
      </c>
    </row>
    <row r="2990" spans="1:14">
      <c r="A2990" s="13" t="s">
        <v>153</v>
      </c>
      <c r="B2990" s="2" t="s">
        <v>78</v>
      </c>
      <c r="C2990" s="14" t="s">
        <v>195</v>
      </c>
      <c r="D2990" s="2">
        <v>2016</v>
      </c>
      <c r="E2990" s="14">
        <v>2016</v>
      </c>
      <c r="F2990" s="14" t="s">
        <v>104</v>
      </c>
      <c r="G2990" s="26">
        <v>4345</v>
      </c>
      <c r="H2990" s="26">
        <v>7788</v>
      </c>
      <c r="I2990" s="53">
        <v>25754</v>
      </c>
      <c r="J2990" s="30">
        <v>0.99060000000000004</v>
      </c>
      <c r="K2990" s="30"/>
      <c r="L2990" s="149">
        <v>56</v>
      </c>
      <c r="M2990" s="30">
        <v>0.19600000000000001</v>
      </c>
      <c r="N2990" s="30">
        <v>5.74E-2</v>
      </c>
    </row>
    <row r="2991" spans="1:14">
      <c r="A2991" s="13" t="s">
        <v>154</v>
      </c>
      <c r="B2991" s="2" t="s">
        <v>77</v>
      </c>
      <c r="C2991" s="14" t="s">
        <v>195</v>
      </c>
      <c r="D2991" s="2">
        <v>2016</v>
      </c>
      <c r="E2991" s="14">
        <v>2016</v>
      </c>
      <c r="F2991" s="14" t="s">
        <v>104</v>
      </c>
      <c r="G2991" s="26">
        <v>123990</v>
      </c>
      <c r="H2991" s="26">
        <v>255642</v>
      </c>
      <c r="I2991" s="53">
        <v>917220</v>
      </c>
      <c r="J2991" s="30">
        <v>0.98580000000000001</v>
      </c>
      <c r="K2991" s="30"/>
      <c r="L2991" s="149">
        <v>28</v>
      </c>
      <c r="M2991" s="30">
        <v>0.39300000000000002</v>
      </c>
      <c r="N2991" s="30">
        <v>4.87E-2</v>
      </c>
    </row>
    <row r="2992" spans="1:14">
      <c r="A2992" s="13" t="s">
        <v>155</v>
      </c>
      <c r="B2992" s="2" t="s">
        <v>77</v>
      </c>
      <c r="C2992" s="14" t="s">
        <v>195</v>
      </c>
      <c r="D2992" s="2">
        <v>2016</v>
      </c>
      <c r="E2992" s="14">
        <v>2016</v>
      </c>
      <c r="F2992" s="14" t="s">
        <v>104</v>
      </c>
      <c r="G2992" s="26">
        <v>9357</v>
      </c>
      <c r="H2992" s="26">
        <v>18012</v>
      </c>
      <c r="I2992" s="53">
        <v>65018</v>
      </c>
      <c r="J2992" s="30">
        <v>0.98099999999999998</v>
      </c>
      <c r="K2992" s="30"/>
      <c r="L2992" s="149">
        <v>56</v>
      </c>
      <c r="M2992" s="30">
        <v>0.19600000000000001</v>
      </c>
      <c r="N2992" s="30">
        <v>5.74E-2</v>
      </c>
    </row>
    <row r="2993" spans="1:14">
      <c r="A2993" s="13" t="s">
        <v>156</v>
      </c>
      <c r="B2993" s="2" t="s">
        <v>78</v>
      </c>
      <c r="C2993" s="14" t="s">
        <v>195</v>
      </c>
      <c r="D2993" s="2">
        <v>2016</v>
      </c>
      <c r="E2993" s="14">
        <v>2016</v>
      </c>
      <c r="F2993" s="14" t="s">
        <v>104</v>
      </c>
      <c r="G2993" s="26">
        <v>1223</v>
      </c>
      <c r="H2993" s="26">
        <v>2269</v>
      </c>
      <c r="I2993" s="53">
        <v>6196</v>
      </c>
      <c r="J2993" s="30">
        <v>1</v>
      </c>
      <c r="K2993" s="30"/>
      <c r="L2993" s="149">
        <v>56</v>
      </c>
      <c r="M2993" s="30">
        <v>0.19600000000000001</v>
      </c>
      <c r="N2993" s="30">
        <v>5.74E-2</v>
      </c>
    </row>
    <row r="2994" spans="1:14">
      <c r="A2994" s="13" t="s">
        <v>157</v>
      </c>
      <c r="B2994" s="2" t="s">
        <v>78</v>
      </c>
      <c r="C2994" s="14" t="s">
        <v>195</v>
      </c>
      <c r="D2994" s="2">
        <v>2016</v>
      </c>
      <c r="E2994" s="14">
        <v>2016</v>
      </c>
      <c r="F2994" s="14" t="s">
        <v>104</v>
      </c>
      <c r="G2994" s="26">
        <v>129645</v>
      </c>
      <c r="H2994" s="26">
        <v>290024</v>
      </c>
      <c r="I2994" s="53">
        <v>835262</v>
      </c>
      <c r="J2994" s="30">
        <v>0.99660000000000004</v>
      </c>
      <c r="K2994" s="30"/>
      <c r="L2994" s="149">
        <v>28</v>
      </c>
      <c r="M2994" s="30">
        <v>0.25</v>
      </c>
      <c r="N2994" s="30">
        <v>3.9100000000000003E-2</v>
      </c>
    </row>
    <row r="2995" spans="1:14">
      <c r="A2995" s="13" t="s">
        <v>158</v>
      </c>
      <c r="B2995" s="2" t="s">
        <v>77</v>
      </c>
      <c r="C2995" s="14" t="s">
        <v>195</v>
      </c>
      <c r="D2995" s="2">
        <v>2016</v>
      </c>
      <c r="E2995" s="14">
        <v>2016</v>
      </c>
      <c r="F2995" s="14" t="s">
        <v>104</v>
      </c>
      <c r="G2995" s="26">
        <v>103841</v>
      </c>
      <c r="H2995" s="26">
        <v>216589</v>
      </c>
      <c r="I2995" s="53">
        <v>561737</v>
      </c>
      <c r="J2995" s="30">
        <v>0.98599999999999999</v>
      </c>
      <c r="K2995" s="30"/>
      <c r="L2995" s="149">
        <v>24</v>
      </c>
      <c r="M2995" s="30">
        <v>0.41699999999999998</v>
      </c>
      <c r="N2995" s="30">
        <v>2.64E-2</v>
      </c>
    </row>
    <row r="2996" spans="1:14">
      <c r="A2996" s="13" t="s">
        <v>159</v>
      </c>
      <c r="B2996" s="2" t="s">
        <v>78</v>
      </c>
      <c r="C2996" s="14" t="s">
        <v>195</v>
      </c>
      <c r="D2996" s="2">
        <v>2016</v>
      </c>
      <c r="E2996" s="14">
        <v>2016</v>
      </c>
      <c r="F2996" s="14" t="s">
        <v>104</v>
      </c>
      <c r="G2996" s="26">
        <v>2702</v>
      </c>
      <c r="H2996" s="26">
        <v>6003</v>
      </c>
      <c r="I2996" s="53">
        <v>18703</v>
      </c>
      <c r="J2996" s="30">
        <v>1</v>
      </c>
      <c r="K2996" s="30"/>
      <c r="L2996" s="149">
        <v>56</v>
      </c>
      <c r="M2996" s="30">
        <v>0.19600000000000001</v>
      </c>
      <c r="N2996" s="30">
        <v>5.74E-2</v>
      </c>
    </row>
    <row r="2997" spans="1:14">
      <c r="A2997" s="13" t="s">
        <v>160</v>
      </c>
      <c r="B2997" s="2" t="s">
        <v>78</v>
      </c>
      <c r="C2997" s="14" t="s">
        <v>195</v>
      </c>
      <c r="D2997" s="2">
        <v>2016</v>
      </c>
      <c r="E2997" s="14">
        <v>2016</v>
      </c>
      <c r="F2997" s="14" t="s">
        <v>104</v>
      </c>
      <c r="G2997" s="26">
        <v>179815</v>
      </c>
      <c r="H2997" s="26">
        <v>393948</v>
      </c>
      <c r="I2997" s="53">
        <v>874944</v>
      </c>
      <c r="J2997" s="30">
        <v>0.99860000000000004</v>
      </c>
      <c r="K2997" s="30"/>
      <c r="L2997" s="149">
        <v>25</v>
      </c>
      <c r="M2997" s="30">
        <v>0.28000000000000003</v>
      </c>
      <c r="N2997" s="30">
        <v>1.8800000000000001E-2</v>
      </c>
    </row>
    <row r="2998" spans="1:14">
      <c r="A2998" s="13" t="s">
        <v>161</v>
      </c>
      <c r="B2998" s="2" t="s">
        <v>77</v>
      </c>
      <c r="C2998" s="14" t="s">
        <v>195</v>
      </c>
      <c r="D2998" s="2">
        <v>2016</v>
      </c>
      <c r="E2998" s="14">
        <v>2016</v>
      </c>
      <c r="F2998" s="14" t="s">
        <v>104</v>
      </c>
      <c r="G2998" s="26">
        <v>143153</v>
      </c>
      <c r="H2998" s="26">
        <v>288774</v>
      </c>
      <c r="I2998" s="53">
        <v>910767</v>
      </c>
      <c r="J2998" s="30">
        <v>0.95030000000000003</v>
      </c>
      <c r="K2998" s="30"/>
      <c r="L2998" s="149">
        <v>33</v>
      </c>
      <c r="M2998" s="30">
        <v>0.39400000000000002</v>
      </c>
      <c r="N2998" s="30">
        <v>1.7999999999999999E-2</v>
      </c>
    </row>
    <row r="2999" spans="1:14">
      <c r="A2999" s="13" t="s">
        <v>162</v>
      </c>
      <c r="B2999" s="2" t="s">
        <v>77</v>
      </c>
      <c r="C2999" s="14" t="s">
        <v>195</v>
      </c>
      <c r="D2999" s="2">
        <v>2016</v>
      </c>
      <c r="E2999" s="14">
        <v>2016</v>
      </c>
      <c r="F2999" s="14" t="s">
        <v>104</v>
      </c>
      <c r="G2999" s="26">
        <v>34926</v>
      </c>
      <c r="H2999" s="26">
        <v>52808</v>
      </c>
      <c r="I2999" s="53">
        <v>228436</v>
      </c>
      <c r="J2999" s="30">
        <v>0.97070000000000001</v>
      </c>
      <c r="K2999" s="30"/>
      <c r="L2999" s="149">
        <v>7</v>
      </c>
      <c r="M2999" s="30">
        <v>0.71399999999999997</v>
      </c>
      <c r="N2999" s="30">
        <v>5.6300000000000003E-2</v>
      </c>
    </row>
    <row r="3000" spans="1:14">
      <c r="A3000" s="13" t="s">
        <v>163</v>
      </c>
      <c r="B3000" s="2" t="s">
        <v>78</v>
      </c>
      <c r="C3000" s="14" t="s">
        <v>195</v>
      </c>
      <c r="D3000" s="2">
        <v>2016</v>
      </c>
      <c r="E3000" s="14">
        <v>2016</v>
      </c>
      <c r="F3000" s="14" t="s">
        <v>104</v>
      </c>
      <c r="G3000" s="26">
        <v>52536</v>
      </c>
      <c r="H3000" s="26">
        <v>118596</v>
      </c>
      <c r="I3000" s="53">
        <v>299048</v>
      </c>
      <c r="J3000" s="30">
        <v>0.99350000000000005</v>
      </c>
      <c r="K3000" s="30"/>
      <c r="L3000" s="149">
        <v>9</v>
      </c>
      <c r="M3000" s="30">
        <v>0.222</v>
      </c>
      <c r="N3000" s="30">
        <v>2.76E-2</v>
      </c>
    </row>
    <row r="3001" spans="1:14">
      <c r="A3001" s="13" t="s">
        <v>164</v>
      </c>
      <c r="B3001" s="2" t="s">
        <v>77</v>
      </c>
      <c r="C3001" s="14" t="s">
        <v>195</v>
      </c>
      <c r="D3001" s="2">
        <v>2016</v>
      </c>
      <c r="E3001" s="14">
        <v>2016</v>
      </c>
      <c r="F3001" s="14" t="s">
        <v>104</v>
      </c>
      <c r="G3001" s="26">
        <v>10155</v>
      </c>
      <c r="H3001" s="26">
        <v>18634</v>
      </c>
      <c r="I3001" s="53">
        <v>62430</v>
      </c>
      <c r="J3001" s="30">
        <v>0.95069999999999999</v>
      </c>
      <c r="K3001" s="30"/>
      <c r="L3001" s="149">
        <v>56</v>
      </c>
      <c r="M3001" s="30">
        <v>0.19600000000000001</v>
      </c>
      <c r="N3001" s="30">
        <v>5.74E-2</v>
      </c>
    </row>
    <row r="3002" spans="1:14">
      <c r="A3002" s="13" t="s">
        <v>165</v>
      </c>
      <c r="B3002" s="2" t="s">
        <v>77</v>
      </c>
      <c r="C3002" s="14" t="s">
        <v>195</v>
      </c>
      <c r="D3002" s="2">
        <v>2016</v>
      </c>
      <c r="E3002" s="14">
        <v>2016</v>
      </c>
      <c r="F3002" s="14" t="s">
        <v>104</v>
      </c>
      <c r="G3002" s="26">
        <v>15529</v>
      </c>
      <c r="H3002" s="26">
        <v>30087</v>
      </c>
      <c r="I3002" s="53">
        <v>158570</v>
      </c>
      <c r="J3002" s="30">
        <v>0.96020000000000005</v>
      </c>
      <c r="K3002" s="30"/>
      <c r="L3002" s="149">
        <v>56</v>
      </c>
      <c r="M3002" s="30">
        <v>0.19600000000000001</v>
      </c>
      <c r="N3002" s="30">
        <v>5.74E-2</v>
      </c>
    </row>
    <row r="3003" spans="1:14">
      <c r="A3003" s="13" t="s">
        <v>166</v>
      </c>
      <c r="B3003" s="2" t="s">
        <v>77</v>
      </c>
      <c r="C3003" s="14" t="s">
        <v>195</v>
      </c>
      <c r="D3003" s="2">
        <v>2016</v>
      </c>
      <c r="E3003" s="14">
        <v>2016</v>
      </c>
      <c r="F3003" s="14" t="s">
        <v>104</v>
      </c>
      <c r="G3003" s="26">
        <v>19222</v>
      </c>
      <c r="H3003" s="26">
        <v>40347</v>
      </c>
      <c r="I3003" s="53">
        <v>145167</v>
      </c>
      <c r="J3003" s="30">
        <v>0.96840000000000004</v>
      </c>
      <c r="K3003" s="30"/>
      <c r="L3003" s="149">
        <v>56</v>
      </c>
      <c r="M3003" s="30">
        <v>0.19600000000000001</v>
      </c>
      <c r="N3003" s="30">
        <v>5.74E-2</v>
      </c>
    </row>
    <row r="3004" spans="1:14">
      <c r="A3004" s="13" t="s">
        <v>167</v>
      </c>
      <c r="B3004" s="2" t="s">
        <v>77</v>
      </c>
      <c r="C3004" s="14" t="s">
        <v>195</v>
      </c>
      <c r="D3004" s="2">
        <v>2016</v>
      </c>
      <c r="E3004" s="14">
        <v>2016</v>
      </c>
      <c r="F3004" s="14" t="s">
        <v>104</v>
      </c>
      <c r="G3004" s="26">
        <v>53841</v>
      </c>
      <c r="H3004" s="26">
        <v>106111</v>
      </c>
      <c r="I3004" s="53">
        <v>454026</v>
      </c>
      <c r="J3004" s="30">
        <v>0.9859</v>
      </c>
      <c r="K3004" s="30"/>
      <c r="L3004" s="149">
        <v>12</v>
      </c>
      <c r="M3004" s="30">
        <v>0.33300000000000002</v>
      </c>
      <c r="N3004" s="30">
        <v>4.1500000000000002E-2</v>
      </c>
    </row>
    <row r="3005" spans="1:14">
      <c r="A3005" s="13" t="s">
        <v>168</v>
      </c>
      <c r="B3005" s="2" t="s">
        <v>77</v>
      </c>
      <c r="C3005" s="14" t="s">
        <v>195</v>
      </c>
      <c r="D3005" s="2">
        <v>2016</v>
      </c>
      <c r="E3005" s="14">
        <v>2016</v>
      </c>
      <c r="F3005" s="14" t="s">
        <v>104</v>
      </c>
      <c r="G3005" s="26">
        <v>15086</v>
      </c>
      <c r="H3005" s="26">
        <v>27739</v>
      </c>
      <c r="I3005" s="53">
        <v>80599</v>
      </c>
      <c r="J3005" s="30">
        <v>0.96909999999999996</v>
      </c>
      <c r="K3005" s="30"/>
      <c r="L3005" s="149">
        <v>56</v>
      </c>
      <c r="M3005" s="30">
        <v>0.19600000000000001</v>
      </c>
      <c r="N3005" s="30">
        <v>5.74E-2</v>
      </c>
    </row>
    <row r="3006" spans="1:14">
      <c r="A3006" s="13" t="s">
        <v>169</v>
      </c>
      <c r="B3006" s="2" t="s">
        <v>78</v>
      </c>
      <c r="C3006" s="14" t="s">
        <v>195</v>
      </c>
      <c r="D3006" s="2">
        <v>2016</v>
      </c>
      <c r="E3006" s="14">
        <v>2016</v>
      </c>
      <c r="F3006" s="14" t="s">
        <v>104</v>
      </c>
      <c r="G3006" s="26">
        <v>12990</v>
      </c>
      <c r="H3006" s="26">
        <v>24651</v>
      </c>
      <c r="I3006" s="53">
        <v>66087</v>
      </c>
      <c r="J3006" s="30">
        <v>0.98580000000000001</v>
      </c>
      <c r="K3006" s="30"/>
      <c r="L3006" s="149">
        <v>56</v>
      </c>
      <c r="M3006" s="30">
        <v>0.19600000000000001</v>
      </c>
      <c r="N3006" s="30">
        <v>5.74E-2</v>
      </c>
    </row>
    <row r="3007" spans="1:14">
      <c r="A3007" s="13" t="s">
        <v>170</v>
      </c>
      <c r="B3007" s="2" t="s">
        <v>78</v>
      </c>
      <c r="C3007" s="14" t="s">
        <v>195</v>
      </c>
      <c r="D3007" s="2">
        <v>2016</v>
      </c>
      <c r="E3007" s="14">
        <v>2016</v>
      </c>
      <c r="F3007" s="14" t="s">
        <v>104</v>
      </c>
      <c r="G3007" s="26">
        <v>156</v>
      </c>
      <c r="H3007" s="26">
        <v>279</v>
      </c>
      <c r="I3007" s="53">
        <v>816</v>
      </c>
      <c r="J3007" s="30">
        <v>1</v>
      </c>
      <c r="K3007" s="30"/>
      <c r="L3007" s="149">
        <v>56</v>
      </c>
      <c r="M3007" s="30">
        <v>0.19600000000000001</v>
      </c>
      <c r="N3007" s="30">
        <v>5.74E-2</v>
      </c>
    </row>
    <row r="3008" spans="1:14">
      <c r="A3008" s="13" t="s">
        <v>171</v>
      </c>
      <c r="B3008" s="2" t="s">
        <v>78</v>
      </c>
      <c r="C3008" s="14" t="s">
        <v>195</v>
      </c>
      <c r="D3008" s="2">
        <v>2016</v>
      </c>
      <c r="E3008" s="14">
        <v>2016</v>
      </c>
      <c r="F3008" s="14" t="s">
        <v>104</v>
      </c>
      <c r="G3008" s="26">
        <v>3326</v>
      </c>
      <c r="H3008" s="26">
        <v>7055</v>
      </c>
      <c r="I3008" s="53">
        <v>18154</v>
      </c>
      <c r="J3008" s="30">
        <v>0.98909999999999998</v>
      </c>
      <c r="K3008" s="30"/>
      <c r="L3008" s="149">
        <v>56</v>
      </c>
      <c r="M3008" s="30">
        <v>0.19600000000000001</v>
      </c>
      <c r="N3008" s="30">
        <v>5.74E-2</v>
      </c>
    </row>
    <row r="3009" spans="1:31">
      <c r="A3009" s="13" t="s">
        <v>172</v>
      </c>
      <c r="B3009" s="2" t="s">
        <v>77</v>
      </c>
      <c r="C3009" s="14" t="s">
        <v>195</v>
      </c>
      <c r="D3009" s="2">
        <v>2016</v>
      </c>
      <c r="E3009" s="14">
        <v>2016</v>
      </c>
      <c r="F3009" s="14" t="s">
        <v>104</v>
      </c>
      <c r="G3009" s="26">
        <v>22818</v>
      </c>
      <c r="H3009" s="26">
        <v>43229</v>
      </c>
      <c r="I3009" s="53">
        <v>124530</v>
      </c>
      <c r="J3009" s="30">
        <v>0.96870000000000001</v>
      </c>
      <c r="K3009" s="30"/>
      <c r="L3009" s="149">
        <v>6</v>
      </c>
      <c r="M3009" s="30">
        <v>0.16700000000000001</v>
      </c>
      <c r="N3009" s="30">
        <v>2.1399999999999999E-2</v>
      </c>
    </row>
    <row r="3010" spans="1:31">
      <c r="A3010" s="13" t="s">
        <v>173</v>
      </c>
      <c r="B3010" s="2" t="s">
        <v>77</v>
      </c>
      <c r="C3010" s="14" t="s">
        <v>195</v>
      </c>
      <c r="D3010" s="2">
        <v>2016</v>
      </c>
      <c r="E3010" s="14">
        <v>2016</v>
      </c>
      <c r="F3010" s="14" t="s">
        <v>104</v>
      </c>
      <c r="G3010" s="26">
        <v>19468</v>
      </c>
      <c r="H3010" s="26">
        <v>34541</v>
      </c>
      <c r="I3010" s="53">
        <v>128774</v>
      </c>
      <c r="J3010" s="30">
        <v>0.81479999999999997</v>
      </c>
      <c r="K3010" s="30"/>
      <c r="L3010" s="149">
        <v>56</v>
      </c>
      <c r="M3010" s="30">
        <v>0.19600000000000001</v>
      </c>
      <c r="N3010" s="30">
        <v>5.74E-2</v>
      </c>
    </row>
    <row r="3011" spans="1:31">
      <c r="A3011" s="13" t="s">
        <v>174</v>
      </c>
      <c r="B3011" s="2" t="s">
        <v>78</v>
      </c>
      <c r="C3011" s="14" t="s">
        <v>195</v>
      </c>
      <c r="D3011" s="2">
        <v>2016</v>
      </c>
      <c r="E3011" s="14">
        <v>2016</v>
      </c>
      <c r="F3011" s="14" t="s">
        <v>104</v>
      </c>
      <c r="G3011" s="26">
        <v>42586</v>
      </c>
      <c r="H3011" s="26">
        <v>89738</v>
      </c>
      <c r="I3011" s="53">
        <v>241313</v>
      </c>
      <c r="J3011" s="30">
        <v>0.99160000000000004</v>
      </c>
      <c r="K3011" s="30"/>
      <c r="L3011" s="149">
        <v>4</v>
      </c>
      <c r="M3011" s="30">
        <v>0.25</v>
      </c>
      <c r="N3011" s="30">
        <v>2.75E-2</v>
      </c>
    </row>
    <row r="3012" spans="1:31">
      <c r="A3012" s="13" t="s">
        <v>175</v>
      </c>
      <c r="B3012" s="2" t="s">
        <v>78</v>
      </c>
      <c r="C3012" s="14" t="s">
        <v>195</v>
      </c>
      <c r="D3012" s="2">
        <v>2016</v>
      </c>
      <c r="E3012" s="14">
        <v>2016</v>
      </c>
      <c r="F3012" s="14" t="s">
        <v>104</v>
      </c>
      <c r="G3012" s="26">
        <v>5861</v>
      </c>
      <c r="H3012" s="26">
        <v>13457</v>
      </c>
      <c r="I3012" s="53">
        <v>42277</v>
      </c>
      <c r="J3012" s="30">
        <v>0.96079999999999999</v>
      </c>
      <c r="K3012" s="30"/>
      <c r="L3012" s="149">
        <v>56</v>
      </c>
      <c r="M3012" s="30">
        <v>0.19600000000000001</v>
      </c>
      <c r="N3012" s="30">
        <v>5.74E-2</v>
      </c>
    </row>
    <row r="3013" spans="1:31">
      <c r="A3013" s="13" t="s">
        <v>176</v>
      </c>
      <c r="B3013" s="2" t="s">
        <v>78</v>
      </c>
      <c r="C3013" s="14" t="s">
        <v>195</v>
      </c>
      <c r="D3013" s="2">
        <v>2016</v>
      </c>
      <c r="E3013" s="14">
        <v>2016</v>
      </c>
      <c r="F3013" s="14" t="s">
        <v>104</v>
      </c>
      <c r="G3013" s="26">
        <v>4706</v>
      </c>
      <c r="H3013" s="26">
        <v>10221</v>
      </c>
      <c r="I3013" s="53">
        <v>27765</v>
      </c>
      <c r="J3013" s="30">
        <v>0.91180000000000005</v>
      </c>
      <c r="K3013" s="30"/>
      <c r="L3013" s="149">
        <v>56</v>
      </c>
      <c r="M3013" s="30">
        <v>0.19600000000000001</v>
      </c>
      <c r="N3013" s="30">
        <v>5.74E-2</v>
      </c>
    </row>
    <row r="3014" spans="1:31">
      <c r="A3014" s="13" t="s">
        <v>177</v>
      </c>
      <c r="B3014" s="2" t="s">
        <v>78</v>
      </c>
      <c r="C3014" s="14" t="s">
        <v>195</v>
      </c>
      <c r="D3014" s="2">
        <v>2016</v>
      </c>
      <c r="E3014" s="14">
        <v>2016</v>
      </c>
      <c r="F3014" s="14" t="s">
        <v>104</v>
      </c>
      <c r="G3014" s="26">
        <v>1003</v>
      </c>
      <c r="H3014" s="26">
        <v>1753</v>
      </c>
      <c r="I3014" s="53">
        <v>4969</v>
      </c>
      <c r="J3014" s="30">
        <v>0.93020000000000003</v>
      </c>
      <c r="K3014" s="30"/>
      <c r="L3014" s="149">
        <v>56</v>
      </c>
      <c r="M3014" s="30">
        <v>0.19600000000000001</v>
      </c>
      <c r="N3014" s="30">
        <v>5.74E-2</v>
      </c>
    </row>
    <row r="3015" spans="1:31">
      <c r="A3015" s="13" t="s">
        <v>178</v>
      </c>
      <c r="B3015" s="2" t="s">
        <v>77</v>
      </c>
      <c r="C3015" s="14" t="s">
        <v>195</v>
      </c>
      <c r="D3015" s="2">
        <v>2016</v>
      </c>
      <c r="E3015" s="14">
        <v>2016</v>
      </c>
      <c r="F3015" s="14" t="s">
        <v>104</v>
      </c>
      <c r="G3015" s="26">
        <v>53554</v>
      </c>
      <c r="H3015" s="26">
        <v>125686</v>
      </c>
      <c r="I3015" s="53">
        <v>258164</v>
      </c>
      <c r="J3015" s="30">
        <v>0.97770000000000001</v>
      </c>
      <c r="K3015" s="30"/>
      <c r="L3015" s="149">
        <v>9</v>
      </c>
      <c r="M3015" s="30">
        <v>0.111</v>
      </c>
      <c r="N3015" s="30">
        <v>2.29E-2</v>
      </c>
    </row>
    <row r="3016" spans="1:31">
      <c r="A3016" s="13" t="s">
        <v>179</v>
      </c>
      <c r="B3016" s="2" t="s">
        <v>78</v>
      </c>
      <c r="C3016" s="14" t="s">
        <v>195</v>
      </c>
      <c r="D3016" s="2">
        <v>2016</v>
      </c>
      <c r="E3016" s="14">
        <v>2016</v>
      </c>
      <c r="F3016" s="14" t="s">
        <v>104</v>
      </c>
      <c r="G3016" s="26">
        <v>3215</v>
      </c>
      <c r="H3016" s="26">
        <v>5596</v>
      </c>
      <c r="I3016" s="53">
        <v>14788</v>
      </c>
      <c r="J3016" s="30">
        <v>0.98770000000000002</v>
      </c>
      <c r="K3016" s="30"/>
      <c r="L3016" s="149">
        <v>56</v>
      </c>
      <c r="M3016" s="30">
        <v>0.19600000000000001</v>
      </c>
      <c r="N3016" s="30">
        <v>5.74E-2</v>
      </c>
    </row>
    <row r="3017" spans="1:31">
      <c r="A3017" s="13" t="s">
        <v>180</v>
      </c>
      <c r="B3017" s="2" t="s">
        <v>77</v>
      </c>
      <c r="C3017" s="14" t="s">
        <v>195</v>
      </c>
      <c r="D3017" s="2">
        <v>2016</v>
      </c>
      <c r="E3017" s="14">
        <v>2016</v>
      </c>
      <c r="F3017" s="14" t="s">
        <v>104</v>
      </c>
      <c r="G3017" s="26">
        <v>37805</v>
      </c>
      <c r="H3017" s="26">
        <v>75936</v>
      </c>
      <c r="I3017" s="53">
        <v>240954</v>
      </c>
      <c r="J3017" s="30">
        <v>0.98929999999999996</v>
      </c>
      <c r="K3017" s="30"/>
      <c r="L3017" s="149">
        <v>9</v>
      </c>
      <c r="M3017" s="30">
        <v>0.33300000000000002</v>
      </c>
      <c r="N3017" s="30">
        <v>4.8000000000000001E-2</v>
      </c>
    </row>
    <row r="3018" spans="1:31">
      <c r="A3018" s="13" t="s">
        <v>181</v>
      </c>
      <c r="B3018" s="2" t="s">
        <v>77</v>
      </c>
      <c r="C3018" s="14" t="s">
        <v>195</v>
      </c>
      <c r="D3018" s="2">
        <v>2016</v>
      </c>
      <c r="E3018" s="14">
        <v>2016</v>
      </c>
      <c r="F3018" s="14" t="s">
        <v>104</v>
      </c>
      <c r="G3018" s="26">
        <v>10889</v>
      </c>
      <c r="H3018" s="26">
        <v>21491</v>
      </c>
      <c r="I3018" s="53">
        <v>59821</v>
      </c>
      <c r="J3018" s="30">
        <v>0.98499999999999999</v>
      </c>
      <c r="K3018" s="30"/>
      <c r="L3018" s="149">
        <v>56</v>
      </c>
      <c r="M3018" s="30">
        <v>0.19600000000000001</v>
      </c>
      <c r="N3018" s="30">
        <v>5.74E-2</v>
      </c>
      <c r="O3018" s="1"/>
      <c r="P3018" s="1"/>
      <c r="Q3018" s="1"/>
      <c r="R3018" s="1"/>
      <c r="S3018" s="1"/>
      <c r="T3018" s="1"/>
      <c r="U3018" s="1"/>
      <c r="V3018" s="1"/>
      <c r="W3018" s="1"/>
      <c r="X3018" s="1"/>
      <c r="Y3018" s="1"/>
      <c r="Z3018" s="1"/>
      <c r="AA3018" s="1"/>
      <c r="AB3018" s="1"/>
      <c r="AC3018" s="1"/>
      <c r="AD3018" s="1"/>
      <c r="AE3018" s="1"/>
    </row>
    <row r="3019" spans="1:31">
      <c r="A3019" s="13" t="s">
        <v>182</v>
      </c>
      <c r="B3019" s="2" t="s">
        <v>78</v>
      </c>
      <c r="C3019" s="14" t="s">
        <v>195</v>
      </c>
      <c r="D3019" s="2">
        <v>2016</v>
      </c>
      <c r="E3019" s="14">
        <v>2016</v>
      </c>
      <c r="F3019" s="14" t="s">
        <v>104</v>
      </c>
      <c r="G3019" s="26">
        <v>6326</v>
      </c>
      <c r="H3019" s="26">
        <v>13603</v>
      </c>
      <c r="I3019" s="53">
        <v>32438</v>
      </c>
      <c r="J3019" s="30">
        <v>1</v>
      </c>
      <c r="K3019" s="30"/>
      <c r="L3019" s="149">
        <v>56</v>
      </c>
      <c r="M3019" s="30">
        <v>0.19600000000000001</v>
      </c>
      <c r="N3019" s="30">
        <v>5.74E-2</v>
      </c>
      <c r="O3019" s="1"/>
      <c r="P3019" s="1"/>
      <c r="Q3019" s="1"/>
      <c r="R3019" s="1"/>
      <c r="S3019" s="1"/>
      <c r="T3019" s="1"/>
      <c r="U3019" s="1"/>
      <c r="V3019" s="1"/>
      <c r="W3019" s="1"/>
      <c r="X3019" s="1"/>
      <c r="Y3019" s="1"/>
      <c r="Z3019" s="1"/>
      <c r="AA3019" s="1"/>
      <c r="AB3019" s="1"/>
      <c r="AC3019" s="1"/>
      <c r="AD3019" s="1"/>
      <c r="AE3019" s="1"/>
    </row>
    <row r="3020" spans="1:31">
      <c r="A3020" s="56" t="s">
        <v>183</v>
      </c>
      <c r="B3020" s="2" t="s">
        <v>66</v>
      </c>
      <c r="C3020" s="14" t="s">
        <v>62</v>
      </c>
      <c r="D3020" s="2">
        <v>2016</v>
      </c>
      <c r="E3020" s="14">
        <v>2016</v>
      </c>
      <c r="F3020" s="14" t="s">
        <v>104</v>
      </c>
      <c r="G3020" s="26">
        <v>2109228</v>
      </c>
      <c r="H3020" s="26">
        <v>4368561</v>
      </c>
      <c r="I3020" s="53">
        <v>13612581</v>
      </c>
      <c r="J3020" s="30">
        <v>0.97440000000000004</v>
      </c>
      <c r="K3020" s="30"/>
      <c r="L3020" s="149">
        <v>447</v>
      </c>
      <c r="M3020" s="30">
        <v>0.376</v>
      </c>
      <c r="N3020" s="30">
        <v>5.2299999999999999E-2</v>
      </c>
      <c r="O3020" s="2"/>
      <c r="P3020" s="2"/>
      <c r="Q3020" s="2"/>
      <c r="R3020" s="2"/>
      <c r="S3020" s="2"/>
      <c r="T3020" s="2"/>
      <c r="U3020" s="2"/>
      <c r="V3020" s="2"/>
      <c r="W3020" s="2"/>
      <c r="X3020" s="2"/>
      <c r="Y3020" s="2"/>
      <c r="Z3020" s="2"/>
      <c r="AA3020" s="2"/>
      <c r="AB3020" s="2"/>
      <c r="AC3020" s="2"/>
      <c r="AD3020" s="2"/>
      <c r="AE3020" s="2"/>
    </row>
    <row r="3021" spans="1:31">
      <c r="A3021" s="56" t="s">
        <v>184</v>
      </c>
      <c r="B3021" s="2" t="s">
        <v>77</v>
      </c>
      <c r="C3021" s="14" t="s">
        <v>62</v>
      </c>
      <c r="D3021" s="2">
        <v>2016</v>
      </c>
      <c r="E3021" s="14">
        <v>2016</v>
      </c>
      <c r="F3021" s="14" t="s">
        <v>104</v>
      </c>
      <c r="G3021" s="26">
        <v>61011</v>
      </c>
      <c r="H3021" s="26">
        <v>117298</v>
      </c>
      <c r="I3021" s="53">
        <v>440616</v>
      </c>
      <c r="J3021" s="30">
        <v>0.95960000000000001</v>
      </c>
      <c r="K3021" s="30"/>
      <c r="L3021" s="149">
        <v>15</v>
      </c>
      <c r="M3021" s="30">
        <v>0.4</v>
      </c>
      <c r="N3021" s="30">
        <v>5.0999999999999997E-2</v>
      </c>
      <c r="O3021" s="1"/>
      <c r="P3021" s="1"/>
      <c r="Q3021" s="1"/>
      <c r="R3021" s="1"/>
      <c r="S3021" s="1"/>
      <c r="T3021" s="1"/>
      <c r="U3021" s="1"/>
      <c r="V3021" s="1"/>
      <c r="W3021" s="1"/>
      <c r="X3021" s="1"/>
      <c r="Y3021" s="1"/>
      <c r="Z3021" s="1"/>
      <c r="AA3021" s="1"/>
      <c r="AB3021" s="1"/>
      <c r="AC3021" s="1"/>
      <c r="AD3021" s="1"/>
      <c r="AE3021" s="1"/>
    </row>
    <row r="3022" spans="1:31">
      <c r="A3022" s="56" t="s">
        <v>185</v>
      </c>
      <c r="B3022" s="2" t="s">
        <v>78</v>
      </c>
      <c r="C3022" s="14" t="s">
        <v>62</v>
      </c>
      <c r="D3022" s="2">
        <v>2016</v>
      </c>
      <c r="E3022" s="14">
        <v>2016</v>
      </c>
      <c r="F3022" s="14" t="s">
        <v>104</v>
      </c>
      <c r="G3022" s="26">
        <v>92</v>
      </c>
      <c r="H3022" s="26">
        <v>155</v>
      </c>
      <c r="I3022" s="53">
        <v>362</v>
      </c>
      <c r="J3022" s="30">
        <v>1</v>
      </c>
      <c r="K3022" s="30"/>
      <c r="L3022" s="149">
        <v>67</v>
      </c>
      <c r="M3022" s="30">
        <v>0.23899999999999999</v>
      </c>
      <c r="N3022" s="30">
        <v>5.3800000000000001E-2</v>
      </c>
      <c r="O3022" s="1"/>
      <c r="P3022" s="1"/>
      <c r="Q3022" s="1"/>
      <c r="R3022" s="1"/>
      <c r="S3022" s="1"/>
      <c r="T3022" s="1"/>
      <c r="U3022" s="1"/>
      <c r="V3022" s="1"/>
      <c r="W3022" s="1"/>
      <c r="X3022" s="1"/>
      <c r="Y3022" s="1"/>
      <c r="Z3022" s="1"/>
      <c r="AA3022" s="1"/>
      <c r="AB3022" s="1"/>
      <c r="AC3022" s="1"/>
      <c r="AD3022" s="1"/>
      <c r="AE3022" s="1"/>
    </row>
    <row r="3023" spans="1:31">
      <c r="A3023" s="56" t="s">
        <v>186</v>
      </c>
      <c r="B3023" s="2" t="s">
        <v>78</v>
      </c>
      <c r="C3023" s="14" t="s">
        <v>62</v>
      </c>
      <c r="D3023" s="2">
        <v>2016</v>
      </c>
      <c r="E3023" s="14">
        <v>2016</v>
      </c>
      <c r="F3023" s="14" t="s">
        <v>104</v>
      </c>
      <c r="G3023" s="26">
        <v>1808</v>
      </c>
      <c r="H3023" s="26">
        <v>3415</v>
      </c>
      <c r="I3023" s="53">
        <v>8287</v>
      </c>
      <c r="J3023" s="30">
        <v>0.98860000000000003</v>
      </c>
      <c r="K3023" s="30"/>
      <c r="L3023" s="149">
        <v>67</v>
      </c>
      <c r="M3023" s="30">
        <v>0.23899999999999999</v>
      </c>
      <c r="N3023" s="30">
        <v>5.3800000000000001E-2</v>
      </c>
      <c r="O3023" s="1"/>
      <c r="P3023" s="1"/>
      <c r="Q3023" s="1"/>
      <c r="R3023" s="1"/>
      <c r="S3023" s="1"/>
      <c r="T3023" s="1"/>
      <c r="U3023" s="1"/>
      <c r="V3023" s="1"/>
      <c r="W3023" s="1"/>
      <c r="X3023" s="1"/>
      <c r="Y3023" s="1"/>
      <c r="Z3023" s="1"/>
      <c r="AA3023" s="1"/>
      <c r="AB3023" s="1"/>
      <c r="AC3023" s="1"/>
      <c r="AD3023" s="1"/>
      <c r="AE3023" s="1"/>
    </row>
    <row r="3024" spans="1:31">
      <c r="A3024" s="56" t="s">
        <v>187</v>
      </c>
      <c r="B3024" s="2" t="s">
        <v>78</v>
      </c>
      <c r="C3024" s="14" t="s">
        <v>62</v>
      </c>
      <c r="D3024" s="2">
        <v>2016</v>
      </c>
      <c r="E3024" s="14">
        <v>2016</v>
      </c>
      <c r="F3024" s="14" t="s">
        <v>104</v>
      </c>
      <c r="G3024" s="26">
        <v>17087</v>
      </c>
      <c r="H3024" s="26">
        <v>32218</v>
      </c>
      <c r="I3024" s="53">
        <v>83549</v>
      </c>
      <c r="J3024" s="30">
        <v>0.91169999999999995</v>
      </c>
      <c r="K3024" s="30"/>
      <c r="L3024" s="149">
        <v>67</v>
      </c>
      <c r="M3024" s="30">
        <v>0.23899999999999999</v>
      </c>
      <c r="N3024" s="30">
        <v>5.3800000000000001E-2</v>
      </c>
      <c r="O3024" s="1"/>
      <c r="P3024" s="1"/>
      <c r="Q3024" s="1"/>
      <c r="R3024" s="1"/>
      <c r="S3024" s="1"/>
      <c r="T3024" s="1"/>
      <c r="U3024" s="1"/>
      <c r="V3024" s="1"/>
      <c r="W3024" s="1"/>
      <c r="X3024" s="1"/>
      <c r="Y3024" s="1"/>
      <c r="Z3024" s="1"/>
      <c r="AA3024" s="1"/>
      <c r="AB3024" s="1"/>
      <c r="AC3024" s="1"/>
      <c r="AD3024" s="1"/>
      <c r="AE3024" s="1"/>
    </row>
    <row r="3025" spans="1:31">
      <c r="A3025" s="56" t="s">
        <v>188</v>
      </c>
      <c r="B3025" s="2" t="s">
        <v>78</v>
      </c>
      <c r="C3025" s="14" t="s">
        <v>62</v>
      </c>
      <c r="D3025" s="2">
        <v>2016</v>
      </c>
      <c r="E3025" s="14">
        <v>2016</v>
      </c>
      <c r="F3025" s="14" t="s">
        <v>104</v>
      </c>
      <c r="G3025" s="26">
        <v>2780</v>
      </c>
      <c r="H3025" s="26">
        <v>5156</v>
      </c>
      <c r="I3025" s="53">
        <v>12243</v>
      </c>
      <c r="J3025" s="30">
        <v>0.99150000000000005</v>
      </c>
      <c r="K3025" s="30"/>
      <c r="L3025" s="149">
        <v>67</v>
      </c>
      <c r="M3025" s="30">
        <v>0.23899999999999999</v>
      </c>
      <c r="N3025" s="30">
        <v>5.3800000000000001E-2</v>
      </c>
      <c r="O3025" s="1"/>
      <c r="P3025" s="1"/>
      <c r="Q3025" s="1"/>
      <c r="R3025" s="1"/>
      <c r="S3025" s="1"/>
      <c r="T3025" s="1"/>
      <c r="U3025" s="1"/>
      <c r="V3025" s="1"/>
      <c r="W3025" s="1"/>
      <c r="X3025" s="1"/>
      <c r="Y3025" s="1"/>
      <c r="Z3025" s="1"/>
      <c r="AA3025" s="1"/>
      <c r="AB3025" s="1"/>
      <c r="AC3025" s="1"/>
      <c r="AD3025" s="1"/>
      <c r="AE3025" s="1"/>
    </row>
    <row r="3026" spans="1:31">
      <c r="A3026" s="56" t="s">
        <v>189</v>
      </c>
      <c r="B3026" s="2" t="s">
        <v>78</v>
      </c>
      <c r="C3026" s="14" t="s">
        <v>62</v>
      </c>
      <c r="D3026" s="2">
        <v>2016</v>
      </c>
      <c r="E3026" s="14">
        <v>2016</v>
      </c>
      <c r="F3026" s="14" t="s">
        <v>104</v>
      </c>
      <c r="G3026" s="26">
        <v>633</v>
      </c>
      <c r="H3026" s="26">
        <v>1434</v>
      </c>
      <c r="I3026" s="53">
        <v>9074</v>
      </c>
      <c r="J3026" s="30">
        <v>0.83330000000000004</v>
      </c>
      <c r="K3026" s="30"/>
      <c r="L3026" s="149">
        <v>67</v>
      </c>
      <c r="M3026" s="30">
        <v>0.23899999999999999</v>
      </c>
      <c r="N3026" s="30">
        <v>5.3800000000000001E-2</v>
      </c>
      <c r="O3026" s="1"/>
      <c r="P3026" s="1"/>
      <c r="Q3026" s="1"/>
      <c r="R3026" s="1"/>
      <c r="S3026" s="1"/>
      <c r="T3026" s="1"/>
      <c r="U3026" s="1"/>
      <c r="V3026" s="1"/>
      <c r="W3026" s="1"/>
      <c r="X3026" s="1"/>
      <c r="Y3026" s="1"/>
      <c r="Z3026" s="1"/>
      <c r="AA3026" s="1"/>
      <c r="AB3026" s="1"/>
      <c r="AC3026" s="1"/>
      <c r="AD3026" s="1"/>
      <c r="AE3026" s="1"/>
    </row>
    <row r="3027" spans="1:31">
      <c r="A3027" s="56" t="s">
        <v>190</v>
      </c>
      <c r="B3027" s="2" t="s">
        <v>77</v>
      </c>
      <c r="C3027" s="14" t="s">
        <v>62</v>
      </c>
      <c r="D3027" s="2">
        <v>2016</v>
      </c>
      <c r="E3027" s="14">
        <v>2016</v>
      </c>
      <c r="F3027" s="14" t="s">
        <v>104</v>
      </c>
      <c r="G3027" s="26">
        <v>34941</v>
      </c>
      <c r="H3027" s="26">
        <v>69736</v>
      </c>
      <c r="I3027" s="53">
        <v>277492</v>
      </c>
      <c r="J3027" s="30">
        <v>0.96479999999999999</v>
      </c>
      <c r="K3027" s="30"/>
      <c r="L3027" s="149">
        <v>10</v>
      </c>
      <c r="M3027" s="30">
        <v>0.4</v>
      </c>
      <c r="N3027" s="30">
        <v>3.6299999999999999E-2</v>
      </c>
      <c r="O3027" s="1"/>
      <c r="P3027" s="1"/>
      <c r="Q3027" s="1"/>
      <c r="R3027" s="1"/>
      <c r="S3027" s="1"/>
      <c r="T3027" s="1"/>
      <c r="U3027" s="1"/>
      <c r="V3027" s="1"/>
      <c r="W3027" s="1"/>
      <c r="X3027" s="1"/>
      <c r="Y3027" s="1"/>
      <c r="Z3027" s="1"/>
      <c r="AA3027" s="1"/>
      <c r="AB3027" s="1"/>
      <c r="AC3027" s="1"/>
      <c r="AD3027" s="1"/>
      <c r="AE3027" s="1"/>
    </row>
    <row r="3028" spans="1:31">
      <c r="A3028" s="56" t="s">
        <v>191</v>
      </c>
      <c r="B3028" s="2" t="s">
        <v>78</v>
      </c>
      <c r="C3028" s="14" t="s">
        <v>62</v>
      </c>
      <c r="D3028" s="2">
        <v>2016</v>
      </c>
      <c r="E3028" s="14">
        <v>2016</v>
      </c>
      <c r="F3028" s="14" t="s">
        <v>104</v>
      </c>
      <c r="G3028" s="26">
        <v>2640</v>
      </c>
      <c r="H3028" s="26">
        <v>5369</v>
      </c>
      <c r="I3028" s="53">
        <v>12052</v>
      </c>
      <c r="J3028" s="30">
        <v>0.98860000000000003</v>
      </c>
      <c r="K3028" s="30"/>
      <c r="L3028" s="149">
        <v>67</v>
      </c>
      <c r="M3028" s="30">
        <v>0.23899999999999999</v>
      </c>
      <c r="N3028" s="30">
        <v>5.3800000000000001E-2</v>
      </c>
      <c r="O3028" s="1"/>
      <c r="P3028" s="1"/>
      <c r="Q3028" s="1"/>
      <c r="R3028" s="1"/>
      <c r="S3028" s="1"/>
      <c r="T3028" s="1"/>
      <c r="U3028" s="1"/>
      <c r="V3028" s="1"/>
      <c r="W3028" s="1"/>
      <c r="X3028" s="1"/>
      <c r="Y3028" s="1"/>
      <c r="Z3028" s="1"/>
      <c r="AA3028" s="1"/>
      <c r="AB3028" s="1"/>
      <c r="AC3028" s="1"/>
      <c r="AD3028" s="1"/>
      <c r="AE3028" s="1"/>
    </row>
    <row r="3029" spans="1:31">
      <c r="A3029" s="56" t="s">
        <v>192</v>
      </c>
      <c r="B3029" s="2" t="s">
        <v>78</v>
      </c>
      <c r="C3029" s="14" t="s">
        <v>62</v>
      </c>
      <c r="D3029" s="2">
        <v>2016</v>
      </c>
      <c r="E3029" s="14">
        <v>2016</v>
      </c>
      <c r="F3029" s="14" t="s">
        <v>104</v>
      </c>
      <c r="G3029" s="26">
        <v>7232</v>
      </c>
      <c r="H3029" s="26">
        <v>12850</v>
      </c>
      <c r="I3029" s="53">
        <v>38811</v>
      </c>
      <c r="J3029" s="30">
        <v>0.98519999999999996</v>
      </c>
      <c r="K3029" s="30"/>
      <c r="L3029" s="149">
        <v>67</v>
      </c>
      <c r="M3029" s="30">
        <v>0.23899999999999999</v>
      </c>
      <c r="N3029" s="30">
        <v>5.3800000000000001E-2</v>
      </c>
      <c r="O3029" s="1"/>
      <c r="P3029" s="1"/>
      <c r="Q3029" s="1"/>
      <c r="R3029" s="1"/>
      <c r="S3029" s="1"/>
      <c r="T3029" s="1"/>
      <c r="U3029" s="1"/>
      <c r="V3029" s="1"/>
      <c r="W3029" s="1"/>
      <c r="X3029" s="1"/>
      <c r="Y3029" s="1"/>
      <c r="Z3029" s="1"/>
      <c r="AA3029" s="1"/>
      <c r="AB3029" s="1"/>
      <c r="AC3029" s="1"/>
      <c r="AD3029" s="1"/>
      <c r="AE3029" s="1"/>
    </row>
    <row r="3030" spans="1:31">
      <c r="A3030" s="13" t="s">
        <v>134</v>
      </c>
      <c r="B3030" s="2" t="s">
        <v>77</v>
      </c>
      <c r="C3030" s="14" t="s">
        <v>62</v>
      </c>
      <c r="D3030" s="2">
        <v>2016</v>
      </c>
      <c r="E3030" s="14">
        <v>2016</v>
      </c>
      <c r="F3030" s="14" t="s">
        <v>104</v>
      </c>
      <c r="G3030" s="26">
        <v>97266</v>
      </c>
      <c r="H3030" s="26">
        <v>224870</v>
      </c>
      <c r="I3030" s="53">
        <v>491673</v>
      </c>
      <c r="J3030" s="30">
        <v>0.94940000000000002</v>
      </c>
      <c r="K3030" s="30"/>
      <c r="L3030" s="149">
        <v>25</v>
      </c>
      <c r="M3030" s="30">
        <v>0.28000000000000003</v>
      </c>
      <c r="N3030" s="30">
        <v>2.4500000000000001E-2</v>
      </c>
      <c r="O3030" s="1"/>
      <c r="P3030" s="1"/>
      <c r="Q3030" s="1"/>
      <c r="R3030" s="1"/>
      <c r="S3030" s="1"/>
      <c r="T3030" s="1"/>
      <c r="U3030" s="1"/>
      <c r="V3030" s="1"/>
      <c r="W3030" s="1"/>
      <c r="X3030" s="1"/>
      <c r="Y3030" s="1"/>
      <c r="Z3030" s="1"/>
      <c r="AA3030" s="1"/>
      <c r="AB3030" s="1"/>
      <c r="AC3030" s="1"/>
      <c r="AD3030" s="1"/>
      <c r="AE3030" s="1"/>
    </row>
    <row r="3031" spans="1:31">
      <c r="A3031" s="13" t="s">
        <v>135</v>
      </c>
      <c r="B3031" s="2" t="s">
        <v>78</v>
      </c>
      <c r="C3031" s="14" t="s">
        <v>62</v>
      </c>
      <c r="D3031" s="2">
        <v>2016</v>
      </c>
      <c r="E3031" s="14">
        <v>2016</v>
      </c>
      <c r="F3031" s="14" t="s">
        <v>104</v>
      </c>
      <c r="G3031" s="26">
        <v>1568</v>
      </c>
      <c r="H3031" s="26">
        <v>3655</v>
      </c>
      <c r="I3031" s="53">
        <v>12218</v>
      </c>
      <c r="J3031" s="30">
        <v>1</v>
      </c>
      <c r="K3031" s="30"/>
      <c r="L3031" s="149">
        <v>67</v>
      </c>
      <c r="M3031" s="30">
        <v>0.23899999999999999</v>
      </c>
      <c r="N3031" s="30">
        <v>5.3800000000000001E-2</v>
      </c>
      <c r="O3031" s="1"/>
      <c r="P3031" s="1"/>
      <c r="Q3031" s="1"/>
      <c r="R3031" s="1"/>
      <c r="S3031" s="1"/>
      <c r="T3031" s="1"/>
      <c r="U3031" s="1"/>
      <c r="V3031" s="1"/>
      <c r="W3031" s="1"/>
      <c r="X3031" s="1"/>
      <c r="Y3031" s="1"/>
      <c r="Z3031" s="1"/>
      <c r="AA3031" s="1"/>
      <c r="AB3031" s="1"/>
      <c r="AC3031" s="1"/>
      <c r="AD3031" s="1"/>
      <c r="AE3031" s="1"/>
    </row>
    <row r="3032" spans="1:31">
      <c r="A3032" s="13" t="s">
        <v>136</v>
      </c>
      <c r="B3032" s="2" t="s">
        <v>78</v>
      </c>
      <c r="C3032" s="14" t="s">
        <v>62</v>
      </c>
      <c r="D3032" s="2">
        <v>2016</v>
      </c>
      <c r="E3032" s="14">
        <v>2016</v>
      </c>
      <c r="F3032" s="14" t="s">
        <v>104</v>
      </c>
      <c r="G3032" s="26">
        <v>12582</v>
      </c>
      <c r="H3032" s="26">
        <v>21361</v>
      </c>
      <c r="I3032" s="53">
        <v>54385</v>
      </c>
      <c r="J3032" s="30">
        <v>0.98760000000000003</v>
      </c>
      <c r="K3032" s="30"/>
      <c r="L3032" s="149">
        <v>67</v>
      </c>
      <c r="M3032" s="30">
        <v>0.23899999999999999</v>
      </c>
      <c r="N3032" s="30">
        <v>5.3800000000000001E-2</v>
      </c>
      <c r="O3032" s="1"/>
      <c r="P3032" s="1"/>
      <c r="Q3032" s="1"/>
      <c r="R3032" s="1"/>
      <c r="S3032" s="1"/>
      <c r="T3032" s="1"/>
      <c r="U3032" s="1"/>
      <c r="V3032" s="1"/>
      <c r="W3032" s="1"/>
      <c r="X3032" s="1"/>
      <c r="Y3032" s="1"/>
      <c r="Z3032" s="1"/>
      <c r="AA3032" s="1"/>
      <c r="AB3032" s="1"/>
      <c r="AC3032" s="1"/>
      <c r="AD3032" s="1"/>
      <c r="AE3032" s="1"/>
    </row>
    <row r="3033" spans="1:31">
      <c r="A3033" s="13" t="s">
        <v>137</v>
      </c>
      <c r="B3033" s="2" t="s">
        <v>78</v>
      </c>
      <c r="C3033" s="14" t="s">
        <v>62</v>
      </c>
      <c r="D3033" s="2">
        <v>2016</v>
      </c>
      <c r="E3033" s="14">
        <v>2016</v>
      </c>
      <c r="F3033" s="14" t="s">
        <v>104</v>
      </c>
      <c r="G3033" s="26">
        <v>17297</v>
      </c>
      <c r="H3033" s="26">
        <v>42432</v>
      </c>
      <c r="I3033" s="53">
        <v>93554</v>
      </c>
      <c r="J3033" s="30">
        <v>0.97019999999999995</v>
      </c>
      <c r="K3033" s="30"/>
      <c r="L3033" s="149">
        <v>67</v>
      </c>
      <c r="M3033" s="30">
        <v>0.23899999999999999</v>
      </c>
      <c r="N3033" s="30">
        <v>5.3800000000000001E-2</v>
      </c>
      <c r="O3033" s="1"/>
      <c r="P3033" s="1"/>
      <c r="Q3033" s="1"/>
      <c r="R3033" s="1"/>
      <c r="S3033" s="1"/>
      <c r="T3033" s="1"/>
      <c r="U3033" s="1"/>
      <c r="V3033" s="1"/>
      <c r="W3033" s="1"/>
      <c r="X3033" s="1"/>
      <c r="Y3033" s="1"/>
      <c r="Z3033" s="1"/>
      <c r="AA3033" s="1"/>
      <c r="AB3033" s="1"/>
      <c r="AC3033" s="1"/>
      <c r="AD3033" s="1"/>
      <c r="AE3033" s="1"/>
    </row>
    <row r="3034" spans="1:31">
      <c r="A3034" s="13" t="s">
        <v>138</v>
      </c>
      <c r="B3034" s="2" t="s">
        <v>78</v>
      </c>
      <c r="C3034" s="14" t="s">
        <v>62</v>
      </c>
      <c r="D3034" s="2">
        <v>2016</v>
      </c>
      <c r="E3034" s="14">
        <v>2016</v>
      </c>
      <c r="F3034" s="14" t="s">
        <v>104</v>
      </c>
      <c r="G3034" s="26">
        <v>1063</v>
      </c>
      <c r="H3034" s="26">
        <v>2089</v>
      </c>
      <c r="I3034" s="53">
        <v>5598</v>
      </c>
      <c r="J3034" s="30">
        <v>0.98080000000000001</v>
      </c>
      <c r="K3034" s="30"/>
      <c r="L3034" s="149">
        <v>67</v>
      </c>
      <c r="M3034" s="30">
        <v>0.23899999999999999</v>
      </c>
      <c r="N3034" s="30">
        <v>5.3800000000000001E-2</v>
      </c>
    </row>
    <row r="3035" spans="1:31">
      <c r="A3035" s="13" t="s">
        <v>139</v>
      </c>
      <c r="B3035" s="2" t="s">
        <v>78</v>
      </c>
      <c r="C3035" s="14" t="s">
        <v>62</v>
      </c>
      <c r="D3035" s="2">
        <v>2016</v>
      </c>
      <c r="E3035" s="14">
        <v>2016</v>
      </c>
      <c r="F3035" s="14" t="s">
        <v>104</v>
      </c>
      <c r="G3035" s="26">
        <v>71050</v>
      </c>
      <c r="H3035" s="26">
        <v>165582</v>
      </c>
      <c r="I3035" s="53">
        <v>406855</v>
      </c>
      <c r="J3035" s="30">
        <v>0.98560000000000003</v>
      </c>
      <c r="K3035" s="30"/>
      <c r="L3035" s="149">
        <v>17</v>
      </c>
      <c r="M3035" s="30">
        <v>0.17599999999999999</v>
      </c>
      <c r="N3035" s="30">
        <v>1.54E-2</v>
      </c>
    </row>
    <row r="3036" spans="1:31">
      <c r="A3036" s="13" t="s">
        <v>140</v>
      </c>
      <c r="B3036" s="2" t="s">
        <v>78</v>
      </c>
      <c r="C3036" s="14" t="s">
        <v>62</v>
      </c>
      <c r="D3036" s="2">
        <v>2016</v>
      </c>
      <c r="E3036" s="14">
        <v>2016</v>
      </c>
      <c r="F3036" s="14" t="s">
        <v>104</v>
      </c>
      <c r="G3036" s="26">
        <v>10868</v>
      </c>
      <c r="H3036" s="26">
        <v>24891</v>
      </c>
      <c r="I3036" s="53">
        <v>57169</v>
      </c>
      <c r="J3036" s="30">
        <v>0.98919999999999997</v>
      </c>
      <c r="K3036" s="30"/>
      <c r="L3036" s="149">
        <v>67</v>
      </c>
      <c r="M3036" s="30">
        <v>0.23899999999999999</v>
      </c>
      <c r="N3036" s="30">
        <v>5.3800000000000001E-2</v>
      </c>
    </row>
    <row r="3037" spans="1:31">
      <c r="A3037" s="13" t="s">
        <v>141</v>
      </c>
      <c r="B3037" s="2" t="s">
        <v>78</v>
      </c>
      <c r="C3037" s="14" t="s">
        <v>62</v>
      </c>
      <c r="D3037" s="2">
        <v>2016</v>
      </c>
      <c r="E3037" s="14">
        <v>2016</v>
      </c>
      <c r="F3037" s="14" t="s">
        <v>104</v>
      </c>
      <c r="G3037" s="26">
        <v>6694</v>
      </c>
      <c r="H3037" s="26">
        <v>12649</v>
      </c>
      <c r="I3037" s="53">
        <v>31714</v>
      </c>
      <c r="J3037" s="30">
        <v>0.95289999999999997</v>
      </c>
      <c r="K3037" s="30"/>
      <c r="L3037" s="149">
        <v>67</v>
      </c>
      <c r="M3037" s="30">
        <v>0.23899999999999999</v>
      </c>
      <c r="N3037" s="30">
        <v>5.3800000000000001E-2</v>
      </c>
    </row>
    <row r="3038" spans="1:31">
      <c r="A3038" s="13" t="s">
        <v>142</v>
      </c>
      <c r="B3038" s="2" t="s">
        <v>78</v>
      </c>
      <c r="C3038" s="14" t="s">
        <v>62</v>
      </c>
      <c r="D3038" s="2">
        <v>2016</v>
      </c>
      <c r="E3038" s="14">
        <v>2016</v>
      </c>
      <c r="F3038" s="14" t="s">
        <v>104</v>
      </c>
      <c r="G3038" s="26">
        <v>1553</v>
      </c>
      <c r="H3038" s="26">
        <v>3154</v>
      </c>
      <c r="I3038" s="53">
        <v>7868</v>
      </c>
      <c r="J3038" s="30">
        <v>0.9385</v>
      </c>
      <c r="K3038" s="30"/>
      <c r="L3038" s="149">
        <v>67</v>
      </c>
      <c r="M3038" s="30">
        <v>0.23899999999999999</v>
      </c>
      <c r="N3038" s="30">
        <v>5.3800000000000001E-2</v>
      </c>
    </row>
    <row r="3039" spans="1:31">
      <c r="A3039" s="13" t="s">
        <v>143</v>
      </c>
      <c r="B3039" s="2" t="s">
        <v>79</v>
      </c>
      <c r="C3039" s="14" t="s">
        <v>62</v>
      </c>
      <c r="D3039" s="2">
        <v>2016</v>
      </c>
      <c r="E3039" s="14">
        <v>2016</v>
      </c>
      <c r="F3039" s="14" t="s">
        <v>104</v>
      </c>
      <c r="G3039" s="26">
        <v>561319</v>
      </c>
      <c r="H3039" s="26">
        <v>1114522</v>
      </c>
      <c r="I3039" s="53">
        <v>4171511</v>
      </c>
      <c r="J3039" s="30">
        <v>0.96440000000000003</v>
      </c>
      <c r="K3039" s="30"/>
      <c r="L3039" s="149">
        <v>81</v>
      </c>
      <c r="M3039" s="30">
        <v>0.67900000000000005</v>
      </c>
      <c r="N3039" s="30">
        <v>5.4199999999999998E-2</v>
      </c>
    </row>
    <row r="3040" spans="1:31">
      <c r="A3040" s="13" t="s">
        <v>144</v>
      </c>
      <c r="B3040" s="2" t="s">
        <v>78</v>
      </c>
      <c r="C3040" s="14" t="s">
        <v>62</v>
      </c>
      <c r="D3040" s="2">
        <v>2016</v>
      </c>
      <c r="E3040" s="14">
        <v>2016</v>
      </c>
      <c r="F3040" s="14" t="s">
        <v>104</v>
      </c>
      <c r="G3040" s="26">
        <v>12187</v>
      </c>
      <c r="H3040" s="26">
        <v>29647</v>
      </c>
      <c r="I3040" s="53">
        <v>69986</v>
      </c>
      <c r="J3040" s="30">
        <v>0.98580000000000001</v>
      </c>
      <c r="K3040" s="30"/>
      <c r="L3040" s="149">
        <v>67</v>
      </c>
      <c r="M3040" s="30">
        <v>0.23899999999999999</v>
      </c>
      <c r="N3040" s="30">
        <v>5.3800000000000001E-2</v>
      </c>
    </row>
    <row r="3041" spans="1:14">
      <c r="A3041" s="13" t="s">
        <v>145</v>
      </c>
      <c r="B3041" s="2" t="s">
        <v>78</v>
      </c>
      <c r="C3041" s="14" t="s">
        <v>62</v>
      </c>
      <c r="D3041" s="2">
        <v>2016</v>
      </c>
      <c r="E3041" s="14">
        <v>2016</v>
      </c>
      <c r="F3041" s="14" t="s">
        <v>104</v>
      </c>
      <c r="G3041" s="26">
        <v>6252</v>
      </c>
      <c r="H3041" s="26">
        <v>10351</v>
      </c>
      <c r="I3041" s="53">
        <v>45262</v>
      </c>
      <c r="J3041" s="30">
        <v>0.98560000000000003</v>
      </c>
      <c r="K3041" s="30"/>
      <c r="L3041" s="149">
        <v>67</v>
      </c>
      <c r="M3041" s="30">
        <v>0.23899999999999999</v>
      </c>
      <c r="N3041" s="30">
        <v>5.3800000000000001E-2</v>
      </c>
    </row>
    <row r="3042" spans="1:14">
      <c r="A3042" s="13" t="s">
        <v>146</v>
      </c>
      <c r="B3042" s="2" t="s">
        <v>78</v>
      </c>
      <c r="C3042" s="14" t="s">
        <v>62</v>
      </c>
      <c r="D3042" s="2">
        <v>2016</v>
      </c>
      <c r="E3042" s="14">
        <v>2016</v>
      </c>
      <c r="F3042" s="14" t="s">
        <v>104</v>
      </c>
      <c r="G3042" s="26">
        <v>1141</v>
      </c>
      <c r="H3042" s="26">
        <v>2101</v>
      </c>
      <c r="I3042" s="53">
        <v>4835</v>
      </c>
      <c r="J3042" s="30">
        <v>0.97499999999999998</v>
      </c>
      <c r="K3042" s="30"/>
      <c r="L3042" s="149">
        <v>67</v>
      </c>
      <c r="M3042" s="30">
        <v>0.23899999999999999</v>
      </c>
      <c r="N3042" s="30">
        <v>5.3800000000000001E-2</v>
      </c>
    </row>
    <row r="3043" spans="1:14">
      <c r="A3043" s="13" t="s">
        <v>147</v>
      </c>
      <c r="B3043" s="2" t="s">
        <v>78</v>
      </c>
      <c r="C3043" s="14" t="s">
        <v>62</v>
      </c>
      <c r="D3043" s="2">
        <v>2016</v>
      </c>
      <c r="E3043" s="14">
        <v>2016</v>
      </c>
      <c r="F3043" s="14" t="s">
        <v>104</v>
      </c>
      <c r="G3043" s="26">
        <v>6816</v>
      </c>
      <c r="H3043" s="26">
        <v>12720</v>
      </c>
      <c r="I3043" s="53">
        <v>41816</v>
      </c>
      <c r="J3043" s="30">
        <v>0.92989999999999995</v>
      </c>
      <c r="K3043" s="30"/>
      <c r="L3043" s="149">
        <v>67</v>
      </c>
      <c r="M3043" s="30">
        <v>0.23899999999999999</v>
      </c>
      <c r="N3043" s="30">
        <v>5.3800000000000001E-2</v>
      </c>
    </row>
    <row r="3044" spans="1:14">
      <c r="A3044" s="13" t="s">
        <v>148</v>
      </c>
      <c r="B3044" s="2" t="s">
        <v>78</v>
      </c>
      <c r="C3044" s="14" t="s">
        <v>62</v>
      </c>
      <c r="D3044" s="2">
        <v>2016</v>
      </c>
      <c r="E3044" s="14">
        <v>2016</v>
      </c>
      <c r="F3044" s="14" t="s">
        <v>104</v>
      </c>
      <c r="G3044" s="26">
        <v>24988</v>
      </c>
      <c r="H3044" s="26">
        <v>57715</v>
      </c>
      <c r="I3044" s="53">
        <v>140231</v>
      </c>
      <c r="J3044" s="30">
        <v>0.98560000000000003</v>
      </c>
      <c r="K3044" s="30"/>
      <c r="L3044" s="149">
        <v>5</v>
      </c>
      <c r="M3044" s="30">
        <v>0.2</v>
      </c>
      <c r="N3044" s="30">
        <v>3.0099999999999998E-2</v>
      </c>
    </row>
    <row r="3045" spans="1:14">
      <c r="A3045" s="13" t="s">
        <v>149</v>
      </c>
      <c r="B3045" s="2" t="s">
        <v>78</v>
      </c>
      <c r="C3045" s="14" t="s">
        <v>62</v>
      </c>
      <c r="D3045" s="2">
        <v>2016</v>
      </c>
      <c r="E3045" s="14">
        <v>2016</v>
      </c>
      <c r="F3045" s="14" t="s">
        <v>104</v>
      </c>
      <c r="G3045" s="26">
        <v>494</v>
      </c>
      <c r="H3045" s="26">
        <v>1050</v>
      </c>
      <c r="I3045" s="53">
        <v>3122</v>
      </c>
      <c r="J3045" s="30">
        <v>1</v>
      </c>
      <c r="K3045" s="30"/>
      <c r="L3045" s="149">
        <v>67</v>
      </c>
      <c r="M3045" s="30">
        <v>0.23899999999999999</v>
      </c>
      <c r="N3045" s="30">
        <v>5.3800000000000001E-2</v>
      </c>
    </row>
    <row r="3046" spans="1:14">
      <c r="A3046" s="13" t="s">
        <v>150</v>
      </c>
      <c r="B3046" s="2" t="s">
        <v>78</v>
      </c>
      <c r="C3046" s="14" t="s">
        <v>62</v>
      </c>
      <c r="D3046" s="2">
        <v>2016</v>
      </c>
      <c r="E3046" s="14">
        <v>2016</v>
      </c>
      <c r="F3046" s="14" t="s">
        <v>104</v>
      </c>
      <c r="G3046" s="26">
        <v>439</v>
      </c>
      <c r="H3046" s="26">
        <v>790</v>
      </c>
      <c r="I3046" s="53">
        <v>3750</v>
      </c>
      <c r="J3046" s="30">
        <v>0.9667</v>
      </c>
      <c r="K3046" s="30"/>
      <c r="L3046" s="149">
        <v>67</v>
      </c>
      <c r="M3046" s="30">
        <v>0.23899999999999999</v>
      </c>
      <c r="N3046" s="30">
        <v>5.3800000000000001E-2</v>
      </c>
    </row>
    <row r="3047" spans="1:14">
      <c r="A3047" s="13" t="s">
        <v>151</v>
      </c>
      <c r="B3047" s="2" t="s">
        <v>78</v>
      </c>
      <c r="C3047" s="14" t="s">
        <v>62</v>
      </c>
      <c r="D3047" s="2">
        <v>2016</v>
      </c>
      <c r="E3047" s="14">
        <v>2016</v>
      </c>
      <c r="F3047" s="14" t="s">
        <v>104</v>
      </c>
      <c r="G3047" s="26">
        <v>24809</v>
      </c>
      <c r="H3047" s="26">
        <v>55488</v>
      </c>
      <c r="I3047" s="53">
        <v>182294</v>
      </c>
      <c r="J3047" s="30">
        <v>0.99790000000000001</v>
      </c>
      <c r="K3047" s="30"/>
      <c r="L3047" s="149">
        <v>6</v>
      </c>
      <c r="M3047" s="30">
        <v>0</v>
      </c>
      <c r="N3047" s="30">
        <v>4.9799999999999997E-2</v>
      </c>
    </row>
    <row r="3048" spans="1:14">
      <c r="A3048" s="13" t="s">
        <v>152</v>
      </c>
      <c r="B3048" s="2" t="s">
        <v>78</v>
      </c>
      <c r="C3048" s="14" t="s">
        <v>62</v>
      </c>
      <c r="D3048" s="2">
        <v>2016</v>
      </c>
      <c r="E3048" s="14">
        <v>2016</v>
      </c>
      <c r="F3048" s="14" t="s">
        <v>104</v>
      </c>
      <c r="G3048" s="26">
        <v>3665</v>
      </c>
      <c r="H3048" s="26">
        <v>7533</v>
      </c>
      <c r="I3048" s="53">
        <v>32863</v>
      </c>
      <c r="J3048" s="30">
        <v>0.9869</v>
      </c>
      <c r="K3048" s="30"/>
      <c r="L3048" s="149">
        <v>67</v>
      </c>
      <c r="M3048" s="30">
        <v>0.23899999999999999</v>
      </c>
      <c r="N3048" s="30">
        <v>5.3800000000000001E-2</v>
      </c>
    </row>
    <row r="3049" spans="1:14">
      <c r="A3049" s="13" t="s">
        <v>153</v>
      </c>
      <c r="B3049" s="2" t="s">
        <v>78</v>
      </c>
      <c r="C3049" s="14" t="s">
        <v>62</v>
      </c>
      <c r="D3049" s="2">
        <v>2016</v>
      </c>
      <c r="E3049" s="14">
        <v>2016</v>
      </c>
      <c r="F3049" s="14" t="s">
        <v>104</v>
      </c>
      <c r="G3049" s="26">
        <v>4354</v>
      </c>
      <c r="H3049" s="26">
        <v>7768</v>
      </c>
      <c r="I3049" s="53">
        <v>25852</v>
      </c>
      <c r="J3049" s="30">
        <v>0.93810000000000004</v>
      </c>
      <c r="K3049" s="30"/>
      <c r="L3049" s="149">
        <v>67</v>
      </c>
      <c r="M3049" s="30">
        <v>0.23899999999999999</v>
      </c>
      <c r="N3049" s="30">
        <v>5.3800000000000001E-2</v>
      </c>
    </row>
    <row r="3050" spans="1:14">
      <c r="A3050" s="13" t="s">
        <v>154</v>
      </c>
      <c r="B3050" s="2" t="s">
        <v>77</v>
      </c>
      <c r="C3050" s="14" t="s">
        <v>62</v>
      </c>
      <c r="D3050" s="2">
        <v>2016</v>
      </c>
      <c r="E3050" s="14">
        <v>2016</v>
      </c>
      <c r="F3050" s="14" t="s">
        <v>104</v>
      </c>
      <c r="G3050" s="26">
        <v>123438</v>
      </c>
      <c r="H3050" s="26">
        <v>254598</v>
      </c>
      <c r="I3050" s="53">
        <v>910182</v>
      </c>
      <c r="J3050" s="30">
        <v>0.98670000000000002</v>
      </c>
      <c r="K3050" s="30"/>
      <c r="L3050" s="149">
        <v>32</v>
      </c>
      <c r="M3050" s="30">
        <v>0.40600000000000003</v>
      </c>
      <c r="N3050" s="30">
        <v>5.5599999999999997E-2</v>
      </c>
    </row>
    <row r="3051" spans="1:14">
      <c r="A3051" s="13" t="s">
        <v>155</v>
      </c>
      <c r="B3051" s="2" t="s">
        <v>77</v>
      </c>
      <c r="C3051" s="14" t="s">
        <v>62</v>
      </c>
      <c r="D3051" s="2">
        <v>2016</v>
      </c>
      <c r="E3051" s="14">
        <v>2016</v>
      </c>
      <c r="F3051" s="14" t="s">
        <v>104</v>
      </c>
      <c r="G3051" s="26">
        <v>9281</v>
      </c>
      <c r="H3051" s="26">
        <v>17795</v>
      </c>
      <c r="I3051" s="53">
        <v>64247</v>
      </c>
      <c r="J3051" s="30">
        <v>0.97640000000000005</v>
      </c>
      <c r="K3051" s="30"/>
      <c r="L3051" s="149">
        <v>67</v>
      </c>
      <c r="M3051" s="30">
        <v>0.23899999999999999</v>
      </c>
      <c r="N3051" s="30">
        <v>5.3800000000000001E-2</v>
      </c>
    </row>
    <row r="3052" spans="1:14">
      <c r="A3052" s="13" t="s">
        <v>156</v>
      </c>
      <c r="B3052" s="2" t="s">
        <v>78</v>
      </c>
      <c r="C3052" s="14" t="s">
        <v>62</v>
      </c>
      <c r="D3052" s="2">
        <v>2016</v>
      </c>
      <c r="E3052" s="14">
        <v>2016</v>
      </c>
      <c r="F3052" s="14" t="s">
        <v>104</v>
      </c>
      <c r="G3052" s="26">
        <v>1205</v>
      </c>
      <c r="H3052" s="26">
        <v>2239</v>
      </c>
      <c r="I3052" s="53">
        <v>6204</v>
      </c>
      <c r="J3052" s="30">
        <v>1</v>
      </c>
      <c r="K3052" s="30"/>
      <c r="L3052" s="149">
        <v>67</v>
      </c>
      <c r="M3052" s="30">
        <v>0.23899999999999999</v>
      </c>
      <c r="N3052" s="30">
        <v>5.3800000000000001E-2</v>
      </c>
    </row>
    <row r="3053" spans="1:14">
      <c r="A3053" s="13" t="s">
        <v>157</v>
      </c>
      <c r="B3053" s="2" t="s">
        <v>78</v>
      </c>
      <c r="C3053" s="14" t="s">
        <v>62</v>
      </c>
      <c r="D3053" s="2">
        <v>2016</v>
      </c>
      <c r="E3053" s="14">
        <v>2016</v>
      </c>
      <c r="F3053" s="14" t="s">
        <v>104</v>
      </c>
      <c r="G3053" s="26">
        <v>128893</v>
      </c>
      <c r="H3053" s="26">
        <v>287669</v>
      </c>
      <c r="I3053" s="53">
        <v>835251</v>
      </c>
      <c r="J3053" s="30">
        <v>0.99419999999999997</v>
      </c>
      <c r="K3053" s="30"/>
      <c r="L3053" s="149">
        <v>30</v>
      </c>
      <c r="M3053" s="30">
        <v>0.23300000000000001</v>
      </c>
      <c r="N3053" s="30">
        <v>3.9199999999999999E-2</v>
      </c>
    </row>
    <row r="3054" spans="1:14">
      <c r="A3054" s="13" t="s">
        <v>158</v>
      </c>
      <c r="B3054" s="2" t="s">
        <v>77</v>
      </c>
      <c r="C3054" s="14" t="s">
        <v>62</v>
      </c>
      <c r="D3054" s="2">
        <v>2016</v>
      </c>
      <c r="E3054" s="14">
        <v>2016</v>
      </c>
      <c r="F3054" s="14" t="s">
        <v>104</v>
      </c>
      <c r="G3054" s="26">
        <v>103428</v>
      </c>
      <c r="H3054" s="26">
        <v>215894</v>
      </c>
      <c r="I3054" s="53">
        <v>557933</v>
      </c>
      <c r="J3054" s="30">
        <v>0.99260000000000004</v>
      </c>
      <c r="K3054" s="30"/>
      <c r="L3054" s="149">
        <v>28</v>
      </c>
      <c r="M3054" s="30">
        <v>0.42899999999999999</v>
      </c>
      <c r="N3054" s="30">
        <v>3.1899999999999998E-2</v>
      </c>
    </row>
    <row r="3055" spans="1:14">
      <c r="A3055" s="13" t="s">
        <v>159</v>
      </c>
      <c r="B3055" s="2" t="s">
        <v>78</v>
      </c>
      <c r="C3055" s="14" t="s">
        <v>62</v>
      </c>
      <c r="D3055" s="2">
        <v>2016</v>
      </c>
      <c r="E3055" s="14">
        <v>2016</v>
      </c>
      <c r="F3055" s="14" t="s">
        <v>104</v>
      </c>
      <c r="G3055" s="26">
        <v>2650</v>
      </c>
      <c r="H3055" s="26">
        <v>5850</v>
      </c>
      <c r="I3055" s="53">
        <v>18753</v>
      </c>
      <c r="J3055" s="30">
        <v>0.9667</v>
      </c>
      <c r="K3055" s="30"/>
      <c r="L3055" s="149">
        <v>67</v>
      </c>
      <c r="M3055" s="30">
        <v>0.23899999999999999</v>
      </c>
      <c r="N3055" s="30">
        <v>5.3800000000000001E-2</v>
      </c>
    </row>
    <row r="3056" spans="1:14">
      <c r="A3056" s="13" t="s">
        <v>160</v>
      </c>
      <c r="B3056" s="2" t="s">
        <v>78</v>
      </c>
      <c r="C3056" s="14" t="s">
        <v>62</v>
      </c>
      <c r="D3056" s="2">
        <v>2016</v>
      </c>
      <c r="E3056" s="14">
        <v>2016</v>
      </c>
      <c r="F3056" s="14" t="s">
        <v>104</v>
      </c>
      <c r="G3056" s="26">
        <v>179119</v>
      </c>
      <c r="H3056" s="26">
        <v>392070</v>
      </c>
      <c r="I3056" s="53">
        <v>870355</v>
      </c>
      <c r="J3056" s="30">
        <v>0.99470000000000003</v>
      </c>
      <c r="K3056" s="30"/>
      <c r="L3056" s="149">
        <v>29</v>
      </c>
      <c r="M3056" s="30">
        <v>0.31</v>
      </c>
      <c r="N3056" s="30">
        <v>1.66E-2</v>
      </c>
    </row>
    <row r="3057" spans="1:31">
      <c r="A3057" s="13" t="s">
        <v>161</v>
      </c>
      <c r="B3057" s="2" t="s">
        <v>77</v>
      </c>
      <c r="C3057" s="14" t="s">
        <v>62</v>
      </c>
      <c r="D3057" s="2">
        <v>2016</v>
      </c>
      <c r="E3057" s="14">
        <v>2016</v>
      </c>
      <c r="F3057" s="14" t="s">
        <v>104</v>
      </c>
      <c r="G3057" s="26">
        <v>142577</v>
      </c>
      <c r="H3057" s="26">
        <v>287392</v>
      </c>
      <c r="I3057" s="53">
        <v>901829</v>
      </c>
      <c r="J3057" s="30">
        <v>0.95579999999999998</v>
      </c>
      <c r="K3057" s="30"/>
      <c r="L3057" s="149">
        <v>38</v>
      </c>
      <c r="M3057" s="30">
        <v>0.42099999999999999</v>
      </c>
      <c r="N3057" s="30">
        <v>2.3900000000000001E-2</v>
      </c>
    </row>
    <row r="3058" spans="1:31">
      <c r="A3058" s="13" t="s">
        <v>162</v>
      </c>
      <c r="B3058" s="2" t="s">
        <v>77</v>
      </c>
      <c r="C3058" s="14" t="s">
        <v>62</v>
      </c>
      <c r="D3058" s="2">
        <v>2016</v>
      </c>
      <c r="E3058" s="14">
        <v>2016</v>
      </c>
      <c r="F3058" s="14" t="s">
        <v>104</v>
      </c>
      <c r="G3058" s="26">
        <v>34825</v>
      </c>
      <c r="H3058" s="26">
        <v>52749</v>
      </c>
      <c r="I3058" s="53">
        <v>225648</v>
      </c>
      <c r="J3058" s="30">
        <v>0.98219999999999996</v>
      </c>
      <c r="K3058" s="30"/>
      <c r="L3058" s="149">
        <v>8</v>
      </c>
      <c r="M3058" s="30">
        <v>0.75</v>
      </c>
      <c r="N3058" s="30">
        <v>5.3999999999999999E-2</v>
      </c>
    </row>
    <row r="3059" spans="1:31">
      <c r="A3059" s="13" t="s">
        <v>163</v>
      </c>
      <c r="B3059" s="2" t="s">
        <v>78</v>
      </c>
      <c r="C3059" s="14" t="s">
        <v>62</v>
      </c>
      <c r="D3059" s="2">
        <v>2016</v>
      </c>
      <c r="E3059" s="14">
        <v>2016</v>
      </c>
      <c r="F3059" s="14" t="s">
        <v>104</v>
      </c>
      <c r="G3059" s="26">
        <v>52332</v>
      </c>
      <c r="H3059" s="26">
        <v>118036</v>
      </c>
      <c r="I3059" s="53">
        <v>298657</v>
      </c>
      <c r="J3059" s="30">
        <v>0.98409999999999997</v>
      </c>
      <c r="K3059" s="30"/>
      <c r="L3059" s="149">
        <v>10</v>
      </c>
      <c r="M3059" s="30">
        <v>0.2</v>
      </c>
      <c r="N3059" s="30">
        <v>3.04E-2</v>
      </c>
    </row>
    <row r="3060" spans="1:31">
      <c r="A3060" s="13" t="s">
        <v>164</v>
      </c>
      <c r="B3060" s="2" t="s">
        <v>77</v>
      </c>
      <c r="C3060" s="14" t="s">
        <v>62</v>
      </c>
      <c r="D3060" s="2">
        <v>2016</v>
      </c>
      <c r="E3060" s="14">
        <v>2016</v>
      </c>
      <c r="F3060" s="14" t="s">
        <v>104</v>
      </c>
      <c r="G3060" s="26">
        <v>10120</v>
      </c>
      <c r="H3060" s="26">
        <v>18513</v>
      </c>
      <c r="I3060" s="53">
        <v>62445</v>
      </c>
      <c r="J3060" s="30">
        <v>0.97489999999999999</v>
      </c>
      <c r="K3060" s="30"/>
      <c r="L3060" s="149">
        <v>67</v>
      </c>
      <c r="M3060" s="30">
        <v>0.23899999999999999</v>
      </c>
      <c r="N3060" s="30">
        <v>5.3800000000000001E-2</v>
      </c>
    </row>
    <row r="3061" spans="1:31">
      <c r="A3061" s="13" t="s">
        <v>165</v>
      </c>
      <c r="B3061" s="2" t="s">
        <v>77</v>
      </c>
      <c r="C3061" s="14" t="s">
        <v>62</v>
      </c>
      <c r="D3061" s="2">
        <v>2016</v>
      </c>
      <c r="E3061" s="14">
        <v>2016</v>
      </c>
      <c r="F3061" s="14" t="s">
        <v>104</v>
      </c>
      <c r="G3061" s="26">
        <v>15493</v>
      </c>
      <c r="H3061" s="26">
        <v>30014</v>
      </c>
      <c r="I3061" s="53">
        <v>158550</v>
      </c>
      <c r="J3061" s="30">
        <v>0.98129999999999995</v>
      </c>
      <c r="K3061" s="30"/>
      <c r="L3061" s="149">
        <v>67</v>
      </c>
      <c r="M3061" s="30">
        <v>0.23899999999999999</v>
      </c>
      <c r="N3061" s="30">
        <v>5.3800000000000001E-2</v>
      </c>
    </row>
    <row r="3062" spans="1:31">
      <c r="A3062" s="13" t="s">
        <v>166</v>
      </c>
      <c r="B3062" s="2" t="s">
        <v>77</v>
      </c>
      <c r="C3062" s="14" t="s">
        <v>62</v>
      </c>
      <c r="D3062" s="2">
        <v>2016</v>
      </c>
      <c r="E3062" s="14">
        <v>2016</v>
      </c>
      <c r="F3062" s="14" t="s">
        <v>104</v>
      </c>
      <c r="G3062" s="26">
        <v>19139</v>
      </c>
      <c r="H3062" s="26">
        <v>40218</v>
      </c>
      <c r="I3062" s="53">
        <v>145102</v>
      </c>
      <c r="J3062" s="30">
        <v>0.98780000000000001</v>
      </c>
      <c r="K3062" s="30"/>
      <c r="L3062" s="149">
        <v>67</v>
      </c>
      <c r="M3062" s="30">
        <v>0.23899999999999999</v>
      </c>
      <c r="N3062" s="30">
        <v>5.3800000000000001E-2</v>
      </c>
    </row>
    <row r="3063" spans="1:31">
      <c r="A3063" s="13" t="s">
        <v>167</v>
      </c>
      <c r="B3063" s="2" t="s">
        <v>77</v>
      </c>
      <c r="C3063" s="14" t="s">
        <v>62</v>
      </c>
      <c r="D3063" s="2">
        <v>2016</v>
      </c>
      <c r="E3063" s="14">
        <v>2016</v>
      </c>
      <c r="F3063" s="14" t="s">
        <v>104</v>
      </c>
      <c r="G3063" s="26">
        <v>53574</v>
      </c>
      <c r="H3063" s="26">
        <v>105301</v>
      </c>
      <c r="I3063" s="53">
        <v>449232</v>
      </c>
      <c r="J3063" s="30">
        <v>0.98640000000000005</v>
      </c>
      <c r="K3063" s="30"/>
      <c r="L3063" s="149">
        <v>14</v>
      </c>
      <c r="M3063" s="30">
        <v>0.28599999999999998</v>
      </c>
      <c r="N3063" s="30">
        <v>4.9000000000000002E-2</v>
      </c>
    </row>
    <row r="3064" spans="1:31">
      <c r="A3064" s="13" t="s">
        <v>168</v>
      </c>
      <c r="B3064" s="2" t="s">
        <v>77</v>
      </c>
      <c r="C3064" s="14" t="s">
        <v>62</v>
      </c>
      <c r="D3064" s="2">
        <v>2016</v>
      </c>
      <c r="E3064" s="14">
        <v>2016</v>
      </c>
      <c r="F3064" s="14" t="s">
        <v>104</v>
      </c>
      <c r="G3064" s="26">
        <v>15058</v>
      </c>
      <c r="H3064" s="26">
        <v>27613</v>
      </c>
      <c r="I3064" s="53">
        <v>80679</v>
      </c>
      <c r="J3064" s="30">
        <v>0.95679999999999998</v>
      </c>
      <c r="K3064" s="30"/>
      <c r="L3064" s="149">
        <v>67</v>
      </c>
      <c r="M3064" s="30">
        <v>0.23899999999999999</v>
      </c>
      <c r="N3064" s="30">
        <v>5.3800000000000001E-2</v>
      </c>
    </row>
    <row r="3065" spans="1:31">
      <c r="A3065" s="13" t="s">
        <v>169</v>
      </c>
      <c r="B3065" s="2" t="s">
        <v>78</v>
      </c>
      <c r="C3065" s="14" t="s">
        <v>62</v>
      </c>
      <c r="D3065" s="2">
        <v>2016</v>
      </c>
      <c r="E3065" s="14">
        <v>2016</v>
      </c>
      <c r="F3065" s="14" t="s">
        <v>104</v>
      </c>
      <c r="G3065" s="26">
        <v>12982</v>
      </c>
      <c r="H3065" s="26">
        <v>24569</v>
      </c>
      <c r="I3065" s="53">
        <v>66061</v>
      </c>
      <c r="J3065" s="30">
        <v>0.96960000000000002</v>
      </c>
      <c r="K3065" s="30"/>
      <c r="L3065" s="149">
        <v>67</v>
      </c>
      <c r="M3065" s="30">
        <v>0.23899999999999999</v>
      </c>
      <c r="N3065" s="30">
        <v>5.3800000000000001E-2</v>
      </c>
    </row>
    <row r="3066" spans="1:31">
      <c r="A3066" s="13" t="s">
        <v>170</v>
      </c>
      <c r="B3066" s="2" t="s">
        <v>78</v>
      </c>
      <c r="C3066" s="14" t="s">
        <v>62</v>
      </c>
      <c r="D3066" s="2">
        <v>2016</v>
      </c>
      <c r="E3066" s="14">
        <v>2016</v>
      </c>
      <c r="F3066" s="14" t="s">
        <v>104</v>
      </c>
      <c r="G3066" s="26">
        <v>158</v>
      </c>
      <c r="H3066" s="26">
        <v>271</v>
      </c>
      <c r="I3066" s="53">
        <v>811</v>
      </c>
      <c r="J3066" s="30">
        <v>1</v>
      </c>
      <c r="K3066" s="30"/>
      <c r="L3066" s="149">
        <v>67</v>
      </c>
      <c r="M3066" s="30">
        <v>0.23899999999999999</v>
      </c>
      <c r="N3066" s="30">
        <v>5.3800000000000001E-2</v>
      </c>
      <c r="O3066" s="1"/>
      <c r="P3066" s="1"/>
      <c r="Q3066" s="1"/>
      <c r="R3066" s="1"/>
      <c r="S3066" s="1"/>
      <c r="T3066" s="1"/>
      <c r="U3066" s="1"/>
      <c r="V3066" s="1"/>
      <c r="W3066" s="1"/>
      <c r="X3066" s="1"/>
      <c r="Y3066" s="1"/>
      <c r="Z3066" s="1"/>
      <c r="AA3066" s="1"/>
      <c r="AB3066" s="1"/>
      <c r="AC3066" s="1"/>
      <c r="AD3066" s="1"/>
      <c r="AE3066" s="1"/>
    </row>
    <row r="3067" spans="1:31">
      <c r="A3067" s="13" t="s">
        <v>171</v>
      </c>
      <c r="B3067" s="2" t="s">
        <v>78</v>
      </c>
      <c r="C3067" s="14" t="s">
        <v>62</v>
      </c>
      <c r="D3067" s="2">
        <v>2016</v>
      </c>
      <c r="E3067" s="14">
        <v>2016</v>
      </c>
      <c r="F3067" s="14" t="s">
        <v>104</v>
      </c>
      <c r="G3067" s="26">
        <v>3290</v>
      </c>
      <c r="H3067" s="26">
        <v>6942</v>
      </c>
      <c r="I3067" s="53">
        <v>18296</v>
      </c>
      <c r="J3067" s="30">
        <v>0.92659999999999998</v>
      </c>
      <c r="K3067" s="30"/>
      <c r="L3067" s="149">
        <v>67</v>
      </c>
      <c r="M3067" s="30">
        <v>0.23899999999999999</v>
      </c>
      <c r="N3067" s="30">
        <v>5.3800000000000001E-2</v>
      </c>
      <c r="O3067" s="1"/>
      <c r="P3067" s="1"/>
      <c r="Q3067" s="1"/>
      <c r="R3067" s="1"/>
      <c r="S3067" s="1"/>
      <c r="T3067" s="1"/>
      <c r="U3067" s="1"/>
      <c r="V3067" s="1"/>
      <c r="W3067" s="1"/>
      <c r="X3067" s="1"/>
      <c r="Y3067" s="1"/>
      <c r="Z3067" s="1"/>
      <c r="AA3067" s="1"/>
      <c r="AB3067" s="1"/>
      <c r="AC3067" s="1"/>
      <c r="AD3067" s="1"/>
      <c r="AE3067" s="1"/>
    </row>
    <row r="3068" spans="1:31">
      <c r="A3068" s="13" t="s">
        <v>172</v>
      </c>
      <c r="B3068" s="2" t="s">
        <v>77</v>
      </c>
      <c r="C3068" s="14" t="s">
        <v>62</v>
      </c>
      <c r="D3068" s="2">
        <v>2016</v>
      </c>
      <c r="E3068" s="14">
        <v>2016</v>
      </c>
      <c r="F3068" s="14" t="s">
        <v>104</v>
      </c>
      <c r="G3068" s="26">
        <v>22656</v>
      </c>
      <c r="H3068" s="26">
        <v>42828</v>
      </c>
      <c r="I3068" s="53">
        <v>125170</v>
      </c>
      <c r="J3068" s="30">
        <v>0.98770000000000002</v>
      </c>
      <c r="K3068" s="30"/>
      <c r="L3068" s="149">
        <v>7</v>
      </c>
      <c r="M3068" s="30">
        <v>0.14299999999999999</v>
      </c>
      <c r="N3068" s="30">
        <v>2.07E-2</v>
      </c>
      <c r="O3068" s="1"/>
      <c r="P3068" s="1"/>
      <c r="Q3068" s="1"/>
      <c r="R3068" s="1"/>
      <c r="S3068" s="1"/>
      <c r="T3068" s="1"/>
      <c r="U3068" s="1"/>
      <c r="V3068" s="1"/>
      <c r="W3068" s="1"/>
      <c r="X3068" s="1"/>
      <c r="Y3068" s="1"/>
      <c r="Z3068" s="1"/>
      <c r="AA3068" s="1"/>
      <c r="AB3068" s="1"/>
      <c r="AC3068" s="1"/>
      <c r="AD3068" s="1"/>
      <c r="AE3068" s="1"/>
    </row>
    <row r="3069" spans="1:31">
      <c r="A3069" s="13" t="s">
        <v>173</v>
      </c>
      <c r="B3069" s="2" t="s">
        <v>77</v>
      </c>
      <c r="C3069" s="14" t="s">
        <v>62</v>
      </c>
      <c r="D3069" s="2">
        <v>2016</v>
      </c>
      <c r="E3069" s="14">
        <v>2016</v>
      </c>
      <c r="F3069" s="14" t="s">
        <v>104</v>
      </c>
      <c r="G3069" s="26">
        <v>19386</v>
      </c>
      <c r="H3069" s="26">
        <v>34425</v>
      </c>
      <c r="I3069" s="53">
        <v>128714</v>
      </c>
      <c r="J3069" s="30">
        <v>0.86219999999999997</v>
      </c>
      <c r="K3069" s="30"/>
      <c r="L3069" s="149">
        <v>67</v>
      </c>
      <c r="M3069" s="30">
        <v>0.23899999999999999</v>
      </c>
      <c r="N3069" s="30">
        <v>5.3800000000000001E-2</v>
      </c>
      <c r="O3069" s="1"/>
      <c r="P3069" s="1"/>
      <c r="Q3069" s="1"/>
      <c r="R3069" s="1"/>
      <c r="S3069" s="1"/>
      <c r="T3069" s="1"/>
      <c r="U3069" s="1"/>
      <c r="V3069" s="1"/>
      <c r="W3069" s="1"/>
      <c r="X3069" s="1"/>
      <c r="Y3069" s="1"/>
      <c r="Z3069" s="1"/>
      <c r="AA3069" s="1"/>
      <c r="AB3069" s="1"/>
      <c r="AC3069" s="1"/>
      <c r="AD3069" s="1"/>
      <c r="AE3069" s="1"/>
    </row>
    <row r="3070" spans="1:31">
      <c r="A3070" s="13" t="s">
        <v>174</v>
      </c>
      <c r="B3070" s="2" t="s">
        <v>78</v>
      </c>
      <c r="C3070" s="14" t="s">
        <v>62</v>
      </c>
      <c r="D3070" s="2">
        <v>2016</v>
      </c>
      <c r="E3070" s="14">
        <v>2016</v>
      </c>
      <c r="F3070" s="14" t="s">
        <v>104</v>
      </c>
      <c r="G3070" s="26">
        <v>42367</v>
      </c>
      <c r="H3070" s="26">
        <v>89096</v>
      </c>
      <c r="I3070" s="53">
        <v>241922</v>
      </c>
      <c r="J3070" s="30">
        <v>0.98980000000000001</v>
      </c>
      <c r="K3070" s="30"/>
      <c r="L3070" s="149">
        <v>5</v>
      </c>
      <c r="M3070" s="30">
        <v>0.2</v>
      </c>
      <c r="N3070" s="30">
        <v>2.53E-2</v>
      </c>
      <c r="O3070" s="1"/>
      <c r="P3070" s="1"/>
      <c r="Q3070" s="1"/>
      <c r="R3070" s="1"/>
      <c r="S3070" s="1"/>
      <c r="T3070" s="1"/>
      <c r="U3070" s="1"/>
      <c r="V3070" s="1"/>
      <c r="W3070" s="1"/>
      <c r="X3070" s="1"/>
      <c r="Y3070" s="1"/>
      <c r="Z3070" s="1"/>
      <c r="AA3070" s="1"/>
      <c r="AB3070" s="1"/>
      <c r="AC3070" s="1"/>
      <c r="AD3070" s="1"/>
      <c r="AE3070" s="1"/>
    </row>
    <row r="3071" spans="1:31">
      <c r="A3071" s="13" t="s">
        <v>175</v>
      </c>
      <c r="B3071" s="2" t="s">
        <v>78</v>
      </c>
      <c r="C3071" s="14" t="s">
        <v>62</v>
      </c>
      <c r="D3071" s="2">
        <v>2016</v>
      </c>
      <c r="E3071" s="14">
        <v>2016</v>
      </c>
      <c r="F3071" s="14" t="s">
        <v>104</v>
      </c>
      <c r="G3071" s="26">
        <v>5876</v>
      </c>
      <c r="H3071" s="26">
        <v>13467</v>
      </c>
      <c r="I3071" s="53">
        <v>42605</v>
      </c>
      <c r="J3071" s="30">
        <v>0.95809999999999995</v>
      </c>
      <c r="K3071" s="30"/>
      <c r="L3071" s="149">
        <v>67</v>
      </c>
      <c r="M3071" s="30">
        <v>0.23899999999999999</v>
      </c>
      <c r="N3071" s="30">
        <v>5.3800000000000001E-2</v>
      </c>
      <c r="O3071" s="1"/>
      <c r="P3071" s="1"/>
      <c r="Q3071" s="1"/>
      <c r="R3071" s="1"/>
      <c r="S3071" s="1"/>
      <c r="T3071" s="1"/>
      <c r="U3071" s="1"/>
      <c r="V3071" s="1"/>
      <c r="W3071" s="1"/>
      <c r="X3071" s="1"/>
      <c r="Y3071" s="1"/>
      <c r="Z3071" s="1"/>
      <c r="AA3071" s="1"/>
      <c r="AB3071" s="1"/>
      <c r="AC3071" s="1"/>
      <c r="AD3071" s="1"/>
      <c r="AE3071" s="1"/>
    </row>
    <row r="3072" spans="1:31">
      <c r="A3072" s="13" t="s">
        <v>176</v>
      </c>
      <c r="B3072" s="2" t="s">
        <v>78</v>
      </c>
      <c r="C3072" s="14" t="s">
        <v>62</v>
      </c>
      <c r="D3072" s="2">
        <v>2016</v>
      </c>
      <c r="E3072" s="14">
        <v>2016</v>
      </c>
      <c r="F3072" s="14" t="s">
        <v>104</v>
      </c>
      <c r="G3072" s="26">
        <v>4683</v>
      </c>
      <c r="H3072" s="26">
        <v>10196</v>
      </c>
      <c r="I3072" s="53">
        <v>27645</v>
      </c>
      <c r="J3072" s="30">
        <v>0.97729999999999995</v>
      </c>
      <c r="K3072" s="30"/>
      <c r="L3072" s="149">
        <v>67</v>
      </c>
      <c r="M3072" s="30">
        <v>0.23899999999999999</v>
      </c>
      <c r="N3072" s="30">
        <v>5.3800000000000001E-2</v>
      </c>
      <c r="O3072" s="1"/>
      <c r="P3072" s="1"/>
      <c r="Q3072" s="1"/>
      <c r="R3072" s="1"/>
      <c r="S3072" s="1"/>
      <c r="T3072" s="1"/>
      <c r="U3072" s="1"/>
      <c r="V3072" s="1"/>
      <c r="W3072" s="1"/>
      <c r="X3072" s="1"/>
      <c r="Y3072" s="1"/>
      <c r="Z3072" s="1"/>
      <c r="AA3072" s="1"/>
      <c r="AB3072" s="1"/>
      <c r="AC3072" s="1"/>
      <c r="AD3072" s="1"/>
      <c r="AE3072" s="1"/>
    </row>
    <row r="3073" spans="1:31">
      <c r="A3073" s="13" t="s">
        <v>177</v>
      </c>
      <c r="B3073" s="2" t="s">
        <v>78</v>
      </c>
      <c r="C3073" s="14" t="s">
        <v>62</v>
      </c>
      <c r="D3073" s="2">
        <v>2016</v>
      </c>
      <c r="E3073" s="14">
        <v>2016</v>
      </c>
      <c r="F3073" s="14" t="s">
        <v>104</v>
      </c>
      <c r="G3073" s="26">
        <v>1007</v>
      </c>
      <c r="H3073" s="26">
        <v>1757</v>
      </c>
      <c r="I3073" s="53">
        <v>4985</v>
      </c>
      <c r="J3073" s="30">
        <v>0.98309999999999997</v>
      </c>
      <c r="K3073" s="30"/>
      <c r="L3073" s="149">
        <v>67</v>
      </c>
      <c r="M3073" s="30">
        <v>0.23899999999999999</v>
      </c>
      <c r="N3073" s="30">
        <v>5.3800000000000001E-2</v>
      </c>
      <c r="O3073" s="1"/>
      <c r="P3073" s="1"/>
      <c r="Q3073" s="1"/>
      <c r="R3073" s="1"/>
      <c r="S3073" s="1"/>
      <c r="T3073" s="1"/>
      <c r="U3073" s="1"/>
      <c r="V3073" s="1"/>
      <c r="W3073" s="1"/>
      <c r="X3073" s="1"/>
      <c r="Y3073" s="1"/>
      <c r="Z3073" s="1"/>
      <c r="AA3073" s="1"/>
      <c r="AB3073" s="1"/>
      <c r="AC3073" s="1"/>
      <c r="AD3073" s="1"/>
      <c r="AE3073" s="1"/>
    </row>
    <row r="3074" spans="1:31">
      <c r="A3074" s="13" t="s">
        <v>178</v>
      </c>
      <c r="B3074" s="2" t="s">
        <v>77</v>
      </c>
      <c r="C3074" s="14" t="s">
        <v>62</v>
      </c>
      <c r="D3074" s="2">
        <v>2016</v>
      </c>
      <c r="E3074" s="14">
        <v>2016</v>
      </c>
      <c r="F3074" s="14" t="s">
        <v>104</v>
      </c>
      <c r="G3074" s="26">
        <v>53192</v>
      </c>
      <c r="H3074" s="26">
        <v>125132</v>
      </c>
      <c r="I3074" s="53">
        <v>258154</v>
      </c>
      <c r="J3074" s="30">
        <v>0.99070000000000003</v>
      </c>
      <c r="K3074" s="30"/>
      <c r="L3074" s="149">
        <v>10</v>
      </c>
      <c r="M3074" s="30">
        <v>0.1</v>
      </c>
      <c r="N3074" s="30">
        <v>2.6800000000000001E-2</v>
      </c>
      <c r="O3074" s="1"/>
      <c r="P3074" s="1"/>
      <c r="Q3074" s="1"/>
      <c r="R3074" s="1"/>
      <c r="S3074" s="1"/>
      <c r="T3074" s="1"/>
      <c r="U3074" s="1"/>
      <c r="V3074" s="1"/>
      <c r="W3074" s="1"/>
      <c r="X3074" s="1"/>
      <c r="Y3074" s="1"/>
      <c r="Z3074" s="1"/>
      <c r="AA3074" s="1"/>
      <c r="AB3074" s="1"/>
      <c r="AC3074" s="1"/>
      <c r="AD3074" s="1"/>
      <c r="AE3074" s="1"/>
    </row>
    <row r="3075" spans="1:31">
      <c r="A3075" s="13" t="s">
        <v>179</v>
      </c>
      <c r="B3075" s="2" t="s">
        <v>78</v>
      </c>
      <c r="C3075" s="14" t="s">
        <v>62</v>
      </c>
      <c r="D3075" s="2">
        <v>2016</v>
      </c>
      <c r="E3075" s="14">
        <v>2016</v>
      </c>
      <c r="F3075" s="14" t="s">
        <v>104</v>
      </c>
      <c r="G3075" s="26">
        <v>3159</v>
      </c>
      <c r="H3075" s="26">
        <v>5493</v>
      </c>
      <c r="I3075" s="53">
        <v>14695</v>
      </c>
      <c r="J3075" s="30">
        <v>0.98399999999999999</v>
      </c>
      <c r="K3075" s="30"/>
      <c r="L3075" s="149">
        <v>67</v>
      </c>
      <c r="M3075" s="30">
        <v>0.23899999999999999</v>
      </c>
      <c r="N3075" s="30">
        <v>5.3800000000000001E-2</v>
      </c>
      <c r="O3075" s="1"/>
      <c r="P3075" s="1"/>
      <c r="Q3075" s="1"/>
      <c r="R3075" s="1"/>
      <c r="S3075" s="1"/>
      <c r="T3075" s="1"/>
      <c r="U3075" s="1"/>
      <c r="V3075" s="1"/>
      <c r="W3075" s="1"/>
      <c r="X3075" s="1"/>
      <c r="Y3075" s="1"/>
      <c r="Z3075" s="1"/>
      <c r="AA3075" s="1"/>
      <c r="AB3075" s="1"/>
      <c r="AC3075" s="1"/>
      <c r="AD3075" s="1"/>
      <c r="AE3075" s="1"/>
    </row>
    <row r="3076" spans="1:31">
      <c r="A3076" s="13" t="s">
        <v>180</v>
      </c>
      <c r="B3076" s="2" t="s">
        <v>77</v>
      </c>
      <c r="C3076" s="14" t="s">
        <v>62</v>
      </c>
      <c r="D3076" s="2">
        <v>2016</v>
      </c>
      <c r="E3076" s="14">
        <v>2016</v>
      </c>
      <c r="F3076" s="14" t="s">
        <v>104</v>
      </c>
      <c r="G3076" s="26">
        <v>37607</v>
      </c>
      <c r="H3076" s="26">
        <v>75635</v>
      </c>
      <c r="I3076" s="53">
        <v>241170</v>
      </c>
      <c r="J3076" s="30">
        <v>0.9869</v>
      </c>
      <c r="K3076" s="30"/>
      <c r="L3076" s="149">
        <v>10</v>
      </c>
      <c r="M3076" s="30">
        <v>0.4</v>
      </c>
      <c r="N3076" s="30">
        <v>5.7500000000000002E-2</v>
      </c>
      <c r="O3076" s="1"/>
      <c r="P3076" s="1"/>
      <c r="Q3076" s="1"/>
      <c r="R3076" s="1"/>
      <c r="S3076" s="1"/>
      <c r="T3076" s="1"/>
      <c r="U3076" s="1"/>
      <c r="V3076" s="1"/>
      <c r="W3076" s="1"/>
      <c r="X3076" s="1"/>
      <c r="Y3076" s="1"/>
      <c r="Z3076" s="1"/>
      <c r="AA3076" s="1"/>
      <c r="AB3076" s="1"/>
      <c r="AC3076" s="1"/>
      <c r="AD3076" s="1"/>
      <c r="AE3076" s="1"/>
    </row>
    <row r="3077" spans="1:31">
      <c r="A3077" s="13" t="s">
        <v>181</v>
      </c>
      <c r="B3077" s="2" t="s">
        <v>77</v>
      </c>
      <c r="C3077" s="14" t="s">
        <v>62</v>
      </c>
      <c r="D3077" s="2">
        <v>2016</v>
      </c>
      <c r="E3077" s="14">
        <v>2016</v>
      </c>
      <c r="F3077" s="14" t="s">
        <v>104</v>
      </c>
      <c r="G3077" s="26">
        <v>10832</v>
      </c>
      <c r="H3077" s="26">
        <v>21293</v>
      </c>
      <c r="I3077" s="53">
        <v>59772</v>
      </c>
      <c r="J3077" s="30">
        <v>0.97</v>
      </c>
      <c r="K3077" s="30"/>
      <c r="L3077" s="149">
        <v>67</v>
      </c>
      <c r="M3077" s="30">
        <v>0.23899999999999999</v>
      </c>
      <c r="N3077" s="30">
        <v>5.3800000000000001E-2</v>
      </c>
      <c r="O3077" s="1"/>
      <c r="P3077" s="1"/>
      <c r="Q3077" s="1"/>
      <c r="R3077" s="1"/>
      <c r="S3077" s="1"/>
      <c r="T3077" s="1"/>
      <c r="U3077" s="1"/>
      <c r="V3077" s="1"/>
      <c r="W3077" s="1"/>
      <c r="X3077" s="1"/>
      <c r="Y3077" s="1"/>
      <c r="Z3077" s="1"/>
      <c r="AA3077" s="1"/>
      <c r="AB3077" s="1"/>
      <c r="AC3077" s="1"/>
      <c r="AD3077" s="1"/>
      <c r="AE3077" s="1"/>
    </row>
    <row r="3078" spans="1:31">
      <c r="A3078" s="13" t="s">
        <v>182</v>
      </c>
      <c r="B3078" s="2" t="s">
        <v>78</v>
      </c>
      <c r="C3078" s="14" t="s">
        <v>62</v>
      </c>
      <c r="D3078" s="2">
        <v>2016</v>
      </c>
      <c r="E3078" s="14">
        <v>2016</v>
      </c>
      <c r="F3078" s="14" t="s">
        <v>104</v>
      </c>
      <c r="G3078" s="26">
        <v>6272</v>
      </c>
      <c r="H3078" s="26">
        <v>13507</v>
      </c>
      <c r="I3078" s="53">
        <v>32472</v>
      </c>
      <c r="J3078" s="30">
        <v>0.99560000000000004</v>
      </c>
      <c r="K3078" s="30"/>
      <c r="L3078" s="149">
        <v>67</v>
      </c>
      <c r="M3078" s="30">
        <v>0.23899999999999999</v>
      </c>
      <c r="N3078" s="30">
        <v>5.3800000000000001E-2</v>
      </c>
      <c r="O3078" s="1"/>
      <c r="P3078" s="1"/>
      <c r="Q3078" s="1"/>
      <c r="R3078" s="1"/>
      <c r="S3078" s="1"/>
      <c r="T3078" s="1"/>
      <c r="U3078" s="1"/>
      <c r="V3078" s="1"/>
      <c r="W3078" s="1"/>
      <c r="X3078" s="1"/>
      <c r="Y3078" s="1"/>
      <c r="Z3078" s="1"/>
      <c r="AA3078" s="1"/>
      <c r="AB3078" s="1"/>
      <c r="AC3078" s="1"/>
      <c r="AD3078" s="1"/>
      <c r="AE3078" s="1"/>
    </row>
    <row r="3079" spans="1:31">
      <c r="A3079" s="56" t="s">
        <v>183</v>
      </c>
      <c r="B3079" s="2" t="s">
        <v>66</v>
      </c>
      <c r="C3079" s="14" t="s">
        <v>63</v>
      </c>
      <c r="D3079" s="2">
        <v>2016</v>
      </c>
      <c r="E3079" s="14">
        <v>2016</v>
      </c>
      <c r="F3079" s="14" t="s">
        <v>104</v>
      </c>
      <c r="G3079" s="26">
        <v>2106078</v>
      </c>
      <c r="H3079" s="26">
        <v>4350990</v>
      </c>
      <c r="I3079" s="53">
        <v>13634739</v>
      </c>
      <c r="J3079" s="30">
        <v>0.97470000000000001</v>
      </c>
      <c r="K3079" s="30"/>
      <c r="L3079" s="149">
        <v>512</v>
      </c>
      <c r="M3079" s="30">
        <v>0.36499999999999999</v>
      </c>
      <c r="N3079" s="30">
        <v>5.8200000000000002E-2</v>
      </c>
      <c r="O3079" s="2"/>
      <c r="P3079" s="2"/>
      <c r="Q3079" s="2"/>
      <c r="R3079" s="2"/>
      <c r="S3079" s="2"/>
      <c r="T3079" s="2"/>
      <c r="U3079" s="2"/>
      <c r="V3079" s="2"/>
      <c r="W3079" s="2"/>
      <c r="X3079" s="2"/>
      <c r="Y3079" s="2"/>
      <c r="Z3079" s="2"/>
      <c r="AA3079" s="2"/>
      <c r="AB3079" s="2"/>
      <c r="AC3079" s="2"/>
      <c r="AD3079" s="2"/>
      <c r="AE3079" s="2"/>
    </row>
    <row r="3080" spans="1:31">
      <c r="A3080" s="56" t="s">
        <v>184</v>
      </c>
      <c r="B3080" s="2" t="s">
        <v>77</v>
      </c>
      <c r="C3080" s="14" t="s">
        <v>63</v>
      </c>
      <c r="D3080" s="2">
        <v>2016</v>
      </c>
      <c r="E3080" s="14">
        <v>2016</v>
      </c>
      <c r="F3080" s="14" t="s">
        <v>104</v>
      </c>
      <c r="G3080" s="26">
        <v>61172</v>
      </c>
      <c r="H3080" s="26">
        <v>117227</v>
      </c>
      <c r="I3080" s="53">
        <v>438385</v>
      </c>
      <c r="J3080" s="30">
        <v>0.96789999999999998</v>
      </c>
      <c r="K3080" s="30"/>
      <c r="L3080" s="149">
        <v>17</v>
      </c>
      <c r="M3080" s="30">
        <v>0.41199999999999998</v>
      </c>
      <c r="N3080" s="30">
        <v>6.3299999999999995E-2</v>
      </c>
      <c r="O3080" s="1"/>
      <c r="P3080" s="1"/>
      <c r="Q3080" s="1"/>
      <c r="R3080" s="1"/>
      <c r="S3080" s="1"/>
      <c r="T3080" s="1"/>
      <c r="U3080" s="1"/>
      <c r="V3080" s="1"/>
      <c r="W3080" s="1"/>
      <c r="X3080" s="1"/>
      <c r="Y3080" s="1"/>
      <c r="Z3080" s="1"/>
      <c r="AA3080" s="1"/>
      <c r="AB3080" s="1"/>
      <c r="AC3080" s="1"/>
      <c r="AD3080" s="1"/>
      <c r="AE3080" s="1"/>
    </row>
    <row r="3081" spans="1:31">
      <c r="A3081" s="56" t="s">
        <v>185</v>
      </c>
      <c r="B3081" s="2" t="s">
        <v>78</v>
      </c>
      <c r="C3081" s="14" t="s">
        <v>63</v>
      </c>
      <c r="D3081" s="2">
        <v>2016</v>
      </c>
      <c r="E3081" s="14">
        <v>2016</v>
      </c>
      <c r="F3081" s="14" t="s">
        <v>104</v>
      </c>
      <c r="G3081" s="26">
        <v>87</v>
      </c>
      <c r="H3081" s="26">
        <v>142</v>
      </c>
      <c r="I3081" s="53">
        <v>350</v>
      </c>
      <c r="J3081" s="30">
        <v>1</v>
      </c>
      <c r="K3081" s="30"/>
      <c r="L3081" s="149">
        <v>79</v>
      </c>
      <c r="M3081" s="30">
        <v>0.253</v>
      </c>
      <c r="N3081" s="30">
        <v>5.1999999999999998E-2</v>
      </c>
      <c r="O3081" s="1"/>
      <c r="P3081" s="1"/>
      <c r="Q3081" s="1"/>
      <c r="R3081" s="1"/>
      <c r="S3081" s="1"/>
      <c r="T3081" s="1"/>
      <c r="U3081" s="1"/>
      <c r="V3081" s="1"/>
      <c r="W3081" s="1"/>
      <c r="X3081" s="1"/>
      <c r="Y3081" s="1"/>
      <c r="Z3081" s="1"/>
      <c r="AA3081" s="1"/>
      <c r="AB3081" s="1"/>
      <c r="AC3081" s="1"/>
      <c r="AD3081" s="1"/>
      <c r="AE3081" s="1"/>
    </row>
    <row r="3082" spans="1:31">
      <c r="A3082" s="56" t="s">
        <v>186</v>
      </c>
      <c r="B3082" s="2" t="s">
        <v>78</v>
      </c>
      <c r="C3082" s="14" t="s">
        <v>63</v>
      </c>
      <c r="D3082" s="2">
        <v>2016</v>
      </c>
      <c r="E3082" s="14">
        <v>2016</v>
      </c>
      <c r="F3082" s="14" t="s">
        <v>104</v>
      </c>
      <c r="G3082" s="26">
        <v>1780</v>
      </c>
      <c r="H3082" s="26">
        <v>3380</v>
      </c>
      <c r="I3082" s="53">
        <v>8287</v>
      </c>
      <c r="J3082" s="30">
        <v>0.98839999999999995</v>
      </c>
      <c r="K3082" s="30"/>
      <c r="L3082" s="149">
        <v>79</v>
      </c>
      <c r="M3082" s="30">
        <v>0.253</v>
      </c>
      <c r="N3082" s="30">
        <v>5.1999999999999998E-2</v>
      </c>
    </row>
    <row r="3083" spans="1:31">
      <c r="A3083" s="56" t="s">
        <v>187</v>
      </c>
      <c r="B3083" s="2" t="s">
        <v>78</v>
      </c>
      <c r="C3083" s="14" t="s">
        <v>63</v>
      </c>
      <c r="D3083" s="2">
        <v>2016</v>
      </c>
      <c r="E3083" s="14">
        <v>2016</v>
      </c>
      <c r="F3083" s="14" t="s">
        <v>104</v>
      </c>
      <c r="G3083" s="26">
        <v>17206</v>
      </c>
      <c r="H3083" s="26">
        <v>32422</v>
      </c>
      <c r="I3083" s="53">
        <v>83464</v>
      </c>
      <c r="J3083" s="30">
        <v>0.95220000000000005</v>
      </c>
      <c r="K3083" s="30"/>
      <c r="L3083" s="149">
        <v>79</v>
      </c>
      <c r="M3083" s="30">
        <v>0.253</v>
      </c>
      <c r="N3083" s="30">
        <v>5.1999999999999998E-2</v>
      </c>
    </row>
    <row r="3084" spans="1:31">
      <c r="A3084" s="56" t="s">
        <v>188</v>
      </c>
      <c r="B3084" s="2" t="s">
        <v>78</v>
      </c>
      <c r="C3084" s="14" t="s">
        <v>63</v>
      </c>
      <c r="D3084" s="2">
        <v>2016</v>
      </c>
      <c r="E3084" s="14">
        <v>2016</v>
      </c>
      <c r="F3084" s="14" t="s">
        <v>104</v>
      </c>
      <c r="G3084" s="26">
        <v>2776</v>
      </c>
      <c r="H3084" s="26">
        <v>5146</v>
      </c>
      <c r="I3084" s="53">
        <v>12231</v>
      </c>
      <c r="J3084" s="30">
        <v>0.97389999999999999</v>
      </c>
      <c r="K3084" s="30"/>
      <c r="L3084" s="149">
        <v>79</v>
      </c>
      <c r="M3084" s="30">
        <v>0.253</v>
      </c>
      <c r="N3084" s="30">
        <v>5.1999999999999998E-2</v>
      </c>
    </row>
    <row r="3085" spans="1:31">
      <c r="A3085" s="56" t="s">
        <v>189</v>
      </c>
      <c r="B3085" s="2" t="s">
        <v>78</v>
      </c>
      <c r="C3085" s="14" t="s">
        <v>63</v>
      </c>
      <c r="D3085" s="2">
        <v>2016</v>
      </c>
      <c r="E3085" s="14">
        <v>2016</v>
      </c>
      <c r="F3085" s="14" t="s">
        <v>104</v>
      </c>
      <c r="G3085" s="26">
        <v>635</v>
      </c>
      <c r="H3085" s="26">
        <v>1444</v>
      </c>
      <c r="I3085" s="53">
        <v>9118</v>
      </c>
      <c r="J3085" s="30">
        <v>0.94120000000000004</v>
      </c>
      <c r="K3085" s="30"/>
      <c r="L3085" s="149">
        <v>79</v>
      </c>
      <c r="M3085" s="30">
        <v>0.253</v>
      </c>
      <c r="N3085" s="30">
        <v>5.1999999999999998E-2</v>
      </c>
    </row>
    <row r="3086" spans="1:31">
      <c r="A3086" s="56" t="s">
        <v>190</v>
      </c>
      <c r="B3086" s="2" t="s">
        <v>77</v>
      </c>
      <c r="C3086" s="14" t="s">
        <v>63</v>
      </c>
      <c r="D3086" s="2">
        <v>2016</v>
      </c>
      <c r="E3086" s="14">
        <v>2016</v>
      </c>
      <c r="F3086" s="14" t="s">
        <v>104</v>
      </c>
      <c r="G3086" s="26">
        <v>34751</v>
      </c>
      <c r="H3086" s="26">
        <v>69045</v>
      </c>
      <c r="I3086" s="53">
        <v>276566</v>
      </c>
      <c r="J3086" s="30">
        <v>0.9627</v>
      </c>
      <c r="K3086" s="30"/>
      <c r="L3086" s="149">
        <v>11</v>
      </c>
      <c r="M3086" s="30">
        <v>0.45500000000000002</v>
      </c>
      <c r="N3086" s="30">
        <v>3.3099999999999997E-2</v>
      </c>
    </row>
    <row r="3087" spans="1:31">
      <c r="A3087" s="56" t="s">
        <v>191</v>
      </c>
      <c r="B3087" s="2" t="s">
        <v>78</v>
      </c>
      <c r="C3087" s="14" t="s">
        <v>63</v>
      </c>
      <c r="D3087" s="2">
        <v>2016</v>
      </c>
      <c r="E3087" s="14">
        <v>2016</v>
      </c>
      <c r="F3087" s="14" t="s">
        <v>104</v>
      </c>
      <c r="G3087" s="26">
        <v>2649</v>
      </c>
      <c r="H3087" s="26">
        <v>5380</v>
      </c>
      <c r="I3087" s="53">
        <v>12014</v>
      </c>
      <c r="J3087" s="30">
        <v>0.98719999999999997</v>
      </c>
      <c r="K3087" s="30"/>
      <c r="L3087" s="149">
        <v>79</v>
      </c>
      <c r="M3087" s="30">
        <v>0.253</v>
      </c>
      <c r="N3087" s="30">
        <v>5.1999999999999998E-2</v>
      </c>
    </row>
    <row r="3088" spans="1:31">
      <c r="A3088" s="56" t="s">
        <v>192</v>
      </c>
      <c r="B3088" s="2" t="s">
        <v>78</v>
      </c>
      <c r="C3088" s="14" t="s">
        <v>63</v>
      </c>
      <c r="D3088" s="2">
        <v>2016</v>
      </c>
      <c r="E3088" s="14">
        <v>2016</v>
      </c>
      <c r="F3088" s="14" t="s">
        <v>104</v>
      </c>
      <c r="G3088" s="26">
        <v>7256</v>
      </c>
      <c r="H3088" s="26">
        <v>12861</v>
      </c>
      <c r="I3088" s="53">
        <v>38616</v>
      </c>
      <c r="J3088" s="30">
        <v>0.97470000000000001</v>
      </c>
      <c r="K3088" s="30"/>
      <c r="L3088" s="149">
        <v>79</v>
      </c>
      <c r="M3088" s="30">
        <v>0.253</v>
      </c>
      <c r="N3088" s="30">
        <v>5.1999999999999998E-2</v>
      </c>
    </row>
    <row r="3089" spans="1:14">
      <c r="A3089" s="13" t="s">
        <v>134</v>
      </c>
      <c r="B3089" s="2" t="s">
        <v>77</v>
      </c>
      <c r="C3089" s="14" t="s">
        <v>63</v>
      </c>
      <c r="D3089" s="2">
        <v>2016</v>
      </c>
      <c r="E3089" s="14">
        <v>2016</v>
      </c>
      <c r="F3089" s="14" t="s">
        <v>104</v>
      </c>
      <c r="G3089" s="26">
        <v>96606</v>
      </c>
      <c r="H3089" s="26">
        <v>223724</v>
      </c>
      <c r="I3089" s="53">
        <v>491419</v>
      </c>
      <c r="J3089" s="30">
        <v>0.96489999999999998</v>
      </c>
      <c r="K3089" s="30"/>
      <c r="L3089" s="149">
        <v>29</v>
      </c>
      <c r="M3089" s="30">
        <v>0.24099999999999999</v>
      </c>
      <c r="N3089" s="30">
        <v>2.3E-2</v>
      </c>
    </row>
    <row r="3090" spans="1:14">
      <c r="A3090" s="13" t="s">
        <v>135</v>
      </c>
      <c r="B3090" s="2" t="s">
        <v>78</v>
      </c>
      <c r="C3090" s="14" t="s">
        <v>63</v>
      </c>
      <c r="D3090" s="2">
        <v>2016</v>
      </c>
      <c r="E3090" s="14">
        <v>2016</v>
      </c>
      <c r="F3090" s="14" t="s">
        <v>104</v>
      </c>
      <c r="G3090" s="26">
        <v>1579</v>
      </c>
      <c r="H3090" s="26">
        <v>3658</v>
      </c>
      <c r="I3090" s="53">
        <v>12188</v>
      </c>
      <c r="J3090" s="30">
        <v>1</v>
      </c>
      <c r="K3090" s="30"/>
      <c r="L3090" s="149">
        <v>79</v>
      </c>
      <c r="M3090" s="30">
        <v>0.253</v>
      </c>
      <c r="N3090" s="30">
        <v>5.1999999999999998E-2</v>
      </c>
    </row>
    <row r="3091" spans="1:14">
      <c r="A3091" s="13" t="s">
        <v>136</v>
      </c>
      <c r="B3091" s="2" t="s">
        <v>78</v>
      </c>
      <c r="C3091" s="14" t="s">
        <v>63</v>
      </c>
      <c r="D3091" s="2">
        <v>2016</v>
      </c>
      <c r="E3091" s="14">
        <v>2016</v>
      </c>
      <c r="F3091" s="14" t="s">
        <v>104</v>
      </c>
      <c r="G3091" s="26">
        <v>12683</v>
      </c>
      <c r="H3091" s="26">
        <v>21509</v>
      </c>
      <c r="I3091" s="53">
        <v>54468</v>
      </c>
      <c r="J3091" s="30">
        <v>0.9819</v>
      </c>
      <c r="K3091" s="30"/>
      <c r="L3091" s="149">
        <v>79</v>
      </c>
      <c r="M3091" s="30">
        <v>0.253</v>
      </c>
      <c r="N3091" s="30">
        <v>5.1999999999999998E-2</v>
      </c>
    </row>
    <row r="3092" spans="1:14">
      <c r="A3092" s="13" t="s">
        <v>137</v>
      </c>
      <c r="B3092" s="2" t="s">
        <v>78</v>
      </c>
      <c r="C3092" s="14" t="s">
        <v>63</v>
      </c>
      <c r="D3092" s="2">
        <v>2016</v>
      </c>
      <c r="E3092" s="14">
        <v>2016</v>
      </c>
      <c r="F3092" s="14" t="s">
        <v>104</v>
      </c>
      <c r="G3092" s="26">
        <v>17343</v>
      </c>
      <c r="H3092" s="26">
        <v>42478</v>
      </c>
      <c r="I3092" s="53">
        <v>93743</v>
      </c>
      <c r="J3092" s="30">
        <v>0.98629999999999995</v>
      </c>
      <c r="K3092" s="30"/>
      <c r="L3092" s="149">
        <v>79</v>
      </c>
      <c r="M3092" s="30">
        <v>0.253</v>
      </c>
      <c r="N3092" s="30">
        <v>5.1999999999999998E-2</v>
      </c>
    </row>
    <row r="3093" spans="1:14">
      <c r="A3093" s="13" t="s">
        <v>138</v>
      </c>
      <c r="B3093" s="2" t="s">
        <v>78</v>
      </c>
      <c r="C3093" s="14" t="s">
        <v>63</v>
      </c>
      <c r="D3093" s="2">
        <v>2016</v>
      </c>
      <c r="E3093" s="14">
        <v>2016</v>
      </c>
      <c r="F3093" s="14" t="s">
        <v>104</v>
      </c>
      <c r="G3093" s="26">
        <v>1064</v>
      </c>
      <c r="H3093" s="26">
        <v>2097</v>
      </c>
      <c r="I3093" s="53">
        <v>5630</v>
      </c>
      <c r="J3093" s="30">
        <v>1</v>
      </c>
      <c r="K3093" s="30"/>
      <c r="L3093" s="149">
        <v>79</v>
      </c>
      <c r="M3093" s="30">
        <v>0.253</v>
      </c>
      <c r="N3093" s="30">
        <v>5.1999999999999998E-2</v>
      </c>
    </row>
    <row r="3094" spans="1:14">
      <c r="A3094" s="13" t="s">
        <v>139</v>
      </c>
      <c r="B3094" s="2" t="s">
        <v>78</v>
      </c>
      <c r="C3094" s="14" t="s">
        <v>63</v>
      </c>
      <c r="D3094" s="2">
        <v>2016</v>
      </c>
      <c r="E3094" s="14">
        <v>2016</v>
      </c>
      <c r="F3094" s="14" t="s">
        <v>104</v>
      </c>
      <c r="G3094" s="26">
        <v>71190</v>
      </c>
      <c r="H3094" s="26">
        <v>165487</v>
      </c>
      <c r="I3094" s="53">
        <v>408101</v>
      </c>
      <c r="J3094" s="30">
        <v>0.98560000000000003</v>
      </c>
      <c r="K3094" s="30"/>
      <c r="L3094" s="149">
        <v>19</v>
      </c>
      <c r="M3094" s="30">
        <v>0.158</v>
      </c>
      <c r="N3094" s="30">
        <v>1.4500000000000001E-2</v>
      </c>
    </row>
    <row r="3095" spans="1:14">
      <c r="A3095" s="13" t="s">
        <v>140</v>
      </c>
      <c r="B3095" s="2" t="s">
        <v>78</v>
      </c>
      <c r="C3095" s="14" t="s">
        <v>63</v>
      </c>
      <c r="D3095" s="2">
        <v>2016</v>
      </c>
      <c r="E3095" s="14">
        <v>2016</v>
      </c>
      <c r="F3095" s="14" t="s">
        <v>104</v>
      </c>
      <c r="G3095" s="26">
        <v>10833</v>
      </c>
      <c r="H3095" s="26">
        <v>24632</v>
      </c>
      <c r="I3095" s="53">
        <v>57042</v>
      </c>
      <c r="J3095" s="30">
        <v>0.98760000000000003</v>
      </c>
      <c r="K3095" s="30"/>
      <c r="L3095" s="149">
        <v>79</v>
      </c>
      <c r="M3095" s="30">
        <v>0.253</v>
      </c>
      <c r="N3095" s="30">
        <v>5.1999999999999998E-2</v>
      </c>
    </row>
    <row r="3096" spans="1:14">
      <c r="A3096" s="13" t="s">
        <v>141</v>
      </c>
      <c r="B3096" s="2" t="s">
        <v>78</v>
      </c>
      <c r="C3096" s="14" t="s">
        <v>63</v>
      </c>
      <c r="D3096" s="2">
        <v>2016</v>
      </c>
      <c r="E3096" s="14">
        <v>2016</v>
      </c>
      <c r="F3096" s="14" t="s">
        <v>104</v>
      </c>
      <c r="G3096" s="26">
        <v>6679</v>
      </c>
      <c r="H3096" s="26">
        <v>12577</v>
      </c>
      <c r="I3096" s="53">
        <v>31555</v>
      </c>
      <c r="J3096" s="30">
        <v>0.96889999999999998</v>
      </c>
      <c r="K3096" s="30"/>
      <c r="L3096" s="149">
        <v>79</v>
      </c>
      <c r="M3096" s="30">
        <v>0.253</v>
      </c>
      <c r="N3096" s="30">
        <v>5.1999999999999998E-2</v>
      </c>
    </row>
    <row r="3097" spans="1:14">
      <c r="A3097" s="13" t="s">
        <v>142</v>
      </c>
      <c r="B3097" s="2" t="s">
        <v>78</v>
      </c>
      <c r="C3097" s="14" t="s">
        <v>63</v>
      </c>
      <c r="D3097" s="2">
        <v>2016</v>
      </c>
      <c r="E3097" s="14">
        <v>2016</v>
      </c>
      <c r="F3097" s="14" t="s">
        <v>104</v>
      </c>
      <c r="G3097" s="26">
        <v>1554</v>
      </c>
      <c r="H3097" s="26">
        <v>3160</v>
      </c>
      <c r="I3097" s="53">
        <v>7783</v>
      </c>
      <c r="J3097" s="30">
        <v>0.92410000000000003</v>
      </c>
      <c r="K3097" s="30"/>
      <c r="L3097" s="149">
        <v>79</v>
      </c>
      <c r="M3097" s="30">
        <v>0.253</v>
      </c>
      <c r="N3097" s="30">
        <v>5.1999999999999998E-2</v>
      </c>
    </row>
    <row r="3098" spans="1:14">
      <c r="A3098" s="13" t="s">
        <v>143</v>
      </c>
      <c r="B3098" s="2" t="s">
        <v>79</v>
      </c>
      <c r="C3098" s="14" t="s">
        <v>63</v>
      </c>
      <c r="D3098" s="2">
        <v>2016</v>
      </c>
      <c r="E3098" s="14">
        <v>2016</v>
      </c>
      <c r="F3098" s="14" t="s">
        <v>104</v>
      </c>
      <c r="G3098" s="26">
        <v>558995</v>
      </c>
      <c r="H3098" s="26">
        <v>1108319</v>
      </c>
      <c r="I3098" s="53">
        <v>4193802</v>
      </c>
      <c r="J3098" s="30">
        <v>0.96209999999999996</v>
      </c>
      <c r="K3098" s="30"/>
      <c r="L3098" s="149">
        <v>95</v>
      </c>
      <c r="M3098" s="30">
        <v>0.65300000000000002</v>
      </c>
      <c r="N3098" s="30">
        <v>6.13E-2</v>
      </c>
    </row>
    <row r="3099" spans="1:14">
      <c r="A3099" s="13" t="s">
        <v>144</v>
      </c>
      <c r="B3099" s="2" t="s">
        <v>78</v>
      </c>
      <c r="C3099" s="14" t="s">
        <v>63</v>
      </c>
      <c r="D3099" s="2">
        <v>2016</v>
      </c>
      <c r="E3099" s="14">
        <v>2016</v>
      </c>
      <c r="F3099" s="14" t="s">
        <v>104</v>
      </c>
      <c r="G3099" s="26">
        <v>12095</v>
      </c>
      <c r="H3099" s="26">
        <v>29458</v>
      </c>
      <c r="I3099" s="53">
        <v>69911</v>
      </c>
      <c r="J3099" s="30">
        <v>0.9899</v>
      </c>
      <c r="K3099" s="30"/>
      <c r="L3099" s="149">
        <v>79</v>
      </c>
      <c r="M3099" s="30">
        <v>0.253</v>
      </c>
      <c r="N3099" s="30">
        <v>5.1999999999999998E-2</v>
      </c>
    </row>
    <row r="3100" spans="1:14">
      <c r="A3100" s="13" t="s">
        <v>145</v>
      </c>
      <c r="B3100" s="2" t="s">
        <v>78</v>
      </c>
      <c r="C3100" s="14" t="s">
        <v>63</v>
      </c>
      <c r="D3100" s="2">
        <v>2016</v>
      </c>
      <c r="E3100" s="14">
        <v>2016</v>
      </c>
      <c r="F3100" s="14" t="s">
        <v>104</v>
      </c>
      <c r="G3100" s="26">
        <v>6300</v>
      </c>
      <c r="H3100" s="26">
        <v>10403</v>
      </c>
      <c r="I3100" s="53">
        <v>45246</v>
      </c>
      <c r="J3100" s="30">
        <v>0.97199999999999998</v>
      </c>
      <c r="K3100" s="30"/>
      <c r="L3100" s="149">
        <v>79</v>
      </c>
      <c r="M3100" s="30">
        <v>0.253</v>
      </c>
      <c r="N3100" s="30">
        <v>5.1999999999999998E-2</v>
      </c>
    </row>
    <row r="3101" spans="1:14">
      <c r="A3101" s="13" t="s">
        <v>146</v>
      </c>
      <c r="B3101" s="2" t="s">
        <v>78</v>
      </c>
      <c r="C3101" s="14" t="s">
        <v>63</v>
      </c>
      <c r="D3101" s="2">
        <v>2016</v>
      </c>
      <c r="E3101" s="14">
        <v>2016</v>
      </c>
      <c r="F3101" s="14" t="s">
        <v>104</v>
      </c>
      <c r="G3101" s="26">
        <v>1126</v>
      </c>
      <c r="H3101" s="26">
        <v>2075</v>
      </c>
      <c r="I3101" s="53">
        <v>4852</v>
      </c>
      <c r="J3101" s="30">
        <v>1</v>
      </c>
      <c r="K3101" s="30"/>
      <c r="L3101" s="149">
        <v>79</v>
      </c>
      <c r="M3101" s="30">
        <v>0.253</v>
      </c>
      <c r="N3101" s="30">
        <v>5.1999999999999998E-2</v>
      </c>
    </row>
    <row r="3102" spans="1:14">
      <c r="A3102" s="13" t="s">
        <v>147</v>
      </c>
      <c r="B3102" s="2" t="s">
        <v>78</v>
      </c>
      <c r="C3102" s="14" t="s">
        <v>63</v>
      </c>
      <c r="D3102" s="2">
        <v>2016</v>
      </c>
      <c r="E3102" s="14">
        <v>2016</v>
      </c>
      <c r="F3102" s="14" t="s">
        <v>104</v>
      </c>
      <c r="G3102" s="26">
        <v>6771</v>
      </c>
      <c r="H3102" s="26">
        <v>12626</v>
      </c>
      <c r="I3102" s="53">
        <v>41922</v>
      </c>
      <c r="J3102" s="30">
        <v>0.97230000000000005</v>
      </c>
      <c r="K3102" s="30"/>
      <c r="L3102" s="149">
        <v>79</v>
      </c>
      <c r="M3102" s="30">
        <v>0.253</v>
      </c>
      <c r="N3102" s="30">
        <v>5.1999999999999998E-2</v>
      </c>
    </row>
    <row r="3103" spans="1:14">
      <c r="A3103" s="13" t="s">
        <v>148</v>
      </c>
      <c r="B3103" s="2" t="s">
        <v>78</v>
      </c>
      <c r="C3103" s="14" t="s">
        <v>63</v>
      </c>
      <c r="D3103" s="2">
        <v>2016</v>
      </c>
      <c r="E3103" s="14">
        <v>2016</v>
      </c>
      <c r="F3103" s="14" t="s">
        <v>104</v>
      </c>
      <c r="G3103" s="26">
        <v>24791</v>
      </c>
      <c r="H3103" s="26">
        <v>57318</v>
      </c>
      <c r="I3103" s="53">
        <v>140138</v>
      </c>
      <c r="J3103" s="30">
        <v>0.96340000000000003</v>
      </c>
      <c r="K3103" s="30"/>
      <c r="L3103" s="149">
        <v>6</v>
      </c>
      <c r="M3103" s="30">
        <v>0.33300000000000002</v>
      </c>
      <c r="N3103" s="30">
        <v>2.6499999999999999E-2</v>
      </c>
    </row>
    <row r="3104" spans="1:14">
      <c r="A3104" s="13" t="s">
        <v>149</v>
      </c>
      <c r="B3104" s="2" t="s">
        <v>78</v>
      </c>
      <c r="C3104" s="14" t="s">
        <v>63</v>
      </c>
      <c r="D3104" s="2">
        <v>2016</v>
      </c>
      <c r="E3104" s="14">
        <v>2016</v>
      </c>
      <c r="F3104" s="14" t="s">
        <v>104</v>
      </c>
      <c r="G3104" s="26">
        <v>512</v>
      </c>
      <c r="H3104" s="26">
        <v>1088</v>
      </c>
      <c r="I3104" s="53">
        <v>3143</v>
      </c>
      <c r="J3104" s="30">
        <v>0.9677</v>
      </c>
      <c r="K3104" s="30"/>
      <c r="L3104" s="149">
        <v>79</v>
      </c>
      <c r="M3104" s="30">
        <v>0.253</v>
      </c>
      <c r="N3104" s="30">
        <v>5.1999999999999998E-2</v>
      </c>
    </row>
    <row r="3105" spans="1:14">
      <c r="A3105" s="13" t="s">
        <v>150</v>
      </c>
      <c r="B3105" s="2" t="s">
        <v>78</v>
      </c>
      <c r="C3105" s="14" t="s">
        <v>63</v>
      </c>
      <c r="D3105" s="2">
        <v>2016</v>
      </c>
      <c r="E3105" s="14">
        <v>2016</v>
      </c>
      <c r="F3105" s="14" t="s">
        <v>104</v>
      </c>
      <c r="G3105" s="26">
        <v>448</v>
      </c>
      <c r="H3105" s="26">
        <v>795</v>
      </c>
      <c r="I3105" s="53">
        <v>3745</v>
      </c>
      <c r="J3105" s="30">
        <v>1</v>
      </c>
      <c r="K3105" s="30"/>
      <c r="L3105" s="149">
        <v>79</v>
      </c>
      <c r="M3105" s="30">
        <v>0.253</v>
      </c>
      <c r="N3105" s="30">
        <v>5.1999999999999998E-2</v>
      </c>
    </row>
    <row r="3106" spans="1:14">
      <c r="A3106" s="13" t="s">
        <v>151</v>
      </c>
      <c r="B3106" s="2" t="s">
        <v>78</v>
      </c>
      <c r="C3106" s="14" t="s">
        <v>63</v>
      </c>
      <c r="D3106" s="2">
        <v>2016</v>
      </c>
      <c r="E3106" s="14">
        <v>2016</v>
      </c>
      <c r="F3106" s="14" t="s">
        <v>104</v>
      </c>
      <c r="G3106" s="26">
        <v>23928</v>
      </c>
      <c r="H3106" s="26">
        <v>53258</v>
      </c>
      <c r="I3106" s="53">
        <v>182338</v>
      </c>
      <c r="J3106" s="30">
        <v>0.99419999999999997</v>
      </c>
      <c r="K3106" s="30"/>
      <c r="L3106" s="149">
        <v>7</v>
      </c>
      <c r="M3106" s="30">
        <v>0</v>
      </c>
      <c r="N3106" s="30">
        <v>4.7800000000000002E-2</v>
      </c>
    </row>
    <row r="3107" spans="1:14">
      <c r="A3107" s="13" t="s">
        <v>152</v>
      </c>
      <c r="B3107" s="2" t="s">
        <v>78</v>
      </c>
      <c r="C3107" s="14" t="s">
        <v>63</v>
      </c>
      <c r="D3107" s="2">
        <v>2016</v>
      </c>
      <c r="E3107" s="14">
        <v>2016</v>
      </c>
      <c r="F3107" s="14" t="s">
        <v>104</v>
      </c>
      <c r="G3107" s="26">
        <v>3648</v>
      </c>
      <c r="H3107" s="26">
        <v>7479</v>
      </c>
      <c r="I3107" s="53">
        <v>32790</v>
      </c>
      <c r="J3107" s="30">
        <v>0.99170000000000003</v>
      </c>
      <c r="K3107" s="30"/>
      <c r="L3107" s="149">
        <v>79</v>
      </c>
      <c r="M3107" s="30">
        <v>0.253</v>
      </c>
      <c r="N3107" s="30">
        <v>5.1999999999999998E-2</v>
      </c>
    </row>
    <row r="3108" spans="1:14">
      <c r="A3108" s="13" t="s">
        <v>153</v>
      </c>
      <c r="B3108" s="2" t="s">
        <v>78</v>
      </c>
      <c r="C3108" s="14" t="s">
        <v>63</v>
      </c>
      <c r="D3108" s="2">
        <v>2016</v>
      </c>
      <c r="E3108" s="14">
        <v>2016</v>
      </c>
      <c r="F3108" s="14" t="s">
        <v>104</v>
      </c>
      <c r="G3108" s="26">
        <v>4393</v>
      </c>
      <c r="H3108" s="26">
        <v>7801</v>
      </c>
      <c r="I3108" s="53">
        <v>25853</v>
      </c>
      <c r="J3108" s="30">
        <v>0.93330000000000002</v>
      </c>
      <c r="K3108" s="30"/>
      <c r="L3108" s="149">
        <v>79</v>
      </c>
      <c r="M3108" s="30">
        <v>0.253</v>
      </c>
      <c r="N3108" s="30">
        <v>5.1999999999999998E-2</v>
      </c>
    </row>
    <row r="3109" spans="1:14">
      <c r="A3109" s="13" t="s">
        <v>154</v>
      </c>
      <c r="B3109" s="2" t="s">
        <v>77</v>
      </c>
      <c r="C3109" s="14" t="s">
        <v>63</v>
      </c>
      <c r="D3109" s="2">
        <v>2016</v>
      </c>
      <c r="E3109" s="14">
        <v>2016</v>
      </c>
      <c r="F3109" s="14" t="s">
        <v>104</v>
      </c>
      <c r="G3109" s="26">
        <v>123829</v>
      </c>
      <c r="H3109" s="26">
        <v>254320</v>
      </c>
      <c r="I3109" s="53">
        <v>908737</v>
      </c>
      <c r="J3109" s="30">
        <v>0.98329999999999995</v>
      </c>
      <c r="K3109" s="30"/>
      <c r="L3109" s="149">
        <v>36</v>
      </c>
      <c r="M3109" s="30">
        <v>0.38900000000000001</v>
      </c>
      <c r="N3109" s="30">
        <v>5.7200000000000001E-2</v>
      </c>
    </row>
    <row r="3110" spans="1:14">
      <c r="A3110" s="13" t="s">
        <v>155</v>
      </c>
      <c r="B3110" s="2" t="s">
        <v>77</v>
      </c>
      <c r="C3110" s="14" t="s">
        <v>63</v>
      </c>
      <c r="D3110" s="2">
        <v>2016</v>
      </c>
      <c r="E3110" s="14">
        <v>2016</v>
      </c>
      <c r="F3110" s="14" t="s">
        <v>104</v>
      </c>
      <c r="G3110" s="26">
        <v>9370</v>
      </c>
      <c r="H3110" s="26">
        <v>17689</v>
      </c>
      <c r="I3110" s="53">
        <v>64146</v>
      </c>
      <c r="J3110" s="30">
        <v>0.97789999999999999</v>
      </c>
      <c r="K3110" s="30"/>
      <c r="L3110" s="149">
        <v>79</v>
      </c>
      <c r="M3110" s="30">
        <v>0.253</v>
      </c>
      <c r="N3110" s="30">
        <v>5.1999999999999998E-2</v>
      </c>
    </row>
    <row r="3111" spans="1:14">
      <c r="A3111" s="13" t="s">
        <v>156</v>
      </c>
      <c r="B3111" s="2" t="s">
        <v>78</v>
      </c>
      <c r="C3111" s="14" t="s">
        <v>63</v>
      </c>
      <c r="D3111" s="2">
        <v>2016</v>
      </c>
      <c r="E3111" s="14">
        <v>2016</v>
      </c>
      <c r="F3111" s="14" t="s">
        <v>104</v>
      </c>
      <c r="G3111" s="26">
        <v>1170</v>
      </c>
      <c r="H3111" s="26">
        <v>2165</v>
      </c>
      <c r="I3111" s="53">
        <v>6217</v>
      </c>
      <c r="J3111" s="30">
        <v>1</v>
      </c>
      <c r="K3111" s="30"/>
      <c r="L3111" s="149">
        <v>79</v>
      </c>
      <c r="M3111" s="30">
        <v>0.253</v>
      </c>
      <c r="N3111" s="30">
        <v>5.1999999999999998E-2</v>
      </c>
    </row>
    <row r="3112" spans="1:14">
      <c r="A3112" s="13" t="s">
        <v>157</v>
      </c>
      <c r="B3112" s="2" t="s">
        <v>78</v>
      </c>
      <c r="C3112" s="14" t="s">
        <v>63</v>
      </c>
      <c r="D3112" s="2">
        <v>2016</v>
      </c>
      <c r="E3112" s="14">
        <v>2016</v>
      </c>
      <c r="F3112" s="14" t="s">
        <v>104</v>
      </c>
      <c r="G3112" s="26">
        <v>128980</v>
      </c>
      <c r="H3112" s="26">
        <v>286994</v>
      </c>
      <c r="I3112" s="53">
        <v>838343</v>
      </c>
      <c r="J3112" s="30">
        <v>0.996</v>
      </c>
      <c r="K3112" s="30"/>
      <c r="L3112" s="149">
        <v>33</v>
      </c>
      <c r="M3112" s="30">
        <v>0.21199999999999999</v>
      </c>
      <c r="N3112" s="30">
        <v>0.04</v>
      </c>
    </row>
    <row r="3113" spans="1:14">
      <c r="A3113" s="13" t="s">
        <v>158</v>
      </c>
      <c r="B3113" s="2" t="s">
        <v>77</v>
      </c>
      <c r="C3113" s="14" t="s">
        <v>63</v>
      </c>
      <c r="D3113" s="2">
        <v>2016</v>
      </c>
      <c r="E3113" s="14">
        <v>2016</v>
      </c>
      <c r="F3113" s="14" t="s">
        <v>104</v>
      </c>
      <c r="G3113" s="26">
        <v>103205</v>
      </c>
      <c r="H3113" s="26">
        <v>215024</v>
      </c>
      <c r="I3113" s="53">
        <v>558803</v>
      </c>
      <c r="J3113" s="30">
        <v>0.9909</v>
      </c>
      <c r="K3113" s="30"/>
      <c r="L3113" s="149">
        <v>32</v>
      </c>
      <c r="M3113" s="30">
        <v>0.438</v>
      </c>
      <c r="N3113" s="30">
        <v>3.6799999999999999E-2</v>
      </c>
    </row>
    <row r="3114" spans="1:14">
      <c r="A3114" s="13" t="s">
        <v>159</v>
      </c>
      <c r="B3114" s="2" t="s">
        <v>78</v>
      </c>
      <c r="C3114" s="14" t="s">
        <v>63</v>
      </c>
      <c r="D3114" s="2">
        <v>2016</v>
      </c>
      <c r="E3114" s="14">
        <v>2016</v>
      </c>
      <c r="F3114" s="14" t="s">
        <v>104</v>
      </c>
      <c r="G3114" s="26">
        <v>2631</v>
      </c>
      <c r="H3114" s="26">
        <v>5771</v>
      </c>
      <c r="I3114" s="53">
        <v>18868</v>
      </c>
      <c r="J3114" s="30">
        <v>0.91920000000000002</v>
      </c>
      <c r="K3114" s="30"/>
      <c r="L3114" s="149">
        <v>79</v>
      </c>
      <c r="M3114" s="30">
        <v>0.253</v>
      </c>
      <c r="N3114" s="30">
        <v>5.1999999999999998E-2</v>
      </c>
    </row>
    <row r="3115" spans="1:14">
      <c r="A3115" s="13" t="s">
        <v>160</v>
      </c>
      <c r="B3115" s="2" t="s">
        <v>78</v>
      </c>
      <c r="C3115" s="14" t="s">
        <v>63</v>
      </c>
      <c r="D3115" s="2">
        <v>2016</v>
      </c>
      <c r="E3115" s="14">
        <v>2016</v>
      </c>
      <c r="F3115" s="14" t="s">
        <v>104</v>
      </c>
      <c r="G3115" s="26">
        <v>179412</v>
      </c>
      <c r="H3115" s="26">
        <v>392057</v>
      </c>
      <c r="I3115" s="53">
        <v>871071</v>
      </c>
      <c r="J3115" s="30">
        <v>0.99590000000000001</v>
      </c>
      <c r="K3115" s="30"/>
      <c r="L3115" s="149">
        <v>33</v>
      </c>
      <c r="M3115" s="30">
        <v>0.27300000000000002</v>
      </c>
      <c r="N3115" s="30">
        <v>1.78E-2</v>
      </c>
    </row>
    <row r="3116" spans="1:14">
      <c r="A3116" s="13" t="s">
        <v>161</v>
      </c>
      <c r="B3116" s="2" t="s">
        <v>77</v>
      </c>
      <c r="C3116" s="14" t="s">
        <v>63</v>
      </c>
      <c r="D3116" s="2">
        <v>2016</v>
      </c>
      <c r="E3116" s="14">
        <v>2016</v>
      </c>
      <c r="F3116" s="14" t="s">
        <v>104</v>
      </c>
      <c r="G3116" s="26">
        <v>143206</v>
      </c>
      <c r="H3116" s="26">
        <v>287527</v>
      </c>
      <c r="I3116" s="53">
        <v>903813</v>
      </c>
      <c r="J3116" s="30">
        <v>0.9627</v>
      </c>
      <c r="K3116" s="30"/>
      <c r="L3116" s="149">
        <v>45</v>
      </c>
      <c r="M3116" s="30">
        <v>0.4</v>
      </c>
      <c r="N3116" s="30">
        <v>2.75E-2</v>
      </c>
    </row>
    <row r="3117" spans="1:14">
      <c r="A3117" s="13" t="s">
        <v>162</v>
      </c>
      <c r="B3117" s="2" t="s">
        <v>77</v>
      </c>
      <c r="C3117" s="14" t="s">
        <v>63</v>
      </c>
      <c r="D3117" s="2">
        <v>2016</v>
      </c>
      <c r="E3117" s="14">
        <v>2016</v>
      </c>
      <c r="F3117" s="14" t="s">
        <v>104</v>
      </c>
      <c r="G3117" s="26">
        <v>35098</v>
      </c>
      <c r="H3117" s="26">
        <v>52974</v>
      </c>
      <c r="I3117" s="53">
        <v>225053</v>
      </c>
      <c r="J3117" s="30">
        <v>0.97160000000000002</v>
      </c>
      <c r="K3117" s="30"/>
      <c r="L3117" s="149">
        <v>9</v>
      </c>
      <c r="M3117" s="30">
        <v>0.66700000000000004</v>
      </c>
      <c r="N3117" s="30">
        <v>5.7299999999999997E-2</v>
      </c>
    </row>
    <row r="3118" spans="1:14">
      <c r="A3118" s="13" t="s">
        <v>163</v>
      </c>
      <c r="B3118" s="2" t="s">
        <v>78</v>
      </c>
      <c r="C3118" s="14" t="s">
        <v>63</v>
      </c>
      <c r="D3118" s="2">
        <v>2016</v>
      </c>
      <c r="E3118" s="14">
        <v>2016</v>
      </c>
      <c r="F3118" s="14" t="s">
        <v>104</v>
      </c>
      <c r="G3118" s="26">
        <v>52280</v>
      </c>
      <c r="H3118" s="26">
        <v>117622</v>
      </c>
      <c r="I3118" s="53">
        <v>298350</v>
      </c>
      <c r="J3118" s="30">
        <v>0.98229999999999995</v>
      </c>
      <c r="K3118" s="30"/>
      <c r="L3118" s="149">
        <v>10</v>
      </c>
      <c r="M3118" s="30">
        <v>0.2</v>
      </c>
      <c r="N3118" s="30">
        <v>3.0200000000000001E-2</v>
      </c>
    </row>
    <row r="3119" spans="1:14">
      <c r="A3119" s="13" t="s">
        <v>164</v>
      </c>
      <c r="B3119" s="2" t="s">
        <v>77</v>
      </c>
      <c r="C3119" s="14" t="s">
        <v>63</v>
      </c>
      <c r="D3119" s="2">
        <v>2016</v>
      </c>
      <c r="E3119" s="14">
        <v>2016</v>
      </c>
      <c r="F3119" s="14" t="s">
        <v>104</v>
      </c>
      <c r="G3119" s="26">
        <v>10126</v>
      </c>
      <c r="H3119" s="26">
        <v>18383</v>
      </c>
      <c r="I3119" s="53">
        <v>62215</v>
      </c>
      <c r="J3119" s="30">
        <v>0.96879999999999999</v>
      </c>
      <c r="K3119" s="30"/>
      <c r="L3119" s="149">
        <v>79</v>
      </c>
      <c r="M3119" s="30">
        <v>0.253</v>
      </c>
      <c r="N3119" s="30">
        <v>5.1999999999999998E-2</v>
      </c>
    </row>
    <row r="3120" spans="1:14">
      <c r="A3120" s="13" t="s">
        <v>165</v>
      </c>
      <c r="B3120" s="2" t="s">
        <v>77</v>
      </c>
      <c r="C3120" s="14" t="s">
        <v>63</v>
      </c>
      <c r="D3120" s="2">
        <v>2016</v>
      </c>
      <c r="E3120" s="14">
        <v>2016</v>
      </c>
      <c r="F3120" s="14" t="s">
        <v>104</v>
      </c>
      <c r="G3120" s="26">
        <v>15418</v>
      </c>
      <c r="H3120" s="26">
        <v>29838</v>
      </c>
      <c r="I3120" s="53">
        <v>157737</v>
      </c>
      <c r="J3120" s="30">
        <v>0.96050000000000002</v>
      </c>
      <c r="K3120" s="30"/>
      <c r="L3120" s="149">
        <v>79</v>
      </c>
      <c r="M3120" s="30">
        <v>0.253</v>
      </c>
      <c r="N3120" s="30">
        <v>5.1999999999999998E-2</v>
      </c>
    </row>
    <row r="3121" spans="1:31">
      <c r="A3121" s="13" t="s">
        <v>166</v>
      </c>
      <c r="B3121" s="2" t="s">
        <v>77</v>
      </c>
      <c r="C3121" s="14" t="s">
        <v>63</v>
      </c>
      <c r="D3121" s="2">
        <v>2016</v>
      </c>
      <c r="E3121" s="14">
        <v>2016</v>
      </c>
      <c r="F3121" s="14" t="s">
        <v>104</v>
      </c>
      <c r="G3121" s="26">
        <v>18910</v>
      </c>
      <c r="H3121" s="26">
        <v>39387</v>
      </c>
      <c r="I3121" s="53">
        <v>145324</v>
      </c>
      <c r="J3121" s="30">
        <v>0.97089999999999999</v>
      </c>
      <c r="K3121" s="30"/>
      <c r="L3121" s="149">
        <v>79</v>
      </c>
      <c r="M3121" s="30">
        <v>0.253</v>
      </c>
      <c r="N3121" s="30">
        <v>5.1999999999999998E-2</v>
      </c>
    </row>
    <row r="3122" spans="1:31">
      <c r="A3122" s="13" t="s">
        <v>167</v>
      </c>
      <c r="B3122" s="2" t="s">
        <v>77</v>
      </c>
      <c r="C3122" s="14" t="s">
        <v>63</v>
      </c>
      <c r="D3122" s="2">
        <v>2016</v>
      </c>
      <c r="E3122" s="14">
        <v>2016</v>
      </c>
      <c r="F3122" s="14" t="s">
        <v>104</v>
      </c>
      <c r="G3122" s="26">
        <v>53549</v>
      </c>
      <c r="H3122" s="26">
        <v>105027</v>
      </c>
      <c r="I3122" s="53">
        <v>449642</v>
      </c>
      <c r="J3122" s="30">
        <v>0.99399999999999999</v>
      </c>
      <c r="K3122" s="30"/>
      <c r="L3122" s="149">
        <v>16</v>
      </c>
      <c r="M3122" s="30">
        <v>0.25</v>
      </c>
      <c r="N3122" s="30">
        <v>4.4299999999999999E-2</v>
      </c>
    </row>
    <row r="3123" spans="1:31">
      <c r="A3123" s="13" t="s">
        <v>168</v>
      </c>
      <c r="B3123" s="2" t="s">
        <v>77</v>
      </c>
      <c r="C3123" s="14" t="s">
        <v>63</v>
      </c>
      <c r="D3123" s="2">
        <v>2016</v>
      </c>
      <c r="E3123" s="14">
        <v>2016</v>
      </c>
      <c r="F3123" s="14" t="s">
        <v>104</v>
      </c>
      <c r="G3123" s="26">
        <v>14929</v>
      </c>
      <c r="H3123" s="26">
        <v>27325</v>
      </c>
      <c r="I3123" s="53">
        <v>80537</v>
      </c>
      <c r="J3123" s="30">
        <v>0.95279999999999998</v>
      </c>
      <c r="K3123" s="30"/>
      <c r="L3123" s="149">
        <v>79</v>
      </c>
      <c r="M3123" s="30">
        <v>0.253</v>
      </c>
      <c r="N3123" s="30">
        <v>5.1999999999999998E-2</v>
      </c>
    </row>
    <row r="3124" spans="1:31">
      <c r="A3124" s="13" t="s">
        <v>169</v>
      </c>
      <c r="B3124" s="2" t="s">
        <v>78</v>
      </c>
      <c r="C3124" s="14" t="s">
        <v>63</v>
      </c>
      <c r="D3124" s="2">
        <v>2016</v>
      </c>
      <c r="E3124" s="14">
        <v>2016</v>
      </c>
      <c r="F3124" s="14" t="s">
        <v>104</v>
      </c>
      <c r="G3124" s="26">
        <v>13015</v>
      </c>
      <c r="H3124" s="26">
        <v>24486</v>
      </c>
      <c r="I3124" s="53">
        <v>66000</v>
      </c>
      <c r="J3124" s="30">
        <v>0.96250000000000002</v>
      </c>
      <c r="K3124" s="30"/>
      <c r="L3124" s="149">
        <v>79</v>
      </c>
      <c r="M3124" s="30">
        <v>0.253</v>
      </c>
      <c r="N3124" s="30">
        <v>5.1999999999999998E-2</v>
      </c>
    </row>
    <row r="3125" spans="1:31">
      <c r="A3125" s="13" t="s">
        <v>170</v>
      </c>
      <c r="B3125" s="2" t="s">
        <v>78</v>
      </c>
      <c r="C3125" s="14" t="s">
        <v>63</v>
      </c>
      <c r="D3125" s="2">
        <v>2016</v>
      </c>
      <c r="E3125" s="14">
        <v>2016</v>
      </c>
      <c r="F3125" s="14" t="s">
        <v>104</v>
      </c>
      <c r="G3125" s="26">
        <v>159</v>
      </c>
      <c r="H3125" s="26">
        <v>270</v>
      </c>
      <c r="I3125" s="53">
        <v>805</v>
      </c>
      <c r="J3125" s="30">
        <v>1</v>
      </c>
      <c r="K3125" s="30"/>
      <c r="L3125" s="149">
        <v>79</v>
      </c>
      <c r="M3125" s="30">
        <v>0.253</v>
      </c>
      <c r="N3125" s="30">
        <v>5.1999999999999998E-2</v>
      </c>
    </row>
    <row r="3126" spans="1:31">
      <c r="A3126" s="13" t="s">
        <v>171</v>
      </c>
      <c r="B3126" s="2" t="s">
        <v>78</v>
      </c>
      <c r="C3126" s="14" t="s">
        <v>63</v>
      </c>
      <c r="D3126" s="2">
        <v>2016</v>
      </c>
      <c r="E3126" s="14">
        <v>2016</v>
      </c>
      <c r="F3126" s="14" t="s">
        <v>104</v>
      </c>
      <c r="G3126" s="26">
        <v>3227</v>
      </c>
      <c r="H3126" s="26">
        <v>6775</v>
      </c>
      <c r="I3126" s="53">
        <v>18339</v>
      </c>
      <c r="J3126" s="30">
        <v>0.91110000000000002</v>
      </c>
      <c r="K3126" s="30"/>
      <c r="L3126" s="149">
        <v>79</v>
      </c>
      <c r="M3126" s="30">
        <v>0.253</v>
      </c>
      <c r="N3126" s="30">
        <v>5.1999999999999998E-2</v>
      </c>
    </row>
    <row r="3127" spans="1:31">
      <c r="A3127" s="13" t="s">
        <v>172</v>
      </c>
      <c r="B3127" s="2" t="s">
        <v>77</v>
      </c>
      <c r="C3127" s="14" t="s">
        <v>63</v>
      </c>
      <c r="D3127" s="2">
        <v>2016</v>
      </c>
      <c r="E3127" s="14">
        <v>2016</v>
      </c>
      <c r="F3127" s="14" t="s">
        <v>104</v>
      </c>
      <c r="G3127" s="26">
        <v>22742</v>
      </c>
      <c r="H3127" s="26">
        <v>42755</v>
      </c>
      <c r="I3127" s="53">
        <v>124820</v>
      </c>
      <c r="J3127" s="30">
        <v>0.96879999999999999</v>
      </c>
      <c r="K3127" s="30"/>
      <c r="L3127" s="149">
        <v>7</v>
      </c>
      <c r="M3127" s="30">
        <v>0.14299999999999999</v>
      </c>
      <c r="N3127" s="30">
        <v>1.95E-2</v>
      </c>
    </row>
    <row r="3128" spans="1:31">
      <c r="A3128" s="13" t="s">
        <v>173</v>
      </c>
      <c r="B3128" s="2" t="s">
        <v>77</v>
      </c>
      <c r="C3128" s="14" t="s">
        <v>63</v>
      </c>
      <c r="D3128" s="2">
        <v>2016</v>
      </c>
      <c r="E3128" s="14">
        <v>2016</v>
      </c>
      <c r="F3128" s="14" t="s">
        <v>104</v>
      </c>
      <c r="G3128" s="26">
        <v>19340</v>
      </c>
      <c r="H3128" s="26">
        <v>34281</v>
      </c>
      <c r="I3128" s="53">
        <v>128390</v>
      </c>
      <c r="J3128" s="30">
        <v>0.90300000000000002</v>
      </c>
      <c r="K3128" s="30"/>
      <c r="L3128" s="149">
        <v>79</v>
      </c>
      <c r="M3128" s="30">
        <v>0.253</v>
      </c>
      <c r="N3128" s="30">
        <v>5.1999999999999998E-2</v>
      </c>
    </row>
    <row r="3129" spans="1:31">
      <c r="A3129" s="13" t="s">
        <v>174</v>
      </c>
      <c r="B3129" s="2" t="s">
        <v>78</v>
      </c>
      <c r="C3129" s="14" t="s">
        <v>63</v>
      </c>
      <c r="D3129" s="2">
        <v>2016</v>
      </c>
      <c r="E3129" s="14">
        <v>2016</v>
      </c>
      <c r="F3129" s="14" t="s">
        <v>104</v>
      </c>
      <c r="G3129" s="26">
        <v>42356</v>
      </c>
      <c r="H3129" s="26">
        <v>88836</v>
      </c>
      <c r="I3129" s="53">
        <v>242569</v>
      </c>
      <c r="J3129" s="30">
        <v>0.98240000000000005</v>
      </c>
      <c r="K3129" s="30"/>
      <c r="L3129" s="149">
        <v>5</v>
      </c>
      <c r="M3129" s="30">
        <v>0.2</v>
      </c>
      <c r="N3129" s="30">
        <v>2.58E-2</v>
      </c>
    </row>
    <row r="3130" spans="1:31">
      <c r="A3130" s="13" t="s">
        <v>175</v>
      </c>
      <c r="B3130" s="2" t="s">
        <v>78</v>
      </c>
      <c r="C3130" s="14" t="s">
        <v>63</v>
      </c>
      <c r="D3130" s="2">
        <v>2016</v>
      </c>
      <c r="E3130" s="14">
        <v>2016</v>
      </c>
      <c r="F3130" s="14" t="s">
        <v>104</v>
      </c>
      <c r="G3130" s="26">
        <v>5878</v>
      </c>
      <c r="H3130" s="26">
        <v>13455</v>
      </c>
      <c r="I3130" s="53">
        <v>42313</v>
      </c>
      <c r="J3130" s="30">
        <v>0.98</v>
      </c>
      <c r="K3130" s="30"/>
      <c r="L3130" s="149">
        <v>79</v>
      </c>
      <c r="M3130" s="30">
        <v>0.253</v>
      </c>
      <c r="N3130" s="30">
        <v>5.1999999999999998E-2</v>
      </c>
      <c r="O3130" s="1"/>
      <c r="P3130" s="1"/>
      <c r="Q3130" s="1"/>
      <c r="R3130" s="1"/>
      <c r="S3130" s="1"/>
      <c r="T3130" s="1"/>
      <c r="U3130" s="1"/>
      <c r="V3130" s="1"/>
      <c r="W3130" s="1"/>
      <c r="X3130" s="1"/>
      <c r="Y3130" s="1"/>
      <c r="Z3130" s="1"/>
      <c r="AA3130" s="1"/>
      <c r="AB3130" s="1"/>
      <c r="AC3130" s="1"/>
      <c r="AD3130" s="1"/>
      <c r="AE3130" s="1"/>
    </row>
    <row r="3131" spans="1:31">
      <c r="A3131" s="13" t="s">
        <v>176</v>
      </c>
      <c r="B3131" s="2" t="s">
        <v>78</v>
      </c>
      <c r="C3131" s="14" t="s">
        <v>63</v>
      </c>
      <c r="D3131" s="2">
        <v>2016</v>
      </c>
      <c r="E3131" s="14">
        <v>2016</v>
      </c>
      <c r="F3131" s="14" t="s">
        <v>104</v>
      </c>
      <c r="G3131" s="26">
        <v>4666</v>
      </c>
      <c r="H3131" s="26">
        <v>10176</v>
      </c>
      <c r="I3131" s="53">
        <v>27615</v>
      </c>
      <c r="J3131" s="30">
        <v>0.94689999999999996</v>
      </c>
      <c r="K3131" s="30"/>
      <c r="L3131" s="149">
        <v>79</v>
      </c>
      <c r="M3131" s="30">
        <v>0.253</v>
      </c>
      <c r="N3131" s="30">
        <v>5.1999999999999998E-2</v>
      </c>
      <c r="O3131" s="1"/>
      <c r="P3131" s="1"/>
      <c r="Q3131" s="1"/>
      <c r="R3131" s="1"/>
      <c r="S3131" s="1"/>
      <c r="T3131" s="1"/>
      <c r="U3131" s="1"/>
      <c r="V3131" s="1"/>
      <c r="W3131" s="1"/>
      <c r="X3131" s="1"/>
      <c r="Y3131" s="1"/>
      <c r="Z3131" s="1"/>
      <c r="AA3131" s="1"/>
      <c r="AB3131" s="1"/>
      <c r="AC3131" s="1"/>
      <c r="AD3131" s="1"/>
      <c r="AE3131" s="1"/>
    </row>
    <row r="3132" spans="1:31">
      <c r="A3132" s="13" t="s">
        <v>177</v>
      </c>
      <c r="B3132" s="2" t="s">
        <v>78</v>
      </c>
      <c r="C3132" s="14" t="s">
        <v>63</v>
      </c>
      <c r="D3132" s="2">
        <v>2016</v>
      </c>
      <c r="E3132" s="14">
        <v>2016</v>
      </c>
      <c r="F3132" s="14" t="s">
        <v>104</v>
      </c>
      <c r="G3132" s="26">
        <v>1004</v>
      </c>
      <c r="H3132" s="26">
        <v>1756</v>
      </c>
      <c r="I3132" s="53">
        <v>4890</v>
      </c>
      <c r="J3132" s="30">
        <v>0.9778</v>
      </c>
      <c r="K3132" s="30"/>
      <c r="L3132" s="149">
        <v>79</v>
      </c>
      <c r="M3132" s="30">
        <v>0.253</v>
      </c>
      <c r="N3132" s="30">
        <v>5.1999999999999998E-2</v>
      </c>
      <c r="O3132" s="1"/>
      <c r="P3132" s="1"/>
      <c r="Q3132" s="1"/>
      <c r="R3132" s="1"/>
      <c r="S3132" s="1"/>
      <c r="T3132" s="1"/>
      <c r="U3132" s="1"/>
      <c r="V3132" s="1"/>
      <c r="W3132" s="1"/>
      <c r="X3132" s="1"/>
      <c r="Y3132" s="1"/>
      <c r="Z3132" s="1"/>
      <c r="AA3132" s="1"/>
      <c r="AB3132" s="1"/>
      <c r="AC3132" s="1"/>
      <c r="AD3132" s="1"/>
      <c r="AE3132" s="1"/>
    </row>
    <row r="3133" spans="1:31">
      <c r="A3133" s="13" t="s">
        <v>178</v>
      </c>
      <c r="B3133" s="2" t="s">
        <v>77</v>
      </c>
      <c r="C3133" s="14" t="s">
        <v>63</v>
      </c>
      <c r="D3133" s="2">
        <v>2016</v>
      </c>
      <c r="E3133" s="14">
        <v>2016</v>
      </c>
      <c r="F3133" s="14" t="s">
        <v>104</v>
      </c>
      <c r="G3133" s="26">
        <v>52800</v>
      </c>
      <c r="H3133" s="26">
        <v>123625</v>
      </c>
      <c r="I3133" s="53">
        <v>258044</v>
      </c>
      <c r="J3133" s="30">
        <v>0.997</v>
      </c>
      <c r="K3133" s="30"/>
      <c r="L3133" s="149">
        <v>12</v>
      </c>
      <c r="M3133" s="30">
        <v>8.3000000000000004E-2</v>
      </c>
      <c r="N3133" s="30">
        <v>4.1200000000000001E-2</v>
      </c>
      <c r="O3133" s="1"/>
      <c r="P3133" s="1"/>
      <c r="Q3133" s="1"/>
      <c r="R3133" s="1"/>
      <c r="S3133" s="1"/>
      <c r="T3133" s="1"/>
      <c r="U3133" s="1"/>
      <c r="V3133" s="1"/>
      <c r="W3133" s="1"/>
      <c r="X3133" s="1"/>
      <c r="Y3133" s="1"/>
      <c r="Z3133" s="1"/>
      <c r="AA3133" s="1"/>
      <c r="AB3133" s="1"/>
      <c r="AC3133" s="1"/>
      <c r="AD3133" s="1"/>
      <c r="AE3133" s="1"/>
    </row>
    <row r="3134" spans="1:31">
      <c r="A3134" s="13" t="s">
        <v>179</v>
      </c>
      <c r="B3134" s="2" t="s">
        <v>78</v>
      </c>
      <c r="C3134" s="14" t="s">
        <v>63</v>
      </c>
      <c r="D3134" s="2">
        <v>2016</v>
      </c>
      <c r="E3134" s="14">
        <v>2016</v>
      </c>
      <c r="F3134" s="14" t="s">
        <v>104</v>
      </c>
      <c r="G3134" s="26">
        <v>3178</v>
      </c>
      <c r="H3134" s="26">
        <v>5458</v>
      </c>
      <c r="I3134" s="53">
        <v>14475</v>
      </c>
      <c r="J3134" s="30">
        <v>0.98609999999999998</v>
      </c>
      <c r="K3134" s="30"/>
      <c r="L3134" s="149">
        <v>79</v>
      </c>
      <c r="M3134" s="30">
        <v>0.253</v>
      </c>
      <c r="N3134" s="30">
        <v>5.1999999999999998E-2</v>
      </c>
      <c r="O3134" s="1"/>
      <c r="P3134" s="1"/>
      <c r="Q3134" s="1"/>
      <c r="R3134" s="1"/>
      <c r="S3134" s="1"/>
      <c r="T3134" s="1"/>
      <c r="U3134" s="1"/>
      <c r="V3134" s="1"/>
      <c r="W3134" s="1"/>
      <c r="X3134" s="1"/>
      <c r="Y3134" s="1"/>
      <c r="Z3134" s="1"/>
      <c r="AA3134" s="1"/>
      <c r="AB3134" s="1"/>
      <c r="AC3134" s="1"/>
      <c r="AD3134" s="1"/>
      <c r="AE3134" s="1"/>
    </row>
    <row r="3135" spans="1:31">
      <c r="A3135" s="13" t="s">
        <v>180</v>
      </c>
      <c r="B3135" s="2" t="s">
        <v>77</v>
      </c>
      <c r="C3135" s="14" t="s">
        <v>63</v>
      </c>
      <c r="D3135" s="2">
        <v>2016</v>
      </c>
      <c r="E3135" s="14">
        <v>2016</v>
      </c>
      <c r="F3135" s="14" t="s">
        <v>104</v>
      </c>
      <c r="G3135" s="26">
        <v>37622</v>
      </c>
      <c r="H3135" s="26">
        <v>75291</v>
      </c>
      <c r="I3135" s="53">
        <v>240973</v>
      </c>
      <c r="J3135" s="30">
        <v>0.98829999999999996</v>
      </c>
      <c r="K3135" s="30"/>
      <c r="L3135" s="149">
        <v>11</v>
      </c>
      <c r="M3135" s="30">
        <v>0.36399999999999999</v>
      </c>
      <c r="N3135" s="30">
        <v>6.0999999999999999E-2</v>
      </c>
      <c r="O3135" s="1"/>
      <c r="P3135" s="1"/>
      <c r="Q3135" s="1"/>
      <c r="R3135" s="1"/>
      <c r="S3135" s="1"/>
      <c r="T3135" s="1"/>
      <c r="U3135" s="1"/>
      <c r="V3135" s="1"/>
      <c r="W3135" s="1"/>
      <c r="X3135" s="1"/>
      <c r="Y3135" s="1"/>
      <c r="Z3135" s="1"/>
      <c r="AA3135" s="1"/>
      <c r="AB3135" s="1"/>
      <c r="AC3135" s="1"/>
      <c r="AD3135" s="1"/>
      <c r="AE3135" s="1"/>
    </row>
    <row r="3136" spans="1:31">
      <c r="A3136" s="13" t="s">
        <v>181</v>
      </c>
      <c r="B3136" s="2" t="s">
        <v>77</v>
      </c>
      <c r="C3136" s="14" t="s">
        <v>63</v>
      </c>
      <c r="D3136" s="2">
        <v>2016</v>
      </c>
      <c r="E3136" s="14">
        <v>2016</v>
      </c>
      <c r="F3136" s="14" t="s">
        <v>104</v>
      </c>
      <c r="G3136" s="26">
        <v>10856</v>
      </c>
      <c r="H3136" s="26">
        <v>21205</v>
      </c>
      <c r="I3136" s="53">
        <v>59444</v>
      </c>
      <c r="J3136" s="30">
        <v>0.97130000000000005</v>
      </c>
      <c r="K3136" s="30"/>
      <c r="L3136" s="149">
        <v>79</v>
      </c>
      <c r="M3136" s="30">
        <v>0.253</v>
      </c>
      <c r="N3136" s="30">
        <v>5.1999999999999998E-2</v>
      </c>
      <c r="O3136" s="1"/>
      <c r="P3136" s="1"/>
      <c r="Q3136" s="1"/>
      <c r="R3136" s="1"/>
      <c r="S3136" s="1"/>
      <c r="T3136" s="1"/>
      <c r="U3136" s="1"/>
      <c r="V3136" s="1"/>
      <c r="W3136" s="1"/>
      <c r="X3136" s="1"/>
      <c r="Y3136" s="1"/>
      <c r="Z3136" s="1"/>
      <c r="AA3136" s="1"/>
      <c r="AB3136" s="1"/>
      <c r="AC3136" s="1"/>
      <c r="AD3136" s="1"/>
      <c r="AE3136" s="1"/>
    </row>
    <row r="3137" spans="1:31">
      <c r="A3137" s="13" t="s">
        <v>182</v>
      </c>
      <c r="B3137" s="2" t="s">
        <v>78</v>
      </c>
      <c r="C3137" s="14" t="s">
        <v>63</v>
      </c>
      <c r="D3137" s="2">
        <v>2016</v>
      </c>
      <c r="E3137" s="14">
        <v>2016</v>
      </c>
      <c r="F3137" s="14" t="s">
        <v>104</v>
      </c>
      <c r="G3137" s="26">
        <v>6272</v>
      </c>
      <c r="H3137" s="26">
        <v>13529</v>
      </c>
      <c r="I3137" s="53">
        <v>32506</v>
      </c>
      <c r="J3137" s="30">
        <v>0.99590000000000001</v>
      </c>
      <c r="K3137" s="30"/>
      <c r="L3137" s="149">
        <v>79</v>
      </c>
      <c r="M3137" s="30">
        <v>0.253</v>
      </c>
      <c r="N3137" s="30">
        <v>5.1999999999999998E-2</v>
      </c>
      <c r="O3137" s="1"/>
      <c r="P3137" s="1"/>
      <c r="Q3137" s="1"/>
      <c r="R3137" s="1"/>
      <c r="S3137" s="1"/>
      <c r="T3137" s="1"/>
      <c r="U3137" s="1"/>
      <c r="V3137" s="1"/>
      <c r="W3137" s="1"/>
      <c r="X3137" s="1"/>
      <c r="Y3137" s="1"/>
      <c r="Z3137" s="1"/>
      <c r="AA3137" s="1"/>
      <c r="AB3137" s="1"/>
      <c r="AC3137" s="1"/>
      <c r="AD3137" s="1"/>
      <c r="AE3137" s="1"/>
    </row>
    <row r="3138" spans="1:31">
      <c r="A3138" s="56" t="s">
        <v>183</v>
      </c>
      <c r="B3138" s="2" t="s">
        <v>66</v>
      </c>
      <c r="C3138" s="14" t="s">
        <v>196</v>
      </c>
      <c r="D3138" s="2">
        <v>2016</v>
      </c>
      <c r="E3138" s="14">
        <v>2016</v>
      </c>
      <c r="F3138" s="14" t="s">
        <v>104</v>
      </c>
      <c r="G3138" s="26">
        <v>2098623</v>
      </c>
      <c r="H3138" s="26">
        <v>4335244</v>
      </c>
      <c r="I3138" s="53">
        <v>13626462</v>
      </c>
      <c r="J3138" s="30">
        <v>0.97319999999999995</v>
      </c>
      <c r="K3138" s="30"/>
      <c r="L3138" s="149">
        <v>589</v>
      </c>
      <c r="M3138" s="30">
        <v>0.372</v>
      </c>
      <c r="N3138" s="30">
        <v>6.1800000000000001E-2</v>
      </c>
      <c r="O3138" s="2"/>
      <c r="P3138" s="2"/>
      <c r="Q3138" s="2"/>
      <c r="R3138" s="2"/>
      <c r="S3138" s="2"/>
      <c r="T3138" s="2"/>
      <c r="U3138" s="2"/>
      <c r="V3138" s="2"/>
      <c r="W3138" s="2"/>
      <c r="X3138" s="2"/>
      <c r="Y3138" s="2"/>
      <c r="Z3138" s="2"/>
      <c r="AA3138" s="2"/>
      <c r="AB3138" s="2"/>
      <c r="AC3138" s="2"/>
      <c r="AD3138" s="2"/>
      <c r="AE3138" s="2"/>
    </row>
    <row r="3139" spans="1:31">
      <c r="A3139" s="56" t="s">
        <v>184</v>
      </c>
      <c r="B3139" s="2" t="s">
        <v>77</v>
      </c>
      <c r="C3139" s="14" t="s">
        <v>196</v>
      </c>
      <c r="D3139" s="2">
        <v>2016</v>
      </c>
      <c r="E3139" s="14">
        <v>2016</v>
      </c>
      <c r="F3139" s="14" t="s">
        <v>104</v>
      </c>
      <c r="G3139" s="26">
        <v>61033</v>
      </c>
      <c r="H3139" s="26">
        <v>116621</v>
      </c>
      <c r="I3139" s="53">
        <v>437273</v>
      </c>
      <c r="J3139" s="30">
        <v>0.97829999999999995</v>
      </c>
      <c r="K3139" s="30"/>
      <c r="L3139" s="149">
        <v>19</v>
      </c>
      <c r="M3139" s="30">
        <v>0.42099999999999999</v>
      </c>
      <c r="N3139" s="30">
        <v>6.08E-2</v>
      </c>
      <c r="O3139" s="1"/>
      <c r="P3139" s="1"/>
      <c r="Q3139" s="1"/>
      <c r="R3139" s="1"/>
      <c r="S3139" s="1"/>
      <c r="T3139" s="1"/>
      <c r="U3139" s="1"/>
      <c r="V3139" s="1"/>
      <c r="W3139" s="1"/>
      <c r="X3139" s="1"/>
      <c r="Y3139" s="1"/>
      <c r="Z3139" s="1"/>
      <c r="AA3139" s="1"/>
      <c r="AB3139" s="1"/>
      <c r="AC3139" s="1"/>
      <c r="AD3139" s="1"/>
      <c r="AE3139" s="1"/>
    </row>
    <row r="3140" spans="1:31">
      <c r="A3140" s="56" t="s">
        <v>185</v>
      </c>
      <c r="B3140" s="2" t="s">
        <v>78</v>
      </c>
      <c r="C3140" s="14" t="s">
        <v>196</v>
      </c>
      <c r="D3140" s="2">
        <v>2016</v>
      </c>
      <c r="E3140" s="14">
        <v>2016</v>
      </c>
      <c r="F3140" s="14" t="s">
        <v>104</v>
      </c>
      <c r="G3140" s="26">
        <v>91</v>
      </c>
      <c r="H3140" s="26">
        <v>147</v>
      </c>
      <c r="I3140" s="53">
        <v>347</v>
      </c>
      <c r="J3140" s="30">
        <v>1</v>
      </c>
      <c r="K3140" s="30"/>
      <c r="L3140" s="149">
        <v>89</v>
      </c>
      <c r="M3140" s="30">
        <v>0.25800000000000001</v>
      </c>
      <c r="N3140" s="30">
        <v>5.7299999999999997E-2</v>
      </c>
      <c r="O3140" s="1"/>
      <c r="P3140" s="1"/>
      <c r="Q3140" s="1"/>
      <c r="R3140" s="1"/>
      <c r="S3140" s="1"/>
      <c r="T3140" s="1"/>
      <c r="U3140" s="1"/>
      <c r="V3140" s="1"/>
      <c r="W3140" s="1"/>
      <c r="X3140" s="1"/>
      <c r="Y3140" s="1"/>
      <c r="Z3140" s="1"/>
      <c r="AA3140" s="1"/>
      <c r="AB3140" s="1"/>
      <c r="AC3140" s="1"/>
      <c r="AD3140" s="1"/>
      <c r="AE3140" s="1"/>
    </row>
    <row r="3141" spans="1:31">
      <c r="A3141" s="56" t="s">
        <v>186</v>
      </c>
      <c r="B3141" s="2" t="s">
        <v>78</v>
      </c>
      <c r="C3141" s="14" t="s">
        <v>196</v>
      </c>
      <c r="D3141" s="2">
        <v>2016</v>
      </c>
      <c r="E3141" s="14">
        <v>2016</v>
      </c>
      <c r="F3141" s="14" t="s">
        <v>104</v>
      </c>
      <c r="G3141" s="26">
        <v>1784</v>
      </c>
      <c r="H3141" s="26">
        <v>3372</v>
      </c>
      <c r="I3141" s="53">
        <v>8310</v>
      </c>
      <c r="J3141" s="30">
        <v>0.98839999999999995</v>
      </c>
      <c r="K3141" s="30"/>
      <c r="L3141" s="149">
        <v>89</v>
      </c>
      <c r="M3141" s="30">
        <v>0.25800000000000001</v>
      </c>
      <c r="N3141" s="30">
        <v>5.7299999999999997E-2</v>
      </c>
      <c r="O3141" s="1"/>
      <c r="P3141" s="1"/>
      <c r="Q3141" s="1"/>
      <c r="R3141" s="1"/>
      <c r="S3141" s="1"/>
      <c r="T3141" s="1"/>
      <c r="U3141" s="1"/>
      <c r="V3141" s="1"/>
      <c r="W3141" s="1"/>
      <c r="X3141" s="1"/>
      <c r="Y3141" s="1"/>
      <c r="Z3141" s="1"/>
      <c r="AA3141" s="1"/>
      <c r="AB3141" s="1"/>
      <c r="AC3141" s="1"/>
      <c r="AD3141" s="1"/>
      <c r="AE3141" s="1"/>
    </row>
    <row r="3142" spans="1:31">
      <c r="A3142" s="56" t="s">
        <v>187</v>
      </c>
      <c r="B3142" s="2" t="s">
        <v>78</v>
      </c>
      <c r="C3142" s="14" t="s">
        <v>196</v>
      </c>
      <c r="D3142" s="2">
        <v>2016</v>
      </c>
      <c r="E3142" s="14">
        <v>2016</v>
      </c>
      <c r="F3142" s="14" t="s">
        <v>104</v>
      </c>
      <c r="G3142" s="26">
        <v>17112</v>
      </c>
      <c r="H3142" s="26">
        <v>32351</v>
      </c>
      <c r="I3142" s="53">
        <v>83190</v>
      </c>
      <c r="J3142" s="30">
        <v>0.95399999999999996</v>
      </c>
      <c r="K3142" s="30"/>
      <c r="L3142" s="149">
        <v>89</v>
      </c>
      <c r="M3142" s="30">
        <v>0.25800000000000001</v>
      </c>
      <c r="N3142" s="30">
        <v>5.7299999999999997E-2</v>
      </c>
      <c r="O3142" s="1"/>
      <c r="P3142" s="1"/>
      <c r="Q3142" s="1"/>
      <c r="R3142" s="1"/>
      <c r="S3142" s="1"/>
      <c r="T3142" s="1"/>
      <c r="U3142" s="1"/>
      <c r="V3142" s="1"/>
      <c r="W3142" s="1"/>
      <c r="X3142" s="1"/>
      <c r="Y3142" s="1"/>
      <c r="Z3142" s="1"/>
      <c r="AA3142" s="1"/>
      <c r="AB3142" s="1"/>
      <c r="AC3142" s="1"/>
      <c r="AD3142" s="1"/>
      <c r="AE3142" s="1"/>
    </row>
    <row r="3143" spans="1:31">
      <c r="A3143" s="56" t="s">
        <v>188</v>
      </c>
      <c r="B3143" s="2" t="s">
        <v>78</v>
      </c>
      <c r="C3143" s="14" t="s">
        <v>196</v>
      </c>
      <c r="D3143" s="2">
        <v>2016</v>
      </c>
      <c r="E3143" s="14">
        <v>2016</v>
      </c>
      <c r="F3143" s="14" t="s">
        <v>104</v>
      </c>
      <c r="G3143" s="26">
        <v>2809</v>
      </c>
      <c r="H3143" s="26">
        <v>5194</v>
      </c>
      <c r="I3143" s="53">
        <v>12233</v>
      </c>
      <c r="J3143" s="30">
        <v>0.97760000000000002</v>
      </c>
      <c r="K3143" s="30"/>
      <c r="L3143" s="149">
        <v>89</v>
      </c>
      <c r="M3143" s="30">
        <v>0.25800000000000001</v>
      </c>
      <c r="N3143" s="30">
        <v>5.7299999999999997E-2</v>
      </c>
      <c r="O3143" s="1"/>
      <c r="P3143" s="1"/>
      <c r="Q3143" s="1"/>
      <c r="R3143" s="1"/>
      <c r="S3143" s="1"/>
      <c r="T3143" s="1"/>
      <c r="U3143" s="1"/>
      <c r="V3143" s="1"/>
      <c r="W3143" s="1"/>
      <c r="X3143" s="1"/>
      <c r="Y3143" s="1"/>
      <c r="Z3143" s="1"/>
      <c r="AA3143" s="1"/>
      <c r="AB3143" s="1"/>
      <c r="AC3143" s="1"/>
      <c r="AD3143" s="1"/>
      <c r="AE3143" s="1"/>
    </row>
    <row r="3144" spans="1:31">
      <c r="A3144" s="56" t="s">
        <v>189</v>
      </c>
      <c r="B3144" s="2" t="s">
        <v>78</v>
      </c>
      <c r="C3144" s="14" t="s">
        <v>196</v>
      </c>
      <c r="D3144" s="2">
        <v>2016</v>
      </c>
      <c r="E3144" s="14">
        <v>2016</v>
      </c>
      <c r="F3144" s="14" t="s">
        <v>104</v>
      </c>
      <c r="G3144" s="26">
        <v>638</v>
      </c>
      <c r="H3144" s="26">
        <v>1441</v>
      </c>
      <c r="I3144" s="53">
        <v>9145</v>
      </c>
      <c r="J3144" s="30">
        <v>0.86670000000000003</v>
      </c>
      <c r="K3144" s="30"/>
      <c r="L3144" s="149">
        <v>89</v>
      </c>
      <c r="M3144" s="30">
        <v>0.25800000000000001</v>
      </c>
      <c r="N3144" s="30">
        <v>5.7299999999999997E-2</v>
      </c>
      <c r="O3144" s="1"/>
      <c r="P3144" s="1"/>
      <c r="Q3144" s="1"/>
      <c r="R3144" s="1"/>
      <c r="S3144" s="1"/>
      <c r="T3144" s="1"/>
      <c r="U3144" s="1"/>
      <c r="V3144" s="1"/>
      <c r="W3144" s="1"/>
      <c r="X3144" s="1"/>
      <c r="Y3144" s="1"/>
      <c r="Z3144" s="1"/>
      <c r="AA3144" s="1"/>
      <c r="AB3144" s="1"/>
      <c r="AC3144" s="1"/>
      <c r="AD3144" s="1"/>
      <c r="AE3144" s="1"/>
    </row>
    <row r="3145" spans="1:31">
      <c r="A3145" s="56" t="s">
        <v>190</v>
      </c>
      <c r="B3145" s="2" t="s">
        <v>77</v>
      </c>
      <c r="C3145" s="14" t="s">
        <v>196</v>
      </c>
      <c r="D3145" s="2">
        <v>2016</v>
      </c>
      <c r="E3145" s="14">
        <v>2016</v>
      </c>
      <c r="F3145" s="14" t="s">
        <v>104</v>
      </c>
      <c r="G3145" s="26">
        <v>34403</v>
      </c>
      <c r="H3145" s="26">
        <v>68288</v>
      </c>
      <c r="I3145" s="53">
        <v>276619</v>
      </c>
      <c r="J3145" s="30">
        <v>0.96209999999999996</v>
      </c>
      <c r="K3145" s="30"/>
      <c r="L3145" s="149">
        <v>13</v>
      </c>
      <c r="M3145" s="30">
        <v>0.46200000000000002</v>
      </c>
      <c r="N3145" s="30">
        <v>3.73E-2</v>
      </c>
      <c r="O3145" s="1"/>
      <c r="P3145" s="1"/>
      <c r="Q3145" s="1"/>
      <c r="R3145" s="1"/>
      <c r="S3145" s="1"/>
      <c r="T3145" s="1"/>
      <c r="U3145" s="1"/>
      <c r="V3145" s="1"/>
      <c r="W3145" s="1"/>
      <c r="X3145" s="1"/>
      <c r="Y3145" s="1"/>
      <c r="Z3145" s="1"/>
      <c r="AA3145" s="1"/>
      <c r="AB3145" s="1"/>
      <c r="AC3145" s="1"/>
      <c r="AD3145" s="1"/>
      <c r="AE3145" s="1"/>
    </row>
    <row r="3146" spans="1:31">
      <c r="A3146" s="56" t="s">
        <v>191</v>
      </c>
      <c r="B3146" s="2" t="s">
        <v>78</v>
      </c>
      <c r="C3146" s="14" t="s">
        <v>196</v>
      </c>
      <c r="D3146" s="2">
        <v>2016</v>
      </c>
      <c r="E3146" s="14">
        <v>2016</v>
      </c>
      <c r="F3146" s="14" t="s">
        <v>104</v>
      </c>
      <c r="G3146" s="26">
        <v>2639</v>
      </c>
      <c r="H3146" s="26">
        <v>5380</v>
      </c>
      <c r="I3146" s="53">
        <v>11959</v>
      </c>
      <c r="J3146" s="30">
        <v>0.99050000000000005</v>
      </c>
      <c r="K3146" s="30"/>
      <c r="L3146" s="149">
        <v>89</v>
      </c>
      <c r="M3146" s="30">
        <v>0.25800000000000001</v>
      </c>
      <c r="N3146" s="30">
        <v>5.7299999999999997E-2</v>
      </c>
    </row>
    <row r="3147" spans="1:31">
      <c r="A3147" s="56" t="s">
        <v>192</v>
      </c>
      <c r="B3147" s="2" t="s">
        <v>78</v>
      </c>
      <c r="C3147" s="14" t="s">
        <v>196</v>
      </c>
      <c r="D3147" s="2">
        <v>2016</v>
      </c>
      <c r="E3147" s="14">
        <v>2016</v>
      </c>
      <c r="F3147" s="14" t="s">
        <v>104</v>
      </c>
      <c r="G3147" s="26">
        <v>7262</v>
      </c>
      <c r="H3147" s="26">
        <v>12919</v>
      </c>
      <c r="I3147" s="53">
        <v>38494</v>
      </c>
      <c r="J3147" s="30">
        <v>0.9839</v>
      </c>
      <c r="K3147" s="30"/>
      <c r="L3147" s="149">
        <v>89</v>
      </c>
      <c r="M3147" s="30">
        <v>0.25800000000000001</v>
      </c>
      <c r="N3147" s="30">
        <v>5.7299999999999997E-2</v>
      </c>
    </row>
    <row r="3148" spans="1:31">
      <c r="A3148" s="13" t="s">
        <v>134</v>
      </c>
      <c r="B3148" s="2" t="s">
        <v>77</v>
      </c>
      <c r="C3148" s="14" t="s">
        <v>196</v>
      </c>
      <c r="D3148" s="2">
        <v>2016</v>
      </c>
      <c r="E3148" s="14">
        <v>2016</v>
      </c>
      <c r="F3148" s="14" t="s">
        <v>104</v>
      </c>
      <c r="G3148" s="26">
        <v>95699</v>
      </c>
      <c r="H3148" s="26">
        <v>221330</v>
      </c>
      <c r="I3148" s="53">
        <v>491658</v>
      </c>
      <c r="J3148" s="30">
        <v>0.96299999999999997</v>
      </c>
      <c r="K3148" s="30"/>
      <c r="L3148" s="149">
        <v>33</v>
      </c>
      <c r="M3148" s="30">
        <v>0.27300000000000002</v>
      </c>
      <c r="N3148" s="30">
        <v>2.2100000000000002E-2</v>
      </c>
    </row>
    <row r="3149" spans="1:31">
      <c r="A3149" s="13" t="s">
        <v>135</v>
      </c>
      <c r="B3149" s="2" t="s">
        <v>78</v>
      </c>
      <c r="C3149" s="14" t="s">
        <v>196</v>
      </c>
      <c r="D3149" s="2">
        <v>2016</v>
      </c>
      <c r="E3149" s="14">
        <v>2016</v>
      </c>
      <c r="F3149" s="14" t="s">
        <v>104</v>
      </c>
      <c r="G3149" s="26">
        <v>1588</v>
      </c>
      <c r="H3149" s="26">
        <v>3695</v>
      </c>
      <c r="I3149" s="53">
        <v>12238</v>
      </c>
      <c r="J3149" s="30">
        <v>1</v>
      </c>
      <c r="K3149" s="30"/>
      <c r="L3149" s="149">
        <v>89</v>
      </c>
      <c r="M3149" s="30">
        <v>0.25800000000000001</v>
      </c>
      <c r="N3149" s="30">
        <v>5.7299999999999997E-2</v>
      </c>
    </row>
    <row r="3150" spans="1:31">
      <c r="A3150" s="13" t="s">
        <v>136</v>
      </c>
      <c r="B3150" s="2" t="s">
        <v>78</v>
      </c>
      <c r="C3150" s="14" t="s">
        <v>196</v>
      </c>
      <c r="D3150" s="2">
        <v>2016</v>
      </c>
      <c r="E3150" s="14">
        <v>2016</v>
      </c>
      <c r="F3150" s="14" t="s">
        <v>104</v>
      </c>
      <c r="G3150" s="26">
        <v>12588</v>
      </c>
      <c r="H3150" s="26">
        <v>21372</v>
      </c>
      <c r="I3150" s="53">
        <v>54617</v>
      </c>
      <c r="J3150" s="30">
        <v>0.99099999999999999</v>
      </c>
      <c r="K3150" s="30"/>
      <c r="L3150" s="149">
        <v>89</v>
      </c>
      <c r="M3150" s="30">
        <v>0.25800000000000001</v>
      </c>
      <c r="N3150" s="30">
        <v>5.7299999999999997E-2</v>
      </c>
    </row>
    <row r="3151" spans="1:31">
      <c r="A3151" s="13" t="s">
        <v>137</v>
      </c>
      <c r="B3151" s="2" t="s">
        <v>78</v>
      </c>
      <c r="C3151" s="14" t="s">
        <v>196</v>
      </c>
      <c r="D3151" s="2">
        <v>2016</v>
      </c>
      <c r="E3151" s="14">
        <v>2016</v>
      </c>
      <c r="F3151" s="14" t="s">
        <v>104</v>
      </c>
      <c r="G3151" s="26">
        <v>17435</v>
      </c>
      <c r="H3151" s="26">
        <v>42598</v>
      </c>
      <c r="I3151" s="53">
        <v>93586</v>
      </c>
      <c r="J3151" s="30">
        <v>0.97970000000000002</v>
      </c>
      <c r="K3151" s="30"/>
      <c r="L3151" s="149">
        <v>89</v>
      </c>
      <c r="M3151" s="30">
        <v>0.25800000000000001</v>
      </c>
      <c r="N3151" s="30">
        <v>5.7299999999999997E-2</v>
      </c>
    </row>
    <row r="3152" spans="1:31">
      <c r="A3152" s="13" t="s">
        <v>138</v>
      </c>
      <c r="B3152" s="2" t="s">
        <v>78</v>
      </c>
      <c r="C3152" s="14" t="s">
        <v>196</v>
      </c>
      <c r="D3152" s="2">
        <v>2016</v>
      </c>
      <c r="E3152" s="14">
        <v>2016</v>
      </c>
      <c r="F3152" s="14" t="s">
        <v>104</v>
      </c>
      <c r="G3152" s="26">
        <v>1070</v>
      </c>
      <c r="H3152" s="26">
        <v>2070</v>
      </c>
      <c r="I3152" s="53">
        <v>5665</v>
      </c>
      <c r="J3152" s="30">
        <v>0.98509999999999998</v>
      </c>
      <c r="K3152" s="30"/>
      <c r="L3152" s="149">
        <v>89</v>
      </c>
      <c r="M3152" s="30">
        <v>0.25800000000000001</v>
      </c>
      <c r="N3152" s="30">
        <v>5.7299999999999997E-2</v>
      </c>
    </row>
    <row r="3153" spans="1:14">
      <c r="A3153" s="13" t="s">
        <v>139</v>
      </c>
      <c r="B3153" s="2" t="s">
        <v>78</v>
      </c>
      <c r="C3153" s="14" t="s">
        <v>196</v>
      </c>
      <c r="D3153" s="2">
        <v>2016</v>
      </c>
      <c r="E3153" s="14">
        <v>2016</v>
      </c>
      <c r="F3153" s="14" t="s">
        <v>104</v>
      </c>
      <c r="G3153" s="26">
        <v>71019</v>
      </c>
      <c r="H3153" s="26">
        <v>165185</v>
      </c>
      <c r="I3153" s="53">
        <v>408095</v>
      </c>
      <c r="J3153" s="30">
        <v>0.98870000000000002</v>
      </c>
      <c r="K3153" s="30"/>
      <c r="L3153" s="149">
        <v>21</v>
      </c>
      <c r="M3153" s="30">
        <v>0.14299999999999999</v>
      </c>
      <c r="N3153" s="30">
        <v>1.2999999999999999E-2</v>
      </c>
    </row>
    <row r="3154" spans="1:14">
      <c r="A3154" s="13" t="s">
        <v>140</v>
      </c>
      <c r="B3154" s="2" t="s">
        <v>78</v>
      </c>
      <c r="C3154" s="14" t="s">
        <v>196</v>
      </c>
      <c r="D3154" s="2">
        <v>2016</v>
      </c>
      <c r="E3154" s="14">
        <v>2016</v>
      </c>
      <c r="F3154" s="14" t="s">
        <v>104</v>
      </c>
      <c r="G3154" s="26">
        <v>10837</v>
      </c>
      <c r="H3154" s="26">
        <v>24646</v>
      </c>
      <c r="I3154" s="53">
        <v>57103</v>
      </c>
      <c r="J3154" s="30">
        <v>0.99070000000000003</v>
      </c>
      <c r="K3154" s="30"/>
      <c r="L3154" s="149">
        <v>89</v>
      </c>
      <c r="M3154" s="30">
        <v>0.25800000000000001</v>
      </c>
      <c r="N3154" s="30">
        <v>5.7299999999999997E-2</v>
      </c>
    </row>
    <row r="3155" spans="1:14">
      <c r="A3155" s="13" t="s">
        <v>141</v>
      </c>
      <c r="B3155" s="2" t="s">
        <v>78</v>
      </c>
      <c r="C3155" s="14" t="s">
        <v>196</v>
      </c>
      <c r="D3155" s="2">
        <v>2016</v>
      </c>
      <c r="E3155" s="14">
        <v>2016</v>
      </c>
      <c r="F3155" s="14" t="s">
        <v>104</v>
      </c>
      <c r="G3155" s="26">
        <v>6643</v>
      </c>
      <c r="H3155" s="26">
        <v>12472</v>
      </c>
      <c r="I3155" s="53">
        <v>31605</v>
      </c>
      <c r="J3155" s="30">
        <v>0.95960000000000001</v>
      </c>
      <c r="K3155" s="30"/>
      <c r="L3155" s="149">
        <v>89</v>
      </c>
      <c r="M3155" s="30">
        <v>0.25800000000000001</v>
      </c>
      <c r="N3155" s="30">
        <v>5.7299999999999997E-2</v>
      </c>
    </row>
    <row r="3156" spans="1:14">
      <c r="A3156" s="13" t="s">
        <v>142</v>
      </c>
      <c r="B3156" s="2" t="s">
        <v>78</v>
      </c>
      <c r="C3156" s="14" t="s">
        <v>196</v>
      </c>
      <c r="D3156" s="2">
        <v>2016</v>
      </c>
      <c r="E3156" s="14">
        <v>2016</v>
      </c>
      <c r="F3156" s="14" t="s">
        <v>104</v>
      </c>
      <c r="G3156" s="26">
        <v>1572</v>
      </c>
      <c r="H3156" s="26">
        <v>3143</v>
      </c>
      <c r="I3156" s="53">
        <v>7786</v>
      </c>
      <c r="J3156" s="30">
        <v>0.88749999999999996</v>
      </c>
      <c r="K3156" s="30"/>
      <c r="L3156" s="149">
        <v>89</v>
      </c>
      <c r="M3156" s="30">
        <v>0.25800000000000001</v>
      </c>
      <c r="N3156" s="30">
        <v>5.7299999999999997E-2</v>
      </c>
    </row>
    <row r="3157" spans="1:14">
      <c r="A3157" s="13" t="s">
        <v>143</v>
      </c>
      <c r="B3157" s="2" t="s">
        <v>79</v>
      </c>
      <c r="C3157" s="14" t="s">
        <v>196</v>
      </c>
      <c r="D3157" s="2">
        <v>2016</v>
      </c>
      <c r="E3157" s="14">
        <v>2016</v>
      </c>
      <c r="F3157" s="14" t="s">
        <v>104</v>
      </c>
      <c r="G3157" s="26">
        <v>556786</v>
      </c>
      <c r="H3157" s="26">
        <v>1107299</v>
      </c>
      <c r="I3157" s="53">
        <v>4185486</v>
      </c>
      <c r="J3157" s="30">
        <v>0.9556</v>
      </c>
      <c r="K3157" s="30"/>
      <c r="L3157" s="149">
        <v>116</v>
      </c>
      <c r="M3157" s="30">
        <v>0.63800000000000001</v>
      </c>
      <c r="N3157" s="30">
        <v>7.2900000000000006E-2</v>
      </c>
    </row>
    <row r="3158" spans="1:14">
      <c r="A3158" s="13" t="s">
        <v>144</v>
      </c>
      <c r="B3158" s="2" t="s">
        <v>78</v>
      </c>
      <c r="C3158" s="14" t="s">
        <v>196</v>
      </c>
      <c r="D3158" s="2">
        <v>2016</v>
      </c>
      <c r="E3158" s="14">
        <v>2016</v>
      </c>
      <c r="F3158" s="14" t="s">
        <v>104</v>
      </c>
      <c r="G3158" s="26">
        <v>11967</v>
      </c>
      <c r="H3158" s="26">
        <v>29182</v>
      </c>
      <c r="I3158" s="53">
        <v>70075</v>
      </c>
      <c r="J3158" s="30">
        <v>0.99770000000000003</v>
      </c>
      <c r="K3158" s="30"/>
      <c r="L3158" s="149">
        <v>89</v>
      </c>
      <c r="M3158" s="30">
        <v>0.25800000000000001</v>
      </c>
      <c r="N3158" s="30">
        <v>5.7299999999999997E-2</v>
      </c>
    </row>
    <row r="3159" spans="1:14">
      <c r="A3159" s="13" t="s">
        <v>145</v>
      </c>
      <c r="B3159" s="2" t="s">
        <v>78</v>
      </c>
      <c r="C3159" s="14" t="s">
        <v>196</v>
      </c>
      <c r="D3159" s="2">
        <v>2016</v>
      </c>
      <c r="E3159" s="14">
        <v>2016</v>
      </c>
      <c r="F3159" s="14" t="s">
        <v>104</v>
      </c>
      <c r="G3159" s="26">
        <v>6297</v>
      </c>
      <c r="H3159" s="26">
        <v>10380</v>
      </c>
      <c r="I3159" s="53">
        <v>45145</v>
      </c>
      <c r="J3159" s="30">
        <v>0.98819999999999997</v>
      </c>
      <c r="K3159" s="30"/>
      <c r="L3159" s="149">
        <v>89</v>
      </c>
      <c r="M3159" s="30">
        <v>0.25800000000000001</v>
      </c>
      <c r="N3159" s="30">
        <v>5.7299999999999997E-2</v>
      </c>
    </row>
    <row r="3160" spans="1:14">
      <c r="A3160" s="13" t="s">
        <v>146</v>
      </c>
      <c r="B3160" s="2" t="s">
        <v>78</v>
      </c>
      <c r="C3160" s="14" t="s">
        <v>196</v>
      </c>
      <c r="D3160" s="2">
        <v>2016</v>
      </c>
      <c r="E3160" s="14">
        <v>2016</v>
      </c>
      <c r="F3160" s="14" t="s">
        <v>104</v>
      </c>
      <c r="G3160" s="26">
        <v>1111</v>
      </c>
      <c r="H3160" s="26">
        <v>2035</v>
      </c>
      <c r="I3160" s="53">
        <v>4866</v>
      </c>
      <c r="J3160" s="30">
        <v>0.97370000000000001</v>
      </c>
      <c r="K3160" s="30"/>
      <c r="L3160" s="149">
        <v>89</v>
      </c>
      <c r="M3160" s="30">
        <v>0.25800000000000001</v>
      </c>
      <c r="N3160" s="30">
        <v>5.7299999999999997E-2</v>
      </c>
    </row>
    <row r="3161" spans="1:14">
      <c r="A3161" s="13" t="s">
        <v>147</v>
      </c>
      <c r="B3161" s="2" t="s">
        <v>78</v>
      </c>
      <c r="C3161" s="14" t="s">
        <v>196</v>
      </c>
      <c r="D3161" s="2">
        <v>2016</v>
      </c>
      <c r="E3161" s="14">
        <v>2016</v>
      </c>
      <c r="F3161" s="14" t="s">
        <v>104</v>
      </c>
      <c r="G3161" s="26">
        <v>6795</v>
      </c>
      <c r="H3161" s="26">
        <v>12678</v>
      </c>
      <c r="I3161" s="53">
        <v>41903</v>
      </c>
      <c r="J3161" s="30">
        <v>0.94679999999999997</v>
      </c>
      <c r="K3161" s="30"/>
      <c r="L3161" s="149">
        <v>89</v>
      </c>
      <c r="M3161" s="30">
        <v>0.25800000000000001</v>
      </c>
      <c r="N3161" s="30">
        <v>5.7299999999999997E-2</v>
      </c>
    </row>
    <row r="3162" spans="1:14">
      <c r="A3162" s="13" t="s">
        <v>148</v>
      </c>
      <c r="B3162" s="2" t="s">
        <v>78</v>
      </c>
      <c r="C3162" s="14" t="s">
        <v>196</v>
      </c>
      <c r="D3162" s="2">
        <v>2016</v>
      </c>
      <c r="E3162" s="14">
        <v>2016</v>
      </c>
      <c r="F3162" s="14" t="s">
        <v>104</v>
      </c>
      <c r="G3162" s="26">
        <v>24802</v>
      </c>
      <c r="H3162" s="26">
        <v>57187</v>
      </c>
      <c r="I3162" s="53">
        <v>140130</v>
      </c>
      <c r="J3162" s="30">
        <v>0.95420000000000005</v>
      </c>
      <c r="K3162" s="30"/>
      <c r="L3162" s="149">
        <v>7</v>
      </c>
      <c r="M3162" s="30">
        <v>0.28599999999999998</v>
      </c>
      <c r="N3162" s="30">
        <v>2.58E-2</v>
      </c>
    </row>
    <row r="3163" spans="1:14">
      <c r="A3163" s="13" t="s">
        <v>149</v>
      </c>
      <c r="B3163" s="2" t="s">
        <v>78</v>
      </c>
      <c r="C3163" s="14" t="s">
        <v>196</v>
      </c>
      <c r="D3163" s="2">
        <v>2016</v>
      </c>
      <c r="E3163" s="14">
        <v>2016</v>
      </c>
      <c r="F3163" s="14" t="s">
        <v>104</v>
      </c>
      <c r="G3163" s="26">
        <v>521</v>
      </c>
      <c r="H3163" s="26">
        <v>1095</v>
      </c>
      <c r="I3163" s="53">
        <v>3138</v>
      </c>
      <c r="J3163" s="30">
        <v>0.96550000000000002</v>
      </c>
      <c r="K3163" s="30"/>
      <c r="L3163" s="149">
        <v>89</v>
      </c>
      <c r="M3163" s="30">
        <v>0.25800000000000001</v>
      </c>
      <c r="N3163" s="30">
        <v>5.7299999999999997E-2</v>
      </c>
    </row>
    <row r="3164" spans="1:14">
      <c r="A3164" s="13" t="s">
        <v>150</v>
      </c>
      <c r="B3164" s="2" t="s">
        <v>78</v>
      </c>
      <c r="C3164" s="14" t="s">
        <v>196</v>
      </c>
      <c r="D3164" s="2">
        <v>2016</v>
      </c>
      <c r="E3164" s="14">
        <v>2016</v>
      </c>
      <c r="F3164" s="14" t="s">
        <v>104</v>
      </c>
      <c r="G3164" s="26">
        <v>445</v>
      </c>
      <c r="H3164" s="26">
        <v>790</v>
      </c>
      <c r="I3164" s="53">
        <v>3739</v>
      </c>
      <c r="J3164" s="30">
        <v>1</v>
      </c>
      <c r="K3164" s="30"/>
      <c r="L3164" s="149">
        <v>89</v>
      </c>
      <c r="M3164" s="30">
        <v>0.25800000000000001</v>
      </c>
      <c r="N3164" s="30">
        <v>5.7299999999999997E-2</v>
      </c>
    </row>
    <row r="3165" spans="1:14">
      <c r="A3165" s="13" t="s">
        <v>151</v>
      </c>
      <c r="B3165" s="2" t="s">
        <v>78</v>
      </c>
      <c r="C3165" s="14" t="s">
        <v>196</v>
      </c>
      <c r="D3165" s="2">
        <v>2016</v>
      </c>
      <c r="E3165" s="14">
        <v>2016</v>
      </c>
      <c r="F3165" s="14" t="s">
        <v>104</v>
      </c>
      <c r="G3165" s="26">
        <v>22628</v>
      </c>
      <c r="H3165" s="26">
        <v>49954</v>
      </c>
      <c r="I3165" s="53">
        <v>182448</v>
      </c>
      <c r="J3165" s="30">
        <v>0.99490000000000001</v>
      </c>
      <c r="K3165" s="30"/>
      <c r="L3165" s="149">
        <v>9</v>
      </c>
      <c r="M3165" s="30">
        <v>0.111</v>
      </c>
      <c r="N3165" s="30">
        <v>4.6699999999999998E-2</v>
      </c>
    </row>
    <row r="3166" spans="1:14">
      <c r="A3166" s="13" t="s">
        <v>152</v>
      </c>
      <c r="B3166" s="2" t="s">
        <v>78</v>
      </c>
      <c r="C3166" s="14" t="s">
        <v>196</v>
      </c>
      <c r="D3166" s="2">
        <v>2016</v>
      </c>
      <c r="E3166" s="14">
        <v>2016</v>
      </c>
      <c r="F3166" s="14" t="s">
        <v>104</v>
      </c>
      <c r="G3166" s="26">
        <v>3603</v>
      </c>
      <c r="H3166" s="26">
        <v>7360</v>
      </c>
      <c r="I3166" s="53">
        <v>32750</v>
      </c>
      <c r="J3166" s="30">
        <v>0.98729999999999996</v>
      </c>
      <c r="K3166" s="30"/>
      <c r="L3166" s="149">
        <v>89</v>
      </c>
      <c r="M3166" s="30">
        <v>0.25800000000000001</v>
      </c>
      <c r="N3166" s="30">
        <v>5.7299999999999997E-2</v>
      </c>
    </row>
    <row r="3167" spans="1:14">
      <c r="A3167" s="13" t="s">
        <v>153</v>
      </c>
      <c r="B3167" s="2" t="s">
        <v>78</v>
      </c>
      <c r="C3167" s="14" t="s">
        <v>196</v>
      </c>
      <c r="D3167" s="2">
        <v>2016</v>
      </c>
      <c r="E3167" s="14">
        <v>2016</v>
      </c>
      <c r="F3167" s="14" t="s">
        <v>104</v>
      </c>
      <c r="G3167" s="26">
        <v>4396</v>
      </c>
      <c r="H3167" s="26">
        <v>7760</v>
      </c>
      <c r="I3167" s="53">
        <v>25749</v>
      </c>
      <c r="J3167" s="30">
        <v>0.95020000000000004</v>
      </c>
      <c r="K3167" s="30"/>
      <c r="L3167" s="149">
        <v>89</v>
      </c>
      <c r="M3167" s="30">
        <v>0.25800000000000001</v>
      </c>
      <c r="N3167" s="30">
        <v>5.7299999999999997E-2</v>
      </c>
    </row>
    <row r="3168" spans="1:14">
      <c r="A3168" s="13" t="s">
        <v>154</v>
      </c>
      <c r="B3168" s="2" t="s">
        <v>77</v>
      </c>
      <c r="C3168" s="14" t="s">
        <v>196</v>
      </c>
      <c r="D3168" s="2">
        <v>2016</v>
      </c>
      <c r="E3168" s="14">
        <v>2016</v>
      </c>
      <c r="F3168" s="14" t="s">
        <v>104</v>
      </c>
      <c r="G3168" s="26">
        <v>123971</v>
      </c>
      <c r="H3168" s="26">
        <v>253688</v>
      </c>
      <c r="I3168" s="53">
        <v>910682</v>
      </c>
      <c r="J3168" s="30">
        <v>0.98619999999999997</v>
      </c>
      <c r="K3168" s="30"/>
      <c r="L3168" s="149">
        <v>41</v>
      </c>
      <c r="M3168" s="30">
        <v>0.39</v>
      </c>
      <c r="N3168" s="30">
        <v>4.6399999999999997E-2</v>
      </c>
    </row>
    <row r="3169" spans="1:14">
      <c r="A3169" s="13" t="s">
        <v>155</v>
      </c>
      <c r="B3169" s="2" t="s">
        <v>77</v>
      </c>
      <c r="C3169" s="14" t="s">
        <v>196</v>
      </c>
      <c r="D3169" s="2">
        <v>2016</v>
      </c>
      <c r="E3169" s="14">
        <v>2016</v>
      </c>
      <c r="F3169" s="14" t="s">
        <v>104</v>
      </c>
      <c r="G3169" s="26">
        <v>9442</v>
      </c>
      <c r="H3169" s="26">
        <v>17854</v>
      </c>
      <c r="I3169" s="53">
        <v>63992</v>
      </c>
      <c r="J3169" s="30">
        <v>0.9728</v>
      </c>
      <c r="K3169" s="30"/>
      <c r="L3169" s="149">
        <v>89</v>
      </c>
      <c r="M3169" s="30">
        <v>0.25800000000000001</v>
      </c>
      <c r="N3169" s="30">
        <v>5.7299999999999997E-2</v>
      </c>
    </row>
    <row r="3170" spans="1:14">
      <c r="A3170" s="13" t="s">
        <v>156</v>
      </c>
      <c r="B3170" s="2" t="s">
        <v>78</v>
      </c>
      <c r="C3170" s="14" t="s">
        <v>196</v>
      </c>
      <c r="D3170" s="2">
        <v>2016</v>
      </c>
      <c r="E3170" s="14">
        <v>2016</v>
      </c>
      <c r="F3170" s="14" t="s">
        <v>104</v>
      </c>
      <c r="G3170" s="26">
        <v>1141</v>
      </c>
      <c r="H3170" s="26">
        <v>2101</v>
      </c>
      <c r="I3170" s="53">
        <v>6206</v>
      </c>
      <c r="J3170" s="30">
        <v>0.93440000000000001</v>
      </c>
      <c r="K3170" s="30"/>
      <c r="L3170" s="149">
        <v>89</v>
      </c>
      <c r="M3170" s="30">
        <v>0.25800000000000001</v>
      </c>
      <c r="N3170" s="30">
        <v>5.7299999999999997E-2</v>
      </c>
    </row>
    <row r="3171" spans="1:14">
      <c r="A3171" s="13" t="s">
        <v>157</v>
      </c>
      <c r="B3171" s="2" t="s">
        <v>78</v>
      </c>
      <c r="C3171" s="14" t="s">
        <v>196</v>
      </c>
      <c r="D3171" s="2">
        <v>2016</v>
      </c>
      <c r="E3171" s="14">
        <v>2016</v>
      </c>
      <c r="F3171" s="14" t="s">
        <v>104</v>
      </c>
      <c r="G3171" s="26">
        <v>129100</v>
      </c>
      <c r="H3171" s="26">
        <v>287238</v>
      </c>
      <c r="I3171" s="53">
        <v>840186</v>
      </c>
      <c r="J3171" s="30">
        <v>0.99590000000000001</v>
      </c>
      <c r="K3171" s="30"/>
      <c r="L3171" s="149">
        <v>37</v>
      </c>
      <c r="M3171" s="30">
        <v>0.189</v>
      </c>
      <c r="N3171" s="30">
        <v>3.6700000000000003E-2</v>
      </c>
    </row>
    <row r="3172" spans="1:14">
      <c r="A3172" s="13" t="s">
        <v>158</v>
      </c>
      <c r="B3172" s="2" t="s">
        <v>77</v>
      </c>
      <c r="C3172" s="14" t="s">
        <v>196</v>
      </c>
      <c r="D3172" s="2">
        <v>2016</v>
      </c>
      <c r="E3172" s="14">
        <v>2016</v>
      </c>
      <c r="F3172" s="14" t="s">
        <v>104</v>
      </c>
      <c r="G3172" s="26">
        <v>102866</v>
      </c>
      <c r="H3172" s="26">
        <v>214284</v>
      </c>
      <c r="I3172" s="53">
        <v>558284</v>
      </c>
      <c r="J3172" s="30">
        <v>0.99180000000000001</v>
      </c>
      <c r="K3172" s="30"/>
      <c r="L3172" s="149">
        <v>36</v>
      </c>
      <c r="M3172" s="30">
        <v>0.47199999999999998</v>
      </c>
      <c r="N3172" s="30">
        <v>3.7699999999999997E-2</v>
      </c>
    </row>
    <row r="3173" spans="1:14">
      <c r="A3173" s="13" t="s">
        <v>159</v>
      </c>
      <c r="B3173" s="2" t="s">
        <v>78</v>
      </c>
      <c r="C3173" s="14" t="s">
        <v>196</v>
      </c>
      <c r="D3173" s="2">
        <v>2016</v>
      </c>
      <c r="E3173" s="14">
        <v>2016</v>
      </c>
      <c r="F3173" s="14" t="s">
        <v>104</v>
      </c>
      <c r="G3173" s="26">
        <v>2584</v>
      </c>
      <c r="H3173" s="26">
        <v>5676</v>
      </c>
      <c r="I3173" s="53">
        <v>18865</v>
      </c>
      <c r="J3173" s="30">
        <v>0.89800000000000002</v>
      </c>
      <c r="K3173" s="30"/>
      <c r="L3173" s="149">
        <v>89</v>
      </c>
      <c r="M3173" s="30">
        <v>0.25800000000000001</v>
      </c>
      <c r="N3173" s="30">
        <v>5.7299999999999997E-2</v>
      </c>
    </row>
    <row r="3174" spans="1:14">
      <c r="A3174" s="13" t="s">
        <v>160</v>
      </c>
      <c r="B3174" s="2" t="s">
        <v>78</v>
      </c>
      <c r="C3174" s="14" t="s">
        <v>196</v>
      </c>
      <c r="D3174" s="2">
        <v>2016</v>
      </c>
      <c r="E3174" s="14">
        <v>2016</v>
      </c>
      <c r="F3174" s="14" t="s">
        <v>104</v>
      </c>
      <c r="G3174" s="26">
        <v>179768</v>
      </c>
      <c r="H3174" s="26">
        <v>392572</v>
      </c>
      <c r="I3174" s="53">
        <v>871997</v>
      </c>
      <c r="J3174" s="30">
        <v>0.99180000000000001</v>
      </c>
      <c r="K3174" s="30"/>
      <c r="L3174" s="149">
        <v>38</v>
      </c>
      <c r="M3174" s="30">
        <v>0.28899999999999998</v>
      </c>
      <c r="N3174" s="30">
        <v>2.24E-2</v>
      </c>
    </row>
    <row r="3175" spans="1:14">
      <c r="A3175" s="13" t="s">
        <v>161</v>
      </c>
      <c r="B3175" s="2" t="s">
        <v>77</v>
      </c>
      <c r="C3175" s="14" t="s">
        <v>196</v>
      </c>
      <c r="D3175" s="2">
        <v>2016</v>
      </c>
      <c r="E3175" s="14">
        <v>2016</v>
      </c>
      <c r="F3175" s="14" t="s">
        <v>104</v>
      </c>
      <c r="G3175" s="26">
        <v>143140</v>
      </c>
      <c r="H3175" s="26">
        <v>287279</v>
      </c>
      <c r="I3175" s="53">
        <v>904032</v>
      </c>
      <c r="J3175" s="30">
        <v>0.96709999999999996</v>
      </c>
      <c r="K3175" s="30"/>
      <c r="L3175" s="149">
        <v>51</v>
      </c>
      <c r="M3175" s="30">
        <v>0.373</v>
      </c>
      <c r="N3175" s="30">
        <v>3.27E-2</v>
      </c>
    </row>
    <row r="3176" spans="1:14">
      <c r="A3176" s="13" t="s">
        <v>162</v>
      </c>
      <c r="B3176" s="2" t="s">
        <v>77</v>
      </c>
      <c r="C3176" s="14" t="s">
        <v>196</v>
      </c>
      <c r="D3176" s="2">
        <v>2016</v>
      </c>
      <c r="E3176" s="14">
        <v>2016</v>
      </c>
      <c r="F3176" s="14" t="s">
        <v>104</v>
      </c>
      <c r="G3176" s="26">
        <v>34946</v>
      </c>
      <c r="H3176" s="26">
        <v>52840</v>
      </c>
      <c r="I3176" s="53">
        <v>224901</v>
      </c>
      <c r="J3176" s="30">
        <v>0.98450000000000004</v>
      </c>
      <c r="K3176" s="30"/>
      <c r="L3176" s="149">
        <v>11</v>
      </c>
      <c r="M3176" s="30">
        <v>0.54500000000000004</v>
      </c>
      <c r="N3176" s="30">
        <v>6.0299999999999999E-2</v>
      </c>
    </row>
    <row r="3177" spans="1:14">
      <c r="A3177" s="13" t="s">
        <v>163</v>
      </c>
      <c r="B3177" s="2" t="s">
        <v>78</v>
      </c>
      <c r="C3177" s="14" t="s">
        <v>196</v>
      </c>
      <c r="D3177" s="2">
        <v>2016</v>
      </c>
      <c r="E3177" s="14">
        <v>2016</v>
      </c>
      <c r="F3177" s="14" t="s">
        <v>104</v>
      </c>
      <c r="G3177" s="26">
        <v>52275</v>
      </c>
      <c r="H3177" s="26">
        <v>117315</v>
      </c>
      <c r="I3177" s="53">
        <v>299139</v>
      </c>
      <c r="J3177" s="30">
        <v>0.9798</v>
      </c>
      <c r="K3177" s="30"/>
      <c r="L3177" s="149">
        <v>11</v>
      </c>
      <c r="M3177" s="30">
        <v>0.27300000000000002</v>
      </c>
      <c r="N3177" s="30">
        <v>2.7900000000000001E-2</v>
      </c>
    </row>
    <row r="3178" spans="1:14">
      <c r="A3178" s="13" t="s">
        <v>164</v>
      </c>
      <c r="B3178" s="2" t="s">
        <v>77</v>
      </c>
      <c r="C3178" s="14" t="s">
        <v>196</v>
      </c>
      <c r="D3178" s="2">
        <v>2016</v>
      </c>
      <c r="E3178" s="14">
        <v>2016</v>
      </c>
      <c r="F3178" s="14" t="s">
        <v>104</v>
      </c>
      <c r="G3178" s="26">
        <v>10039</v>
      </c>
      <c r="H3178" s="26">
        <v>18266</v>
      </c>
      <c r="I3178" s="53">
        <v>62090</v>
      </c>
      <c r="J3178" s="30">
        <v>0.97870000000000001</v>
      </c>
      <c r="K3178" s="30"/>
      <c r="L3178" s="149">
        <v>89</v>
      </c>
      <c r="M3178" s="30">
        <v>0.25800000000000001</v>
      </c>
      <c r="N3178" s="30">
        <v>5.7299999999999997E-2</v>
      </c>
    </row>
    <row r="3179" spans="1:14">
      <c r="A3179" s="13" t="s">
        <v>165</v>
      </c>
      <c r="B3179" s="2" t="s">
        <v>77</v>
      </c>
      <c r="C3179" s="14" t="s">
        <v>196</v>
      </c>
      <c r="D3179" s="2">
        <v>2016</v>
      </c>
      <c r="E3179" s="14">
        <v>2016</v>
      </c>
      <c r="F3179" s="14" t="s">
        <v>104</v>
      </c>
      <c r="G3179" s="26">
        <v>15309</v>
      </c>
      <c r="H3179" s="26">
        <v>29694</v>
      </c>
      <c r="I3179" s="53">
        <v>156786</v>
      </c>
      <c r="J3179" s="30">
        <v>0.9617</v>
      </c>
      <c r="K3179" s="30"/>
      <c r="L3179" s="149">
        <v>89</v>
      </c>
      <c r="M3179" s="30">
        <v>0.25800000000000001</v>
      </c>
      <c r="N3179" s="30">
        <v>5.7299999999999997E-2</v>
      </c>
    </row>
    <row r="3180" spans="1:14">
      <c r="A3180" s="13" t="s">
        <v>166</v>
      </c>
      <c r="B3180" s="2" t="s">
        <v>77</v>
      </c>
      <c r="C3180" s="14" t="s">
        <v>196</v>
      </c>
      <c r="D3180" s="2">
        <v>2016</v>
      </c>
      <c r="E3180" s="14">
        <v>2016</v>
      </c>
      <c r="F3180" s="14" t="s">
        <v>104</v>
      </c>
      <c r="G3180" s="26">
        <v>18559</v>
      </c>
      <c r="H3180" s="26">
        <v>38544</v>
      </c>
      <c r="I3180" s="53">
        <v>145574</v>
      </c>
      <c r="J3180" s="30">
        <v>0.9768</v>
      </c>
      <c r="K3180" s="30"/>
      <c r="L3180" s="149">
        <v>89</v>
      </c>
      <c r="M3180" s="30">
        <v>0.25800000000000001</v>
      </c>
      <c r="N3180" s="30">
        <v>5.7299999999999997E-2</v>
      </c>
    </row>
    <row r="3181" spans="1:14">
      <c r="A3181" s="13" t="s">
        <v>167</v>
      </c>
      <c r="B3181" s="2" t="s">
        <v>77</v>
      </c>
      <c r="C3181" s="14" t="s">
        <v>196</v>
      </c>
      <c r="D3181" s="2">
        <v>2016</v>
      </c>
      <c r="E3181" s="14">
        <v>2016</v>
      </c>
      <c r="F3181" s="14" t="s">
        <v>104</v>
      </c>
      <c r="G3181" s="26">
        <v>53268</v>
      </c>
      <c r="H3181" s="26">
        <v>104414</v>
      </c>
      <c r="I3181" s="53">
        <v>448668</v>
      </c>
      <c r="J3181" s="30">
        <v>0.98780000000000001</v>
      </c>
      <c r="K3181" s="30"/>
      <c r="L3181" s="149">
        <v>18</v>
      </c>
      <c r="M3181" s="30">
        <v>0.27800000000000002</v>
      </c>
      <c r="N3181" s="30">
        <v>4.6699999999999998E-2</v>
      </c>
    </row>
    <row r="3182" spans="1:14">
      <c r="A3182" s="13" t="s">
        <v>168</v>
      </c>
      <c r="B3182" s="2" t="s">
        <v>77</v>
      </c>
      <c r="C3182" s="14" t="s">
        <v>196</v>
      </c>
      <c r="D3182" s="2">
        <v>2016</v>
      </c>
      <c r="E3182" s="14">
        <v>2016</v>
      </c>
      <c r="F3182" s="14" t="s">
        <v>104</v>
      </c>
      <c r="G3182" s="26">
        <v>14825</v>
      </c>
      <c r="H3182" s="26">
        <v>27046</v>
      </c>
      <c r="I3182" s="53">
        <v>80193</v>
      </c>
      <c r="J3182" s="30">
        <v>0.96879999999999999</v>
      </c>
      <c r="K3182" s="30"/>
      <c r="L3182" s="149">
        <v>89</v>
      </c>
      <c r="M3182" s="30">
        <v>0.25800000000000001</v>
      </c>
      <c r="N3182" s="30">
        <v>5.7299999999999997E-2</v>
      </c>
    </row>
    <row r="3183" spans="1:14">
      <c r="A3183" s="13" t="s">
        <v>169</v>
      </c>
      <c r="B3183" s="2" t="s">
        <v>78</v>
      </c>
      <c r="C3183" s="14" t="s">
        <v>196</v>
      </c>
      <c r="D3183" s="2">
        <v>2016</v>
      </c>
      <c r="E3183" s="14">
        <v>2016</v>
      </c>
      <c r="F3183" s="14" t="s">
        <v>104</v>
      </c>
      <c r="G3183" s="26">
        <v>13015</v>
      </c>
      <c r="H3183" s="26">
        <v>24440</v>
      </c>
      <c r="I3183" s="53">
        <v>65677</v>
      </c>
      <c r="J3183" s="30">
        <v>0.94140000000000001</v>
      </c>
      <c r="K3183" s="30"/>
      <c r="L3183" s="149">
        <v>89</v>
      </c>
      <c r="M3183" s="30">
        <v>0.25800000000000001</v>
      </c>
      <c r="N3183" s="30">
        <v>5.7299999999999997E-2</v>
      </c>
    </row>
    <row r="3184" spans="1:14">
      <c r="A3184" s="13" t="s">
        <v>170</v>
      </c>
      <c r="B3184" s="2" t="s">
        <v>78</v>
      </c>
      <c r="C3184" s="14" t="s">
        <v>196</v>
      </c>
      <c r="D3184" s="2">
        <v>2016</v>
      </c>
      <c r="E3184" s="14">
        <v>2016</v>
      </c>
      <c r="F3184" s="14" t="s">
        <v>104</v>
      </c>
      <c r="G3184" s="26">
        <v>160</v>
      </c>
      <c r="H3184" s="26">
        <v>270</v>
      </c>
      <c r="I3184" s="53">
        <v>803</v>
      </c>
      <c r="J3184" s="30">
        <v>1</v>
      </c>
      <c r="K3184" s="30"/>
      <c r="L3184" s="149">
        <v>89</v>
      </c>
      <c r="M3184" s="30">
        <v>0.25800000000000001</v>
      </c>
      <c r="N3184" s="30">
        <v>5.7299999999999997E-2</v>
      </c>
    </row>
    <row r="3185" spans="1:31">
      <c r="A3185" s="13" t="s">
        <v>171</v>
      </c>
      <c r="B3185" s="2" t="s">
        <v>78</v>
      </c>
      <c r="C3185" s="14" t="s">
        <v>196</v>
      </c>
      <c r="D3185" s="2">
        <v>2016</v>
      </c>
      <c r="E3185" s="14">
        <v>2016</v>
      </c>
      <c r="F3185" s="14" t="s">
        <v>104</v>
      </c>
      <c r="G3185" s="26">
        <v>3209</v>
      </c>
      <c r="H3185" s="26">
        <v>6757</v>
      </c>
      <c r="I3185" s="53">
        <v>18359</v>
      </c>
      <c r="J3185" s="30">
        <v>0.9274</v>
      </c>
      <c r="K3185" s="30"/>
      <c r="L3185" s="149">
        <v>89</v>
      </c>
      <c r="M3185" s="30">
        <v>0.25800000000000001</v>
      </c>
      <c r="N3185" s="30">
        <v>5.7299999999999997E-2</v>
      </c>
    </row>
    <row r="3186" spans="1:31">
      <c r="A3186" s="13" t="s">
        <v>172</v>
      </c>
      <c r="B3186" s="2" t="s">
        <v>77</v>
      </c>
      <c r="C3186" s="14" t="s">
        <v>196</v>
      </c>
      <c r="D3186" s="2">
        <v>2016</v>
      </c>
      <c r="E3186" s="14">
        <v>2016</v>
      </c>
      <c r="F3186" s="14" t="s">
        <v>104</v>
      </c>
      <c r="G3186" s="26">
        <v>22598</v>
      </c>
      <c r="H3186" s="26">
        <v>42564</v>
      </c>
      <c r="I3186" s="53">
        <v>124595</v>
      </c>
      <c r="J3186" s="30">
        <v>0.95740000000000003</v>
      </c>
      <c r="K3186" s="30"/>
      <c r="L3186" s="149">
        <v>8</v>
      </c>
      <c r="M3186" s="30">
        <v>0.25</v>
      </c>
      <c r="N3186" s="30">
        <v>1.7100000000000001E-2</v>
      </c>
    </row>
    <row r="3187" spans="1:31">
      <c r="A3187" s="13" t="s">
        <v>173</v>
      </c>
      <c r="B3187" s="2" t="s">
        <v>77</v>
      </c>
      <c r="C3187" s="14" t="s">
        <v>196</v>
      </c>
      <c r="D3187" s="2">
        <v>2016</v>
      </c>
      <c r="E3187" s="14">
        <v>2016</v>
      </c>
      <c r="F3187" s="14" t="s">
        <v>104</v>
      </c>
      <c r="G3187" s="26">
        <v>19321</v>
      </c>
      <c r="H3187" s="26">
        <v>34206</v>
      </c>
      <c r="I3187" s="53">
        <v>128228</v>
      </c>
      <c r="J3187" s="30">
        <v>0.92559999999999998</v>
      </c>
      <c r="K3187" s="30"/>
      <c r="L3187" s="149">
        <v>89</v>
      </c>
      <c r="M3187" s="30">
        <v>0.25800000000000001</v>
      </c>
      <c r="N3187" s="30">
        <v>5.7299999999999997E-2</v>
      </c>
    </row>
    <row r="3188" spans="1:31">
      <c r="A3188" s="13" t="s">
        <v>174</v>
      </c>
      <c r="B3188" s="2" t="s">
        <v>78</v>
      </c>
      <c r="C3188" s="14" t="s">
        <v>196</v>
      </c>
      <c r="D3188" s="2">
        <v>2016</v>
      </c>
      <c r="E3188" s="14">
        <v>2016</v>
      </c>
      <c r="F3188" s="14" t="s">
        <v>104</v>
      </c>
      <c r="G3188" s="26">
        <v>42167</v>
      </c>
      <c r="H3188" s="26">
        <v>88324</v>
      </c>
      <c r="I3188" s="53">
        <v>242472</v>
      </c>
      <c r="J3188" s="30">
        <v>0.96109999999999995</v>
      </c>
      <c r="K3188" s="30"/>
      <c r="L3188" s="149">
        <v>5</v>
      </c>
      <c r="M3188" s="30">
        <v>0.2</v>
      </c>
      <c r="N3188" s="30">
        <v>2.6800000000000001E-2</v>
      </c>
    </row>
    <row r="3189" spans="1:31">
      <c r="A3189" s="13" t="s">
        <v>175</v>
      </c>
      <c r="B3189" s="2" t="s">
        <v>78</v>
      </c>
      <c r="C3189" s="14" t="s">
        <v>196</v>
      </c>
      <c r="D3189" s="2">
        <v>2016</v>
      </c>
      <c r="E3189" s="14">
        <v>2016</v>
      </c>
      <c r="F3189" s="14" t="s">
        <v>104</v>
      </c>
      <c r="G3189" s="26">
        <v>5805</v>
      </c>
      <c r="H3189" s="26">
        <v>13286</v>
      </c>
      <c r="I3189" s="53">
        <v>42376</v>
      </c>
      <c r="J3189" s="30">
        <v>0.97209999999999996</v>
      </c>
      <c r="K3189" s="30"/>
      <c r="L3189" s="149">
        <v>89</v>
      </c>
      <c r="M3189" s="30">
        <v>0.25800000000000001</v>
      </c>
      <c r="N3189" s="30">
        <v>5.7299999999999997E-2</v>
      </c>
    </row>
    <row r="3190" spans="1:31">
      <c r="A3190" s="13" t="s">
        <v>176</v>
      </c>
      <c r="B3190" s="2" t="s">
        <v>78</v>
      </c>
      <c r="C3190" s="14" t="s">
        <v>196</v>
      </c>
      <c r="D3190" s="2">
        <v>2016</v>
      </c>
      <c r="E3190" s="14">
        <v>2016</v>
      </c>
      <c r="F3190" s="14" t="s">
        <v>104</v>
      </c>
      <c r="G3190" s="26">
        <v>4610</v>
      </c>
      <c r="H3190" s="26">
        <v>10050</v>
      </c>
      <c r="I3190" s="53">
        <v>27535</v>
      </c>
      <c r="J3190" s="30">
        <v>0.95689999999999997</v>
      </c>
      <c r="K3190" s="30"/>
      <c r="L3190" s="149">
        <v>89</v>
      </c>
      <c r="M3190" s="30">
        <v>0.25800000000000001</v>
      </c>
      <c r="N3190" s="30">
        <v>5.7299999999999997E-2</v>
      </c>
    </row>
    <row r="3191" spans="1:31">
      <c r="A3191" s="13" t="s">
        <v>177</v>
      </c>
      <c r="B3191" s="2" t="s">
        <v>78</v>
      </c>
      <c r="C3191" s="14" t="s">
        <v>196</v>
      </c>
      <c r="D3191" s="2">
        <v>2016</v>
      </c>
      <c r="E3191" s="14">
        <v>2016</v>
      </c>
      <c r="F3191" s="14" t="s">
        <v>104</v>
      </c>
      <c r="G3191" s="26">
        <v>994</v>
      </c>
      <c r="H3191" s="26">
        <v>1753</v>
      </c>
      <c r="I3191" s="53">
        <v>4920</v>
      </c>
      <c r="J3191" s="30">
        <v>0.95240000000000002</v>
      </c>
      <c r="K3191" s="30"/>
      <c r="L3191" s="149">
        <v>89</v>
      </c>
      <c r="M3191" s="30">
        <v>0.25800000000000001</v>
      </c>
      <c r="N3191" s="30">
        <v>5.7299999999999997E-2</v>
      </c>
    </row>
    <row r="3192" spans="1:31">
      <c r="A3192" s="13" t="s">
        <v>178</v>
      </c>
      <c r="B3192" s="2" t="s">
        <v>77</v>
      </c>
      <c r="C3192" s="14" t="s">
        <v>196</v>
      </c>
      <c r="D3192" s="2">
        <v>2016</v>
      </c>
      <c r="E3192" s="14">
        <v>2016</v>
      </c>
      <c r="F3192" s="14" t="s">
        <v>104</v>
      </c>
      <c r="G3192" s="26">
        <v>52273</v>
      </c>
      <c r="H3192" s="26">
        <v>121931</v>
      </c>
      <c r="I3192" s="53">
        <v>257797</v>
      </c>
      <c r="J3192" s="30">
        <v>0.99529999999999996</v>
      </c>
      <c r="K3192" s="30"/>
      <c r="L3192" s="149">
        <v>14</v>
      </c>
      <c r="M3192" s="30">
        <v>7.0999999999999994E-2</v>
      </c>
      <c r="N3192" s="30">
        <v>4.9399999999999999E-2</v>
      </c>
    </row>
    <row r="3193" spans="1:31">
      <c r="A3193" s="13" t="s">
        <v>179</v>
      </c>
      <c r="B3193" s="2" t="s">
        <v>78</v>
      </c>
      <c r="C3193" s="14" t="s">
        <v>196</v>
      </c>
      <c r="D3193" s="2">
        <v>2016</v>
      </c>
      <c r="E3193" s="14">
        <v>2016</v>
      </c>
      <c r="F3193" s="14" t="s">
        <v>104</v>
      </c>
      <c r="G3193" s="26">
        <v>3147</v>
      </c>
      <c r="H3193" s="26">
        <v>5439</v>
      </c>
      <c r="I3193" s="53">
        <v>14468</v>
      </c>
      <c r="J3193" s="30">
        <v>0.94489999999999996</v>
      </c>
      <c r="K3193" s="30"/>
      <c r="L3193" s="149">
        <v>89</v>
      </c>
      <c r="M3193" s="30">
        <v>0.25800000000000001</v>
      </c>
      <c r="N3193" s="30">
        <v>5.7299999999999997E-2</v>
      </c>
    </row>
    <row r="3194" spans="1:31">
      <c r="A3194" s="13" t="s">
        <v>180</v>
      </c>
      <c r="B3194" s="2" t="s">
        <v>77</v>
      </c>
      <c r="C3194" s="14" t="s">
        <v>196</v>
      </c>
      <c r="D3194" s="2">
        <v>2016</v>
      </c>
      <c r="E3194" s="14">
        <v>2016</v>
      </c>
      <c r="F3194" s="14" t="s">
        <v>104</v>
      </c>
      <c r="G3194" s="26">
        <v>37554</v>
      </c>
      <c r="H3194" s="26">
        <v>75143</v>
      </c>
      <c r="I3194" s="53">
        <v>240766</v>
      </c>
      <c r="J3194" s="30">
        <v>0.98880000000000001</v>
      </c>
      <c r="K3194" s="30"/>
      <c r="L3194" s="149">
        <v>12</v>
      </c>
      <c r="M3194" s="30">
        <v>0.41699999999999998</v>
      </c>
      <c r="N3194" s="30">
        <v>7.3300000000000004E-2</v>
      </c>
      <c r="O3194" s="1"/>
      <c r="P3194" s="1"/>
      <c r="Q3194" s="1"/>
      <c r="R3194" s="1"/>
      <c r="S3194" s="1"/>
      <c r="T3194" s="1"/>
      <c r="U3194" s="1"/>
      <c r="V3194" s="1"/>
      <c r="W3194" s="1"/>
      <c r="X3194" s="1"/>
      <c r="Y3194" s="1"/>
      <c r="Z3194" s="1"/>
      <c r="AA3194" s="1"/>
      <c r="AB3194" s="1"/>
      <c r="AC3194" s="1"/>
      <c r="AD3194" s="1"/>
      <c r="AE3194" s="1"/>
    </row>
    <row r="3195" spans="1:31">
      <c r="A3195" s="13" t="s">
        <v>181</v>
      </c>
      <c r="B3195" s="2" t="s">
        <v>77</v>
      </c>
      <c r="C3195" s="14" t="s">
        <v>196</v>
      </c>
      <c r="D3195" s="2">
        <v>2016</v>
      </c>
      <c r="E3195" s="14">
        <v>2016</v>
      </c>
      <c r="F3195" s="14" t="s">
        <v>104</v>
      </c>
      <c r="G3195" s="26">
        <v>10809</v>
      </c>
      <c r="H3195" s="26">
        <v>21071</v>
      </c>
      <c r="I3195" s="53">
        <v>59308</v>
      </c>
      <c r="J3195" s="30">
        <v>0.97240000000000004</v>
      </c>
      <c r="K3195" s="30"/>
      <c r="L3195" s="149">
        <v>89</v>
      </c>
      <c r="M3195" s="30">
        <v>0.25800000000000001</v>
      </c>
      <c r="N3195" s="30">
        <v>5.7299999999999997E-2</v>
      </c>
      <c r="O3195" s="1"/>
      <c r="P3195" s="1"/>
      <c r="Q3195" s="1"/>
      <c r="R3195" s="1"/>
      <c r="S3195" s="1"/>
      <c r="T3195" s="1"/>
      <c r="U3195" s="1"/>
      <c r="V3195" s="1"/>
      <c r="W3195" s="1"/>
      <c r="X3195" s="1"/>
      <c r="Y3195" s="1"/>
      <c r="Z3195" s="1"/>
      <c r="AA3195" s="1"/>
      <c r="AB3195" s="1"/>
      <c r="AC3195" s="1"/>
      <c r="AD3195" s="1"/>
      <c r="AE3195" s="1"/>
    </row>
    <row r="3196" spans="1:31">
      <c r="A3196" s="13" t="s">
        <v>182</v>
      </c>
      <c r="B3196" s="2" t="s">
        <v>78</v>
      </c>
      <c r="C3196" s="14" t="s">
        <v>196</v>
      </c>
      <c r="D3196" s="2">
        <v>2016</v>
      </c>
      <c r="E3196" s="14">
        <v>2016</v>
      </c>
      <c r="F3196" s="14" t="s">
        <v>104</v>
      </c>
      <c r="G3196" s="26">
        <v>6155</v>
      </c>
      <c r="H3196" s="26">
        <v>13255</v>
      </c>
      <c r="I3196" s="53">
        <v>32211</v>
      </c>
      <c r="J3196" s="30">
        <v>0.99139999999999995</v>
      </c>
      <c r="K3196" s="30"/>
      <c r="L3196" s="149">
        <v>89</v>
      </c>
      <c r="M3196" s="30">
        <v>0.25800000000000001</v>
      </c>
      <c r="N3196" s="30">
        <v>5.7299999999999997E-2</v>
      </c>
      <c r="O3196" s="1"/>
      <c r="P3196" s="1"/>
      <c r="Q3196" s="1"/>
      <c r="R3196" s="1"/>
      <c r="S3196" s="1"/>
      <c r="T3196" s="1"/>
      <c r="U3196" s="1"/>
      <c r="V3196" s="1"/>
      <c r="W3196" s="1"/>
      <c r="X3196" s="1"/>
      <c r="Y3196" s="1"/>
      <c r="Z3196" s="1"/>
      <c r="AA3196" s="1"/>
      <c r="AB3196" s="1"/>
      <c r="AC3196" s="1"/>
      <c r="AD3196" s="1"/>
      <c r="AE3196" s="1"/>
    </row>
    <row r="3197" spans="1:31">
      <c r="A3197" s="56" t="s">
        <v>183</v>
      </c>
      <c r="B3197" s="2" t="s">
        <v>66</v>
      </c>
      <c r="C3197" s="14" t="s">
        <v>64</v>
      </c>
      <c r="D3197" s="2">
        <v>2016</v>
      </c>
      <c r="E3197" s="14">
        <v>2016</v>
      </c>
      <c r="F3197" s="14" t="s">
        <v>105</v>
      </c>
      <c r="G3197" s="26">
        <v>2082083</v>
      </c>
      <c r="H3197" s="26">
        <v>4304439</v>
      </c>
      <c r="I3197" s="53">
        <v>13518472</v>
      </c>
      <c r="J3197" s="30">
        <v>0.97399999999999998</v>
      </c>
      <c r="K3197" s="30">
        <v>0.90710000000000002</v>
      </c>
      <c r="L3197" s="149">
        <v>670</v>
      </c>
      <c r="M3197" s="30">
        <v>0.36399999999999999</v>
      </c>
      <c r="N3197" s="30">
        <v>7.0800000000000002E-2</v>
      </c>
      <c r="O3197" s="2"/>
      <c r="P3197" s="2"/>
      <c r="Q3197" s="2"/>
      <c r="R3197" s="2"/>
      <c r="S3197" s="2"/>
      <c r="T3197" s="2"/>
      <c r="U3197" s="2"/>
      <c r="V3197" s="2"/>
      <c r="W3197" s="2"/>
      <c r="X3197" s="2"/>
      <c r="Y3197" s="2"/>
      <c r="Z3197" s="2"/>
      <c r="AA3197" s="2"/>
      <c r="AB3197" s="2"/>
      <c r="AC3197" s="2"/>
      <c r="AD3197" s="2"/>
      <c r="AE3197" s="2"/>
    </row>
    <row r="3198" spans="1:31">
      <c r="A3198" s="56" t="s">
        <v>184</v>
      </c>
      <c r="B3198" s="2" t="s">
        <v>77</v>
      </c>
      <c r="C3198" s="14" t="s">
        <v>64</v>
      </c>
      <c r="D3198" s="2">
        <v>2016</v>
      </c>
      <c r="E3198" s="14">
        <v>2016</v>
      </c>
      <c r="F3198" s="14" t="s">
        <v>105</v>
      </c>
      <c r="G3198" s="26">
        <v>60323</v>
      </c>
      <c r="H3198" s="26">
        <v>115631</v>
      </c>
      <c r="I3198" s="53">
        <v>435927</v>
      </c>
      <c r="J3198" s="30">
        <v>0.98850000000000005</v>
      </c>
      <c r="K3198" s="30">
        <v>0.95860000000000001</v>
      </c>
      <c r="L3198" s="149">
        <v>22</v>
      </c>
      <c r="M3198" s="30">
        <v>0.40899999999999997</v>
      </c>
      <c r="N3198" s="30">
        <v>7.0499999999999993E-2</v>
      </c>
      <c r="O3198" s="1"/>
      <c r="P3198" s="1"/>
      <c r="Q3198" s="1"/>
      <c r="R3198" s="1"/>
      <c r="S3198" s="1"/>
      <c r="T3198" s="1"/>
      <c r="U3198" s="1"/>
      <c r="V3198" s="1"/>
      <c r="W3198" s="1"/>
      <c r="X3198" s="1"/>
      <c r="Y3198" s="1"/>
      <c r="Z3198" s="1"/>
      <c r="AA3198" s="1"/>
      <c r="AB3198" s="1"/>
      <c r="AC3198" s="1"/>
      <c r="AD3198" s="1"/>
      <c r="AE3198" s="1"/>
    </row>
    <row r="3199" spans="1:31">
      <c r="A3199" s="56" t="s">
        <v>185</v>
      </c>
      <c r="B3199" s="2" t="s">
        <v>78</v>
      </c>
      <c r="C3199" s="14" t="s">
        <v>64</v>
      </c>
      <c r="D3199" s="2">
        <v>2016</v>
      </c>
      <c r="E3199" s="14">
        <v>2016</v>
      </c>
      <c r="F3199" s="14" t="s">
        <v>105</v>
      </c>
      <c r="G3199" s="26">
        <v>93</v>
      </c>
      <c r="H3199" s="26">
        <v>154</v>
      </c>
      <c r="I3199" s="53">
        <v>353</v>
      </c>
      <c r="J3199" s="30">
        <v>1</v>
      </c>
      <c r="K3199" s="30">
        <v>1</v>
      </c>
      <c r="L3199" s="149">
        <v>99</v>
      </c>
      <c r="M3199" s="30">
        <v>0.313</v>
      </c>
      <c r="N3199" s="30">
        <v>5.8400000000000001E-2</v>
      </c>
      <c r="O3199" s="1"/>
      <c r="P3199" s="1"/>
      <c r="Q3199" s="1"/>
      <c r="R3199" s="1"/>
      <c r="S3199" s="1"/>
      <c r="T3199" s="1"/>
      <c r="U3199" s="1"/>
      <c r="V3199" s="1"/>
      <c r="W3199" s="1"/>
      <c r="X3199" s="1"/>
      <c r="Y3199" s="1"/>
      <c r="Z3199" s="1"/>
      <c r="AA3199" s="1"/>
      <c r="AB3199" s="1"/>
      <c r="AC3199" s="1"/>
      <c r="AD3199" s="1"/>
      <c r="AE3199" s="1"/>
    </row>
    <row r="3200" spans="1:31">
      <c r="A3200" s="56" t="s">
        <v>186</v>
      </c>
      <c r="B3200" s="2" t="s">
        <v>78</v>
      </c>
      <c r="C3200" s="14" t="s">
        <v>64</v>
      </c>
      <c r="D3200" s="2">
        <v>2016</v>
      </c>
      <c r="E3200" s="14">
        <v>2016</v>
      </c>
      <c r="F3200" s="14" t="s">
        <v>105</v>
      </c>
      <c r="G3200" s="26">
        <v>1765</v>
      </c>
      <c r="H3200" s="26">
        <v>3324</v>
      </c>
      <c r="I3200" s="53">
        <v>8340</v>
      </c>
      <c r="J3200" s="30">
        <v>1</v>
      </c>
      <c r="K3200" s="30">
        <v>0</v>
      </c>
      <c r="L3200" s="149">
        <v>99</v>
      </c>
      <c r="M3200" s="30">
        <v>0.313</v>
      </c>
      <c r="N3200" s="30">
        <v>5.8400000000000001E-2</v>
      </c>
      <c r="O3200" s="1"/>
      <c r="P3200" s="1"/>
      <c r="Q3200" s="1"/>
      <c r="R3200" s="1"/>
      <c r="S3200" s="1"/>
      <c r="T3200" s="1"/>
      <c r="U3200" s="1"/>
      <c r="V3200" s="1"/>
      <c r="W3200" s="1"/>
      <c r="X3200" s="1"/>
      <c r="Y3200" s="1"/>
      <c r="Z3200" s="1"/>
      <c r="AA3200" s="1"/>
      <c r="AB3200" s="1"/>
      <c r="AC3200" s="1"/>
      <c r="AD3200" s="1"/>
      <c r="AE3200" s="1"/>
    </row>
    <row r="3201" spans="1:31">
      <c r="A3201" s="56" t="s">
        <v>187</v>
      </c>
      <c r="B3201" s="2" t="s">
        <v>78</v>
      </c>
      <c r="C3201" s="14" t="s">
        <v>64</v>
      </c>
      <c r="D3201" s="2">
        <v>2016</v>
      </c>
      <c r="E3201" s="14">
        <v>2016</v>
      </c>
      <c r="F3201" s="14" t="s">
        <v>105</v>
      </c>
      <c r="G3201" s="26">
        <v>16974</v>
      </c>
      <c r="H3201" s="26">
        <v>32165</v>
      </c>
      <c r="I3201" s="53">
        <v>83109</v>
      </c>
      <c r="J3201" s="30">
        <v>0.93440000000000001</v>
      </c>
      <c r="K3201" s="30">
        <v>0.93899999999999995</v>
      </c>
      <c r="L3201" s="149">
        <v>99</v>
      </c>
      <c r="M3201" s="30">
        <v>0.313</v>
      </c>
      <c r="N3201" s="30">
        <v>5.8400000000000001E-2</v>
      </c>
      <c r="O3201" s="1"/>
      <c r="P3201" s="1"/>
      <c r="Q3201" s="1"/>
      <c r="R3201" s="1"/>
      <c r="S3201" s="1"/>
      <c r="T3201" s="1"/>
      <c r="U3201" s="1"/>
      <c r="V3201" s="1"/>
      <c r="W3201" s="1"/>
      <c r="X3201" s="1"/>
      <c r="Y3201" s="1"/>
      <c r="Z3201" s="1"/>
      <c r="AA3201" s="1"/>
      <c r="AB3201" s="1"/>
      <c r="AC3201" s="1"/>
      <c r="AD3201" s="1"/>
      <c r="AE3201" s="1"/>
    </row>
    <row r="3202" spans="1:31">
      <c r="A3202" s="56" t="s">
        <v>188</v>
      </c>
      <c r="B3202" s="2" t="s">
        <v>78</v>
      </c>
      <c r="C3202" s="14" t="s">
        <v>64</v>
      </c>
      <c r="D3202" s="2">
        <v>2016</v>
      </c>
      <c r="E3202" s="14">
        <v>2016</v>
      </c>
      <c r="F3202" s="14" t="s">
        <v>105</v>
      </c>
      <c r="G3202" s="26">
        <v>2784</v>
      </c>
      <c r="H3202" s="26">
        <v>5147</v>
      </c>
      <c r="I3202" s="53">
        <v>12193</v>
      </c>
      <c r="J3202" s="30">
        <v>0.98570000000000002</v>
      </c>
      <c r="K3202" s="30">
        <v>0.88660000000000005</v>
      </c>
      <c r="L3202" s="149">
        <v>99</v>
      </c>
      <c r="M3202" s="30">
        <v>0.313</v>
      </c>
      <c r="N3202" s="30">
        <v>5.8400000000000001E-2</v>
      </c>
      <c r="O3202" s="1"/>
      <c r="P3202" s="1"/>
      <c r="Q3202" s="1"/>
      <c r="R3202" s="1"/>
      <c r="S3202" s="1"/>
      <c r="T3202" s="1"/>
      <c r="U3202" s="1"/>
      <c r="V3202" s="1"/>
      <c r="W3202" s="1"/>
      <c r="X3202" s="1"/>
      <c r="Y3202" s="1"/>
      <c r="Z3202" s="1"/>
      <c r="AA3202" s="1"/>
      <c r="AB3202" s="1"/>
      <c r="AC3202" s="1"/>
      <c r="AD3202" s="1"/>
      <c r="AE3202" s="1"/>
    </row>
    <row r="3203" spans="1:31">
      <c r="A3203" s="56" t="s">
        <v>189</v>
      </c>
      <c r="B3203" s="2" t="s">
        <v>78</v>
      </c>
      <c r="C3203" s="14" t="s">
        <v>64</v>
      </c>
      <c r="D3203" s="2">
        <v>2016</v>
      </c>
      <c r="E3203" s="14">
        <v>2016</v>
      </c>
      <c r="F3203" s="14" t="s">
        <v>105</v>
      </c>
      <c r="G3203" s="26">
        <v>629</v>
      </c>
      <c r="H3203" s="26">
        <v>1410</v>
      </c>
      <c r="I3203" s="53">
        <v>9164</v>
      </c>
      <c r="J3203" s="30">
        <v>0.88460000000000005</v>
      </c>
      <c r="K3203" s="30">
        <v>0.89470000000000005</v>
      </c>
      <c r="L3203" s="149">
        <v>99</v>
      </c>
      <c r="M3203" s="30">
        <v>0.313</v>
      </c>
      <c r="N3203" s="30">
        <v>5.8400000000000001E-2</v>
      </c>
      <c r="O3203" s="1"/>
      <c r="P3203" s="1"/>
      <c r="Q3203" s="1"/>
      <c r="R3203" s="1"/>
      <c r="S3203" s="1"/>
      <c r="T3203" s="1"/>
      <c r="U3203" s="1"/>
      <c r="V3203" s="1"/>
      <c r="W3203" s="1"/>
      <c r="X3203" s="1"/>
      <c r="Y3203" s="1"/>
      <c r="Z3203" s="1"/>
      <c r="AA3203" s="1"/>
      <c r="AB3203" s="1"/>
      <c r="AC3203" s="1"/>
      <c r="AD3203" s="1"/>
      <c r="AE3203" s="1"/>
    </row>
    <row r="3204" spans="1:31">
      <c r="A3204" s="56" t="s">
        <v>190</v>
      </c>
      <c r="B3204" s="2" t="s">
        <v>77</v>
      </c>
      <c r="C3204" s="14" t="s">
        <v>64</v>
      </c>
      <c r="D3204" s="2">
        <v>2016</v>
      </c>
      <c r="E3204" s="14">
        <v>2016</v>
      </c>
      <c r="F3204" s="14" t="s">
        <v>105</v>
      </c>
      <c r="G3204" s="26">
        <v>33984</v>
      </c>
      <c r="H3204" s="26">
        <v>67647</v>
      </c>
      <c r="I3204" s="53">
        <v>276288</v>
      </c>
      <c r="J3204" s="30">
        <v>0.96919999999999995</v>
      </c>
      <c r="K3204" s="30">
        <v>0.97850000000000004</v>
      </c>
      <c r="L3204" s="149">
        <v>15</v>
      </c>
      <c r="M3204" s="30">
        <v>0.46700000000000003</v>
      </c>
      <c r="N3204" s="30">
        <v>4.4600000000000001E-2</v>
      </c>
      <c r="O3204" s="1"/>
      <c r="P3204" s="1"/>
      <c r="Q3204" s="1"/>
      <c r="R3204" s="1"/>
      <c r="S3204" s="1"/>
      <c r="T3204" s="1"/>
      <c r="U3204" s="1"/>
      <c r="V3204" s="1"/>
      <c r="W3204" s="1"/>
      <c r="X3204" s="1"/>
      <c r="Y3204" s="1"/>
      <c r="Z3204" s="1"/>
      <c r="AA3204" s="1"/>
      <c r="AB3204" s="1"/>
      <c r="AC3204" s="1"/>
      <c r="AD3204" s="1"/>
      <c r="AE3204" s="1"/>
    </row>
    <row r="3205" spans="1:31">
      <c r="A3205" s="56" t="s">
        <v>191</v>
      </c>
      <c r="B3205" s="2" t="s">
        <v>78</v>
      </c>
      <c r="C3205" s="14" t="s">
        <v>64</v>
      </c>
      <c r="D3205" s="2">
        <v>2016</v>
      </c>
      <c r="E3205" s="14">
        <v>2016</v>
      </c>
      <c r="F3205" s="14" t="s">
        <v>105</v>
      </c>
      <c r="G3205" s="26">
        <v>2608</v>
      </c>
      <c r="H3205" s="26">
        <v>5300</v>
      </c>
      <c r="I3205" s="53">
        <v>11961</v>
      </c>
      <c r="J3205" s="30" t="s">
        <v>66</v>
      </c>
      <c r="K3205" s="30" t="s">
        <v>66</v>
      </c>
      <c r="L3205" s="149">
        <v>99</v>
      </c>
      <c r="M3205" s="30">
        <v>0.313</v>
      </c>
      <c r="N3205" s="30">
        <v>5.8400000000000001E-2</v>
      </c>
      <c r="O3205" s="1"/>
      <c r="P3205" s="1"/>
      <c r="Q3205" s="1"/>
      <c r="R3205" s="1"/>
      <c r="S3205" s="1"/>
      <c r="T3205" s="1"/>
      <c r="U3205" s="1"/>
      <c r="V3205" s="1"/>
      <c r="W3205" s="1"/>
      <c r="X3205" s="1"/>
      <c r="Y3205" s="1"/>
      <c r="Z3205" s="1"/>
      <c r="AA3205" s="1"/>
      <c r="AB3205" s="1"/>
      <c r="AC3205" s="1"/>
      <c r="AD3205" s="1"/>
      <c r="AE3205" s="1"/>
    </row>
    <row r="3206" spans="1:31">
      <c r="A3206" s="56" t="s">
        <v>192</v>
      </c>
      <c r="B3206" s="2" t="s">
        <v>78</v>
      </c>
      <c r="C3206" s="14" t="s">
        <v>64</v>
      </c>
      <c r="D3206" s="2">
        <v>2016</v>
      </c>
      <c r="E3206" s="14">
        <v>2016</v>
      </c>
      <c r="F3206" s="14" t="s">
        <v>105</v>
      </c>
      <c r="G3206" s="26">
        <v>7255</v>
      </c>
      <c r="H3206" s="26">
        <v>12890</v>
      </c>
      <c r="I3206" s="53">
        <v>38263</v>
      </c>
      <c r="J3206" s="30">
        <v>0.97099999999999997</v>
      </c>
      <c r="K3206" s="30">
        <v>0.98819999999999997</v>
      </c>
      <c r="L3206" s="149">
        <v>99</v>
      </c>
      <c r="M3206" s="30">
        <v>0.313</v>
      </c>
      <c r="N3206" s="30">
        <v>5.8400000000000001E-2</v>
      </c>
      <c r="O3206" s="1"/>
      <c r="P3206" s="1"/>
      <c r="Q3206" s="1"/>
      <c r="R3206" s="1"/>
      <c r="S3206" s="1"/>
      <c r="T3206" s="1"/>
      <c r="U3206" s="1"/>
      <c r="V3206" s="1"/>
      <c r="W3206" s="1"/>
      <c r="X3206" s="1"/>
      <c r="Y3206" s="1"/>
      <c r="Z3206" s="1"/>
      <c r="AA3206" s="1"/>
      <c r="AB3206" s="1"/>
      <c r="AC3206" s="1"/>
      <c r="AD3206" s="1"/>
      <c r="AE3206" s="1"/>
    </row>
    <row r="3207" spans="1:31">
      <c r="A3207" s="13" t="s">
        <v>134</v>
      </c>
      <c r="B3207" s="2" t="s">
        <v>77</v>
      </c>
      <c r="C3207" s="14" t="s">
        <v>64</v>
      </c>
      <c r="D3207" s="2">
        <v>2016</v>
      </c>
      <c r="E3207" s="14">
        <v>2016</v>
      </c>
      <c r="F3207" s="14" t="s">
        <v>105</v>
      </c>
      <c r="G3207" s="26">
        <v>94500</v>
      </c>
      <c r="H3207" s="26">
        <v>218671</v>
      </c>
      <c r="I3207" s="53">
        <v>491844</v>
      </c>
      <c r="J3207" s="30">
        <v>0.9546</v>
      </c>
      <c r="K3207" s="30">
        <v>0.9577</v>
      </c>
      <c r="L3207" s="149">
        <v>38</v>
      </c>
      <c r="M3207" s="30">
        <v>0.34200000000000003</v>
      </c>
      <c r="N3207" s="30">
        <v>2.7199999999999998E-2</v>
      </c>
      <c r="O3207" s="1"/>
      <c r="P3207" s="1"/>
      <c r="Q3207" s="1"/>
      <c r="R3207" s="1"/>
      <c r="S3207" s="1"/>
      <c r="T3207" s="1"/>
      <c r="U3207" s="1"/>
      <c r="V3207" s="1"/>
      <c r="W3207" s="1"/>
      <c r="X3207" s="1"/>
      <c r="Y3207" s="1"/>
      <c r="Z3207" s="1"/>
      <c r="AA3207" s="1"/>
      <c r="AB3207" s="1"/>
      <c r="AC3207" s="1"/>
      <c r="AD3207" s="1"/>
      <c r="AE3207" s="1"/>
    </row>
    <row r="3208" spans="1:31">
      <c r="A3208" s="13" t="s">
        <v>135</v>
      </c>
      <c r="B3208" s="2" t="s">
        <v>78</v>
      </c>
      <c r="C3208" s="14" t="s">
        <v>64</v>
      </c>
      <c r="D3208" s="2">
        <v>2016</v>
      </c>
      <c r="E3208" s="14">
        <v>2016</v>
      </c>
      <c r="F3208" s="14" t="s">
        <v>105</v>
      </c>
      <c r="G3208" s="26">
        <v>1585</v>
      </c>
      <c r="H3208" s="26">
        <v>3699</v>
      </c>
      <c r="I3208" s="53">
        <v>12219</v>
      </c>
      <c r="J3208" s="30">
        <v>1</v>
      </c>
      <c r="K3208" s="30">
        <v>1</v>
      </c>
      <c r="L3208" s="149">
        <v>99</v>
      </c>
      <c r="M3208" s="30">
        <v>0.313</v>
      </c>
      <c r="N3208" s="30">
        <v>5.8400000000000001E-2</v>
      </c>
      <c r="O3208" s="1"/>
      <c r="P3208" s="1"/>
      <c r="Q3208" s="1"/>
      <c r="R3208" s="1"/>
      <c r="S3208" s="1"/>
      <c r="T3208" s="1"/>
      <c r="U3208" s="1"/>
      <c r="V3208" s="1"/>
      <c r="W3208" s="1"/>
      <c r="X3208" s="1"/>
      <c r="Y3208" s="1"/>
      <c r="Z3208" s="1"/>
      <c r="AA3208" s="1"/>
      <c r="AB3208" s="1"/>
      <c r="AC3208" s="1"/>
      <c r="AD3208" s="1"/>
      <c r="AE3208" s="1"/>
    </row>
    <row r="3209" spans="1:31">
      <c r="A3209" s="13" t="s">
        <v>136</v>
      </c>
      <c r="B3209" s="2" t="s">
        <v>78</v>
      </c>
      <c r="C3209" s="14" t="s">
        <v>64</v>
      </c>
      <c r="D3209" s="2">
        <v>2016</v>
      </c>
      <c r="E3209" s="14">
        <v>2016</v>
      </c>
      <c r="F3209" s="14" t="s">
        <v>105</v>
      </c>
      <c r="G3209" s="26">
        <v>12456</v>
      </c>
      <c r="H3209" s="26">
        <v>21148</v>
      </c>
      <c r="I3209" s="53">
        <v>54719</v>
      </c>
      <c r="J3209" s="30">
        <v>0.99609999999999999</v>
      </c>
      <c r="K3209" s="30">
        <v>0.96230000000000004</v>
      </c>
      <c r="L3209" s="149">
        <v>99</v>
      </c>
      <c r="M3209" s="30">
        <v>0.313</v>
      </c>
      <c r="N3209" s="30">
        <v>5.8400000000000001E-2</v>
      </c>
      <c r="O3209" s="1"/>
      <c r="P3209" s="1"/>
      <c r="Q3209" s="1"/>
      <c r="R3209" s="1"/>
      <c r="S3209" s="1"/>
      <c r="T3209" s="1"/>
      <c r="U3209" s="1"/>
      <c r="V3209" s="1"/>
      <c r="W3209" s="1"/>
      <c r="X3209" s="1"/>
      <c r="Y3209" s="1"/>
      <c r="Z3209" s="1"/>
      <c r="AA3209" s="1"/>
      <c r="AB3209" s="1"/>
      <c r="AC3209" s="1"/>
      <c r="AD3209" s="1"/>
      <c r="AE3209" s="1"/>
    </row>
    <row r="3210" spans="1:31">
      <c r="A3210" s="13" t="s">
        <v>137</v>
      </c>
      <c r="B3210" s="2" t="s">
        <v>78</v>
      </c>
      <c r="C3210" s="14" t="s">
        <v>64</v>
      </c>
      <c r="D3210" s="2">
        <v>2016</v>
      </c>
      <c r="E3210" s="14">
        <v>2016</v>
      </c>
      <c r="F3210" s="14" t="s">
        <v>105</v>
      </c>
      <c r="G3210" s="26">
        <v>17431</v>
      </c>
      <c r="H3210" s="26">
        <v>42490</v>
      </c>
      <c r="I3210" s="53">
        <v>93839</v>
      </c>
      <c r="J3210" s="30">
        <v>0.98</v>
      </c>
      <c r="K3210" s="30">
        <v>0.9113</v>
      </c>
      <c r="L3210" s="149">
        <v>99</v>
      </c>
      <c r="M3210" s="30">
        <v>0.313</v>
      </c>
      <c r="N3210" s="30">
        <v>5.8400000000000001E-2</v>
      </c>
    </row>
    <row r="3211" spans="1:31">
      <c r="A3211" s="13" t="s">
        <v>138</v>
      </c>
      <c r="B3211" s="2" t="s">
        <v>78</v>
      </c>
      <c r="C3211" s="14" t="s">
        <v>64</v>
      </c>
      <c r="D3211" s="2">
        <v>2016</v>
      </c>
      <c r="E3211" s="14">
        <v>2016</v>
      </c>
      <c r="F3211" s="14" t="s">
        <v>105</v>
      </c>
      <c r="G3211" s="26">
        <v>1069</v>
      </c>
      <c r="H3211" s="26">
        <v>2072</v>
      </c>
      <c r="I3211" s="53">
        <v>5671</v>
      </c>
      <c r="J3211" s="30">
        <v>1</v>
      </c>
      <c r="K3211" s="30">
        <v>0.90910000000000002</v>
      </c>
      <c r="L3211" s="149">
        <v>99</v>
      </c>
      <c r="M3211" s="30">
        <v>0.313</v>
      </c>
      <c r="N3211" s="30">
        <v>5.8400000000000001E-2</v>
      </c>
    </row>
    <row r="3212" spans="1:31">
      <c r="A3212" s="13" t="s">
        <v>139</v>
      </c>
      <c r="B3212" s="2" t="s">
        <v>78</v>
      </c>
      <c r="C3212" s="14" t="s">
        <v>64</v>
      </c>
      <c r="D3212" s="2">
        <v>2016</v>
      </c>
      <c r="E3212" s="14">
        <v>2016</v>
      </c>
      <c r="F3212" s="14" t="s">
        <v>105</v>
      </c>
      <c r="G3212" s="26">
        <v>70466</v>
      </c>
      <c r="H3212" s="26">
        <v>163720</v>
      </c>
      <c r="I3212" s="53">
        <v>408256</v>
      </c>
      <c r="J3212" s="30">
        <v>0.98</v>
      </c>
      <c r="K3212" s="30">
        <v>0.92620000000000002</v>
      </c>
      <c r="L3212" s="149">
        <v>23</v>
      </c>
      <c r="M3212" s="30">
        <v>0.13</v>
      </c>
      <c r="N3212" s="30">
        <v>1.37E-2</v>
      </c>
    </row>
    <row r="3213" spans="1:31">
      <c r="A3213" s="13" t="s">
        <v>140</v>
      </c>
      <c r="B3213" s="2" t="s">
        <v>78</v>
      </c>
      <c r="C3213" s="14" t="s">
        <v>64</v>
      </c>
      <c r="D3213" s="2">
        <v>2016</v>
      </c>
      <c r="E3213" s="14">
        <v>2016</v>
      </c>
      <c r="F3213" s="14" t="s">
        <v>105</v>
      </c>
      <c r="G3213" s="26">
        <v>10726</v>
      </c>
      <c r="H3213" s="26">
        <v>24414</v>
      </c>
      <c r="I3213" s="53">
        <v>57142</v>
      </c>
      <c r="J3213" s="30">
        <v>0.98640000000000005</v>
      </c>
      <c r="K3213" s="30">
        <v>0.9456</v>
      </c>
      <c r="L3213" s="149">
        <v>99</v>
      </c>
      <c r="M3213" s="30">
        <v>0.313</v>
      </c>
      <c r="N3213" s="30">
        <v>5.8400000000000001E-2</v>
      </c>
    </row>
    <row r="3214" spans="1:31">
      <c r="A3214" s="13" t="s">
        <v>141</v>
      </c>
      <c r="B3214" s="2" t="s">
        <v>78</v>
      </c>
      <c r="C3214" s="14" t="s">
        <v>64</v>
      </c>
      <c r="D3214" s="2">
        <v>2016</v>
      </c>
      <c r="E3214" s="14">
        <v>2016</v>
      </c>
      <c r="F3214" s="14" t="s">
        <v>105</v>
      </c>
      <c r="G3214" s="26">
        <v>6618</v>
      </c>
      <c r="H3214" s="26">
        <v>12378</v>
      </c>
      <c r="I3214" s="53">
        <v>31662</v>
      </c>
      <c r="J3214" s="30">
        <v>0.95899999999999996</v>
      </c>
      <c r="K3214" s="30">
        <v>0.94259999999999999</v>
      </c>
      <c r="L3214" s="149">
        <v>99</v>
      </c>
      <c r="M3214" s="30">
        <v>0.313</v>
      </c>
      <c r="N3214" s="30">
        <v>5.8400000000000001E-2</v>
      </c>
    </row>
    <row r="3215" spans="1:31">
      <c r="A3215" s="13" t="s">
        <v>142</v>
      </c>
      <c r="B3215" s="2" t="s">
        <v>78</v>
      </c>
      <c r="C3215" s="14" t="s">
        <v>64</v>
      </c>
      <c r="D3215" s="2">
        <v>2016</v>
      </c>
      <c r="E3215" s="14">
        <v>2016</v>
      </c>
      <c r="F3215" s="14" t="s">
        <v>105</v>
      </c>
      <c r="G3215" s="26">
        <v>1569</v>
      </c>
      <c r="H3215" s="26">
        <v>3147</v>
      </c>
      <c r="I3215" s="53">
        <v>7776</v>
      </c>
      <c r="J3215" s="30">
        <v>0.90139999999999998</v>
      </c>
      <c r="K3215" s="30">
        <v>0.74509999999999998</v>
      </c>
      <c r="L3215" s="149">
        <v>99</v>
      </c>
      <c r="M3215" s="30">
        <v>0.313</v>
      </c>
      <c r="N3215" s="30">
        <v>5.8400000000000001E-2</v>
      </c>
    </row>
    <row r="3216" spans="1:31">
      <c r="A3216" s="13" t="s">
        <v>143</v>
      </c>
      <c r="B3216" s="2" t="s">
        <v>79</v>
      </c>
      <c r="C3216" s="14" t="s">
        <v>64</v>
      </c>
      <c r="D3216" s="2">
        <v>2016</v>
      </c>
      <c r="E3216" s="14">
        <v>2016</v>
      </c>
      <c r="F3216" s="14" t="s">
        <v>105</v>
      </c>
      <c r="G3216" s="26">
        <v>551477</v>
      </c>
      <c r="H3216" s="26">
        <v>1099674</v>
      </c>
      <c r="I3216" s="53">
        <v>4083377</v>
      </c>
      <c r="J3216" s="30">
        <v>0.95320000000000005</v>
      </c>
      <c r="K3216" s="30">
        <v>0.82469999999999999</v>
      </c>
      <c r="L3216" s="149">
        <v>139</v>
      </c>
      <c r="M3216" s="30">
        <v>0.59</v>
      </c>
      <c r="N3216" s="30">
        <v>7.4899999999999994E-2</v>
      </c>
    </row>
    <row r="3217" spans="1:14">
      <c r="A3217" s="13" t="s">
        <v>144</v>
      </c>
      <c r="B3217" s="2" t="s">
        <v>78</v>
      </c>
      <c r="C3217" s="14" t="s">
        <v>64</v>
      </c>
      <c r="D3217" s="2">
        <v>2016</v>
      </c>
      <c r="E3217" s="14">
        <v>2016</v>
      </c>
      <c r="F3217" s="14" t="s">
        <v>105</v>
      </c>
      <c r="G3217" s="26">
        <v>11896</v>
      </c>
      <c r="H3217" s="26">
        <v>28999</v>
      </c>
      <c r="I3217" s="53">
        <v>69982</v>
      </c>
      <c r="J3217" s="30">
        <v>0.99139999999999995</v>
      </c>
      <c r="K3217" s="30">
        <v>0.97089999999999999</v>
      </c>
      <c r="L3217" s="149">
        <v>99</v>
      </c>
      <c r="M3217" s="30">
        <v>0.313</v>
      </c>
      <c r="N3217" s="30">
        <v>5.8400000000000001E-2</v>
      </c>
    </row>
    <row r="3218" spans="1:14">
      <c r="A3218" s="13" t="s">
        <v>145</v>
      </c>
      <c r="B3218" s="2" t="s">
        <v>78</v>
      </c>
      <c r="C3218" s="14" t="s">
        <v>64</v>
      </c>
      <c r="D3218" s="2">
        <v>2016</v>
      </c>
      <c r="E3218" s="14">
        <v>2016</v>
      </c>
      <c r="F3218" s="14" t="s">
        <v>105</v>
      </c>
      <c r="G3218" s="26">
        <v>6227</v>
      </c>
      <c r="H3218" s="26">
        <v>10235</v>
      </c>
      <c r="I3218" s="53">
        <v>45147</v>
      </c>
      <c r="J3218" s="30">
        <v>0.95220000000000005</v>
      </c>
      <c r="K3218" s="30">
        <v>0.89129999999999998</v>
      </c>
      <c r="L3218" s="149">
        <v>99</v>
      </c>
      <c r="M3218" s="30">
        <v>0.313</v>
      </c>
      <c r="N3218" s="30">
        <v>5.8400000000000001E-2</v>
      </c>
    </row>
    <row r="3219" spans="1:14">
      <c r="A3219" s="13" t="s">
        <v>146</v>
      </c>
      <c r="B3219" s="2" t="s">
        <v>78</v>
      </c>
      <c r="C3219" s="14" t="s">
        <v>64</v>
      </c>
      <c r="D3219" s="2">
        <v>2016</v>
      </c>
      <c r="E3219" s="14">
        <v>2016</v>
      </c>
      <c r="F3219" s="14" t="s">
        <v>105</v>
      </c>
      <c r="G3219" s="26">
        <v>1084</v>
      </c>
      <c r="H3219" s="26">
        <v>1997</v>
      </c>
      <c r="I3219" s="53">
        <v>4844</v>
      </c>
      <c r="J3219" s="30">
        <v>1</v>
      </c>
      <c r="K3219" s="30">
        <v>0.94120000000000004</v>
      </c>
      <c r="L3219" s="149">
        <v>99</v>
      </c>
      <c r="M3219" s="30">
        <v>0.313</v>
      </c>
      <c r="N3219" s="30">
        <v>5.8400000000000001E-2</v>
      </c>
    </row>
    <row r="3220" spans="1:14">
      <c r="A3220" s="13" t="s">
        <v>147</v>
      </c>
      <c r="B3220" s="2" t="s">
        <v>78</v>
      </c>
      <c r="C3220" s="14" t="s">
        <v>64</v>
      </c>
      <c r="D3220" s="2">
        <v>2016</v>
      </c>
      <c r="E3220" s="14">
        <v>2016</v>
      </c>
      <c r="F3220" s="14" t="s">
        <v>105</v>
      </c>
      <c r="G3220" s="26">
        <v>6663</v>
      </c>
      <c r="H3220" s="26">
        <v>12443</v>
      </c>
      <c r="I3220" s="53">
        <v>41770</v>
      </c>
      <c r="J3220" s="30">
        <v>0.94059999999999999</v>
      </c>
      <c r="K3220" s="30">
        <v>0.9909</v>
      </c>
      <c r="L3220" s="149">
        <v>99</v>
      </c>
      <c r="M3220" s="30">
        <v>0.313</v>
      </c>
      <c r="N3220" s="30">
        <v>5.8400000000000001E-2</v>
      </c>
    </row>
    <row r="3221" spans="1:14">
      <c r="A3221" s="13" t="s">
        <v>148</v>
      </c>
      <c r="B3221" s="2" t="s">
        <v>78</v>
      </c>
      <c r="C3221" s="14" t="s">
        <v>64</v>
      </c>
      <c r="D3221" s="2">
        <v>2016</v>
      </c>
      <c r="E3221" s="14">
        <v>2016</v>
      </c>
      <c r="F3221" s="14" t="s">
        <v>105</v>
      </c>
      <c r="G3221" s="26">
        <v>24440</v>
      </c>
      <c r="H3221" s="26">
        <v>56347</v>
      </c>
      <c r="I3221" s="53">
        <v>139859</v>
      </c>
      <c r="J3221" s="30">
        <v>0.97150000000000003</v>
      </c>
      <c r="K3221" s="30">
        <v>0.96679999999999999</v>
      </c>
      <c r="L3221" s="149">
        <v>7</v>
      </c>
      <c r="M3221" s="30">
        <v>0.28599999999999998</v>
      </c>
      <c r="N3221" s="30">
        <v>2.3199999999999998E-2</v>
      </c>
    </row>
    <row r="3222" spans="1:14">
      <c r="A3222" s="13" t="s">
        <v>149</v>
      </c>
      <c r="B3222" s="2" t="s">
        <v>78</v>
      </c>
      <c r="C3222" s="14" t="s">
        <v>64</v>
      </c>
      <c r="D3222" s="2">
        <v>2016</v>
      </c>
      <c r="E3222" s="14">
        <v>2016</v>
      </c>
      <c r="F3222" s="14" t="s">
        <v>105</v>
      </c>
      <c r="G3222" s="26">
        <v>520</v>
      </c>
      <c r="H3222" s="26">
        <v>1088</v>
      </c>
      <c r="I3222" s="53">
        <v>3166</v>
      </c>
      <c r="J3222" s="30">
        <v>1</v>
      </c>
      <c r="K3222" s="30">
        <v>0.94440000000000002</v>
      </c>
      <c r="L3222" s="149">
        <v>99</v>
      </c>
      <c r="M3222" s="30">
        <v>0.313</v>
      </c>
      <c r="N3222" s="30">
        <v>5.8400000000000001E-2</v>
      </c>
    </row>
    <row r="3223" spans="1:14">
      <c r="A3223" s="13" t="s">
        <v>150</v>
      </c>
      <c r="B3223" s="2" t="s">
        <v>78</v>
      </c>
      <c r="C3223" s="14" t="s">
        <v>64</v>
      </c>
      <c r="D3223" s="2">
        <v>2016</v>
      </c>
      <c r="E3223" s="14">
        <v>2016</v>
      </c>
      <c r="F3223" s="14" t="s">
        <v>105</v>
      </c>
      <c r="G3223" s="26">
        <v>448</v>
      </c>
      <c r="H3223" s="26">
        <v>784</v>
      </c>
      <c r="I3223" s="53">
        <v>3749</v>
      </c>
      <c r="J3223" s="30">
        <v>0.95</v>
      </c>
      <c r="K3223" s="30">
        <v>0.92310000000000003</v>
      </c>
      <c r="L3223" s="149">
        <v>99</v>
      </c>
      <c r="M3223" s="30">
        <v>0.313</v>
      </c>
      <c r="N3223" s="30">
        <v>5.8400000000000001E-2</v>
      </c>
    </row>
    <row r="3224" spans="1:14">
      <c r="A3224" s="13" t="s">
        <v>151</v>
      </c>
      <c r="B3224" s="2" t="s">
        <v>78</v>
      </c>
      <c r="C3224" s="14" t="s">
        <v>64</v>
      </c>
      <c r="D3224" s="2">
        <v>2016</v>
      </c>
      <c r="E3224" s="14">
        <v>2016</v>
      </c>
      <c r="F3224" s="14" t="s">
        <v>105</v>
      </c>
      <c r="G3224" s="26">
        <v>21783</v>
      </c>
      <c r="H3224" s="26">
        <v>47811</v>
      </c>
      <c r="I3224" s="53">
        <v>182600</v>
      </c>
      <c r="J3224" s="30">
        <v>0.99119999999999997</v>
      </c>
      <c r="K3224" s="30">
        <v>0.94750000000000001</v>
      </c>
      <c r="L3224" s="149">
        <v>10</v>
      </c>
      <c r="M3224" s="30">
        <v>0.1</v>
      </c>
      <c r="N3224" s="30">
        <v>4.1399999999999999E-2</v>
      </c>
    </row>
    <row r="3225" spans="1:14">
      <c r="A3225" s="13" t="s">
        <v>152</v>
      </c>
      <c r="B3225" s="2" t="s">
        <v>78</v>
      </c>
      <c r="C3225" s="14" t="s">
        <v>64</v>
      </c>
      <c r="D3225" s="2">
        <v>2016</v>
      </c>
      <c r="E3225" s="14">
        <v>2016</v>
      </c>
      <c r="F3225" s="14" t="s">
        <v>105</v>
      </c>
      <c r="G3225" s="26">
        <v>3532</v>
      </c>
      <c r="H3225" s="26">
        <v>7246</v>
      </c>
      <c r="I3225" s="53">
        <v>32656</v>
      </c>
      <c r="J3225" s="30">
        <v>0.96689999999999998</v>
      </c>
      <c r="K3225" s="30">
        <v>0.90410000000000001</v>
      </c>
      <c r="L3225" s="149">
        <v>99</v>
      </c>
      <c r="M3225" s="30">
        <v>0.313</v>
      </c>
      <c r="N3225" s="30">
        <v>5.8400000000000001E-2</v>
      </c>
    </row>
    <row r="3226" spans="1:14">
      <c r="A3226" s="13" t="s">
        <v>153</v>
      </c>
      <c r="B3226" s="2" t="s">
        <v>78</v>
      </c>
      <c r="C3226" s="14" t="s">
        <v>64</v>
      </c>
      <c r="D3226" s="2">
        <v>2016</v>
      </c>
      <c r="E3226" s="14">
        <v>2016</v>
      </c>
      <c r="F3226" s="14" t="s">
        <v>105</v>
      </c>
      <c r="G3226" s="26">
        <v>4373</v>
      </c>
      <c r="H3226" s="26">
        <v>7684</v>
      </c>
      <c r="I3226" s="53">
        <v>25773</v>
      </c>
      <c r="J3226" s="30" t="s">
        <v>66</v>
      </c>
      <c r="K3226" s="30" t="s">
        <v>66</v>
      </c>
      <c r="L3226" s="149">
        <v>99</v>
      </c>
      <c r="M3226" s="30">
        <v>0.313</v>
      </c>
      <c r="N3226" s="30">
        <v>5.8400000000000001E-2</v>
      </c>
    </row>
    <row r="3227" spans="1:14">
      <c r="A3227" s="13" t="s">
        <v>154</v>
      </c>
      <c r="B3227" s="2" t="s">
        <v>77</v>
      </c>
      <c r="C3227" s="14" t="s">
        <v>64</v>
      </c>
      <c r="D3227" s="2">
        <v>2016</v>
      </c>
      <c r="E3227" s="14">
        <v>2016</v>
      </c>
      <c r="F3227" s="14" t="s">
        <v>105</v>
      </c>
      <c r="G3227" s="26">
        <v>123573</v>
      </c>
      <c r="H3227" s="26">
        <v>252962</v>
      </c>
      <c r="I3227" s="53">
        <v>908780</v>
      </c>
      <c r="J3227" s="30">
        <v>0.9879</v>
      </c>
      <c r="K3227" s="30">
        <v>1</v>
      </c>
      <c r="L3227" s="149">
        <v>46</v>
      </c>
      <c r="M3227" s="30">
        <v>0.41299999999999998</v>
      </c>
      <c r="N3227" s="30">
        <v>4.7500000000000001E-2</v>
      </c>
    </row>
    <row r="3228" spans="1:14">
      <c r="A3228" s="13" t="s">
        <v>155</v>
      </c>
      <c r="B3228" s="2" t="s">
        <v>77</v>
      </c>
      <c r="C3228" s="14" t="s">
        <v>64</v>
      </c>
      <c r="D3228" s="2">
        <v>2016</v>
      </c>
      <c r="E3228" s="14">
        <v>2016</v>
      </c>
      <c r="F3228" s="14" t="s">
        <v>105</v>
      </c>
      <c r="G3228" s="26">
        <v>9397</v>
      </c>
      <c r="H3228" s="26">
        <v>17692</v>
      </c>
      <c r="I3228" s="53">
        <v>63813</v>
      </c>
      <c r="J3228" s="30" t="s">
        <v>66</v>
      </c>
      <c r="K3228" s="30" t="s">
        <v>66</v>
      </c>
      <c r="L3228" s="149">
        <v>99</v>
      </c>
      <c r="M3228" s="30">
        <v>0.313</v>
      </c>
      <c r="N3228" s="30">
        <v>5.8400000000000001E-2</v>
      </c>
    </row>
    <row r="3229" spans="1:14">
      <c r="A3229" s="13" t="s">
        <v>156</v>
      </c>
      <c r="B3229" s="2" t="s">
        <v>78</v>
      </c>
      <c r="C3229" s="14" t="s">
        <v>64</v>
      </c>
      <c r="D3229" s="2">
        <v>2016</v>
      </c>
      <c r="E3229" s="14">
        <v>2016</v>
      </c>
      <c r="F3229" s="14" t="s">
        <v>105</v>
      </c>
      <c r="G3229" s="26">
        <v>1101</v>
      </c>
      <c r="H3229" s="26">
        <v>2025</v>
      </c>
      <c r="I3229" s="53">
        <v>6243</v>
      </c>
      <c r="J3229" s="30">
        <v>1</v>
      </c>
      <c r="K3229" s="30">
        <v>0.94440000000000002</v>
      </c>
      <c r="L3229" s="149">
        <v>99</v>
      </c>
      <c r="M3229" s="30">
        <v>0.313</v>
      </c>
      <c r="N3229" s="30">
        <v>5.8400000000000001E-2</v>
      </c>
    </row>
    <row r="3230" spans="1:14">
      <c r="A3230" s="13" t="s">
        <v>157</v>
      </c>
      <c r="B3230" s="2" t="s">
        <v>78</v>
      </c>
      <c r="C3230" s="14" t="s">
        <v>64</v>
      </c>
      <c r="D3230" s="2">
        <v>2016</v>
      </c>
      <c r="E3230" s="14">
        <v>2016</v>
      </c>
      <c r="F3230" s="14" t="s">
        <v>105</v>
      </c>
      <c r="G3230" s="26">
        <v>128747</v>
      </c>
      <c r="H3230" s="26">
        <v>286427</v>
      </c>
      <c r="I3230" s="53">
        <v>841372</v>
      </c>
      <c r="J3230" s="30">
        <v>0.99409999999999998</v>
      </c>
      <c r="K3230" s="30">
        <v>0.93369999999999997</v>
      </c>
      <c r="L3230" s="149">
        <v>40</v>
      </c>
      <c r="M3230" s="30">
        <v>0.17499999999999999</v>
      </c>
      <c r="N3230" s="30">
        <v>3.5200000000000002E-2</v>
      </c>
    </row>
    <row r="3231" spans="1:14">
      <c r="A3231" s="13" t="s">
        <v>158</v>
      </c>
      <c r="B3231" s="2" t="s">
        <v>77</v>
      </c>
      <c r="C3231" s="14" t="s">
        <v>64</v>
      </c>
      <c r="D3231" s="2">
        <v>2016</v>
      </c>
      <c r="E3231" s="14">
        <v>2016</v>
      </c>
      <c r="F3231" s="14" t="s">
        <v>105</v>
      </c>
      <c r="G3231" s="26">
        <v>102234</v>
      </c>
      <c r="H3231" s="26">
        <v>213173</v>
      </c>
      <c r="I3231" s="53">
        <v>556837</v>
      </c>
      <c r="J3231" s="30">
        <v>0.98970000000000002</v>
      </c>
      <c r="K3231" s="30">
        <v>0.99150000000000005</v>
      </c>
      <c r="L3231" s="149">
        <v>41</v>
      </c>
      <c r="M3231" s="30">
        <v>0.41499999999999998</v>
      </c>
      <c r="N3231" s="30">
        <v>3.9899999999999998E-2</v>
      </c>
    </row>
    <row r="3232" spans="1:14">
      <c r="A3232" s="13" t="s">
        <v>159</v>
      </c>
      <c r="B3232" s="2" t="s">
        <v>78</v>
      </c>
      <c r="C3232" s="14" t="s">
        <v>64</v>
      </c>
      <c r="D3232" s="2">
        <v>2016</v>
      </c>
      <c r="E3232" s="14">
        <v>2016</v>
      </c>
      <c r="F3232" s="14" t="s">
        <v>105</v>
      </c>
      <c r="G3232" s="26">
        <v>2514</v>
      </c>
      <c r="H3232" s="26">
        <v>5527</v>
      </c>
      <c r="I3232" s="53">
        <v>18961</v>
      </c>
      <c r="J3232" s="30">
        <v>0.98909999999999998</v>
      </c>
      <c r="K3232" s="30">
        <v>0.93940000000000001</v>
      </c>
      <c r="L3232" s="149">
        <v>99</v>
      </c>
      <c r="M3232" s="30">
        <v>0.313</v>
      </c>
      <c r="N3232" s="30">
        <v>5.8400000000000001E-2</v>
      </c>
    </row>
    <row r="3233" spans="1:31">
      <c r="A3233" s="13" t="s">
        <v>160</v>
      </c>
      <c r="B3233" s="2" t="s">
        <v>78</v>
      </c>
      <c r="C3233" s="14" t="s">
        <v>64</v>
      </c>
      <c r="D3233" s="2">
        <v>2016</v>
      </c>
      <c r="E3233" s="14">
        <v>2016</v>
      </c>
      <c r="F3233" s="14" t="s">
        <v>105</v>
      </c>
      <c r="G3233" s="26">
        <v>179421</v>
      </c>
      <c r="H3233" s="26">
        <v>391714</v>
      </c>
      <c r="I3233" s="53">
        <v>874093</v>
      </c>
      <c r="J3233" s="30">
        <v>0.99450000000000005</v>
      </c>
      <c r="K3233" s="30">
        <v>0.95569999999999999</v>
      </c>
      <c r="L3233" s="149">
        <v>42</v>
      </c>
      <c r="M3233" s="30">
        <v>0.26200000000000001</v>
      </c>
      <c r="N3233" s="30">
        <v>2.53E-2</v>
      </c>
    </row>
    <row r="3234" spans="1:31">
      <c r="A3234" s="13" t="s">
        <v>161</v>
      </c>
      <c r="B3234" s="2" t="s">
        <v>77</v>
      </c>
      <c r="C3234" s="14" t="s">
        <v>64</v>
      </c>
      <c r="D3234" s="2">
        <v>2016</v>
      </c>
      <c r="E3234" s="14">
        <v>2016</v>
      </c>
      <c r="F3234" s="14" t="s">
        <v>105</v>
      </c>
      <c r="G3234" s="26">
        <v>142524</v>
      </c>
      <c r="H3234" s="26">
        <v>286685</v>
      </c>
      <c r="I3234" s="53">
        <v>902854</v>
      </c>
      <c r="J3234" s="30">
        <v>0.98499999999999999</v>
      </c>
      <c r="K3234" s="30">
        <v>0.99050000000000005</v>
      </c>
      <c r="L3234" s="149">
        <v>58</v>
      </c>
      <c r="M3234" s="30">
        <v>0.32800000000000001</v>
      </c>
      <c r="N3234" s="30">
        <v>2.9499999999999998E-2</v>
      </c>
    </row>
    <row r="3235" spans="1:31">
      <c r="A3235" s="13" t="s">
        <v>162</v>
      </c>
      <c r="B3235" s="2" t="s">
        <v>77</v>
      </c>
      <c r="C3235" s="14" t="s">
        <v>64</v>
      </c>
      <c r="D3235" s="2">
        <v>2016</v>
      </c>
      <c r="E3235" s="14">
        <v>2016</v>
      </c>
      <c r="F3235" s="14" t="s">
        <v>105</v>
      </c>
      <c r="G3235" s="26">
        <v>35193</v>
      </c>
      <c r="H3235" s="26">
        <v>53215</v>
      </c>
      <c r="I3235" s="53">
        <v>224172</v>
      </c>
      <c r="J3235" s="30" t="s">
        <v>66</v>
      </c>
      <c r="K3235" s="30" t="s">
        <v>66</v>
      </c>
      <c r="L3235" s="149">
        <v>12</v>
      </c>
      <c r="M3235" s="30">
        <v>0.5</v>
      </c>
      <c r="N3235" s="30">
        <v>6.5799999999999997E-2</v>
      </c>
    </row>
    <row r="3236" spans="1:31">
      <c r="A3236" s="13" t="s">
        <v>163</v>
      </c>
      <c r="B3236" s="2" t="s">
        <v>78</v>
      </c>
      <c r="C3236" s="14" t="s">
        <v>64</v>
      </c>
      <c r="D3236" s="2">
        <v>2016</v>
      </c>
      <c r="E3236" s="14">
        <v>2016</v>
      </c>
      <c r="F3236" s="14" t="s">
        <v>105</v>
      </c>
      <c r="G3236" s="26">
        <v>51610</v>
      </c>
      <c r="H3236" s="26">
        <v>115760</v>
      </c>
      <c r="I3236" s="53">
        <v>299474</v>
      </c>
      <c r="J3236" s="30">
        <v>0.96750000000000003</v>
      </c>
      <c r="K3236" s="30">
        <v>0.84819999999999995</v>
      </c>
      <c r="L3236" s="149">
        <v>13</v>
      </c>
      <c r="M3236" s="30">
        <v>0.23100000000000001</v>
      </c>
      <c r="N3236" s="30">
        <v>3.4599999999999999E-2</v>
      </c>
    </row>
    <row r="3237" spans="1:31">
      <c r="A3237" s="13" t="s">
        <v>164</v>
      </c>
      <c r="B3237" s="2" t="s">
        <v>77</v>
      </c>
      <c r="C3237" s="14" t="s">
        <v>64</v>
      </c>
      <c r="D3237" s="2">
        <v>2016</v>
      </c>
      <c r="E3237" s="14">
        <v>2016</v>
      </c>
      <c r="F3237" s="14" t="s">
        <v>105</v>
      </c>
      <c r="G3237" s="26">
        <v>9962</v>
      </c>
      <c r="H3237" s="26">
        <v>18104</v>
      </c>
      <c r="I3237" s="53">
        <v>62125</v>
      </c>
      <c r="J3237" s="30" t="s">
        <v>66</v>
      </c>
      <c r="K3237" s="30" t="s">
        <v>66</v>
      </c>
      <c r="L3237" s="149">
        <v>99</v>
      </c>
      <c r="M3237" s="30">
        <v>0.313</v>
      </c>
      <c r="N3237" s="30">
        <v>5.8400000000000001E-2</v>
      </c>
    </row>
    <row r="3238" spans="1:31">
      <c r="A3238" s="13" t="s">
        <v>165</v>
      </c>
      <c r="B3238" s="2" t="s">
        <v>77</v>
      </c>
      <c r="C3238" s="14" t="s">
        <v>64</v>
      </c>
      <c r="D3238" s="2">
        <v>2016</v>
      </c>
      <c r="E3238" s="14">
        <v>2016</v>
      </c>
      <c r="F3238" s="14" t="s">
        <v>105</v>
      </c>
      <c r="G3238" s="26">
        <v>15096</v>
      </c>
      <c r="H3238" s="26">
        <v>29256</v>
      </c>
      <c r="I3238" s="53">
        <v>155972</v>
      </c>
      <c r="J3238" s="30">
        <v>0.95189999999999997</v>
      </c>
      <c r="K3238" s="30">
        <v>0.90269999999999995</v>
      </c>
      <c r="L3238" s="149">
        <v>99</v>
      </c>
      <c r="M3238" s="30">
        <v>0.313</v>
      </c>
      <c r="N3238" s="30">
        <v>5.8400000000000001E-2</v>
      </c>
    </row>
    <row r="3239" spans="1:31">
      <c r="A3239" s="13" t="s">
        <v>166</v>
      </c>
      <c r="B3239" s="2" t="s">
        <v>77</v>
      </c>
      <c r="C3239" s="14" t="s">
        <v>64</v>
      </c>
      <c r="D3239" s="2">
        <v>2016</v>
      </c>
      <c r="E3239" s="14">
        <v>2016</v>
      </c>
      <c r="F3239" s="14" t="s">
        <v>105</v>
      </c>
      <c r="G3239" s="26">
        <v>18325</v>
      </c>
      <c r="H3239" s="26">
        <v>37874</v>
      </c>
      <c r="I3239" s="53">
        <v>145865</v>
      </c>
      <c r="J3239" s="30">
        <v>0.96660000000000001</v>
      </c>
      <c r="K3239" s="30">
        <v>0.88400000000000001</v>
      </c>
      <c r="L3239" s="149">
        <v>99</v>
      </c>
      <c r="M3239" s="30">
        <v>0.313</v>
      </c>
      <c r="N3239" s="30">
        <v>5.8400000000000001E-2</v>
      </c>
    </row>
    <row r="3240" spans="1:31">
      <c r="A3240" s="13" t="s">
        <v>167</v>
      </c>
      <c r="B3240" s="2" t="s">
        <v>77</v>
      </c>
      <c r="C3240" s="14" t="s">
        <v>64</v>
      </c>
      <c r="D3240" s="2">
        <v>2016</v>
      </c>
      <c r="E3240" s="14">
        <v>2016</v>
      </c>
      <c r="F3240" s="14" t="s">
        <v>105</v>
      </c>
      <c r="G3240" s="26">
        <v>52747</v>
      </c>
      <c r="H3240" s="26">
        <v>103430</v>
      </c>
      <c r="I3240" s="53">
        <v>447628</v>
      </c>
      <c r="J3240" s="30">
        <v>0.98270000000000002</v>
      </c>
      <c r="K3240" s="30">
        <v>0.98760000000000003</v>
      </c>
      <c r="L3240" s="149">
        <v>21</v>
      </c>
      <c r="M3240" s="30">
        <v>0.23799999999999999</v>
      </c>
      <c r="N3240" s="30">
        <v>4.9200000000000001E-2</v>
      </c>
    </row>
    <row r="3241" spans="1:31">
      <c r="A3241" s="13" t="s">
        <v>168</v>
      </c>
      <c r="B3241" s="2" t="s">
        <v>77</v>
      </c>
      <c r="C3241" s="14" t="s">
        <v>64</v>
      </c>
      <c r="D3241" s="2">
        <v>2016</v>
      </c>
      <c r="E3241" s="14">
        <v>2016</v>
      </c>
      <c r="F3241" s="14" t="s">
        <v>105</v>
      </c>
      <c r="G3241" s="26">
        <v>14500</v>
      </c>
      <c r="H3241" s="26">
        <v>26340</v>
      </c>
      <c r="I3241" s="53">
        <v>79964</v>
      </c>
      <c r="J3241" s="30">
        <v>0.96589999999999998</v>
      </c>
      <c r="K3241" s="30">
        <v>0.98319999999999996</v>
      </c>
      <c r="L3241" s="149">
        <v>99</v>
      </c>
      <c r="M3241" s="30">
        <v>0.313</v>
      </c>
      <c r="N3241" s="30">
        <v>5.8400000000000001E-2</v>
      </c>
    </row>
    <row r="3242" spans="1:31">
      <c r="A3242" s="13" t="s">
        <v>169</v>
      </c>
      <c r="B3242" s="2" t="s">
        <v>78</v>
      </c>
      <c r="C3242" s="14" t="s">
        <v>64</v>
      </c>
      <c r="D3242" s="2">
        <v>2016</v>
      </c>
      <c r="E3242" s="14">
        <v>2016</v>
      </c>
      <c r="F3242" s="14" t="s">
        <v>105</v>
      </c>
      <c r="G3242" s="26">
        <v>12960</v>
      </c>
      <c r="H3242" s="26">
        <v>24222</v>
      </c>
      <c r="I3242" s="53">
        <v>65077</v>
      </c>
      <c r="J3242" s="30">
        <v>0.90690000000000004</v>
      </c>
      <c r="K3242" s="30">
        <v>0.95899999999999996</v>
      </c>
      <c r="L3242" s="149">
        <v>99</v>
      </c>
      <c r="M3242" s="30">
        <v>0.313</v>
      </c>
      <c r="N3242" s="30">
        <v>5.8400000000000001E-2</v>
      </c>
      <c r="O3242" s="1"/>
      <c r="P3242" s="1"/>
      <c r="Q3242" s="1"/>
      <c r="R3242" s="1"/>
      <c r="S3242" s="1"/>
      <c r="T3242" s="1"/>
      <c r="U3242" s="1"/>
      <c r="V3242" s="1"/>
      <c r="W3242" s="1"/>
      <c r="X3242" s="1"/>
      <c r="Y3242" s="1"/>
      <c r="Z3242" s="1"/>
      <c r="AA3242" s="1"/>
      <c r="AB3242" s="1"/>
      <c r="AC3242" s="1"/>
      <c r="AD3242" s="1"/>
      <c r="AE3242" s="1"/>
    </row>
    <row r="3243" spans="1:31">
      <c r="A3243" s="13" t="s">
        <v>170</v>
      </c>
      <c r="B3243" s="2" t="s">
        <v>78</v>
      </c>
      <c r="C3243" s="14" t="s">
        <v>64</v>
      </c>
      <c r="D3243" s="2">
        <v>2016</v>
      </c>
      <c r="E3243" s="14">
        <v>2016</v>
      </c>
      <c r="F3243" s="14" t="s">
        <v>105</v>
      </c>
      <c r="G3243" s="26">
        <v>157</v>
      </c>
      <c r="H3243" s="26">
        <v>265</v>
      </c>
      <c r="I3243" s="53">
        <v>815</v>
      </c>
      <c r="J3243" s="30">
        <v>1</v>
      </c>
      <c r="K3243" s="30">
        <v>1</v>
      </c>
      <c r="L3243" s="149">
        <v>99</v>
      </c>
      <c r="M3243" s="30">
        <v>0.313</v>
      </c>
      <c r="N3243" s="30">
        <v>5.8400000000000001E-2</v>
      </c>
      <c r="O3243" s="1"/>
      <c r="P3243" s="1"/>
      <c r="Q3243" s="1"/>
      <c r="R3243" s="1"/>
      <c r="S3243" s="1"/>
      <c r="T3243" s="1"/>
      <c r="U3243" s="1"/>
      <c r="V3243" s="1"/>
      <c r="W3243" s="1"/>
      <c r="X3243" s="1"/>
      <c r="Y3243" s="1"/>
      <c r="Z3243" s="1"/>
      <c r="AA3243" s="1"/>
      <c r="AB3243" s="1"/>
      <c r="AC3243" s="1"/>
      <c r="AD3243" s="1"/>
      <c r="AE3243" s="1"/>
    </row>
    <row r="3244" spans="1:31">
      <c r="A3244" s="13" t="s">
        <v>171</v>
      </c>
      <c r="B3244" s="2" t="s">
        <v>78</v>
      </c>
      <c r="C3244" s="14" t="s">
        <v>64</v>
      </c>
      <c r="D3244" s="2">
        <v>2016</v>
      </c>
      <c r="E3244" s="14">
        <v>2016</v>
      </c>
      <c r="F3244" s="14" t="s">
        <v>105</v>
      </c>
      <c r="G3244" s="26">
        <v>3172</v>
      </c>
      <c r="H3244" s="26">
        <v>6702</v>
      </c>
      <c r="I3244" s="53">
        <v>18442</v>
      </c>
      <c r="J3244" s="30">
        <v>0.92169999999999996</v>
      </c>
      <c r="K3244" s="30">
        <v>0.8831</v>
      </c>
      <c r="L3244" s="149">
        <v>99</v>
      </c>
      <c r="M3244" s="30">
        <v>0.313</v>
      </c>
      <c r="N3244" s="30">
        <v>5.8400000000000001E-2</v>
      </c>
      <c r="O3244" s="1"/>
      <c r="P3244" s="1"/>
      <c r="Q3244" s="1"/>
      <c r="R3244" s="1"/>
      <c r="S3244" s="1"/>
      <c r="T3244" s="1"/>
      <c r="U3244" s="1"/>
      <c r="V3244" s="1"/>
      <c r="W3244" s="1"/>
      <c r="X3244" s="1"/>
      <c r="Y3244" s="1"/>
      <c r="Z3244" s="1"/>
      <c r="AA3244" s="1"/>
      <c r="AB3244" s="1"/>
      <c r="AC3244" s="1"/>
      <c r="AD3244" s="1"/>
      <c r="AE3244" s="1"/>
    </row>
    <row r="3245" spans="1:31">
      <c r="A3245" s="13" t="s">
        <v>172</v>
      </c>
      <c r="B3245" s="2" t="s">
        <v>77</v>
      </c>
      <c r="C3245" s="14" t="s">
        <v>64</v>
      </c>
      <c r="D3245" s="2">
        <v>2016</v>
      </c>
      <c r="E3245" s="14">
        <v>2016</v>
      </c>
      <c r="F3245" s="14" t="s">
        <v>105</v>
      </c>
      <c r="G3245" s="26">
        <v>22415</v>
      </c>
      <c r="H3245" s="26">
        <v>42303</v>
      </c>
      <c r="I3245" s="53">
        <v>124167</v>
      </c>
      <c r="J3245" s="30">
        <v>0.97140000000000004</v>
      </c>
      <c r="K3245" s="30">
        <v>0.96379999999999999</v>
      </c>
      <c r="L3245" s="149">
        <v>9</v>
      </c>
      <c r="M3245" s="30">
        <v>0.222</v>
      </c>
      <c r="N3245" s="30">
        <v>1.5299999999999999E-2</v>
      </c>
      <c r="O3245" s="1"/>
      <c r="P3245" s="1"/>
      <c r="Q3245" s="1"/>
      <c r="R3245" s="1"/>
      <c r="S3245" s="1"/>
      <c r="T3245" s="1"/>
      <c r="U3245" s="1"/>
      <c r="V3245" s="1"/>
      <c r="W3245" s="1"/>
      <c r="X3245" s="1"/>
      <c r="Y3245" s="1"/>
      <c r="Z3245" s="1"/>
      <c r="AA3245" s="1"/>
      <c r="AB3245" s="1"/>
      <c r="AC3245" s="1"/>
      <c r="AD3245" s="1"/>
      <c r="AE3245" s="1"/>
    </row>
    <row r="3246" spans="1:31">
      <c r="A3246" s="13" t="s">
        <v>173</v>
      </c>
      <c r="B3246" s="2" t="s">
        <v>77</v>
      </c>
      <c r="C3246" s="14" t="s">
        <v>64</v>
      </c>
      <c r="D3246" s="2">
        <v>2016</v>
      </c>
      <c r="E3246" s="14">
        <v>2016</v>
      </c>
      <c r="F3246" s="14" t="s">
        <v>105</v>
      </c>
      <c r="G3246" s="26">
        <v>19088</v>
      </c>
      <c r="H3246" s="26">
        <v>33804</v>
      </c>
      <c r="I3246" s="53">
        <v>128097</v>
      </c>
      <c r="J3246" s="30">
        <v>0.94769999999999999</v>
      </c>
      <c r="K3246" s="30">
        <v>0.49630000000000002</v>
      </c>
      <c r="L3246" s="149">
        <v>99</v>
      </c>
      <c r="M3246" s="30">
        <v>0.313</v>
      </c>
      <c r="N3246" s="30">
        <v>5.8400000000000001E-2</v>
      </c>
      <c r="O3246" s="1"/>
      <c r="P3246" s="1"/>
      <c r="Q3246" s="1"/>
      <c r="R3246" s="1"/>
      <c r="S3246" s="1"/>
      <c r="T3246" s="1"/>
      <c r="U3246" s="1"/>
      <c r="V3246" s="1"/>
      <c r="W3246" s="1"/>
      <c r="X3246" s="1"/>
      <c r="Y3246" s="1"/>
      <c r="Z3246" s="1"/>
      <c r="AA3246" s="1"/>
      <c r="AB3246" s="1"/>
      <c r="AC3246" s="1"/>
      <c r="AD3246" s="1"/>
      <c r="AE3246" s="1"/>
    </row>
    <row r="3247" spans="1:31">
      <c r="A3247" s="13" t="s">
        <v>174</v>
      </c>
      <c r="B3247" s="2" t="s">
        <v>78</v>
      </c>
      <c r="C3247" s="14" t="s">
        <v>64</v>
      </c>
      <c r="D3247" s="2">
        <v>2016</v>
      </c>
      <c r="E3247" s="14">
        <v>2016</v>
      </c>
      <c r="F3247" s="14" t="s">
        <v>105</v>
      </c>
      <c r="G3247" s="26">
        <v>41897</v>
      </c>
      <c r="H3247" s="26">
        <v>87686</v>
      </c>
      <c r="I3247" s="53">
        <v>242880</v>
      </c>
      <c r="J3247" s="30">
        <v>0.97599999999999998</v>
      </c>
      <c r="K3247" s="30">
        <v>0.90059999999999996</v>
      </c>
      <c r="L3247" s="149">
        <v>6</v>
      </c>
      <c r="M3247" s="30">
        <v>0.16700000000000001</v>
      </c>
      <c r="N3247" s="30">
        <v>2.92E-2</v>
      </c>
      <c r="O3247" s="1"/>
      <c r="P3247" s="1"/>
      <c r="Q3247" s="1"/>
      <c r="R3247" s="1"/>
      <c r="S3247" s="1"/>
      <c r="T3247" s="1"/>
      <c r="U3247" s="1"/>
      <c r="V3247" s="1"/>
      <c r="W3247" s="1"/>
      <c r="X3247" s="1"/>
      <c r="Y3247" s="1"/>
      <c r="Z3247" s="1"/>
      <c r="AA3247" s="1"/>
      <c r="AB3247" s="1"/>
      <c r="AC3247" s="1"/>
      <c r="AD3247" s="1"/>
      <c r="AE3247" s="1"/>
    </row>
    <row r="3248" spans="1:31">
      <c r="A3248" s="13" t="s">
        <v>175</v>
      </c>
      <c r="B3248" s="2" t="s">
        <v>78</v>
      </c>
      <c r="C3248" s="14" t="s">
        <v>64</v>
      </c>
      <c r="D3248" s="2">
        <v>2016</v>
      </c>
      <c r="E3248" s="14">
        <v>2016</v>
      </c>
      <c r="F3248" s="14" t="s">
        <v>105</v>
      </c>
      <c r="G3248" s="26">
        <v>5725</v>
      </c>
      <c r="H3248" s="26">
        <v>13127</v>
      </c>
      <c r="I3248" s="53">
        <v>42201</v>
      </c>
      <c r="J3248" s="30">
        <v>0.99039999999999995</v>
      </c>
      <c r="K3248" s="30">
        <v>0.86229999999999996</v>
      </c>
      <c r="L3248" s="149">
        <v>99</v>
      </c>
      <c r="M3248" s="30">
        <v>0.313</v>
      </c>
      <c r="N3248" s="30">
        <v>5.8400000000000001E-2</v>
      </c>
      <c r="O3248" s="1"/>
      <c r="P3248" s="1"/>
      <c r="Q3248" s="1"/>
      <c r="R3248" s="1"/>
      <c r="S3248" s="1"/>
      <c r="T3248" s="1"/>
      <c r="U3248" s="1"/>
      <c r="V3248" s="1"/>
      <c r="W3248" s="1"/>
      <c r="X3248" s="1"/>
      <c r="Y3248" s="1"/>
      <c r="Z3248" s="1"/>
      <c r="AA3248" s="1"/>
      <c r="AB3248" s="1"/>
      <c r="AC3248" s="1"/>
      <c r="AD3248" s="1"/>
      <c r="AE3248" s="1"/>
    </row>
    <row r="3249" spans="1:31">
      <c r="A3249" s="13" t="s">
        <v>176</v>
      </c>
      <c r="B3249" s="2" t="s">
        <v>78</v>
      </c>
      <c r="C3249" s="14" t="s">
        <v>64</v>
      </c>
      <c r="D3249" s="2">
        <v>2016</v>
      </c>
      <c r="E3249" s="14">
        <v>2016</v>
      </c>
      <c r="F3249" s="14" t="s">
        <v>105</v>
      </c>
      <c r="G3249" s="26">
        <v>4572</v>
      </c>
      <c r="H3249" s="26">
        <v>9981</v>
      </c>
      <c r="I3249" s="53">
        <v>27543</v>
      </c>
      <c r="J3249" s="30">
        <v>0.97560000000000002</v>
      </c>
      <c r="K3249" s="30">
        <v>0.95709999999999995</v>
      </c>
      <c r="L3249" s="149">
        <v>99</v>
      </c>
      <c r="M3249" s="30">
        <v>0.313</v>
      </c>
      <c r="N3249" s="30">
        <v>5.8400000000000001E-2</v>
      </c>
      <c r="O3249" s="1"/>
      <c r="P3249" s="1"/>
      <c r="Q3249" s="1"/>
      <c r="R3249" s="1"/>
      <c r="S3249" s="1"/>
      <c r="T3249" s="1"/>
      <c r="U3249" s="1"/>
      <c r="V3249" s="1"/>
      <c r="W3249" s="1"/>
      <c r="X3249" s="1"/>
      <c r="Y3249" s="1"/>
      <c r="Z3249" s="1"/>
      <c r="AA3249" s="1"/>
      <c r="AB3249" s="1"/>
      <c r="AC3249" s="1"/>
      <c r="AD3249" s="1"/>
      <c r="AE3249" s="1"/>
    </row>
    <row r="3250" spans="1:31">
      <c r="A3250" s="13" t="s">
        <v>177</v>
      </c>
      <c r="B3250" s="2" t="s">
        <v>78</v>
      </c>
      <c r="C3250" s="14" t="s">
        <v>64</v>
      </c>
      <c r="D3250" s="2">
        <v>2016</v>
      </c>
      <c r="E3250" s="14">
        <v>2016</v>
      </c>
      <c r="F3250" s="14" t="s">
        <v>105</v>
      </c>
      <c r="G3250" s="26">
        <v>974</v>
      </c>
      <c r="H3250" s="26">
        <v>1708</v>
      </c>
      <c r="I3250" s="53">
        <v>4948</v>
      </c>
      <c r="J3250" s="30">
        <v>0.97140000000000004</v>
      </c>
      <c r="K3250" s="30">
        <v>0.5161</v>
      </c>
      <c r="L3250" s="149">
        <v>99</v>
      </c>
      <c r="M3250" s="30">
        <v>0.313</v>
      </c>
      <c r="N3250" s="30">
        <v>5.8400000000000001E-2</v>
      </c>
      <c r="O3250" s="1"/>
      <c r="P3250" s="1"/>
      <c r="Q3250" s="1"/>
      <c r="R3250" s="1"/>
      <c r="S3250" s="1"/>
      <c r="T3250" s="1"/>
      <c r="U3250" s="1"/>
      <c r="V3250" s="1"/>
      <c r="W3250" s="1"/>
      <c r="X3250" s="1"/>
      <c r="Y3250" s="1"/>
      <c r="Z3250" s="1"/>
      <c r="AA3250" s="1"/>
      <c r="AB3250" s="1"/>
      <c r="AC3250" s="1"/>
      <c r="AD3250" s="1"/>
      <c r="AE3250" s="1"/>
    </row>
    <row r="3251" spans="1:31">
      <c r="A3251" s="13" t="s">
        <v>178</v>
      </c>
      <c r="B3251" s="2" t="s">
        <v>77</v>
      </c>
      <c r="C3251" s="14" t="s">
        <v>64</v>
      </c>
      <c r="D3251" s="2">
        <v>2016</v>
      </c>
      <c r="E3251" s="14">
        <v>2016</v>
      </c>
      <c r="F3251" s="14" t="s">
        <v>105</v>
      </c>
      <c r="G3251" s="26">
        <v>51880</v>
      </c>
      <c r="H3251" s="26">
        <v>120959</v>
      </c>
      <c r="I3251" s="53">
        <v>258072</v>
      </c>
      <c r="J3251" s="30">
        <v>0.99029999999999996</v>
      </c>
      <c r="K3251" s="30">
        <v>0.92859999999999998</v>
      </c>
      <c r="L3251" s="149">
        <v>16</v>
      </c>
      <c r="M3251" s="30">
        <v>6.3E-2</v>
      </c>
      <c r="N3251" s="30">
        <v>5.0900000000000001E-2</v>
      </c>
      <c r="O3251" s="1"/>
      <c r="P3251" s="1"/>
      <c r="Q3251" s="1"/>
      <c r="R3251" s="1"/>
      <c r="S3251" s="1"/>
      <c r="T3251" s="1"/>
      <c r="U3251" s="1"/>
      <c r="V3251" s="1"/>
      <c r="W3251" s="1"/>
      <c r="X3251" s="1"/>
      <c r="Y3251" s="1"/>
      <c r="Z3251" s="1"/>
      <c r="AA3251" s="1"/>
      <c r="AB3251" s="1"/>
      <c r="AC3251" s="1"/>
      <c r="AD3251" s="1"/>
      <c r="AE3251" s="1"/>
    </row>
    <row r="3252" spans="1:31">
      <c r="A3252" s="13" t="s">
        <v>179</v>
      </c>
      <c r="B3252" s="2" t="s">
        <v>78</v>
      </c>
      <c r="C3252" s="14" t="s">
        <v>64</v>
      </c>
      <c r="D3252" s="2">
        <v>2016</v>
      </c>
      <c r="E3252" s="14">
        <v>2016</v>
      </c>
      <c r="F3252" s="14" t="s">
        <v>105</v>
      </c>
      <c r="G3252" s="26">
        <v>3128</v>
      </c>
      <c r="H3252" s="26">
        <v>5414</v>
      </c>
      <c r="I3252" s="53">
        <v>14437</v>
      </c>
      <c r="J3252" s="30">
        <v>0.99239999999999995</v>
      </c>
      <c r="K3252" s="30">
        <v>0.9859</v>
      </c>
      <c r="L3252" s="149">
        <v>99</v>
      </c>
      <c r="M3252" s="30">
        <v>0.313</v>
      </c>
      <c r="N3252" s="30">
        <v>5.8400000000000001E-2</v>
      </c>
      <c r="O3252" s="1"/>
      <c r="P3252" s="1"/>
      <c r="Q3252" s="1"/>
      <c r="R3252" s="1"/>
      <c r="S3252" s="1"/>
      <c r="T3252" s="1"/>
      <c r="U3252" s="1"/>
      <c r="V3252" s="1"/>
      <c r="W3252" s="1"/>
      <c r="X3252" s="1"/>
      <c r="Y3252" s="1"/>
      <c r="Z3252" s="1"/>
      <c r="AA3252" s="1"/>
      <c r="AB3252" s="1"/>
      <c r="AC3252" s="1"/>
      <c r="AD3252" s="1"/>
      <c r="AE3252" s="1"/>
    </row>
    <row r="3253" spans="1:31">
      <c r="A3253" s="13" t="s">
        <v>180</v>
      </c>
      <c r="B3253" s="2" t="s">
        <v>77</v>
      </c>
      <c r="C3253" s="14" t="s">
        <v>64</v>
      </c>
      <c r="D3253" s="2">
        <v>2016</v>
      </c>
      <c r="E3253" s="14">
        <v>2016</v>
      </c>
      <c r="F3253" s="14" t="s">
        <v>105</v>
      </c>
      <c r="G3253" s="26">
        <v>37090</v>
      </c>
      <c r="H3253" s="26">
        <v>74297</v>
      </c>
      <c r="I3253" s="53">
        <v>240363</v>
      </c>
      <c r="J3253" s="30" t="s">
        <v>66</v>
      </c>
      <c r="K3253" s="30" t="s">
        <v>66</v>
      </c>
      <c r="L3253" s="149">
        <v>13</v>
      </c>
      <c r="M3253" s="30">
        <v>0.38500000000000001</v>
      </c>
      <c r="N3253" s="30">
        <v>8.2799999999999999E-2</v>
      </c>
      <c r="O3253" s="1"/>
      <c r="P3253" s="1"/>
      <c r="Q3253" s="1"/>
      <c r="R3253" s="1"/>
      <c r="S3253" s="1"/>
      <c r="T3253" s="1"/>
      <c r="U3253" s="1"/>
      <c r="V3253" s="1"/>
      <c r="W3253" s="1"/>
      <c r="X3253" s="1"/>
      <c r="Y3253" s="1"/>
      <c r="Z3253" s="1"/>
      <c r="AA3253" s="1"/>
      <c r="AB3253" s="1"/>
      <c r="AC3253" s="1"/>
      <c r="AD3253" s="1"/>
      <c r="AE3253" s="1"/>
    </row>
    <row r="3254" spans="1:31">
      <c r="A3254" s="13" t="s">
        <v>181</v>
      </c>
      <c r="B3254" s="2" t="s">
        <v>77</v>
      </c>
      <c r="C3254" s="14" t="s">
        <v>64</v>
      </c>
      <c r="D3254" s="2">
        <v>2016</v>
      </c>
      <c r="E3254" s="14">
        <v>2016</v>
      </c>
      <c r="F3254" s="14" t="s">
        <v>105</v>
      </c>
      <c r="G3254" s="26">
        <v>10662</v>
      </c>
      <c r="H3254" s="26">
        <v>20820</v>
      </c>
      <c r="I3254" s="53">
        <v>59243</v>
      </c>
      <c r="J3254" s="30">
        <v>0.96120000000000005</v>
      </c>
      <c r="K3254" s="30">
        <v>0.94069999999999998</v>
      </c>
      <c r="L3254" s="149">
        <v>99</v>
      </c>
      <c r="M3254" s="30">
        <v>0.313</v>
      </c>
      <c r="N3254" s="30">
        <v>5.8400000000000001E-2</v>
      </c>
      <c r="O3254" s="1"/>
      <c r="P3254" s="1"/>
      <c r="Q3254" s="1"/>
      <c r="R3254" s="1"/>
      <c r="S3254" s="1"/>
      <c r="T3254" s="1"/>
      <c r="U3254" s="1"/>
      <c r="V3254" s="1"/>
      <c r="W3254" s="1"/>
      <c r="X3254" s="1"/>
      <c r="Y3254" s="1"/>
      <c r="Z3254" s="1"/>
      <c r="AA3254" s="1"/>
      <c r="AB3254" s="1"/>
      <c r="AC3254" s="1"/>
      <c r="AD3254" s="1"/>
      <c r="AE3254" s="1"/>
    </row>
    <row r="3255" spans="1:31">
      <c r="A3255" s="13" t="s">
        <v>182</v>
      </c>
      <c r="B3255" s="2" t="s">
        <v>78</v>
      </c>
      <c r="C3255" s="14" t="s">
        <v>64</v>
      </c>
      <c r="D3255" s="2">
        <v>2016</v>
      </c>
      <c r="E3255" s="14">
        <v>2016</v>
      </c>
      <c r="F3255" s="14" t="s">
        <v>105</v>
      </c>
      <c r="G3255" s="26">
        <v>6141</v>
      </c>
      <c r="H3255" s="26">
        <v>13252</v>
      </c>
      <c r="I3255" s="53">
        <v>32385</v>
      </c>
      <c r="J3255" s="30">
        <v>0.99180000000000001</v>
      </c>
      <c r="K3255" s="30">
        <v>0.96519999999999995</v>
      </c>
      <c r="L3255" s="149">
        <v>99</v>
      </c>
      <c r="M3255" s="30">
        <v>0.313</v>
      </c>
      <c r="N3255" s="30">
        <v>5.8400000000000001E-2</v>
      </c>
      <c r="O3255" s="1"/>
      <c r="P3255" s="1"/>
      <c r="Q3255" s="1"/>
      <c r="R3255" s="1"/>
      <c r="S3255" s="1"/>
      <c r="T3255" s="1"/>
      <c r="U3255" s="1"/>
      <c r="V3255" s="1"/>
      <c r="W3255" s="1"/>
      <c r="X3255" s="1"/>
      <c r="Y3255" s="1"/>
      <c r="Z3255" s="1"/>
      <c r="AA3255" s="1"/>
      <c r="AB3255" s="1"/>
      <c r="AC3255" s="1"/>
      <c r="AD3255" s="1"/>
      <c r="AE3255" s="1"/>
    </row>
    <row r="3256" spans="1:31">
      <c r="A3256" s="56" t="s">
        <v>183</v>
      </c>
      <c r="B3256" s="2" t="s">
        <v>66</v>
      </c>
      <c r="C3256" s="14" t="s">
        <v>197</v>
      </c>
      <c r="D3256" s="2">
        <v>2016</v>
      </c>
      <c r="E3256" s="14">
        <v>2016</v>
      </c>
      <c r="F3256" s="14" t="s">
        <v>105</v>
      </c>
      <c r="G3256" s="26">
        <v>2089008</v>
      </c>
      <c r="H3256" s="26">
        <v>4314186</v>
      </c>
      <c r="I3256" s="53">
        <v>13502407</v>
      </c>
      <c r="J3256" s="30">
        <v>0.97360000000000002</v>
      </c>
      <c r="K3256" s="30">
        <v>0.90859999999999996</v>
      </c>
      <c r="L3256" s="149">
        <v>760</v>
      </c>
      <c r="M3256" s="30">
        <v>0.36399999999999999</v>
      </c>
      <c r="N3256" s="30">
        <v>7.4899999999999994E-2</v>
      </c>
      <c r="O3256" s="2"/>
      <c r="P3256" s="2"/>
      <c r="Q3256" s="2"/>
      <c r="R3256" s="2"/>
      <c r="S3256" s="2"/>
      <c r="T3256" s="2"/>
      <c r="U3256" s="2"/>
      <c r="V3256" s="2"/>
      <c r="W3256" s="2"/>
      <c r="X3256" s="2"/>
      <c r="Y3256" s="2"/>
      <c r="Z3256" s="2"/>
      <c r="AA3256" s="2"/>
      <c r="AB3256" s="2"/>
      <c r="AC3256" s="2"/>
      <c r="AD3256" s="2"/>
      <c r="AE3256" s="2"/>
    </row>
    <row r="3257" spans="1:31">
      <c r="A3257" s="56" t="s">
        <v>184</v>
      </c>
      <c r="B3257" s="2" t="s">
        <v>77</v>
      </c>
      <c r="C3257" s="14" t="s">
        <v>197</v>
      </c>
      <c r="D3257" s="2">
        <v>2016</v>
      </c>
      <c r="E3257" s="14">
        <v>2016</v>
      </c>
      <c r="F3257" s="14" t="s">
        <v>105</v>
      </c>
      <c r="G3257" s="26">
        <v>60357</v>
      </c>
      <c r="H3257" s="26">
        <v>115341</v>
      </c>
      <c r="I3257" s="53">
        <v>435616</v>
      </c>
      <c r="J3257" s="30">
        <v>0.99150000000000005</v>
      </c>
      <c r="K3257" s="30">
        <v>0.95820000000000005</v>
      </c>
      <c r="L3257" s="149">
        <v>24</v>
      </c>
      <c r="M3257" s="30">
        <v>0.41699999999999998</v>
      </c>
      <c r="N3257" s="30">
        <v>7.6499999999999999E-2</v>
      </c>
      <c r="O3257" s="1"/>
      <c r="P3257" s="1"/>
      <c r="Q3257" s="1"/>
      <c r="R3257" s="1"/>
      <c r="S3257" s="1"/>
      <c r="T3257" s="1"/>
      <c r="U3257" s="1"/>
      <c r="V3257" s="1"/>
      <c r="W3257" s="1"/>
      <c r="X3257" s="1"/>
      <c r="Y3257" s="1"/>
      <c r="Z3257" s="1"/>
      <c r="AA3257" s="1"/>
      <c r="AB3257" s="1"/>
      <c r="AC3257" s="1"/>
      <c r="AD3257" s="1"/>
      <c r="AE3257" s="1"/>
    </row>
    <row r="3258" spans="1:31">
      <c r="A3258" s="56" t="s">
        <v>185</v>
      </c>
      <c r="B3258" s="2" t="s">
        <v>78</v>
      </c>
      <c r="C3258" s="14" t="s">
        <v>197</v>
      </c>
      <c r="D3258" s="2">
        <v>2016</v>
      </c>
      <c r="E3258" s="14">
        <v>2016</v>
      </c>
      <c r="F3258" s="14" t="s">
        <v>105</v>
      </c>
      <c r="G3258" s="26">
        <v>89</v>
      </c>
      <c r="H3258" s="26">
        <v>143</v>
      </c>
      <c r="I3258" s="53">
        <v>346</v>
      </c>
      <c r="J3258" s="30">
        <v>1</v>
      </c>
      <c r="K3258" s="30">
        <v>0</v>
      </c>
      <c r="L3258" s="149">
        <v>107</v>
      </c>
      <c r="M3258" s="30">
        <v>0.308</v>
      </c>
      <c r="N3258" s="30">
        <v>8.43E-2</v>
      </c>
    </row>
    <row r="3259" spans="1:31">
      <c r="A3259" s="56" t="s">
        <v>186</v>
      </c>
      <c r="B3259" s="2" t="s">
        <v>78</v>
      </c>
      <c r="C3259" s="14" t="s">
        <v>197</v>
      </c>
      <c r="D3259" s="2">
        <v>2016</v>
      </c>
      <c r="E3259" s="14">
        <v>2016</v>
      </c>
      <c r="F3259" s="14" t="s">
        <v>105</v>
      </c>
      <c r="G3259" s="26">
        <v>1750</v>
      </c>
      <c r="H3259" s="26">
        <v>3296</v>
      </c>
      <c r="I3259" s="53">
        <v>8325</v>
      </c>
      <c r="J3259" s="30">
        <v>0.98629999999999995</v>
      </c>
      <c r="K3259" s="30">
        <v>0</v>
      </c>
      <c r="L3259" s="149">
        <v>107</v>
      </c>
      <c r="M3259" s="30">
        <v>0.308</v>
      </c>
      <c r="N3259" s="30">
        <v>8.43E-2</v>
      </c>
    </row>
    <row r="3260" spans="1:31">
      <c r="A3260" s="56" t="s">
        <v>187</v>
      </c>
      <c r="B3260" s="2" t="s">
        <v>78</v>
      </c>
      <c r="C3260" s="14" t="s">
        <v>197</v>
      </c>
      <c r="D3260" s="2">
        <v>2016</v>
      </c>
      <c r="E3260" s="14">
        <v>2016</v>
      </c>
      <c r="F3260" s="14" t="s">
        <v>105</v>
      </c>
      <c r="G3260" s="26">
        <v>16981</v>
      </c>
      <c r="H3260" s="26">
        <v>32126</v>
      </c>
      <c r="I3260" s="53">
        <v>82925</v>
      </c>
      <c r="J3260" s="30">
        <v>0.90259999999999996</v>
      </c>
      <c r="K3260" s="30">
        <v>0.9375</v>
      </c>
      <c r="L3260" s="149">
        <v>107</v>
      </c>
      <c r="M3260" s="30">
        <v>0.308</v>
      </c>
      <c r="N3260" s="30">
        <v>8.43E-2</v>
      </c>
    </row>
    <row r="3261" spans="1:31">
      <c r="A3261" s="56" t="s">
        <v>188</v>
      </c>
      <c r="B3261" s="2" t="s">
        <v>78</v>
      </c>
      <c r="C3261" s="14" t="s">
        <v>197</v>
      </c>
      <c r="D3261" s="2">
        <v>2016</v>
      </c>
      <c r="E3261" s="14">
        <v>2016</v>
      </c>
      <c r="F3261" s="14" t="s">
        <v>105</v>
      </c>
      <c r="G3261" s="26">
        <v>2821</v>
      </c>
      <c r="H3261" s="26">
        <v>5219</v>
      </c>
      <c r="I3261" s="53">
        <v>12226</v>
      </c>
      <c r="J3261" s="30">
        <v>0.98060000000000003</v>
      </c>
      <c r="K3261" s="30">
        <v>0.89910000000000001</v>
      </c>
      <c r="L3261" s="149">
        <v>107</v>
      </c>
      <c r="M3261" s="30">
        <v>0.308</v>
      </c>
      <c r="N3261" s="30">
        <v>8.43E-2</v>
      </c>
    </row>
    <row r="3262" spans="1:31">
      <c r="A3262" s="56" t="s">
        <v>189</v>
      </c>
      <c r="B3262" s="2" t="s">
        <v>78</v>
      </c>
      <c r="C3262" s="14" t="s">
        <v>197</v>
      </c>
      <c r="D3262" s="2">
        <v>2016</v>
      </c>
      <c r="E3262" s="14">
        <v>2016</v>
      </c>
      <c r="F3262" s="14" t="s">
        <v>105</v>
      </c>
      <c r="G3262" s="26">
        <v>647</v>
      </c>
      <c r="H3262" s="26">
        <v>1456</v>
      </c>
      <c r="I3262" s="53">
        <v>9223</v>
      </c>
      <c r="J3262" s="30">
        <v>0.8286</v>
      </c>
      <c r="K3262" s="30">
        <v>0.95450000000000002</v>
      </c>
      <c r="L3262" s="149">
        <v>107</v>
      </c>
      <c r="M3262" s="30">
        <v>0.308</v>
      </c>
      <c r="N3262" s="30">
        <v>8.43E-2</v>
      </c>
    </row>
    <row r="3263" spans="1:31">
      <c r="A3263" s="56" t="s">
        <v>190</v>
      </c>
      <c r="B3263" s="2" t="s">
        <v>77</v>
      </c>
      <c r="C3263" s="14" t="s">
        <v>197</v>
      </c>
      <c r="D3263" s="2">
        <v>2016</v>
      </c>
      <c r="E3263" s="14">
        <v>2016</v>
      </c>
      <c r="F3263" s="14" t="s">
        <v>105</v>
      </c>
      <c r="G3263" s="26">
        <v>33911</v>
      </c>
      <c r="H3263" s="26">
        <v>67128</v>
      </c>
      <c r="I3263" s="53">
        <v>275661</v>
      </c>
      <c r="J3263" s="30">
        <v>0.96970000000000001</v>
      </c>
      <c r="K3263" s="30">
        <v>0.98219999999999996</v>
      </c>
      <c r="L3263" s="149">
        <v>17</v>
      </c>
      <c r="M3263" s="30">
        <v>0.47099999999999997</v>
      </c>
      <c r="N3263" s="30">
        <v>3.8800000000000001E-2</v>
      </c>
    </row>
    <row r="3264" spans="1:31">
      <c r="A3264" s="56" t="s">
        <v>191</v>
      </c>
      <c r="B3264" s="2" t="s">
        <v>78</v>
      </c>
      <c r="C3264" s="14" t="s">
        <v>197</v>
      </c>
      <c r="D3264" s="2">
        <v>2016</v>
      </c>
      <c r="E3264" s="14">
        <v>2016</v>
      </c>
      <c r="F3264" s="14" t="s">
        <v>105</v>
      </c>
      <c r="G3264" s="26">
        <v>2592</v>
      </c>
      <c r="H3264" s="26">
        <v>5284</v>
      </c>
      <c r="I3264" s="53">
        <v>11990</v>
      </c>
      <c r="J3264" s="30">
        <v>0.98939999999999995</v>
      </c>
      <c r="K3264" s="30">
        <v>0.95520000000000005</v>
      </c>
      <c r="L3264" s="149">
        <v>107</v>
      </c>
      <c r="M3264" s="30">
        <v>0.308</v>
      </c>
      <c r="N3264" s="30">
        <v>8.43E-2</v>
      </c>
    </row>
    <row r="3265" spans="1:14">
      <c r="A3265" s="56" t="s">
        <v>192</v>
      </c>
      <c r="B3265" s="2" t="s">
        <v>78</v>
      </c>
      <c r="C3265" s="14" t="s">
        <v>197</v>
      </c>
      <c r="D3265" s="2">
        <v>2016</v>
      </c>
      <c r="E3265" s="14">
        <v>2016</v>
      </c>
      <c r="F3265" s="14" t="s">
        <v>105</v>
      </c>
      <c r="G3265" s="26">
        <v>7201</v>
      </c>
      <c r="H3265" s="26">
        <v>12835</v>
      </c>
      <c r="I3265" s="53">
        <v>38440</v>
      </c>
      <c r="J3265" s="30">
        <v>0.97419999999999995</v>
      </c>
      <c r="K3265" s="30">
        <v>0.98089999999999999</v>
      </c>
      <c r="L3265" s="149">
        <v>107</v>
      </c>
      <c r="M3265" s="30">
        <v>0.308</v>
      </c>
      <c r="N3265" s="30">
        <v>8.43E-2</v>
      </c>
    </row>
    <row r="3266" spans="1:14">
      <c r="A3266" s="13" t="s">
        <v>134</v>
      </c>
      <c r="B3266" s="2" t="s">
        <v>77</v>
      </c>
      <c r="C3266" s="14" t="s">
        <v>197</v>
      </c>
      <c r="D3266" s="2">
        <v>2016</v>
      </c>
      <c r="E3266" s="14">
        <v>2016</v>
      </c>
      <c r="F3266" s="14" t="s">
        <v>105</v>
      </c>
      <c r="G3266" s="26">
        <v>94011</v>
      </c>
      <c r="H3266" s="26">
        <v>217944</v>
      </c>
      <c r="I3266" s="53">
        <v>492844</v>
      </c>
      <c r="J3266" s="30">
        <v>0.95709999999999995</v>
      </c>
      <c r="K3266" s="30">
        <v>0.96360000000000001</v>
      </c>
      <c r="L3266" s="149">
        <v>43</v>
      </c>
      <c r="M3266" s="30">
        <v>0.34899999999999998</v>
      </c>
      <c r="N3266" s="30">
        <v>2.6800000000000001E-2</v>
      </c>
    </row>
    <row r="3267" spans="1:14">
      <c r="A3267" s="13" t="s">
        <v>135</v>
      </c>
      <c r="B3267" s="2" t="s">
        <v>78</v>
      </c>
      <c r="C3267" s="14" t="s">
        <v>197</v>
      </c>
      <c r="D3267" s="2">
        <v>2016</v>
      </c>
      <c r="E3267" s="14">
        <v>2016</v>
      </c>
      <c r="F3267" s="14" t="s">
        <v>105</v>
      </c>
      <c r="G3267" s="26">
        <v>1563</v>
      </c>
      <c r="H3267" s="26">
        <v>3632</v>
      </c>
      <c r="I3267" s="53">
        <v>12278</v>
      </c>
      <c r="J3267" s="30">
        <v>0.98480000000000001</v>
      </c>
      <c r="K3267" s="30">
        <v>0.85370000000000001</v>
      </c>
      <c r="L3267" s="149">
        <v>107</v>
      </c>
      <c r="M3267" s="30">
        <v>0.308</v>
      </c>
      <c r="N3267" s="30">
        <v>8.43E-2</v>
      </c>
    </row>
    <row r="3268" spans="1:14">
      <c r="A3268" s="13" t="s">
        <v>136</v>
      </c>
      <c r="B3268" s="2" t="s">
        <v>78</v>
      </c>
      <c r="C3268" s="14" t="s">
        <v>197</v>
      </c>
      <c r="D3268" s="2">
        <v>2016</v>
      </c>
      <c r="E3268" s="14">
        <v>2016</v>
      </c>
      <c r="F3268" s="14" t="s">
        <v>105</v>
      </c>
      <c r="G3268" s="26">
        <v>12507</v>
      </c>
      <c r="H3268" s="26">
        <v>21226</v>
      </c>
      <c r="I3268" s="53">
        <v>54759</v>
      </c>
      <c r="J3268" s="30">
        <v>0.99529999999999996</v>
      </c>
      <c r="K3268" s="30">
        <v>0.95940000000000003</v>
      </c>
      <c r="L3268" s="149">
        <v>107</v>
      </c>
      <c r="M3268" s="30">
        <v>0.308</v>
      </c>
      <c r="N3268" s="30">
        <v>8.43E-2</v>
      </c>
    </row>
    <row r="3269" spans="1:14">
      <c r="A3269" s="13" t="s">
        <v>137</v>
      </c>
      <c r="B3269" s="2" t="s">
        <v>78</v>
      </c>
      <c r="C3269" s="14" t="s">
        <v>197</v>
      </c>
      <c r="D3269" s="2">
        <v>2016</v>
      </c>
      <c r="E3269" s="14">
        <v>2016</v>
      </c>
      <c r="F3269" s="14" t="s">
        <v>105</v>
      </c>
      <c r="G3269" s="26">
        <v>17632</v>
      </c>
      <c r="H3269" s="26">
        <v>42922</v>
      </c>
      <c r="I3269" s="53">
        <v>94143</v>
      </c>
      <c r="J3269" s="30">
        <v>0.97019999999999995</v>
      </c>
      <c r="K3269" s="30">
        <v>0.91610000000000003</v>
      </c>
      <c r="L3269" s="149">
        <v>107</v>
      </c>
      <c r="M3269" s="30">
        <v>0.308</v>
      </c>
      <c r="N3269" s="30">
        <v>8.43E-2</v>
      </c>
    </row>
    <row r="3270" spans="1:14">
      <c r="A3270" s="13" t="s">
        <v>138</v>
      </c>
      <c r="B3270" s="2" t="s">
        <v>78</v>
      </c>
      <c r="C3270" s="14" t="s">
        <v>197</v>
      </c>
      <c r="D3270" s="2">
        <v>2016</v>
      </c>
      <c r="E3270" s="14">
        <v>2016</v>
      </c>
      <c r="F3270" s="14" t="s">
        <v>105</v>
      </c>
      <c r="G3270" s="26">
        <v>1064</v>
      </c>
      <c r="H3270" s="26">
        <v>2054</v>
      </c>
      <c r="I3270" s="53">
        <v>5693</v>
      </c>
      <c r="J3270" s="30">
        <v>1</v>
      </c>
      <c r="K3270" s="30">
        <v>1</v>
      </c>
      <c r="L3270" s="149">
        <v>107</v>
      </c>
      <c r="M3270" s="30">
        <v>0.308</v>
      </c>
      <c r="N3270" s="30">
        <v>8.43E-2</v>
      </c>
    </row>
    <row r="3271" spans="1:14">
      <c r="A3271" s="13" t="s">
        <v>139</v>
      </c>
      <c r="B3271" s="2" t="s">
        <v>78</v>
      </c>
      <c r="C3271" s="14" t="s">
        <v>197</v>
      </c>
      <c r="D3271" s="2">
        <v>2016</v>
      </c>
      <c r="E3271" s="14">
        <v>2016</v>
      </c>
      <c r="F3271" s="14" t="s">
        <v>105</v>
      </c>
      <c r="G3271" s="26">
        <v>70997</v>
      </c>
      <c r="H3271" s="26">
        <v>164367</v>
      </c>
      <c r="I3271" s="53">
        <v>409637</v>
      </c>
      <c r="J3271" s="30">
        <v>0.98580000000000001</v>
      </c>
      <c r="K3271" s="30">
        <v>0.93110000000000004</v>
      </c>
      <c r="L3271" s="149">
        <v>25</v>
      </c>
      <c r="M3271" s="30">
        <v>0.2</v>
      </c>
      <c r="N3271" s="30">
        <v>1.3599999999999999E-2</v>
      </c>
    </row>
    <row r="3272" spans="1:14">
      <c r="A3272" s="13" t="s">
        <v>140</v>
      </c>
      <c r="B3272" s="2" t="s">
        <v>78</v>
      </c>
      <c r="C3272" s="14" t="s">
        <v>197</v>
      </c>
      <c r="D3272" s="2">
        <v>2016</v>
      </c>
      <c r="E3272" s="14">
        <v>2016</v>
      </c>
      <c r="F3272" s="14" t="s">
        <v>105</v>
      </c>
      <c r="G3272" s="26">
        <v>10804</v>
      </c>
      <c r="H3272" s="26">
        <v>24494</v>
      </c>
      <c r="I3272" s="53">
        <v>57218</v>
      </c>
      <c r="J3272" s="30">
        <v>0.99539999999999995</v>
      </c>
      <c r="K3272" s="30">
        <v>0.93979999999999997</v>
      </c>
      <c r="L3272" s="149">
        <v>107</v>
      </c>
      <c r="M3272" s="30">
        <v>0.308</v>
      </c>
      <c r="N3272" s="30">
        <v>8.43E-2</v>
      </c>
    </row>
    <row r="3273" spans="1:14">
      <c r="A3273" s="13" t="s">
        <v>141</v>
      </c>
      <c r="B3273" s="2" t="s">
        <v>78</v>
      </c>
      <c r="C3273" s="14" t="s">
        <v>197</v>
      </c>
      <c r="D3273" s="2">
        <v>2016</v>
      </c>
      <c r="E3273" s="14">
        <v>2016</v>
      </c>
      <c r="F3273" s="14" t="s">
        <v>105</v>
      </c>
      <c r="G3273" s="26">
        <v>6595</v>
      </c>
      <c r="H3273" s="26">
        <v>12382</v>
      </c>
      <c r="I3273" s="53">
        <v>31801</v>
      </c>
      <c r="J3273" s="30">
        <v>0.96030000000000004</v>
      </c>
      <c r="K3273" s="30">
        <v>0.85370000000000001</v>
      </c>
      <c r="L3273" s="149">
        <v>107</v>
      </c>
      <c r="M3273" s="30">
        <v>0.308</v>
      </c>
      <c r="N3273" s="30">
        <v>8.43E-2</v>
      </c>
    </row>
    <row r="3274" spans="1:14">
      <c r="A3274" s="13" t="s">
        <v>142</v>
      </c>
      <c r="B3274" s="2" t="s">
        <v>78</v>
      </c>
      <c r="C3274" s="14" t="s">
        <v>197</v>
      </c>
      <c r="D3274" s="2">
        <v>2016</v>
      </c>
      <c r="E3274" s="14">
        <v>2016</v>
      </c>
      <c r="F3274" s="14" t="s">
        <v>105</v>
      </c>
      <c r="G3274" s="26">
        <v>1568</v>
      </c>
      <c r="H3274" s="26">
        <v>3120</v>
      </c>
      <c r="I3274" s="53">
        <v>7794</v>
      </c>
      <c r="J3274" s="30">
        <v>0.87339999999999995</v>
      </c>
      <c r="K3274" s="30">
        <v>0.71189999999999998</v>
      </c>
      <c r="L3274" s="149">
        <v>107</v>
      </c>
      <c r="M3274" s="30">
        <v>0.308</v>
      </c>
      <c r="N3274" s="30">
        <v>8.43E-2</v>
      </c>
    </row>
    <row r="3275" spans="1:14">
      <c r="A3275" s="13" t="s">
        <v>143</v>
      </c>
      <c r="B3275" s="2" t="s">
        <v>79</v>
      </c>
      <c r="C3275" s="14" t="s">
        <v>197</v>
      </c>
      <c r="D3275" s="2">
        <v>2016</v>
      </c>
      <c r="E3275" s="14">
        <v>2016</v>
      </c>
      <c r="F3275" s="14" t="s">
        <v>105</v>
      </c>
      <c r="G3275" s="26">
        <v>555559</v>
      </c>
      <c r="H3275" s="26">
        <v>1111039</v>
      </c>
      <c r="I3275" s="53">
        <v>4050347</v>
      </c>
      <c r="J3275" s="30">
        <v>0.95269999999999999</v>
      </c>
      <c r="K3275" s="30">
        <v>0.83030000000000004</v>
      </c>
      <c r="L3275" s="149">
        <v>168</v>
      </c>
      <c r="M3275" s="30">
        <v>0.55400000000000005</v>
      </c>
      <c r="N3275" s="30">
        <v>8.6999999999999994E-2</v>
      </c>
    </row>
    <row r="3276" spans="1:14">
      <c r="A3276" s="13" t="s">
        <v>144</v>
      </c>
      <c r="B3276" s="2" t="s">
        <v>78</v>
      </c>
      <c r="C3276" s="14" t="s">
        <v>197</v>
      </c>
      <c r="D3276" s="2">
        <v>2016</v>
      </c>
      <c r="E3276" s="14">
        <v>2016</v>
      </c>
      <c r="F3276" s="14" t="s">
        <v>105</v>
      </c>
      <c r="G3276" s="26">
        <v>11899</v>
      </c>
      <c r="H3276" s="26">
        <v>28821</v>
      </c>
      <c r="I3276" s="53">
        <v>70038</v>
      </c>
      <c r="J3276" s="30">
        <v>0.98950000000000005</v>
      </c>
      <c r="K3276" s="30">
        <v>0.95809999999999995</v>
      </c>
      <c r="L3276" s="149">
        <v>107</v>
      </c>
      <c r="M3276" s="30">
        <v>0.308</v>
      </c>
      <c r="N3276" s="30">
        <v>8.43E-2</v>
      </c>
    </row>
    <row r="3277" spans="1:14">
      <c r="A3277" s="13" t="s">
        <v>145</v>
      </c>
      <c r="B3277" s="2" t="s">
        <v>78</v>
      </c>
      <c r="C3277" s="14" t="s">
        <v>197</v>
      </c>
      <c r="D3277" s="2">
        <v>2016</v>
      </c>
      <c r="E3277" s="14">
        <v>2016</v>
      </c>
      <c r="F3277" s="14" t="s">
        <v>105</v>
      </c>
      <c r="G3277" s="26">
        <v>6287</v>
      </c>
      <c r="H3277" s="26">
        <v>10315</v>
      </c>
      <c r="I3277" s="53">
        <v>45405</v>
      </c>
      <c r="J3277" s="30">
        <v>0.98309999999999997</v>
      </c>
      <c r="K3277" s="30">
        <v>0.90749999999999997</v>
      </c>
      <c r="L3277" s="149">
        <v>107</v>
      </c>
      <c r="M3277" s="30">
        <v>0.308</v>
      </c>
      <c r="N3277" s="30">
        <v>8.43E-2</v>
      </c>
    </row>
    <row r="3278" spans="1:14">
      <c r="A3278" s="13" t="s">
        <v>146</v>
      </c>
      <c r="B3278" s="2" t="s">
        <v>78</v>
      </c>
      <c r="C3278" s="14" t="s">
        <v>197</v>
      </c>
      <c r="D3278" s="2">
        <v>2016</v>
      </c>
      <c r="E3278" s="14">
        <v>2016</v>
      </c>
      <c r="F3278" s="14" t="s">
        <v>105</v>
      </c>
      <c r="G3278" s="26">
        <v>1088</v>
      </c>
      <c r="H3278" s="26">
        <v>2003</v>
      </c>
      <c r="I3278" s="53">
        <v>4812</v>
      </c>
      <c r="J3278" s="30">
        <v>0.93179999999999996</v>
      </c>
      <c r="K3278" s="30">
        <v>0.9143</v>
      </c>
      <c r="L3278" s="149">
        <v>107</v>
      </c>
      <c r="M3278" s="30">
        <v>0.308</v>
      </c>
      <c r="N3278" s="30">
        <v>8.43E-2</v>
      </c>
    </row>
    <row r="3279" spans="1:14">
      <c r="A3279" s="13" t="s">
        <v>147</v>
      </c>
      <c r="B3279" s="2" t="s">
        <v>78</v>
      </c>
      <c r="C3279" s="14" t="s">
        <v>197</v>
      </c>
      <c r="D3279" s="2">
        <v>2016</v>
      </c>
      <c r="E3279" s="14">
        <v>2016</v>
      </c>
      <c r="F3279" s="14" t="s">
        <v>105</v>
      </c>
      <c r="G3279" s="26">
        <v>6740</v>
      </c>
      <c r="H3279" s="26">
        <v>12579</v>
      </c>
      <c r="I3279" s="53">
        <v>40768</v>
      </c>
      <c r="J3279" s="30">
        <v>0.93259999999999998</v>
      </c>
      <c r="K3279" s="30">
        <v>0.96840000000000004</v>
      </c>
      <c r="L3279" s="149">
        <v>107</v>
      </c>
      <c r="M3279" s="30">
        <v>0.308</v>
      </c>
      <c r="N3279" s="30">
        <v>8.43E-2</v>
      </c>
    </row>
    <row r="3280" spans="1:14">
      <c r="A3280" s="13" t="s">
        <v>148</v>
      </c>
      <c r="B3280" s="2" t="s">
        <v>78</v>
      </c>
      <c r="C3280" s="14" t="s">
        <v>197</v>
      </c>
      <c r="D3280" s="2">
        <v>2016</v>
      </c>
      <c r="E3280" s="14">
        <v>2016</v>
      </c>
      <c r="F3280" s="14" t="s">
        <v>105</v>
      </c>
      <c r="G3280" s="26">
        <v>24515</v>
      </c>
      <c r="H3280" s="26">
        <v>56382</v>
      </c>
      <c r="I3280" s="53">
        <v>140109</v>
      </c>
      <c r="J3280" s="30">
        <v>0.91459999999999997</v>
      </c>
      <c r="K3280" s="30">
        <v>0.95920000000000005</v>
      </c>
      <c r="L3280" s="149">
        <v>8</v>
      </c>
      <c r="M3280" s="30">
        <v>0.375</v>
      </c>
      <c r="N3280" s="30">
        <v>2.3400000000000001E-2</v>
      </c>
    </row>
    <row r="3281" spans="1:14">
      <c r="A3281" s="13" t="s">
        <v>149</v>
      </c>
      <c r="B3281" s="2" t="s">
        <v>78</v>
      </c>
      <c r="C3281" s="14" t="s">
        <v>197</v>
      </c>
      <c r="D3281" s="2">
        <v>2016</v>
      </c>
      <c r="E3281" s="14">
        <v>2016</v>
      </c>
      <c r="F3281" s="14" t="s">
        <v>105</v>
      </c>
      <c r="G3281" s="26">
        <v>521</v>
      </c>
      <c r="H3281" s="26">
        <v>1067</v>
      </c>
      <c r="I3281" s="53">
        <v>3152</v>
      </c>
      <c r="J3281" s="30">
        <v>0.96150000000000002</v>
      </c>
      <c r="K3281" s="30">
        <v>0.90910000000000002</v>
      </c>
      <c r="L3281" s="149">
        <v>107</v>
      </c>
      <c r="M3281" s="30">
        <v>0.308</v>
      </c>
      <c r="N3281" s="30">
        <v>8.43E-2</v>
      </c>
    </row>
    <row r="3282" spans="1:14">
      <c r="A3282" s="13" t="s">
        <v>150</v>
      </c>
      <c r="B3282" s="2" t="s">
        <v>78</v>
      </c>
      <c r="C3282" s="14" t="s">
        <v>197</v>
      </c>
      <c r="D3282" s="2">
        <v>2016</v>
      </c>
      <c r="E3282" s="14">
        <v>2016</v>
      </c>
      <c r="F3282" s="14" t="s">
        <v>105</v>
      </c>
      <c r="G3282" s="26">
        <v>453</v>
      </c>
      <c r="H3282" s="26">
        <v>800</v>
      </c>
      <c r="I3282" s="53">
        <v>3754</v>
      </c>
      <c r="J3282" s="30">
        <v>1</v>
      </c>
      <c r="K3282" s="30">
        <v>1</v>
      </c>
      <c r="L3282" s="149">
        <v>107</v>
      </c>
      <c r="M3282" s="30">
        <v>0.308</v>
      </c>
      <c r="N3282" s="30">
        <v>8.43E-2</v>
      </c>
    </row>
    <row r="3283" spans="1:14">
      <c r="A3283" s="13" t="s">
        <v>151</v>
      </c>
      <c r="B3283" s="2" t="s">
        <v>78</v>
      </c>
      <c r="C3283" s="14" t="s">
        <v>197</v>
      </c>
      <c r="D3283" s="2">
        <v>2016</v>
      </c>
      <c r="E3283" s="14">
        <v>2016</v>
      </c>
      <c r="F3283" s="14" t="s">
        <v>105</v>
      </c>
      <c r="G3283" s="26">
        <v>21492</v>
      </c>
      <c r="H3283" s="26">
        <v>46916</v>
      </c>
      <c r="I3283" s="53">
        <v>182922</v>
      </c>
      <c r="J3283" s="30">
        <v>0.99199999999999999</v>
      </c>
      <c r="K3283" s="30">
        <v>0.97060000000000002</v>
      </c>
      <c r="L3283" s="149">
        <v>11</v>
      </c>
      <c r="M3283" s="30">
        <v>9.0999999999999998E-2</v>
      </c>
      <c r="N3283" s="30">
        <v>4.0099999999999997E-2</v>
      </c>
    </row>
    <row r="3284" spans="1:14">
      <c r="A3284" s="13" t="s">
        <v>152</v>
      </c>
      <c r="B3284" s="2" t="s">
        <v>78</v>
      </c>
      <c r="C3284" s="14" t="s">
        <v>197</v>
      </c>
      <c r="D3284" s="2">
        <v>2016</v>
      </c>
      <c r="E3284" s="14">
        <v>2016</v>
      </c>
      <c r="F3284" s="14" t="s">
        <v>105</v>
      </c>
      <c r="G3284" s="26">
        <v>3507</v>
      </c>
      <c r="H3284" s="26">
        <v>7150</v>
      </c>
      <c r="I3284" s="53">
        <v>32703</v>
      </c>
      <c r="J3284" s="30">
        <v>0.98799999999999999</v>
      </c>
      <c r="K3284" s="30">
        <v>0.92220000000000002</v>
      </c>
      <c r="L3284" s="149">
        <v>107</v>
      </c>
      <c r="M3284" s="30">
        <v>0.308</v>
      </c>
      <c r="N3284" s="30">
        <v>8.43E-2</v>
      </c>
    </row>
    <row r="3285" spans="1:14">
      <c r="A3285" s="13" t="s">
        <v>153</v>
      </c>
      <c r="B3285" s="2" t="s">
        <v>78</v>
      </c>
      <c r="C3285" s="14" t="s">
        <v>197</v>
      </c>
      <c r="D3285" s="2">
        <v>2016</v>
      </c>
      <c r="E3285" s="14">
        <v>2016</v>
      </c>
      <c r="F3285" s="14" t="s">
        <v>105</v>
      </c>
      <c r="G3285" s="26">
        <v>4372</v>
      </c>
      <c r="H3285" s="26">
        <v>7632</v>
      </c>
      <c r="I3285" s="53">
        <v>25625</v>
      </c>
      <c r="J3285" s="30">
        <v>0.94940000000000002</v>
      </c>
      <c r="K3285" s="30">
        <v>0.83930000000000005</v>
      </c>
      <c r="L3285" s="149">
        <v>107</v>
      </c>
      <c r="M3285" s="30">
        <v>0.308</v>
      </c>
      <c r="N3285" s="30">
        <v>8.43E-2</v>
      </c>
    </row>
    <row r="3286" spans="1:14">
      <c r="A3286" s="13" t="s">
        <v>154</v>
      </c>
      <c r="B3286" s="2" t="s">
        <v>77</v>
      </c>
      <c r="C3286" s="14" t="s">
        <v>197</v>
      </c>
      <c r="D3286" s="2">
        <v>2016</v>
      </c>
      <c r="E3286" s="14">
        <v>2016</v>
      </c>
      <c r="F3286" s="14" t="s">
        <v>105</v>
      </c>
      <c r="G3286" s="26">
        <v>123793</v>
      </c>
      <c r="H3286" s="26">
        <v>252589</v>
      </c>
      <c r="I3286" s="53">
        <v>911945</v>
      </c>
      <c r="J3286" s="30">
        <v>0.99019999999999997</v>
      </c>
      <c r="K3286" s="30">
        <v>1</v>
      </c>
      <c r="L3286" s="149">
        <v>51</v>
      </c>
      <c r="M3286" s="30">
        <v>0.43099999999999999</v>
      </c>
      <c r="N3286" s="30">
        <v>4.7100000000000003E-2</v>
      </c>
    </row>
    <row r="3287" spans="1:14">
      <c r="A3287" s="13" t="s">
        <v>155</v>
      </c>
      <c r="B3287" s="2" t="s">
        <v>77</v>
      </c>
      <c r="C3287" s="14" t="s">
        <v>197</v>
      </c>
      <c r="D3287" s="2">
        <v>2016</v>
      </c>
      <c r="E3287" s="14">
        <v>2016</v>
      </c>
      <c r="F3287" s="14" t="s">
        <v>105</v>
      </c>
      <c r="G3287" s="26">
        <v>9339</v>
      </c>
      <c r="H3287" s="26">
        <v>17562</v>
      </c>
      <c r="I3287" s="53">
        <v>63575</v>
      </c>
      <c r="J3287" s="30" t="s">
        <v>66</v>
      </c>
      <c r="K3287" s="30" t="s">
        <v>66</v>
      </c>
      <c r="L3287" s="149">
        <v>107</v>
      </c>
      <c r="M3287" s="30">
        <v>0.308</v>
      </c>
      <c r="N3287" s="30">
        <v>8.43E-2</v>
      </c>
    </row>
    <row r="3288" spans="1:14">
      <c r="A3288" s="13" t="s">
        <v>156</v>
      </c>
      <c r="B3288" s="2" t="s">
        <v>78</v>
      </c>
      <c r="C3288" s="14" t="s">
        <v>197</v>
      </c>
      <c r="D3288" s="2">
        <v>2016</v>
      </c>
      <c r="E3288" s="14">
        <v>2016</v>
      </c>
      <c r="F3288" s="14" t="s">
        <v>105</v>
      </c>
      <c r="G3288" s="26">
        <v>1139</v>
      </c>
      <c r="H3288" s="26">
        <v>2078</v>
      </c>
      <c r="I3288" s="53">
        <v>6244</v>
      </c>
      <c r="J3288" s="30">
        <v>1</v>
      </c>
      <c r="K3288" s="30">
        <v>0.96299999999999997</v>
      </c>
      <c r="L3288" s="149">
        <v>107</v>
      </c>
      <c r="M3288" s="30">
        <v>0.308</v>
      </c>
      <c r="N3288" s="30">
        <v>8.43E-2</v>
      </c>
    </row>
    <row r="3289" spans="1:14">
      <c r="A3289" s="13" t="s">
        <v>157</v>
      </c>
      <c r="B3289" s="2" t="s">
        <v>78</v>
      </c>
      <c r="C3289" s="14" t="s">
        <v>197</v>
      </c>
      <c r="D3289" s="2">
        <v>2016</v>
      </c>
      <c r="E3289" s="14">
        <v>2016</v>
      </c>
      <c r="F3289" s="14" t="s">
        <v>105</v>
      </c>
      <c r="G3289" s="26">
        <v>130293</v>
      </c>
      <c r="H3289" s="26">
        <v>289177</v>
      </c>
      <c r="I3289" s="53">
        <v>844457</v>
      </c>
      <c r="J3289" s="30">
        <v>0.99539999999999995</v>
      </c>
      <c r="K3289" s="30">
        <v>0.94310000000000005</v>
      </c>
      <c r="L3289" s="149">
        <v>45</v>
      </c>
      <c r="M3289" s="30">
        <v>0.2</v>
      </c>
      <c r="N3289" s="30">
        <v>3.5900000000000001E-2</v>
      </c>
    </row>
    <row r="3290" spans="1:14">
      <c r="A3290" s="13" t="s">
        <v>158</v>
      </c>
      <c r="B3290" s="2" t="s">
        <v>77</v>
      </c>
      <c r="C3290" s="14" t="s">
        <v>197</v>
      </c>
      <c r="D3290" s="2">
        <v>2016</v>
      </c>
      <c r="E3290" s="14">
        <v>2016</v>
      </c>
      <c r="F3290" s="14" t="s">
        <v>105</v>
      </c>
      <c r="G3290" s="26">
        <v>102492</v>
      </c>
      <c r="H3290" s="26">
        <v>212948</v>
      </c>
      <c r="I3290" s="53">
        <v>557646</v>
      </c>
      <c r="J3290" s="30">
        <v>0.99339999999999995</v>
      </c>
      <c r="K3290" s="30">
        <v>0.99119999999999997</v>
      </c>
      <c r="L3290" s="149">
        <v>46</v>
      </c>
      <c r="M3290" s="30">
        <v>0.435</v>
      </c>
      <c r="N3290" s="30">
        <v>3.8600000000000002E-2</v>
      </c>
    </row>
    <row r="3291" spans="1:14">
      <c r="A3291" s="13" t="s">
        <v>159</v>
      </c>
      <c r="B3291" s="2" t="s">
        <v>78</v>
      </c>
      <c r="C3291" s="14" t="s">
        <v>197</v>
      </c>
      <c r="D3291" s="2">
        <v>2016</v>
      </c>
      <c r="E3291" s="14">
        <v>2016</v>
      </c>
      <c r="F3291" s="14" t="s">
        <v>105</v>
      </c>
      <c r="G3291" s="26">
        <v>2483</v>
      </c>
      <c r="H3291" s="26">
        <v>5466</v>
      </c>
      <c r="I3291" s="53">
        <v>18937</v>
      </c>
      <c r="J3291" s="30">
        <v>0.94950000000000001</v>
      </c>
      <c r="K3291" s="30">
        <v>0.95079999999999998</v>
      </c>
      <c r="L3291" s="149">
        <v>107</v>
      </c>
      <c r="M3291" s="30">
        <v>0.308</v>
      </c>
      <c r="N3291" s="30">
        <v>8.43E-2</v>
      </c>
    </row>
    <row r="3292" spans="1:14">
      <c r="A3292" s="13" t="s">
        <v>160</v>
      </c>
      <c r="B3292" s="2" t="s">
        <v>78</v>
      </c>
      <c r="C3292" s="14" t="s">
        <v>197</v>
      </c>
      <c r="D3292" s="2">
        <v>2016</v>
      </c>
      <c r="E3292" s="14">
        <v>2016</v>
      </c>
      <c r="F3292" s="14" t="s">
        <v>105</v>
      </c>
      <c r="G3292" s="26">
        <v>180460</v>
      </c>
      <c r="H3292" s="26">
        <v>393474</v>
      </c>
      <c r="I3292" s="53">
        <v>878270</v>
      </c>
      <c r="J3292" s="30">
        <v>0.99529999999999996</v>
      </c>
      <c r="K3292" s="30">
        <v>0.95369999999999999</v>
      </c>
      <c r="L3292" s="149">
        <v>47</v>
      </c>
      <c r="M3292" s="30">
        <v>0.23400000000000001</v>
      </c>
      <c r="N3292" s="30">
        <v>2.3199999999999998E-2</v>
      </c>
    </row>
    <row r="3293" spans="1:14">
      <c r="A3293" s="13" t="s">
        <v>161</v>
      </c>
      <c r="B3293" s="2" t="s">
        <v>77</v>
      </c>
      <c r="C3293" s="14" t="s">
        <v>197</v>
      </c>
      <c r="D3293" s="2">
        <v>2016</v>
      </c>
      <c r="E3293" s="14">
        <v>2016</v>
      </c>
      <c r="F3293" s="14" t="s">
        <v>105</v>
      </c>
      <c r="G3293" s="26">
        <v>142529</v>
      </c>
      <c r="H3293" s="26">
        <v>285700</v>
      </c>
      <c r="I3293" s="53">
        <v>902840</v>
      </c>
      <c r="J3293" s="30">
        <v>0.98550000000000004</v>
      </c>
      <c r="K3293" s="30">
        <v>0.98770000000000002</v>
      </c>
      <c r="L3293" s="149">
        <v>66</v>
      </c>
      <c r="M3293" s="30">
        <v>0.28799999999999998</v>
      </c>
      <c r="N3293" s="30">
        <v>2.92E-2</v>
      </c>
    </row>
    <row r="3294" spans="1:14">
      <c r="A3294" s="13" t="s">
        <v>162</v>
      </c>
      <c r="B3294" s="2" t="s">
        <v>77</v>
      </c>
      <c r="C3294" s="14" t="s">
        <v>197</v>
      </c>
      <c r="D3294" s="2">
        <v>2016</v>
      </c>
      <c r="E3294" s="14">
        <v>2016</v>
      </c>
      <c r="F3294" s="14" t="s">
        <v>105</v>
      </c>
      <c r="G3294" s="26">
        <v>35326</v>
      </c>
      <c r="H3294" s="26">
        <v>53007</v>
      </c>
      <c r="I3294" s="53">
        <v>224587</v>
      </c>
      <c r="J3294" s="30" t="s">
        <v>66</v>
      </c>
      <c r="K3294" s="30" t="s">
        <v>66</v>
      </c>
      <c r="L3294" s="149">
        <v>13</v>
      </c>
      <c r="M3294" s="30">
        <v>0.46200000000000002</v>
      </c>
      <c r="N3294" s="30">
        <v>6.6600000000000006E-2</v>
      </c>
    </row>
    <row r="3295" spans="1:14">
      <c r="A3295" s="13" t="s">
        <v>163</v>
      </c>
      <c r="B3295" s="2" t="s">
        <v>78</v>
      </c>
      <c r="C3295" s="14" t="s">
        <v>197</v>
      </c>
      <c r="D3295" s="2">
        <v>2016</v>
      </c>
      <c r="E3295" s="14">
        <v>2016</v>
      </c>
      <c r="F3295" s="14" t="s">
        <v>105</v>
      </c>
      <c r="G3295" s="26">
        <v>51802</v>
      </c>
      <c r="H3295" s="26">
        <v>116010</v>
      </c>
      <c r="I3295" s="53">
        <v>300812</v>
      </c>
      <c r="J3295" s="30">
        <v>0.96960000000000002</v>
      </c>
      <c r="K3295" s="30">
        <v>0.85960000000000003</v>
      </c>
      <c r="L3295" s="149">
        <v>16</v>
      </c>
      <c r="M3295" s="30">
        <v>0.25</v>
      </c>
      <c r="N3295" s="30">
        <v>3.09E-2</v>
      </c>
    </row>
    <row r="3296" spans="1:14">
      <c r="A3296" s="13" t="s">
        <v>164</v>
      </c>
      <c r="B3296" s="2" t="s">
        <v>77</v>
      </c>
      <c r="C3296" s="14" t="s">
        <v>197</v>
      </c>
      <c r="D3296" s="2">
        <v>2016</v>
      </c>
      <c r="E3296" s="14">
        <v>2016</v>
      </c>
      <c r="F3296" s="14" t="s">
        <v>105</v>
      </c>
      <c r="G3296" s="26">
        <v>9898</v>
      </c>
      <c r="H3296" s="26">
        <v>17929</v>
      </c>
      <c r="I3296" s="53">
        <v>62169</v>
      </c>
      <c r="J3296" s="30" t="s">
        <v>66</v>
      </c>
      <c r="K3296" s="30" t="s">
        <v>66</v>
      </c>
      <c r="L3296" s="149">
        <v>107</v>
      </c>
      <c r="M3296" s="30">
        <v>0.308</v>
      </c>
      <c r="N3296" s="30">
        <v>8.43E-2</v>
      </c>
    </row>
    <row r="3297" spans="1:14">
      <c r="A3297" s="13" t="s">
        <v>165</v>
      </c>
      <c r="B3297" s="2" t="s">
        <v>77</v>
      </c>
      <c r="C3297" s="14" t="s">
        <v>197</v>
      </c>
      <c r="D3297" s="2">
        <v>2016</v>
      </c>
      <c r="E3297" s="14">
        <v>2016</v>
      </c>
      <c r="F3297" s="14" t="s">
        <v>105</v>
      </c>
      <c r="G3297" s="26">
        <v>14988</v>
      </c>
      <c r="H3297" s="26">
        <v>29060</v>
      </c>
      <c r="I3297" s="53">
        <v>155949</v>
      </c>
      <c r="J3297" s="30">
        <v>0.96189999999999998</v>
      </c>
      <c r="K3297" s="30">
        <v>0.90269999999999995</v>
      </c>
      <c r="L3297" s="149">
        <v>107</v>
      </c>
      <c r="M3297" s="30">
        <v>0.308</v>
      </c>
      <c r="N3297" s="30">
        <v>8.43E-2</v>
      </c>
    </row>
    <row r="3298" spans="1:14">
      <c r="A3298" s="13" t="s">
        <v>166</v>
      </c>
      <c r="B3298" s="2" t="s">
        <v>77</v>
      </c>
      <c r="C3298" s="14" t="s">
        <v>197</v>
      </c>
      <c r="D3298" s="2">
        <v>2016</v>
      </c>
      <c r="E3298" s="14">
        <v>2016</v>
      </c>
      <c r="F3298" s="14" t="s">
        <v>105</v>
      </c>
      <c r="G3298" s="26">
        <v>18158</v>
      </c>
      <c r="H3298" s="26">
        <v>37441</v>
      </c>
      <c r="I3298" s="53">
        <v>146170</v>
      </c>
      <c r="J3298" s="30">
        <v>0.95850000000000002</v>
      </c>
      <c r="K3298" s="30">
        <v>0.91190000000000004</v>
      </c>
      <c r="L3298" s="149">
        <v>107</v>
      </c>
      <c r="M3298" s="30">
        <v>0.308</v>
      </c>
      <c r="N3298" s="30">
        <v>8.43E-2</v>
      </c>
    </row>
    <row r="3299" spans="1:14">
      <c r="A3299" s="13" t="s">
        <v>167</v>
      </c>
      <c r="B3299" s="2" t="s">
        <v>77</v>
      </c>
      <c r="C3299" s="14" t="s">
        <v>197</v>
      </c>
      <c r="D3299" s="2">
        <v>2016</v>
      </c>
      <c r="E3299" s="14">
        <v>2016</v>
      </c>
      <c r="F3299" s="14" t="s">
        <v>105</v>
      </c>
      <c r="G3299" s="26">
        <v>52504</v>
      </c>
      <c r="H3299" s="26">
        <v>102959</v>
      </c>
      <c r="I3299" s="53">
        <v>448059</v>
      </c>
      <c r="J3299" s="30">
        <v>0.98619999999999997</v>
      </c>
      <c r="K3299" s="30">
        <v>0.98480000000000001</v>
      </c>
      <c r="L3299" s="149">
        <v>23</v>
      </c>
      <c r="M3299" s="30">
        <v>0.26100000000000001</v>
      </c>
      <c r="N3299" s="30">
        <v>5.2600000000000001E-2</v>
      </c>
    </row>
    <row r="3300" spans="1:14">
      <c r="A3300" s="13" t="s">
        <v>168</v>
      </c>
      <c r="B3300" s="2" t="s">
        <v>77</v>
      </c>
      <c r="C3300" s="14" t="s">
        <v>197</v>
      </c>
      <c r="D3300" s="2">
        <v>2016</v>
      </c>
      <c r="E3300" s="14">
        <v>2016</v>
      </c>
      <c r="F3300" s="14" t="s">
        <v>105</v>
      </c>
      <c r="G3300" s="26">
        <v>14361</v>
      </c>
      <c r="H3300" s="26">
        <v>25991</v>
      </c>
      <c r="I3300" s="53">
        <v>79788</v>
      </c>
      <c r="J3300" s="30">
        <v>0.96960000000000002</v>
      </c>
      <c r="K3300" s="30">
        <v>0.99099999999999999</v>
      </c>
      <c r="L3300" s="149">
        <v>107</v>
      </c>
      <c r="M3300" s="30">
        <v>0.308</v>
      </c>
      <c r="N3300" s="30">
        <v>8.43E-2</v>
      </c>
    </row>
    <row r="3301" spans="1:14">
      <c r="A3301" s="13" t="s">
        <v>169</v>
      </c>
      <c r="B3301" s="2" t="s">
        <v>78</v>
      </c>
      <c r="C3301" s="14" t="s">
        <v>197</v>
      </c>
      <c r="D3301" s="2">
        <v>2016</v>
      </c>
      <c r="E3301" s="14">
        <v>2016</v>
      </c>
      <c r="F3301" s="14" t="s">
        <v>105</v>
      </c>
      <c r="G3301" s="26">
        <v>13087</v>
      </c>
      <c r="H3301" s="26">
        <v>24425</v>
      </c>
      <c r="I3301" s="53">
        <v>64614</v>
      </c>
      <c r="J3301" s="30">
        <v>0.93840000000000001</v>
      </c>
      <c r="K3301" s="30">
        <v>0.95740000000000003</v>
      </c>
      <c r="L3301" s="149">
        <v>107</v>
      </c>
      <c r="M3301" s="30">
        <v>0.308</v>
      </c>
      <c r="N3301" s="30">
        <v>8.43E-2</v>
      </c>
    </row>
    <row r="3302" spans="1:14">
      <c r="A3302" s="13" t="s">
        <v>170</v>
      </c>
      <c r="B3302" s="2" t="s">
        <v>78</v>
      </c>
      <c r="C3302" s="14" t="s">
        <v>197</v>
      </c>
      <c r="D3302" s="2">
        <v>2016</v>
      </c>
      <c r="E3302" s="14">
        <v>2016</v>
      </c>
      <c r="F3302" s="14" t="s">
        <v>105</v>
      </c>
      <c r="G3302" s="26">
        <v>162</v>
      </c>
      <c r="H3302" s="26">
        <v>275</v>
      </c>
      <c r="I3302" s="53">
        <v>806</v>
      </c>
      <c r="J3302" s="30">
        <v>1</v>
      </c>
      <c r="K3302" s="30">
        <v>1</v>
      </c>
      <c r="L3302" s="149">
        <v>107</v>
      </c>
      <c r="M3302" s="30">
        <v>0.308</v>
      </c>
      <c r="N3302" s="30">
        <v>8.43E-2</v>
      </c>
    </row>
    <row r="3303" spans="1:14">
      <c r="A3303" s="13" t="s">
        <v>171</v>
      </c>
      <c r="B3303" s="2" t="s">
        <v>78</v>
      </c>
      <c r="C3303" s="14" t="s">
        <v>197</v>
      </c>
      <c r="D3303" s="2">
        <v>2016</v>
      </c>
      <c r="E3303" s="14">
        <v>2016</v>
      </c>
      <c r="F3303" s="14" t="s">
        <v>105</v>
      </c>
      <c r="G3303" s="26">
        <v>3172</v>
      </c>
      <c r="H3303" s="26">
        <v>6659</v>
      </c>
      <c r="I3303" s="53">
        <v>18545</v>
      </c>
      <c r="J3303" s="30">
        <v>0.91369999999999996</v>
      </c>
      <c r="K3303" s="30">
        <v>0.87629999999999997</v>
      </c>
      <c r="L3303" s="149">
        <v>107</v>
      </c>
      <c r="M3303" s="30">
        <v>0.308</v>
      </c>
      <c r="N3303" s="30">
        <v>8.43E-2</v>
      </c>
    </row>
    <row r="3304" spans="1:14">
      <c r="A3304" s="13" t="s">
        <v>172</v>
      </c>
      <c r="B3304" s="2" t="s">
        <v>77</v>
      </c>
      <c r="C3304" s="14" t="s">
        <v>197</v>
      </c>
      <c r="D3304" s="2">
        <v>2016</v>
      </c>
      <c r="E3304" s="14">
        <v>2016</v>
      </c>
      <c r="F3304" s="14" t="s">
        <v>105</v>
      </c>
      <c r="G3304" s="26">
        <v>22402</v>
      </c>
      <c r="H3304" s="26">
        <v>42066</v>
      </c>
      <c r="I3304" s="53">
        <v>124190</v>
      </c>
      <c r="J3304" s="30" t="s">
        <v>66</v>
      </c>
      <c r="K3304" s="30" t="s">
        <v>66</v>
      </c>
      <c r="L3304" s="149">
        <v>10</v>
      </c>
      <c r="M3304" s="30">
        <v>0.2</v>
      </c>
      <c r="N3304" s="30">
        <v>1.78E-2</v>
      </c>
    </row>
    <row r="3305" spans="1:14">
      <c r="A3305" s="13" t="s">
        <v>173</v>
      </c>
      <c r="B3305" s="2" t="s">
        <v>77</v>
      </c>
      <c r="C3305" s="14" t="s">
        <v>197</v>
      </c>
      <c r="D3305" s="2">
        <v>2016</v>
      </c>
      <c r="E3305" s="14">
        <v>2016</v>
      </c>
      <c r="F3305" s="14" t="s">
        <v>105</v>
      </c>
      <c r="G3305" s="26">
        <v>18830</v>
      </c>
      <c r="H3305" s="26">
        <v>33256</v>
      </c>
      <c r="I3305" s="53">
        <v>127804</v>
      </c>
      <c r="J3305" s="30">
        <v>0.94289999999999996</v>
      </c>
      <c r="K3305" s="30">
        <v>0.51219999999999999</v>
      </c>
      <c r="L3305" s="149">
        <v>107</v>
      </c>
      <c r="M3305" s="30">
        <v>0.308</v>
      </c>
      <c r="N3305" s="30">
        <v>8.43E-2</v>
      </c>
    </row>
    <row r="3306" spans="1:14">
      <c r="A3306" s="13" t="s">
        <v>174</v>
      </c>
      <c r="B3306" s="2" t="s">
        <v>78</v>
      </c>
      <c r="C3306" s="14" t="s">
        <v>197</v>
      </c>
      <c r="D3306" s="2">
        <v>2016</v>
      </c>
      <c r="E3306" s="14">
        <v>2016</v>
      </c>
      <c r="F3306" s="14" t="s">
        <v>105</v>
      </c>
      <c r="G3306" s="26">
        <v>41974</v>
      </c>
      <c r="H3306" s="26">
        <v>87836</v>
      </c>
      <c r="I3306" s="53">
        <v>243911</v>
      </c>
      <c r="J3306" s="30">
        <v>0.97829999999999995</v>
      </c>
      <c r="K3306" s="30">
        <v>0.91490000000000005</v>
      </c>
      <c r="L3306" s="149">
        <v>7</v>
      </c>
      <c r="M3306" s="30">
        <v>0.28599999999999998</v>
      </c>
      <c r="N3306" s="30">
        <v>2.7300000000000001E-2</v>
      </c>
    </row>
    <row r="3307" spans="1:14">
      <c r="A3307" s="13" t="s">
        <v>175</v>
      </c>
      <c r="B3307" s="2" t="s">
        <v>78</v>
      </c>
      <c r="C3307" s="14" t="s">
        <v>197</v>
      </c>
      <c r="D3307" s="2">
        <v>2016</v>
      </c>
      <c r="E3307" s="14">
        <v>2016</v>
      </c>
      <c r="F3307" s="14" t="s">
        <v>105</v>
      </c>
      <c r="G3307" s="26">
        <v>5680</v>
      </c>
      <c r="H3307" s="26">
        <v>13033</v>
      </c>
      <c r="I3307" s="53">
        <v>42429</v>
      </c>
      <c r="J3307" s="30">
        <v>0.97899999999999998</v>
      </c>
      <c r="K3307" s="30">
        <v>0.88270000000000004</v>
      </c>
      <c r="L3307" s="149">
        <v>107</v>
      </c>
      <c r="M3307" s="30">
        <v>0.308</v>
      </c>
      <c r="N3307" s="30">
        <v>8.43E-2</v>
      </c>
    </row>
    <row r="3308" spans="1:14">
      <c r="A3308" s="13" t="s">
        <v>176</v>
      </c>
      <c r="B3308" s="2" t="s">
        <v>78</v>
      </c>
      <c r="C3308" s="14" t="s">
        <v>197</v>
      </c>
      <c r="D3308" s="2">
        <v>2016</v>
      </c>
      <c r="E3308" s="14">
        <v>2016</v>
      </c>
      <c r="F3308" s="14" t="s">
        <v>105</v>
      </c>
      <c r="G3308" s="26">
        <v>4559</v>
      </c>
      <c r="H3308" s="26">
        <v>9962</v>
      </c>
      <c r="I3308" s="53">
        <v>27445</v>
      </c>
      <c r="J3308" s="30">
        <v>0.96440000000000003</v>
      </c>
      <c r="K3308" s="30">
        <v>0.93589999999999995</v>
      </c>
      <c r="L3308" s="149">
        <v>107</v>
      </c>
      <c r="M3308" s="30">
        <v>0.308</v>
      </c>
      <c r="N3308" s="30">
        <v>8.43E-2</v>
      </c>
    </row>
    <row r="3309" spans="1:14">
      <c r="A3309" s="13" t="s">
        <v>177</v>
      </c>
      <c r="B3309" s="2" t="s">
        <v>78</v>
      </c>
      <c r="C3309" s="14" t="s">
        <v>197</v>
      </c>
      <c r="D3309" s="2">
        <v>2016</v>
      </c>
      <c r="E3309" s="14">
        <v>2016</v>
      </c>
      <c r="F3309" s="14" t="s">
        <v>105</v>
      </c>
      <c r="G3309" s="26">
        <v>996</v>
      </c>
      <c r="H3309" s="26">
        <v>1739</v>
      </c>
      <c r="I3309" s="53">
        <v>5011</v>
      </c>
      <c r="J3309" s="30">
        <v>0.92310000000000003</v>
      </c>
      <c r="K3309" s="30">
        <v>0.33329999999999999</v>
      </c>
      <c r="L3309" s="149">
        <v>107</v>
      </c>
      <c r="M3309" s="30">
        <v>0.308</v>
      </c>
      <c r="N3309" s="30">
        <v>8.43E-2</v>
      </c>
    </row>
    <row r="3310" spans="1:14">
      <c r="A3310" s="13" t="s">
        <v>178</v>
      </c>
      <c r="B3310" s="2" t="s">
        <v>77</v>
      </c>
      <c r="C3310" s="14" t="s">
        <v>197</v>
      </c>
      <c r="D3310" s="2">
        <v>2016</v>
      </c>
      <c r="E3310" s="14">
        <v>2016</v>
      </c>
      <c r="F3310" s="14" t="s">
        <v>105</v>
      </c>
      <c r="G3310" s="26">
        <v>51849</v>
      </c>
      <c r="H3310" s="26">
        <v>120370</v>
      </c>
      <c r="I3310" s="53">
        <v>258585</v>
      </c>
      <c r="J3310" s="30">
        <v>0.99229999999999996</v>
      </c>
      <c r="K3310" s="30">
        <v>0.93240000000000001</v>
      </c>
      <c r="L3310" s="149">
        <v>18</v>
      </c>
      <c r="M3310" s="30">
        <v>0.16700000000000001</v>
      </c>
      <c r="N3310" s="30">
        <v>4.9000000000000002E-2</v>
      </c>
    </row>
    <row r="3311" spans="1:14">
      <c r="A3311" s="13" t="s">
        <v>179</v>
      </c>
      <c r="B3311" s="2" t="s">
        <v>78</v>
      </c>
      <c r="C3311" s="14" t="s">
        <v>197</v>
      </c>
      <c r="D3311" s="2">
        <v>2016</v>
      </c>
      <c r="E3311" s="14">
        <v>2016</v>
      </c>
      <c r="F3311" s="14" t="s">
        <v>105</v>
      </c>
      <c r="G3311" s="26">
        <v>3110</v>
      </c>
      <c r="H3311" s="26">
        <v>5387</v>
      </c>
      <c r="I3311" s="53">
        <v>14421</v>
      </c>
      <c r="J3311" s="30">
        <v>0.95630000000000004</v>
      </c>
      <c r="K3311" s="30">
        <v>0.9667</v>
      </c>
      <c r="L3311" s="149">
        <v>107</v>
      </c>
      <c r="M3311" s="30">
        <v>0.308</v>
      </c>
      <c r="N3311" s="30">
        <v>8.43E-2</v>
      </c>
    </row>
    <row r="3312" spans="1:14">
      <c r="A3312" s="13" t="s">
        <v>180</v>
      </c>
      <c r="B3312" s="2" t="s">
        <v>77</v>
      </c>
      <c r="C3312" s="14" t="s">
        <v>197</v>
      </c>
      <c r="D3312" s="2">
        <v>2016</v>
      </c>
      <c r="E3312" s="14">
        <v>2016</v>
      </c>
      <c r="F3312" s="14" t="s">
        <v>105</v>
      </c>
      <c r="G3312" s="26">
        <v>37278</v>
      </c>
      <c r="H3312" s="26">
        <v>74243</v>
      </c>
      <c r="I3312" s="53">
        <v>240818</v>
      </c>
      <c r="J3312" s="30" t="s">
        <v>66</v>
      </c>
      <c r="K3312" s="30" t="s">
        <v>66</v>
      </c>
      <c r="L3312" s="149">
        <v>15</v>
      </c>
      <c r="M3312" s="30">
        <v>0.33300000000000002</v>
      </c>
      <c r="N3312" s="30">
        <v>8.2400000000000001E-2</v>
      </c>
    </row>
    <row r="3313" spans="1:14">
      <c r="A3313" s="13" t="s">
        <v>181</v>
      </c>
      <c r="B3313" s="2" t="s">
        <v>77</v>
      </c>
      <c r="C3313" s="14" t="s">
        <v>197</v>
      </c>
      <c r="D3313" s="2">
        <v>2016</v>
      </c>
      <c r="E3313" s="14">
        <v>2016</v>
      </c>
      <c r="F3313" s="14" t="s">
        <v>105</v>
      </c>
      <c r="G3313" s="26">
        <v>10606</v>
      </c>
      <c r="H3313" s="26">
        <v>20521</v>
      </c>
      <c r="I3313" s="53">
        <v>59358</v>
      </c>
      <c r="J3313" s="30">
        <v>0.95630000000000004</v>
      </c>
      <c r="K3313" s="30">
        <v>0.93210000000000004</v>
      </c>
      <c r="L3313" s="149">
        <v>107</v>
      </c>
      <c r="M3313" s="30">
        <v>0.308</v>
      </c>
      <c r="N3313" s="30">
        <v>8.43E-2</v>
      </c>
    </row>
    <row r="3314" spans="1:14">
      <c r="A3314" s="13" t="s">
        <v>182</v>
      </c>
      <c r="B3314" s="2" t="s">
        <v>78</v>
      </c>
      <c r="C3314" s="14" t="s">
        <v>197</v>
      </c>
      <c r="D3314" s="2">
        <v>2016</v>
      </c>
      <c r="E3314" s="14">
        <v>2016</v>
      </c>
      <c r="F3314" s="14" t="s">
        <v>105</v>
      </c>
      <c r="G3314" s="26">
        <v>6215</v>
      </c>
      <c r="H3314" s="26">
        <v>13350</v>
      </c>
      <c r="I3314" s="53">
        <v>32468</v>
      </c>
      <c r="J3314" s="30">
        <v>0.99080000000000001</v>
      </c>
      <c r="K3314" s="30">
        <v>0.94620000000000004</v>
      </c>
      <c r="L3314" s="149">
        <v>107</v>
      </c>
      <c r="M3314" s="30">
        <v>0.308</v>
      </c>
      <c r="N3314" s="30">
        <v>8.43E-2</v>
      </c>
    </row>
    <row r="3315" spans="1:14">
      <c r="A3315" s="56" t="s">
        <v>183</v>
      </c>
      <c r="B3315" s="2" t="s">
        <v>66</v>
      </c>
      <c r="C3315" s="14" t="s">
        <v>198</v>
      </c>
      <c r="D3315" s="2">
        <v>2016</v>
      </c>
      <c r="E3315" s="14">
        <v>2016</v>
      </c>
      <c r="F3315" s="14" t="s">
        <v>105</v>
      </c>
      <c r="G3315" s="26">
        <v>2039184</v>
      </c>
      <c r="H3315" s="26">
        <v>4246017</v>
      </c>
      <c r="I3315" s="53">
        <v>13412543</v>
      </c>
      <c r="J3315" s="30">
        <v>0.97289999999999999</v>
      </c>
      <c r="K3315" s="30">
        <v>0.91800000000000004</v>
      </c>
      <c r="L3315" s="149">
        <v>866</v>
      </c>
      <c r="M3315" s="30">
        <v>0.35299999999999998</v>
      </c>
      <c r="N3315" s="30">
        <v>7.7100000000000002E-2</v>
      </c>
    </row>
    <row r="3316" spans="1:14">
      <c r="A3316" s="56" t="s">
        <v>184</v>
      </c>
      <c r="B3316" s="2" t="s">
        <v>77</v>
      </c>
      <c r="C3316" s="14" t="s">
        <v>198</v>
      </c>
      <c r="D3316" s="2">
        <v>2016</v>
      </c>
      <c r="E3316" s="14">
        <v>2016</v>
      </c>
      <c r="F3316" s="14" t="s">
        <v>105</v>
      </c>
      <c r="G3316" s="26">
        <v>60124</v>
      </c>
      <c r="H3316" s="26">
        <v>115295</v>
      </c>
      <c r="I3316" s="53">
        <v>436014</v>
      </c>
      <c r="J3316" s="30">
        <v>0.99009999999999998</v>
      </c>
      <c r="K3316" s="30">
        <v>0.97</v>
      </c>
      <c r="L3316" s="149">
        <v>27</v>
      </c>
      <c r="M3316" s="30">
        <v>0.37</v>
      </c>
      <c r="N3316" s="30">
        <v>7.5200000000000003E-2</v>
      </c>
    </row>
    <row r="3317" spans="1:14">
      <c r="A3317" s="56" t="s">
        <v>185</v>
      </c>
      <c r="B3317" s="2" t="s">
        <v>78</v>
      </c>
      <c r="C3317" s="14" t="s">
        <v>198</v>
      </c>
      <c r="D3317" s="2">
        <v>2016</v>
      </c>
      <c r="E3317" s="14">
        <v>2016</v>
      </c>
      <c r="F3317" s="14" t="s">
        <v>105</v>
      </c>
      <c r="G3317" s="26">
        <v>90</v>
      </c>
      <c r="H3317" s="26">
        <v>147</v>
      </c>
      <c r="I3317" s="53">
        <v>337</v>
      </c>
      <c r="J3317" s="30">
        <v>1</v>
      </c>
      <c r="K3317" s="30">
        <v>1</v>
      </c>
      <c r="L3317" s="149">
        <v>119</v>
      </c>
      <c r="M3317" s="30">
        <v>0.29399999999999998</v>
      </c>
      <c r="N3317" s="30">
        <v>8.3500000000000005E-2</v>
      </c>
    </row>
    <row r="3318" spans="1:14">
      <c r="A3318" s="56" t="s">
        <v>186</v>
      </c>
      <c r="B3318" s="2" t="s">
        <v>78</v>
      </c>
      <c r="C3318" s="14" t="s">
        <v>198</v>
      </c>
      <c r="D3318" s="2">
        <v>2016</v>
      </c>
      <c r="E3318" s="14">
        <v>2016</v>
      </c>
      <c r="F3318" s="14" t="s">
        <v>105</v>
      </c>
      <c r="G3318" s="26">
        <v>1736</v>
      </c>
      <c r="H3318" s="26">
        <v>3285</v>
      </c>
      <c r="I3318" s="53">
        <v>8263</v>
      </c>
      <c r="J3318" s="30">
        <v>0.97529999999999994</v>
      </c>
      <c r="K3318" s="30">
        <v>0.87270000000000003</v>
      </c>
      <c r="L3318" s="149">
        <v>119</v>
      </c>
      <c r="M3318" s="30">
        <v>0.29399999999999998</v>
      </c>
      <c r="N3318" s="30">
        <v>8.3500000000000005E-2</v>
      </c>
    </row>
    <row r="3319" spans="1:14">
      <c r="A3319" s="56" t="s">
        <v>187</v>
      </c>
      <c r="B3319" s="2" t="s">
        <v>78</v>
      </c>
      <c r="C3319" s="14" t="s">
        <v>198</v>
      </c>
      <c r="D3319" s="2">
        <v>2016</v>
      </c>
      <c r="E3319" s="14">
        <v>2016</v>
      </c>
      <c r="F3319" s="14" t="s">
        <v>105</v>
      </c>
      <c r="G3319" s="26">
        <v>16877</v>
      </c>
      <c r="H3319" s="26">
        <v>31886</v>
      </c>
      <c r="I3319" s="53">
        <v>82632</v>
      </c>
      <c r="J3319" s="30">
        <v>0.81479999999999997</v>
      </c>
      <c r="K3319" s="30">
        <v>0.94320000000000004</v>
      </c>
      <c r="L3319" s="149">
        <v>119</v>
      </c>
      <c r="M3319" s="30">
        <v>0.29399999999999998</v>
      </c>
      <c r="N3319" s="30">
        <v>8.3500000000000005E-2</v>
      </c>
    </row>
    <row r="3320" spans="1:14">
      <c r="A3320" s="56" t="s">
        <v>188</v>
      </c>
      <c r="B3320" s="2" t="s">
        <v>78</v>
      </c>
      <c r="C3320" s="14" t="s">
        <v>198</v>
      </c>
      <c r="D3320" s="2">
        <v>2016</v>
      </c>
      <c r="E3320" s="14">
        <v>2016</v>
      </c>
      <c r="F3320" s="14" t="s">
        <v>105</v>
      </c>
      <c r="G3320" s="26">
        <v>2819</v>
      </c>
      <c r="H3320" s="26">
        <v>5209</v>
      </c>
      <c r="I3320" s="53">
        <v>12240</v>
      </c>
      <c r="J3320" s="30">
        <v>0.9748</v>
      </c>
      <c r="K3320" s="30">
        <v>0.86960000000000004</v>
      </c>
      <c r="L3320" s="149">
        <v>119</v>
      </c>
      <c r="M3320" s="30">
        <v>0.29399999999999998</v>
      </c>
      <c r="N3320" s="30">
        <v>8.3500000000000005E-2</v>
      </c>
    </row>
    <row r="3321" spans="1:14">
      <c r="A3321" s="56" t="s">
        <v>189</v>
      </c>
      <c r="B3321" s="2" t="s">
        <v>78</v>
      </c>
      <c r="C3321" s="14" t="s">
        <v>198</v>
      </c>
      <c r="D3321" s="2">
        <v>2016</v>
      </c>
      <c r="E3321" s="14">
        <v>2016</v>
      </c>
      <c r="F3321" s="14" t="s">
        <v>105</v>
      </c>
      <c r="G3321" s="26">
        <v>646</v>
      </c>
      <c r="H3321" s="26">
        <v>1477</v>
      </c>
      <c r="I3321" s="53">
        <v>9127</v>
      </c>
      <c r="J3321" s="30">
        <v>0.81479999999999997</v>
      </c>
      <c r="K3321" s="30">
        <v>1</v>
      </c>
      <c r="L3321" s="149">
        <v>119</v>
      </c>
      <c r="M3321" s="30">
        <v>0.29399999999999998</v>
      </c>
      <c r="N3321" s="30">
        <v>8.3500000000000005E-2</v>
      </c>
    </row>
    <row r="3322" spans="1:14">
      <c r="A3322" s="56" t="s">
        <v>190</v>
      </c>
      <c r="B3322" s="2" t="s">
        <v>77</v>
      </c>
      <c r="C3322" s="14" t="s">
        <v>198</v>
      </c>
      <c r="D3322" s="2">
        <v>2016</v>
      </c>
      <c r="E3322" s="14">
        <v>2016</v>
      </c>
      <c r="F3322" s="14" t="s">
        <v>105</v>
      </c>
      <c r="G3322" s="26">
        <v>33326</v>
      </c>
      <c r="H3322" s="26">
        <v>66496</v>
      </c>
      <c r="I3322" s="53">
        <v>275496</v>
      </c>
      <c r="J3322" s="30">
        <v>0.9657</v>
      </c>
      <c r="K3322" s="30">
        <v>0.98609999999999998</v>
      </c>
      <c r="L3322" s="149">
        <v>18</v>
      </c>
      <c r="M3322" s="30">
        <v>0.5</v>
      </c>
      <c r="N3322" s="30">
        <v>3.8800000000000001E-2</v>
      </c>
    </row>
    <row r="3323" spans="1:14">
      <c r="A3323" s="56" t="s">
        <v>191</v>
      </c>
      <c r="B3323" s="2" t="s">
        <v>78</v>
      </c>
      <c r="C3323" s="14" t="s">
        <v>198</v>
      </c>
      <c r="D3323" s="2">
        <v>2016</v>
      </c>
      <c r="E3323" s="14">
        <v>2016</v>
      </c>
      <c r="F3323" s="14" t="s">
        <v>105</v>
      </c>
      <c r="G3323" s="26">
        <v>2574</v>
      </c>
      <c r="H3323" s="26">
        <v>5240</v>
      </c>
      <c r="I3323" s="53">
        <v>11942</v>
      </c>
      <c r="J3323" s="30">
        <v>1</v>
      </c>
      <c r="K3323" s="30">
        <v>0.90910000000000002</v>
      </c>
      <c r="L3323" s="149">
        <v>119</v>
      </c>
      <c r="M3323" s="30">
        <v>0.29399999999999998</v>
      </c>
      <c r="N3323" s="30">
        <v>8.3500000000000005E-2</v>
      </c>
    </row>
    <row r="3324" spans="1:14">
      <c r="A3324" s="56" t="s">
        <v>192</v>
      </c>
      <c r="B3324" s="2" t="s">
        <v>78</v>
      </c>
      <c r="C3324" s="14" t="s">
        <v>198</v>
      </c>
      <c r="D3324" s="2">
        <v>2016</v>
      </c>
      <c r="E3324" s="14">
        <v>2016</v>
      </c>
      <c r="F3324" s="14" t="s">
        <v>105</v>
      </c>
      <c r="G3324" s="26">
        <v>7136</v>
      </c>
      <c r="H3324" s="26">
        <v>12674</v>
      </c>
      <c r="I3324" s="53">
        <v>38524</v>
      </c>
      <c r="J3324" s="30">
        <v>0.97419999999999995</v>
      </c>
      <c r="K3324" s="30">
        <v>0.98089999999999999</v>
      </c>
      <c r="L3324" s="149">
        <v>119</v>
      </c>
      <c r="M3324" s="30">
        <v>0.29399999999999998</v>
      </c>
      <c r="N3324" s="30">
        <v>8.3500000000000005E-2</v>
      </c>
    </row>
    <row r="3325" spans="1:14">
      <c r="A3325" s="13" t="s">
        <v>134</v>
      </c>
      <c r="B3325" s="2" t="s">
        <v>77</v>
      </c>
      <c r="C3325" s="14" t="s">
        <v>198</v>
      </c>
      <c r="D3325" s="2">
        <v>2016</v>
      </c>
      <c r="E3325" s="14">
        <v>2016</v>
      </c>
      <c r="F3325" s="14" t="s">
        <v>105</v>
      </c>
      <c r="G3325" s="26">
        <v>93121</v>
      </c>
      <c r="H3325" s="26">
        <v>216152</v>
      </c>
      <c r="I3325" s="53">
        <v>494056</v>
      </c>
      <c r="J3325" s="30">
        <v>0.93910000000000005</v>
      </c>
      <c r="K3325" s="30">
        <v>0.95299999999999996</v>
      </c>
      <c r="L3325" s="149">
        <v>47</v>
      </c>
      <c r="M3325" s="30">
        <v>0.34</v>
      </c>
      <c r="N3325" s="30">
        <v>2.6599999999999999E-2</v>
      </c>
    </row>
    <row r="3326" spans="1:14">
      <c r="A3326" s="13" t="s">
        <v>135</v>
      </c>
      <c r="B3326" s="2" t="s">
        <v>78</v>
      </c>
      <c r="C3326" s="14" t="s">
        <v>198</v>
      </c>
      <c r="D3326" s="2">
        <v>2016</v>
      </c>
      <c r="E3326" s="14">
        <v>2016</v>
      </c>
      <c r="F3326" s="14" t="s">
        <v>105</v>
      </c>
      <c r="G3326" s="26">
        <v>1559</v>
      </c>
      <c r="H3326" s="26">
        <v>3611</v>
      </c>
      <c r="I3326" s="53">
        <v>12287</v>
      </c>
      <c r="J3326" s="30">
        <v>0.96970000000000001</v>
      </c>
      <c r="K3326" s="30">
        <v>0.94440000000000002</v>
      </c>
      <c r="L3326" s="149">
        <v>119</v>
      </c>
      <c r="M3326" s="30">
        <v>0.29399999999999998</v>
      </c>
      <c r="N3326" s="30">
        <v>8.3500000000000005E-2</v>
      </c>
    </row>
    <row r="3327" spans="1:14">
      <c r="A3327" s="13" t="s">
        <v>136</v>
      </c>
      <c r="B3327" s="2" t="s">
        <v>78</v>
      </c>
      <c r="C3327" s="14" t="s">
        <v>198</v>
      </c>
      <c r="D3327" s="2">
        <v>2016</v>
      </c>
      <c r="E3327" s="14">
        <v>2016</v>
      </c>
      <c r="F3327" s="14" t="s">
        <v>105</v>
      </c>
      <c r="G3327" s="26">
        <v>12431</v>
      </c>
      <c r="H3327" s="26">
        <v>21106</v>
      </c>
      <c r="I3327" s="53">
        <v>54744</v>
      </c>
      <c r="J3327" s="30">
        <v>0.99139999999999995</v>
      </c>
      <c r="K3327" s="30">
        <v>0.95530000000000004</v>
      </c>
      <c r="L3327" s="149">
        <v>119</v>
      </c>
      <c r="M3327" s="30">
        <v>0.29399999999999998</v>
      </c>
      <c r="N3327" s="30">
        <v>8.3500000000000005E-2</v>
      </c>
    </row>
    <row r="3328" spans="1:14">
      <c r="A3328" s="13" t="s">
        <v>137</v>
      </c>
      <c r="B3328" s="2" t="s">
        <v>78</v>
      </c>
      <c r="C3328" s="14" t="s">
        <v>198</v>
      </c>
      <c r="D3328" s="2">
        <v>2016</v>
      </c>
      <c r="E3328" s="14">
        <v>2016</v>
      </c>
      <c r="F3328" s="14" t="s">
        <v>105</v>
      </c>
      <c r="G3328" s="26">
        <v>17680</v>
      </c>
      <c r="H3328" s="26">
        <v>43114</v>
      </c>
      <c r="I3328" s="53">
        <v>94219</v>
      </c>
      <c r="J3328" s="30">
        <v>0.96560000000000001</v>
      </c>
      <c r="K3328" s="30">
        <v>0.9284</v>
      </c>
      <c r="L3328" s="149">
        <v>119</v>
      </c>
      <c r="M3328" s="30">
        <v>0.29399999999999998</v>
      </c>
      <c r="N3328" s="30">
        <v>8.3500000000000005E-2</v>
      </c>
    </row>
    <row r="3329" spans="1:14">
      <c r="A3329" s="13" t="s">
        <v>138</v>
      </c>
      <c r="B3329" s="2" t="s">
        <v>78</v>
      </c>
      <c r="C3329" s="14" t="s">
        <v>198</v>
      </c>
      <c r="D3329" s="2">
        <v>2016</v>
      </c>
      <c r="E3329" s="14">
        <v>2016</v>
      </c>
      <c r="F3329" s="14" t="s">
        <v>105</v>
      </c>
      <c r="G3329" s="26">
        <v>1041</v>
      </c>
      <c r="H3329" s="26">
        <v>2013</v>
      </c>
      <c r="I3329" s="53">
        <v>5678</v>
      </c>
      <c r="J3329" s="30">
        <v>1</v>
      </c>
      <c r="K3329" s="30">
        <v>0.94440000000000002</v>
      </c>
      <c r="L3329" s="149">
        <v>119</v>
      </c>
      <c r="M3329" s="30">
        <v>0.29399999999999998</v>
      </c>
      <c r="N3329" s="30">
        <v>8.3500000000000005E-2</v>
      </c>
    </row>
    <row r="3330" spans="1:14">
      <c r="A3330" s="13" t="s">
        <v>139</v>
      </c>
      <c r="B3330" s="2" t="s">
        <v>78</v>
      </c>
      <c r="C3330" s="14" t="s">
        <v>198</v>
      </c>
      <c r="D3330" s="2">
        <v>2016</v>
      </c>
      <c r="E3330" s="14">
        <v>2016</v>
      </c>
      <c r="F3330" s="14" t="s">
        <v>105</v>
      </c>
      <c r="G3330" s="26">
        <v>70534</v>
      </c>
      <c r="H3330" s="26">
        <v>163823</v>
      </c>
      <c r="I3330" s="53">
        <v>411042</v>
      </c>
      <c r="J3330" s="30">
        <v>0.98670000000000002</v>
      </c>
      <c r="K3330" s="30">
        <v>0.93979999999999997</v>
      </c>
      <c r="L3330" s="149">
        <v>28</v>
      </c>
      <c r="M3330" s="30">
        <v>0.25</v>
      </c>
      <c r="N3330" s="30">
        <v>1.35E-2</v>
      </c>
    </row>
    <row r="3331" spans="1:14">
      <c r="A3331" s="13" t="s">
        <v>140</v>
      </c>
      <c r="B3331" s="2" t="s">
        <v>78</v>
      </c>
      <c r="C3331" s="14" t="s">
        <v>198</v>
      </c>
      <c r="D3331" s="2">
        <v>2016</v>
      </c>
      <c r="E3331" s="14">
        <v>2016</v>
      </c>
      <c r="F3331" s="14" t="s">
        <v>105</v>
      </c>
      <c r="G3331" s="26">
        <v>10720</v>
      </c>
      <c r="H3331" s="26">
        <v>24345</v>
      </c>
      <c r="I3331" s="53">
        <v>56789</v>
      </c>
      <c r="J3331" s="30">
        <v>0.99009999999999998</v>
      </c>
      <c r="K3331" s="30">
        <v>0.94030000000000002</v>
      </c>
      <c r="L3331" s="149">
        <v>119</v>
      </c>
      <c r="M3331" s="30">
        <v>0.29399999999999998</v>
      </c>
      <c r="N3331" s="30">
        <v>8.3500000000000005E-2</v>
      </c>
    </row>
    <row r="3332" spans="1:14">
      <c r="A3332" s="13" t="s">
        <v>141</v>
      </c>
      <c r="B3332" s="2" t="s">
        <v>78</v>
      </c>
      <c r="C3332" s="14" t="s">
        <v>198</v>
      </c>
      <c r="D3332" s="2">
        <v>2016</v>
      </c>
      <c r="E3332" s="14">
        <v>2016</v>
      </c>
      <c r="F3332" s="14" t="s">
        <v>105</v>
      </c>
      <c r="G3332" s="26">
        <v>6592</v>
      </c>
      <c r="H3332" s="26">
        <v>12406</v>
      </c>
      <c r="I3332" s="53">
        <v>31770</v>
      </c>
      <c r="J3332" s="30">
        <v>0.92559999999999998</v>
      </c>
      <c r="K3332" s="30">
        <v>0.95379999999999998</v>
      </c>
      <c r="L3332" s="149">
        <v>119</v>
      </c>
      <c r="M3332" s="30">
        <v>0.29399999999999998</v>
      </c>
      <c r="N3332" s="30">
        <v>8.3500000000000005E-2</v>
      </c>
    </row>
    <row r="3333" spans="1:14">
      <c r="A3333" s="13" t="s">
        <v>142</v>
      </c>
      <c r="B3333" s="2" t="s">
        <v>78</v>
      </c>
      <c r="C3333" s="14" t="s">
        <v>198</v>
      </c>
      <c r="D3333" s="2">
        <v>2016</v>
      </c>
      <c r="E3333" s="14">
        <v>2016</v>
      </c>
      <c r="F3333" s="14" t="s">
        <v>105</v>
      </c>
      <c r="G3333" s="26">
        <v>1575</v>
      </c>
      <c r="H3333" s="26">
        <v>3133</v>
      </c>
      <c r="I3333" s="53">
        <v>7785</v>
      </c>
      <c r="J3333" s="30">
        <v>0.87619999999999998</v>
      </c>
      <c r="K3333" s="30">
        <v>0.71619999999999995</v>
      </c>
      <c r="L3333" s="149">
        <v>119</v>
      </c>
      <c r="M3333" s="30">
        <v>0.29399999999999998</v>
      </c>
      <c r="N3333" s="30">
        <v>8.3500000000000005E-2</v>
      </c>
    </row>
    <row r="3334" spans="1:14">
      <c r="A3334" s="13" t="s">
        <v>143</v>
      </c>
      <c r="B3334" s="2" t="s">
        <v>79</v>
      </c>
      <c r="C3334" s="14" t="s">
        <v>198</v>
      </c>
      <c r="D3334" s="2">
        <v>2016</v>
      </c>
      <c r="E3334" s="14">
        <v>2016</v>
      </c>
      <c r="F3334" s="14" t="s">
        <v>105</v>
      </c>
      <c r="G3334" s="26">
        <v>553594</v>
      </c>
      <c r="H3334" s="26">
        <v>1112257</v>
      </c>
      <c r="I3334" s="53">
        <v>3957155</v>
      </c>
      <c r="J3334" s="30">
        <v>0.96460000000000001</v>
      </c>
      <c r="K3334" s="30">
        <v>0.85740000000000005</v>
      </c>
      <c r="L3334" s="149">
        <v>206</v>
      </c>
      <c r="M3334" s="30">
        <v>0.5</v>
      </c>
      <c r="N3334" s="30">
        <v>9.0399999999999994E-2</v>
      </c>
    </row>
    <row r="3335" spans="1:14">
      <c r="A3335" s="13" t="s">
        <v>144</v>
      </c>
      <c r="B3335" s="2" t="s">
        <v>78</v>
      </c>
      <c r="C3335" s="14" t="s">
        <v>198</v>
      </c>
      <c r="D3335" s="2">
        <v>2016</v>
      </c>
      <c r="E3335" s="14">
        <v>2016</v>
      </c>
      <c r="F3335" s="14" t="s">
        <v>105</v>
      </c>
      <c r="G3335" s="26">
        <v>11825</v>
      </c>
      <c r="H3335" s="26">
        <v>28762</v>
      </c>
      <c r="I3335" s="53">
        <v>70092</v>
      </c>
      <c r="J3335" s="30">
        <v>0.99329999999999996</v>
      </c>
      <c r="K3335" s="30">
        <v>0.95369999999999999</v>
      </c>
      <c r="L3335" s="149">
        <v>119</v>
      </c>
      <c r="M3335" s="30">
        <v>0.29399999999999998</v>
      </c>
      <c r="N3335" s="30">
        <v>8.3500000000000005E-2</v>
      </c>
    </row>
    <row r="3336" spans="1:14">
      <c r="A3336" s="13" t="s">
        <v>145</v>
      </c>
      <c r="B3336" s="2" t="s">
        <v>78</v>
      </c>
      <c r="C3336" s="14" t="s">
        <v>198</v>
      </c>
      <c r="D3336" s="2">
        <v>2016</v>
      </c>
      <c r="E3336" s="14">
        <v>2016</v>
      </c>
      <c r="F3336" s="14" t="s">
        <v>105</v>
      </c>
      <c r="G3336" s="26">
        <v>6194</v>
      </c>
      <c r="H3336" s="26">
        <v>10182</v>
      </c>
      <c r="I3336" s="53">
        <v>45603</v>
      </c>
      <c r="J3336" s="30">
        <v>0.97719999999999996</v>
      </c>
      <c r="K3336" s="30">
        <v>0.96279999999999999</v>
      </c>
      <c r="L3336" s="149">
        <v>119</v>
      </c>
      <c r="M3336" s="30">
        <v>0.29399999999999998</v>
      </c>
      <c r="N3336" s="30">
        <v>8.3500000000000005E-2</v>
      </c>
    </row>
    <row r="3337" spans="1:14">
      <c r="A3337" s="13" t="s">
        <v>146</v>
      </c>
      <c r="B3337" s="2" t="s">
        <v>78</v>
      </c>
      <c r="C3337" s="14" t="s">
        <v>198</v>
      </c>
      <c r="D3337" s="2">
        <v>2016</v>
      </c>
      <c r="E3337" s="14">
        <v>2016</v>
      </c>
      <c r="F3337" s="14" t="s">
        <v>105</v>
      </c>
      <c r="G3337" s="26">
        <v>1064</v>
      </c>
      <c r="H3337" s="26">
        <v>1964</v>
      </c>
      <c r="I3337" s="53">
        <v>4786</v>
      </c>
      <c r="J3337" s="30">
        <v>0.97060000000000002</v>
      </c>
      <c r="K3337" s="30">
        <v>0.96</v>
      </c>
      <c r="L3337" s="149">
        <v>119</v>
      </c>
      <c r="M3337" s="30">
        <v>0.29399999999999998</v>
      </c>
      <c r="N3337" s="30">
        <v>8.3500000000000005E-2</v>
      </c>
    </row>
    <row r="3338" spans="1:14">
      <c r="A3338" s="13" t="s">
        <v>147</v>
      </c>
      <c r="B3338" s="2" t="s">
        <v>78</v>
      </c>
      <c r="C3338" s="14" t="s">
        <v>198</v>
      </c>
      <c r="D3338" s="2">
        <v>2016</v>
      </c>
      <c r="E3338" s="14">
        <v>2016</v>
      </c>
      <c r="F3338" s="14" t="s">
        <v>105</v>
      </c>
      <c r="G3338" s="26">
        <v>6610</v>
      </c>
      <c r="H3338" s="26">
        <v>12391</v>
      </c>
      <c r="I3338" s="53">
        <v>40444</v>
      </c>
      <c r="J3338" s="30">
        <v>0.9304</v>
      </c>
      <c r="K3338" s="30">
        <v>0.96020000000000005</v>
      </c>
      <c r="L3338" s="149">
        <v>119</v>
      </c>
      <c r="M3338" s="30">
        <v>0.29399999999999998</v>
      </c>
      <c r="N3338" s="30">
        <v>8.3500000000000005E-2</v>
      </c>
    </row>
    <row r="3339" spans="1:14">
      <c r="A3339" s="13" t="s">
        <v>148</v>
      </c>
      <c r="B3339" s="2" t="s">
        <v>78</v>
      </c>
      <c r="C3339" s="14" t="s">
        <v>198</v>
      </c>
      <c r="D3339" s="2">
        <v>2016</v>
      </c>
      <c r="E3339" s="14">
        <v>2016</v>
      </c>
      <c r="F3339" s="14" t="s">
        <v>105</v>
      </c>
      <c r="G3339" s="26">
        <v>24135</v>
      </c>
      <c r="H3339" s="26">
        <v>55743</v>
      </c>
      <c r="I3339" s="53">
        <v>140029</v>
      </c>
      <c r="J3339" s="30">
        <v>0.91849999999999998</v>
      </c>
      <c r="K3339" s="30">
        <v>0.97450000000000003</v>
      </c>
      <c r="L3339" s="149">
        <v>9</v>
      </c>
      <c r="M3339" s="30">
        <v>0.33300000000000002</v>
      </c>
      <c r="N3339" s="30">
        <v>2.1899999999999999E-2</v>
      </c>
    </row>
    <row r="3340" spans="1:14">
      <c r="A3340" s="13" t="s">
        <v>149</v>
      </c>
      <c r="B3340" s="2" t="s">
        <v>78</v>
      </c>
      <c r="C3340" s="14" t="s">
        <v>198</v>
      </c>
      <c r="D3340" s="2">
        <v>2016</v>
      </c>
      <c r="E3340" s="14">
        <v>2016</v>
      </c>
      <c r="F3340" s="14" t="s">
        <v>105</v>
      </c>
      <c r="G3340" s="26">
        <v>532</v>
      </c>
      <c r="H3340" s="26">
        <v>1090</v>
      </c>
      <c r="I3340" s="53">
        <v>3155</v>
      </c>
      <c r="J3340" s="30">
        <v>0.89290000000000003</v>
      </c>
      <c r="K3340" s="30">
        <v>0.86670000000000003</v>
      </c>
      <c r="L3340" s="149">
        <v>119</v>
      </c>
      <c r="M3340" s="30">
        <v>0.29399999999999998</v>
      </c>
      <c r="N3340" s="30">
        <v>8.3500000000000005E-2</v>
      </c>
    </row>
    <row r="3341" spans="1:14">
      <c r="A3341" s="13" t="s">
        <v>150</v>
      </c>
      <c r="B3341" s="2" t="s">
        <v>78</v>
      </c>
      <c r="C3341" s="14" t="s">
        <v>198</v>
      </c>
      <c r="D3341" s="2">
        <v>2016</v>
      </c>
      <c r="E3341" s="14">
        <v>2016</v>
      </c>
      <c r="F3341" s="14" t="s">
        <v>105</v>
      </c>
      <c r="G3341" s="26">
        <v>458</v>
      </c>
      <c r="H3341" s="26">
        <v>787</v>
      </c>
      <c r="I3341" s="53">
        <v>3778</v>
      </c>
      <c r="J3341" s="30">
        <v>0.96299999999999997</v>
      </c>
      <c r="K3341" s="30">
        <v>1</v>
      </c>
      <c r="L3341" s="149">
        <v>119</v>
      </c>
      <c r="M3341" s="30">
        <v>0.29399999999999998</v>
      </c>
      <c r="N3341" s="30">
        <v>8.3500000000000005E-2</v>
      </c>
    </row>
    <row r="3342" spans="1:14">
      <c r="A3342" s="13" t="s">
        <v>151</v>
      </c>
      <c r="B3342" s="2" t="s">
        <v>78</v>
      </c>
      <c r="C3342" s="14" t="s">
        <v>198</v>
      </c>
      <c r="D3342" s="2">
        <v>2016</v>
      </c>
      <c r="E3342" s="14">
        <v>2016</v>
      </c>
      <c r="F3342" s="14" t="s">
        <v>105</v>
      </c>
      <c r="G3342" s="26">
        <v>20947</v>
      </c>
      <c r="H3342" s="26">
        <v>45892</v>
      </c>
      <c r="I3342" s="53">
        <v>183218</v>
      </c>
      <c r="J3342" s="30">
        <v>0.99429999999999996</v>
      </c>
      <c r="K3342" s="30">
        <v>0.96389999999999998</v>
      </c>
      <c r="L3342" s="149">
        <v>12</v>
      </c>
      <c r="M3342" s="30">
        <v>8.3000000000000004E-2</v>
      </c>
      <c r="N3342" s="30">
        <v>4.0899999999999999E-2</v>
      </c>
    </row>
    <row r="3343" spans="1:14">
      <c r="A3343" s="13" t="s">
        <v>152</v>
      </c>
      <c r="B3343" s="2" t="s">
        <v>78</v>
      </c>
      <c r="C3343" s="14" t="s">
        <v>198</v>
      </c>
      <c r="D3343" s="2">
        <v>2016</v>
      </c>
      <c r="E3343" s="14">
        <v>2016</v>
      </c>
      <c r="F3343" s="14" t="s">
        <v>105</v>
      </c>
      <c r="G3343" s="26">
        <v>3469</v>
      </c>
      <c r="H3343" s="26">
        <v>7082</v>
      </c>
      <c r="I3343" s="53">
        <v>32641</v>
      </c>
      <c r="J3343" s="30">
        <v>0.97889999999999999</v>
      </c>
      <c r="K3343" s="30">
        <v>0.87139999999999995</v>
      </c>
      <c r="L3343" s="149">
        <v>119</v>
      </c>
      <c r="M3343" s="30">
        <v>0.29399999999999998</v>
      </c>
      <c r="N3343" s="30">
        <v>8.3500000000000005E-2</v>
      </c>
    </row>
    <row r="3344" spans="1:14">
      <c r="A3344" s="13" t="s">
        <v>153</v>
      </c>
      <c r="B3344" s="2" t="s">
        <v>78</v>
      </c>
      <c r="C3344" s="14" t="s">
        <v>198</v>
      </c>
      <c r="D3344" s="2">
        <v>2016</v>
      </c>
      <c r="E3344" s="14">
        <v>2016</v>
      </c>
      <c r="F3344" s="14" t="s">
        <v>105</v>
      </c>
      <c r="G3344" s="26">
        <v>4362</v>
      </c>
      <c r="H3344" s="26">
        <v>7611</v>
      </c>
      <c r="I3344" s="53">
        <v>25501</v>
      </c>
      <c r="J3344" s="30" t="s">
        <v>66</v>
      </c>
      <c r="K3344" s="30" t="s">
        <v>66</v>
      </c>
      <c r="L3344" s="149">
        <v>119</v>
      </c>
      <c r="M3344" s="30">
        <v>0.29399999999999998</v>
      </c>
      <c r="N3344" s="30">
        <v>8.3500000000000005E-2</v>
      </c>
    </row>
    <row r="3345" spans="1:14">
      <c r="A3345" s="13" t="s">
        <v>154</v>
      </c>
      <c r="B3345" s="2" t="s">
        <v>77</v>
      </c>
      <c r="C3345" s="14" t="s">
        <v>198</v>
      </c>
      <c r="D3345" s="2">
        <v>2016</v>
      </c>
      <c r="E3345" s="14">
        <v>2016</v>
      </c>
      <c r="F3345" s="14" t="s">
        <v>105</v>
      </c>
      <c r="G3345" s="26">
        <v>123021</v>
      </c>
      <c r="H3345" s="26">
        <v>251610</v>
      </c>
      <c r="I3345" s="53">
        <v>908932</v>
      </c>
      <c r="J3345" s="30">
        <v>0.98960000000000004</v>
      </c>
      <c r="K3345" s="30">
        <v>1</v>
      </c>
      <c r="L3345" s="149">
        <v>57</v>
      </c>
      <c r="M3345" s="30">
        <v>0.40400000000000003</v>
      </c>
      <c r="N3345" s="30">
        <v>4.6899999999999997E-2</v>
      </c>
    </row>
    <row r="3346" spans="1:14">
      <c r="A3346" s="13" t="s">
        <v>155</v>
      </c>
      <c r="B3346" s="2" t="s">
        <v>77</v>
      </c>
      <c r="C3346" s="14" t="s">
        <v>198</v>
      </c>
      <c r="D3346" s="2">
        <v>2016</v>
      </c>
      <c r="E3346" s="14">
        <v>2016</v>
      </c>
      <c r="F3346" s="14" t="s">
        <v>105</v>
      </c>
      <c r="G3346" s="26">
        <v>9269</v>
      </c>
      <c r="H3346" s="26">
        <v>17399</v>
      </c>
      <c r="I3346" s="53">
        <v>63492</v>
      </c>
      <c r="J3346" s="30" t="s">
        <v>66</v>
      </c>
      <c r="K3346" s="30" t="s">
        <v>66</v>
      </c>
      <c r="L3346" s="149">
        <v>119</v>
      </c>
      <c r="M3346" s="30">
        <v>0.29399999999999998</v>
      </c>
      <c r="N3346" s="30">
        <v>8.3500000000000005E-2</v>
      </c>
    </row>
    <row r="3347" spans="1:14">
      <c r="A3347" s="13" t="s">
        <v>156</v>
      </c>
      <c r="B3347" s="2" t="s">
        <v>78</v>
      </c>
      <c r="C3347" s="14" t="s">
        <v>198</v>
      </c>
      <c r="D3347" s="2">
        <v>2016</v>
      </c>
      <c r="E3347" s="14">
        <v>2016</v>
      </c>
      <c r="F3347" s="14" t="s">
        <v>105</v>
      </c>
      <c r="G3347" s="26">
        <v>1115</v>
      </c>
      <c r="H3347" s="26">
        <v>2023</v>
      </c>
      <c r="I3347" s="53">
        <v>6213</v>
      </c>
      <c r="J3347" s="30">
        <v>1</v>
      </c>
      <c r="K3347" s="30">
        <v>0.88100000000000001</v>
      </c>
      <c r="L3347" s="149">
        <v>119</v>
      </c>
      <c r="M3347" s="30">
        <v>0.29399999999999998</v>
      </c>
      <c r="N3347" s="30">
        <v>8.3500000000000005E-2</v>
      </c>
    </row>
    <row r="3348" spans="1:14">
      <c r="A3348" s="13" t="s">
        <v>157</v>
      </c>
      <c r="B3348" s="2" t="s">
        <v>78</v>
      </c>
      <c r="C3348" s="14" t="s">
        <v>198</v>
      </c>
      <c r="D3348" s="2">
        <v>2016</v>
      </c>
      <c r="E3348" s="14">
        <v>2016</v>
      </c>
      <c r="F3348" s="14" t="s">
        <v>105</v>
      </c>
      <c r="G3348" s="26">
        <v>129515</v>
      </c>
      <c r="H3348" s="26">
        <v>288251</v>
      </c>
      <c r="I3348" s="53">
        <v>845925</v>
      </c>
      <c r="J3348" s="30">
        <v>0.997</v>
      </c>
      <c r="K3348" s="30">
        <v>0.93769999999999998</v>
      </c>
      <c r="L3348" s="149">
        <v>51</v>
      </c>
      <c r="M3348" s="30">
        <v>0.19600000000000001</v>
      </c>
      <c r="N3348" s="30">
        <v>3.7499999999999999E-2</v>
      </c>
    </row>
    <row r="3349" spans="1:14">
      <c r="A3349" s="13" t="s">
        <v>158</v>
      </c>
      <c r="B3349" s="2" t="s">
        <v>77</v>
      </c>
      <c r="C3349" s="14" t="s">
        <v>198</v>
      </c>
      <c r="D3349" s="2">
        <v>2016</v>
      </c>
      <c r="E3349" s="14">
        <v>2016</v>
      </c>
      <c r="F3349" s="14" t="s">
        <v>105</v>
      </c>
      <c r="G3349" s="26">
        <v>101529</v>
      </c>
      <c r="H3349" s="26">
        <v>212543</v>
      </c>
      <c r="I3349" s="53">
        <v>558421</v>
      </c>
      <c r="J3349" s="30">
        <v>0.98980000000000001</v>
      </c>
      <c r="K3349" s="30">
        <v>0.98660000000000003</v>
      </c>
      <c r="L3349" s="149">
        <v>51</v>
      </c>
      <c r="M3349" s="30">
        <v>0.43099999999999999</v>
      </c>
      <c r="N3349" s="30">
        <v>3.85E-2</v>
      </c>
    </row>
    <row r="3350" spans="1:14">
      <c r="A3350" s="13" t="s">
        <v>159</v>
      </c>
      <c r="B3350" s="2" t="s">
        <v>78</v>
      </c>
      <c r="C3350" s="14" t="s">
        <v>198</v>
      </c>
      <c r="D3350" s="2">
        <v>2016</v>
      </c>
      <c r="E3350" s="14">
        <v>2016</v>
      </c>
      <c r="F3350" s="14" t="s">
        <v>105</v>
      </c>
      <c r="G3350" s="26">
        <v>2447</v>
      </c>
      <c r="H3350" s="26">
        <v>5364</v>
      </c>
      <c r="I3350" s="53">
        <v>19023</v>
      </c>
      <c r="J3350" s="30">
        <v>0.90759999999999996</v>
      </c>
      <c r="K3350" s="30">
        <v>0.94440000000000002</v>
      </c>
      <c r="L3350" s="149">
        <v>119</v>
      </c>
      <c r="M3350" s="30">
        <v>0.29399999999999998</v>
      </c>
      <c r="N3350" s="30">
        <v>8.3500000000000005E-2</v>
      </c>
    </row>
    <row r="3351" spans="1:14">
      <c r="A3351" s="13" t="s">
        <v>160</v>
      </c>
      <c r="B3351" s="2" t="s">
        <v>78</v>
      </c>
      <c r="C3351" s="14" t="s">
        <v>198</v>
      </c>
      <c r="D3351" s="2">
        <v>2016</v>
      </c>
      <c r="E3351" s="14">
        <v>2016</v>
      </c>
      <c r="F3351" s="14" t="s">
        <v>105</v>
      </c>
      <c r="G3351" s="26">
        <v>178723</v>
      </c>
      <c r="H3351" s="26">
        <v>390765</v>
      </c>
      <c r="I3351" s="53">
        <v>882272</v>
      </c>
      <c r="J3351" s="30">
        <v>0.99399999999999999</v>
      </c>
      <c r="K3351" s="30">
        <v>0.95660000000000001</v>
      </c>
      <c r="L3351" s="149">
        <v>53</v>
      </c>
      <c r="M3351" s="30">
        <v>0.22600000000000001</v>
      </c>
      <c r="N3351" s="30">
        <v>2.29E-2</v>
      </c>
    </row>
    <row r="3352" spans="1:14">
      <c r="A3352" s="13" t="s">
        <v>161</v>
      </c>
      <c r="B3352" s="2" t="s">
        <v>77</v>
      </c>
      <c r="C3352" s="14" t="s">
        <v>198</v>
      </c>
      <c r="D3352" s="2">
        <v>2016</v>
      </c>
      <c r="E3352" s="14">
        <v>2016</v>
      </c>
      <c r="F3352" s="14" t="s">
        <v>105</v>
      </c>
      <c r="G3352" s="26">
        <v>141621</v>
      </c>
      <c r="H3352" s="26">
        <v>285226</v>
      </c>
      <c r="I3352" s="53">
        <v>905289</v>
      </c>
      <c r="J3352" s="30">
        <v>0.97870000000000001</v>
      </c>
      <c r="K3352" s="30">
        <v>0.98350000000000004</v>
      </c>
      <c r="L3352" s="149">
        <v>74</v>
      </c>
      <c r="M3352" s="30">
        <v>0.29699999999999999</v>
      </c>
      <c r="N3352" s="30">
        <v>2.76E-2</v>
      </c>
    </row>
    <row r="3353" spans="1:14">
      <c r="A3353" s="13" t="s">
        <v>162</v>
      </c>
      <c r="B3353" s="2" t="s">
        <v>77</v>
      </c>
      <c r="C3353" s="14" t="s">
        <v>198</v>
      </c>
      <c r="D3353" s="2">
        <v>2016</v>
      </c>
      <c r="E3353" s="14">
        <v>2016</v>
      </c>
      <c r="F3353" s="14" t="s">
        <v>105</v>
      </c>
      <c r="G3353" s="30" t="s">
        <v>66</v>
      </c>
      <c r="H3353" s="30" t="s">
        <v>66</v>
      </c>
      <c r="I3353" s="53">
        <v>224447</v>
      </c>
      <c r="J3353" s="30" t="s">
        <v>66</v>
      </c>
      <c r="K3353" s="30" t="s">
        <v>66</v>
      </c>
      <c r="L3353" s="149">
        <v>14</v>
      </c>
      <c r="M3353" s="30">
        <v>0.42899999999999999</v>
      </c>
      <c r="N3353" s="30">
        <v>6.6600000000000006E-2</v>
      </c>
    </row>
    <row r="3354" spans="1:14">
      <c r="A3354" s="13" t="s">
        <v>163</v>
      </c>
      <c r="B3354" s="2" t="s">
        <v>78</v>
      </c>
      <c r="C3354" s="14" t="s">
        <v>198</v>
      </c>
      <c r="D3354" s="2">
        <v>2016</v>
      </c>
      <c r="E3354" s="14">
        <v>2016</v>
      </c>
      <c r="F3354" s="14" t="s">
        <v>105</v>
      </c>
      <c r="G3354" s="26">
        <v>51225</v>
      </c>
      <c r="H3354" s="26">
        <v>114858</v>
      </c>
      <c r="I3354" s="53">
        <v>300636</v>
      </c>
      <c r="J3354" s="30">
        <v>0.97599999999999998</v>
      </c>
      <c r="K3354" s="30">
        <v>0.87180000000000002</v>
      </c>
      <c r="L3354" s="149">
        <v>18</v>
      </c>
      <c r="M3354" s="30">
        <v>0.27800000000000002</v>
      </c>
      <c r="N3354" s="30">
        <v>3.5799999999999998E-2</v>
      </c>
    </row>
    <row r="3355" spans="1:14">
      <c r="A3355" s="13" t="s">
        <v>164</v>
      </c>
      <c r="B3355" s="2" t="s">
        <v>77</v>
      </c>
      <c r="C3355" s="14" t="s">
        <v>198</v>
      </c>
      <c r="D3355" s="2">
        <v>2016</v>
      </c>
      <c r="E3355" s="14">
        <v>2016</v>
      </c>
      <c r="F3355" s="14" t="s">
        <v>105</v>
      </c>
      <c r="G3355" s="26">
        <v>9843</v>
      </c>
      <c r="H3355" s="26">
        <v>17834</v>
      </c>
      <c r="I3355" s="53">
        <v>61911</v>
      </c>
      <c r="J3355" s="30" t="s">
        <v>66</v>
      </c>
      <c r="K3355" s="30" t="s">
        <v>66</v>
      </c>
      <c r="L3355" s="149">
        <v>119</v>
      </c>
      <c r="M3355" s="30">
        <v>0.29399999999999998</v>
      </c>
      <c r="N3355" s="30">
        <v>8.3500000000000005E-2</v>
      </c>
    </row>
    <row r="3356" spans="1:14">
      <c r="A3356" s="13" t="s">
        <v>165</v>
      </c>
      <c r="B3356" s="2" t="s">
        <v>77</v>
      </c>
      <c r="C3356" s="14" t="s">
        <v>198</v>
      </c>
      <c r="D3356" s="2">
        <v>2016</v>
      </c>
      <c r="E3356" s="14">
        <v>2016</v>
      </c>
      <c r="F3356" s="14" t="s">
        <v>105</v>
      </c>
      <c r="G3356" s="26">
        <v>14840</v>
      </c>
      <c r="H3356" s="26">
        <v>28778</v>
      </c>
      <c r="I3356" s="53">
        <v>155377</v>
      </c>
      <c r="J3356" s="30">
        <v>0.97360000000000002</v>
      </c>
      <c r="K3356" s="30">
        <v>0.90269999999999995</v>
      </c>
      <c r="L3356" s="149">
        <v>119</v>
      </c>
      <c r="M3356" s="30">
        <v>0.29399999999999998</v>
      </c>
      <c r="N3356" s="30">
        <v>8.3500000000000005E-2</v>
      </c>
    </row>
    <row r="3357" spans="1:14">
      <c r="A3357" s="13" t="s">
        <v>166</v>
      </c>
      <c r="B3357" s="2" t="s">
        <v>77</v>
      </c>
      <c r="C3357" s="14" t="s">
        <v>198</v>
      </c>
      <c r="D3357" s="2">
        <v>2016</v>
      </c>
      <c r="E3357" s="14">
        <v>2016</v>
      </c>
      <c r="F3357" s="14" t="s">
        <v>105</v>
      </c>
      <c r="G3357" s="26">
        <v>17986</v>
      </c>
      <c r="H3357" s="26">
        <v>37239</v>
      </c>
      <c r="I3357" s="53">
        <v>146158</v>
      </c>
      <c r="J3357" s="30">
        <v>0.95309999999999995</v>
      </c>
      <c r="K3357" s="30">
        <v>0.90529999999999999</v>
      </c>
      <c r="L3357" s="149">
        <v>119</v>
      </c>
      <c r="M3357" s="30">
        <v>0.29399999999999998</v>
      </c>
      <c r="N3357" s="30">
        <v>8.3500000000000005E-2</v>
      </c>
    </row>
    <row r="3358" spans="1:14">
      <c r="A3358" s="13" t="s">
        <v>167</v>
      </c>
      <c r="B3358" s="2" t="s">
        <v>77</v>
      </c>
      <c r="C3358" s="14" t="s">
        <v>198</v>
      </c>
      <c r="D3358" s="2">
        <v>2016</v>
      </c>
      <c r="E3358" s="14">
        <v>2016</v>
      </c>
      <c r="F3358" s="14" t="s">
        <v>105</v>
      </c>
      <c r="G3358" s="26">
        <v>52133</v>
      </c>
      <c r="H3358" s="26">
        <v>102328</v>
      </c>
      <c r="I3358" s="53">
        <v>446949</v>
      </c>
      <c r="J3358" s="30">
        <v>0.97929999999999995</v>
      </c>
      <c r="K3358" s="30">
        <v>0.97809999999999997</v>
      </c>
      <c r="L3358" s="149">
        <v>26</v>
      </c>
      <c r="M3358" s="30">
        <v>0.23100000000000001</v>
      </c>
      <c r="N3358" s="30">
        <v>5.5399999999999998E-2</v>
      </c>
    </row>
    <row r="3359" spans="1:14">
      <c r="A3359" s="13" t="s">
        <v>168</v>
      </c>
      <c r="B3359" s="2" t="s">
        <v>77</v>
      </c>
      <c r="C3359" s="14" t="s">
        <v>198</v>
      </c>
      <c r="D3359" s="2">
        <v>2016</v>
      </c>
      <c r="E3359" s="14">
        <v>2016</v>
      </c>
      <c r="F3359" s="14" t="s">
        <v>105</v>
      </c>
      <c r="G3359" s="26">
        <v>14213</v>
      </c>
      <c r="H3359" s="26">
        <v>25732</v>
      </c>
      <c r="I3359" s="53">
        <v>79302</v>
      </c>
      <c r="J3359" s="30">
        <v>0.97199999999999998</v>
      </c>
      <c r="K3359" s="30">
        <v>0.97350000000000003</v>
      </c>
      <c r="L3359" s="149">
        <v>119</v>
      </c>
      <c r="M3359" s="30">
        <v>0.29399999999999998</v>
      </c>
      <c r="N3359" s="30">
        <v>8.3500000000000005E-2</v>
      </c>
    </row>
    <row r="3360" spans="1:14">
      <c r="A3360" s="13" t="s">
        <v>169</v>
      </c>
      <c r="B3360" s="2" t="s">
        <v>78</v>
      </c>
      <c r="C3360" s="14" t="s">
        <v>198</v>
      </c>
      <c r="D3360" s="2">
        <v>2016</v>
      </c>
      <c r="E3360" s="14">
        <v>2016</v>
      </c>
      <c r="F3360" s="14" t="s">
        <v>105</v>
      </c>
      <c r="G3360" s="26">
        <v>12966</v>
      </c>
      <c r="H3360" s="26">
        <v>24221</v>
      </c>
      <c r="I3360" s="53">
        <v>64397</v>
      </c>
      <c r="J3360" s="30">
        <v>0.91930000000000001</v>
      </c>
      <c r="K3360" s="30">
        <v>0.96499999999999997</v>
      </c>
      <c r="L3360" s="149">
        <v>119</v>
      </c>
      <c r="M3360" s="30">
        <v>0.29399999999999998</v>
      </c>
      <c r="N3360" s="30">
        <v>8.3500000000000005E-2</v>
      </c>
    </row>
    <row r="3361" spans="1:14">
      <c r="A3361" s="13" t="s">
        <v>170</v>
      </c>
      <c r="B3361" s="2" t="s">
        <v>78</v>
      </c>
      <c r="C3361" s="14" t="s">
        <v>198</v>
      </c>
      <c r="D3361" s="2">
        <v>2016</v>
      </c>
      <c r="E3361" s="14">
        <v>2016</v>
      </c>
      <c r="F3361" s="14" t="s">
        <v>105</v>
      </c>
      <c r="G3361" s="26">
        <v>158</v>
      </c>
      <c r="H3361" s="26">
        <v>271</v>
      </c>
      <c r="I3361" s="53">
        <v>805</v>
      </c>
      <c r="J3361" s="30">
        <v>1</v>
      </c>
      <c r="K3361" s="30" t="s">
        <v>66</v>
      </c>
      <c r="L3361" s="149">
        <v>119</v>
      </c>
      <c r="M3361" s="30">
        <v>0.29399999999999998</v>
      </c>
      <c r="N3361" s="30">
        <v>8.3500000000000005E-2</v>
      </c>
    </row>
    <row r="3362" spans="1:14">
      <c r="A3362" s="13" t="s">
        <v>171</v>
      </c>
      <c r="B3362" s="2" t="s">
        <v>78</v>
      </c>
      <c r="C3362" s="14" t="s">
        <v>198</v>
      </c>
      <c r="D3362" s="2">
        <v>2016</v>
      </c>
      <c r="E3362" s="14">
        <v>2016</v>
      </c>
      <c r="F3362" s="14" t="s">
        <v>105</v>
      </c>
      <c r="G3362" s="26">
        <v>3129</v>
      </c>
      <c r="H3362" s="26">
        <v>6581</v>
      </c>
      <c r="I3362" s="53">
        <v>18577</v>
      </c>
      <c r="J3362" s="30">
        <v>0.88100000000000001</v>
      </c>
      <c r="K3362" s="30">
        <v>0.79010000000000002</v>
      </c>
      <c r="L3362" s="149">
        <v>119</v>
      </c>
      <c r="M3362" s="30">
        <v>0.29399999999999998</v>
      </c>
      <c r="N3362" s="30">
        <v>8.3500000000000005E-2</v>
      </c>
    </row>
    <row r="3363" spans="1:14">
      <c r="A3363" s="13" t="s">
        <v>172</v>
      </c>
      <c r="B3363" s="2" t="s">
        <v>77</v>
      </c>
      <c r="C3363" s="14" t="s">
        <v>198</v>
      </c>
      <c r="D3363" s="2">
        <v>2016</v>
      </c>
      <c r="E3363" s="14">
        <v>2016</v>
      </c>
      <c r="F3363" s="14" t="s">
        <v>105</v>
      </c>
      <c r="G3363" s="26">
        <v>22149</v>
      </c>
      <c r="H3363" s="26">
        <v>41939</v>
      </c>
      <c r="I3363" s="53">
        <v>124257</v>
      </c>
      <c r="J3363" s="30" t="s">
        <v>66</v>
      </c>
      <c r="K3363" s="30" t="s">
        <v>66</v>
      </c>
      <c r="L3363" s="149">
        <v>11</v>
      </c>
      <c r="M3363" s="30">
        <v>0.27300000000000002</v>
      </c>
      <c r="N3363" s="30">
        <v>1.77E-2</v>
      </c>
    </row>
    <row r="3364" spans="1:14">
      <c r="A3364" s="13" t="s">
        <v>173</v>
      </c>
      <c r="B3364" s="2" t="s">
        <v>77</v>
      </c>
      <c r="C3364" s="14" t="s">
        <v>198</v>
      </c>
      <c r="D3364" s="2">
        <v>2016</v>
      </c>
      <c r="E3364" s="14">
        <v>2016</v>
      </c>
      <c r="F3364" s="14" t="s">
        <v>105</v>
      </c>
      <c r="G3364" s="26">
        <v>18529</v>
      </c>
      <c r="H3364" s="26">
        <v>32851</v>
      </c>
      <c r="I3364" s="53">
        <v>126883</v>
      </c>
      <c r="J3364" s="30">
        <v>0.94599999999999995</v>
      </c>
      <c r="K3364" s="30">
        <v>0.77400000000000002</v>
      </c>
      <c r="L3364" s="149">
        <v>119</v>
      </c>
      <c r="M3364" s="30">
        <v>0.29399999999999998</v>
      </c>
      <c r="N3364" s="30">
        <v>8.3500000000000005E-2</v>
      </c>
    </row>
    <row r="3365" spans="1:14">
      <c r="A3365" s="13" t="s">
        <v>174</v>
      </c>
      <c r="B3365" s="2" t="s">
        <v>78</v>
      </c>
      <c r="C3365" s="14" t="s">
        <v>198</v>
      </c>
      <c r="D3365" s="2">
        <v>2016</v>
      </c>
      <c r="E3365" s="14">
        <v>2016</v>
      </c>
      <c r="F3365" s="14" t="s">
        <v>105</v>
      </c>
      <c r="G3365" s="26">
        <v>41499</v>
      </c>
      <c r="H3365" s="26">
        <v>87093</v>
      </c>
      <c r="I3365" s="53">
        <v>244478</v>
      </c>
      <c r="J3365" s="30">
        <v>0.97030000000000005</v>
      </c>
      <c r="K3365" s="30">
        <v>0.91600000000000004</v>
      </c>
      <c r="L3365" s="149">
        <v>9</v>
      </c>
      <c r="M3365" s="30">
        <v>0.222</v>
      </c>
      <c r="N3365" s="30">
        <v>2.81E-2</v>
      </c>
    </row>
    <row r="3366" spans="1:14">
      <c r="A3366" s="13" t="s">
        <v>175</v>
      </c>
      <c r="B3366" s="2" t="s">
        <v>78</v>
      </c>
      <c r="C3366" s="14" t="s">
        <v>198</v>
      </c>
      <c r="D3366" s="2">
        <v>2016</v>
      </c>
      <c r="E3366" s="14">
        <v>2016</v>
      </c>
      <c r="F3366" s="14" t="s">
        <v>105</v>
      </c>
      <c r="G3366" s="26">
        <v>5615</v>
      </c>
      <c r="H3366" s="26">
        <v>12856</v>
      </c>
      <c r="I3366" s="53">
        <v>42291</v>
      </c>
      <c r="J3366" s="30">
        <v>0.96579999999999999</v>
      </c>
      <c r="K3366" s="30">
        <v>0.90590000000000004</v>
      </c>
      <c r="L3366" s="149">
        <v>119</v>
      </c>
      <c r="M3366" s="30">
        <v>0.29399999999999998</v>
      </c>
      <c r="N3366" s="30">
        <v>8.3500000000000005E-2</v>
      </c>
    </row>
    <row r="3367" spans="1:14">
      <c r="A3367" s="13" t="s">
        <v>176</v>
      </c>
      <c r="B3367" s="2" t="s">
        <v>78</v>
      </c>
      <c r="C3367" s="14" t="s">
        <v>198</v>
      </c>
      <c r="D3367" s="2">
        <v>2016</v>
      </c>
      <c r="E3367" s="14">
        <v>2016</v>
      </c>
      <c r="F3367" s="14" t="s">
        <v>105</v>
      </c>
      <c r="G3367" s="26">
        <v>4497</v>
      </c>
      <c r="H3367" s="26">
        <v>9780</v>
      </c>
      <c r="I3367" s="53">
        <v>27376</v>
      </c>
      <c r="J3367" s="30">
        <v>0.95850000000000002</v>
      </c>
      <c r="K3367" s="30">
        <v>0.94120000000000004</v>
      </c>
      <c r="L3367" s="149">
        <v>119</v>
      </c>
      <c r="M3367" s="30">
        <v>0.29399999999999998</v>
      </c>
      <c r="N3367" s="30">
        <v>8.3500000000000005E-2</v>
      </c>
    </row>
    <row r="3368" spans="1:14">
      <c r="A3368" s="13" t="s">
        <v>177</v>
      </c>
      <c r="B3368" s="2" t="s">
        <v>78</v>
      </c>
      <c r="C3368" s="14" t="s">
        <v>198</v>
      </c>
      <c r="D3368" s="2">
        <v>2016</v>
      </c>
      <c r="E3368" s="14">
        <v>2016</v>
      </c>
      <c r="F3368" s="14" t="s">
        <v>105</v>
      </c>
      <c r="G3368" s="26">
        <v>1023</v>
      </c>
      <c r="H3368" s="26">
        <v>1782</v>
      </c>
      <c r="I3368" s="53">
        <v>5047</v>
      </c>
      <c r="J3368" s="30">
        <v>0.90669999999999995</v>
      </c>
      <c r="K3368" s="30">
        <v>0.4677</v>
      </c>
      <c r="L3368" s="149">
        <v>119</v>
      </c>
      <c r="M3368" s="30">
        <v>0.29399999999999998</v>
      </c>
      <c r="N3368" s="30">
        <v>8.3500000000000005E-2</v>
      </c>
    </row>
    <row r="3369" spans="1:14">
      <c r="A3369" s="13" t="s">
        <v>178</v>
      </c>
      <c r="B3369" s="2" t="s">
        <v>77</v>
      </c>
      <c r="C3369" s="14" t="s">
        <v>198</v>
      </c>
      <c r="D3369" s="2">
        <v>2016</v>
      </c>
      <c r="E3369" s="14">
        <v>2016</v>
      </c>
      <c r="F3369" s="14" t="s">
        <v>105</v>
      </c>
      <c r="G3369" s="26">
        <v>51546</v>
      </c>
      <c r="H3369" s="26">
        <v>120088</v>
      </c>
      <c r="I3369" s="53">
        <v>258139</v>
      </c>
      <c r="J3369" s="30">
        <v>0.96130000000000004</v>
      </c>
      <c r="K3369" s="30">
        <v>0.91269999999999996</v>
      </c>
      <c r="L3369" s="149">
        <v>19</v>
      </c>
      <c r="M3369" s="30">
        <v>0.21099999999999999</v>
      </c>
      <c r="N3369" s="30">
        <v>5.4300000000000001E-2</v>
      </c>
    </row>
    <row r="3370" spans="1:14">
      <c r="A3370" s="13" t="s">
        <v>179</v>
      </c>
      <c r="B3370" s="2" t="s">
        <v>78</v>
      </c>
      <c r="C3370" s="14" t="s">
        <v>198</v>
      </c>
      <c r="D3370" s="2">
        <v>2016</v>
      </c>
      <c r="E3370" s="14">
        <v>2016</v>
      </c>
      <c r="F3370" s="14" t="s">
        <v>105</v>
      </c>
      <c r="G3370" s="26">
        <v>3133</v>
      </c>
      <c r="H3370" s="26">
        <v>5417</v>
      </c>
      <c r="I3370" s="53">
        <v>14353</v>
      </c>
      <c r="J3370" s="30">
        <v>0.98729999999999996</v>
      </c>
      <c r="K3370" s="30">
        <v>0.9355</v>
      </c>
      <c r="L3370" s="149">
        <v>119</v>
      </c>
      <c r="M3370" s="30">
        <v>0.29399999999999998</v>
      </c>
      <c r="N3370" s="30">
        <v>8.3500000000000005E-2</v>
      </c>
    </row>
    <row r="3371" spans="1:14">
      <c r="A3371" s="13" t="s">
        <v>180</v>
      </c>
      <c r="B3371" s="2" t="s">
        <v>77</v>
      </c>
      <c r="C3371" s="14" t="s">
        <v>198</v>
      </c>
      <c r="D3371" s="2">
        <v>2016</v>
      </c>
      <c r="E3371" s="14">
        <v>2016</v>
      </c>
      <c r="F3371" s="14" t="s">
        <v>105</v>
      </c>
      <c r="G3371" s="26">
        <v>37063</v>
      </c>
      <c r="H3371" s="26">
        <v>74322</v>
      </c>
      <c r="I3371" s="53">
        <v>240442</v>
      </c>
      <c r="J3371" s="30" t="s">
        <v>66</v>
      </c>
      <c r="K3371" s="30" t="s">
        <v>66</v>
      </c>
      <c r="L3371" s="149">
        <v>17</v>
      </c>
      <c r="M3371" s="30">
        <v>0.41199999999999998</v>
      </c>
      <c r="N3371" s="30">
        <v>8.2199999999999995E-2</v>
      </c>
    </row>
    <row r="3372" spans="1:14">
      <c r="A3372" s="13" t="s">
        <v>181</v>
      </c>
      <c r="B3372" s="2" t="s">
        <v>77</v>
      </c>
      <c r="C3372" s="14" t="s">
        <v>198</v>
      </c>
      <c r="D3372" s="2">
        <v>2016</v>
      </c>
      <c r="E3372" s="14">
        <v>2016</v>
      </c>
      <c r="F3372" s="14" t="s">
        <v>105</v>
      </c>
      <c r="G3372" s="26">
        <v>10499</v>
      </c>
      <c r="H3372" s="26">
        <v>20418</v>
      </c>
      <c r="I3372" s="53">
        <v>59387</v>
      </c>
      <c r="J3372" s="30">
        <v>0.93679999999999997</v>
      </c>
      <c r="K3372" s="30">
        <v>0.90639999999999998</v>
      </c>
      <c r="L3372" s="149">
        <v>119</v>
      </c>
      <c r="M3372" s="30">
        <v>0.29399999999999998</v>
      </c>
      <c r="N3372" s="30">
        <v>8.3500000000000005E-2</v>
      </c>
    </row>
    <row r="3373" spans="1:14">
      <c r="A3373" s="13" t="s">
        <v>182</v>
      </c>
      <c r="B3373" s="2" t="s">
        <v>78</v>
      </c>
      <c r="C3373" s="14" t="s">
        <v>198</v>
      </c>
      <c r="D3373" s="2">
        <v>2016</v>
      </c>
      <c r="E3373" s="14">
        <v>2016</v>
      </c>
      <c r="F3373" s="14" t="s">
        <v>105</v>
      </c>
      <c r="G3373" s="26">
        <v>6127</v>
      </c>
      <c r="H3373" s="26">
        <v>13275</v>
      </c>
      <c r="I3373" s="53">
        <v>32417</v>
      </c>
      <c r="J3373" s="30">
        <v>1</v>
      </c>
      <c r="K3373" s="30">
        <v>0.96540000000000004</v>
      </c>
      <c r="L3373" s="149">
        <v>119</v>
      </c>
      <c r="M3373" s="30">
        <v>0.29399999999999998</v>
      </c>
      <c r="N3373" s="30">
        <v>8.3500000000000005E-2</v>
      </c>
    </row>
    <row r="3374" spans="1:14">
      <c r="A3374" s="56" t="s">
        <v>183</v>
      </c>
      <c r="B3374" s="14" t="s">
        <v>66</v>
      </c>
      <c r="C3374" s="14" t="s">
        <v>65</v>
      </c>
      <c r="D3374" s="14">
        <v>2016</v>
      </c>
      <c r="E3374" s="14">
        <v>2017</v>
      </c>
      <c r="F3374" s="14" t="s">
        <v>105</v>
      </c>
      <c r="G3374" s="86">
        <v>2061578</v>
      </c>
      <c r="H3374" s="92">
        <v>4276281</v>
      </c>
      <c r="I3374" s="53">
        <v>13488498</v>
      </c>
      <c r="J3374" s="30">
        <v>0.97720863120613888</v>
      </c>
      <c r="K3374" s="30">
        <v>0.92514049619142724</v>
      </c>
      <c r="L3374" s="149">
        <v>82</v>
      </c>
      <c r="M3374" s="30">
        <v>0.378</v>
      </c>
      <c r="N3374" s="30">
        <v>5.6800000000000003E-2</v>
      </c>
    </row>
    <row r="3375" spans="1:14">
      <c r="A3375" s="56" t="s">
        <v>184</v>
      </c>
      <c r="B3375" s="14" t="s">
        <v>77</v>
      </c>
      <c r="C3375" s="14" t="s">
        <v>65</v>
      </c>
      <c r="D3375" s="14">
        <v>2016</v>
      </c>
      <c r="E3375" s="14">
        <v>2017</v>
      </c>
      <c r="F3375" s="14" t="s">
        <v>105</v>
      </c>
      <c r="G3375" s="86">
        <v>59986</v>
      </c>
      <c r="H3375" s="92">
        <v>114855</v>
      </c>
      <c r="I3375" s="53">
        <v>439127</v>
      </c>
      <c r="J3375" s="30">
        <v>0.99316239316239319</v>
      </c>
      <c r="K3375" s="30">
        <v>0.98809523809523814</v>
      </c>
      <c r="L3375" s="149">
        <v>2</v>
      </c>
      <c r="M3375" s="30">
        <v>0</v>
      </c>
      <c r="N3375" s="30">
        <v>6.3799999999999996E-2</v>
      </c>
    </row>
    <row r="3376" spans="1:14">
      <c r="A3376" s="56" t="s">
        <v>185</v>
      </c>
      <c r="B3376" s="14" t="s">
        <v>78</v>
      </c>
      <c r="C3376" s="14" t="s">
        <v>65</v>
      </c>
      <c r="D3376" s="14">
        <v>2016</v>
      </c>
      <c r="E3376" s="14">
        <v>2017</v>
      </c>
      <c r="F3376" s="14" t="s">
        <v>105</v>
      </c>
      <c r="G3376" s="86">
        <v>88</v>
      </c>
      <c r="H3376" s="92">
        <v>143</v>
      </c>
      <c r="I3376" s="53">
        <v>327</v>
      </c>
      <c r="J3376" s="30">
        <v>1</v>
      </c>
      <c r="K3376" s="30" t="s">
        <v>66</v>
      </c>
      <c r="L3376" s="149">
        <v>7</v>
      </c>
      <c r="M3376" s="30">
        <v>0.28599999999999998</v>
      </c>
      <c r="N3376" s="30">
        <v>0.1439</v>
      </c>
    </row>
    <row r="3377" spans="1:14">
      <c r="A3377" s="56" t="s">
        <v>186</v>
      </c>
      <c r="B3377" s="14" t="s">
        <v>78</v>
      </c>
      <c r="C3377" s="14" t="s">
        <v>65</v>
      </c>
      <c r="D3377" s="14">
        <v>2016</v>
      </c>
      <c r="E3377" s="14">
        <v>2017</v>
      </c>
      <c r="F3377" s="14" t="s">
        <v>105</v>
      </c>
      <c r="G3377" s="86">
        <v>1730</v>
      </c>
      <c r="H3377" s="92">
        <v>3268</v>
      </c>
      <c r="I3377" s="53">
        <v>8277</v>
      </c>
      <c r="J3377" s="30">
        <v>0.98780487804878048</v>
      </c>
      <c r="K3377" s="30">
        <v>1</v>
      </c>
      <c r="L3377" s="149">
        <v>7</v>
      </c>
      <c r="M3377" s="30">
        <v>0.28599999999999998</v>
      </c>
      <c r="N3377" s="30">
        <v>0.1439</v>
      </c>
    </row>
    <row r="3378" spans="1:14">
      <c r="A3378" s="56" t="s">
        <v>187</v>
      </c>
      <c r="B3378" s="14" t="s">
        <v>78</v>
      </c>
      <c r="C3378" s="14" t="s">
        <v>65</v>
      </c>
      <c r="D3378" s="14">
        <v>2016</v>
      </c>
      <c r="E3378" s="14">
        <v>2017</v>
      </c>
      <c r="F3378" s="14" t="s">
        <v>105</v>
      </c>
      <c r="G3378" s="86">
        <v>16869</v>
      </c>
      <c r="H3378" s="92">
        <v>31819</v>
      </c>
      <c r="I3378" s="53">
        <v>82801</v>
      </c>
      <c r="J3378" s="30">
        <v>0.83825265643447455</v>
      </c>
      <c r="K3378" s="30">
        <v>0.94265232974910396</v>
      </c>
      <c r="L3378" s="149">
        <v>7</v>
      </c>
      <c r="M3378" s="30">
        <v>0.28599999999999998</v>
      </c>
      <c r="N3378" s="30">
        <v>0.1439</v>
      </c>
    </row>
    <row r="3379" spans="1:14">
      <c r="A3379" s="56" t="s">
        <v>188</v>
      </c>
      <c r="B3379" s="14" t="s">
        <v>78</v>
      </c>
      <c r="C3379" s="14" t="s">
        <v>65</v>
      </c>
      <c r="D3379" s="14">
        <v>2016</v>
      </c>
      <c r="E3379" s="14">
        <v>2017</v>
      </c>
      <c r="F3379" s="14" t="s">
        <v>105</v>
      </c>
      <c r="G3379" s="86">
        <v>2852</v>
      </c>
      <c r="H3379" s="92">
        <v>5216</v>
      </c>
      <c r="I3379" s="53">
        <v>12297</v>
      </c>
      <c r="J3379" s="30">
        <v>0.99236641221374045</v>
      </c>
      <c r="K3379" s="30">
        <v>0.91666666666666663</v>
      </c>
      <c r="L3379" s="149">
        <v>7</v>
      </c>
      <c r="M3379" s="30">
        <v>0.28599999999999998</v>
      </c>
      <c r="N3379" s="30">
        <v>0.1439</v>
      </c>
    </row>
    <row r="3380" spans="1:14">
      <c r="A3380" s="56" t="s">
        <v>189</v>
      </c>
      <c r="B3380" s="14" t="s">
        <v>78</v>
      </c>
      <c r="C3380" s="14" t="s">
        <v>65</v>
      </c>
      <c r="D3380" s="14">
        <v>2016</v>
      </c>
      <c r="E3380" s="14">
        <v>2017</v>
      </c>
      <c r="F3380" s="14" t="s">
        <v>105</v>
      </c>
      <c r="G3380" s="86">
        <v>632</v>
      </c>
      <c r="H3380" s="92">
        <v>1438</v>
      </c>
      <c r="I3380" s="53">
        <v>9133</v>
      </c>
      <c r="J3380" s="30">
        <v>0.76190476190476186</v>
      </c>
      <c r="K3380" s="30">
        <v>0.92307692307692313</v>
      </c>
      <c r="L3380" s="149">
        <v>7</v>
      </c>
      <c r="M3380" s="30">
        <v>0.28599999999999998</v>
      </c>
      <c r="N3380" s="30">
        <v>0.1439</v>
      </c>
    </row>
    <row r="3381" spans="1:14">
      <c r="A3381" s="56" t="s">
        <v>190</v>
      </c>
      <c r="B3381" s="14" t="s">
        <v>77</v>
      </c>
      <c r="C3381" s="14" t="s">
        <v>65</v>
      </c>
      <c r="D3381" s="14">
        <v>2016</v>
      </c>
      <c r="E3381" s="14">
        <v>2017</v>
      </c>
      <c r="F3381" s="14" t="s">
        <v>105</v>
      </c>
      <c r="G3381" s="86">
        <v>32926</v>
      </c>
      <c r="H3381" s="92">
        <v>65866</v>
      </c>
      <c r="I3381" s="53">
        <v>278048</v>
      </c>
      <c r="J3381" s="30">
        <v>0.96454326923076927</v>
      </c>
      <c r="K3381" s="30">
        <v>0.91534391534391535</v>
      </c>
      <c r="L3381" s="149">
        <v>1</v>
      </c>
      <c r="M3381" s="30">
        <v>1</v>
      </c>
      <c r="N3381" s="30">
        <v>9.2399999999999996E-2</v>
      </c>
    </row>
    <row r="3382" spans="1:14">
      <c r="A3382" s="56" t="s">
        <v>191</v>
      </c>
      <c r="B3382" s="14" t="s">
        <v>78</v>
      </c>
      <c r="C3382" s="14" t="s">
        <v>65</v>
      </c>
      <c r="D3382" s="14">
        <v>2016</v>
      </c>
      <c r="E3382" s="14">
        <v>2017</v>
      </c>
      <c r="F3382" s="14" t="s">
        <v>105</v>
      </c>
      <c r="G3382" s="86">
        <v>2558</v>
      </c>
      <c r="H3382" s="92">
        <v>5226</v>
      </c>
      <c r="I3382" s="53">
        <v>11978</v>
      </c>
      <c r="J3382" s="30">
        <v>1</v>
      </c>
      <c r="K3382" s="30">
        <v>0.9242424242424242</v>
      </c>
      <c r="L3382" s="149">
        <v>7</v>
      </c>
      <c r="M3382" s="30">
        <v>0.28599999999999998</v>
      </c>
      <c r="N3382" s="30">
        <v>0.1439</v>
      </c>
    </row>
    <row r="3383" spans="1:14">
      <c r="A3383" s="56" t="s">
        <v>192</v>
      </c>
      <c r="B3383" s="14" t="s">
        <v>78</v>
      </c>
      <c r="C3383" s="14" t="s">
        <v>65</v>
      </c>
      <c r="D3383" s="14">
        <v>2016</v>
      </c>
      <c r="E3383" s="14">
        <v>2017</v>
      </c>
      <c r="F3383" s="14" t="s">
        <v>105</v>
      </c>
      <c r="G3383" s="86">
        <v>7026</v>
      </c>
      <c r="H3383" s="92">
        <v>12467</v>
      </c>
      <c r="I3383" s="53">
        <v>38644</v>
      </c>
      <c r="J3383" s="30">
        <v>0.98542274052478129</v>
      </c>
      <c r="K3383" s="30">
        <v>0.98867924528301887</v>
      </c>
      <c r="L3383" s="149">
        <v>7</v>
      </c>
      <c r="M3383" s="30">
        <v>0.28599999999999998</v>
      </c>
      <c r="N3383" s="30">
        <v>0.1439</v>
      </c>
    </row>
    <row r="3384" spans="1:14">
      <c r="A3384" s="13" t="s">
        <v>134</v>
      </c>
      <c r="B3384" s="14" t="s">
        <v>77</v>
      </c>
      <c r="C3384" s="14" t="s">
        <v>65</v>
      </c>
      <c r="D3384" s="14">
        <v>2016</v>
      </c>
      <c r="E3384" s="14">
        <v>2017</v>
      </c>
      <c r="F3384" s="14" t="s">
        <v>105</v>
      </c>
      <c r="G3384" s="86">
        <v>92384</v>
      </c>
      <c r="H3384" s="92">
        <v>214920</v>
      </c>
      <c r="I3384" s="53">
        <v>495457</v>
      </c>
      <c r="J3384" s="30">
        <v>0.95946866485013627</v>
      </c>
      <c r="K3384" s="30">
        <v>0.96523517382413093</v>
      </c>
      <c r="L3384" s="149">
        <v>4</v>
      </c>
      <c r="M3384" s="30">
        <v>0.5</v>
      </c>
      <c r="N3384" s="30">
        <v>1.0500000000000001E-2</v>
      </c>
    </row>
    <row r="3385" spans="1:14">
      <c r="A3385" s="13" t="s">
        <v>135</v>
      </c>
      <c r="B3385" s="14" t="s">
        <v>78</v>
      </c>
      <c r="C3385" s="14" t="s">
        <v>65</v>
      </c>
      <c r="D3385" s="14">
        <v>2016</v>
      </c>
      <c r="E3385" s="14">
        <v>2017</v>
      </c>
      <c r="F3385" s="14" t="s">
        <v>105</v>
      </c>
      <c r="G3385" s="86">
        <v>1528</v>
      </c>
      <c r="H3385" s="92">
        <v>3522</v>
      </c>
      <c r="I3385" s="53">
        <v>12320</v>
      </c>
      <c r="J3385" s="30">
        <v>0.98113207547169812</v>
      </c>
      <c r="K3385" s="30">
        <v>0.92105263157894735</v>
      </c>
      <c r="L3385" s="149">
        <v>7</v>
      </c>
      <c r="M3385" s="30">
        <v>0.28599999999999998</v>
      </c>
      <c r="N3385" s="30">
        <v>0.1439</v>
      </c>
    </row>
    <row r="3386" spans="1:14">
      <c r="A3386" s="13" t="s">
        <v>136</v>
      </c>
      <c r="B3386" s="14" t="s">
        <v>78</v>
      </c>
      <c r="C3386" s="14" t="s">
        <v>65</v>
      </c>
      <c r="D3386" s="14">
        <v>2016</v>
      </c>
      <c r="E3386" s="14">
        <v>2017</v>
      </c>
      <c r="F3386" s="14" t="s">
        <v>105</v>
      </c>
      <c r="G3386" s="86">
        <v>12465</v>
      </c>
      <c r="H3386" s="92">
        <v>21049</v>
      </c>
      <c r="I3386" s="53">
        <v>54963</v>
      </c>
      <c r="J3386" s="30">
        <v>0.9614325068870524</v>
      </c>
      <c r="K3386" s="30">
        <v>0.9635974304068522</v>
      </c>
      <c r="L3386" s="149">
        <v>7</v>
      </c>
      <c r="M3386" s="30">
        <v>0.28599999999999998</v>
      </c>
      <c r="N3386" s="30">
        <v>0.1439</v>
      </c>
    </row>
    <row r="3387" spans="1:14">
      <c r="A3387" s="13" t="s">
        <v>137</v>
      </c>
      <c r="B3387" s="14" t="s">
        <v>78</v>
      </c>
      <c r="C3387" s="14" t="s">
        <v>65</v>
      </c>
      <c r="D3387" s="14">
        <v>2016</v>
      </c>
      <c r="E3387" s="14">
        <v>2017</v>
      </c>
      <c r="F3387" s="14" t="s">
        <v>105</v>
      </c>
      <c r="G3387" s="86">
        <v>17694</v>
      </c>
      <c r="H3387" s="92">
        <v>43062</v>
      </c>
      <c r="I3387" s="53">
        <v>94275</v>
      </c>
      <c r="J3387" s="30">
        <v>0.98044692737430172</v>
      </c>
      <c r="K3387" s="30">
        <v>0.92671394799054374</v>
      </c>
      <c r="L3387" s="149">
        <v>7</v>
      </c>
      <c r="M3387" s="30">
        <v>0.28599999999999998</v>
      </c>
      <c r="N3387" s="30">
        <v>0.1439</v>
      </c>
    </row>
    <row r="3388" spans="1:14">
      <c r="A3388" s="13" t="s">
        <v>138</v>
      </c>
      <c r="B3388" s="14" t="s">
        <v>78</v>
      </c>
      <c r="C3388" s="14" t="s">
        <v>65</v>
      </c>
      <c r="D3388" s="14">
        <v>2016</v>
      </c>
      <c r="E3388" s="14">
        <v>2017</v>
      </c>
      <c r="F3388" s="14" t="s">
        <v>105</v>
      </c>
      <c r="G3388" s="86">
        <v>1029</v>
      </c>
      <c r="H3388" s="92">
        <v>1956</v>
      </c>
      <c r="I3388" s="53">
        <v>5677</v>
      </c>
      <c r="J3388" s="30">
        <v>1</v>
      </c>
      <c r="K3388" s="30">
        <v>0.8928571428571429</v>
      </c>
      <c r="L3388" s="149">
        <v>7</v>
      </c>
      <c r="M3388" s="30">
        <v>0.28599999999999998</v>
      </c>
      <c r="N3388" s="30">
        <v>0.1439</v>
      </c>
    </row>
    <row r="3389" spans="1:14">
      <c r="A3389" s="13" t="s">
        <v>139</v>
      </c>
      <c r="B3389" s="14" t="s">
        <v>78</v>
      </c>
      <c r="C3389" s="14" t="s">
        <v>65</v>
      </c>
      <c r="D3389" s="14">
        <v>2016</v>
      </c>
      <c r="E3389" s="14">
        <v>2017</v>
      </c>
      <c r="F3389" s="14" t="s">
        <v>105</v>
      </c>
      <c r="G3389" s="86">
        <v>70187</v>
      </c>
      <c r="H3389" s="92">
        <v>162909</v>
      </c>
      <c r="I3389" s="53">
        <v>411560</v>
      </c>
      <c r="J3389" s="30">
        <v>0.98746518105849579</v>
      </c>
      <c r="K3389" s="30">
        <v>0.9218071242397915</v>
      </c>
      <c r="L3389" s="149">
        <v>3</v>
      </c>
      <c r="M3389" s="30">
        <v>0.33300000000000002</v>
      </c>
      <c r="N3389" s="30">
        <v>1.95E-2</v>
      </c>
    </row>
    <row r="3390" spans="1:14">
      <c r="A3390" s="13" t="s">
        <v>140</v>
      </c>
      <c r="B3390" s="14" t="s">
        <v>78</v>
      </c>
      <c r="C3390" s="14" t="s">
        <v>65</v>
      </c>
      <c r="D3390" s="14">
        <v>2016</v>
      </c>
      <c r="E3390" s="14">
        <v>2017</v>
      </c>
      <c r="F3390" s="14" t="s">
        <v>105</v>
      </c>
      <c r="G3390" s="86">
        <v>10696</v>
      </c>
      <c r="H3390" s="92">
        <v>24267</v>
      </c>
      <c r="I3390" s="53">
        <v>56614</v>
      </c>
      <c r="J3390" s="30">
        <v>0.99677419354838714</v>
      </c>
      <c r="K3390" s="30">
        <v>0.97303921568627449</v>
      </c>
      <c r="L3390" s="149">
        <v>7</v>
      </c>
      <c r="M3390" s="30">
        <v>0.28599999999999998</v>
      </c>
      <c r="N3390" s="30">
        <v>0.1439</v>
      </c>
    </row>
    <row r="3391" spans="1:14">
      <c r="A3391" s="13" t="s">
        <v>141</v>
      </c>
      <c r="B3391" s="14" t="s">
        <v>78</v>
      </c>
      <c r="C3391" s="14" t="s">
        <v>65</v>
      </c>
      <c r="D3391" s="14">
        <v>2016</v>
      </c>
      <c r="E3391" s="14">
        <v>2017</v>
      </c>
      <c r="F3391" s="14" t="s">
        <v>105</v>
      </c>
      <c r="G3391" s="86">
        <v>6519</v>
      </c>
      <c r="H3391" s="92">
        <v>12267</v>
      </c>
      <c r="I3391" s="53">
        <v>31932</v>
      </c>
      <c r="J3391" s="30">
        <v>0.91575091575091572</v>
      </c>
      <c r="K3391" s="30">
        <v>0.94610778443113774</v>
      </c>
      <c r="L3391" s="149">
        <v>7</v>
      </c>
      <c r="M3391" s="30">
        <v>0.28599999999999998</v>
      </c>
      <c r="N3391" s="30">
        <v>0.1439</v>
      </c>
    </row>
    <row r="3392" spans="1:14">
      <c r="A3392" s="13" t="s">
        <v>142</v>
      </c>
      <c r="B3392" s="14" t="s">
        <v>78</v>
      </c>
      <c r="C3392" s="14" t="s">
        <v>65</v>
      </c>
      <c r="D3392" s="14">
        <v>2016</v>
      </c>
      <c r="E3392" s="14">
        <v>2017</v>
      </c>
      <c r="F3392" s="14" t="s">
        <v>105</v>
      </c>
      <c r="G3392" s="86">
        <v>1578</v>
      </c>
      <c r="H3392" s="92">
        <v>3120</v>
      </c>
      <c r="I3392" s="53">
        <v>7862</v>
      </c>
      <c r="J3392" s="30">
        <v>0.87654320987654322</v>
      </c>
      <c r="K3392" s="30">
        <v>0.8571428571428571</v>
      </c>
      <c r="L3392" s="149">
        <v>7</v>
      </c>
      <c r="M3392" s="30">
        <v>0.28599999999999998</v>
      </c>
      <c r="N3392" s="30">
        <v>0.1439</v>
      </c>
    </row>
    <row r="3393" spans="1:14">
      <c r="A3393" s="13" t="s">
        <v>143</v>
      </c>
      <c r="B3393" s="14" t="s">
        <v>79</v>
      </c>
      <c r="C3393" s="14" t="s">
        <v>65</v>
      </c>
      <c r="D3393" s="14">
        <v>2016</v>
      </c>
      <c r="E3393" s="14">
        <v>2017</v>
      </c>
      <c r="F3393" s="14" t="s">
        <v>105</v>
      </c>
      <c r="G3393" s="86">
        <v>550768</v>
      </c>
      <c r="H3393" s="92">
        <v>1108041</v>
      </c>
      <c r="I3393" s="53">
        <v>4003244</v>
      </c>
      <c r="J3393" s="30">
        <v>0.97427785937558842</v>
      </c>
      <c r="K3393" s="30">
        <v>0.86520889785115629</v>
      </c>
      <c r="L3393" s="149">
        <v>31</v>
      </c>
      <c r="M3393" s="30">
        <v>0.45200000000000001</v>
      </c>
      <c r="N3393" s="30">
        <v>5.4100000000000002E-2</v>
      </c>
    </row>
    <row r="3394" spans="1:14">
      <c r="A3394" s="13" t="s">
        <v>144</v>
      </c>
      <c r="B3394" s="14" t="s">
        <v>78</v>
      </c>
      <c r="C3394" s="14" t="s">
        <v>65</v>
      </c>
      <c r="D3394" s="14">
        <v>2016</v>
      </c>
      <c r="E3394" s="14">
        <v>2017</v>
      </c>
      <c r="F3394" s="14" t="s">
        <v>105</v>
      </c>
      <c r="G3394" s="86">
        <v>11770</v>
      </c>
      <c r="H3394" s="92">
        <v>28637</v>
      </c>
      <c r="I3394" s="53">
        <v>70101</v>
      </c>
      <c r="J3394" s="30">
        <v>0.98</v>
      </c>
      <c r="K3394" s="30">
        <v>0.95583596214511046</v>
      </c>
      <c r="L3394" s="149">
        <v>7</v>
      </c>
      <c r="M3394" s="30">
        <v>0.28599999999999998</v>
      </c>
      <c r="N3394" s="30">
        <v>0.1439</v>
      </c>
    </row>
    <row r="3395" spans="1:14">
      <c r="A3395" s="13" t="s">
        <v>145</v>
      </c>
      <c r="B3395" s="14" t="s">
        <v>78</v>
      </c>
      <c r="C3395" s="14" t="s">
        <v>65</v>
      </c>
      <c r="D3395" s="14">
        <v>2016</v>
      </c>
      <c r="E3395" s="14">
        <v>2017</v>
      </c>
      <c r="F3395" s="14" t="s">
        <v>105</v>
      </c>
      <c r="G3395" s="86">
        <v>6169</v>
      </c>
      <c r="H3395" s="92">
        <v>10185</v>
      </c>
      <c r="I3395" s="53">
        <v>45875</v>
      </c>
      <c r="J3395" s="30">
        <v>0.98192771084337349</v>
      </c>
      <c r="K3395" s="30">
        <v>0.9508928571428571</v>
      </c>
      <c r="L3395" s="149">
        <v>7</v>
      </c>
      <c r="M3395" s="30">
        <v>0.28599999999999998</v>
      </c>
      <c r="N3395" s="30">
        <v>0.1439</v>
      </c>
    </row>
    <row r="3396" spans="1:14">
      <c r="A3396" s="13" t="s">
        <v>146</v>
      </c>
      <c r="B3396" s="14" t="s">
        <v>78</v>
      </c>
      <c r="C3396" s="14" t="s">
        <v>65</v>
      </c>
      <c r="D3396" s="14">
        <v>2016</v>
      </c>
      <c r="E3396" s="14">
        <v>2017</v>
      </c>
      <c r="F3396" s="14" t="s">
        <v>105</v>
      </c>
      <c r="G3396" s="86">
        <v>1041</v>
      </c>
      <c r="H3396" s="92">
        <v>1935</v>
      </c>
      <c r="I3396" s="53">
        <v>4816</v>
      </c>
      <c r="J3396" s="30">
        <v>0.97142857142857142</v>
      </c>
      <c r="K3396" s="30">
        <v>0.82608695652173914</v>
      </c>
      <c r="L3396" s="149">
        <v>7</v>
      </c>
      <c r="M3396" s="30">
        <v>0.28599999999999998</v>
      </c>
      <c r="N3396" s="30">
        <v>0.1439</v>
      </c>
    </row>
    <row r="3397" spans="1:14">
      <c r="A3397" s="13" t="s">
        <v>147</v>
      </c>
      <c r="B3397" s="14" t="s">
        <v>78</v>
      </c>
      <c r="C3397" s="14" t="s">
        <v>65</v>
      </c>
      <c r="D3397" s="14">
        <v>2016</v>
      </c>
      <c r="E3397" s="14">
        <v>2017</v>
      </c>
      <c r="F3397" s="14" t="s">
        <v>105</v>
      </c>
      <c r="G3397" s="86">
        <v>6559</v>
      </c>
      <c r="H3397" s="92">
        <v>13249</v>
      </c>
      <c r="I3397" s="53">
        <v>40821</v>
      </c>
      <c r="J3397" s="30">
        <v>0.92897727272727271</v>
      </c>
      <c r="K3397" s="30">
        <v>0.95141700404858298</v>
      </c>
      <c r="L3397" s="149">
        <v>7</v>
      </c>
      <c r="M3397" s="30">
        <v>0.28599999999999998</v>
      </c>
      <c r="N3397" s="30">
        <v>0.1439</v>
      </c>
    </row>
    <row r="3398" spans="1:14">
      <c r="A3398" s="13" t="s">
        <v>148</v>
      </c>
      <c r="B3398" s="14" t="s">
        <v>78</v>
      </c>
      <c r="C3398" s="14" t="s">
        <v>65</v>
      </c>
      <c r="D3398" s="14">
        <v>2016</v>
      </c>
      <c r="E3398" s="14">
        <v>2017</v>
      </c>
      <c r="F3398" s="14" t="s">
        <v>105</v>
      </c>
      <c r="G3398" s="86">
        <v>23866</v>
      </c>
      <c r="H3398" s="92">
        <v>55112</v>
      </c>
      <c r="I3398" s="53">
        <v>139878</v>
      </c>
      <c r="J3398" s="30">
        <v>0.95220125786163523</v>
      </c>
      <c r="K3398" s="30">
        <v>0.95855855855855854</v>
      </c>
      <c r="L3398" s="149">
        <v>1</v>
      </c>
      <c r="M3398" s="30">
        <v>0</v>
      </c>
      <c r="N3398" s="30">
        <v>1.3899999999999999E-2</v>
      </c>
    </row>
    <row r="3399" spans="1:14">
      <c r="A3399" s="13" t="s">
        <v>149</v>
      </c>
      <c r="B3399" s="14" t="s">
        <v>78</v>
      </c>
      <c r="C3399" s="14" t="s">
        <v>65</v>
      </c>
      <c r="D3399" s="14">
        <v>2016</v>
      </c>
      <c r="E3399" s="14">
        <v>2017</v>
      </c>
      <c r="F3399" s="14" t="s">
        <v>105</v>
      </c>
      <c r="G3399" s="86">
        <v>539</v>
      </c>
      <c r="H3399" s="92">
        <v>1109</v>
      </c>
      <c r="I3399" s="53">
        <v>3209</v>
      </c>
      <c r="J3399" s="30">
        <v>0.97058823529411764</v>
      </c>
      <c r="K3399" s="30">
        <v>0.8928571428571429</v>
      </c>
      <c r="L3399" s="149">
        <v>7</v>
      </c>
      <c r="M3399" s="30">
        <v>0.28599999999999998</v>
      </c>
      <c r="N3399" s="30">
        <v>0.1439</v>
      </c>
    </row>
    <row r="3400" spans="1:14">
      <c r="A3400" s="13" t="s">
        <v>150</v>
      </c>
      <c r="B3400" s="14" t="s">
        <v>78</v>
      </c>
      <c r="C3400" s="14" t="s">
        <v>65</v>
      </c>
      <c r="D3400" s="14">
        <v>2016</v>
      </c>
      <c r="E3400" s="14">
        <v>2017</v>
      </c>
      <c r="F3400" s="14" t="s">
        <v>105</v>
      </c>
      <c r="G3400" s="86">
        <v>473</v>
      </c>
      <c r="H3400" s="92">
        <v>818</v>
      </c>
      <c r="I3400" s="53">
        <v>3812</v>
      </c>
      <c r="J3400" s="30">
        <v>0.98113207547169812</v>
      </c>
      <c r="K3400" s="30">
        <v>1</v>
      </c>
      <c r="L3400" s="149">
        <v>7</v>
      </c>
      <c r="M3400" s="30">
        <v>0.28599999999999998</v>
      </c>
      <c r="N3400" s="30">
        <v>0.1439</v>
      </c>
    </row>
    <row r="3401" spans="1:14">
      <c r="A3401" s="13" t="s">
        <v>151</v>
      </c>
      <c r="B3401" s="14" t="s">
        <v>78</v>
      </c>
      <c r="C3401" s="14" t="s">
        <v>65</v>
      </c>
      <c r="D3401" s="14">
        <v>2016</v>
      </c>
      <c r="E3401" s="14">
        <v>2017</v>
      </c>
      <c r="F3401" s="14" t="s">
        <v>105</v>
      </c>
      <c r="G3401" s="86">
        <v>20476</v>
      </c>
      <c r="H3401" s="92">
        <v>44720</v>
      </c>
      <c r="I3401" s="53">
        <v>183458</v>
      </c>
      <c r="J3401" s="30">
        <v>0.96489859594383776</v>
      </c>
      <c r="K3401" s="30">
        <v>0.96899224806201545</v>
      </c>
      <c r="L3401" s="149">
        <v>0</v>
      </c>
      <c r="M3401" s="30">
        <v>0</v>
      </c>
      <c r="N3401" s="30">
        <v>4.9599999999999998E-2</v>
      </c>
    </row>
    <row r="3402" spans="1:14">
      <c r="A3402" s="13" t="s">
        <v>152</v>
      </c>
      <c r="B3402" s="14" t="s">
        <v>78</v>
      </c>
      <c r="C3402" s="14" t="s">
        <v>65</v>
      </c>
      <c r="D3402" s="14">
        <v>2016</v>
      </c>
      <c r="E3402" s="14">
        <v>2017</v>
      </c>
      <c r="F3402" s="14" t="s">
        <v>105</v>
      </c>
      <c r="G3402" s="86">
        <v>3429</v>
      </c>
      <c r="H3402" s="92">
        <v>7049</v>
      </c>
      <c r="I3402" s="53">
        <v>32835</v>
      </c>
      <c r="J3402" s="30">
        <v>0.965034965034965</v>
      </c>
      <c r="K3402" s="30">
        <v>0.9263157894736842</v>
      </c>
      <c r="L3402" s="149">
        <v>7</v>
      </c>
      <c r="M3402" s="30">
        <v>0.28599999999999998</v>
      </c>
      <c r="N3402" s="30">
        <v>0.1439</v>
      </c>
    </row>
    <row r="3403" spans="1:14">
      <c r="A3403" s="13" t="s">
        <v>153</v>
      </c>
      <c r="B3403" s="14" t="s">
        <v>78</v>
      </c>
      <c r="C3403" s="14" t="s">
        <v>65</v>
      </c>
      <c r="D3403" s="14">
        <v>2016</v>
      </c>
      <c r="E3403" s="14">
        <v>2017</v>
      </c>
      <c r="F3403" s="14" t="s">
        <v>105</v>
      </c>
      <c r="G3403" s="86">
        <v>4326</v>
      </c>
      <c r="H3403" s="92">
        <v>7543</v>
      </c>
      <c r="I3403" s="53">
        <v>25539</v>
      </c>
      <c r="J3403" s="30">
        <v>0.83185840707964598</v>
      </c>
      <c r="K3403" s="30">
        <v>0.86</v>
      </c>
      <c r="L3403" s="149">
        <v>7</v>
      </c>
      <c r="M3403" s="30">
        <v>0.28599999999999998</v>
      </c>
      <c r="N3403" s="30">
        <v>0.1439</v>
      </c>
    </row>
    <row r="3404" spans="1:14">
      <c r="A3404" s="13" t="s">
        <v>154</v>
      </c>
      <c r="B3404" s="14" t="s">
        <v>77</v>
      </c>
      <c r="C3404" s="14" t="s">
        <v>65</v>
      </c>
      <c r="D3404" s="14">
        <v>2016</v>
      </c>
      <c r="E3404" s="14">
        <v>2017</v>
      </c>
      <c r="F3404" s="14" t="s">
        <v>105</v>
      </c>
      <c r="G3404" s="86">
        <v>122281</v>
      </c>
      <c r="H3404" s="92">
        <v>250730</v>
      </c>
      <c r="I3404" s="53">
        <v>910943</v>
      </c>
      <c r="J3404" s="30">
        <v>0.98992080633549318</v>
      </c>
      <c r="K3404" s="30">
        <v>1</v>
      </c>
      <c r="L3404" s="149">
        <v>4</v>
      </c>
      <c r="M3404" s="30">
        <v>0.5</v>
      </c>
      <c r="N3404" s="30">
        <v>1.66E-2</v>
      </c>
    </row>
    <row r="3405" spans="1:14">
      <c r="A3405" s="13" t="s">
        <v>155</v>
      </c>
      <c r="B3405" s="14" t="s">
        <v>77</v>
      </c>
      <c r="C3405" s="14" t="s">
        <v>65</v>
      </c>
      <c r="D3405" s="14">
        <v>2016</v>
      </c>
      <c r="E3405" s="14">
        <v>2017</v>
      </c>
      <c r="F3405" s="14" t="s">
        <v>105</v>
      </c>
      <c r="G3405" s="86">
        <v>9213</v>
      </c>
      <c r="H3405" s="92">
        <v>17322</v>
      </c>
      <c r="I3405" s="53">
        <v>64015</v>
      </c>
      <c r="J3405" s="30">
        <v>1</v>
      </c>
      <c r="K3405" s="30">
        <v>0.95833333333333337</v>
      </c>
      <c r="L3405" s="149">
        <v>7</v>
      </c>
      <c r="M3405" s="30">
        <v>0.28599999999999998</v>
      </c>
      <c r="N3405" s="30">
        <v>0.1439</v>
      </c>
    </row>
    <row r="3406" spans="1:14">
      <c r="A3406" s="13" t="s">
        <v>156</v>
      </c>
      <c r="B3406" s="14" t="s">
        <v>78</v>
      </c>
      <c r="C3406" s="14" t="s">
        <v>65</v>
      </c>
      <c r="D3406" s="14">
        <v>2016</v>
      </c>
      <c r="E3406" s="14">
        <v>2017</v>
      </c>
      <c r="F3406" s="14" t="s">
        <v>105</v>
      </c>
      <c r="G3406" s="86">
        <v>1132</v>
      </c>
      <c r="H3406" s="92">
        <v>2030</v>
      </c>
      <c r="I3406" s="53">
        <v>6241</v>
      </c>
      <c r="J3406" s="30">
        <v>1</v>
      </c>
      <c r="K3406" s="30">
        <v>0.77500000000000002</v>
      </c>
      <c r="L3406" s="149">
        <v>7</v>
      </c>
      <c r="M3406" s="30">
        <v>0.28599999999999998</v>
      </c>
      <c r="N3406" s="30">
        <v>0.1439</v>
      </c>
    </row>
    <row r="3407" spans="1:14">
      <c r="A3407" s="13" t="s">
        <v>157</v>
      </c>
      <c r="B3407" s="14" t="s">
        <v>78</v>
      </c>
      <c r="C3407" s="14" t="s">
        <v>65</v>
      </c>
      <c r="D3407" s="14">
        <v>2016</v>
      </c>
      <c r="E3407" s="14">
        <v>2017</v>
      </c>
      <c r="F3407" s="14" t="s">
        <v>105</v>
      </c>
      <c r="G3407" s="86">
        <v>128773</v>
      </c>
      <c r="H3407" s="92">
        <v>286308</v>
      </c>
      <c r="I3407" s="53">
        <v>847429</v>
      </c>
      <c r="J3407" s="30">
        <v>0.99387923904052933</v>
      </c>
      <c r="K3407" s="30">
        <v>0.94361084220716362</v>
      </c>
      <c r="L3407" s="149">
        <v>4</v>
      </c>
      <c r="M3407" s="30">
        <v>0.25</v>
      </c>
      <c r="N3407" s="30">
        <v>4.3299999999999998E-2</v>
      </c>
    </row>
    <row r="3408" spans="1:14">
      <c r="A3408" s="13" t="s">
        <v>158</v>
      </c>
      <c r="B3408" s="14" t="s">
        <v>77</v>
      </c>
      <c r="C3408" s="14" t="s">
        <v>65</v>
      </c>
      <c r="D3408" s="14">
        <v>2016</v>
      </c>
      <c r="E3408" s="14">
        <v>2017</v>
      </c>
      <c r="F3408" s="14" t="s">
        <v>105</v>
      </c>
      <c r="G3408" s="86">
        <v>101002</v>
      </c>
      <c r="H3408" s="92">
        <v>211464</v>
      </c>
      <c r="I3408" s="53">
        <v>558634</v>
      </c>
      <c r="J3408" s="30">
        <v>0.99121639606068668</v>
      </c>
      <c r="K3408" s="30">
        <v>0.98664343786295006</v>
      </c>
      <c r="L3408" s="149">
        <v>4</v>
      </c>
      <c r="M3408" s="30">
        <v>0.25</v>
      </c>
      <c r="N3408" s="30">
        <v>4.8300000000000003E-2</v>
      </c>
    </row>
    <row r="3409" spans="1:14">
      <c r="A3409" s="13" t="s">
        <v>159</v>
      </c>
      <c r="B3409" s="14" t="s">
        <v>78</v>
      </c>
      <c r="C3409" s="14" t="s">
        <v>65</v>
      </c>
      <c r="D3409" s="14">
        <v>2016</v>
      </c>
      <c r="E3409" s="14">
        <v>2017</v>
      </c>
      <c r="F3409" s="14" t="s">
        <v>105</v>
      </c>
      <c r="G3409" s="86">
        <v>2395</v>
      </c>
      <c r="H3409" s="92">
        <v>5281</v>
      </c>
      <c r="I3409" s="53">
        <v>19064</v>
      </c>
      <c r="J3409" s="30">
        <v>0.94845360824742264</v>
      </c>
      <c r="K3409" s="30">
        <v>0.9464285714285714</v>
      </c>
      <c r="L3409" s="149">
        <v>7</v>
      </c>
      <c r="M3409" s="30">
        <v>0.28599999999999998</v>
      </c>
      <c r="N3409" s="30">
        <v>0.1439</v>
      </c>
    </row>
    <row r="3410" spans="1:14">
      <c r="A3410" s="13" t="s">
        <v>160</v>
      </c>
      <c r="B3410" s="14" t="s">
        <v>78</v>
      </c>
      <c r="C3410" s="14" t="s">
        <v>65</v>
      </c>
      <c r="D3410" s="14">
        <v>2016</v>
      </c>
      <c r="E3410" s="14">
        <v>2017</v>
      </c>
      <c r="F3410" s="14" t="s">
        <v>105</v>
      </c>
      <c r="G3410" s="86">
        <v>177172</v>
      </c>
      <c r="H3410" s="92">
        <v>387537</v>
      </c>
      <c r="I3410" s="53">
        <v>883236</v>
      </c>
      <c r="J3410" s="30">
        <v>0.99195777833626542</v>
      </c>
      <c r="K3410" s="30">
        <v>0.95956160241874533</v>
      </c>
      <c r="L3410" s="149">
        <v>5</v>
      </c>
      <c r="M3410" s="30">
        <v>0</v>
      </c>
      <c r="N3410" s="30">
        <v>2.3300000000000001E-2</v>
      </c>
    </row>
    <row r="3411" spans="1:14">
      <c r="A3411" s="13" t="s">
        <v>161</v>
      </c>
      <c r="B3411" s="14" t="s">
        <v>77</v>
      </c>
      <c r="C3411" s="14" t="s">
        <v>65</v>
      </c>
      <c r="D3411" s="14">
        <v>2016</v>
      </c>
      <c r="E3411" s="14">
        <v>2017</v>
      </c>
      <c r="F3411" s="14" t="s">
        <v>105</v>
      </c>
      <c r="G3411" s="86">
        <v>141023</v>
      </c>
      <c r="H3411" s="92">
        <v>284723</v>
      </c>
      <c r="I3411" s="53">
        <v>909543</v>
      </c>
      <c r="J3411" s="30">
        <v>0.98499361430395915</v>
      </c>
      <c r="K3411" s="30">
        <v>0.9826656394453005</v>
      </c>
      <c r="L3411" s="149">
        <v>7</v>
      </c>
      <c r="M3411" s="30">
        <v>0.71399999999999997</v>
      </c>
      <c r="N3411" s="30">
        <v>4.0399999999999998E-2</v>
      </c>
    </row>
    <row r="3412" spans="1:14">
      <c r="A3412" s="13" t="s">
        <v>162</v>
      </c>
      <c r="B3412" s="14" t="s">
        <v>77</v>
      </c>
      <c r="C3412" s="14" t="s">
        <v>65</v>
      </c>
      <c r="D3412" s="14">
        <v>2016</v>
      </c>
      <c r="E3412" s="14">
        <v>2017</v>
      </c>
      <c r="F3412" s="14" t="s">
        <v>105</v>
      </c>
      <c r="G3412" s="86">
        <v>34765</v>
      </c>
      <c r="H3412" s="92">
        <v>52717</v>
      </c>
      <c r="I3412" s="53">
        <v>225152</v>
      </c>
      <c r="J3412" s="30">
        <v>0.98204787234042556</v>
      </c>
      <c r="K3412" s="30">
        <v>0.94476744186046513</v>
      </c>
      <c r="L3412" s="149">
        <v>1</v>
      </c>
      <c r="M3412" s="30">
        <v>1</v>
      </c>
      <c r="N3412" s="30">
        <v>3.0499999999999999E-2</v>
      </c>
    </row>
    <row r="3413" spans="1:14">
      <c r="A3413" s="13" t="s">
        <v>163</v>
      </c>
      <c r="B3413" s="14" t="s">
        <v>78</v>
      </c>
      <c r="C3413" s="14" t="s">
        <v>65</v>
      </c>
      <c r="D3413" s="14">
        <v>2016</v>
      </c>
      <c r="E3413" s="14">
        <v>2017</v>
      </c>
      <c r="F3413" s="14" t="s">
        <v>105</v>
      </c>
      <c r="G3413" s="86">
        <v>50577</v>
      </c>
      <c r="H3413" s="92">
        <v>113445</v>
      </c>
      <c r="I3413" s="53">
        <v>301095</v>
      </c>
      <c r="J3413" s="30">
        <v>0.97521551724137934</v>
      </c>
      <c r="K3413" s="30">
        <v>0.92040643522438614</v>
      </c>
      <c r="L3413" s="149">
        <v>2</v>
      </c>
      <c r="M3413" s="30">
        <v>0</v>
      </c>
      <c r="N3413" s="30">
        <v>2.5700000000000001E-2</v>
      </c>
    </row>
    <row r="3414" spans="1:14">
      <c r="A3414" s="13" t="s">
        <v>164</v>
      </c>
      <c r="B3414" s="14" t="s">
        <v>77</v>
      </c>
      <c r="C3414" s="14" t="s">
        <v>65</v>
      </c>
      <c r="D3414" s="14">
        <v>2016</v>
      </c>
      <c r="E3414" s="14">
        <v>2017</v>
      </c>
      <c r="F3414" s="14" t="s">
        <v>105</v>
      </c>
      <c r="G3414" s="86">
        <v>9741</v>
      </c>
      <c r="H3414" s="92">
        <v>17687</v>
      </c>
      <c r="I3414" s="53">
        <v>62296</v>
      </c>
      <c r="J3414" s="30">
        <v>0.95945945945945943</v>
      </c>
      <c r="K3414" s="30">
        <v>0.96954314720812185</v>
      </c>
      <c r="L3414" s="149">
        <v>7</v>
      </c>
      <c r="M3414" s="30">
        <v>0.28599999999999998</v>
      </c>
      <c r="N3414" s="30">
        <v>0.1439</v>
      </c>
    </row>
    <row r="3415" spans="1:14">
      <c r="A3415" s="13" t="s">
        <v>165</v>
      </c>
      <c r="B3415" s="14" t="s">
        <v>77</v>
      </c>
      <c r="C3415" s="14" t="s">
        <v>65</v>
      </c>
      <c r="D3415" s="14">
        <v>2016</v>
      </c>
      <c r="E3415" s="14">
        <v>2017</v>
      </c>
      <c r="F3415" s="14" t="s">
        <v>105</v>
      </c>
      <c r="G3415" s="86">
        <v>14695</v>
      </c>
      <c r="H3415" s="92">
        <v>28610</v>
      </c>
      <c r="I3415" s="53">
        <v>156313</v>
      </c>
      <c r="J3415" s="30">
        <v>0.97047970479704793</v>
      </c>
      <c r="K3415" s="30">
        <v>0.90273556231003038</v>
      </c>
      <c r="L3415" s="149">
        <v>7</v>
      </c>
      <c r="M3415" s="30">
        <v>0.28599999999999998</v>
      </c>
      <c r="N3415" s="30">
        <v>0.1439</v>
      </c>
    </row>
    <row r="3416" spans="1:14">
      <c r="A3416" s="13" t="s">
        <v>166</v>
      </c>
      <c r="B3416" s="14" t="s">
        <v>77</v>
      </c>
      <c r="C3416" s="14" t="s">
        <v>65</v>
      </c>
      <c r="D3416" s="14">
        <v>2016</v>
      </c>
      <c r="E3416" s="14">
        <v>2017</v>
      </c>
      <c r="F3416" s="14" t="s">
        <v>105</v>
      </c>
      <c r="G3416" s="86">
        <v>17925</v>
      </c>
      <c r="H3416" s="92">
        <v>37019</v>
      </c>
      <c r="I3416" s="53">
        <v>147169</v>
      </c>
      <c r="J3416" s="30">
        <v>0.96511627906976749</v>
      </c>
      <c r="K3416" s="30">
        <v>0.89308176100628933</v>
      </c>
      <c r="L3416" s="149">
        <v>7</v>
      </c>
      <c r="M3416" s="30">
        <v>0.28599999999999998</v>
      </c>
      <c r="N3416" s="30">
        <v>0.1439</v>
      </c>
    </row>
    <row r="3417" spans="1:14">
      <c r="A3417" s="13" t="s">
        <v>167</v>
      </c>
      <c r="B3417" s="14" t="s">
        <v>77</v>
      </c>
      <c r="C3417" s="14" t="s">
        <v>65</v>
      </c>
      <c r="D3417" s="14">
        <v>2016</v>
      </c>
      <c r="E3417" s="14">
        <v>2017</v>
      </c>
      <c r="F3417" s="14" t="s">
        <v>105</v>
      </c>
      <c r="G3417" s="86">
        <v>51556</v>
      </c>
      <c r="H3417" s="92">
        <v>101253</v>
      </c>
      <c r="I3417" s="53">
        <v>447437</v>
      </c>
      <c r="J3417" s="30">
        <v>0.9887640449438202</v>
      </c>
      <c r="K3417" s="30">
        <v>0.97033898305084743</v>
      </c>
      <c r="L3417" s="149">
        <v>1</v>
      </c>
      <c r="M3417" s="30">
        <v>1</v>
      </c>
      <c r="N3417" s="30">
        <v>4.9000000000000002E-2</v>
      </c>
    </row>
    <row r="3418" spans="1:14">
      <c r="A3418" s="13" t="s">
        <v>168</v>
      </c>
      <c r="B3418" s="14" t="s">
        <v>77</v>
      </c>
      <c r="C3418" s="14" t="s">
        <v>65</v>
      </c>
      <c r="D3418" s="14">
        <v>2016</v>
      </c>
      <c r="E3418" s="14">
        <v>2017</v>
      </c>
      <c r="F3418" s="14" t="s">
        <v>105</v>
      </c>
      <c r="G3418" s="86">
        <v>14144</v>
      </c>
      <c r="H3418" s="92">
        <v>25530</v>
      </c>
      <c r="I3418" s="53">
        <v>79903</v>
      </c>
      <c r="J3418" s="30">
        <v>0.94746716697936206</v>
      </c>
      <c r="K3418" s="30">
        <v>0.99047619047619051</v>
      </c>
      <c r="L3418" s="149">
        <v>7</v>
      </c>
      <c r="M3418" s="30">
        <v>0.28599999999999998</v>
      </c>
      <c r="N3418" s="30">
        <v>0.1439</v>
      </c>
    </row>
    <row r="3419" spans="1:14">
      <c r="A3419" s="13" t="s">
        <v>169</v>
      </c>
      <c r="B3419" s="14" t="s">
        <v>78</v>
      </c>
      <c r="C3419" s="14" t="s">
        <v>65</v>
      </c>
      <c r="D3419" s="14">
        <v>2016</v>
      </c>
      <c r="E3419" s="14">
        <v>2017</v>
      </c>
      <c r="F3419" s="14" t="s">
        <v>105</v>
      </c>
      <c r="G3419" s="86">
        <v>12908</v>
      </c>
      <c r="H3419" s="92">
        <v>24243</v>
      </c>
      <c r="I3419" s="53">
        <v>64788</v>
      </c>
      <c r="J3419" s="30">
        <v>0.94107452339688047</v>
      </c>
      <c r="K3419" s="30">
        <v>0.97709923664122134</v>
      </c>
      <c r="L3419" s="149">
        <v>7</v>
      </c>
      <c r="M3419" s="30">
        <v>0.28599999999999998</v>
      </c>
      <c r="N3419" s="30">
        <v>0.1439</v>
      </c>
    </row>
    <row r="3420" spans="1:14">
      <c r="A3420" s="13" t="s">
        <v>170</v>
      </c>
      <c r="B3420" s="14" t="s">
        <v>78</v>
      </c>
      <c r="C3420" s="14" t="s">
        <v>65</v>
      </c>
      <c r="D3420" s="14">
        <v>2016</v>
      </c>
      <c r="E3420" s="14">
        <v>2017</v>
      </c>
      <c r="F3420" s="14" t="s">
        <v>105</v>
      </c>
      <c r="G3420" s="86">
        <v>164</v>
      </c>
      <c r="H3420" s="92">
        <v>279</v>
      </c>
      <c r="I3420" s="53">
        <v>820</v>
      </c>
      <c r="J3420" s="30">
        <v>1</v>
      </c>
      <c r="K3420" s="30">
        <v>0.7142857142857143</v>
      </c>
      <c r="L3420" s="149">
        <v>7</v>
      </c>
      <c r="M3420" s="30">
        <v>0.28599999999999998</v>
      </c>
      <c r="N3420" s="30">
        <v>0.1439</v>
      </c>
    </row>
    <row r="3421" spans="1:14">
      <c r="A3421" s="13" t="s">
        <v>171</v>
      </c>
      <c r="B3421" s="14" t="s">
        <v>78</v>
      </c>
      <c r="C3421" s="14" t="s">
        <v>65</v>
      </c>
      <c r="D3421" s="14">
        <v>2016</v>
      </c>
      <c r="E3421" s="14">
        <v>2017</v>
      </c>
      <c r="F3421" s="14" t="s">
        <v>105</v>
      </c>
      <c r="G3421" s="86">
        <v>3131</v>
      </c>
      <c r="H3421" s="92">
        <v>6544</v>
      </c>
      <c r="I3421" s="53">
        <v>18792</v>
      </c>
      <c r="J3421" s="30">
        <v>0.92763157894736836</v>
      </c>
      <c r="K3421" s="30">
        <v>0.83636363636363631</v>
      </c>
      <c r="L3421" s="149">
        <v>7</v>
      </c>
      <c r="M3421" s="30">
        <v>0.28599999999999998</v>
      </c>
      <c r="N3421" s="30">
        <v>0.1439</v>
      </c>
    </row>
    <row r="3422" spans="1:14">
      <c r="A3422" s="13" t="s">
        <v>172</v>
      </c>
      <c r="B3422" s="14" t="s">
        <v>77</v>
      </c>
      <c r="C3422" s="14" t="s">
        <v>65</v>
      </c>
      <c r="D3422" s="14">
        <v>2016</v>
      </c>
      <c r="E3422" s="14">
        <v>2017</v>
      </c>
      <c r="F3422" s="14" t="s">
        <v>105</v>
      </c>
      <c r="G3422" s="86">
        <v>21992</v>
      </c>
      <c r="H3422" s="92">
        <v>41617</v>
      </c>
      <c r="I3422" s="53">
        <v>125103</v>
      </c>
      <c r="J3422" s="30">
        <v>0.95448275862068965</v>
      </c>
      <c r="K3422" s="30">
        <v>0.97826086956521741</v>
      </c>
      <c r="L3422" s="149">
        <v>1</v>
      </c>
      <c r="M3422" s="30">
        <v>0</v>
      </c>
      <c r="N3422" s="30">
        <v>0</v>
      </c>
    </row>
    <row r="3423" spans="1:14">
      <c r="A3423" s="13" t="s">
        <v>173</v>
      </c>
      <c r="B3423" s="14" t="s">
        <v>77</v>
      </c>
      <c r="C3423" s="14" t="s">
        <v>65</v>
      </c>
      <c r="D3423" s="14">
        <v>2016</v>
      </c>
      <c r="E3423" s="14">
        <v>2017</v>
      </c>
      <c r="F3423" s="14" t="s">
        <v>105</v>
      </c>
      <c r="G3423" s="86">
        <v>18256</v>
      </c>
      <c r="H3423" s="92">
        <v>32490</v>
      </c>
      <c r="I3423" s="53">
        <v>128724</v>
      </c>
      <c r="J3423" s="30">
        <v>0.95629820051413883</v>
      </c>
      <c r="K3423" s="30">
        <v>0.69496855345911945</v>
      </c>
      <c r="L3423" s="149">
        <v>7</v>
      </c>
      <c r="M3423" s="30">
        <v>0.28599999999999998</v>
      </c>
      <c r="N3423" s="30">
        <v>0.1439</v>
      </c>
    </row>
    <row r="3424" spans="1:14">
      <c r="A3424" s="13" t="s">
        <v>174</v>
      </c>
      <c r="B3424" s="14" t="s">
        <v>78</v>
      </c>
      <c r="C3424" s="14" t="s">
        <v>65</v>
      </c>
      <c r="D3424" s="14">
        <v>2016</v>
      </c>
      <c r="E3424" s="14">
        <v>2017</v>
      </c>
      <c r="F3424" s="14" t="s">
        <v>105</v>
      </c>
      <c r="G3424" s="86">
        <v>41187</v>
      </c>
      <c r="H3424" s="92">
        <v>86397</v>
      </c>
      <c r="I3424" s="53">
        <v>245646</v>
      </c>
      <c r="J3424" s="30">
        <v>0.97634961439588686</v>
      </c>
      <c r="K3424" s="30">
        <v>0.92063492063492058</v>
      </c>
      <c r="L3424" s="149">
        <v>1</v>
      </c>
      <c r="M3424" s="30">
        <v>0</v>
      </c>
      <c r="N3424" s="30">
        <v>4.1700000000000001E-2</v>
      </c>
    </row>
    <row r="3425" spans="1:14">
      <c r="A3425" s="13" t="s">
        <v>175</v>
      </c>
      <c r="B3425" s="14" t="s">
        <v>78</v>
      </c>
      <c r="C3425" s="14" t="s">
        <v>65</v>
      </c>
      <c r="D3425" s="14">
        <v>2016</v>
      </c>
      <c r="E3425" s="14">
        <v>2017</v>
      </c>
      <c r="F3425" s="14" t="s">
        <v>105</v>
      </c>
      <c r="G3425" s="86">
        <v>5549</v>
      </c>
      <c r="H3425" s="92">
        <v>12653</v>
      </c>
      <c r="I3425" s="53">
        <v>42500</v>
      </c>
      <c r="J3425" s="30">
        <v>0.9726027397260274</v>
      </c>
      <c r="K3425" s="30">
        <v>0.90540540540540537</v>
      </c>
      <c r="L3425" s="149">
        <v>7</v>
      </c>
      <c r="M3425" s="30">
        <v>0.28599999999999998</v>
      </c>
      <c r="N3425" s="30">
        <v>0.1439</v>
      </c>
    </row>
    <row r="3426" spans="1:14">
      <c r="A3426" s="13" t="s">
        <v>176</v>
      </c>
      <c r="B3426" s="14" t="s">
        <v>78</v>
      </c>
      <c r="C3426" s="14" t="s">
        <v>65</v>
      </c>
      <c r="D3426" s="14">
        <v>2016</v>
      </c>
      <c r="E3426" s="14">
        <v>2017</v>
      </c>
      <c r="F3426" s="14" t="s">
        <v>105</v>
      </c>
      <c r="G3426" s="86">
        <v>4430</v>
      </c>
      <c r="H3426" s="92">
        <v>9600</v>
      </c>
      <c r="I3426" s="53">
        <v>27283</v>
      </c>
      <c r="J3426" s="30">
        <v>0.9</v>
      </c>
      <c r="K3426" s="30">
        <v>0.97345132743362828</v>
      </c>
      <c r="L3426" s="149">
        <v>7</v>
      </c>
      <c r="M3426" s="30">
        <v>0.28599999999999998</v>
      </c>
      <c r="N3426" s="30">
        <v>0.1439</v>
      </c>
    </row>
    <row r="3427" spans="1:14">
      <c r="A3427" s="13" t="s">
        <v>177</v>
      </c>
      <c r="B3427" s="14" t="s">
        <v>78</v>
      </c>
      <c r="C3427" s="14" t="s">
        <v>65</v>
      </c>
      <c r="D3427" s="14">
        <v>2016</v>
      </c>
      <c r="E3427" s="14">
        <v>2017</v>
      </c>
      <c r="F3427" s="14" t="s">
        <v>105</v>
      </c>
      <c r="G3427" s="86">
        <v>999</v>
      </c>
      <c r="H3427" s="92">
        <v>1721</v>
      </c>
      <c r="I3427" s="53">
        <v>5041</v>
      </c>
      <c r="J3427" s="30">
        <v>0.95522388059701491</v>
      </c>
      <c r="K3427" s="30">
        <v>0.43859649122807015</v>
      </c>
      <c r="L3427" s="149">
        <v>7</v>
      </c>
      <c r="M3427" s="30">
        <v>0.28599999999999998</v>
      </c>
      <c r="N3427" s="30">
        <v>0.1439</v>
      </c>
    </row>
    <row r="3428" spans="1:14">
      <c r="A3428" s="13" t="s">
        <v>178</v>
      </c>
      <c r="B3428" s="14" t="s">
        <v>77</v>
      </c>
      <c r="C3428" s="14" t="s">
        <v>65</v>
      </c>
      <c r="D3428" s="14">
        <v>2016</v>
      </c>
      <c r="E3428" s="14">
        <v>2017</v>
      </c>
      <c r="F3428" s="14" t="s">
        <v>105</v>
      </c>
      <c r="G3428" s="86">
        <v>51623</v>
      </c>
      <c r="H3428" s="92">
        <v>119982</v>
      </c>
      <c r="I3428" s="53">
        <v>258767</v>
      </c>
      <c r="J3428" s="30">
        <v>0.96122778675282716</v>
      </c>
      <c r="K3428" s="30">
        <v>0.94670542635658916</v>
      </c>
      <c r="L3428" s="149">
        <v>2</v>
      </c>
      <c r="M3428" s="30">
        <v>0</v>
      </c>
      <c r="N3428" s="30">
        <v>2.4E-2</v>
      </c>
    </row>
    <row r="3429" spans="1:14">
      <c r="A3429" s="13" t="s">
        <v>179</v>
      </c>
      <c r="B3429" s="14" t="s">
        <v>78</v>
      </c>
      <c r="C3429" s="14" t="s">
        <v>65</v>
      </c>
      <c r="D3429" s="14">
        <v>2016</v>
      </c>
      <c r="E3429" s="14">
        <v>2017</v>
      </c>
      <c r="F3429" s="14" t="s">
        <v>105</v>
      </c>
      <c r="G3429" s="86">
        <v>3093</v>
      </c>
      <c r="H3429" s="92">
        <v>5358</v>
      </c>
      <c r="I3429" s="53">
        <v>14328</v>
      </c>
      <c r="J3429" s="30">
        <v>0.97872340425531912</v>
      </c>
      <c r="K3429" s="30">
        <v>0.98863636363636365</v>
      </c>
      <c r="L3429" s="149">
        <v>7</v>
      </c>
      <c r="M3429" s="30">
        <v>0.28599999999999998</v>
      </c>
      <c r="N3429" s="30">
        <v>0.1439</v>
      </c>
    </row>
    <row r="3430" spans="1:14">
      <c r="A3430" s="13" t="s">
        <v>180</v>
      </c>
      <c r="B3430" s="14" t="s">
        <v>77</v>
      </c>
      <c r="C3430" s="14" t="s">
        <v>65</v>
      </c>
      <c r="D3430" s="14">
        <v>2016</v>
      </c>
      <c r="E3430" s="14">
        <v>2017</v>
      </c>
      <c r="F3430" s="14" t="s">
        <v>105</v>
      </c>
      <c r="G3430" s="86">
        <v>37188</v>
      </c>
      <c r="H3430" s="92">
        <v>74515</v>
      </c>
      <c r="I3430" s="53">
        <v>241267</v>
      </c>
      <c r="J3430" s="30">
        <v>0.99383753501400562</v>
      </c>
      <c r="K3430" s="30">
        <v>0.97660098522167482</v>
      </c>
      <c r="L3430" s="149">
        <v>1</v>
      </c>
      <c r="M3430" s="30">
        <v>0</v>
      </c>
      <c r="N3430" s="30">
        <v>0.15479999999999999</v>
      </c>
    </row>
    <row r="3431" spans="1:14">
      <c r="A3431" s="13" t="s">
        <v>181</v>
      </c>
      <c r="B3431" s="14" t="s">
        <v>77</v>
      </c>
      <c r="C3431" s="14" t="s">
        <v>65</v>
      </c>
      <c r="D3431" s="14">
        <v>2016</v>
      </c>
      <c r="E3431" s="14">
        <v>2017</v>
      </c>
      <c r="F3431" s="14" t="s">
        <v>105</v>
      </c>
      <c r="G3431" s="86">
        <v>10440</v>
      </c>
      <c r="H3431" s="92">
        <v>20333</v>
      </c>
      <c r="I3431" s="53">
        <v>59565</v>
      </c>
      <c r="J3431" s="30">
        <v>0.95238095238095233</v>
      </c>
      <c r="K3431" s="30">
        <v>0.96120689655172409</v>
      </c>
      <c r="L3431" s="149">
        <v>7</v>
      </c>
      <c r="M3431" s="30">
        <v>0.28599999999999998</v>
      </c>
      <c r="N3431" s="30">
        <v>0.1439</v>
      </c>
    </row>
    <row r="3432" spans="1:14">
      <c r="A3432" s="13" t="s">
        <v>182</v>
      </c>
      <c r="B3432" s="14" t="s">
        <v>78</v>
      </c>
      <c r="C3432" s="14" t="s">
        <v>65</v>
      </c>
      <c r="D3432" s="14">
        <v>2016</v>
      </c>
      <c r="E3432" s="14">
        <v>2017</v>
      </c>
      <c r="F3432" s="14" t="s">
        <v>105</v>
      </c>
      <c r="G3432" s="86">
        <v>6061</v>
      </c>
      <c r="H3432" s="92">
        <v>13125</v>
      </c>
      <c r="I3432" s="53">
        <v>32524</v>
      </c>
      <c r="J3432" s="30">
        <v>0.99567099567099571</v>
      </c>
      <c r="K3432" s="30">
        <v>0.96756756756756757</v>
      </c>
      <c r="L3432" s="149">
        <v>7</v>
      </c>
      <c r="M3432" s="30">
        <v>0.28599999999999998</v>
      </c>
      <c r="N3432" s="30">
        <v>0.1439</v>
      </c>
    </row>
    <row r="3433" spans="1:14">
      <c r="A3433" s="56" t="s">
        <v>183</v>
      </c>
      <c r="B3433" s="14" t="s">
        <v>66</v>
      </c>
      <c r="C3433" s="14" t="s">
        <v>199</v>
      </c>
      <c r="D3433" s="14">
        <v>2016</v>
      </c>
      <c r="E3433" s="14">
        <v>2017</v>
      </c>
      <c r="F3433" s="14" t="s">
        <v>105</v>
      </c>
      <c r="G3433" s="87">
        <v>2050674</v>
      </c>
      <c r="H3433" s="93">
        <v>4274362</v>
      </c>
      <c r="I3433" s="53">
        <v>13510168</v>
      </c>
      <c r="J3433" s="30">
        <v>0.97710337802677172</v>
      </c>
      <c r="K3433" s="30">
        <v>0.92620202737348634</v>
      </c>
      <c r="L3433" s="149">
        <v>165</v>
      </c>
      <c r="M3433" s="30">
        <v>0.41799999999999998</v>
      </c>
      <c r="N3433" s="30">
        <v>8.4199999999999997E-2</v>
      </c>
    </row>
    <row r="3434" spans="1:14">
      <c r="A3434" s="56" t="s">
        <v>184</v>
      </c>
      <c r="B3434" s="14" t="s">
        <v>77</v>
      </c>
      <c r="C3434" s="14" t="s">
        <v>199</v>
      </c>
      <c r="D3434" s="14">
        <v>2016</v>
      </c>
      <c r="E3434" s="14">
        <v>2017</v>
      </c>
      <c r="F3434" s="14" t="s">
        <v>105</v>
      </c>
      <c r="G3434" s="87">
        <v>59482</v>
      </c>
      <c r="H3434" s="93">
        <v>114093</v>
      </c>
      <c r="I3434" s="53">
        <v>438828</v>
      </c>
      <c r="J3434" s="30">
        <v>0.99551166965888693</v>
      </c>
      <c r="K3434" s="30">
        <v>0.97435897435897434</v>
      </c>
      <c r="L3434" s="149">
        <v>4</v>
      </c>
      <c r="M3434" s="30">
        <v>0.5</v>
      </c>
      <c r="N3434" s="30">
        <v>7.9799999999999996E-2</v>
      </c>
    </row>
    <row r="3435" spans="1:14">
      <c r="A3435" s="56" t="s">
        <v>185</v>
      </c>
      <c r="B3435" s="14" t="s">
        <v>78</v>
      </c>
      <c r="C3435" s="14" t="s">
        <v>199</v>
      </c>
      <c r="D3435" s="14">
        <v>2016</v>
      </c>
      <c r="E3435" s="14">
        <v>2017</v>
      </c>
      <c r="F3435" s="14" t="s">
        <v>105</v>
      </c>
      <c r="G3435" s="87">
        <v>90</v>
      </c>
      <c r="H3435" s="93">
        <v>146</v>
      </c>
      <c r="I3435" s="53">
        <v>338</v>
      </c>
      <c r="J3435" s="30">
        <v>1</v>
      </c>
      <c r="K3435" s="30">
        <v>0.33333333333333331</v>
      </c>
      <c r="L3435" s="149">
        <v>13</v>
      </c>
      <c r="M3435" s="30">
        <v>0.308</v>
      </c>
      <c r="N3435" s="30">
        <v>9.6699999999999994E-2</v>
      </c>
    </row>
    <row r="3436" spans="1:14">
      <c r="A3436" s="56" t="s">
        <v>186</v>
      </c>
      <c r="B3436" s="14" t="s">
        <v>78</v>
      </c>
      <c r="C3436" s="14" t="s">
        <v>199</v>
      </c>
      <c r="D3436" s="14">
        <v>2016</v>
      </c>
      <c r="E3436" s="14">
        <v>2017</v>
      </c>
      <c r="F3436" s="14" t="s">
        <v>105</v>
      </c>
      <c r="G3436" s="87">
        <v>1736</v>
      </c>
      <c r="H3436" s="93">
        <v>3239</v>
      </c>
      <c r="I3436" s="53">
        <v>8276</v>
      </c>
      <c r="J3436" s="30">
        <v>0.9550561797752809</v>
      </c>
      <c r="K3436" s="30">
        <v>0.98333333333333328</v>
      </c>
      <c r="L3436" s="149">
        <v>13</v>
      </c>
      <c r="M3436" s="30">
        <v>0.308</v>
      </c>
      <c r="N3436" s="30">
        <v>9.6699999999999994E-2</v>
      </c>
    </row>
    <row r="3437" spans="1:14">
      <c r="A3437" s="56" t="s">
        <v>187</v>
      </c>
      <c r="B3437" s="14" t="s">
        <v>78</v>
      </c>
      <c r="C3437" s="14" t="s">
        <v>199</v>
      </c>
      <c r="D3437" s="14">
        <v>2016</v>
      </c>
      <c r="E3437" s="14">
        <v>2017</v>
      </c>
      <c r="F3437" s="14" t="s">
        <v>105</v>
      </c>
      <c r="G3437" s="87">
        <v>16854</v>
      </c>
      <c r="H3437" s="93">
        <v>31626</v>
      </c>
      <c r="I3437" s="53">
        <v>82546</v>
      </c>
      <c r="J3437" s="30">
        <v>0.86189889025893962</v>
      </c>
      <c r="K3437" s="30">
        <v>0.95090909090909093</v>
      </c>
      <c r="L3437" s="149">
        <v>13</v>
      </c>
      <c r="M3437" s="30">
        <v>0.308</v>
      </c>
      <c r="N3437" s="30">
        <v>9.6699999999999994E-2</v>
      </c>
    </row>
    <row r="3438" spans="1:14">
      <c r="A3438" s="56" t="s">
        <v>188</v>
      </c>
      <c r="B3438" s="14" t="s">
        <v>78</v>
      </c>
      <c r="C3438" s="14" t="s">
        <v>199</v>
      </c>
      <c r="D3438" s="14">
        <v>2016</v>
      </c>
      <c r="E3438" s="14">
        <v>2017</v>
      </c>
      <c r="F3438" s="14" t="s">
        <v>105</v>
      </c>
      <c r="G3438" s="87">
        <v>2851</v>
      </c>
      <c r="H3438" s="93">
        <v>5182</v>
      </c>
      <c r="I3438" s="53">
        <v>12328</v>
      </c>
      <c r="J3438" s="30">
        <v>0.96551724137931039</v>
      </c>
      <c r="K3438" s="30">
        <v>0.93939393939393945</v>
      </c>
      <c r="L3438" s="149">
        <v>13</v>
      </c>
      <c r="M3438" s="30">
        <v>0.308</v>
      </c>
      <c r="N3438" s="30">
        <v>9.6699999999999994E-2</v>
      </c>
    </row>
    <row r="3439" spans="1:14">
      <c r="A3439" s="56" t="s">
        <v>189</v>
      </c>
      <c r="B3439" s="14" t="s">
        <v>78</v>
      </c>
      <c r="C3439" s="14" t="s">
        <v>199</v>
      </c>
      <c r="D3439" s="14">
        <v>2016</v>
      </c>
      <c r="E3439" s="14">
        <v>2017</v>
      </c>
      <c r="F3439" s="14" t="s">
        <v>105</v>
      </c>
      <c r="G3439" s="87">
        <v>632</v>
      </c>
      <c r="H3439" s="93">
        <v>1458</v>
      </c>
      <c r="I3439" s="53">
        <v>9121</v>
      </c>
      <c r="J3439" s="30">
        <v>0.85714285714285721</v>
      </c>
      <c r="K3439" s="30">
        <v>0.90476190476190477</v>
      </c>
      <c r="L3439" s="149">
        <v>13</v>
      </c>
      <c r="M3439" s="30">
        <v>0.308</v>
      </c>
      <c r="N3439" s="30">
        <v>9.6699999999999994E-2</v>
      </c>
    </row>
    <row r="3440" spans="1:14">
      <c r="A3440" s="56" t="s">
        <v>190</v>
      </c>
      <c r="B3440" s="14" t="s">
        <v>77</v>
      </c>
      <c r="C3440" s="14" t="s">
        <v>199</v>
      </c>
      <c r="D3440" s="14">
        <v>2016</v>
      </c>
      <c r="E3440" s="14">
        <v>2017</v>
      </c>
      <c r="F3440" s="14" t="s">
        <v>105</v>
      </c>
      <c r="G3440" s="87">
        <v>32647</v>
      </c>
      <c r="H3440" s="93">
        <v>65640</v>
      </c>
      <c r="I3440" s="53">
        <v>277163</v>
      </c>
      <c r="J3440" s="30">
        <v>0.96088435374149661</v>
      </c>
      <c r="K3440" s="30">
        <v>0.96709323583180984</v>
      </c>
      <c r="L3440" s="149">
        <v>2</v>
      </c>
      <c r="M3440" s="30">
        <v>0.5</v>
      </c>
      <c r="N3440" s="30">
        <v>6.25E-2</v>
      </c>
    </row>
    <row r="3441" spans="1:14">
      <c r="A3441" s="56" t="s">
        <v>191</v>
      </c>
      <c r="B3441" s="14" t="s">
        <v>78</v>
      </c>
      <c r="C3441" s="14" t="s">
        <v>199</v>
      </c>
      <c r="D3441" s="14">
        <v>2016</v>
      </c>
      <c r="E3441" s="14">
        <v>2017</v>
      </c>
      <c r="F3441" s="14" t="s">
        <v>105</v>
      </c>
      <c r="G3441" s="87">
        <v>2548</v>
      </c>
      <c r="H3441" s="93">
        <v>5228</v>
      </c>
      <c r="I3441" s="53">
        <v>12012</v>
      </c>
      <c r="J3441" s="30">
        <v>0.98958333333333337</v>
      </c>
      <c r="K3441" s="30">
        <v>0.8970588235294118</v>
      </c>
      <c r="L3441" s="149">
        <v>13</v>
      </c>
      <c r="M3441" s="30">
        <v>0.308</v>
      </c>
      <c r="N3441" s="30">
        <v>9.6699999999999994E-2</v>
      </c>
    </row>
    <row r="3442" spans="1:14">
      <c r="A3442" s="56" t="s">
        <v>192</v>
      </c>
      <c r="B3442" s="14" t="s">
        <v>78</v>
      </c>
      <c r="C3442" s="14" t="s">
        <v>199</v>
      </c>
      <c r="D3442" s="14">
        <v>2016</v>
      </c>
      <c r="E3442" s="14">
        <v>2017</v>
      </c>
      <c r="F3442" s="14" t="s">
        <v>105</v>
      </c>
      <c r="G3442" s="87">
        <v>7016</v>
      </c>
      <c r="H3442" s="93">
        <v>12464</v>
      </c>
      <c r="I3442" s="53">
        <v>38840</v>
      </c>
      <c r="J3442" s="30">
        <v>0.94871794871794868</v>
      </c>
      <c r="K3442" s="30">
        <v>0.96466431095406358</v>
      </c>
      <c r="L3442" s="149">
        <v>13</v>
      </c>
      <c r="M3442" s="30">
        <v>0.308</v>
      </c>
      <c r="N3442" s="30">
        <v>9.6699999999999994E-2</v>
      </c>
    </row>
    <row r="3443" spans="1:14">
      <c r="A3443" s="13" t="s">
        <v>134</v>
      </c>
      <c r="B3443" s="14" t="s">
        <v>77</v>
      </c>
      <c r="C3443" s="14" t="s">
        <v>199</v>
      </c>
      <c r="D3443" s="14">
        <v>2016</v>
      </c>
      <c r="E3443" s="14">
        <v>2017</v>
      </c>
      <c r="F3443" s="14" t="s">
        <v>105</v>
      </c>
      <c r="G3443" s="87">
        <v>92041</v>
      </c>
      <c r="H3443" s="93">
        <v>214047</v>
      </c>
      <c r="I3443" s="53">
        <v>495663</v>
      </c>
      <c r="J3443" s="30">
        <v>0.95270479134466768</v>
      </c>
      <c r="K3443" s="30">
        <v>0.92620387742338961</v>
      </c>
      <c r="L3443" s="149">
        <v>8</v>
      </c>
      <c r="M3443" s="30">
        <v>0.375</v>
      </c>
      <c r="N3443" s="30">
        <v>5.7099999999999998E-2</v>
      </c>
    </row>
    <row r="3444" spans="1:14">
      <c r="A3444" s="13" t="s">
        <v>135</v>
      </c>
      <c r="B3444" s="14" t="s">
        <v>78</v>
      </c>
      <c r="C3444" s="14" t="s">
        <v>199</v>
      </c>
      <c r="D3444" s="14">
        <v>2016</v>
      </c>
      <c r="E3444" s="14">
        <v>2017</v>
      </c>
      <c r="F3444" s="14" t="s">
        <v>105</v>
      </c>
      <c r="G3444" s="87">
        <v>1527</v>
      </c>
      <c r="H3444" s="93">
        <v>3540</v>
      </c>
      <c r="I3444" s="53">
        <v>12381</v>
      </c>
      <c r="J3444" s="30">
        <v>1</v>
      </c>
      <c r="K3444" s="30">
        <v>1</v>
      </c>
      <c r="L3444" s="149">
        <v>13</v>
      </c>
      <c r="M3444" s="30">
        <v>0.308</v>
      </c>
      <c r="N3444" s="30">
        <v>9.6699999999999994E-2</v>
      </c>
    </row>
    <row r="3445" spans="1:14">
      <c r="A3445" s="13" t="s">
        <v>136</v>
      </c>
      <c r="B3445" s="14" t="s">
        <v>78</v>
      </c>
      <c r="C3445" s="14" t="s">
        <v>199</v>
      </c>
      <c r="D3445" s="14">
        <v>2016</v>
      </c>
      <c r="E3445" s="14">
        <v>2017</v>
      </c>
      <c r="F3445" s="14" t="s">
        <v>105</v>
      </c>
      <c r="G3445" s="87">
        <v>12438</v>
      </c>
      <c r="H3445" s="93">
        <v>20906</v>
      </c>
      <c r="I3445" s="53">
        <v>55298</v>
      </c>
      <c r="J3445" s="30">
        <v>0.9850746268656716</v>
      </c>
      <c r="K3445" s="30">
        <v>0.96713615023474175</v>
      </c>
      <c r="L3445" s="149">
        <v>13</v>
      </c>
      <c r="M3445" s="30">
        <v>0.308</v>
      </c>
      <c r="N3445" s="30">
        <v>9.6699999999999994E-2</v>
      </c>
    </row>
    <row r="3446" spans="1:14">
      <c r="A3446" s="13" t="s">
        <v>137</v>
      </c>
      <c r="B3446" s="14" t="s">
        <v>78</v>
      </c>
      <c r="C3446" s="14" t="s">
        <v>199</v>
      </c>
      <c r="D3446" s="14">
        <v>2016</v>
      </c>
      <c r="E3446" s="14">
        <v>2017</v>
      </c>
      <c r="F3446" s="14" t="s">
        <v>105</v>
      </c>
      <c r="G3446" s="87">
        <v>17710</v>
      </c>
      <c r="H3446" s="93">
        <v>43011</v>
      </c>
      <c r="I3446" s="53">
        <v>94528</v>
      </c>
      <c r="J3446" s="30">
        <v>0.97777777777777775</v>
      </c>
      <c r="K3446" s="30">
        <v>0.92575406032482599</v>
      </c>
      <c r="L3446" s="149">
        <v>13</v>
      </c>
      <c r="M3446" s="30">
        <v>0.308</v>
      </c>
      <c r="N3446" s="30">
        <v>9.6699999999999994E-2</v>
      </c>
    </row>
    <row r="3447" spans="1:14">
      <c r="A3447" s="13" t="s">
        <v>138</v>
      </c>
      <c r="B3447" s="14" t="s">
        <v>78</v>
      </c>
      <c r="C3447" s="14" t="s">
        <v>199</v>
      </c>
      <c r="D3447" s="14">
        <v>2016</v>
      </c>
      <c r="E3447" s="14">
        <v>2017</v>
      </c>
      <c r="F3447" s="14" t="s">
        <v>105</v>
      </c>
      <c r="G3447" s="87">
        <v>1015</v>
      </c>
      <c r="H3447" s="93">
        <v>1944</v>
      </c>
      <c r="I3447" s="53">
        <v>5673</v>
      </c>
      <c r="J3447" s="30">
        <v>1</v>
      </c>
      <c r="K3447" s="30">
        <v>0.84615384615384615</v>
      </c>
      <c r="L3447" s="149">
        <v>13</v>
      </c>
      <c r="M3447" s="30">
        <v>0.308</v>
      </c>
      <c r="N3447" s="30">
        <v>9.6699999999999994E-2</v>
      </c>
    </row>
    <row r="3448" spans="1:14">
      <c r="A3448" s="13" t="s">
        <v>139</v>
      </c>
      <c r="B3448" s="14" t="s">
        <v>78</v>
      </c>
      <c r="C3448" s="14" t="s">
        <v>199</v>
      </c>
      <c r="D3448" s="14">
        <v>2016</v>
      </c>
      <c r="E3448" s="14">
        <v>2017</v>
      </c>
      <c r="F3448" s="14" t="s">
        <v>105</v>
      </c>
      <c r="G3448" s="87">
        <v>70164</v>
      </c>
      <c r="H3448" s="93">
        <v>162848</v>
      </c>
      <c r="I3448" s="53">
        <v>412083</v>
      </c>
      <c r="J3448" s="30">
        <v>0.98350515463917521</v>
      </c>
      <c r="K3448" s="30">
        <v>0.92874396135265702</v>
      </c>
      <c r="L3448" s="149">
        <v>6</v>
      </c>
      <c r="M3448" s="30">
        <v>0.33300000000000002</v>
      </c>
      <c r="N3448" s="30">
        <v>3.1399999999999997E-2</v>
      </c>
    </row>
    <row r="3449" spans="1:14">
      <c r="A3449" s="13" t="s">
        <v>140</v>
      </c>
      <c r="B3449" s="14" t="s">
        <v>78</v>
      </c>
      <c r="C3449" s="14" t="s">
        <v>199</v>
      </c>
      <c r="D3449" s="14">
        <v>2016</v>
      </c>
      <c r="E3449" s="14">
        <v>2017</v>
      </c>
      <c r="F3449" s="14" t="s">
        <v>105</v>
      </c>
      <c r="G3449" s="87">
        <v>10669</v>
      </c>
      <c r="H3449" s="93">
        <v>24215</v>
      </c>
      <c r="I3449" s="53">
        <v>56826</v>
      </c>
      <c r="J3449" s="30">
        <v>0.99656946826758153</v>
      </c>
      <c r="K3449" s="30">
        <v>0.97631578947368425</v>
      </c>
      <c r="L3449" s="149">
        <v>13</v>
      </c>
      <c r="M3449" s="30">
        <v>0.308</v>
      </c>
      <c r="N3449" s="30">
        <v>9.6699999999999994E-2</v>
      </c>
    </row>
    <row r="3450" spans="1:14">
      <c r="A3450" s="13" t="s">
        <v>141</v>
      </c>
      <c r="B3450" s="14" t="s">
        <v>78</v>
      </c>
      <c r="C3450" s="14" t="s">
        <v>199</v>
      </c>
      <c r="D3450" s="14">
        <v>2016</v>
      </c>
      <c r="E3450" s="14">
        <v>2017</v>
      </c>
      <c r="F3450" s="14" t="s">
        <v>105</v>
      </c>
      <c r="G3450" s="87">
        <v>6561</v>
      </c>
      <c r="H3450" s="93">
        <v>12433</v>
      </c>
      <c r="I3450" s="53">
        <v>32023</v>
      </c>
      <c r="J3450" s="30">
        <v>0.94212218649517687</v>
      </c>
      <c r="K3450" s="30">
        <v>0.94711538461538458</v>
      </c>
      <c r="L3450" s="149">
        <v>13</v>
      </c>
      <c r="M3450" s="30">
        <v>0.308</v>
      </c>
      <c r="N3450" s="30">
        <v>9.6699999999999994E-2</v>
      </c>
    </row>
    <row r="3451" spans="1:14">
      <c r="A3451" s="13" t="s">
        <v>142</v>
      </c>
      <c r="B3451" s="14" t="s">
        <v>78</v>
      </c>
      <c r="C3451" s="14" t="s">
        <v>199</v>
      </c>
      <c r="D3451" s="14">
        <v>2016</v>
      </c>
      <c r="E3451" s="14">
        <v>2017</v>
      </c>
      <c r="F3451" s="14" t="s">
        <v>105</v>
      </c>
      <c r="G3451" s="87">
        <v>1594</v>
      </c>
      <c r="H3451" s="93">
        <v>3156</v>
      </c>
      <c r="I3451" s="53">
        <v>7901</v>
      </c>
      <c r="J3451" s="30">
        <v>0.82352941176470584</v>
      </c>
      <c r="K3451" s="30">
        <v>0.8928571428571429</v>
      </c>
      <c r="L3451" s="149">
        <v>13</v>
      </c>
      <c r="M3451" s="30">
        <v>0.308</v>
      </c>
      <c r="N3451" s="30">
        <v>9.6699999999999994E-2</v>
      </c>
    </row>
    <row r="3452" spans="1:14">
      <c r="A3452" s="13" t="s">
        <v>143</v>
      </c>
      <c r="B3452" s="14" t="s">
        <v>79</v>
      </c>
      <c r="C3452" s="14" t="s">
        <v>199</v>
      </c>
      <c r="D3452" s="14">
        <v>2016</v>
      </c>
      <c r="E3452" s="14">
        <v>2017</v>
      </c>
      <c r="F3452" s="14" t="s">
        <v>105</v>
      </c>
      <c r="G3452" s="87">
        <v>549658</v>
      </c>
      <c r="H3452" s="93">
        <v>1124458</v>
      </c>
      <c r="I3452" s="53">
        <v>4024449</v>
      </c>
      <c r="J3452" s="30">
        <v>0.978766118446452</v>
      </c>
      <c r="K3452" s="30">
        <v>0.88238352069660142</v>
      </c>
      <c r="L3452" s="149">
        <v>63</v>
      </c>
      <c r="M3452" s="30">
        <v>0.49199999999999999</v>
      </c>
      <c r="N3452" s="30">
        <v>0.15490000000000001</v>
      </c>
    </row>
    <row r="3453" spans="1:14">
      <c r="A3453" s="13" t="s">
        <v>144</v>
      </c>
      <c r="B3453" s="14" t="s">
        <v>78</v>
      </c>
      <c r="C3453" s="14" t="s">
        <v>199</v>
      </c>
      <c r="D3453" s="14">
        <v>2016</v>
      </c>
      <c r="E3453" s="14">
        <v>2017</v>
      </c>
      <c r="F3453" s="14" t="s">
        <v>105</v>
      </c>
      <c r="G3453" s="87">
        <v>11713</v>
      </c>
      <c r="H3453" s="93">
        <v>28483</v>
      </c>
      <c r="I3453" s="53">
        <v>70282</v>
      </c>
      <c r="J3453" s="30">
        <v>0.97879858657243812</v>
      </c>
      <c r="K3453" s="30">
        <v>0.95156695156695159</v>
      </c>
      <c r="L3453" s="149">
        <v>13</v>
      </c>
      <c r="M3453" s="30">
        <v>0.308</v>
      </c>
      <c r="N3453" s="30">
        <v>9.6699999999999994E-2</v>
      </c>
    </row>
    <row r="3454" spans="1:14">
      <c r="A3454" s="13" t="s">
        <v>145</v>
      </c>
      <c r="B3454" s="14" t="s">
        <v>78</v>
      </c>
      <c r="C3454" s="14" t="s">
        <v>199</v>
      </c>
      <c r="D3454" s="14">
        <v>2016</v>
      </c>
      <c r="E3454" s="14">
        <v>2017</v>
      </c>
      <c r="F3454" s="14" t="s">
        <v>105</v>
      </c>
      <c r="G3454" s="87">
        <v>6152</v>
      </c>
      <c r="H3454" s="93">
        <v>10167</v>
      </c>
      <c r="I3454" s="53">
        <v>46158</v>
      </c>
      <c r="J3454" s="30">
        <v>0.98257839721254359</v>
      </c>
      <c r="K3454" s="30">
        <v>0.9027027027027027</v>
      </c>
      <c r="L3454" s="149">
        <v>13</v>
      </c>
      <c r="M3454" s="30">
        <v>0.308</v>
      </c>
      <c r="N3454" s="30">
        <v>9.6699999999999994E-2</v>
      </c>
    </row>
    <row r="3455" spans="1:14">
      <c r="A3455" s="13" t="s">
        <v>146</v>
      </c>
      <c r="B3455" s="14" t="s">
        <v>78</v>
      </c>
      <c r="C3455" s="14" t="s">
        <v>199</v>
      </c>
      <c r="D3455" s="14">
        <v>2016</v>
      </c>
      <c r="E3455" s="14">
        <v>2017</v>
      </c>
      <c r="F3455" s="14" t="s">
        <v>105</v>
      </c>
      <c r="G3455" s="87">
        <v>1026</v>
      </c>
      <c r="H3455" s="93">
        <v>1898</v>
      </c>
      <c r="I3455" s="53">
        <v>4802</v>
      </c>
      <c r="J3455" s="30">
        <v>0.97727272727272729</v>
      </c>
      <c r="K3455" s="30">
        <v>0.57499999999999996</v>
      </c>
      <c r="L3455" s="149">
        <v>13</v>
      </c>
      <c r="M3455" s="30">
        <v>0.308</v>
      </c>
      <c r="N3455" s="30">
        <v>9.6699999999999994E-2</v>
      </c>
    </row>
    <row r="3456" spans="1:14">
      <c r="A3456" s="13" t="s">
        <v>147</v>
      </c>
      <c r="B3456" s="14" t="s">
        <v>78</v>
      </c>
      <c r="C3456" s="14" t="s">
        <v>199</v>
      </c>
      <c r="D3456" s="14">
        <v>2016</v>
      </c>
      <c r="E3456" s="14">
        <v>2017</v>
      </c>
      <c r="F3456" s="14" t="s">
        <v>105</v>
      </c>
      <c r="G3456" s="87">
        <v>6494</v>
      </c>
      <c r="H3456" s="93">
        <v>12124</v>
      </c>
      <c r="I3456" s="53">
        <v>40899</v>
      </c>
      <c r="J3456" s="30">
        <v>0.93123209169054444</v>
      </c>
      <c r="K3456" s="30">
        <v>0.97489539748953979</v>
      </c>
      <c r="L3456" s="149">
        <v>13</v>
      </c>
      <c r="M3456" s="30">
        <v>0.308</v>
      </c>
      <c r="N3456" s="30">
        <v>9.6699999999999994E-2</v>
      </c>
    </row>
    <row r="3457" spans="1:14">
      <c r="A3457" s="13" t="s">
        <v>148</v>
      </c>
      <c r="B3457" s="14" t="s">
        <v>78</v>
      </c>
      <c r="C3457" s="14" t="s">
        <v>199</v>
      </c>
      <c r="D3457" s="14">
        <v>2016</v>
      </c>
      <c r="E3457" s="14">
        <v>2017</v>
      </c>
      <c r="F3457" s="14" t="s">
        <v>105</v>
      </c>
      <c r="G3457" s="87">
        <v>23731</v>
      </c>
      <c r="H3457" s="93">
        <v>54914</v>
      </c>
      <c r="I3457" s="53">
        <v>139746</v>
      </c>
      <c r="J3457" s="30">
        <v>0.93320039880358929</v>
      </c>
      <c r="K3457" s="30">
        <v>0.96226415094339623</v>
      </c>
      <c r="L3457" s="149">
        <v>1</v>
      </c>
      <c r="M3457" s="30">
        <v>0</v>
      </c>
      <c r="N3457" s="30">
        <v>2.8899999999999999E-2</v>
      </c>
    </row>
    <row r="3458" spans="1:14">
      <c r="A3458" s="13" t="s">
        <v>149</v>
      </c>
      <c r="B3458" s="14" t="s">
        <v>78</v>
      </c>
      <c r="C3458" s="14" t="s">
        <v>199</v>
      </c>
      <c r="D3458" s="14">
        <v>2016</v>
      </c>
      <c r="E3458" s="14">
        <v>2017</v>
      </c>
      <c r="F3458" s="14" t="s">
        <v>105</v>
      </c>
      <c r="G3458" s="87">
        <v>532</v>
      </c>
      <c r="H3458" s="93">
        <v>1102</v>
      </c>
      <c r="I3458" s="53">
        <v>3224</v>
      </c>
      <c r="J3458" s="30">
        <v>0.96296296296296302</v>
      </c>
      <c r="K3458" s="30">
        <v>1</v>
      </c>
      <c r="L3458" s="149">
        <v>13</v>
      </c>
      <c r="M3458" s="30">
        <v>0.308</v>
      </c>
      <c r="N3458" s="30">
        <v>9.6699999999999994E-2</v>
      </c>
    </row>
    <row r="3459" spans="1:14">
      <c r="A3459" s="13" t="s">
        <v>150</v>
      </c>
      <c r="B3459" s="14" t="s">
        <v>78</v>
      </c>
      <c r="C3459" s="14" t="s">
        <v>199</v>
      </c>
      <c r="D3459" s="14">
        <v>2016</v>
      </c>
      <c r="E3459" s="14">
        <v>2017</v>
      </c>
      <c r="F3459" s="14" t="s">
        <v>105</v>
      </c>
      <c r="G3459" s="87">
        <v>452</v>
      </c>
      <c r="H3459" s="93">
        <v>779</v>
      </c>
      <c r="I3459" s="53">
        <v>3820</v>
      </c>
      <c r="J3459" s="30">
        <v>1</v>
      </c>
      <c r="K3459" s="30">
        <v>0.91304347826086951</v>
      </c>
      <c r="L3459" s="149">
        <v>13</v>
      </c>
      <c r="M3459" s="30">
        <v>0.308</v>
      </c>
      <c r="N3459" s="30">
        <v>9.6699999999999994E-2</v>
      </c>
    </row>
    <row r="3460" spans="1:14">
      <c r="A3460" s="13" t="s">
        <v>151</v>
      </c>
      <c r="B3460" s="14" t="s">
        <v>78</v>
      </c>
      <c r="C3460" s="14" t="s">
        <v>199</v>
      </c>
      <c r="D3460" s="14">
        <v>2016</v>
      </c>
      <c r="E3460" s="14">
        <v>2017</v>
      </c>
      <c r="F3460" s="14" t="s">
        <v>105</v>
      </c>
      <c r="G3460" s="87">
        <v>20485</v>
      </c>
      <c r="H3460" s="93">
        <v>44912</v>
      </c>
      <c r="I3460" s="53">
        <v>183971</v>
      </c>
      <c r="J3460" s="30">
        <v>0.99828962371721774</v>
      </c>
      <c r="K3460" s="30">
        <v>0.93064312736443888</v>
      </c>
      <c r="L3460" s="149">
        <v>1</v>
      </c>
      <c r="M3460" s="30">
        <v>0</v>
      </c>
      <c r="N3460" s="30">
        <v>2.6800000000000001E-2</v>
      </c>
    </row>
    <row r="3461" spans="1:14">
      <c r="A3461" s="13" t="s">
        <v>152</v>
      </c>
      <c r="B3461" s="14" t="s">
        <v>78</v>
      </c>
      <c r="C3461" s="14" t="s">
        <v>199</v>
      </c>
      <c r="D3461" s="14">
        <v>2016</v>
      </c>
      <c r="E3461" s="14">
        <v>2017</v>
      </c>
      <c r="F3461" s="14" t="s">
        <v>105</v>
      </c>
      <c r="G3461" s="87">
        <v>3409</v>
      </c>
      <c r="H3461" s="93">
        <v>6936</v>
      </c>
      <c r="I3461" s="53">
        <v>32992</v>
      </c>
      <c r="J3461" s="30">
        <v>0.97222222222222221</v>
      </c>
      <c r="K3461" s="30">
        <v>0.94047619047619047</v>
      </c>
      <c r="L3461" s="149">
        <v>13</v>
      </c>
      <c r="M3461" s="30">
        <v>0.308</v>
      </c>
      <c r="N3461" s="30">
        <v>9.6699999999999994E-2</v>
      </c>
    </row>
    <row r="3462" spans="1:14">
      <c r="A3462" s="13" t="s">
        <v>153</v>
      </c>
      <c r="B3462" s="14" t="s">
        <v>78</v>
      </c>
      <c r="C3462" s="14" t="s">
        <v>199</v>
      </c>
      <c r="D3462" s="14">
        <v>2016</v>
      </c>
      <c r="E3462" s="14">
        <v>2017</v>
      </c>
      <c r="F3462" s="14" t="s">
        <v>105</v>
      </c>
      <c r="G3462" s="87">
        <v>4338</v>
      </c>
      <c r="H3462" s="93">
        <v>7509</v>
      </c>
      <c r="I3462" s="53">
        <v>25314</v>
      </c>
      <c r="J3462" s="30">
        <v>0.89565217391304353</v>
      </c>
      <c r="K3462" s="30">
        <v>0.81132075471698117</v>
      </c>
      <c r="L3462" s="149">
        <v>13</v>
      </c>
      <c r="M3462" s="30">
        <v>0.308</v>
      </c>
      <c r="N3462" s="30">
        <v>9.6699999999999994E-2</v>
      </c>
    </row>
    <row r="3463" spans="1:14">
      <c r="A3463" s="13" t="s">
        <v>154</v>
      </c>
      <c r="B3463" s="14" t="s">
        <v>77</v>
      </c>
      <c r="C3463" s="14" t="s">
        <v>199</v>
      </c>
      <c r="D3463" s="14">
        <v>2016</v>
      </c>
      <c r="E3463" s="14">
        <v>2017</v>
      </c>
      <c r="F3463" s="14" t="s">
        <v>105</v>
      </c>
      <c r="G3463" s="87">
        <v>121757</v>
      </c>
      <c r="H3463" s="93">
        <v>249747</v>
      </c>
      <c r="I3463" s="53">
        <v>911836</v>
      </c>
      <c r="J3463" s="30">
        <v>0.98923786514386114</v>
      </c>
      <c r="K3463" s="30">
        <v>0.99356568364611264</v>
      </c>
      <c r="L3463" s="149">
        <v>9</v>
      </c>
      <c r="M3463" s="30">
        <v>0.44400000000000001</v>
      </c>
      <c r="N3463" s="30">
        <v>7.3099999999999998E-2</v>
      </c>
    </row>
    <row r="3464" spans="1:14">
      <c r="A3464" s="13" t="s">
        <v>155</v>
      </c>
      <c r="B3464" s="14" t="s">
        <v>77</v>
      </c>
      <c r="C3464" s="14" t="s">
        <v>199</v>
      </c>
      <c r="D3464" s="14">
        <v>2016</v>
      </c>
      <c r="E3464" s="14">
        <v>2017</v>
      </c>
      <c r="F3464" s="14" t="s">
        <v>105</v>
      </c>
      <c r="G3464" s="87">
        <v>9120</v>
      </c>
      <c r="H3464" s="93">
        <v>17269</v>
      </c>
      <c r="I3464" s="53">
        <v>63786</v>
      </c>
      <c r="J3464" s="30">
        <v>1</v>
      </c>
      <c r="K3464" s="30">
        <v>0.91082802547770703</v>
      </c>
      <c r="L3464" s="149">
        <v>13</v>
      </c>
      <c r="M3464" s="30">
        <v>0.308</v>
      </c>
      <c r="N3464" s="30">
        <v>9.6699999999999994E-2</v>
      </c>
    </row>
    <row r="3465" spans="1:14">
      <c r="A3465" s="13" t="s">
        <v>156</v>
      </c>
      <c r="B3465" s="14" t="s">
        <v>78</v>
      </c>
      <c r="C3465" s="14" t="s">
        <v>199</v>
      </c>
      <c r="D3465" s="14">
        <v>2016</v>
      </c>
      <c r="E3465" s="14">
        <v>2017</v>
      </c>
      <c r="F3465" s="14" t="s">
        <v>105</v>
      </c>
      <c r="G3465" s="87">
        <v>1137</v>
      </c>
      <c r="H3465" s="93">
        <v>2084</v>
      </c>
      <c r="I3465" s="53">
        <v>6248</v>
      </c>
      <c r="J3465" s="30">
        <v>0.98333333333333328</v>
      </c>
      <c r="K3465" s="30">
        <v>0.85</v>
      </c>
      <c r="L3465" s="149">
        <v>13</v>
      </c>
      <c r="M3465" s="30">
        <v>0.308</v>
      </c>
      <c r="N3465" s="30">
        <v>9.6699999999999994E-2</v>
      </c>
    </row>
    <row r="3466" spans="1:14">
      <c r="A3466" s="13" t="s">
        <v>157</v>
      </c>
      <c r="B3466" s="14" t="s">
        <v>78</v>
      </c>
      <c r="C3466" s="14" t="s">
        <v>199</v>
      </c>
      <c r="D3466" s="14">
        <v>2016</v>
      </c>
      <c r="E3466" s="14">
        <v>2017</v>
      </c>
      <c r="F3466" s="14" t="s">
        <v>105</v>
      </c>
      <c r="G3466" s="87">
        <v>127953</v>
      </c>
      <c r="H3466" s="93">
        <v>284468</v>
      </c>
      <c r="I3466" s="53">
        <v>847305</v>
      </c>
      <c r="J3466" s="30">
        <v>0.99672300793377022</v>
      </c>
      <c r="K3466" s="30">
        <v>0.95070070070070067</v>
      </c>
      <c r="L3466" s="149">
        <v>8</v>
      </c>
      <c r="M3466" s="30">
        <v>0.375</v>
      </c>
      <c r="N3466" s="30">
        <v>4.4200000000000003E-2</v>
      </c>
    </row>
    <row r="3467" spans="1:14">
      <c r="A3467" s="13" t="s">
        <v>158</v>
      </c>
      <c r="B3467" s="14" t="s">
        <v>77</v>
      </c>
      <c r="C3467" s="14" t="s">
        <v>199</v>
      </c>
      <c r="D3467" s="14">
        <v>2016</v>
      </c>
      <c r="E3467" s="14">
        <v>2017</v>
      </c>
      <c r="F3467" s="14" t="s">
        <v>105</v>
      </c>
      <c r="G3467" s="87">
        <v>100229</v>
      </c>
      <c r="H3467" s="93">
        <v>210740</v>
      </c>
      <c r="I3467" s="53">
        <v>560039</v>
      </c>
      <c r="J3467" s="30">
        <v>0.99071207430340558</v>
      </c>
      <c r="K3467" s="30">
        <v>0.98664343786295006</v>
      </c>
      <c r="L3467" s="149">
        <v>9</v>
      </c>
      <c r="M3467" s="30">
        <v>0.111</v>
      </c>
      <c r="N3467" s="30">
        <v>4.0099999999999997E-2</v>
      </c>
    </row>
    <row r="3468" spans="1:14">
      <c r="A3468" s="13" t="s">
        <v>159</v>
      </c>
      <c r="B3468" s="14" t="s">
        <v>78</v>
      </c>
      <c r="C3468" s="14" t="s">
        <v>199</v>
      </c>
      <c r="D3468" s="14">
        <v>2016</v>
      </c>
      <c r="E3468" s="14">
        <v>2017</v>
      </c>
      <c r="F3468" s="14" t="s">
        <v>105</v>
      </c>
      <c r="G3468" s="87">
        <v>2363</v>
      </c>
      <c r="H3468" s="93">
        <v>5247</v>
      </c>
      <c r="I3468" s="53">
        <v>18918</v>
      </c>
      <c r="J3468" s="30">
        <v>0.92592592592592593</v>
      </c>
      <c r="K3468" s="30">
        <v>0.92063492063492058</v>
      </c>
      <c r="L3468" s="149">
        <v>13</v>
      </c>
      <c r="M3468" s="30">
        <v>0.308</v>
      </c>
      <c r="N3468" s="30">
        <v>9.6699999999999994E-2</v>
      </c>
    </row>
    <row r="3469" spans="1:14">
      <c r="A3469" s="13" t="s">
        <v>160</v>
      </c>
      <c r="B3469" s="14" t="s">
        <v>78</v>
      </c>
      <c r="C3469" s="14" t="s">
        <v>199</v>
      </c>
      <c r="D3469" s="14">
        <v>2016</v>
      </c>
      <c r="E3469" s="14">
        <v>2017</v>
      </c>
      <c r="F3469" s="14" t="s">
        <v>105</v>
      </c>
      <c r="G3469" s="87">
        <v>174900</v>
      </c>
      <c r="H3469" s="93">
        <v>382666</v>
      </c>
      <c r="I3469" s="53">
        <v>885146</v>
      </c>
      <c r="J3469" s="30">
        <v>0.99445733436452699</v>
      </c>
      <c r="K3469" s="30">
        <v>0.94752567693744161</v>
      </c>
      <c r="L3469" s="149">
        <v>10</v>
      </c>
      <c r="M3469" s="30">
        <v>0.3</v>
      </c>
      <c r="N3469" s="30">
        <v>1.23E-2</v>
      </c>
    </row>
    <row r="3470" spans="1:14">
      <c r="A3470" s="13" t="s">
        <v>161</v>
      </c>
      <c r="B3470" s="14" t="s">
        <v>77</v>
      </c>
      <c r="C3470" s="14" t="s">
        <v>199</v>
      </c>
      <c r="D3470" s="14">
        <v>2016</v>
      </c>
      <c r="E3470" s="14">
        <v>2017</v>
      </c>
      <c r="F3470" s="14" t="s">
        <v>105</v>
      </c>
      <c r="G3470" s="87">
        <v>139632</v>
      </c>
      <c r="H3470" s="93">
        <v>282845</v>
      </c>
      <c r="I3470" s="53">
        <v>909719</v>
      </c>
      <c r="J3470" s="30">
        <v>0.9782682512733446</v>
      </c>
      <c r="K3470" s="30">
        <v>0.98278622898318657</v>
      </c>
      <c r="L3470" s="149">
        <v>13</v>
      </c>
      <c r="M3470" s="30">
        <v>0.61499999999999999</v>
      </c>
      <c r="N3470" s="30">
        <v>2.1899999999999999E-2</v>
      </c>
    </row>
    <row r="3471" spans="1:14">
      <c r="A3471" s="13" t="s">
        <v>162</v>
      </c>
      <c r="B3471" s="14" t="s">
        <v>77</v>
      </c>
      <c r="C3471" s="14" t="s">
        <v>199</v>
      </c>
      <c r="D3471" s="14">
        <v>2016</v>
      </c>
      <c r="E3471" s="14">
        <v>2017</v>
      </c>
      <c r="F3471" s="14" t="s">
        <v>105</v>
      </c>
      <c r="G3471" s="87">
        <v>34616</v>
      </c>
      <c r="H3471" s="93">
        <v>52708</v>
      </c>
      <c r="I3471" s="53">
        <v>224677</v>
      </c>
      <c r="J3471" s="30">
        <v>0.98486932599724897</v>
      </c>
      <c r="K3471" s="30">
        <v>0.94893617021276599</v>
      </c>
      <c r="L3471" s="149">
        <v>2</v>
      </c>
      <c r="M3471" s="30">
        <v>0.5</v>
      </c>
      <c r="N3471" s="30">
        <v>7.9200000000000007E-2</v>
      </c>
    </row>
    <row r="3472" spans="1:14">
      <c r="A3472" s="13" t="s">
        <v>163</v>
      </c>
      <c r="B3472" s="14" t="s">
        <v>78</v>
      </c>
      <c r="C3472" s="14" t="s">
        <v>199</v>
      </c>
      <c r="D3472" s="14">
        <v>2016</v>
      </c>
      <c r="E3472" s="14">
        <v>2017</v>
      </c>
      <c r="F3472" s="14" t="s">
        <v>105</v>
      </c>
      <c r="G3472" s="87">
        <v>50193</v>
      </c>
      <c r="H3472" s="93">
        <v>112537</v>
      </c>
      <c r="I3472" s="53">
        <v>301098</v>
      </c>
      <c r="J3472" s="30">
        <v>0.96568109820485748</v>
      </c>
      <c r="K3472" s="30">
        <v>0.91428571428571426</v>
      </c>
      <c r="L3472" s="149">
        <v>2</v>
      </c>
      <c r="M3472" s="30">
        <v>0</v>
      </c>
      <c r="N3472" s="30">
        <v>2.87E-2</v>
      </c>
    </row>
    <row r="3473" spans="1:14">
      <c r="A3473" s="13" t="s">
        <v>164</v>
      </c>
      <c r="B3473" s="14" t="s">
        <v>77</v>
      </c>
      <c r="C3473" s="14" t="s">
        <v>199</v>
      </c>
      <c r="D3473" s="14">
        <v>2016</v>
      </c>
      <c r="E3473" s="14">
        <v>2017</v>
      </c>
      <c r="F3473" s="14" t="s">
        <v>105</v>
      </c>
      <c r="G3473" s="87">
        <v>9681</v>
      </c>
      <c r="H3473" s="93">
        <v>17549</v>
      </c>
      <c r="I3473" s="53">
        <v>62133</v>
      </c>
      <c r="J3473" s="30">
        <v>0.98097826086956519</v>
      </c>
      <c r="K3473" s="30">
        <v>0.98395721925133695</v>
      </c>
      <c r="L3473" s="149">
        <v>13</v>
      </c>
      <c r="M3473" s="30">
        <v>0.308</v>
      </c>
      <c r="N3473" s="30">
        <v>9.6699999999999994E-2</v>
      </c>
    </row>
    <row r="3474" spans="1:14">
      <c r="A3474" s="13" t="s">
        <v>165</v>
      </c>
      <c r="B3474" s="14" t="s">
        <v>77</v>
      </c>
      <c r="C3474" s="14" t="s">
        <v>199</v>
      </c>
      <c r="D3474" s="14">
        <v>2016</v>
      </c>
      <c r="E3474" s="14">
        <v>2017</v>
      </c>
      <c r="F3474" s="14" t="s">
        <v>105</v>
      </c>
      <c r="G3474" s="87">
        <v>14534</v>
      </c>
      <c r="H3474" s="93">
        <v>28260</v>
      </c>
      <c r="I3474" s="53">
        <v>155437</v>
      </c>
      <c r="J3474" s="30">
        <v>0.96816479400749067</v>
      </c>
      <c r="K3474" s="30">
        <v>0.90273556231003038</v>
      </c>
      <c r="L3474" s="149">
        <v>13</v>
      </c>
      <c r="M3474" s="30">
        <v>0.308</v>
      </c>
      <c r="N3474" s="30">
        <v>9.6699999999999994E-2</v>
      </c>
    </row>
    <row r="3475" spans="1:14">
      <c r="A3475" s="13" t="s">
        <v>166</v>
      </c>
      <c r="B3475" s="14" t="s">
        <v>77</v>
      </c>
      <c r="C3475" s="14" t="s">
        <v>199</v>
      </c>
      <c r="D3475" s="14">
        <v>2016</v>
      </c>
      <c r="E3475" s="14">
        <v>2017</v>
      </c>
      <c r="F3475" s="14" t="s">
        <v>105</v>
      </c>
      <c r="G3475" s="87">
        <v>18073</v>
      </c>
      <c r="H3475" s="93">
        <v>37268</v>
      </c>
      <c r="I3475" s="53">
        <v>147092</v>
      </c>
      <c r="J3475" s="30">
        <v>0.91360294117647056</v>
      </c>
      <c r="K3475" s="30">
        <v>0.87272727272727268</v>
      </c>
      <c r="L3475" s="149">
        <v>13</v>
      </c>
      <c r="M3475" s="30">
        <v>0.308</v>
      </c>
      <c r="N3475" s="30">
        <v>9.6699999999999994E-2</v>
      </c>
    </row>
    <row r="3476" spans="1:14">
      <c r="A3476" s="13" t="s">
        <v>167</v>
      </c>
      <c r="B3476" s="14" t="s">
        <v>77</v>
      </c>
      <c r="C3476" s="14" t="s">
        <v>199</v>
      </c>
      <c r="D3476" s="14">
        <v>2016</v>
      </c>
      <c r="E3476" s="14">
        <v>2017</v>
      </c>
      <c r="F3476" s="14" t="s">
        <v>105</v>
      </c>
      <c r="G3476" s="87">
        <v>50962</v>
      </c>
      <c r="H3476" s="93">
        <v>100149</v>
      </c>
      <c r="I3476" s="53">
        <v>446346</v>
      </c>
      <c r="J3476" s="30">
        <v>0.99191542288557211</v>
      </c>
      <c r="K3476" s="30">
        <v>0.9386363636363636</v>
      </c>
      <c r="L3476" s="149">
        <v>3</v>
      </c>
      <c r="M3476" s="30">
        <v>0.66700000000000004</v>
      </c>
      <c r="N3476" s="30">
        <v>4.53E-2</v>
      </c>
    </row>
    <row r="3477" spans="1:14">
      <c r="A3477" s="13" t="s">
        <v>168</v>
      </c>
      <c r="B3477" s="14" t="s">
        <v>77</v>
      </c>
      <c r="C3477" s="14" t="s">
        <v>199</v>
      </c>
      <c r="D3477" s="14">
        <v>2016</v>
      </c>
      <c r="E3477" s="14">
        <v>2017</v>
      </c>
      <c r="F3477" s="14" t="s">
        <v>105</v>
      </c>
      <c r="G3477" s="87">
        <v>14267</v>
      </c>
      <c r="H3477" s="93">
        <v>25866</v>
      </c>
      <c r="I3477" s="53">
        <v>79601</v>
      </c>
      <c r="J3477" s="30">
        <v>0.9668587896253602</v>
      </c>
      <c r="K3477" s="30">
        <v>0.96875</v>
      </c>
      <c r="L3477" s="149">
        <v>13</v>
      </c>
      <c r="M3477" s="30">
        <v>0.308</v>
      </c>
      <c r="N3477" s="30">
        <v>9.6699999999999994E-2</v>
      </c>
    </row>
    <row r="3478" spans="1:14">
      <c r="A3478" s="13" t="s">
        <v>169</v>
      </c>
      <c r="B3478" s="14" t="s">
        <v>78</v>
      </c>
      <c r="C3478" s="14" t="s">
        <v>199</v>
      </c>
      <c r="D3478" s="14">
        <v>2016</v>
      </c>
      <c r="E3478" s="14">
        <v>2017</v>
      </c>
      <c r="F3478" s="14" t="s">
        <v>105</v>
      </c>
      <c r="G3478" s="87">
        <v>12823</v>
      </c>
      <c r="H3478" s="93">
        <v>24143</v>
      </c>
      <c r="I3478" s="53">
        <v>64464</v>
      </c>
      <c r="J3478" s="30">
        <v>0.95673076923076927</v>
      </c>
      <c r="K3478" s="30">
        <v>0.96897374701670647</v>
      </c>
      <c r="L3478" s="149">
        <v>13</v>
      </c>
      <c r="M3478" s="30">
        <v>0.308</v>
      </c>
      <c r="N3478" s="30">
        <v>9.6699999999999994E-2</v>
      </c>
    </row>
    <row r="3479" spans="1:14">
      <c r="A3479" s="13" t="s">
        <v>170</v>
      </c>
      <c r="B3479" s="14" t="s">
        <v>78</v>
      </c>
      <c r="C3479" s="14" t="s">
        <v>199</v>
      </c>
      <c r="D3479" s="14">
        <v>2016</v>
      </c>
      <c r="E3479" s="14">
        <v>2017</v>
      </c>
      <c r="F3479" s="14" t="s">
        <v>105</v>
      </c>
      <c r="G3479" s="87">
        <v>158</v>
      </c>
      <c r="H3479" s="93">
        <v>270</v>
      </c>
      <c r="I3479" s="53">
        <v>823</v>
      </c>
      <c r="J3479" s="30">
        <v>1</v>
      </c>
      <c r="K3479" s="30">
        <v>1</v>
      </c>
      <c r="L3479" s="149">
        <v>13</v>
      </c>
      <c r="M3479" s="30">
        <v>0.308</v>
      </c>
      <c r="N3479" s="30">
        <v>9.6699999999999994E-2</v>
      </c>
    </row>
    <row r="3480" spans="1:14">
      <c r="A3480" s="13" t="s">
        <v>171</v>
      </c>
      <c r="B3480" s="14" t="s">
        <v>78</v>
      </c>
      <c r="C3480" s="14" t="s">
        <v>199</v>
      </c>
      <c r="D3480" s="14">
        <v>2016</v>
      </c>
      <c r="E3480" s="14">
        <v>2017</v>
      </c>
      <c r="F3480" s="14" t="s">
        <v>105</v>
      </c>
      <c r="G3480" s="87">
        <v>3093</v>
      </c>
      <c r="H3480" s="93">
        <v>6465</v>
      </c>
      <c r="I3480" s="53">
        <v>18831</v>
      </c>
      <c r="J3480" s="30">
        <v>0.87407407407407411</v>
      </c>
      <c r="K3480" s="30">
        <v>0.810126582278481</v>
      </c>
      <c r="L3480" s="149">
        <v>13</v>
      </c>
      <c r="M3480" s="30">
        <v>0.308</v>
      </c>
      <c r="N3480" s="30">
        <v>9.6699999999999994E-2</v>
      </c>
    </row>
    <row r="3481" spans="1:14">
      <c r="A3481" s="13" t="s">
        <v>172</v>
      </c>
      <c r="B3481" s="14" t="s">
        <v>77</v>
      </c>
      <c r="C3481" s="14" t="s">
        <v>199</v>
      </c>
      <c r="D3481" s="14">
        <v>2016</v>
      </c>
      <c r="E3481" s="14">
        <v>2017</v>
      </c>
      <c r="F3481" s="14" t="s">
        <v>105</v>
      </c>
      <c r="G3481" s="87">
        <v>21756</v>
      </c>
      <c r="H3481" s="93">
        <v>41179</v>
      </c>
      <c r="I3481" s="53">
        <v>124562</v>
      </c>
      <c r="J3481" s="30">
        <v>0.96383866481223923</v>
      </c>
      <c r="K3481" s="30">
        <v>0.97790055248618779</v>
      </c>
      <c r="L3481" s="149">
        <v>2</v>
      </c>
      <c r="M3481" s="30">
        <v>0.5</v>
      </c>
      <c r="N3481" s="30">
        <v>5.3E-3</v>
      </c>
    </row>
    <row r="3482" spans="1:14">
      <c r="A3482" s="13" t="s">
        <v>173</v>
      </c>
      <c r="B3482" s="14" t="s">
        <v>77</v>
      </c>
      <c r="C3482" s="14" t="s">
        <v>199</v>
      </c>
      <c r="D3482" s="14">
        <v>2016</v>
      </c>
      <c r="E3482" s="14">
        <v>2017</v>
      </c>
      <c r="F3482" s="14" t="s">
        <v>105</v>
      </c>
      <c r="G3482" s="87">
        <v>17998</v>
      </c>
      <c r="H3482" s="93">
        <v>31995</v>
      </c>
      <c r="I3482" s="53">
        <v>128547</v>
      </c>
      <c r="J3482" s="30">
        <v>0.95696202531645569</v>
      </c>
      <c r="K3482" s="30">
        <v>0.56643356643356646</v>
      </c>
      <c r="L3482" s="149">
        <v>13</v>
      </c>
      <c r="M3482" s="30">
        <v>0.308</v>
      </c>
      <c r="N3482" s="30">
        <v>9.6699999999999994E-2</v>
      </c>
    </row>
    <row r="3483" spans="1:14">
      <c r="A3483" s="13" t="s">
        <v>174</v>
      </c>
      <c r="B3483" s="14" t="s">
        <v>78</v>
      </c>
      <c r="C3483" s="14" t="s">
        <v>199</v>
      </c>
      <c r="D3483" s="14">
        <v>2016</v>
      </c>
      <c r="E3483" s="14">
        <v>2017</v>
      </c>
      <c r="F3483" s="14" t="s">
        <v>105</v>
      </c>
      <c r="G3483" s="87">
        <v>40920</v>
      </c>
      <c r="H3483" s="93">
        <v>85844</v>
      </c>
      <c r="I3483" s="53">
        <v>246409</v>
      </c>
      <c r="J3483" s="30">
        <v>0.97810218978102192</v>
      </c>
      <c r="K3483" s="30">
        <v>0.92654028436018954</v>
      </c>
      <c r="L3483" s="149">
        <v>3</v>
      </c>
      <c r="M3483" s="30">
        <v>0.66700000000000004</v>
      </c>
      <c r="N3483" s="30">
        <v>3.39E-2</v>
      </c>
    </row>
    <row r="3484" spans="1:14">
      <c r="A3484" s="13" t="s">
        <v>175</v>
      </c>
      <c r="B3484" s="14" t="s">
        <v>78</v>
      </c>
      <c r="C3484" s="14" t="s">
        <v>199</v>
      </c>
      <c r="D3484" s="14">
        <v>2016</v>
      </c>
      <c r="E3484" s="14">
        <v>2017</v>
      </c>
      <c r="F3484" s="14" t="s">
        <v>105</v>
      </c>
      <c r="G3484" s="87">
        <v>5570</v>
      </c>
      <c r="H3484" s="93">
        <v>12709</v>
      </c>
      <c r="I3484" s="53">
        <v>42105</v>
      </c>
      <c r="J3484" s="30">
        <v>0.98523985239852396</v>
      </c>
      <c r="K3484" s="30">
        <v>0.94711538461538458</v>
      </c>
      <c r="L3484" s="149">
        <v>13</v>
      </c>
      <c r="M3484" s="30">
        <v>0.308</v>
      </c>
      <c r="N3484" s="30">
        <v>9.6699999999999994E-2</v>
      </c>
    </row>
    <row r="3485" spans="1:14">
      <c r="A3485" s="13" t="s">
        <v>176</v>
      </c>
      <c r="B3485" s="14" t="s">
        <v>78</v>
      </c>
      <c r="C3485" s="14" t="s">
        <v>199</v>
      </c>
      <c r="D3485" s="14">
        <v>2016</v>
      </c>
      <c r="E3485" s="14">
        <v>2017</v>
      </c>
      <c r="F3485" s="14" t="s">
        <v>105</v>
      </c>
      <c r="G3485" s="87">
        <v>4399</v>
      </c>
      <c r="H3485" s="93">
        <v>9465</v>
      </c>
      <c r="I3485" s="53">
        <v>27180</v>
      </c>
      <c r="J3485" s="30">
        <v>0.96059113300492616</v>
      </c>
      <c r="K3485" s="30">
        <v>0.94557823129251706</v>
      </c>
      <c r="L3485" s="149">
        <v>13</v>
      </c>
      <c r="M3485" s="30">
        <v>0.308</v>
      </c>
      <c r="N3485" s="30">
        <v>9.6699999999999994E-2</v>
      </c>
    </row>
    <row r="3486" spans="1:14">
      <c r="A3486" s="13" t="s">
        <v>177</v>
      </c>
      <c r="B3486" s="14" t="s">
        <v>78</v>
      </c>
      <c r="C3486" s="14" t="s">
        <v>199</v>
      </c>
      <c r="D3486" s="14">
        <v>2016</v>
      </c>
      <c r="E3486" s="14">
        <v>2017</v>
      </c>
      <c r="F3486" s="14" t="s">
        <v>105</v>
      </c>
      <c r="G3486" s="87">
        <v>1016</v>
      </c>
      <c r="H3486" s="93">
        <v>1753</v>
      </c>
      <c r="I3486" s="53">
        <v>5008</v>
      </c>
      <c r="J3486" s="30">
        <v>0.88157894736842102</v>
      </c>
      <c r="K3486" s="30">
        <v>0.5535714285714286</v>
      </c>
      <c r="L3486" s="149">
        <v>13</v>
      </c>
      <c r="M3486" s="30">
        <v>0.308</v>
      </c>
      <c r="N3486" s="30">
        <v>9.6699999999999994E-2</v>
      </c>
    </row>
    <row r="3487" spans="1:14">
      <c r="A3487" s="13" t="s">
        <v>178</v>
      </c>
      <c r="B3487" s="14" t="s">
        <v>77</v>
      </c>
      <c r="C3487" s="14" t="s">
        <v>199</v>
      </c>
      <c r="D3487" s="14">
        <v>2016</v>
      </c>
      <c r="E3487" s="14">
        <v>2017</v>
      </c>
      <c r="F3487" s="14" t="s">
        <v>105</v>
      </c>
      <c r="G3487" s="87">
        <v>51619</v>
      </c>
      <c r="H3487" s="93">
        <v>119895</v>
      </c>
      <c r="I3487" s="53">
        <v>258417</v>
      </c>
      <c r="J3487" s="30">
        <v>0.93939393939393945</v>
      </c>
      <c r="K3487" s="30">
        <v>0.88694758478931146</v>
      </c>
      <c r="L3487" s="149">
        <v>4</v>
      </c>
      <c r="M3487" s="30">
        <v>0.25</v>
      </c>
      <c r="N3487" s="30">
        <v>1.49E-2</v>
      </c>
    </row>
    <row r="3488" spans="1:14">
      <c r="A3488" s="13" t="s">
        <v>179</v>
      </c>
      <c r="B3488" s="14" t="s">
        <v>78</v>
      </c>
      <c r="C3488" s="14" t="s">
        <v>199</v>
      </c>
      <c r="D3488" s="14">
        <v>2016</v>
      </c>
      <c r="E3488" s="14">
        <v>2017</v>
      </c>
      <c r="F3488" s="14" t="s">
        <v>105</v>
      </c>
      <c r="G3488" s="87">
        <v>3076</v>
      </c>
      <c r="H3488" s="93">
        <v>5382</v>
      </c>
      <c r="I3488" s="53">
        <v>14285</v>
      </c>
      <c r="J3488" s="30">
        <v>0.94488188976377951</v>
      </c>
      <c r="K3488" s="30">
        <v>0.94047619047619047</v>
      </c>
      <c r="L3488" s="149">
        <v>13</v>
      </c>
      <c r="M3488" s="30">
        <v>0.308</v>
      </c>
      <c r="N3488" s="30">
        <v>9.6699999999999994E-2</v>
      </c>
    </row>
    <row r="3489" spans="1:14">
      <c r="A3489" s="13" t="s">
        <v>180</v>
      </c>
      <c r="B3489" s="14" t="s">
        <v>77</v>
      </c>
      <c r="C3489" s="14" t="s">
        <v>199</v>
      </c>
      <c r="D3489" s="14">
        <v>2016</v>
      </c>
      <c r="E3489" s="14">
        <v>2017</v>
      </c>
      <c r="F3489" s="14" t="s">
        <v>105</v>
      </c>
      <c r="G3489" s="87">
        <v>36926</v>
      </c>
      <c r="H3489" s="93">
        <v>74230</v>
      </c>
      <c r="I3489" s="53">
        <v>240815</v>
      </c>
      <c r="J3489" s="30">
        <v>0.98341074983410748</v>
      </c>
      <c r="K3489" s="30">
        <v>0.97308781869688388</v>
      </c>
      <c r="L3489" s="149">
        <v>2</v>
      </c>
      <c r="M3489" s="30">
        <v>0</v>
      </c>
      <c r="N3489" s="30">
        <v>7.6899999999999996E-2</v>
      </c>
    </row>
    <row r="3490" spans="1:14">
      <c r="A3490" s="13" t="s">
        <v>181</v>
      </c>
      <c r="B3490" s="14" t="s">
        <v>77</v>
      </c>
      <c r="C3490" s="14" t="s">
        <v>199</v>
      </c>
      <c r="D3490" s="14">
        <v>2016</v>
      </c>
      <c r="E3490" s="14">
        <v>2017</v>
      </c>
      <c r="F3490" s="14" t="s">
        <v>105</v>
      </c>
      <c r="G3490" s="87">
        <v>10312</v>
      </c>
      <c r="H3490" s="93">
        <v>20165</v>
      </c>
      <c r="I3490" s="53">
        <v>59409</v>
      </c>
      <c r="J3490" s="30">
        <v>0.92342342342342343</v>
      </c>
      <c r="K3490" s="30">
        <v>0.95111111111111113</v>
      </c>
      <c r="L3490" s="149">
        <v>13</v>
      </c>
      <c r="M3490" s="30">
        <v>0.308</v>
      </c>
      <c r="N3490" s="30">
        <v>9.6699999999999994E-2</v>
      </c>
    </row>
    <row r="3491" spans="1:14">
      <c r="A3491" s="13" t="s">
        <v>182</v>
      </c>
      <c r="B3491" s="14" t="s">
        <v>78</v>
      </c>
      <c r="C3491" s="14" t="s">
        <v>199</v>
      </c>
      <c r="D3491" s="14">
        <v>2016</v>
      </c>
      <c r="E3491" s="14">
        <v>2017</v>
      </c>
      <c r="F3491" s="14" t="s">
        <v>105</v>
      </c>
      <c r="G3491" s="87">
        <v>6026</v>
      </c>
      <c r="H3491" s="93">
        <v>13006</v>
      </c>
      <c r="I3491" s="53">
        <v>32447</v>
      </c>
      <c r="J3491" s="30">
        <v>0.99625468164794007</v>
      </c>
      <c r="K3491" s="30">
        <v>0.9776785714285714</v>
      </c>
      <c r="L3491" s="149">
        <v>13</v>
      </c>
      <c r="M3491" s="30">
        <v>0.308</v>
      </c>
      <c r="N3491" s="30">
        <v>9.6699999999999994E-2</v>
      </c>
    </row>
    <row r="3492" spans="1:14">
      <c r="A3492" s="56" t="s">
        <v>183</v>
      </c>
      <c r="B3492" s="14" t="s">
        <v>66</v>
      </c>
      <c r="C3492" s="14" t="s">
        <v>200</v>
      </c>
      <c r="D3492" s="14">
        <v>2016</v>
      </c>
      <c r="E3492" s="14">
        <v>2017</v>
      </c>
      <c r="F3492" s="14" t="s">
        <v>105</v>
      </c>
      <c r="G3492" s="88">
        <v>2040347</v>
      </c>
      <c r="H3492" s="94">
        <v>4241732</v>
      </c>
      <c r="I3492" s="53">
        <v>13531670</v>
      </c>
      <c r="J3492" s="30">
        <v>0.97813755216666476</v>
      </c>
      <c r="K3492" s="30">
        <v>0.93561119293078054</v>
      </c>
      <c r="L3492" s="149">
        <v>246</v>
      </c>
      <c r="M3492" s="30">
        <v>0.42699999999999999</v>
      </c>
      <c r="N3492" s="30">
        <v>7.0999999999999994E-2</v>
      </c>
    </row>
    <row r="3493" spans="1:14">
      <c r="A3493" s="56" t="s">
        <v>184</v>
      </c>
      <c r="B3493" s="14" t="s">
        <v>77</v>
      </c>
      <c r="C3493" s="14" t="s">
        <v>200</v>
      </c>
      <c r="D3493" s="14">
        <v>2016</v>
      </c>
      <c r="E3493" s="14">
        <v>2017</v>
      </c>
      <c r="F3493" s="14" t="s">
        <v>105</v>
      </c>
      <c r="G3493" s="88">
        <v>59072</v>
      </c>
      <c r="H3493" s="94">
        <v>113430</v>
      </c>
      <c r="I3493" s="53">
        <v>440726</v>
      </c>
      <c r="J3493" s="30">
        <v>0.99644760213143868</v>
      </c>
      <c r="K3493" s="30">
        <v>0.99695121951219512</v>
      </c>
      <c r="L3493" s="149">
        <v>6</v>
      </c>
      <c r="M3493" s="30">
        <v>0.66700000000000004</v>
      </c>
      <c r="N3493" s="30">
        <v>8.0600000000000005E-2</v>
      </c>
    </row>
    <row r="3494" spans="1:14">
      <c r="A3494" s="56" t="s">
        <v>185</v>
      </c>
      <c r="B3494" s="14" t="s">
        <v>78</v>
      </c>
      <c r="C3494" s="14" t="s">
        <v>200</v>
      </c>
      <c r="D3494" s="14">
        <v>2016</v>
      </c>
      <c r="E3494" s="14">
        <v>2017</v>
      </c>
      <c r="F3494" s="14" t="s">
        <v>105</v>
      </c>
      <c r="G3494" s="88">
        <v>90</v>
      </c>
      <c r="H3494" s="94">
        <v>148</v>
      </c>
      <c r="I3494" s="53">
        <v>348</v>
      </c>
      <c r="J3494" s="30">
        <v>1</v>
      </c>
      <c r="K3494" s="30">
        <v>0.5</v>
      </c>
      <c r="L3494" s="149">
        <v>20</v>
      </c>
      <c r="M3494" s="30">
        <v>0.35</v>
      </c>
      <c r="N3494" s="30">
        <v>6.5000000000000002E-2</v>
      </c>
    </row>
    <row r="3495" spans="1:14">
      <c r="A3495" s="56" t="s">
        <v>186</v>
      </c>
      <c r="B3495" s="14" t="s">
        <v>78</v>
      </c>
      <c r="C3495" s="14" t="s">
        <v>200</v>
      </c>
      <c r="D3495" s="14">
        <v>2016</v>
      </c>
      <c r="E3495" s="14">
        <v>2017</v>
      </c>
      <c r="F3495" s="14" t="s">
        <v>105</v>
      </c>
      <c r="G3495" s="88">
        <v>1720</v>
      </c>
      <c r="H3495" s="94">
        <v>3212</v>
      </c>
      <c r="I3495" s="53">
        <v>8290</v>
      </c>
      <c r="J3495" s="30">
        <v>0.98750000000000004</v>
      </c>
      <c r="K3495" s="30">
        <v>0.96491228070175439</v>
      </c>
      <c r="L3495" s="149">
        <v>20</v>
      </c>
      <c r="M3495" s="30">
        <v>0.35</v>
      </c>
      <c r="N3495" s="30">
        <v>6.5000000000000002E-2</v>
      </c>
    </row>
    <row r="3496" spans="1:14">
      <c r="A3496" s="56" t="s">
        <v>187</v>
      </c>
      <c r="B3496" s="14" t="s">
        <v>78</v>
      </c>
      <c r="C3496" s="14" t="s">
        <v>200</v>
      </c>
      <c r="D3496" s="14">
        <v>2016</v>
      </c>
      <c r="E3496" s="14">
        <v>2017</v>
      </c>
      <c r="F3496" s="14" t="s">
        <v>105</v>
      </c>
      <c r="G3496" s="88">
        <v>16810</v>
      </c>
      <c r="H3496" s="94">
        <v>31550</v>
      </c>
      <c r="I3496" s="53">
        <v>82732</v>
      </c>
      <c r="J3496" s="30">
        <v>0.88792029887920298</v>
      </c>
      <c r="K3496" s="30">
        <v>0.97508896797153022</v>
      </c>
      <c r="L3496" s="149">
        <v>20</v>
      </c>
      <c r="M3496" s="30">
        <v>0.35</v>
      </c>
      <c r="N3496" s="30">
        <v>6.5000000000000002E-2</v>
      </c>
    </row>
    <row r="3497" spans="1:14">
      <c r="A3497" s="56" t="s">
        <v>188</v>
      </c>
      <c r="B3497" s="14" t="s">
        <v>78</v>
      </c>
      <c r="C3497" s="14" t="s">
        <v>200</v>
      </c>
      <c r="D3497" s="14">
        <v>2016</v>
      </c>
      <c r="E3497" s="14">
        <v>2017</v>
      </c>
      <c r="F3497" s="14" t="s">
        <v>105</v>
      </c>
      <c r="G3497" s="88">
        <v>2839</v>
      </c>
      <c r="H3497" s="94">
        <v>5175</v>
      </c>
      <c r="I3497" s="53">
        <v>12411</v>
      </c>
      <c r="J3497" s="30">
        <v>0.95918367346938771</v>
      </c>
      <c r="K3497" s="30">
        <v>0.96296296296296291</v>
      </c>
      <c r="L3497" s="149">
        <v>20</v>
      </c>
      <c r="M3497" s="30">
        <v>0.35</v>
      </c>
      <c r="N3497" s="30">
        <v>6.5000000000000002E-2</v>
      </c>
    </row>
    <row r="3498" spans="1:14">
      <c r="A3498" s="56" t="s">
        <v>189</v>
      </c>
      <c r="B3498" s="14" t="s">
        <v>78</v>
      </c>
      <c r="C3498" s="14" t="s">
        <v>200</v>
      </c>
      <c r="D3498" s="14">
        <v>2016</v>
      </c>
      <c r="E3498" s="14">
        <v>2017</v>
      </c>
      <c r="F3498" s="14" t="s">
        <v>105</v>
      </c>
      <c r="G3498" s="88">
        <v>642</v>
      </c>
      <c r="H3498" s="94">
        <v>1499</v>
      </c>
      <c r="I3498" s="53">
        <v>9148</v>
      </c>
      <c r="J3498" s="30">
        <v>0.83673469387755106</v>
      </c>
      <c r="K3498" s="30">
        <v>0.95652173913043481</v>
      </c>
      <c r="L3498" s="149">
        <v>20</v>
      </c>
      <c r="M3498" s="30">
        <v>0.35</v>
      </c>
      <c r="N3498" s="30">
        <v>6.5000000000000002E-2</v>
      </c>
    </row>
    <row r="3499" spans="1:14">
      <c r="A3499" s="56" t="s">
        <v>190</v>
      </c>
      <c r="B3499" s="14" t="s">
        <v>77</v>
      </c>
      <c r="C3499" s="14" t="s">
        <v>200</v>
      </c>
      <c r="D3499" s="14">
        <v>2016</v>
      </c>
      <c r="E3499" s="14">
        <v>2017</v>
      </c>
      <c r="F3499" s="14" t="s">
        <v>105</v>
      </c>
      <c r="G3499" s="88">
        <v>32307</v>
      </c>
      <c r="H3499" s="94">
        <v>65007</v>
      </c>
      <c r="I3499" s="53">
        <v>277350</v>
      </c>
      <c r="J3499" s="30">
        <v>0.95499999999999996</v>
      </c>
      <c r="K3499" s="30">
        <v>0.97081712062256809</v>
      </c>
      <c r="L3499" s="149">
        <v>4</v>
      </c>
      <c r="M3499" s="30">
        <v>0.5</v>
      </c>
      <c r="N3499" s="30">
        <v>4.7699999999999999E-2</v>
      </c>
    </row>
    <row r="3500" spans="1:14">
      <c r="A3500" s="56" t="s">
        <v>191</v>
      </c>
      <c r="B3500" s="14" t="s">
        <v>78</v>
      </c>
      <c r="C3500" s="14" t="s">
        <v>200</v>
      </c>
      <c r="D3500" s="14">
        <v>2016</v>
      </c>
      <c r="E3500" s="14">
        <v>2017</v>
      </c>
      <c r="F3500" s="14" t="s">
        <v>105</v>
      </c>
      <c r="G3500" s="88">
        <v>2553</v>
      </c>
      <c r="H3500" s="94">
        <v>5255</v>
      </c>
      <c r="I3500" s="53">
        <v>12027</v>
      </c>
      <c r="J3500" s="30">
        <v>1</v>
      </c>
      <c r="K3500" s="30">
        <v>0.94594594594594594</v>
      </c>
      <c r="L3500" s="149">
        <v>20</v>
      </c>
      <c r="M3500" s="30">
        <v>0.35</v>
      </c>
      <c r="N3500" s="30">
        <v>6.5000000000000002E-2</v>
      </c>
    </row>
    <row r="3501" spans="1:14">
      <c r="A3501" s="56" t="s">
        <v>192</v>
      </c>
      <c r="B3501" s="14" t="s">
        <v>78</v>
      </c>
      <c r="C3501" s="14" t="s">
        <v>200</v>
      </c>
      <c r="D3501" s="14">
        <v>2016</v>
      </c>
      <c r="E3501" s="14">
        <v>2017</v>
      </c>
      <c r="F3501" s="14" t="s">
        <v>105</v>
      </c>
      <c r="G3501" s="88">
        <v>7015</v>
      </c>
      <c r="H3501" s="94">
        <v>12474</v>
      </c>
      <c r="I3501" s="53">
        <v>39059</v>
      </c>
      <c r="J3501" s="30">
        <v>0.96199524940617576</v>
      </c>
      <c r="K3501" s="30">
        <v>0.97635135135135132</v>
      </c>
      <c r="L3501" s="149">
        <v>20</v>
      </c>
      <c r="M3501" s="30">
        <v>0.35</v>
      </c>
      <c r="N3501" s="30">
        <v>6.5000000000000002E-2</v>
      </c>
    </row>
    <row r="3502" spans="1:14">
      <c r="A3502" s="13" t="s">
        <v>134</v>
      </c>
      <c r="B3502" s="14" t="s">
        <v>77</v>
      </c>
      <c r="C3502" s="14" t="s">
        <v>200</v>
      </c>
      <c r="D3502" s="14">
        <v>2016</v>
      </c>
      <c r="E3502" s="14">
        <v>2017</v>
      </c>
      <c r="F3502" s="14" t="s">
        <v>105</v>
      </c>
      <c r="G3502" s="88">
        <v>91363</v>
      </c>
      <c r="H3502" s="94">
        <v>212781</v>
      </c>
      <c r="I3502" s="53">
        <v>497500</v>
      </c>
      <c r="J3502" s="30">
        <v>0.95098993833171053</v>
      </c>
      <c r="K3502" s="30">
        <v>0.95508586525759576</v>
      </c>
      <c r="L3502" s="149">
        <v>12</v>
      </c>
      <c r="M3502" s="30">
        <v>0.5</v>
      </c>
      <c r="N3502" s="30">
        <v>4.82E-2</v>
      </c>
    </row>
    <row r="3503" spans="1:14">
      <c r="A3503" s="13" t="s">
        <v>135</v>
      </c>
      <c r="B3503" s="14" t="s">
        <v>78</v>
      </c>
      <c r="C3503" s="14" t="s">
        <v>200</v>
      </c>
      <c r="D3503" s="14">
        <v>2016</v>
      </c>
      <c r="E3503" s="14">
        <v>2017</v>
      </c>
      <c r="F3503" s="14" t="s">
        <v>105</v>
      </c>
      <c r="G3503" s="88">
        <v>1531</v>
      </c>
      <c r="H3503" s="94">
        <v>3527</v>
      </c>
      <c r="I3503" s="53">
        <v>12415</v>
      </c>
      <c r="J3503" s="30">
        <v>1</v>
      </c>
      <c r="K3503" s="30">
        <v>0.9285714285714286</v>
      </c>
      <c r="L3503" s="149">
        <v>20</v>
      </c>
      <c r="M3503" s="30">
        <v>0.35</v>
      </c>
      <c r="N3503" s="30">
        <v>6.5000000000000002E-2</v>
      </c>
    </row>
    <row r="3504" spans="1:14">
      <c r="A3504" s="13" t="s">
        <v>136</v>
      </c>
      <c r="B3504" s="14" t="s">
        <v>78</v>
      </c>
      <c r="C3504" s="14" t="s">
        <v>200</v>
      </c>
      <c r="D3504" s="14">
        <v>2016</v>
      </c>
      <c r="E3504" s="14">
        <v>2017</v>
      </c>
      <c r="F3504" s="14" t="s">
        <v>105</v>
      </c>
      <c r="G3504" s="88">
        <v>12468</v>
      </c>
      <c r="H3504" s="94">
        <v>20911</v>
      </c>
      <c r="I3504" s="53">
        <v>55624</v>
      </c>
      <c r="J3504" s="30">
        <v>0.9856459330143541</v>
      </c>
      <c r="K3504" s="30">
        <v>0.97123893805309736</v>
      </c>
      <c r="L3504" s="149">
        <v>20</v>
      </c>
      <c r="M3504" s="30">
        <v>0.35</v>
      </c>
      <c r="N3504" s="30">
        <v>6.5000000000000002E-2</v>
      </c>
    </row>
    <row r="3505" spans="1:14">
      <c r="A3505" s="13" t="s">
        <v>137</v>
      </c>
      <c r="B3505" s="14" t="s">
        <v>78</v>
      </c>
      <c r="C3505" s="14" t="s">
        <v>200</v>
      </c>
      <c r="D3505" s="14">
        <v>2016</v>
      </c>
      <c r="E3505" s="14">
        <v>2017</v>
      </c>
      <c r="F3505" s="14" t="s">
        <v>105</v>
      </c>
      <c r="G3505" s="88">
        <v>17585</v>
      </c>
      <c r="H3505" s="94">
        <v>42705</v>
      </c>
      <c r="I3505" s="53">
        <v>94657</v>
      </c>
      <c r="J3505" s="30">
        <v>0.97472353870458139</v>
      </c>
      <c r="K3505" s="30">
        <v>0.94694960212201595</v>
      </c>
      <c r="L3505" s="149">
        <v>20</v>
      </c>
      <c r="M3505" s="30">
        <v>0.35</v>
      </c>
      <c r="N3505" s="30">
        <v>6.5000000000000002E-2</v>
      </c>
    </row>
    <row r="3506" spans="1:14">
      <c r="A3506" s="13" t="s">
        <v>138</v>
      </c>
      <c r="B3506" s="14" t="s">
        <v>78</v>
      </c>
      <c r="C3506" s="14" t="s">
        <v>200</v>
      </c>
      <c r="D3506" s="14">
        <v>2016</v>
      </c>
      <c r="E3506" s="14">
        <v>2017</v>
      </c>
      <c r="F3506" s="14" t="s">
        <v>105</v>
      </c>
      <c r="G3506" s="88">
        <v>1024</v>
      </c>
      <c r="H3506" s="94">
        <v>1952</v>
      </c>
      <c r="I3506" s="53">
        <v>5665</v>
      </c>
      <c r="J3506" s="30">
        <v>1</v>
      </c>
      <c r="K3506" s="30">
        <v>0.73076923076923073</v>
      </c>
      <c r="L3506" s="149">
        <v>20</v>
      </c>
      <c r="M3506" s="30">
        <v>0.35</v>
      </c>
      <c r="N3506" s="30">
        <v>6.5000000000000002E-2</v>
      </c>
    </row>
    <row r="3507" spans="1:14">
      <c r="A3507" s="13" t="s">
        <v>139</v>
      </c>
      <c r="B3507" s="14" t="s">
        <v>78</v>
      </c>
      <c r="C3507" s="14" t="s">
        <v>200</v>
      </c>
      <c r="D3507" s="14">
        <v>2016</v>
      </c>
      <c r="E3507" s="14">
        <v>2017</v>
      </c>
      <c r="F3507" s="14" t="s">
        <v>105</v>
      </c>
      <c r="G3507" s="88">
        <v>69940</v>
      </c>
      <c r="H3507" s="94">
        <v>162833</v>
      </c>
      <c r="I3507" s="53">
        <v>411126</v>
      </c>
      <c r="J3507" s="30">
        <v>0.98696978098142496</v>
      </c>
      <c r="K3507" s="30">
        <v>0.93277680140597541</v>
      </c>
      <c r="L3507" s="149">
        <v>8</v>
      </c>
      <c r="M3507" s="30">
        <v>0.5</v>
      </c>
      <c r="N3507" s="30">
        <v>3.04E-2</v>
      </c>
    </row>
    <row r="3508" spans="1:14">
      <c r="A3508" s="13" t="s">
        <v>140</v>
      </c>
      <c r="B3508" s="14" t="s">
        <v>78</v>
      </c>
      <c r="C3508" s="14" t="s">
        <v>200</v>
      </c>
      <c r="D3508" s="14">
        <v>2016</v>
      </c>
      <c r="E3508" s="14">
        <v>2017</v>
      </c>
      <c r="F3508" s="14" t="s">
        <v>105</v>
      </c>
      <c r="G3508" s="88">
        <v>10697</v>
      </c>
      <c r="H3508" s="94">
        <v>24327</v>
      </c>
      <c r="I3508" s="53">
        <v>56970</v>
      </c>
      <c r="J3508" s="30">
        <v>0.99476439790575921</v>
      </c>
      <c r="K3508" s="30">
        <v>0.97150997150997154</v>
      </c>
      <c r="L3508" s="149">
        <v>20</v>
      </c>
      <c r="M3508" s="30">
        <v>0.35</v>
      </c>
      <c r="N3508" s="30">
        <v>6.5000000000000002E-2</v>
      </c>
    </row>
    <row r="3509" spans="1:14">
      <c r="A3509" s="13" t="s">
        <v>141</v>
      </c>
      <c r="B3509" s="14" t="s">
        <v>78</v>
      </c>
      <c r="C3509" s="14" t="s">
        <v>200</v>
      </c>
      <c r="D3509" s="14">
        <v>2016</v>
      </c>
      <c r="E3509" s="14">
        <v>2017</v>
      </c>
      <c r="F3509" s="14" t="s">
        <v>105</v>
      </c>
      <c r="G3509" s="88">
        <v>6505</v>
      </c>
      <c r="H3509" s="94">
        <v>12329</v>
      </c>
      <c r="I3509" s="53">
        <v>32195</v>
      </c>
      <c r="J3509" s="30">
        <v>0.93870967741935485</v>
      </c>
      <c r="K3509" s="30">
        <v>0.92682926829268297</v>
      </c>
      <c r="L3509" s="149">
        <v>20</v>
      </c>
      <c r="M3509" s="30">
        <v>0.35</v>
      </c>
      <c r="N3509" s="30">
        <v>6.5000000000000002E-2</v>
      </c>
    </row>
    <row r="3510" spans="1:14">
      <c r="A3510" s="13" t="s">
        <v>142</v>
      </c>
      <c r="B3510" s="14" t="s">
        <v>78</v>
      </c>
      <c r="C3510" s="14" t="s">
        <v>200</v>
      </c>
      <c r="D3510" s="14">
        <v>2016</v>
      </c>
      <c r="E3510" s="14">
        <v>2017</v>
      </c>
      <c r="F3510" s="14" t="s">
        <v>105</v>
      </c>
      <c r="G3510" s="88">
        <v>1610</v>
      </c>
      <c r="H3510" s="94">
        <v>3158</v>
      </c>
      <c r="I3510" s="53">
        <v>7896</v>
      </c>
      <c r="J3510" s="30">
        <v>0.83720930232558133</v>
      </c>
      <c r="K3510" s="30">
        <v>0.83606557377049184</v>
      </c>
      <c r="L3510" s="149">
        <v>20</v>
      </c>
      <c r="M3510" s="30">
        <v>0.35</v>
      </c>
      <c r="N3510" s="30">
        <v>6.5000000000000002E-2</v>
      </c>
    </row>
    <row r="3511" spans="1:14">
      <c r="A3511" s="13" t="s">
        <v>143</v>
      </c>
      <c r="B3511" s="14" t="s">
        <v>79</v>
      </c>
      <c r="C3511" s="14" t="s">
        <v>200</v>
      </c>
      <c r="D3511" s="14">
        <v>2016</v>
      </c>
      <c r="E3511" s="14">
        <v>2017</v>
      </c>
      <c r="F3511" s="14" t="s">
        <v>105</v>
      </c>
      <c r="G3511" s="88">
        <v>546067</v>
      </c>
      <c r="H3511" s="94">
        <v>1102398</v>
      </c>
      <c r="I3511" s="53">
        <v>4029806</v>
      </c>
      <c r="J3511" s="30">
        <v>0.98028946105869186</v>
      </c>
      <c r="K3511" s="30">
        <v>0.89862192165369403</v>
      </c>
      <c r="L3511" s="149">
        <v>92</v>
      </c>
      <c r="M3511" s="30">
        <v>0.47799999999999998</v>
      </c>
      <c r="N3511" s="30">
        <v>0.12959999999999999</v>
      </c>
    </row>
    <row r="3512" spans="1:14">
      <c r="A3512" s="13" t="s">
        <v>144</v>
      </c>
      <c r="B3512" s="14" t="s">
        <v>78</v>
      </c>
      <c r="C3512" s="14" t="s">
        <v>200</v>
      </c>
      <c r="D3512" s="14">
        <v>2016</v>
      </c>
      <c r="E3512" s="14">
        <v>2017</v>
      </c>
      <c r="F3512" s="14" t="s">
        <v>105</v>
      </c>
      <c r="G3512" s="88">
        <v>11810</v>
      </c>
      <c r="H3512" s="94">
        <v>28740</v>
      </c>
      <c r="I3512" s="53">
        <v>70550</v>
      </c>
      <c r="J3512" s="30">
        <v>0.97103918228279384</v>
      </c>
      <c r="K3512" s="30">
        <v>0.9671232876712329</v>
      </c>
      <c r="L3512" s="149">
        <v>20</v>
      </c>
      <c r="M3512" s="30">
        <v>0.35</v>
      </c>
      <c r="N3512" s="30">
        <v>6.5000000000000002E-2</v>
      </c>
    </row>
    <row r="3513" spans="1:14">
      <c r="A3513" s="13" t="s">
        <v>145</v>
      </c>
      <c r="B3513" s="14" t="s">
        <v>78</v>
      </c>
      <c r="C3513" s="14" t="s">
        <v>200</v>
      </c>
      <c r="D3513" s="14">
        <v>2016</v>
      </c>
      <c r="E3513" s="14">
        <v>2017</v>
      </c>
      <c r="F3513" s="14" t="s">
        <v>105</v>
      </c>
      <c r="G3513" s="88">
        <v>6181</v>
      </c>
      <c r="H3513" s="94">
        <v>10219</v>
      </c>
      <c r="I3513" s="53">
        <v>46753</v>
      </c>
      <c r="J3513" s="30">
        <v>0.98076923076923073</v>
      </c>
      <c r="K3513" s="30">
        <v>0.93203883495145634</v>
      </c>
      <c r="L3513" s="149">
        <v>20</v>
      </c>
      <c r="M3513" s="30">
        <v>0.35</v>
      </c>
      <c r="N3513" s="30">
        <v>6.5000000000000002E-2</v>
      </c>
    </row>
    <row r="3514" spans="1:14">
      <c r="A3514" s="13" t="s">
        <v>146</v>
      </c>
      <c r="B3514" s="14" t="s">
        <v>78</v>
      </c>
      <c r="C3514" s="14" t="s">
        <v>200</v>
      </c>
      <c r="D3514" s="14">
        <v>2016</v>
      </c>
      <c r="E3514" s="14">
        <v>2017</v>
      </c>
      <c r="F3514" s="14" t="s">
        <v>105</v>
      </c>
      <c r="G3514" s="88">
        <v>1008</v>
      </c>
      <c r="H3514" s="94">
        <v>1846</v>
      </c>
      <c r="I3514" s="53">
        <v>4798</v>
      </c>
      <c r="J3514" s="30">
        <v>0.90476190476190477</v>
      </c>
      <c r="K3514" s="30">
        <v>0.65625</v>
      </c>
      <c r="L3514" s="149">
        <v>20</v>
      </c>
      <c r="M3514" s="30">
        <v>0.35</v>
      </c>
      <c r="N3514" s="30">
        <v>6.5000000000000002E-2</v>
      </c>
    </row>
    <row r="3515" spans="1:14">
      <c r="A3515" s="13" t="s">
        <v>147</v>
      </c>
      <c r="B3515" s="14" t="s">
        <v>78</v>
      </c>
      <c r="C3515" s="14" t="s">
        <v>200</v>
      </c>
      <c r="D3515" s="14">
        <v>2016</v>
      </c>
      <c r="E3515" s="14">
        <v>2017</v>
      </c>
      <c r="F3515" s="14" t="s">
        <v>105</v>
      </c>
      <c r="G3515" s="88">
        <v>6398</v>
      </c>
      <c r="H3515" s="94">
        <v>12051</v>
      </c>
      <c r="I3515" s="53">
        <v>40968</v>
      </c>
      <c r="J3515" s="30">
        <v>0.95176848874598075</v>
      </c>
      <c r="K3515" s="30">
        <v>0.94786729857819907</v>
      </c>
      <c r="L3515" s="149">
        <v>20</v>
      </c>
      <c r="M3515" s="30">
        <v>0.35</v>
      </c>
      <c r="N3515" s="30">
        <v>6.5000000000000002E-2</v>
      </c>
    </row>
    <row r="3516" spans="1:14">
      <c r="A3516" s="13" t="s">
        <v>148</v>
      </c>
      <c r="B3516" s="14" t="s">
        <v>78</v>
      </c>
      <c r="C3516" s="14" t="s">
        <v>200</v>
      </c>
      <c r="D3516" s="14">
        <v>2016</v>
      </c>
      <c r="E3516" s="14">
        <v>2017</v>
      </c>
      <c r="F3516" s="14" t="s">
        <v>105</v>
      </c>
      <c r="G3516" s="88">
        <v>23674</v>
      </c>
      <c r="H3516" s="94">
        <v>54932</v>
      </c>
      <c r="I3516" s="53">
        <v>139914</v>
      </c>
      <c r="J3516" s="30">
        <v>0.95087001023541451</v>
      </c>
      <c r="K3516" s="30">
        <v>0.97222222222222221</v>
      </c>
      <c r="L3516" s="149">
        <v>1</v>
      </c>
      <c r="M3516" s="30">
        <v>0</v>
      </c>
      <c r="N3516" s="30">
        <v>2.24E-2</v>
      </c>
    </row>
    <row r="3517" spans="1:14">
      <c r="A3517" s="13" t="s">
        <v>149</v>
      </c>
      <c r="B3517" s="14" t="s">
        <v>78</v>
      </c>
      <c r="C3517" s="14" t="s">
        <v>200</v>
      </c>
      <c r="D3517" s="14">
        <v>2016</v>
      </c>
      <c r="E3517" s="14">
        <v>2017</v>
      </c>
      <c r="F3517" s="14" t="s">
        <v>105</v>
      </c>
      <c r="G3517" s="88">
        <v>535</v>
      </c>
      <c r="H3517" s="94">
        <v>1132</v>
      </c>
      <c r="I3517" s="53">
        <v>3222</v>
      </c>
      <c r="J3517" s="30">
        <v>1</v>
      </c>
      <c r="K3517" s="30">
        <v>1</v>
      </c>
      <c r="L3517" s="149">
        <v>20</v>
      </c>
      <c r="M3517" s="30">
        <v>0.35</v>
      </c>
      <c r="N3517" s="30">
        <v>6.5000000000000002E-2</v>
      </c>
    </row>
    <row r="3518" spans="1:14">
      <c r="A3518" s="13" t="s">
        <v>150</v>
      </c>
      <c r="B3518" s="14" t="s">
        <v>78</v>
      </c>
      <c r="C3518" s="14" t="s">
        <v>200</v>
      </c>
      <c r="D3518" s="14">
        <v>2016</v>
      </c>
      <c r="E3518" s="14">
        <v>2017</v>
      </c>
      <c r="F3518" s="14" t="s">
        <v>105</v>
      </c>
      <c r="G3518" s="88">
        <v>473</v>
      </c>
      <c r="H3518" s="94">
        <v>800</v>
      </c>
      <c r="I3518" s="53">
        <v>3825</v>
      </c>
      <c r="J3518" s="30">
        <v>0.97872340425531912</v>
      </c>
      <c r="K3518" s="30">
        <v>0.87096774193548387</v>
      </c>
      <c r="L3518" s="149">
        <v>20</v>
      </c>
      <c r="M3518" s="30">
        <v>0.35</v>
      </c>
      <c r="N3518" s="30">
        <v>6.5000000000000002E-2</v>
      </c>
    </row>
    <row r="3519" spans="1:14">
      <c r="A3519" s="13" t="s">
        <v>151</v>
      </c>
      <c r="B3519" s="14" t="s">
        <v>78</v>
      </c>
      <c r="C3519" s="14" t="s">
        <v>200</v>
      </c>
      <c r="D3519" s="14">
        <v>2016</v>
      </c>
      <c r="E3519" s="14">
        <v>2017</v>
      </c>
      <c r="F3519" s="14" t="s">
        <v>105</v>
      </c>
      <c r="G3519" s="88">
        <v>21923</v>
      </c>
      <c r="H3519" s="94">
        <v>48778</v>
      </c>
      <c r="I3519" s="53">
        <v>184619</v>
      </c>
      <c r="J3519" s="30">
        <v>0.98011363636363635</v>
      </c>
      <c r="K3519" s="30">
        <v>0.94232649071358754</v>
      </c>
      <c r="L3519" s="149">
        <v>2</v>
      </c>
      <c r="M3519" s="30">
        <v>0</v>
      </c>
      <c r="N3519" s="30">
        <v>2.3800000000000002E-2</v>
      </c>
    </row>
    <row r="3520" spans="1:14">
      <c r="A3520" s="13" t="s">
        <v>152</v>
      </c>
      <c r="B3520" s="14" t="s">
        <v>78</v>
      </c>
      <c r="C3520" s="14" t="s">
        <v>200</v>
      </c>
      <c r="D3520" s="14">
        <v>2016</v>
      </c>
      <c r="E3520" s="14">
        <v>2017</v>
      </c>
      <c r="F3520" s="14" t="s">
        <v>105</v>
      </c>
      <c r="G3520" s="88">
        <v>3376</v>
      </c>
      <c r="H3520" s="94">
        <v>6904</v>
      </c>
      <c r="I3520" s="53">
        <v>33083</v>
      </c>
      <c r="J3520" s="30">
        <v>0.96969696969696972</v>
      </c>
      <c r="K3520" s="30">
        <v>0.82524271844660191</v>
      </c>
      <c r="L3520" s="149">
        <v>20</v>
      </c>
      <c r="M3520" s="30">
        <v>0.35</v>
      </c>
      <c r="N3520" s="30">
        <v>6.5000000000000002E-2</v>
      </c>
    </row>
    <row r="3521" spans="1:14">
      <c r="A3521" s="13" t="s">
        <v>153</v>
      </c>
      <c r="B3521" s="14" t="s">
        <v>78</v>
      </c>
      <c r="C3521" s="14" t="s">
        <v>200</v>
      </c>
      <c r="D3521" s="14">
        <v>2016</v>
      </c>
      <c r="E3521" s="14">
        <v>2017</v>
      </c>
      <c r="F3521" s="14" t="s">
        <v>105</v>
      </c>
      <c r="G3521" s="88">
        <v>4266</v>
      </c>
      <c r="H3521" s="94">
        <v>7392</v>
      </c>
      <c r="I3521" s="53">
        <v>24962</v>
      </c>
      <c r="J3521" s="30">
        <v>0.87894736842105259</v>
      </c>
      <c r="K3521" s="30">
        <v>0.74264705882352944</v>
      </c>
      <c r="L3521" s="149">
        <v>20</v>
      </c>
      <c r="M3521" s="30">
        <v>0.35</v>
      </c>
      <c r="N3521" s="30">
        <v>6.5000000000000002E-2</v>
      </c>
    </row>
    <row r="3522" spans="1:14">
      <c r="A3522" s="13" t="s">
        <v>154</v>
      </c>
      <c r="B3522" s="14" t="s">
        <v>77</v>
      </c>
      <c r="C3522" s="14" t="s">
        <v>200</v>
      </c>
      <c r="D3522" s="14">
        <v>2016</v>
      </c>
      <c r="E3522" s="14">
        <v>2017</v>
      </c>
      <c r="F3522" s="14" t="s">
        <v>105</v>
      </c>
      <c r="G3522" s="88">
        <v>120825</v>
      </c>
      <c r="H3522" s="94">
        <v>248297</v>
      </c>
      <c r="I3522" s="53">
        <v>916840</v>
      </c>
      <c r="J3522" s="30">
        <v>0.98593097384040451</v>
      </c>
      <c r="K3522" s="30">
        <v>0.99313621964097154</v>
      </c>
      <c r="L3522" s="149">
        <v>14</v>
      </c>
      <c r="M3522" s="30">
        <v>0.42899999999999999</v>
      </c>
      <c r="N3522" s="30">
        <v>6.4799999999999996E-2</v>
      </c>
    </row>
    <row r="3523" spans="1:14">
      <c r="A3523" s="13" t="s">
        <v>155</v>
      </c>
      <c r="B3523" s="14" t="s">
        <v>77</v>
      </c>
      <c r="C3523" s="14" t="s">
        <v>200</v>
      </c>
      <c r="D3523" s="14">
        <v>2016</v>
      </c>
      <c r="E3523" s="14">
        <v>2017</v>
      </c>
      <c r="F3523" s="14" t="s">
        <v>105</v>
      </c>
      <c r="G3523" s="88">
        <v>9017</v>
      </c>
      <c r="H3523" s="94">
        <v>17044</v>
      </c>
      <c r="I3523" s="53">
        <v>63858</v>
      </c>
      <c r="J3523" s="30">
        <v>1</v>
      </c>
      <c r="K3523" s="30">
        <v>0.98089171974522293</v>
      </c>
      <c r="L3523" s="149">
        <v>20</v>
      </c>
      <c r="M3523" s="30">
        <v>0.35</v>
      </c>
      <c r="N3523" s="30">
        <v>6.5000000000000002E-2</v>
      </c>
    </row>
    <row r="3524" spans="1:14">
      <c r="A3524" s="13" t="s">
        <v>156</v>
      </c>
      <c r="B3524" s="14" t="s">
        <v>78</v>
      </c>
      <c r="C3524" s="14" t="s">
        <v>200</v>
      </c>
      <c r="D3524" s="14">
        <v>2016</v>
      </c>
      <c r="E3524" s="14">
        <v>2017</v>
      </c>
      <c r="F3524" s="14" t="s">
        <v>105</v>
      </c>
      <c r="G3524" s="88">
        <v>1163</v>
      </c>
      <c r="H3524" s="94">
        <v>2100</v>
      </c>
      <c r="I3524" s="53">
        <v>6312</v>
      </c>
      <c r="J3524" s="30">
        <v>0.95945945945945943</v>
      </c>
      <c r="K3524" s="30">
        <v>0.9375</v>
      </c>
      <c r="L3524" s="149">
        <v>20</v>
      </c>
      <c r="M3524" s="30">
        <v>0.35</v>
      </c>
      <c r="N3524" s="30">
        <v>6.5000000000000002E-2</v>
      </c>
    </row>
    <row r="3525" spans="1:14">
      <c r="A3525" s="13" t="s">
        <v>157</v>
      </c>
      <c r="B3525" s="14" t="s">
        <v>78</v>
      </c>
      <c r="C3525" s="14" t="s">
        <v>200</v>
      </c>
      <c r="D3525" s="14">
        <v>2016</v>
      </c>
      <c r="E3525" s="14">
        <v>2017</v>
      </c>
      <c r="F3525" s="14" t="s">
        <v>105</v>
      </c>
      <c r="G3525" s="88">
        <v>126507</v>
      </c>
      <c r="H3525" s="94">
        <v>281279</v>
      </c>
      <c r="I3525" s="53">
        <v>846127</v>
      </c>
      <c r="J3525" s="30">
        <v>0.99398688046647232</v>
      </c>
      <c r="K3525" s="30">
        <v>0.93362490352456906</v>
      </c>
      <c r="L3525" s="149">
        <v>12</v>
      </c>
      <c r="M3525" s="30">
        <v>0.41699999999999998</v>
      </c>
      <c r="N3525" s="30">
        <v>5.21E-2</v>
      </c>
    </row>
    <row r="3526" spans="1:14">
      <c r="A3526" s="13" t="s">
        <v>158</v>
      </c>
      <c r="B3526" s="14" t="s">
        <v>77</v>
      </c>
      <c r="C3526" s="14" t="s">
        <v>200</v>
      </c>
      <c r="D3526" s="14">
        <v>2016</v>
      </c>
      <c r="E3526" s="14">
        <v>2017</v>
      </c>
      <c r="F3526" s="14" t="s">
        <v>105</v>
      </c>
      <c r="G3526" s="88">
        <v>99968</v>
      </c>
      <c r="H3526" s="94">
        <v>210293</v>
      </c>
      <c r="I3526" s="53">
        <v>562382</v>
      </c>
      <c r="J3526" s="30">
        <v>0.99366780321480763</v>
      </c>
      <c r="K3526" s="30">
        <v>0.98664343786295006</v>
      </c>
      <c r="L3526" s="149">
        <v>13</v>
      </c>
      <c r="M3526" s="30">
        <v>0.308</v>
      </c>
      <c r="N3526" s="30">
        <v>5.6300000000000003E-2</v>
      </c>
    </row>
    <row r="3527" spans="1:14">
      <c r="A3527" s="13" t="s">
        <v>159</v>
      </c>
      <c r="B3527" s="14" t="s">
        <v>78</v>
      </c>
      <c r="C3527" s="14" t="s">
        <v>200</v>
      </c>
      <c r="D3527" s="14">
        <v>2016</v>
      </c>
      <c r="E3527" s="14">
        <v>2017</v>
      </c>
      <c r="F3527" s="14" t="s">
        <v>105</v>
      </c>
      <c r="G3527" s="88">
        <v>2381</v>
      </c>
      <c r="H3527" s="94">
        <v>5290</v>
      </c>
      <c r="I3527" s="53">
        <v>18983</v>
      </c>
      <c r="J3527" s="30">
        <v>0.98484848484848486</v>
      </c>
      <c r="K3527" s="30">
        <v>1</v>
      </c>
      <c r="L3527" s="149">
        <v>20</v>
      </c>
      <c r="M3527" s="30">
        <v>0.35</v>
      </c>
      <c r="N3527" s="30">
        <v>6.5000000000000002E-2</v>
      </c>
    </row>
    <row r="3528" spans="1:14">
      <c r="A3528" s="13" t="s">
        <v>160</v>
      </c>
      <c r="B3528" s="14" t="s">
        <v>78</v>
      </c>
      <c r="C3528" s="14" t="s">
        <v>200</v>
      </c>
      <c r="D3528" s="14">
        <v>2016</v>
      </c>
      <c r="E3528" s="14">
        <v>2017</v>
      </c>
      <c r="F3528" s="14" t="s">
        <v>105</v>
      </c>
      <c r="G3528" s="88">
        <v>172876</v>
      </c>
      <c r="H3528" s="94">
        <v>378023</v>
      </c>
      <c r="I3528" s="53">
        <v>883641</v>
      </c>
      <c r="J3528" s="30">
        <v>0.99565389174239427</v>
      </c>
      <c r="K3528" s="30">
        <v>0.96005351681957185</v>
      </c>
      <c r="L3528" s="149">
        <v>15</v>
      </c>
      <c r="M3528" s="30">
        <v>0.33300000000000002</v>
      </c>
      <c r="N3528" s="30">
        <v>2.8000000000000001E-2</v>
      </c>
    </row>
    <row r="3529" spans="1:14">
      <c r="A3529" s="13" t="s">
        <v>161</v>
      </c>
      <c r="B3529" s="14" t="s">
        <v>77</v>
      </c>
      <c r="C3529" s="14" t="s">
        <v>200</v>
      </c>
      <c r="D3529" s="14">
        <v>2016</v>
      </c>
      <c r="E3529" s="14">
        <v>2017</v>
      </c>
      <c r="F3529" s="14" t="s">
        <v>105</v>
      </c>
      <c r="G3529" s="88">
        <v>138842</v>
      </c>
      <c r="H3529" s="94">
        <v>281401</v>
      </c>
      <c r="I3529" s="53">
        <v>911053</v>
      </c>
      <c r="J3529" s="30">
        <v>0.9833963504849581</v>
      </c>
      <c r="K3529" s="30">
        <v>0.98697711128650356</v>
      </c>
      <c r="L3529" s="149">
        <v>19</v>
      </c>
      <c r="M3529" s="30">
        <v>0.52600000000000002</v>
      </c>
      <c r="N3529" s="30">
        <v>2.93E-2</v>
      </c>
    </row>
    <row r="3530" spans="1:14">
      <c r="A3530" s="13" t="s">
        <v>162</v>
      </c>
      <c r="B3530" s="14" t="s">
        <v>77</v>
      </c>
      <c r="C3530" s="14" t="s">
        <v>200</v>
      </c>
      <c r="D3530" s="14">
        <v>2016</v>
      </c>
      <c r="E3530" s="14">
        <v>2017</v>
      </c>
      <c r="F3530" s="14" t="s">
        <v>105</v>
      </c>
      <c r="G3530" s="88">
        <v>34368</v>
      </c>
      <c r="H3530" s="94">
        <v>52485</v>
      </c>
      <c r="I3530" s="53">
        <v>225760</v>
      </c>
      <c r="J3530" s="30">
        <v>0.98202247191011238</v>
      </c>
      <c r="K3530" s="30">
        <v>0.94293865905848784</v>
      </c>
      <c r="L3530" s="149">
        <v>3</v>
      </c>
      <c r="M3530" s="30">
        <v>0.33300000000000002</v>
      </c>
      <c r="N3530" s="30">
        <v>5.3699999999999998E-2</v>
      </c>
    </row>
    <row r="3531" spans="1:14">
      <c r="A3531" s="13" t="s">
        <v>163</v>
      </c>
      <c r="B3531" s="14" t="s">
        <v>78</v>
      </c>
      <c r="C3531" s="14" t="s">
        <v>200</v>
      </c>
      <c r="D3531" s="14">
        <v>2016</v>
      </c>
      <c r="E3531" s="14">
        <v>2017</v>
      </c>
      <c r="F3531" s="14" t="s">
        <v>105</v>
      </c>
      <c r="G3531" s="88">
        <v>49970</v>
      </c>
      <c r="H3531" s="94">
        <v>112183</v>
      </c>
      <c r="I3531" s="53">
        <v>301878</v>
      </c>
      <c r="J3531" s="30">
        <v>0.97694524495677237</v>
      </c>
      <c r="K3531" s="30">
        <v>0.91947852760736193</v>
      </c>
      <c r="L3531" s="149">
        <v>4</v>
      </c>
      <c r="M3531" s="30">
        <v>0</v>
      </c>
      <c r="N3531" s="30">
        <v>2.3E-2</v>
      </c>
    </row>
    <row r="3532" spans="1:14">
      <c r="A3532" s="13" t="s">
        <v>164</v>
      </c>
      <c r="B3532" s="14" t="s">
        <v>77</v>
      </c>
      <c r="C3532" s="14" t="s">
        <v>200</v>
      </c>
      <c r="D3532" s="14">
        <v>2016</v>
      </c>
      <c r="E3532" s="14">
        <v>2017</v>
      </c>
      <c r="F3532" s="14" t="s">
        <v>105</v>
      </c>
      <c r="G3532" s="88">
        <v>9697</v>
      </c>
      <c r="H3532" s="94">
        <v>17488</v>
      </c>
      <c r="I3532" s="53">
        <v>62319</v>
      </c>
      <c r="J3532" s="30">
        <v>0.98206278026905824</v>
      </c>
      <c r="K3532" s="30">
        <v>0.97599999999999998</v>
      </c>
      <c r="L3532" s="149">
        <v>20</v>
      </c>
      <c r="M3532" s="30">
        <v>0.35</v>
      </c>
      <c r="N3532" s="30">
        <v>6.5000000000000002E-2</v>
      </c>
    </row>
    <row r="3533" spans="1:14">
      <c r="A3533" s="13" t="s">
        <v>165</v>
      </c>
      <c r="B3533" s="14" t="s">
        <v>77</v>
      </c>
      <c r="C3533" s="14" t="s">
        <v>200</v>
      </c>
      <c r="D3533" s="14">
        <v>2016</v>
      </c>
      <c r="E3533" s="14">
        <v>2017</v>
      </c>
      <c r="F3533" s="14" t="s">
        <v>105</v>
      </c>
      <c r="G3533" s="88">
        <v>14449</v>
      </c>
      <c r="H3533" s="94">
        <v>28057</v>
      </c>
      <c r="I3533" s="53">
        <v>155408</v>
      </c>
      <c r="J3533" s="30">
        <v>0.96590909090909094</v>
      </c>
      <c r="K3533" s="30">
        <v>0.90273556231003038</v>
      </c>
      <c r="L3533" s="149">
        <v>20</v>
      </c>
      <c r="M3533" s="30">
        <v>0.35</v>
      </c>
      <c r="N3533" s="30">
        <v>6.5000000000000002E-2</v>
      </c>
    </row>
    <row r="3534" spans="1:14">
      <c r="A3534" s="13" t="s">
        <v>166</v>
      </c>
      <c r="B3534" s="14" t="s">
        <v>77</v>
      </c>
      <c r="C3534" s="14" t="s">
        <v>200</v>
      </c>
      <c r="D3534" s="14">
        <v>2016</v>
      </c>
      <c r="E3534" s="14">
        <v>2017</v>
      </c>
      <c r="F3534" s="14" t="s">
        <v>105</v>
      </c>
      <c r="G3534" s="88">
        <v>18591</v>
      </c>
      <c r="H3534" s="94">
        <v>38443</v>
      </c>
      <c r="I3534" s="53">
        <v>147829</v>
      </c>
      <c r="J3534" s="30">
        <v>0.87590711175616831</v>
      </c>
      <c r="K3534" s="30">
        <v>0.88563049853372433</v>
      </c>
      <c r="L3534" s="149">
        <v>20</v>
      </c>
      <c r="M3534" s="30">
        <v>0.35</v>
      </c>
      <c r="N3534" s="30">
        <v>6.5000000000000002E-2</v>
      </c>
    </row>
    <row r="3535" spans="1:14">
      <c r="A3535" s="13" t="s">
        <v>167</v>
      </c>
      <c r="B3535" s="14" t="s">
        <v>77</v>
      </c>
      <c r="C3535" s="14" t="s">
        <v>200</v>
      </c>
      <c r="D3535" s="14">
        <v>2016</v>
      </c>
      <c r="E3535" s="14">
        <v>2017</v>
      </c>
      <c r="F3535" s="14" t="s">
        <v>105</v>
      </c>
      <c r="G3535" s="88">
        <v>50599</v>
      </c>
      <c r="H3535" s="94">
        <v>99337</v>
      </c>
      <c r="I3535" s="53">
        <v>445428</v>
      </c>
      <c r="J3535" s="30">
        <v>0.99021526418786698</v>
      </c>
      <c r="K3535" s="30">
        <v>0.98190045248868774</v>
      </c>
      <c r="L3535" s="149">
        <v>5</v>
      </c>
      <c r="M3535" s="30">
        <v>0.4</v>
      </c>
      <c r="N3535" s="30">
        <v>5.6099999999999997E-2</v>
      </c>
    </row>
    <row r="3536" spans="1:14">
      <c r="A3536" s="13" t="s">
        <v>168</v>
      </c>
      <c r="B3536" s="14" t="s">
        <v>77</v>
      </c>
      <c r="C3536" s="14" t="s">
        <v>200</v>
      </c>
      <c r="D3536" s="14">
        <v>2016</v>
      </c>
      <c r="E3536" s="14">
        <v>2017</v>
      </c>
      <c r="F3536" s="14" t="s">
        <v>105</v>
      </c>
      <c r="G3536" s="88">
        <v>14564</v>
      </c>
      <c r="H3536" s="94">
        <v>26638</v>
      </c>
      <c r="I3536" s="53">
        <v>79819</v>
      </c>
      <c r="J3536" s="30">
        <v>0.96575342465753422</v>
      </c>
      <c r="K3536" s="30">
        <v>0.99563318777292575</v>
      </c>
      <c r="L3536" s="149">
        <v>20</v>
      </c>
      <c r="M3536" s="30">
        <v>0.35</v>
      </c>
      <c r="N3536" s="30">
        <v>6.5000000000000002E-2</v>
      </c>
    </row>
    <row r="3537" spans="1:14">
      <c r="A3537" s="13" t="s">
        <v>169</v>
      </c>
      <c r="B3537" s="14" t="s">
        <v>78</v>
      </c>
      <c r="C3537" s="14" t="s">
        <v>200</v>
      </c>
      <c r="D3537" s="14">
        <v>2016</v>
      </c>
      <c r="E3537" s="14">
        <v>2017</v>
      </c>
      <c r="F3537" s="14" t="s">
        <v>105</v>
      </c>
      <c r="G3537" s="88">
        <v>12730</v>
      </c>
      <c r="H3537" s="94">
        <v>24056</v>
      </c>
      <c r="I3537" s="53">
        <v>64521</v>
      </c>
      <c r="J3537" s="30">
        <v>0.93728813559322033</v>
      </c>
      <c r="K3537" s="30">
        <v>0.94907407407407407</v>
      </c>
      <c r="L3537" s="149">
        <v>20</v>
      </c>
      <c r="M3537" s="30">
        <v>0.35</v>
      </c>
      <c r="N3537" s="30">
        <v>6.5000000000000002E-2</v>
      </c>
    </row>
    <row r="3538" spans="1:14">
      <c r="A3538" s="13" t="s">
        <v>170</v>
      </c>
      <c r="B3538" s="14" t="s">
        <v>78</v>
      </c>
      <c r="C3538" s="14" t="s">
        <v>200</v>
      </c>
      <c r="D3538" s="14">
        <v>2016</v>
      </c>
      <c r="E3538" s="14">
        <v>2017</v>
      </c>
      <c r="F3538" s="14" t="s">
        <v>105</v>
      </c>
      <c r="G3538" s="88">
        <v>164</v>
      </c>
      <c r="H3538" s="94">
        <v>286</v>
      </c>
      <c r="I3538" s="53">
        <v>832</v>
      </c>
      <c r="J3538" s="30">
        <v>1</v>
      </c>
      <c r="K3538" s="30">
        <v>1</v>
      </c>
      <c r="L3538" s="149">
        <v>20</v>
      </c>
      <c r="M3538" s="30">
        <v>0.35</v>
      </c>
      <c r="N3538" s="30">
        <v>6.5000000000000002E-2</v>
      </c>
    </row>
    <row r="3539" spans="1:14">
      <c r="A3539" s="13" t="s">
        <v>171</v>
      </c>
      <c r="B3539" s="14" t="s">
        <v>78</v>
      </c>
      <c r="C3539" s="14" t="s">
        <v>200</v>
      </c>
      <c r="D3539" s="14">
        <v>2016</v>
      </c>
      <c r="E3539" s="14">
        <v>2017</v>
      </c>
      <c r="F3539" s="14" t="s">
        <v>105</v>
      </c>
      <c r="G3539" s="88">
        <v>3130</v>
      </c>
      <c r="H3539" s="94">
        <v>6580</v>
      </c>
      <c r="I3539" s="53">
        <v>18873</v>
      </c>
      <c r="J3539" s="30">
        <v>0.93006993006993011</v>
      </c>
      <c r="K3539" s="30">
        <v>0.85106382978723405</v>
      </c>
      <c r="L3539" s="149">
        <v>20</v>
      </c>
      <c r="M3539" s="30">
        <v>0.35</v>
      </c>
      <c r="N3539" s="30">
        <v>6.5000000000000002E-2</v>
      </c>
    </row>
    <row r="3540" spans="1:14">
      <c r="A3540" s="13" t="s">
        <v>172</v>
      </c>
      <c r="B3540" s="14" t="s">
        <v>77</v>
      </c>
      <c r="C3540" s="14" t="s">
        <v>200</v>
      </c>
      <c r="D3540" s="14">
        <v>2016</v>
      </c>
      <c r="E3540" s="14">
        <v>2017</v>
      </c>
      <c r="F3540" s="14" t="s">
        <v>105</v>
      </c>
      <c r="G3540" s="88">
        <v>21606</v>
      </c>
      <c r="H3540" s="94">
        <v>40825</v>
      </c>
      <c r="I3540" s="53">
        <v>124613</v>
      </c>
      <c r="J3540" s="30">
        <v>0.95609756097560972</v>
      </c>
      <c r="K3540" s="30">
        <v>0.970873786407767</v>
      </c>
      <c r="L3540" s="149">
        <v>3</v>
      </c>
      <c r="M3540" s="30">
        <v>0.33300000000000002</v>
      </c>
      <c r="N3540" s="30">
        <v>3.5999999999999999E-3</v>
      </c>
    </row>
    <row r="3541" spans="1:14">
      <c r="A3541" s="13" t="s">
        <v>173</v>
      </c>
      <c r="B3541" s="14" t="s">
        <v>77</v>
      </c>
      <c r="C3541" s="14" t="s">
        <v>200</v>
      </c>
      <c r="D3541" s="14">
        <v>2016</v>
      </c>
      <c r="E3541" s="14">
        <v>2017</v>
      </c>
      <c r="F3541" s="14" t="s">
        <v>105</v>
      </c>
      <c r="G3541" s="88">
        <v>17891</v>
      </c>
      <c r="H3541" s="94">
        <v>31889</v>
      </c>
      <c r="I3541" s="53">
        <v>128606</v>
      </c>
      <c r="J3541" s="30">
        <v>0.95957446808510638</v>
      </c>
      <c r="K3541" s="30">
        <v>0.65306122448979587</v>
      </c>
      <c r="L3541" s="149">
        <v>20</v>
      </c>
      <c r="M3541" s="30">
        <v>0.35</v>
      </c>
      <c r="N3541" s="30">
        <v>6.5000000000000002E-2</v>
      </c>
    </row>
    <row r="3542" spans="1:14">
      <c r="A3542" s="13" t="s">
        <v>174</v>
      </c>
      <c r="B3542" s="14" t="s">
        <v>78</v>
      </c>
      <c r="C3542" s="14" t="s">
        <v>200</v>
      </c>
      <c r="D3542" s="14">
        <v>2016</v>
      </c>
      <c r="E3542" s="14">
        <v>2017</v>
      </c>
      <c r="F3542" s="14" t="s">
        <v>105</v>
      </c>
      <c r="G3542" s="88">
        <v>40599</v>
      </c>
      <c r="H3542" s="94">
        <v>85272</v>
      </c>
      <c r="I3542" s="53">
        <v>247150</v>
      </c>
      <c r="J3542" s="30">
        <v>0.98522727272727273</v>
      </c>
      <c r="K3542" s="30">
        <v>0.93540268456375841</v>
      </c>
      <c r="L3542" s="149">
        <v>3</v>
      </c>
      <c r="M3542" s="30">
        <v>0.66700000000000004</v>
      </c>
      <c r="N3542" s="30">
        <v>2.8400000000000002E-2</v>
      </c>
    </row>
    <row r="3543" spans="1:14">
      <c r="A3543" s="13" t="s">
        <v>175</v>
      </c>
      <c r="B3543" s="14" t="s">
        <v>78</v>
      </c>
      <c r="C3543" s="14" t="s">
        <v>200</v>
      </c>
      <c r="D3543" s="14">
        <v>2016</v>
      </c>
      <c r="E3543" s="14">
        <v>2017</v>
      </c>
      <c r="F3543" s="14" t="s">
        <v>105</v>
      </c>
      <c r="G3543" s="88">
        <v>5591</v>
      </c>
      <c r="H3543" s="94">
        <v>12823</v>
      </c>
      <c r="I3543" s="53">
        <v>42294</v>
      </c>
      <c r="J3543" s="30">
        <v>0.99629629629629635</v>
      </c>
      <c r="K3543" s="30">
        <v>0.97584541062801933</v>
      </c>
      <c r="L3543" s="149">
        <v>20</v>
      </c>
      <c r="M3543" s="30">
        <v>0.35</v>
      </c>
      <c r="N3543" s="30">
        <v>6.5000000000000002E-2</v>
      </c>
    </row>
    <row r="3544" spans="1:14">
      <c r="A3544" s="13" t="s">
        <v>176</v>
      </c>
      <c r="B3544" s="14" t="s">
        <v>78</v>
      </c>
      <c r="C3544" s="14" t="s">
        <v>200</v>
      </c>
      <c r="D3544" s="14">
        <v>2016</v>
      </c>
      <c r="E3544" s="14">
        <v>2017</v>
      </c>
      <c r="F3544" s="14" t="s">
        <v>105</v>
      </c>
      <c r="G3544" s="88">
        <v>4359</v>
      </c>
      <c r="H3544" s="94">
        <v>9415</v>
      </c>
      <c r="I3544" s="53">
        <v>27209</v>
      </c>
      <c r="J3544" s="30">
        <v>0.96</v>
      </c>
      <c r="K3544" s="30">
        <v>0.96273291925465843</v>
      </c>
      <c r="L3544" s="149">
        <v>20</v>
      </c>
      <c r="M3544" s="30">
        <v>0.35</v>
      </c>
      <c r="N3544" s="30">
        <v>6.5000000000000002E-2</v>
      </c>
    </row>
    <row r="3545" spans="1:14">
      <c r="A3545" s="13" t="s">
        <v>177</v>
      </c>
      <c r="B3545" s="14" t="s">
        <v>78</v>
      </c>
      <c r="C3545" s="14" t="s">
        <v>200</v>
      </c>
      <c r="D3545" s="14">
        <v>2016</v>
      </c>
      <c r="E3545" s="14">
        <v>2017</v>
      </c>
      <c r="F3545" s="14" t="s">
        <v>105</v>
      </c>
      <c r="G3545" s="88">
        <v>1014</v>
      </c>
      <c r="H3545" s="94">
        <v>1753</v>
      </c>
      <c r="I3545" s="53">
        <v>4996</v>
      </c>
      <c r="J3545" s="30">
        <v>0.96296296296296302</v>
      </c>
      <c r="K3545" s="30">
        <v>0.83673469387755106</v>
      </c>
      <c r="L3545" s="149">
        <v>20</v>
      </c>
      <c r="M3545" s="30">
        <v>0.35</v>
      </c>
      <c r="N3545" s="30">
        <v>6.5000000000000002E-2</v>
      </c>
    </row>
    <row r="3546" spans="1:14">
      <c r="A3546" s="13" t="s">
        <v>178</v>
      </c>
      <c r="B3546" s="14" t="s">
        <v>77</v>
      </c>
      <c r="C3546" s="14" t="s">
        <v>200</v>
      </c>
      <c r="D3546" s="14">
        <v>2016</v>
      </c>
      <c r="E3546" s="14">
        <v>2017</v>
      </c>
      <c r="F3546" s="14" t="s">
        <v>105</v>
      </c>
      <c r="G3546" s="88">
        <v>51899</v>
      </c>
      <c r="H3546" s="94">
        <v>120694</v>
      </c>
      <c r="I3546" s="53">
        <v>258570</v>
      </c>
      <c r="J3546" s="30">
        <v>0.9523184601924759</v>
      </c>
      <c r="K3546" s="30">
        <v>0.91789473684210521</v>
      </c>
      <c r="L3546" s="149">
        <v>6</v>
      </c>
      <c r="M3546" s="30">
        <v>0.33300000000000002</v>
      </c>
      <c r="N3546" s="30">
        <v>2.1299999999999999E-2</v>
      </c>
    </row>
    <row r="3547" spans="1:14">
      <c r="A3547" s="13" t="s">
        <v>179</v>
      </c>
      <c r="B3547" s="14" t="s">
        <v>78</v>
      </c>
      <c r="C3547" s="14" t="s">
        <v>200</v>
      </c>
      <c r="D3547" s="14">
        <v>2016</v>
      </c>
      <c r="E3547" s="14">
        <v>2017</v>
      </c>
      <c r="F3547" s="14" t="s">
        <v>105</v>
      </c>
      <c r="G3547" s="88">
        <v>3054</v>
      </c>
      <c r="H3547" s="94">
        <v>5336</v>
      </c>
      <c r="I3547" s="53">
        <v>14229</v>
      </c>
      <c r="J3547" s="30">
        <v>0.95454545454545459</v>
      </c>
      <c r="K3547" s="30">
        <v>0.93478260869565222</v>
      </c>
      <c r="L3547" s="149">
        <v>20</v>
      </c>
      <c r="M3547" s="30">
        <v>0.35</v>
      </c>
      <c r="N3547" s="30">
        <v>6.5000000000000002E-2</v>
      </c>
    </row>
    <row r="3548" spans="1:14">
      <c r="A3548" s="13" t="s">
        <v>180</v>
      </c>
      <c r="B3548" s="14" t="s">
        <v>77</v>
      </c>
      <c r="C3548" s="14" t="s">
        <v>200</v>
      </c>
      <c r="D3548" s="14">
        <v>2016</v>
      </c>
      <c r="E3548" s="14">
        <v>2017</v>
      </c>
      <c r="F3548" s="14" t="s">
        <v>105</v>
      </c>
      <c r="G3548" s="88">
        <v>36850</v>
      </c>
      <c r="H3548" s="94">
        <v>74251</v>
      </c>
      <c r="I3548" s="53">
        <v>241499</v>
      </c>
      <c r="J3548" s="30">
        <v>0.9909443725743855</v>
      </c>
      <c r="K3548" s="30">
        <v>0.97857142857142854</v>
      </c>
      <c r="L3548" s="149">
        <v>4</v>
      </c>
      <c r="M3548" s="30">
        <v>0</v>
      </c>
      <c r="N3548" s="30">
        <v>5.1799999999999999E-2</v>
      </c>
    </row>
    <row r="3549" spans="1:14">
      <c r="A3549" s="13" t="s">
        <v>181</v>
      </c>
      <c r="B3549" s="14" t="s">
        <v>77</v>
      </c>
      <c r="C3549" s="14" t="s">
        <v>200</v>
      </c>
      <c r="D3549" s="14">
        <v>2016</v>
      </c>
      <c r="E3549" s="14">
        <v>2017</v>
      </c>
      <c r="F3549" s="14" t="s">
        <v>105</v>
      </c>
      <c r="G3549" s="88">
        <v>10178</v>
      </c>
      <c r="H3549" s="94">
        <v>19872</v>
      </c>
      <c r="I3549" s="53">
        <v>59546</v>
      </c>
      <c r="J3549" s="30">
        <v>0.95354523227383858</v>
      </c>
      <c r="K3549" s="30">
        <v>0.89903846153846156</v>
      </c>
      <c r="L3549" s="149">
        <v>20</v>
      </c>
      <c r="M3549" s="30">
        <v>0.35</v>
      </c>
      <c r="N3549" s="30">
        <v>6.5000000000000002E-2</v>
      </c>
    </row>
    <row r="3550" spans="1:14">
      <c r="A3550" s="13" t="s">
        <v>182</v>
      </c>
      <c r="B3550" s="14" t="s">
        <v>78</v>
      </c>
      <c r="C3550" s="14" t="s">
        <v>200</v>
      </c>
      <c r="D3550" s="14">
        <v>2016</v>
      </c>
      <c r="E3550" s="14">
        <v>2017</v>
      </c>
      <c r="F3550" s="14" t="s">
        <v>105</v>
      </c>
      <c r="G3550" s="88">
        <v>5983</v>
      </c>
      <c r="H3550" s="94">
        <v>12857</v>
      </c>
      <c r="I3550" s="53">
        <v>32456</v>
      </c>
      <c r="J3550" s="30">
        <v>0.99657534246575341</v>
      </c>
      <c r="K3550" s="30">
        <v>0.95815899581589958</v>
      </c>
      <c r="L3550" s="149">
        <v>20</v>
      </c>
      <c r="M3550" s="30">
        <v>0.35</v>
      </c>
      <c r="N3550" s="30">
        <v>6.5000000000000002E-2</v>
      </c>
    </row>
    <row r="3551" spans="1:14">
      <c r="A3551" s="56" t="s">
        <v>183</v>
      </c>
      <c r="B3551" s="14" t="s">
        <v>66</v>
      </c>
      <c r="C3551" s="14" t="s">
        <v>3</v>
      </c>
      <c r="D3551" s="14">
        <v>2017</v>
      </c>
      <c r="E3551" s="14">
        <v>2017</v>
      </c>
      <c r="F3551" s="14" t="s">
        <v>105</v>
      </c>
      <c r="G3551" s="89">
        <v>2026533</v>
      </c>
      <c r="H3551" s="95">
        <v>4212342</v>
      </c>
      <c r="I3551" s="53">
        <v>13490409</v>
      </c>
      <c r="J3551" s="30">
        <v>0.97978730219745014</v>
      </c>
      <c r="K3551" s="30">
        <v>0.93212700815301519</v>
      </c>
      <c r="L3551" s="149">
        <v>334</v>
      </c>
      <c r="M3551" s="30">
        <v>0.39800000000000002</v>
      </c>
      <c r="N3551" s="30">
        <v>8.09E-2</v>
      </c>
    </row>
    <row r="3552" spans="1:14">
      <c r="A3552" s="56" t="s">
        <v>184</v>
      </c>
      <c r="B3552" s="14" t="s">
        <v>77</v>
      </c>
      <c r="C3552" s="14" t="s">
        <v>3</v>
      </c>
      <c r="D3552" s="14">
        <v>2017</v>
      </c>
      <c r="E3552" s="14">
        <v>2017</v>
      </c>
      <c r="F3552" s="14" t="s">
        <v>105</v>
      </c>
      <c r="G3552" s="89">
        <v>58727</v>
      </c>
      <c r="H3552" s="95">
        <v>111820</v>
      </c>
      <c r="I3552" s="53">
        <v>437369</v>
      </c>
      <c r="J3552" s="30">
        <v>0.99450549450549453</v>
      </c>
      <c r="K3552" s="30">
        <v>0.98818407960199006</v>
      </c>
      <c r="L3552" s="149">
        <v>8</v>
      </c>
      <c r="M3552" s="30">
        <v>0.5</v>
      </c>
      <c r="N3552" s="30">
        <v>7.0800000000000002E-2</v>
      </c>
    </row>
    <row r="3553" spans="1:14">
      <c r="A3553" s="56" t="s">
        <v>185</v>
      </c>
      <c r="B3553" s="14" t="s">
        <v>78</v>
      </c>
      <c r="C3553" s="14" t="s">
        <v>3</v>
      </c>
      <c r="D3553" s="14">
        <v>2017</v>
      </c>
      <c r="E3553" s="14">
        <v>2017</v>
      </c>
      <c r="F3553" s="14" t="s">
        <v>105</v>
      </c>
      <c r="G3553" s="89">
        <v>86</v>
      </c>
      <c r="H3553" s="95">
        <v>141</v>
      </c>
      <c r="I3553" s="53">
        <v>347</v>
      </c>
      <c r="J3553" s="30">
        <v>1</v>
      </c>
      <c r="K3553" s="30">
        <v>1</v>
      </c>
      <c r="L3553" s="149">
        <v>27</v>
      </c>
      <c r="M3553" s="30">
        <v>0.25900000000000001</v>
      </c>
      <c r="N3553" s="30">
        <v>9.3799999999999994E-2</v>
      </c>
    </row>
    <row r="3554" spans="1:14">
      <c r="A3554" s="56" t="s">
        <v>186</v>
      </c>
      <c r="B3554" s="14" t="s">
        <v>78</v>
      </c>
      <c r="C3554" s="14" t="s">
        <v>3</v>
      </c>
      <c r="D3554" s="14">
        <v>2017</v>
      </c>
      <c r="E3554" s="14">
        <v>2017</v>
      </c>
      <c r="F3554" s="14" t="s">
        <v>105</v>
      </c>
      <c r="G3554" s="89">
        <v>1703</v>
      </c>
      <c r="H3554" s="95">
        <v>3162</v>
      </c>
      <c r="I3554" s="53">
        <v>8360</v>
      </c>
      <c r="J3554" s="30">
        <v>0.96202531645569622</v>
      </c>
      <c r="K3554" s="30">
        <v>1</v>
      </c>
      <c r="L3554" s="149">
        <v>27</v>
      </c>
      <c r="M3554" s="30">
        <v>0.25900000000000001</v>
      </c>
      <c r="N3554" s="30">
        <v>9.3799999999999994E-2</v>
      </c>
    </row>
    <row r="3555" spans="1:14">
      <c r="A3555" s="56" t="s">
        <v>187</v>
      </c>
      <c r="B3555" s="14" t="s">
        <v>78</v>
      </c>
      <c r="C3555" s="14" t="s">
        <v>3</v>
      </c>
      <c r="D3555" s="14">
        <v>2017</v>
      </c>
      <c r="E3555" s="14">
        <v>2017</v>
      </c>
      <c r="F3555" s="14" t="s">
        <v>105</v>
      </c>
      <c r="G3555" s="89">
        <v>16579</v>
      </c>
      <c r="H3555" s="95">
        <v>31092</v>
      </c>
      <c r="I3555" s="53">
        <v>83436</v>
      </c>
      <c r="J3555" s="30">
        <v>0.90243902439024393</v>
      </c>
      <c r="K3555" s="30">
        <v>0.9375</v>
      </c>
      <c r="L3555" s="149">
        <v>27</v>
      </c>
      <c r="M3555" s="30">
        <v>0.25900000000000001</v>
      </c>
      <c r="N3555" s="30">
        <v>9.3799999999999994E-2</v>
      </c>
    </row>
    <row r="3556" spans="1:14">
      <c r="A3556" s="56" t="s">
        <v>188</v>
      </c>
      <c r="B3556" s="14" t="s">
        <v>78</v>
      </c>
      <c r="C3556" s="14" t="s">
        <v>3</v>
      </c>
      <c r="D3556" s="14">
        <v>2017</v>
      </c>
      <c r="E3556" s="14">
        <v>2017</v>
      </c>
      <c r="F3556" s="14" t="s">
        <v>105</v>
      </c>
      <c r="G3556" s="89">
        <v>2830</v>
      </c>
      <c r="H3556" s="95">
        <v>5094</v>
      </c>
      <c r="I3556" s="53">
        <v>12421</v>
      </c>
      <c r="J3556" s="30">
        <v>0.96323529411764708</v>
      </c>
      <c r="K3556" s="30">
        <v>0.93939393939393945</v>
      </c>
      <c r="L3556" s="149">
        <v>27</v>
      </c>
      <c r="M3556" s="30">
        <v>0.25900000000000001</v>
      </c>
      <c r="N3556" s="30">
        <v>9.3799999999999994E-2</v>
      </c>
    </row>
    <row r="3557" spans="1:14">
      <c r="A3557" s="56" t="s">
        <v>189</v>
      </c>
      <c r="B3557" s="14" t="s">
        <v>78</v>
      </c>
      <c r="C3557" s="14" t="s">
        <v>3</v>
      </c>
      <c r="D3557" s="14">
        <v>2017</v>
      </c>
      <c r="E3557" s="14">
        <v>2017</v>
      </c>
      <c r="F3557" s="14" t="s">
        <v>105</v>
      </c>
      <c r="G3557" s="89">
        <v>678</v>
      </c>
      <c r="H3557" s="95">
        <v>1588</v>
      </c>
      <c r="I3557" s="53">
        <v>9191</v>
      </c>
      <c r="J3557" s="30">
        <v>0.88709677419354838</v>
      </c>
      <c r="K3557" s="30">
        <v>0.97222222222222221</v>
      </c>
      <c r="L3557" s="149">
        <v>27</v>
      </c>
      <c r="M3557" s="30">
        <v>0.25900000000000001</v>
      </c>
      <c r="N3557" s="30">
        <v>9.3799999999999994E-2</v>
      </c>
    </row>
    <row r="3558" spans="1:14">
      <c r="A3558" s="56" t="s">
        <v>190</v>
      </c>
      <c r="B3558" s="14" t="s">
        <v>77</v>
      </c>
      <c r="C3558" s="14" t="s">
        <v>3</v>
      </c>
      <c r="D3558" s="14">
        <v>2017</v>
      </c>
      <c r="E3558" s="14">
        <v>2017</v>
      </c>
      <c r="F3558" s="14" t="s">
        <v>105</v>
      </c>
      <c r="G3558" s="89">
        <v>31854</v>
      </c>
      <c r="H3558" s="95">
        <v>63918</v>
      </c>
      <c r="I3558" s="53">
        <v>275861</v>
      </c>
      <c r="J3558" s="30">
        <v>0.95804195804195802</v>
      </c>
      <c r="K3558" s="30">
        <v>0.96573208722741433</v>
      </c>
      <c r="L3558" s="149">
        <v>6</v>
      </c>
      <c r="M3558" s="30">
        <v>0.5</v>
      </c>
      <c r="N3558" s="30">
        <v>6.7299999999999999E-2</v>
      </c>
    </row>
    <row r="3559" spans="1:14">
      <c r="A3559" s="56" t="s">
        <v>191</v>
      </c>
      <c r="B3559" s="14" t="s">
        <v>78</v>
      </c>
      <c r="C3559" s="14" t="s">
        <v>3</v>
      </c>
      <c r="D3559" s="14">
        <v>2017</v>
      </c>
      <c r="E3559" s="14">
        <v>2017</v>
      </c>
      <c r="F3559" s="14" t="s">
        <v>105</v>
      </c>
      <c r="G3559" s="89">
        <v>2518</v>
      </c>
      <c r="H3559" s="95">
        <v>5198</v>
      </c>
      <c r="I3559" s="53">
        <v>12059</v>
      </c>
      <c r="J3559" s="30">
        <v>1</v>
      </c>
      <c r="K3559" s="30">
        <v>0.86764705882352944</v>
      </c>
      <c r="L3559" s="149">
        <v>27</v>
      </c>
      <c r="M3559" s="30">
        <v>0.25900000000000001</v>
      </c>
      <c r="N3559" s="30">
        <v>9.3799999999999994E-2</v>
      </c>
    </row>
    <row r="3560" spans="1:14">
      <c r="A3560" s="56" t="s">
        <v>192</v>
      </c>
      <c r="B3560" s="14" t="s">
        <v>78</v>
      </c>
      <c r="C3560" s="14" t="s">
        <v>3</v>
      </c>
      <c r="D3560" s="14">
        <v>2017</v>
      </c>
      <c r="E3560" s="14">
        <v>2017</v>
      </c>
      <c r="F3560" s="14" t="s">
        <v>105</v>
      </c>
      <c r="G3560" s="89">
        <v>6983</v>
      </c>
      <c r="H3560" s="95">
        <v>12387</v>
      </c>
      <c r="I3560" s="53">
        <v>39195</v>
      </c>
      <c r="J3560" s="30">
        <v>0.97619047619047616</v>
      </c>
      <c r="K3560" s="30">
        <v>0.98319327731092432</v>
      </c>
      <c r="L3560" s="149">
        <v>27</v>
      </c>
      <c r="M3560" s="30">
        <v>0.25900000000000001</v>
      </c>
      <c r="N3560" s="30">
        <v>9.3799999999999994E-2</v>
      </c>
    </row>
    <row r="3561" spans="1:14">
      <c r="A3561" s="13" t="s">
        <v>134</v>
      </c>
      <c r="B3561" s="14" t="s">
        <v>77</v>
      </c>
      <c r="C3561" s="14" t="s">
        <v>3</v>
      </c>
      <c r="D3561" s="14">
        <v>2017</v>
      </c>
      <c r="E3561" s="14">
        <v>2017</v>
      </c>
      <c r="F3561" s="14" t="s">
        <v>105</v>
      </c>
      <c r="G3561" s="89">
        <v>90738</v>
      </c>
      <c r="H3561" s="95">
        <v>211698</v>
      </c>
      <c r="I3561" s="53">
        <v>496919</v>
      </c>
      <c r="J3561" s="30">
        <v>0.96691871455576561</v>
      </c>
      <c r="K3561" s="30">
        <v>0.95532266960838386</v>
      </c>
      <c r="L3561" s="149">
        <v>16</v>
      </c>
      <c r="M3561" s="30">
        <v>0.56299999999999994</v>
      </c>
      <c r="N3561" s="30">
        <v>3.3799999999999997E-2</v>
      </c>
    </row>
    <row r="3562" spans="1:14">
      <c r="A3562" s="13" t="s">
        <v>135</v>
      </c>
      <c r="B3562" s="14" t="s">
        <v>78</v>
      </c>
      <c r="C3562" s="14" t="s">
        <v>3</v>
      </c>
      <c r="D3562" s="14">
        <v>2017</v>
      </c>
      <c r="E3562" s="14">
        <v>2017</v>
      </c>
      <c r="F3562" s="14" t="s">
        <v>105</v>
      </c>
      <c r="G3562" s="89">
        <v>1532</v>
      </c>
      <c r="H3562" s="95">
        <v>3524</v>
      </c>
      <c r="I3562" s="53">
        <v>12521</v>
      </c>
      <c r="J3562" s="30">
        <v>0.96202531645569622</v>
      </c>
      <c r="K3562" s="30">
        <v>0.87272727272727268</v>
      </c>
      <c r="L3562" s="149">
        <v>27</v>
      </c>
      <c r="M3562" s="30">
        <v>0.25900000000000001</v>
      </c>
      <c r="N3562" s="30">
        <v>9.3799999999999994E-2</v>
      </c>
    </row>
    <row r="3563" spans="1:14">
      <c r="A3563" s="13" t="s">
        <v>136</v>
      </c>
      <c r="B3563" s="14" t="s">
        <v>78</v>
      </c>
      <c r="C3563" s="14" t="s">
        <v>3</v>
      </c>
      <c r="D3563" s="14">
        <v>2017</v>
      </c>
      <c r="E3563" s="14">
        <v>2017</v>
      </c>
      <c r="F3563" s="14" t="s">
        <v>105</v>
      </c>
      <c r="G3563" s="89">
        <v>12436</v>
      </c>
      <c r="H3563" s="95">
        <v>20875</v>
      </c>
      <c r="I3563" s="53">
        <v>55973</v>
      </c>
      <c r="J3563" s="30">
        <v>0.99071207430340558</v>
      </c>
      <c r="K3563" s="30">
        <v>0.96923076923076923</v>
      </c>
      <c r="L3563" s="149">
        <v>27</v>
      </c>
      <c r="M3563" s="30">
        <v>0.25900000000000001</v>
      </c>
      <c r="N3563" s="30">
        <v>9.3799999999999994E-2</v>
      </c>
    </row>
    <row r="3564" spans="1:14">
      <c r="A3564" s="13" t="s">
        <v>137</v>
      </c>
      <c r="B3564" s="14" t="s">
        <v>78</v>
      </c>
      <c r="C3564" s="14" t="s">
        <v>3</v>
      </c>
      <c r="D3564" s="14">
        <v>2017</v>
      </c>
      <c r="E3564" s="14">
        <v>2017</v>
      </c>
      <c r="F3564" s="14" t="s">
        <v>105</v>
      </c>
      <c r="G3564" s="89">
        <v>17486</v>
      </c>
      <c r="H3564" s="95">
        <v>42423</v>
      </c>
      <c r="I3564" s="53">
        <v>95204</v>
      </c>
      <c r="J3564" s="30">
        <v>0.97956403269754766</v>
      </c>
      <c r="K3564" s="30">
        <v>0.92275574112734859</v>
      </c>
      <c r="L3564" s="149">
        <v>27</v>
      </c>
      <c r="M3564" s="30">
        <v>0.25900000000000001</v>
      </c>
      <c r="N3564" s="30">
        <v>9.3799999999999994E-2</v>
      </c>
    </row>
    <row r="3565" spans="1:14">
      <c r="A3565" s="13" t="s">
        <v>138</v>
      </c>
      <c r="B3565" s="14" t="s">
        <v>78</v>
      </c>
      <c r="C3565" s="14" t="s">
        <v>3</v>
      </c>
      <c r="D3565" s="14">
        <v>2017</v>
      </c>
      <c r="E3565" s="14">
        <v>2017</v>
      </c>
      <c r="F3565" s="14" t="s">
        <v>105</v>
      </c>
      <c r="G3565" s="89">
        <v>1011</v>
      </c>
      <c r="H3565" s="95">
        <v>1923</v>
      </c>
      <c r="I3565" s="53">
        <v>5660</v>
      </c>
      <c r="J3565" s="30">
        <v>0.92727272727272725</v>
      </c>
      <c r="K3565" s="30">
        <v>0.88888888888888884</v>
      </c>
      <c r="L3565" s="149">
        <v>27</v>
      </c>
      <c r="M3565" s="30">
        <v>0.25900000000000001</v>
      </c>
      <c r="N3565" s="30">
        <v>9.3799999999999994E-2</v>
      </c>
    </row>
    <row r="3566" spans="1:14">
      <c r="A3566" s="13" t="s">
        <v>139</v>
      </c>
      <c r="B3566" s="14" t="s">
        <v>78</v>
      </c>
      <c r="C3566" s="14" t="s">
        <v>3</v>
      </c>
      <c r="D3566" s="14">
        <v>2017</v>
      </c>
      <c r="E3566" s="14">
        <v>2017</v>
      </c>
      <c r="F3566" s="14" t="s">
        <v>105</v>
      </c>
      <c r="G3566" s="89">
        <v>69890</v>
      </c>
      <c r="H3566" s="95">
        <v>162758</v>
      </c>
      <c r="I3566" s="53">
        <v>413565</v>
      </c>
      <c r="J3566" s="30">
        <v>0.97985207855139</v>
      </c>
      <c r="K3566" s="30">
        <v>0.89550518632347287</v>
      </c>
      <c r="L3566" s="149">
        <v>10</v>
      </c>
      <c r="M3566" s="30">
        <v>0.4</v>
      </c>
      <c r="N3566" s="30">
        <v>3.8300000000000001E-2</v>
      </c>
    </row>
    <row r="3567" spans="1:14">
      <c r="A3567" s="13" t="s">
        <v>140</v>
      </c>
      <c r="B3567" s="14" t="s">
        <v>78</v>
      </c>
      <c r="C3567" s="14" t="s">
        <v>3</v>
      </c>
      <c r="D3567" s="14">
        <v>2017</v>
      </c>
      <c r="E3567" s="14">
        <v>2017</v>
      </c>
      <c r="F3567" s="14" t="s">
        <v>105</v>
      </c>
      <c r="G3567" s="89">
        <v>10812</v>
      </c>
      <c r="H3567" s="95">
        <v>24565</v>
      </c>
      <c r="I3567" s="53">
        <v>57687</v>
      </c>
      <c r="J3567" s="30">
        <v>0.990450204638472</v>
      </c>
      <c r="K3567" s="30">
        <v>0.93581780538302273</v>
      </c>
      <c r="L3567" s="149">
        <v>27</v>
      </c>
      <c r="M3567" s="30">
        <v>0.25900000000000001</v>
      </c>
      <c r="N3567" s="30">
        <v>9.3799999999999994E-2</v>
      </c>
    </row>
    <row r="3568" spans="1:14">
      <c r="A3568" s="13" t="s">
        <v>141</v>
      </c>
      <c r="B3568" s="14" t="s">
        <v>78</v>
      </c>
      <c r="C3568" s="14" t="s">
        <v>3</v>
      </c>
      <c r="D3568" s="14">
        <v>2017</v>
      </c>
      <c r="E3568" s="14">
        <v>2017</v>
      </c>
      <c r="F3568" s="14" t="s">
        <v>105</v>
      </c>
      <c r="G3568" s="89">
        <v>6480</v>
      </c>
      <c r="H3568" s="95">
        <v>12239</v>
      </c>
      <c r="I3568" s="53">
        <v>32427</v>
      </c>
      <c r="J3568" s="30">
        <v>0.93294460641399413</v>
      </c>
      <c r="K3568" s="30">
        <v>0.92660550458715596</v>
      </c>
      <c r="L3568" s="149">
        <v>27</v>
      </c>
      <c r="M3568" s="30">
        <v>0.25900000000000001</v>
      </c>
      <c r="N3568" s="30">
        <v>9.3799999999999994E-2</v>
      </c>
    </row>
    <row r="3569" spans="1:14">
      <c r="A3569" s="13" t="s">
        <v>142</v>
      </c>
      <c r="B3569" s="14" t="s">
        <v>78</v>
      </c>
      <c r="C3569" s="14" t="s">
        <v>3</v>
      </c>
      <c r="D3569" s="14">
        <v>2017</v>
      </c>
      <c r="E3569" s="14">
        <v>2017</v>
      </c>
      <c r="F3569" s="14" t="s">
        <v>105</v>
      </c>
      <c r="G3569" s="89">
        <v>1606</v>
      </c>
      <c r="H3569" s="95">
        <v>3148</v>
      </c>
      <c r="I3569" s="53">
        <v>7978</v>
      </c>
      <c r="J3569" s="30">
        <v>0.95</v>
      </c>
      <c r="K3569" s="30">
        <v>0.88461538461538458</v>
      </c>
      <c r="L3569" s="149">
        <v>27</v>
      </c>
      <c r="M3569" s="30">
        <v>0.25900000000000001</v>
      </c>
      <c r="N3569" s="30">
        <v>9.3799999999999994E-2</v>
      </c>
    </row>
    <row r="3570" spans="1:14">
      <c r="A3570" s="13" t="s">
        <v>143</v>
      </c>
      <c r="B3570" s="14" t="s">
        <v>79</v>
      </c>
      <c r="C3570" s="14" t="s">
        <v>3</v>
      </c>
      <c r="D3570" s="14">
        <v>2017</v>
      </c>
      <c r="E3570" s="14">
        <v>2017</v>
      </c>
      <c r="F3570" s="14" t="s">
        <v>105</v>
      </c>
      <c r="G3570" s="89">
        <v>540144</v>
      </c>
      <c r="H3570" s="95">
        <v>1091333</v>
      </c>
      <c r="I3570" s="53">
        <v>3985428</v>
      </c>
      <c r="J3570" s="30">
        <v>0.98536731409752631</v>
      </c>
      <c r="K3570" s="30">
        <v>0.9062871371173109</v>
      </c>
      <c r="L3570" s="149">
        <v>124</v>
      </c>
      <c r="M3570" s="30">
        <v>0.46</v>
      </c>
      <c r="N3570" s="30">
        <v>0.1351</v>
      </c>
    </row>
    <row r="3571" spans="1:14">
      <c r="A3571" s="13" t="s">
        <v>144</v>
      </c>
      <c r="B3571" s="14" t="s">
        <v>78</v>
      </c>
      <c r="C3571" s="14" t="s">
        <v>3</v>
      </c>
      <c r="D3571" s="14">
        <v>2017</v>
      </c>
      <c r="E3571" s="14">
        <v>2017</v>
      </c>
      <c r="F3571" s="14" t="s">
        <v>105</v>
      </c>
      <c r="G3571" s="89">
        <v>11830</v>
      </c>
      <c r="H3571" s="95">
        <v>31792</v>
      </c>
      <c r="I3571" s="53">
        <v>70740</v>
      </c>
      <c r="J3571" s="30">
        <v>0.98698884758364314</v>
      </c>
      <c r="K3571" s="30">
        <v>0.9662921348314607</v>
      </c>
      <c r="L3571" s="149">
        <v>27</v>
      </c>
      <c r="M3571" s="30">
        <v>0.25900000000000001</v>
      </c>
      <c r="N3571" s="30">
        <v>9.3799999999999994E-2</v>
      </c>
    </row>
    <row r="3572" spans="1:14">
      <c r="A3572" s="13" t="s">
        <v>145</v>
      </c>
      <c r="B3572" s="14" t="s">
        <v>78</v>
      </c>
      <c r="C3572" s="14" t="s">
        <v>3</v>
      </c>
      <c r="D3572" s="14">
        <v>2017</v>
      </c>
      <c r="E3572" s="14">
        <v>2017</v>
      </c>
      <c r="F3572" s="14" t="s">
        <v>105</v>
      </c>
      <c r="G3572" s="89">
        <v>6130</v>
      </c>
      <c r="H3572" s="95">
        <v>10165</v>
      </c>
      <c r="I3572" s="53">
        <v>47266</v>
      </c>
      <c r="J3572" s="30">
        <v>1</v>
      </c>
      <c r="K3572" s="30">
        <v>0.92822966507177029</v>
      </c>
      <c r="L3572" s="149">
        <v>27</v>
      </c>
      <c r="M3572" s="30">
        <v>0.25900000000000001</v>
      </c>
      <c r="N3572" s="30">
        <v>9.3799999999999994E-2</v>
      </c>
    </row>
    <row r="3573" spans="1:14">
      <c r="A3573" s="13" t="s">
        <v>146</v>
      </c>
      <c r="B3573" s="14" t="s">
        <v>78</v>
      </c>
      <c r="C3573" s="14" t="s">
        <v>3</v>
      </c>
      <c r="D3573" s="14">
        <v>2017</v>
      </c>
      <c r="E3573" s="14">
        <v>2017</v>
      </c>
      <c r="F3573" s="14" t="s">
        <v>105</v>
      </c>
      <c r="G3573" s="89">
        <v>1003</v>
      </c>
      <c r="H3573" s="95">
        <v>1859</v>
      </c>
      <c r="I3573" s="53">
        <v>4812</v>
      </c>
      <c r="J3573" s="30">
        <v>0.85106382978723405</v>
      </c>
      <c r="K3573" s="30">
        <v>0.4</v>
      </c>
      <c r="L3573" s="149">
        <v>27</v>
      </c>
      <c r="M3573" s="30">
        <v>0.25900000000000001</v>
      </c>
      <c r="N3573" s="30">
        <v>9.3799999999999994E-2</v>
      </c>
    </row>
    <row r="3574" spans="1:14">
      <c r="A3574" s="13" t="s">
        <v>147</v>
      </c>
      <c r="B3574" s="14" t="s">
        <v>78</v>
      </c>
      <c r="C3574" s="14" t="s">
        <v>3</v>
      </c>
      <c r="D3574" s="14">
        <v>2017</v>
      </c>
      <c r="E3574" s="14">
        <v>2017</v>
      </c>
      <c r="F3574" s="14" t="s">
        <v>105</v>
      </c>
      <c r="G3574" s="89">
        <v>6341</v>
      </c>
      <c r="H3574" s="95">
        <v>11916</v>
      </c>
      <c r="I3574" s="53">
        <v>41075</v>
      </c>
      <c r="J3574" s="30">
        <v>0.97179487179487178</v>
      </c>
      <c r="K3574" s="30">
        <v>0.94035087719298249</v>
      </c>
      <c r="L3574" s="149">
        <v>27</v>
      </c>
      <c r="M3574" s="30">
        <v>0.25900000000000001</v>
      </c>
      <c r="N3574" s="30">
        <v>9.3799999999999994E-2</v>
      </c>
    </row>
    <row r="3575" spans="1:14">
      <c r="A3575" s="13" t="s">
        <v>148</v>
      </c>
      <c r="B3575" s="14" t="s">
        <v>78</v>
      </c>
      <c r="C3575" s="14" t="s">
        <v>3</v>
      </c>
      <c r="D3575" s="14">
        <v>2017</v>
      </c>
      <c r="E3575" s="14">
        <v>2017</v>
      </c>
      <c r="F3575" s="14" t="s">
        <v>105</v>
      </c>
      <c r="G3575" s="89">
        <v>23789</v>
      </c>
      <c r="H3575" s="95">
        <v>55292</v>
      </c>
      <c r="I3575" s="53">
        <v>140601</v>
      </c>
      <c r="J3575" s="30">
        <v>0.92204301075268813</v>
      </c>
      <c r="K3575" s="30">
        <v>0.96408839779005528</v>
      </c>
      <c r="L3575" s="149">
        <v>2</v>
      </c>
      <c r="M3575" s="30">
        <v>0</v>
      </c>
      <c r="N3575" s="30">
        <v>2.1899999999999999E-2</v>
      </c>
    </row>
    <row r="3576" spans="1:14">
      <c r="A3576" s="13" t="s">
        <v>149</v>
      </c>
      <c r="B3576" s="14" t="s">
        <v>78</v>
      </c>
      <c r="C3576" s="14" t="s">
        <v>3</v>
      </c>
      <c r="D3576" s="14">
        <v>2017</v>
      </c>
      <c r="E3576" s="14">
        <v>2017</v>
      </c>
      <c r="F3576" s="14" t="s">
        <v>105</v>
      </c>
      <c r="G3576" s="89">
        <v>551</v>
      </c>
      <c r="H3576" s="95">
        <v>1172</v>
      </c>
      <c r="I3576" s="53">
        <v>3238</v>
      </c>
      <c r="J3576" s="30">
        <v>0.97727272727272729</v>
      </c>
      <c r="K3576" s="30">
        <v>0.91891891891891897</v>
      </c>
      <c r="L3576" s="149">
        <v>27</v>
      </c>
      <c r="M3576" s="30">
        <v>0.25900000000000001</v>
      </c>
      <c r="N3576" s="30">
        <v>9.3799999999999994E-2</v>
      </c>
    </row>
    <row r="3577" spans="1:14">
      <c r="A3577" s="13" t="s">
        <v>150</v>
      </c>
      <c r="B3577" s="14" t="s">
        <v>78</v>
      </c>
      <c r="C3577" s="14" t="s">
        <v>3</v>
      </c>
      <c r="D3577" s="14">
        <v>2017</v>
      </c>
      <c r="E3577" s="14">
        <v>2017</v>
      </c>
      <c r="F3577" s="14" t="s">
        <v>105</v>
      </c>
      <c r="G3577" s="89">
        <v>464</v>
      </c>
      <c r="H3577" s="95">
        <v>774</v>
      </c>
      <c r="I3577" s="53">
        <v>3828</v>
      </c>
      <c r="J3577" s="30">
        <v>1</v>
      </c>
      <c r="K3577" s="30">
        <v>0.90909090909090906</v>
      </c>
      <c r="L3577" s="149">
        <v>27</v>
      </c>
      <c r="M3577" s="30">
        <v>0.25900000000000001</v>
      </c>
      <c r="N3577" s="30">
        <v>9.3799999999999994E-2</v>
      </c>
    </row>
    <row r="3578" spans="1:14">
      <c r="A3578" s="13" t="s">
        <v>151</v>
      </c>
      <c r="B3578" s="14" t="s">
        <v>78</v>
      </c>
      <c r="C3578" s="14" t="s">
        <v>3</v>
      </c>
      <c r="D3578" s="14">
        <v>2017</v>
      </c>
      <c r="E3578" s="14">
        <v>2017</v>
      </c>
      <c r="F3578" s="14" t="s">
        <v>105</v>
      </c>
      <c r="G3578" s="89">
        <v>22869</v>
      </c>
      <c r="H3578" s="95">
        <v>51274</v>
      </c>
      <c r="I3578" s="53">
        <v>185912</v>
      </c>
      <c r="J3578" s="30">
        <v>0.97734457323498414</v>
      </c>
      <c r="K3578" s="30">
        <v>0.95810363836824697</v>
      </c>
      <c r="L3578" s="149">
        <v>3</v>
      </c>
      <c r="M3578" s="30">
        <v>0.33300000000000002</v>
      </c>
      <c r="N3578" s="30">
        <v>1.6E-2</v>
      </c>
    </row>
    <row r="3579" spans="1:14">
      <c r="A3579" s="13" t="s">
        <v>152</v>
      </c>
      <c r="B3579" s="14" t="s">
        <v>78</v>
      </c>
      <c r="C3579" s="14" t="s">
        <v>3</v>
      </c>
      <c r="D3579" s="14">
        <v>2017</v>
      </c>
      <c r="E3579" s="14">
        <v>2017</v>
      </c>
      <c r="F3579" s="14" t="s">
        <v>105</v>
      </c>
      <c r="G3579" s="89">
        <v>3380</v>
      </c>
      <c r="H3579" s="95">
        <v>6879</v>
      </c>
      <c r="I3579" s="53">
        <v>32912</v>
      </c>
      <c r="J3579" s="30">
        <v>0.9760479041916168</v>
      </c>
      <c r="K3579" s="30">
        <v>0.88461538461538458</v>
      </c>
      <c r="L3579" s="149">
        <v>27</v>
      </c>
      <c r="M3579" s="30">
        <v>0.25900000000000001</v>
      </c>
      <c r="N3579" s="30">
        <v>9.3799999999999994E-2</v>
      </c>
    </row>
    <row r="3580" spans="1:14">
      <c r="A3580" s="13" t="s">
        <v>153</v>
      </c>
      <c r="B3580" s="14" t="s">
        <v>78</v>
      </c>
      <c r="C3580" s="14" t="s">
        <v>3</v>
      </c>
      <c r="D3580" s="14">
        <v>2017</v>
      </c>
      <c r="E3580" s="14">
        <v>2017</v>
      </c>
      <c r="F3580" s="14" t="s">
        <v>105</v>
      </c>
      <c r="G3580" s="89">
        <v>4215</v>
      </c>
      <c r="H3580" s="95">
        <v>7336</v>
      </c>
      <c r="I3580" s="53">
        <v>25146</v>
      </c>
      <c r="J3580" s="30">
        <v>0.8835978835978836</v>
      </c>
      <c r="K3580" s="30">
        <v>0.70149253731343286</v>
      </c>
      <c r="L3580" s="149">
        <v>27</v>
      </c>
      <c r="M3580" s="30">
        <v>0.25900000000000001</v>
      </c>
      <c r="N3580" s="30">
        <v>9.3799999999999994E-2</v>
      </c>
    </row>
    <row r="3581" spans="1:14">
      <c r="A3581" s="13" t="s">
        <v>154</v>
      </c>
      <c r="B3581" s="14" t="s">
        <v>77</v>
      </c>
      <c r="C3581" s="14" t="s">
        <v>3</v>
      </c>
      <c r="D3581" s="14">
        <v>2017</v>
      </c>
      <c r="E3581" s="14">
        <v>2017</v>
      </c>
      <c r="F3581" s="14" t="s">
        <v>105</v>
      </c>
      <c r="G3581" s="89">
        <v>120368</v>
      </c>
      <c r="H3581" s="95">
        <v>245723</v>
      </c>
      <c r="I3581" s="53">
        <v>913941</v>
      </c>
      <c r="J3581" s="30">
        <v>0.98636271117443519</v>
      </c>
      <c r="K3581" s="30">
        <v>0.98963963963963963</v>
      </c>
      <c r="L3581" s="149">
        <v>19</v>
      </c>
      <c r="M3581" s="30">
        <v>0.42099999999999999</v>
      </c>
      <c r="N3581" s="30">
        <v>6.7699999999999996E-2</v>
      </c>
    </row>
    <row r="3582" spans="1:14">
      <c r="A3582" s="13" t="s">
        <v>155</v>
      </c>
      <c r="B3582" s="14" t="s">
        <v>77</v>
      </c>
      <c r="C3582" s="14" t="s">
        <v>3</v>
      </c>
      <c r="D3582" s="14">
        <v>2017</v>
      </c>
      <c r="E3582" s="14">
        <v>2017</v>
      </c>
      <c r="F3582" s="14" t="s">
        <v>105</v>
      </c>
      <c r="G3582" s="89">
        <v>8877</v>
      </c>
      <c r="H3582" s="95">
        <v>16652</v>
      </c>
      <c r="I3582" s="53">
        <v>63588</v>
      </c>
      <c r="J3582" s="30">
        <v>1</v>
      </c>
      <c r="K3582" s="30">
        <v>0.93953488372093019</v>
      </c>
      <c r="L3582" s="149">
        <v>27</v>
      </c>
      <c r="M3582" s="30">
        <v>0.25900000000000001</v>
      </c>
      <c r="N3582" s="30">
        <v>9.3799999999999994E-2</v>
      </c>
    </row>
    <row r="3583" spans="1:14">
      <c r="A3583" s="13" t="s">
        <v>156</v>
      </c>
      <c r="B3583" s="14" t="s">
        <v>78</v>
      </c>
      <c r="C3583" s="14" t="s">
        <v>3</v>
      </c>
      <c r="D3583" s="14">
        <v>2017</v>
      </c>
      <c r="E3583" s="14">
        <v>2017</v>
      </c>
      <c r="F3583" s="14" t="s">
        <v>105</v>
      </c>
      <c r="G3583" s="89">
        <v>1170</v>
      </c>
      <c r="H3583" s="95">
        <v>2143</v>
      </c>
      <c r="I3583" s="53">
        <v>6372</v>
      </c>
      <c r="J3583" s="30">
        <v>1</v>
      </c>
      <c r="K3583" s="30">
        <v>0.84444444444444444</v>
      </c>
      <c r="L3583" s="149">
        <v>27</v>
      </c>
      <c r="M3583" s="30">
        <v>0.25900000000000001</v>
      </c>
      <c r="N3583" s="30">
        <v>9.3799999999999994E-2</v>
      </c>
    </row>
    <row r="3584" spans="1:14">
      <c r="A3584" s="13" t="s">
        <v>157</v>
      </c>
      <c r="B3584" s="14" t="s">
        <v>78</v>
      </c>
      <c r="C3584" s="14" t="s">
        <v>3</v>
      </c>
      <c r="D3584" s="14">
        <v>2017</v>
      </c>
      <c r="E3584" s="14">
        <v>2017</v>
      </c>
      <c r="F3584" s="14" t="s">
        <v>105</v>
      </c>
      <c r="G3584" s="89">
        <v>125483</v>
      </c>
      <c r="H3584" s="95">
        <v>278710</v>
      </c>
      <c r="I3584" s="53">
        <v>848535</v>
      </c>
      <c r="J3584" s="30">
        <v>0.99350443599493032</v>
      </c>
      <c r="K3584" s="30">
        <v>0.93915517618734956</v>
      </c>
      <c r="L3584" s="149">
        <v>17</v>
      </c>
      <c r="M3584" s="30">
        <v>0.35299999999999998</v>
      </c>
      <c r="N3584" s="30">
        <v>4.0500000000000001E-2</v>
      </c>
    </row>
    <row r="3585" spans="1:14">
      <c r="A3585" s="13" t="s">
        <v>158</v>
      </c>
      <c r="B3585" s="14" t="s">
        <v>77</v>
      </c>
      <c r="C3585" s="14" t="s">
        <v>3</v>
      </c>
      <c r="D3585" s="14">
        <v>2017</v>
      </c>
      <c r="E3585" s="14">
        <v>2017</v>
      </c>
      <c r="F3585" s="14" t="s">
        <v>105</v>
      </c>
      <c r="G3585" s="89">
        <v>99593</v>
      </c>
      <c r="H3585" s="95">
        <v>208408</v>
      </c>
      <c r="I3585" s="53">
        <v>562286</v>
      </c>
      <c r="J3585" s="30">
        <v>0.98606697628941575</v>
      </c>
      <c r="K3585" s="30">
        <v>0.99333650642551163</v>
      </c>
      <c r="L3585" s="149">
        <v>17</v>
      </c>
      <c r="M3585" s="30">
        <v>0.23499999999999999</v>
      </c>
      <c r="N3585" s="30">
        <v>4.6300000000000001E-2</v>
      </c>
    </row>
    <row r="3586" spans="1:14">
      <c r="A3586" s="13" t="s">
        <v>159</v>
      </c>
      <c r="B3586" s="14" t="s">
        <v>78</v>
      </c>
      <c r="C3586" s="14" t="s">
        <v>3</v>
      </c>
      <c r="D3586" s="14">
        <v>2017</v>
      </c>
      <c r="E3586" s="14">
        <v>2017</v>
      </c>
      <c r="F3586" s="14" t="s">
        <v>105</v>
      </c>
      <c r="G3586" s="89">
        <v>2330</v>
      </c>
      <c r="H3586" s="95">
        <v>5225</v>
      </c>
      <c r="I3586" s="53">
        <v>19094</v>
      </c>
      <c r="J3586" s="30">
        <v>0.89247311827956988</v>
      </c>
      <c r="K3586" s="30">
        <v>0.93548387096774188</v>
      </c>
      <c r="L3586" s="149">
        <v>27</v>
      </c>
      <c r="M3586" s="30">
        <v>0.25900000000000001</v>
      </c>
      <c r="N3586" s="30">
        <v>9.3799999999999994E-2</v>
      </c>
    </row>
    <row r="3587" spans="1:14">
      <c r="A3587" s="13" t="s">
        <v>160</v>
      </c>
      <c r="B3587" s="14" t="s">
        <v>78</v>
      </c>
      <c r="C3587" s="14" t="s">
        <v>3</v>
      </c>
      <c r="D3587" s="14">
        <v>2017</v>
      </c>
      <c r="E3587" s="14">
        <v>2017</v>
      </c>
      <c r="F3587" s="14" t="s">
        <v>105</v>
      </c>
      <c r="G3587" s="89">
        <v>171214</v>
      </c>
      <c r="H3587" s="95">
        <v>374387</v>
      </c>
      <c r="I3587" s="53">
        <v>887482</v>
      </c>
      <c r="J3587" s="30">
        <v>0.9934397550841898</v>
      </c>
      <c r="K3587" s="30">
        <v>0.93876301285976727</v>
      </c>
      <c r="L3587" s="149">
        <v>20</v>
      </c>
      <c r="M3587" s="30">
        <v>0.3</v>
      </c>
      <c r="N3587" s="30">
        <v>2.0799999999999999E-2</v>
      </c>
    </row>
    <row r="3588" spans="1:14">
      <c r="A3588" s="13" t="s">
        <v>161</v>
      </c>
      <c r="B3588" s="14" t="s">
        <v>77</v>
      </c>
      <c r="C3588" s="14" t="s">
        <v>3</v>
      </c>
      <c r="D3588" s="14">
        <v>2017</v>
      </c>
      <c r="E3588" s="14">
        <v>2017</v>
      </c>
      <c r="F3588" s="14" t="s">
        <v>105</v>
      </c>
      <c r="G3588" s="89">
        <v>136947</v>
      </c>
      <c r="H3588" s="95">
        <v>277364</v>
      </c>
      <c r="I3588" s="53">
        <v>908518</v>
      </c>
      <c r="J3588" s="30">
        <v>0.97712599151448076</v>
      </c>
      <c r="K3588" s="30">
        <v>0.97354497354497349</v>
      </c>
      <c r="L3588" s="149">
        <v>26</v>
      </c>
      <c r="M3588" s="30">
        <v>0.5</v>
      </c>
      <c r="N3588" s="30">
        <v>3.1800000000000002E-2</v>
      </c>
    </row>
    <row r="3589" spans="1:14">
      <c r="A3589" s="13" t="s">
        <v>162</v>
      </c>
      <c r="B3589" s="14" t="s">
        <v>77</v>
      </c>
      <c r="C3589" s="14" t="s">
        <v>3</v>
      </c>
      <c r="D3589" s="14">
        <v>2017</v>
      </c>
      <c r="E3589" s="14">
        <v>2017</v>
      </c>
      <c r="F3589" s="14" t="s">
        <v>105</v>
      </c>
      <c r="G3589" s="89">
        <v>34278</v>
      </c>
      <c r="H3589" s="95">
        <v>52106</v>
      </c>
      <c r="I3589" s="53">
        <v>225748</v>
      </c>
      <c r="J3589" s="30">
        <v>0.98155737704918034</v>
      </c>
      <c r="K3589" s="30">
        <v>0.93266832917705733</v>
      </c>
      <c r="L3589" s="149">
        <v>4</v>
      </c>
      <c r="M3589" s="30">
        <v>0.25</v>
      </c>
      <c r="N3589" s="30">
        <v>5.4899999999999997E-2</v>
      </c>
    </row>
    <row r="3590" spans="1:14">
      <c r="A3590" s="13" t="s">
        <v>163</v>
      </c>
      <c r="B3590" s="14" t="s">
        <v>78</v>
      </c>
      <c r="C3590" s="14" t="s">
        <v>3</v>
      </c>
      <c r="D3590" s="14">
        <v>2017</v>
      </c>
      <c r="E3590" s="14">
        <v>2017</v>
      </c>
      <c r="F3590" s="14" t="s">
        <v>105</v>
      </c>
      <c r="G3590" s="89">
        <v>49688</v>
      </c>
      <c r="H3590" s="95">
        <v>111431</v>
      </c>
      <c r="I3590" s="53">
        <v>301612</v>
      </c>
      <c r="J3590" s="30">
        <v>0.96913864578535236</v>
      </c>
      <c r="K3590" s="30">
        <v>0.92175703500343176</v>
      </c>
      <c r="L3590" s="149">
        <v>6</v>
      </c>
      <c r="M3590" s="30">
        <v>0.16700000000000001</v>
      </c>
      <c r="N3590" s="30">
        <v>2.7E-2</v>
      </c>
    </row>
    <row r="3591" spans="1:14">
      <c r="A3591" s="13" t="s">
        <v>164</v>
      </c>
      <c r="B3591" s="14" t="s">
        <v>77</v>
      </c>
      <c r="C3591" s="14" t="s">
        <v>3</v>
      </c>
      <c r="D3591" s="14">
        <v>2017</v>
      </c>
      <c r="E3591" s="14">
        <v>2017</v>
      </c>
      <c r="F3591" s="14" t="s">
        <v>105</v>
      </c>
      <c r="G3591" s="89">
        <v>9697</v>
      </c>
      <c r="H3591" s="95">
        <v>17379</v>
      </c>
      <c r="I3591" s="53">
        <v>62024</v>
      </c>
      <c r="J3591" s="30">
        <v>0.96134020618556704</v>
      </c>
      <c r="K3591" s="30">
        <v>0.98031496062992129</v>
      </c>
      <c r="L3591" s="149">
        <v>27</v>
      </c>
      <c r="M3591" s="30">
        <v>0.25900000000000001</v>
      </c>
      <c r="N3591" s="30">
        <v>9.3799999999999994E-2</v>
      </c>
    </row>
    <row r="3592" spans="1:14">
      <c r="A3592" s="13" t="s">
        <v>165</v>
      </c>
      <c r="B3592" s="14" t="s">
        <v>77</v>
      </c>
      <c r="C3592" s="14" t="s">
        <v>3</v>
      </c>
      <c r="D3592" s="14">
        <v>2017</v>
      </c>
      <c r="E3592" s="14">
        <v>2017</v>
      </c>
      <c r="F3592" s="14" t="s">
        <v>105</v>
      </c>
      <c r="G3592" s="89">
        <v>14262</v>
      </c>
      <c r="H3592" s="95">
        <v>27623</v>
      </c>
      <c r="I3592" s="53">
        <v>154365</v>
      </c>
      <c r="J3592" s="30">
        <v>0.98345588235294112</v>
      </c>
      <c r="K3592" s="30">
        <v>0.90273556231003038</v>
      </c>
      <c r="L3592" s="149">
        <v>27</v>
      </c>
      <c r="M3592" s="30">
        <v>0.25900000000000001</v>
      </c>
      <c r="N3592" s="30">
        <v>9.3799999999999994E-2</v>
      </c>
    </row>
    <row r="3593" spans="1:14">
      <c r="A3593" s="13" t="s">
        <v>166</v>
      </c>
      <c r="B3593" s="14" t="s">
        <v>77</v>
      </c>
      <c r="C3593" s="14" t="s">
        <v>3</v>
      </c>
      <c r="D3593" s="14">
        <v>2017</v>
      </c>
      <c r="E3593" s="14">
        <v>2017</v>
      </c>
      <c r="F3593" s="14" t="s">
        <v>105</v>
      </c>
      <c r="G3593" s="89">
        <v>19056</v>
      </c>
      <c r="H3593" s="95">
        <v>39357</v>
      </c>
      <c r="I3593" s="53">
        <v>148011</v>
      </c>
      <c r="J3593" s="30">
        <v>0.90697674418604657</v>
      </c>
      <c r="K3593" s="30">
        <v>0.8960674157303371</v>
      </c>
      <c r="L3593" s="149">
        <v>27</v>
      </c>
      <c r="M3593" s="30">
        <v>0.25900000000000001</v>
      </c>
      <c r="N3593" s="30">
        <v>9.3799999999999994E-2</v>
      </c>
    </row>
    <row r="3594" spans="1:14">
      <c r="A3594" s="13" t="s">
        <v>167</v>
      </c>
      <c r="B3594" s="14" t="s">
        <v>77</v>
      </c>
      <c r="C3594" s="14" t="s">
        <v>3</v>
      </c>
      <c r="D3594" s="14">
        <v>2017</v>
      </c>
      <c r="E3594" s="14">
        <v>2017</v>
      </c>
      <c r="F3594" s="14" t="s">
        <v>105</v>
      </c>
      <c r="G3594" s="89">
        <v>50071</v>
      </c>
      <c r="H3594" s="95">
        <v>98291</v>
      </c>
      <c r="I3594" s="53">
        <v>444005</v>
      </c>
      <c r="J3594" s="30">
        <v>0.99412532637075723</v>
      </c>
      <c r="K3594" s="30">
        <v>0.97687861271676302</v>
      </c>
      <c r="L3594" s="149">
        <v>7</v>
      </c>
      <c r="M3594" s="30">
        <v>0.28599999999999998</v>
      </c>
      <c r="N3594" s="30">
        <v>5.6099999999999997E-2</v>
      </c>
    </row>
    <row r="3595" spans="1:14">
      <c r="A3595" s="13" t="s">
        <v>168</v>
      </c>
      <c r="B3595" s="14" t="s">
        <v>77</v>
      </c>
      <c r="C3595" s="14" t="s">
        <v>3</v>
      </c>
      <c r="D3595" s="14">
        <v>2017</v>
      </c>
      <c r="E3595" s="14">
        <v>2017</v>
      </c>
      <c r="F3595" s="14" t="s">
        <v>105</v>
      </c>
      <c r="G3595" s="89">
        <v>14653</v>
      </c>
      <c r="H3595" s="95">
        <v>26869</v>
      </c>
      <c r="I3595" s="53">
        <v>79458</v>
      </c>
      <c r="J3595" s="30">
        <v>0.9745627980922098</v>
      </c>
      <c r="K3595" s="30">
        <v>0.96739130434782605</v>
      </c>
      <c r="L3595" s="149">
        <v>27</v>
      </c>
      <c r="M3595" s="30">
        <v>0.25900000000000001</v>
      </c>
      <c r="N3595" s="30">
        <v>9.3799999999999994E-2</v>
      </c>
    </row>
    <row r="3596" spans="1:14">
      <c r="A3596" s="13" t="s">
        <v>169</v>
      </c>
      <c r="B3596" s="14" t="s">
        <v>78</v>
      </c>
      <c r="C3596" s="14" t="s">
        <v>3</v>
      </c>
      <c r="D3596" s="14">
        <v>2017</v>
      </c>
      <c r="E3596" s="14">
        <v>2017</v>
      </c>
      <c r="F3596" s="14" t="s">
        <v>105</v>
      </c>
      <c r="G3596" s="89">
        <v>12555</v>
      </c>
      <c r="H3596" s="95">
        <v>23707</v>
      </c>
      <c r="I3596" s="53">
        <v>64263</v>
      </c>
      <c r="J3596" s="30">
        <v>0.95292207792207795</v>
      </c>
      <c r="K3596" s="30">
        <v>0.95329087048832273</v>
      </c>
      <c r="L3596" s="149">
        <v>27</v>
      </c>
      <c r="M3596" s="30">
        <v>0.25900000000000001</v>
      </c>
      <c r="N3596" s="30">
        <v>9.3799999999999994E-2</v>
      </c>
    </row>
    <row r="3597" spans="1:14">
      <c r="A3597" s="13" t="s">
        <v>170</v>
      </c>
      <c r="B3597" s="14" t="s">
        <v>78</v>
      </c>
      <c r="C3597" s="14" t="s">
        <v>3</v>
      </c>
      <c r="D3597" s="14">
        <v>2017</v>
      </c>
      <c r="E3597" s="14">
        <v>2017</v>
      </c>
      <c r="F3597" s="14" t="s">
        <v>105</v>
      </c>
      <c r="G3597" s="89">
        <v>167</v>
      </c>
      <c r="H3597" s="95">
        <v>295</v>
      </c>
      <c r="I3597" s="53">
        <v>861</v>
      </c>
      <c r="J3597" s="30">
        <v>1</v>
      </c>
      <c r="K3597" s="30">
        <v>0.8</v>
      </c>
      <c r="L3597" s="149">
        <v>27</v>
      </c>
      <c r="M3597" s="30">
        <v>0.25900000000000001</v>
      </c>
      <c r="N3597" s="30">
        <v>9.3799999999999994E-2</v>
      </c>
    </row>
    <row r="3598" spans="1:14">
      <c r="A3598" s="13" t="s">
        <v>171</v>
      </c>
      <c r="B3598" s="14" t="s">
        <v>78</v>
      </c>
      <c r="C3598" s="14" t="s">
        <v>3</v>
      </c>
      <c r="D3598" s="14">
        <v>2017</v>
      </c>
      <c r="E3598" s="14">
        <v>2017</v>
      </c>
      <c r="F3598" s="14" t="s">
        <v>105</v>
      </c>
      <c r="G3598" s="89">
        <v>3122</v>
      </c>
      <c r="H3598" s="95">
        <v>6605</v>
      </c>
      <c r="I3598" s="53">
        <v>19092</v>
      </c>
      <c r="J3598" s="30">
        <v>0.90625</v>
      </c>
      <c r="K3598" s="30">
        <v>0.78749999999999998</v>
      </c>
      <c r="L3598" s="149">
        <v>27</v>
      </c>
      <c r="M3598" s="30">
        <v>0.25900000000000001</v>
      </c>
      <c r="N3598" s="30">
        <v>9.3799999999999994E-2</v>
      </c>
    </row>
    <row r="3599" spans="1:14">
      <c r="A3599" s="13" t="s">
        <v>172</v>
      </c>
      <c r="B3599" s="14" t="s">
        <v>77</v>
      </c>
      <c r="C3599" s="14" t="s">
        <v>3</v>
      </c>
      <c r="D3599" s="14">
        <v>2017</v>
      </c>
      <c r="E3599" s="14">
        <v>2017</v>
      </c>
      <c r="F3599" s="14" t="s">
        <v>105</v>
      </c>
      <c r="G3599" s="89">
        <v>21415</v>
      </c>
      <c r="H3599" s="95">
        <v>40381</v>
      </c>
      <c r="I3599" s="53">
        <v>124632</v>
      </c>
      <c r="J3599" s="30">
        <v>0.97721179624664878</v>
      </c>
      <c r="K3599" s="30">
        <v>0.97520661157024791</v>
      </c>
      <c r="L3599" s="149">
        <v>4</v>
      </c>
      <c r="M3599" s="30">
        <v>0.5</v>
      </c>
      <c r="N3599" s="30">
        <v>6.4999999999999997E-3</v>
      </c>
    </row>
    <row r="3600" spans="1:14">
      <c r="A3600" s="13" t="s">
        <v>173</v>
      </c>
      <c r="B3600" s="14" t="s">
        <v>77</v>
      </c>
      <c r="C3600" s="14" t="s">
        <v>3</v>
      </c>
      <c r="D3600" s="14">
        <v>2017</v>
      </c>
      <c r="E3600" s="14">
        <v>2017</v>
      </c>
      <c r="F3600" s="14" t="s">
        <v>105</v>
      </c>
      <c r="G3600" s="89">
        <v>17594</v>
      </c>
      <c r="H3600" s="95">
        <v>31271</v>
      </c>
      <c r="I3600" s="53">
        <v>128550</v>
      </c>
      <c r="J3600" s="30">
        <v>0.96805896805896807</v>
      </c>
      <c r="K3600" s="30">
        <v>0.55873015873015874</v>
      </c>
      <c r="L3600" s="149">
        <v>27</v>
      </c>
      <c r="M3600" s="30">
        <v>0.25900000000000001</v>
      </c>
      <c r="N3600" s="30">
        <v>9.3799999999999994E-2</v>
      </c>
    </row>
    <row r="3601" spans="1:14">
      <c r="A3601" s="13" t="s">
        <v>174</v>
      </c>
      <c r="B3601" s="14" t="s">
        <v>78</v>
      </c>
      <c r="C3601" s="14" t="s">
        <v>3</v>
      </c>
      <c r="D3601" s="14">
        <v>2017</v>
      </c>
      <c r="E3601" s="14">
        <v>2017</v>
      </c>
      <c r="F3601" s="14" t="s">
        <v>105</v>
      </c>
      <c r="G3601" s="89">
        <v>40463</v>
      </c>
      <c r="H3601" s="95">
        <v>84966</v>
      </c>
      <c r="I3601" s="53">
        <v>248721</v>
      </c>
      <c r="J3601" s="30">
        <v>0.97493857493857494</v>
      </c>
      <c r="K3601" s="30">
        <v>0.9355072463768116</v>
      </c>
      <c r="L3601" s="149">
        <v>4</v>
      </c>
      <c r="M3601" s="30">
        <v>0.75</v>
      </c>
      <c r="N3601" s="30">
        <v>2.5100000000000001E-2</v>
      </c>
    </row>
    <row r="3602" spans="1:14">
      <c r="A3602" s="13" t="s">
        <v>175</v>
      </c>
      <c r="B3602" s="14" t="s">
        <v>78</v>
      </c>
      <c r="C3602" s="14" t="s">
        <v>3</v>
      </c>
      <c r="D3602" s="14">
        <v>2017</v>
      </c>
      <c r="E3602" s="14">
        <v>2017</v>
      </c>
      <c r="F3602" s="14" t="s">
        <v>105</v>
      </c>
      <c r="G3602" s="89">
        <v>5637</v>
      </c>
      <c r="H3602" s="95">
        <v>12912</v>
      </c>
      <c r="I3602" s="53">
        <v>42566</v>
      </c>
      <c r="J3602" s="30">
        <v>0.99315068493150682</v>
      </c>
      <c r="K3602" s="30">
        <v>0.94805194805194803</v>
      </c>
      <c r="L3602" s="149">
        <v>27</v>
      </c>
      <c r="M3602" s="30">
        <v>0.25900000000000001</v>
      </c>
      <c r="N3602" s="30">
        <v>9.3799999999999994E-2</v>
      </c>
    </row>
    <row r="3603" spans="1:14">
      <c r="A3603" s="13" t="s">
        <v>176</v>
      </c>
      <c r="B3603" s="14" t="s">
        <v>78</v>
      </c>
      <c r="C3603" s="14" t="s">
        <v>3</v>
      </c>
      <c r="D3603" s="14">
        <v>2017</v>
      </c>
      <c r="E3603" s="14">
        <v>2017</v>
      </c>
      <c r="F3603" s="14" t="s">
        <v>105</v>
      </c>
      <c r="G3603" s="89">
        <v>4333</v>
      </c>
      <c r="H3603" s="95">
        <v>9381</v>
      </c>
      <c r="I3603" s="53">
        <v>27366</v>
      </c>
      <c r="J3603" s="30">
        <v>0.94690265486725667</v>
      </c>
      <c r="K3603" s="30">
        <v>0.91329479768786126</v>
      </c>
      <c r="L3603" s="149">
        <v>27</v>
      </c>
      <c r="M3603" s="30">
        <v>0.25900000000000001</v>
      </c>
      <c r="N3603" s="30">
        <v>9.3799999999999994E-2</v>
      </c>
    </row>
    <row r="3604" spans="1:14">
      <c r="A3604" s="13" t="s">
        <v>177</v>
      </c>
      <c r="B3604" s="14" t="s">
        <v>78</v>
      </c>
      <c r="C3604" s="14" t="s">
        <v>3</v>
      </c>
      <c r="D3604" s="14">
        <v>2017</v>
      </c>
      <c r="E3604" s="14">
        <v>2017</v>
      </c>
      <c r="F3604" s="14" t="s">
        <v>105</v>
      </c>
      <c r="G3604" s="89">
        <v>986</v>
      </c>
      <c r="H3604" s="95">
        <v>1711</v>
      </c>
      <c r="I3604" s="53">
        <v>5037</v>
      </c>
      <c r="J3604" s="30">
        <v>0.93181818181818188</v>
      </c>
      <c r="K3604" s="30">
        <v>0.82352941176470584</v>
      </c>
      <c r="L3604" s="149">
        <v>27</v>
      </c>
      <c r="M3604" s="30">
        <v>0.25900000000000001</v>
      </c>
      <c r="N3604" s="30">
        <v>9.3799999999999994E-2</v>
      </c>
    </row>
    <row r="3605" spans="1:14">
      <c r="A3605" s="13" t="s">
        <v>178</v>
      </c>
      <c r="B3605" s="14" t="s">
        <v>77</v>
      </c>
      <c r="C3605" s="14" t="s">
        <v>3</v>
      </c>
      <c r="D3605" s="14">
        <v>2017</v>
      </c>
      <c r="E3605" s="14">
        <v>2017</v>
      </c>
      <c r="F3605" s="14" t="s">
        <v>105</v>
      </c>
      <c r="G3605" s="89">
        <v>52128</v>
      </c>
      <c r="H3605" s="95">
        <v>120968</v>
      </c>
      <c r="I3605" s="53">
        <v>259001</v>
      </c>
      <c r="J3605" s="30">
        <v>0.96411709159584513</v>
      </c>
      <c r="K3605" s="30">
        <v>0.90969581749049433</v>
      </c>
      <c r="L3605" s="149">
        <v>8</v>
      </c>
      <c r="M3605" s="30">
        <v>0.25</v>
      </c>
      <c r="N3605" s="30">
        <v>2.93E-2</v>
      </c>
    </row>
    <row r="3606" spans="1:14">
      <c r="A3606" s="13" t="s">
        <v>179</v>
      </c>
      <c r="B3606" s="14" t="s">
        <v>78</v>
      </c>
      <c r="C3606" s="14" t="s">
        <v>3</v>
      </c>
      <c r="D3606" s="14">
        <v>2017</v>
      </c>
      <c r="E3606" s="14">
        <v>2017</v>
      </c>
      <c r="F3606" s="14" t="s">
        <v>105</v>
      </c>
      <c r="G3606" s="89">
        <v>3021</v>
      </c>
      <c r="H3606" s="95">
        <v>5276</v>
      </c>
      <c r="I3606" s="53">
        <v>14244</v>
      </c>
      <c r="J3606" s="30">
        <v>0.93478260869565222</v>
      </c>
      <c r="K3606" s="30">
        <v>0.95604395604395609</v>
      </c>
      <c r="L3606" s="149">
        <v>27</v>
      </c>
      <c r="M3606" s="30">
        <v>0.25900000000000001</v>
      </c>
      <c r="N3606" s="30">
        <v>9.3799999999999994E-2</v>
      </c>
    </row>
    <row r="3607" spans="1:14">
      <c r="A3607" s="13" t="s">
        <v>180</v>
      </c>
      <c r="B3607" s="14" t="s">
        <v>77</v>
      </c>
      <c r="C3607" s="14" t="s">
        <v>3</v>
      </c>
      <c r="D3607" s="14">
        <v>2017</v>
      </c>
      <c r="E3607" s="14">
        <v>2017</v>
      </c>
      <c r="F3607" s="14" t="s">
        <v>105</v>
      </c>
      <c r="G3607" s="89">
        <v>36668</v>
      </c>
      <c r="H3607" s="95">
        <v>73321</v>
      </c>
      <c r="I3607" s="53">
        <v>241182</v>
      </c>
      <c r="J3607" s="30">
        <v>0.99018232819074337</v>
      </c>
      <c r="K3607" s="30">
        <v>0.96563573883161513</v>
      </c>
      <c r="L3607" s="149">
        <v>6</v>
      </c>
      <c r="M3607" s="30">
        <v>0</v>
      </c>
      <c r="N3607" s="30">
        <v>6.3399999999999998E-2</v>
      </c>
    </row>
    <row r="3608" spans="1:14">
      <c r="A3608" s="13" t="s">
        <v>181</v>
      </c>
      <c r="B3608" s="14" t="s">
        <v>77</v>
      </c>
      <c r="C3608" s="14" t="s">
        <v>3</v>
      </c>
      <c r="D3608" s="14">
        <v>2017</v>
      </c>
      <c r="E3608" s="14">
        <v>2017</v>
      </c>
      <c r="F3608" s="14" t="s">
        <v>105</v>
      </c>
      <c r="G3608" s="89">
        <v>10083</v>
      </c>
      <c r="H3608" s="95">
        <v>19633</v>
      </c>
      <c r="I3608" s="53">
        <v>59907</v>
      </c>
      <c r="J3608" s="30">
        <v>0.88833746898263022</v>
      </c>
      <c r="K3608" s="30">
        <v>0.95180722891566261</v>
      </c>
      <c r="L3608" s="149">
        <v>27</v>
      </c>
      <c r="M3608" s="30">
        <v>0.25900000000000001</v>
      </c>
      <c r="N3608" s="30">
        <v>9.3799999999999994E-2</v>
      </c>
    </row>
    <row r="3609" spans="1:14">
      <c r="A3609" s="13" t="s">
        <v>182</v>
      </c>
      <c r="B3609" s="14" t="s">
        <v>78</v>
      </c>
      <c r="C3609" s="14" t="s">
        <v>3</v>
      </c>
      <c r="D3609" s="14">
        <v>2017</v>
      </c>
      <c r="E3609" s="14">
        <v>2017</v>
      </c>
      <c r="F3609" s="14" t="s">
        <v>105</v>
      </c>
      <c r="G3609" s="89">
        <v>6009</v>
      </c>
      <c r="H3609" s="95">
        <v>12902</v>
      </c>
      <c r="I3609" s="53">
        <v>32817</v>
      </c>
      <c r="J3609" s="30">
        <v>0.9966216216216216</v>
      </c>
      <c r="K3609" s="30">
        <v>0.95473251028806583</v>
      </c>
      <c r="L3609" s="149">
        <v>27</v>
      </c>
      <c r="M3609" s="30">
        <v>0.25900000000000001</v>
      </c>
      <c r="N3609" s="30">
        <v>9.3799999999999994E-2</v>
      </c>
    </row>
    <row r="3610" spans="1:14">
      <c r="A3610" s="56" t="s">
        <v>183</v>
      </c>
      <c r="B3610" s="14" t="s">
        <v>66</v>
      </c>
      <c r="C3610" s="14" t="s">
        <v>194</v>
      </c>
      <c r="D3610" s="14">
        <v>2017</v>
      </c>
      <c r="E3610" s="14">
        <v>2017</v>
      </c>
      <c r="F3610" s="14" t="s">
        <v>105</v>
      </c>
      <c r="G3610" s="90">
        <v>2002341</v>
      </c>
      <c r="H3610" s="96">
        <v>4172617</v>
      </c>
      <c r="I3610" s="148">
        <f>SUM(I3611:I3668)</f>
        <v>13509580</v>
      </c>
      <c r="J3610" s="30">
        <v>0.97940873827939834</v>
      </c>
      <c r="K3610" s="30">
        <v>0.9301784173239408</v>
      </c>
      <c r="L3610" s="149">
        <v>421</v>
      </c>
      <c r="M3610" s="30">
        <v>0.40600000000000003</v>
      </c>
      <c r="N3610" s="30">
        <v>8.0299999999999996E-2</v>
      </c>
    </row>
    <row r="3611" spans="1:14">
      <c r="A3611" s="56" t="s">
        <v>184</v>
      </c>
      <c r="B3611" s="14" t="s">
        <v>77</v>
      </c>
      <c r="C3611" s="14" t="s">
        <v>194</v>
      </c>
      <c r="D3611" s="14">
        <v>2017</v>
      </c>
      <c r="E3611" s="14">
        <v>2017</v>
      </c>
      <c r="F3611" s="14" t="s">
        <v>105</v>
      </c>
      <c r="G3611" s="90">
        <v>57353</v>
      </c>
      <c r="H3611" s="96">
        <v>110176</v>
      </c>
      <c r="I3611" s="53">
        <v>437454</v>
      </c>
      <c r="J3611" s="30">
        <v>0.99511762094984468</v>
      </c>
      <c r="K3611" s="30">
        <v>0.99120703437250202</v>
      </c>
      <c r="L3611" s="149">
        <v>11</v>
      </c>
      <c r="M3611" s="30">
        <v>0.54500000000000004</v>
      </c>
      <c r="N3611" s="30">
        <v>5.6899999999999999E-2</v>
      </c>
    </row>
    <row r="3612" spans="1:14">
      <c r="A3612" s="56" t="s">
        <v>185</v>
      </c>
      <c r="B3612" s="14" t="s">
        <v>78</v>
      </c>
      <c r="C3612" s="14" t="s">
        <v>194</v>
      </c>
      <c r="D3612" s="14">
        <v>2017</v>
      </c>
      <c r="E3612" s="14">
        <v>2017</v>
      </c>
      <c r="F3612" s="14" t="s">
        <v>105</v>
      </c>
      <c r="G3612" s="90">
        <v>85</v>
      </c>
      <c r="H3612" s="96">
        <v>143</v>
      </c>
      <c r="I3612" s="53">
        <v>342</v>
      </c>
      <c r="J3612" s="30">
        <v>1</v>
      </c>
      <c r="K3612" s="30">
        <v>0.5</v>
      </c>
      <c r="L3612" s="149">
        <v>38</v>
      </c>
      <c r="M3612" s="30">
        <v>0.26300000000000001</v>
      </c>
      <c r="N3612" s="30">
        <v>0.10780000000000001</v>
      </c>
    </row>
    <row r="3613" spans="1:14">
      <c r="A3613" s="56" t="s">
        <v>186</v>
      </c>
      <c r="B3613" s="14" t="s">
        <v>78</v>
      </c>
      <c r="C3613" s="14" t="s">
        <v>194</v>
      </c>
      <c r="D3613" s="14">
        <v>2017</v>
      </c>
      <c r="E3613" s="14">
        <v>2017</v>
      </c>
      <c r="F3613" s="14" t="s">
        <v>105</v>
      </c>
      <c r="G3613" s="90">
        <v>1698</v>
      </c>
      <c r="H3613" s="96">
        <v>3153</v>
      </c>
      <c r="I3613" s="53">
        <v>8352</v>
      </c>
      <c r="J3613" s="30">
        <v>1</v>
      </c>
      <c r="K3613" s="30">
        <v>0.98461538461538467</v>
      </c>
      <c r="L3613" s="149">
        <v>38</v>
      </c>
      <c r="M3613" s="30">
        <v>0.26300000000000001</v>
      </c>
      <c r="N3613" s="30">
        <v>0.10780000000000001</v>
      </c>
    </row>
    <row r="3614" spans="1:14">
      <c r="A3614" s="56" t="s">
        <v>187</v>
      </c>
      <c r="B3614" s="14" t="s">
        <v>78</v>
      </c>
      <c r="C3614" s="14" t="s">
        <v>194</v>
      </c>
      <c r="D3614" s="14">
        <v>2017</v>
      </c>
      <c r="E3614" s="14">
        <v>2017</v>
      </c>
      <c r="F3614" s="14" t="s">
        <v>105</v>
      </c>
      <c r="G3614" s="90">
        <v>16426</v>
      </c>
      <c r="H3614" s="96">
        <v>30825</v>
      </c>
      <c r="I3614" s="53">
        <v>83305</v>
      </c>
      <c r="J3614" s="30">
        <v>0.84808454425363278</v>
      </c>
      <c r="K3614" s="30">
        <v>0.91803278688524592</v>
      </c>
      <c r="L3614" s="149">
        <v>38</v>
      </c>
      <c r="M3614" s="30">
        <v>0.26300000000000001</v>
      </c>
      <c r="N3614" s="30">
        <v>0.10780000000000001</v>
      </c>
    </row>
    <row r="3615" spans="1:14">
      <c r="A3615" s="56" t="s">
        <v>188</v>
      </c>
      <c r="B3615" s="14" t="s">
        <v>78</v>
      </c>
      <c r="C3615" s="14" t="s">
        <v>194</v>
      </c>
      <c r="D3615" s="14">
        <v>2017</v>
      </c>
      <c r="E3615" s="14">
        <v>2017</v>
      </c>
      <c r="F3615" s="14" t="s">
        <v>105</v>
      </c>
      <c r="G3615" s="90">
        <v>2828</v>
      </c>
      <c r="H3615" s="96">
        <v>5103</v>
      </c>
      <c r="I3615" s="53">
        <v>12428</v>
      </c>
      <c r="J3615" s="30">
        <v>0.94545454545454544</v>
      </c>
      <c r="K3615" s="30">
        <v>0.84761904761904761</v>
      </c>
      <c r="L3615" s="149">
        <v>38</v>
      </c>
      <c r="M3615" s="30">
        <v>0.26300000000000001</v>
      </c>
      <c r="N3615" s="30">
        <v>0.10780000000000001</v>
      </c>
    </row>
    <row r="3616" spans="1:14">
      <c r="A3616" s="56" t="s">
        <v>189</v>
      </c>
      <c r="B3616" s="14" t="s">
        <v>78</v>
      </c>
      <c r="C3616" s="14" t="s">
        <v>194</v>
      </c>
      <c r="D3616" s="14">
        <v>2017</v>
      </c>
      <c r="E3616" s="14">
        <v>2017</v>
      </c>
      <c r="F3616" s="14" t="s">
        <v>105</v>
      </c>
      <c r="G3616" s="90">
        <v>680</v>
      </c>
      <c r="H3616" s="96">
        <v>1609</v>
      </c>
      <c r="I3616" s="53">
        <v>9194</v>
      </c>
      <c r="J3616" s="30">
        <v>0.9555555555555556</v>
      </c>
      <c r="K3616" s="30">
        <v>0.92592592592592593</v>
      </c>
      <c r="L3616" s="149">
        <v>38</v>
      </c>
      <c r="M3616" s="30">
        <v>0.26300000000000001</v>
      </c>
      <c r="N3616" s="30">
        <v>0.10780000000000001</v>
      </c>
    </row>
    <row r="3617" spans="1:14">
      <c r="A3617" s="56" t="s">
        <v>190</v>
      </c>
      <c r="B3617" s="14" t="s">
        <v>77</v>
      </c>
      <c r="C3617" s="14" t="s">
        <v>194</v>
      </c>
      <c r="D3617" s="14">
        <v>2017</v>
      </c>
      <c r="E3617" s="14">
        <v>2017</v>
      </c>
      <c r="F3617" s="14" t="s">
        <v>105</v>
      </c>
      <c r="G3617" s="90">
        <v>31455</v>
      </c>
      <c r="H3617" s="96">
        <v>63385</v>
      </c>
      <c r="I3617" s="53">
        <v>276421</v>
      </c>
      <c r="J3617" s="30">
        <v>0.97105508870214752</v>
      </c>
      <c r="K3617" s="30">
        <v>0.875</v>
      </c>
      <c r="L3617" s="149">
        <v>8</v>
      </c>
      <c r="M3617" s="30">
        <v>0.375</v>
      </c>
      <c r="N3617" s="30">
        <v>6.3600000000000004E-2</v>
      </c>
    </row>
    <row r="3618" spans="1:14">
      <c r="A3618" s="56" t="s">
        <v>191</v>
      </c>
      <c r="B3618" s="14" t="s">
        <v>78</v>
      </c>
      <c r="C3618" s="14" t="s">
        <v>194</v>
      </c>
      <c r="D3618" s="14">
        <v>2017</v>
      </c>
      <c r="E3618" s="14">
        <v>2017</v>
      </c>
      <c r="F3618" s="14" t="s">
        <v>105</v>
      </c>
      <c r="G3618" s="90">
        <v>2548</v>
      </c>
      <c r="H3618" s="96">
        <v>5231</v>
      </c>
      <c r="I3618" s="53">
        <v>12036</v>
      </c>
      <c r="J3618" s="30">
        <v>0.99056603773584906</v>
      </c>
      <c r="K3618" s="30">
        <v>0.90123456790123457</v>
      </c>
      <c r="L3618" s="149">
        <v>38</v>
      </c>
      <c r="M3618" s="30">
        <v>0.26300000000000001</v>
      </c>
      <c r="N3618" s="30">
        <v>0.10780000000000001</v>
      </c>
    </row>
    <row r="3619" spans="1:14">
      <c r="A3619" s="56" t="s">
        <v>192</v>
      </c>
      <c r="B3619" s="14" t="s">
        <v>78</v>
      </c>
      <c r="C3619" s="14" t="s">
        <v>194</v>
      </c>
      <c r="D3619" s="14">
        <v>2017</v>
      </c>
      <c r="E3619" s="14">
        <v>2017</v>
      </c>
      <c r="F3619" s="14" t="s">
        <v>105</v>
      </c>
      <c r="G3619" s="90">
        <v>6898</v>
      </c>
      <c r="H3619" s="96">
        <v>12324</v>
      </c>
      <c r="I3619" s="53">
        <v>39169</v>
      </c>
      <c r="J3619" s="30">
        <v>0.99088145896656532</v>
      </c>
      <c r="K3619" s="30">
        <v>0.9874476987447699</v>
      </c>
      <c r="L3619" s="149">
        <v>38</v>
      </c>
      <c r="M3619" s="30">
        <v>0.26300000000000001</v>
      </c>
      <c r="N3619" s="30">
        <v>0.10780000000000001</v>
      </c>
    </row>
    <row r="3620" spans="1:14">
      <c r="A3620" s="13" t="s">
        <v>134</v>
      </c>
      <c r="B3620" s="14" t="s">
        <v>77</v>
      </c>
      <c r="C3620" s="14" t="s">
        <v>194</v>
      </c>
      <c r="D3620" s="14">
        <v>2017</v>
      </c>
      <c r="E3620" s="14">
        <v>2017</v>
      </c>
      <c r="F3620" s="14" t="s">
        <v>105</v>
      </c>
      <c r="G3620" s="90">
        <v>90749</v>
      </c>
      <c r="H3620" s="96">
        <v>211042</v>
      </c>
      <c r="I3620" s="53">
        <v>496545</v>
      </c>
      <c r="J3620" s="30">
        <v>0.95607763023493364</v>
      </c>
      <c r="K3620" s="30">
        <v>0.96197991391678628</v>
      </c>
      <c r="L3620" s="149">
        <v>20</v>
      </c>
      <c r="M3620" s="30">
        <v>0.55000000000000004</v>
      </c>
      <c r="N3620" s="30">
        <v>4.36E-2</v>
      </c>
    </row>
    <row r="3621" spans="1:14">
      <c r="A3621" s="13" t="s">
        <v>135</v>
      </c>
      <c r="B3621" s="14" t="s">
        <v>78</v>
      </c>
      <c r="C3621" s="14" t="s">
        <v>194</v>
      </c>
      <c r="D3621" s="14">
        <v>2017</v>
      </c>
      <c r="E3621" s="14">
        <v>2017</v>
      </c>
      <c r="F3621" s="14" t="s">
        <v>105</v>
      </c>
      <c r="G3621" s="90">
        <v>1533</v>
      </c>
      <c r="H3621" s="96">
        <v>3559</v>
      </c>
      <c r="I3621" s="53">
        <v>12605</v>
      </c>
      <c r="J3621" s="30">
        <v>0.97101449275362317</v>
      </c>
      <c r="K3621" s="30">
        <v>0.98148148148148151</v>
      </c>
      <c r="L3621" s="149">
        <v>38</v>
      </c>
      <c r="M3621" s="30">
        <v>0.26300000000000001</v>
      </c>
      <c r="N3621" s="30">
        <v>0.10780000000000001</v>
      </c>
    </row>
    <row r="3622" spans="1:14">
      <c r="A3622" s="13" t="s">
        <v>136</v>
      </c>
      <c r="B3622" s="14" t="s">
        <v>78</v>
      </c>
      <c r="C3622" s="14" t="s">
        <v>194</v>
      </c>
      <c r="D3622" s="14">
        <v>2017</v>
      </c>
      <c r="E3622" s="14">
        <v>2017</v>
      </c>
      <c r="F3622" s="14" t="s">
        <v>105</v>
      </c>
      <c r="G3622" s="90">
        <v>12251</v>
      </c>
      <c r="H3622" s="96">
        <v>20676</v>
      </c>
      <c r="I3622" s="53">
        <v>56109</v>
      </c>
      <c r="J3622" s="30">
        <v>0.98492462311557794</v>
      </c>
      <c r="K3622" s="30">
        <v>0.98048780487804876</v>
      </c>
      <c r="L3622" s="149">
        <v>38</v>
      </c>
      <c r="M3622" s="30">
        <v>0.26300000000000001</v>
      </c>
      <c r="N3622" s="30">
        <v>0.10780000000000001</v>
      </c>
    </row>
    <row r="3623" spans="1:14">
      <c r="A3623" s="13" t="s">
        <v>137</v>
      </c>
      <c r="B3623" s="14" t="s">
        <v>78</v>
      </c>
      <c r="C3623" s="14" t="s">
        <v>194</v>
      </c>
      <c r="D3623" s="14">
        <v>2017</v>
      </c>
      <c r="E3623" s="14">
        <v>2017</v>
      </c>
      <c r="F3623" s="14" t="s">
        <v>105</v>
      </c>
      <c r="G3623" s="90">
        <v>17256</v>
      </c>
      <c r="H3623" s="96">
        <v>41932</v>
      </c>
      <c r="I3623" s="53">
        <v>95375</v>
      </c>
      <c r="J3623" s="30">
        <v>0.98070739549839225</v>
      </c>
      <c r="K3623" s="30">
        <v>0.93150684931506844</v>
      </c>
      <c r="L3623" s="149">
        <v>38</v>
      </c>
      <c r="M3623" s="30">
        <v>0.26300000000000001</v>
      </c>
      <c r="N3623" s="30">
        <v>0.10780000000000001</v>
      </c>
    </row>
    <row r="3624" spans="1:14">
      <c r="A3624" s="13" t="s">
        <v>138</v>
      </c>
      <c r="B3624" s="14" t="s">
        <v>78</v>
      </c>
      <c r="C3624" s="14" t="s">
        <v>194</v>
      </c>
      <c r="D3624" s="14">
        <v>2017</v>
      </c>
      <c r="E3624" s="14">
        <v>2017</v>
      </c>
      <c r="F3624" s="14" t="s">
        <v>105</v>
      </c>
      <c r="G3624" s="90">
        <v>1015</v>
      </c>
      <c r="H3624" s="96">
        <v>1911</v>
      </c>
      <c r="I3624" s="53">
        <v>5693</v>
      </c>
      <c r="J3624" s="30">
        <v>1</v>
      </c>
      <c r="K3624" s="30">
        <v>0.9285714285714286</v>
      </c>
      <c r="L3624" s="149">
        <v>38</v>
      </c>
      <c r="M3624" s="30">
        <v>0.26300000000000001</v>
      </c>
      <c r="N3624" s="30">
        <v>0.10780000000000001</v>
      </c>
    </row>
    <row r="3625" spans="1:14">
      <c r="A3625" s="13" t="s">
        <v>139</v>
      </c>
      <c r="B3625" s="14" t="s">
        <v>78</v>
      </c>
      <c r="C3625" s="14" t="s">
        <v>194</v>
      </c>
      <c r="D3625" s="14">
        <v>2017</v>
      </c>
      <c r="E3625" s="14">
        <v>2017</v>
      </c>
      <c r="F3625" s="14" t="s">
        <v>105</v>
      </c>
      <c r="G3625" s="90">
        <v>69499</v>
      </c>
      <c r="H3625" s="96">
        <v>162214</v>
      </c>
      <c r="I3625" s="53">
        <v>416092</v>
      </c>
      <c r="J3625" s="30">
        <v>0.97956959956415146</v>
      </c>
      <c r="K3625" s="30">
        <v>0.91021530004580853</v>
      </c>
      <c r="L3625" s="149">
        <v>12</v>
      </c>
      <c r="M3625" s="30">
        <v>0.33300000000000002</v>
      </c>
      <c r="N3625" s="30">
        <v>3.09E-2</v>
      </c>
    </row>
    <row r="3626" spans="1:14">
      <c r="A3626" s="13" t="s">
        <v>140</v>
      </c>
      <c r="B3626" s="14" t="s">
        <v>78</v>
      </c>
      <c r="C3626" s="14" t="s">
        <v>194</v>
      </c>
      <c r="D3626" s="14">
        <v>2017</v>
      </c>
      <c r="E3626" s="14">
        <v>2017</v>
      </c>
      <c r="F3626" s="14" t="s">
        <v>105</v>
      </c>
      <c r="G3626" s="90">
        <v>10755</v>
      </c>
      <c r="H3626" s="96">
        <v>24610</v>
      </c>
      <c r="I3626" s="53">
        <v>58170</v>
      </c>
      <c r="J3626" s="30">
        <v>0.99240986717267554</v>
      </c>
      <c r="K3626" s="30">
        <v>0.93290734824281152</v>
      </c>
      <c r="L3626" s="149">
        <v>38</v>
      </c>
      <c r="M3626" s="30">
        <v>0.26300000000000001</v>
      </c>
      <c r="N3626" s="30">
        <v>0.10780000000000001</v>
      </c>
    </row>
    <row r="3627" spans="1:14">
      <c r="A3627" s="13" t="s">
        <v>141</v>
      </c>
      <c r="B3627" s="14" t="s">
        <v>78</v>
      </c>
      <c r="C3627" s="14" t="s">
        <v>194</v>
      </c>
      <c r="D3627" s="14">
        <v>2017</v>
      </c>
      <c r="E3627" s="14">
        <v>2017</v>
      </c>
      <c r="F3627" s="14" t="s">
        <v>105</v>
      </c>
      <c r="G3627" s="90">
        <v>6450</v>
      </c>
      <c r="H3627" s="96">
        <v>12153</v>
      </c>
      <c r="I3627" s="53">
        <v>32621</v>
      </c>
      <c r="J3627" s="30">
        <v>0.96842105263157896</v>
      </c>
      <c r="K3627" s="30">
        <v>0.92893401015228427</v>
      </c>
      <c r="L3627" s="149">
        <v>38</v>
      </c>
      <c r="M3627" s="30">
        <v>0.26300000000000001</v>
      </c>
      <c r="N3627" s="30">
        <v>0.10780000000000001</v>
      </c>
    </row>
    <row r="3628" spans="1:14">
      <c r="A3628" s="13" t="s">
        <v>142</v>
      </c>
      <c r="B3628" s="14" t="s">
        <v>78</v>
      </c>
      <c r="C3628" s="14" t="s">
        <v>194</v>
      </c>
      <c r="D3628" s="14">
        <v>2017</v>
      </c>
      <c r="E3628" s="14">
        <v>2017</v>
      </c>
      <c r="F3628" s="14" t="s">
        <v>105</v>
      </c>
      <c r="G3628" s="90">
        <v>1578</v>
      </c>
      <c r="H3628" s="96">
        <v>3100</v>
      </c>
      <c r="I3628" s="53">
        <v>8002</v>
      </c>
      <c r="J3628" s="30">
        <v>0.93548387096774199</v>
      </c>
      <c r="K3628" s="30">
        <v>0.84090909090909094</v>
      </c>
      <c r="L3628" s="149">
        <v>38</v>
      </c>
      <c r="M3628" s="30">
        <v>0.26300000000000001</v>
      </c>
      <c r="N3628" s="30">
        <v>0.10780000000000001</v>
      </c>
    </row>
    <row r="3629" spans="1:14">
      <c r="A3629" s="13" t="s">
        <v>143</v>
      </c>
      <c r="B3629" s="14" t="s">
        <v>79</v>
      </c>
      <c r="C3629" s="14" t="s">
        <v>194</v>
      </c>
      <c r="D3629" s="14">
        <v>2017</v>
      </c>
      <c r="E3629" s="14">
        <v>2017</v>
      </c>
      <c r="F3629" s="14" t="s">
        <v>105</v>
      </c>
      <c r="G3629" s="90">
        <v>533693</v>
      </c>
      <c r="H3629" s="96">
        <v>1080363</v>
      </c>
      <c r="I3629" s="53">
        <v>4000638</v>
      </c>
      <c r="J3629" s="30">
        <v>0.98329935706445037</v>
      </c>
      <c r="K3629" s="30">
        <v>0.89260246791095676</v>
      </c>
      <c r="L3629" s="149">
        <v>156</v>
      </c>
      <c r="M3629" s="30">
        <v>0.47399999999999998</v>
      </c>
      <c r="N3629" s="30">
        <v>0.1222</v>
      </c>
    </row>
    <row r="3630" spans="1:14">
      <c r="A3630" s="13" t="s">
        <v>144</v>
      </c>
      <c r="B3630" s="14" t="s">
        <v>78</v>
      </c>
      <c r="C3630" s="14" t="s">
        <v>194</v>
      </c>
      <c r="D3630" s="14">
        <v>2017</v>
      </c>
      <c r="E3630" s="14">
        <v>2017</v>
      </c>
      <c r="F3630" s="14" t="s">
        <v>105</v>
      </c>
      <c r="G3630" s="90">
        <v>11756</v>
      </c>
      <c r="H3630" s="96">
        <v>28700</v>
      </c>
      <c r="I3630" s="53">
        <v>70770</v>
      </c>
      <c r="J3630" s="30">
        <v>0.97663551401869164</v>
      </c>
      <c r="K3630" s="30">
        <v>0.94716981132075473</v>
      </c>
      <c r="L3630" s="149">
        <v>38</v>
      </c>
      <c r="M3630" s="30">
        <v>0.26300000000000001</v>
      </c>
      <c r="N3630" s="30">
        <v>0.10780000000000001</v>
      </c>
    </row>
    <row r="3631" spans="1:14">
      <c r="A3631" s="13" t="s">
        <v>145</v>
      </c>
      <c r="B3631" s="14" t="s">
        <v>78</v>
      </c>
      <c r="C3631" s="14" t="s">
        <v>194</v>
      </c>
      <c r="D3631" s="14">
        <v>2017</v>
      </c>
      <c r="E3631" s="14">
        <v>2017</v>
      </c>
      <c r="F3631" s="14" t="s">
        <v>105</v>
      </c>
      <c r="G3631" s="90">
        <v>6014</v>
      </c>
      <c r="H3631" s="96">
        <v>10003</v>
      </c>
      <c r="I3631" s="53">
        <v>47434</v>
      </c>
      <c r="J3631" s="30">
        <v>0.97785977859778594</v>
      </c>
      <c r="K3631" s="30">
        <v>0.946524064171123</v>
      </c>
      <c r="L3631" s="149">
        <v>38</v>
      </c>
      <c r="M3631" s="30">
        <v>0.26300000000000001</v>
      </c>
      <c r="N3631" s="30">
        <v>0.10780000000000001</v>
      </c>
    </row>
    <row r="3632" spans="1:14">
      <c r="A3632" s="13" t="s">
        <v>146</v>
      </c>
      <c r="B3632" s="14" t="s">
        <v>78</v>
      </c>
      <c r="C3632" s="14" t="s">
        <v>194</v>
      </c>
      <c r="D3632" s="14">
        <v>2017</v>
      </c>
      <c r="E3632" s="14">
        <v>2017</v>
      </c>
      <c r="F3632" s="14" t="s">
        <v>105</v>
      </c>
      <c r="G3632" s="90">
        <v>1001</v>
      </c>
      <c r="H3632" s="96">
        <v>1817</v>
      </c>
      <c r="I3632" s="53">
        <v>4834</v>
      </c>
      <c r="J3632" s="30">
        <v>0.93877551020408168</v>
      </c>
      <c r="K3632" s="30">
        <v>0.33333333333333331</v>
      </c>
      <c r="L3632" s="149">
        <v>38</v>
      </c>
      <c r="M3632" s="30">
        <v>0.26300000000000001</v>
      </c>
      <c r="N3632" s="30">
        <v>0.10780000000000001</v>
      </c>
    </row>
    <row r="3633" spans="1:14">
      <c r="A3633" s="13" t="s">
        <v>147</v>
      </c>
      <c r="B3633" s="14" t="s">
        <v>78</v>
      </c>
      <c r="C3633" s="14" t="s">
        <v>194</v>
      </c>
      <c r="D3633" s="14">
        <v>2017</v>
      </c>
      <c r="E3633" s="14">
        <v>2017</v>
      </c>
      <c r="F3633" s="14" t="s">
        <v>105</v>
      </c>
      <c r="G3633" s="90">
        <v>6203</v>
      </c>
      <c r="H3633" s="96">
        <v>11721</v>
      </c>
      <c r="I3633" s="53">
        <v>41442</v>
      </c>
      <c r="J3633" s="30">
        <v>0.91017964071856283</v>
      </c>
      <c r="K3633" s="30">
        <v>0.95102040816326527</v>
      </c>
      <c r="L3633" s="149">
        <v>38</v>
      </c>
      <c r="M3633" s="30">
        <v>0.26300000000000001</v>
      </c>
      <c r="N3633" s="30">
        <v>0.10780000000000001</v>
      </c>
    </row>
    <row r="3634" spans="1:14">
      <c r="A3634" s="13" t="s">
        <v>148</v>
      </c>
      <c r="B3634" s="14" t="s">
        <v>78</v>
      </c>
      <c r="C3634" s="14" t="s">
        <v>194</v>
      </c>
      <c r="D3634" s="14">
        <v>2017</v>
      </c>
      <c r="E3634" s="14">
        <v>2017</v>
      </c>
      <c r="F3634" s="14" t="s">
        <v>105</v>
      </c>
      <c r="G3634" s="90">
        <v>23691</v>
      </c>
      <c r="H3634" s="96">
        <v>55195</v>
      </c>
      <c r="I3634" s="53">
        <v>140918</v>
      </c>
      <c r="J3634" s="30">
        <v>0.93369565217391304</v>
      </c>
      <c r="K3634" s="30">
        <v>0.96101694915254232</v>
      </c>
      <c r="L3634" s="149">
        <v>2</v>
      </c>
      <c r="M3634" s="30">
        <v>0</v>
      </c>
      <c r="N3634" s="30">
        <v>2.35E-2</v>
      </c>
    </row>
    <row r="3635" spans="1:14">
      <c r="A3635" s="13" t="s">
        <v>149</v>
      </c>
      <c r="B3635" s="14" t="s">
        <v>78</v>
      </c>
      <c r="C3635" s="14" t="s">
        <v>194</v>
      </c>
      <c r="D3635" s="14">
        <v>2017</v>
      </c>
      <c r="E3635" s="14">
        <v>2017</v>
      </c>
      <c r="F3635" s="14" t="s">
        <v>105</v>
      </c>
      <c r="G3635" s="90">
        <v>538</v>
      </c>
      <c r="H3635" s="96">
        <v>1162</v>
      </c>
      <c r="I3635" s="53">
        <v>3217</v>
      </c>
      <c r="J3635" s="30">
        <v>0.96</v>
      </c>
      <c r="K3635" s="30">
        <v>1</v>
      </c>
      <c r="L3635" s="149">
        <v>38</v>
      </c>
      <c r="M3635" s="30">
        <v>0.26300000000000001</v>
      </c>
      <c r="N3635" s="30">
        <v>0.10780000000000001</v>
      </c>
    </row>
    <row r="3636" spans="1:14">
      <c r="A3636" s="13" t="s">
        <v>150</v>
      </c>
      <c r="B3636" s="14" t="s">
        <v>78</v>
      </c>
      <c r="C3636" s="14" t="s">
        <v>194</v>
      </c>
      <c r="D3636" s="14">
        <v>2017</v>
      </c>
      <c r="E3636" s="14">
        <v>2017</v>
      </c>
      <c r="F3636" s="14" t="s">
        <v>105</v>
      </c>
      <c r="G3636" s="90">
        <v>451</v>
      </c>
      <c r="H3636" s="96">
        <v>744</v>
      </c>
      <c r="I3636" s="53">
        <v>3802</v>
      </c>
      <c r="J3636" s="30">
        <v>0.93333333333333335</v>
      </c>
      <c r="K3636" s="30">
        <v>0.90909090909090906</v>
      </c>
      <c r="L3636" s="149">
        <v>38</v>
      </c>
      <c r="M3636" s="30">
        <v>0.26300000000000001</v>
      </c>
      <c r="N3636" s="30">
        <v>0.10780000000000001</v>
      </c>
    </row>
    <row r="3637" spans="1:14">
      <c r="A3637" s="13" t="s">
        <v>151</v>
      </c>
      <c r="B3637" s="14" t="s">
        <v>78</v>
      </c>
      <c r="C3637" s="14" t="s">
        <v>194</v>
      </c>
      <c r="D3637" s="14">
        <v>2017</v>
      </c>
      <c r="E3637" s="14">
        <v>2017</v>
      </c>
      <c r="F3637" s="14" t="s">
        <v>105</v>
      </c>
      <c r="G3637" s="90">
        <v>23195</v>
      </c>
      <c r="H3637" s="96">
        <v>52008</v>
      </c>
      <c r="I3637" s="53">
        <v>186808</v>
      </c>
      <c r="J3637" s="30">
        <v>0.98743126472898668</v>
      </c>
      <c r="K3637" s="30">
        <v>0.96202531645569622</v>
      </c>
      <c r="L3637" s="149">
        <v>3</v>
      </c>
      <c r="M3637" s="30">
        <v>0.33300000000000002</v>
      </c>
      <c r="N3637" s="30">
        <v>1.6299999999999999E-2</v>
      </c>
    </row>
    <row r="3638" spans="1:14">
      <c r="A3638" s="13" t="s">
        <v>152</v>
      </c>
      <c r="B3638" s="14" t="s">
        <v>78</v>
      </c>
      <c r="C3638" s="14" t="s">
        <v>194</v>
      </c>
      <c r="D3638" s="14">
        <v>2017</v>
      </c>
      <c r="E3638" s="14">
        <v>2017</v>
      </c>
      <c r="F3638" s="14" t="s">
        <v>105</v>
      </c>
      <c r="G3638" s="90">
        <v>3315</v>
      </c>
      <c r="H3638" s="96">
        <v>6735</v>
      </c>
      <c r="I3638" s="53">
        <v>33052</v>
      </c>
      <c r="J3638" s="30">
        <v>0.93984962406015038</v>
      </c>
      <c r="K3638" s="30">
        <v>0.94318181818181823</v>
      </c>
      <c r="L3638" s="149">
        <v>38</v>
      </c>
      <c r="M3638" s="30">
        <v>0.26300000000000001</v>
      </c>
      <c r="N3638" s="30">
        <v>0.10780000000000001</v>
      </c>
    </row>
    <row r="3639" spans="1:14">
      <c r="A3639" s="13" t="s">
        <v>153</v>
      </c>
      <c r="B3639" s="14" t="s">
        <v>78</v>
      </c>
      <c r="C3639" s="14" t="s">
        <v>194</v>
      </c>
      <c r="D3639" s="14">
        <v>2017</v>
      </c>
      <c r="E3639" s="14">
        <v>2017</v>
      </c>
      <c r="F3639" s="14" t="s">
        <v>105</v>
      </c>
      <c r="G3639" s="90">
        <v>4130</v>
      </c>
      <c r="H3639" s="96">
        <v>7227</v>
      </c>
      <c r="I3639" s="53">
        <v>25080</v>
      </c>
      <c r="J3639" s="30">
        <v>0.84651162790697676</v>
      </c>
      <c r="K3639" s="30">
        <v>0.8176100628930818</v>
      </c>
      <c r="L3639" s="149">
        <v>38</v>
      </c>
      <c r="M3639" s="30">
        <v>0.26300000000000001</v>
      </c>
      <c r="N3639" s="30">
        <v>0.10780000000000001</v>
      </c>
    </row>
    <row r="3640" spans="1:14">
      <c r="A3640" s="13" t="s">
        <v>154</v>
      </c>
      <c r="B3640" s="14" t="s">
        <v>77</v>
      </c>
      <c r="C3640" s="14" t="s">
        <v>194</v>
      </c>
      <c r="D3640" s="14">
        <v>2017</v>
      </c>
      <c r="E3640" s="14">
        <v>2017</v>
      </c>
      <c r="F3640" s="14" t="s">
        <v>105</v>
      </c>
      <c r="G3640" s="90">
        <v>118186</v>
      </c>
      <c r="H3640" s="96">
        <v>242852</v>
      </c>
      <c r="I3640" s="53">
        <v>908982</v>
      </c>
      <c r="J3640" s="30">
        <v>0.99011532125205926</v>
      </c>
      <c r="K3640" s="30">
        <v>0.99542857142857144</v>
      </c>
      <c r="L3640" s="149">
        <v>23</v>
      </c>
      <c r="M3640" s="30">
        <v>0.435</v>
      </c>
      <c r="N3640" s="30">
        <v>7.0300000000000001E-2</v>
      </c>
    </row>
    <row r="3641" spans="1:14">
      <c r="A3641" s="13" t="s">
        <v>155</v>
      </c>
      <c r="B3641" s="14" t="s">
        <v>77</v>
      </c>
      <c r="C3641" s="14" t="s">
        <v>194</v>
      </c>
      <c r="D3641" s="14">
        <v>2017</v>
      </c>
      <c r="E3641" s="14">
        <v>2017</v>
      </c>
      <c r="F3641" s="14" t="s">
        <v>105</v>
      </c>
      <c r="G3641" s="90">
        <v>8696</v>
      </c>
      <c r="H3641" s="96">
        <v>16480</v>
      </c>
      <c r="I3641" s="53">
        <v>63780</v>
      </c>
      <c r="J3641" s="30">
        <v>1</v>
      </c>
      <c r="K3641" s="30">
        <v>0.96551724137931039</v>
      </c>
      <c r="L3641" s="149">
        <v>38</v>
      </c>
      <c r="M3641" s="30">
        <v>0.26300000000000001</v>
      </c>
      <c r="N3641" s="30">
        <v>0.10780000000000001</v>
      </c>
    </row>
    <row r="3642" spans="1:14">
      <c r="A3642" s="13" t="s">
        <v>156</v>
      </c>
      <c r="B3642" s="14" t="s">
        <v>78</v>
      </c>
      <c r="C3642" s="14" t="s">
        <v>194</v>
      </c>
      <c r="D3642" s="14">
        <v>2017</v>
      </c>
      <c r="E3642" s="14">
        <v>2017</v>
      </c>
      <c r="F3642" s="14" t="s">
        <v>105</v>
      </c>
      <c r="G3642" s="90">
        <v>1142</v>
      </c>
      <c r="H3642" s="96">
        <v>2113</v>
      </c>
      <c r="I3642" s="53">
        <v>6416</v>
      </c>
      <c r="J3642" s="30">
        <v>0.9285714285714286</v>
      </c>
      <c r="K3642" s="30">
        <v>0.90322580645161288</v>
      </c>
      <c r="L3642" s="149">
        <v>38</v>
      </c>
      <c r="M3642" s="30">
        <v>0.26300000000000001</v>
      </c>
      <c r="N3642" s="30">
        <v>0.10780000000000001</v>
      </c>
    </row>
    <row r="3643" spans="1:14">
      <c r="A3643" s="13" t="s">
        <v>157</v>
      </c>
      <c r="B3643" s="14" t="s">
        <v>78</v>
      </c>
      <c r="C3643" s="14" t="s">
        <v>194</v>
      </c>
      <c r="D3643" s="14">
        <v>2017</v>
      </c>
      <c r="E3643" s="14">
        <v>2017</v>
      </c>
      <c r="F3643" s="14" t="s">
        <v>105</v>
      </c>
      <c r="G3643" s="90">
        <v>123373</v>
      </c>
      <c r="H3643" s="96">
        <v>274276</v>
      </c>
      <c r="I3643" s="53">
        <v>848997</v>
      </c>
      <c r="J3643" s="30">
        <v>0.99448398576512453</v>
      </c>
      <c r="K3643" s="30">
        <v>0.94634506522274187</v>
      </c>
      <c r="L3643" s="149">
        <v>20</v>
      </c>
      <c r="M3643" s="30">
        <v>0.3</v>
      </c>
      <c r="N3643" s="30">
        <v>3.5499999999999997E-2</v>
      </c>
    </row>
    <row r="3644" spans="1:14">
      <c r="A3644" s="13" t="s">
        <v>158</v>
      </c>
      <c r="B3644" s="14" t="s">
        <v>77</v>
      </c>
      <c r="C3644" s="14" t="s">
        <v>194</v>
      </c>
      <c r="D3644" s="14">
        <v>2017</v>
      </c>
      <c r="E3644" s="14">
        <v>2017</v>
      </c>
      <c r="F3644" s="14" t="s">
        <v>105</v>
      </c>
      <c r="G3644" s="90">
        <v>98368</v>
      </c>
      <c r="H3644" s="96">
        <v>207853</v>
      </c>
      <c r="I3644" s="53">
        <v>561959</v>
      </c>
      <c r="J3644" s="30">
        <v>0.99062918340026773</v>
      </c>
      <c r="K3644" s="30">
        <v>0.99338942307692313</v>
      </c>
      <c r="L3644" s="149">
        <v>21</v>
      </c>
      <c r="M3644" s="30">
        <v>0.28599999999999998</v>
      </c>
      <c r="N3644" s="30">
        <v>6.1499999999999999E-2</v>
      </c>
    </row>
    <row r="3645" spans="1:14">
      <c r="A3645" s="13" t="s">
        <v>159</v>
      </c>
      <c r="B3645" s="14" t="s">
        <v>78</v>
      </c>
      <c r="C3645" s="14" t="s">
        <v>194</v>
      </c>
      <c r="D3645" s="14">
        <v>2017</v>
      </c>
      <c r="E3645" s="14">
        <v>2017</v>
      </c>
      <c r="F3645" s="14" t="s">
        <v>105</v>
      </c>
      <c r="G3645" s="90">
        <v>2347</v>
      </c>
      <c r="H3645" s="96">
        <v>5300</v>
      </c>
      <c r="I3645" s="53">
        <v>19155</v>
      </c>
      <c r="J3645" s="30">
        <v>0.92561983471074383</v>
      </c>
      <c r="K3645" s="30">
        <v>0.91803278688524592</v>
      </c>
      <c r="L3645" s="149">
        <v>38</v>
      </c>
      <c r="M3645" s="30">
        <v>0.26300000000000001</v>
      </c>
      <c r="N3645" s="30">
        <v>0.10780000000000001</v>
      </c>
    </row>
    <row r="3646" spans="1:14">
      <c r="A3646" s="13" t="s">
        <v>160</v>
      </c>
      <c r="B3646" s="14" t="s">
        <v>78</v>
      </c>
      <c r="C3646" s="14" t="s">
        <v>194</v>
      </c>
      <c r="D3646" s="14">
        <v>2017</v>
      </c>
      <c r="E3646" s="14">
        <v>2017</v>
      </c>
      <c r="F3646" s="14" t="s">
        <v>105</v>
      </c>
      <c r="G3646" s="90">
        <v>168344</v>
      </c>
      <c r="H3646" s="96">
        <v>369588</v>
      </c>
      <c r="I3646" s="53">
        <v>891011</v>
      </c>
      <c r="J3646" s="30">
        <v>0.99307653575025179</v>
      </c>
      <c r="K3646" s="30">
        <v>0.94840386043058644</v>
      </c>
      <c r="L3646" s="149">
        <v>26</v>
      </c>
      <c r="M3646" s="30">
        <v>0.26900000000000002</v>
      </c>
      <c r="N3646" s="30">
        <v>3.8199999999999998E-2</v>
      </c>
    </row>
    <row r="3647" spans="1:14">
      <c r="A3647" s="13" t="s">
        <v>161</v>
      </c>
      <c r="B3647" s="14" t="s">
        <v>77</v>
      </c>
      <c r="C3647" s="14" t="s">
        <v>194</v>
      </c>
      <c r="D3647" s="14">
        <v>2017</v>
      </c>
      <c r="E3647" s="14">
        <v>2017</v>
      </c>
      <c r="F3647" s="14" t="s">
        <v>105</v>
      </c>
      <c r="G3647" s="90">
        <v>135077</v>
      </c>
      <c r="H3647" s="96">
        <v>274517</v>
      </c>
      <c r="I3647" s="53">
        <v>906980</v>
      </c>
      <c r="J3647" s="30">
        <v>0.97606244579358192</v>
      </c>
      <c r="K3647" s="30">
        <v>0.97107800175284842</v>
      </c>
      <c r="L3647" s="149">
        <v>32</v>
      </c>
      <c r="M3647" s="30">
        <v>0.46899999999999997</v>
      </c>
      <c r="N3647" s="30">
        <v>2.9899999999999999E-2</v>
      </c>
    </row>
    <row r="3648" spans="1:14">
      <c r="A3648" s="13" t="s">
        <v>162</v>
      </c>
      <c r="B3648" s="14" t="s">
        <v>77</v>
      </c>
      <c r="C3648" s="14" t="s">
        <v>194</v>
      </c>
      <c r="D3648" s="14">
        <v>2017</v>
      </c>
      <c r="E3648" s="14">
        <v>2017</v>
      </c>
      <c r="F3648" s="14" t="s">
        <v>105</v>
      </c>
      <c r="G3648" s="90">
        <v>33824</v>
      </c>
      <c r="H3648" s="96">
        <v>51451</v>
      </c>
      <c r="I3648" s="53">
        <v>224866</v>
      </c>
      <c r="J3648" s="30">
        <v>0.97591973244147157</v>
      </c>
      <c r="K3648" s="30">
        <v>0.94468704512372637</v>
      </c>
      <c r="L3648" s="149">
        <v>6</v>
      </c>
      <c r="M3648" s="30">
        <v>0.33300000000000002</v>
      </c>
      <c r="N3648" s="30">
        <v>7.4499999999999997E-2</v>
      </c>
    </row>
    <row r="3649" spans="1:14">
      <c r="A3649" s="13" t="s">
        <v>163</v>
      </c>
      <c r="B3649" s="14" t="s">
        <v>78</v>
      </c>
      <c r="C3649" s="14" t="s">
        <v>194</v>
      </c>
      <c r="D3649" s="14">
        <v>2017</v>
      </c>
      <c r="E3649" s="14">
        <v>2017</v>
      </c>
      <c r="F3649" s="14" t="s">
        <v>105</v>
      </c>
      <c r="G3649" s="90">
        <v>49341</v>
      </c>
      <c r="H3649" s="96">
        <v>110677</v>
      </c>
      <c r="I3649" s="53">
        <v>301096</v>
      </c>
      <c r="J3649" s="30">
        <v>0.98061076102762967</v>
      </c>
      <c r="K3649" s="30">
        <v>0.92245199409158052</v>
      </c>
      <c r="L3649" s="149">
        <v>7</v>
      </c>
      <c r="M3649" s="30">
        <v>0.14299999999999999</v>
      </c>
      <c r="N3649" s="30">
        <v>2.2599999999999999E-2</v>
      </c>
    </row>
    <row r="3650" spans="1:14">
      <c r="A3650" s="13" t="s">
        <v>164</v>
      </c>
      <c r="B3650" s="14" t="s">
        <v>77</v>
      </c>
      <c r="C3650" s="14" t="s">
        <v>194</v>
      </c>
      <c r="D3650" s="14">
        <v>2017</v>
      </c>
      <c r="E3650" s="14">
        <v>2017</v>
      </c>
      <c r="F3650" s="14" t="s">
        <v>105</v>
      </c>
      <c r="G3650" s="90">
        <v>9617</v>
      </c>
      <c r="H3650" s="96">
        <v>17303</v>
      </c>
      <c r="I3650" s="53">
        <v>62022</v>
      </c>
      <c r="J3650" s="30">
        <v>0.98694516971279378</v>
      </c>
      <c r="K3650" s="30">
        <v>0.98723404255319147</v>
      </c>
      <c r="L3650" s="149">
        <v>38</v>
      </c>
      <c r="M3650" s="30">
        <v>0.26300000000000001</v>
      </c>
      <c r="N3650" s="30">
        <v>0.10780000000000001</v>
      </c>
    </row>
    <row r="3651" spans="1:14">
      <c r="A3651" s="13" t="s">
        <v>165</v>
      </c>
      <c r="B3651" s="14" t="s">
        <v>77</v>
      </c>
      <c r="C3651" s="14" t="s">
        <v>194</v>
      </c>
      <c r="D3651" s="14">
        <v>2017</v>
      </c>
      <c r="E3651" s="14">
        <v>2017</v>
      </c>
      <c r="F3651" s="14" t="s">
        <v>105</v>
      </c>
      <c r="G3651" s="90">
        <v>14079</v>
      </c>
      <c r="H3651" s="96">
        <v>27211</v>
      </c>
      <c r="I3651" s="53">
        <v>154254</v>
      </c>
      <c r="J3651" s="30">
        <v>0.98357664233576647</v>
      </c>
      <c r="K3651" s="30">
        <v>0.90273556231003038</v>
      </c>
      <c r="L3651" s="149">
        <v>38</v>
      </c>
      <c r="M3651" s="30">
        <v>0.26300000000000001</v>
      </c>
      <c r="N3651" s="30">
        <v>0.10780000000000001</v>
      </c>
    </row>
    <row r="3652" spans="1:14">
      <c r="A3652" s="13" t="s">
        <v>166</v>
      </c>
      <c r="B3652" s="14" t="s">
        <v>77</v>
      </c>
      <c r="C3652" s="14" t="s">
        <v>194</v>
      </c>
      <c r="D3652" s="14">
        <v>2017</v>
      </c>
      <c r="E3652" s="14">
        <v>2017</v>
      </c>
      <c r="F3652" s="14" t="s">
        <v>105</v>
      </c>
      <c r="G3652" s="90">
        <v>19181</v>
      </c>
      <c r="H3652" s="96">
        <v>39916</v>
      </c>
      <c r="I3652" s="53">
        <v>148430</v>
      </c>
      <c r="J3652" s="30">
        <v>0.94910179640718562</v>
      </c>
      <c r="K3652" s="30">
        <v>0.91258741258741261</v>
      </c>
      <c r="L3652" s="149">
        <v>38</v>
      </c>
      <c r="M3652" s="30">
        <v>0.26300000000000001</v>
      </c>
      <c r="N3652" s="30">
        <v>0.10780000000000001</v>
      </c>
    </row>
    <row r="3653" spans="1:14">
      <c r="A3653" s="13" t="s">
        <v>167</v>
      </c>
      <c r="B3653" s="14" t="s">
        <v>77</v>
      </c>
      <c r="C3653" s="14" t="s">
        <v>194</v>
      </c>
      <c r="D3653" s="14">
        <v>2017</v>
      </c>
      <c r="E3653" s="14">
        <v>2017</v>
      </c>
      <c r="F3653" s="14" t="s">
        <v>105</v>
      </c>
      <c r="G3653" s="90">
        <v>48890</v>
      </c>
      <c r="H3653" s="96">
        <v>95926</v>
      </c>
      <c r="I3653" s="53">
        <v>442877</v>
      </c>
      <c r="J3653" s="30">
        <v>0.98662913441238564</v>
      </c>
      <c r="K3653" s="30">
        <v>0.98222222222222222</v>
      </c>
      <c r="L3653" s="149">
        <v>9</v>
      </c>
      <c r="M3653" s="30">
        <v>0.33300000000000002</v>
      </c>
      <c r="N3653" s="30">
        <v>4.8099999999999997E-2</v>
      </c>
    </row>
    <row r="3654" spans="1:14">
      <c r="A3654" s="13" t="s">
        <v>168</v>
      </c>
      <c r="B3654" s="14" t="s">
        <v>77</v>
      </c>
      <c r="C3654" s="14" t="s">
        <v>194</v>
      </c>
      <c r="D3654" s="14">
        <v>2017</v>
      </c>
      <c r="E3654" s="14">
        <v>2017</v>
      </c>
      <c r="F3654" s="14" t="s">
        <v>105</v>
      </c>
      <c r="G3654" s="90">
        <v>14830</v>
      </c>
      <c r="H3654" s="96">
        <v>27079</v>
      </c>
      <c r="I3654" s="53">
        <v>79974</v>
      </c>
      <c r="J3654" s="30">
        <v>0.96901893287435459</v>
      </c>
      <c r="K3654" s="30">
        <v>0.96916299559471364</v>
      </c>
      <c r="L3654" s="149">
        <v>38</v>
      </c>
      <c r="M3654" s="30">
        <v>0.26300000000000001</v>
      </c>
      <c r="N3654" s="30">
        <v>0.10780000000000001</v>
      </c>
    </row>
    <row r="3655" spans="1:14">
      <c r="A3655" s="13" t="s">
        <v>169</v>
      </c>
      <c r="B3655" s="14" t="s">
        <v>78</v>
      </c>
      <c r="C3655" s="14" t="s">
        <v>194</v>
      </c>
      <c r="D3655" s="14">
        <v>2017</v>
      </c>
      <c r="E3655" s="14">
        <v>2017</v>
      </c>
      <c r="F3655" s="14" t="s">
        <v>105</v>
      </c>
      <c r="G3655" s="90">
        <v>12450</v>
      </c>
      <c r="H3655" s="96">
        <v>23480</v>
      </c>
      <c r="I3655" s="53">
        <v>64334</v>
      </c>
      <c r="J3655" s="30">
        <v>0.94285714285714284</v>
      </c>
      <c r="K3655" s="30">
        <v>0.97902097902097907</v>
      </c>
      <c r="L3655" s="149">
        <v>38</v>
      </c>
      <c r="M3655" s="30">
        <v>0.26300000000000001</v>
      </c>
      <c r="N3655" s="30">
        <v>0.10780000000000001</v>
      </c>
    </row>
    <row r="3656" spans="1:14">
      <c r="A3656" s="13" t="s">
        <v>170</v>
      </c>
      <c r="B3656" s="14" t="s">
        <v>78</v>
      </c>
      <c r="C3656" s="14" t="s">
        <v>194</v>
      </c>
      <c r="D3656" s="14">
        <v>2017</v>
      </c>
      <c r="E3656" s="14">
        <v>2017</v>
      </c>
      <c r="F3656" s="14" t="s">
        <v>105</v>
      </c>
      <c r="G3656" s="90">
        <v>165</v>
      </c>
      <c r="H3656" s="96">
        <v>282</v>
      </c>
      <c r="I3656" s="53">
        <v>857</v>
      </c>
      <c r="J3656" s="30">
        <v>1</v>
      </c>
      <c r="K3656" s="30">
        <v>1</v>
      </c>
      <c r="L3656" s="149">
        <v>38</v>
      </c>
      <c r="M3656" s="30">
        <v>0.26300000000000001</v>
      </c>
      <c r="N3656" s="30">
        <v>0.10780000000000001</v>
      </c>
    </row>
    <row r="3657" spans="1:14">
      <c r="A3657" s="13" t="s">
        <v>171</v>
      </c>
      <c r="B3657" s="14" t="s">
        <v>78</v>
      </c>
      <c r="C3657" s="14" t="s">
        <v>194</v>
      </c>
      <c r="D3657" s="14">
        <v>2017</v>
      </c>
      <c r="E3657" s="14">
        <v>2017</v>
      </c>
      <c r="F3657" s="14" t="s">
        <v>105</v>
      </c>
      <c r="G3657" s="90">
        <v>3148</v>
      </c>
      <c r="H3657" s="96">
        <v>6664</v>
      </c>
      <c r="I3657" s="53">
        <v>19093</v>
      </c>
      <c r="J3657" s="30">
        <v>0.95</v>
      </c>
      <c r="K3657" s="30">
        <v>0.82178217821782173</v>
      </c>
      <c r="L3657" s="149">
        <v>38</v>
      </c>
      <c r="M3657" s="30">
        <v>0.26300000000000001</v>
      </c>
      <c r="N3657" s="30">
        <v>0.10780000000000001</v>
      </c>
    </row>
    <row r="3658" spans="1:14">
      <c r="A3658" s="13" t="s">
        <v>172</v>
      </c>
      <c r="B3658" s="14" t="s">
        <v>77</v>
      </c>
      <c r="C3658" s="14" t="s">
        <v>194</v>
      </c>
      <c r="D3658" s="14">
        <v>2017</v>
      </c>
      <c r="E3658" s="14">
        <v>2017</v>
      </c>
      <c r="F3658" s="14" t="s">
        <v>105</v>
      </c>
      <c r="G3658" s="90">
        <v>21149</v>
      </c>
      <c r="H3658" s="96">
        <v>40026</v>
      </c>
      <c r="I3658" s="53">
        <v>124562</v>
      </c>
      <c r="J3658" s="30">
        <v>0.97276264591439687</v>
      </c>
      <c r="K3658" s="30">
        <v>0.97597597597597596</v>
      </c>
      <c r="L3658" s="149">
        <v>5</v>
      </c>
      <c r="M3658" s="30">
        <v>0.6</v>
      </c>
      <c r="N3658" s="30">
        <v>7.4000000000000003E-3</v>
      </c>
    </row>
    <row r="3659" spans="1:14">
      <c r="A3659" s="13" t="s">
        <v>173</v>
      </c>
      <c r="B3659" s="14" t="s">
        <v>77</v>
      </c>
      <c r="C3659" s="14" t="s">
        <v>194</v>
      </c>
      <c r="D3659" s="14">
        <v>2017</v>
      </c>
      <c r="E3659" s="14">
        <v>2017</v>
      </c>
      <c r="F3659" s="14" t="s">
        <v>105</v>
      </c>
      <c r="G3659" s="90">
        <v>17390</v>
      </c>
      <c r="H3659" s="96">
        <v>31056</v>
      </c>
      <c r="I3659" s="53">
        <v>129843</v>
      </c>
      <c r="J3659" s="30">
        <v>0.94843049327354256</v>
      </c>
      <c r="K3659" s="30">
        <v>0.71604938271604934</v>
      </c>
      <c r="L3659" s="149">
        <v>38</v>
      </c>
      <c r="M3659" s="30">
        <v>0.26300000000000001</v>
      </c>
      <c r="N3659" s="30">
        <v>0.10780000000000001</v>
      </c>
    </row>
    <row r="3660" spans="1:14">
      <c r="A3660" s="13" t="s">
        <v>174</v>
      </c>
      <c r="B3660" s="14" t="s">
        <v>78</v>
      </c>
      <c r="C3660" s="14" t="s">
        <v>194</v>
      </c>
      <c r="D3660" s="14">
        <v>2017</v>
      </c>
      <c r="E3660" s="14">
        <v>2017</v>
      </c>
      <c r="F3660" s="14" t="s">
        <v>105</v>
      </c>
      <c r="G3660" s="90">
        <v>40049</v>
      </c>
      <c r="H3660" s="96">
        <v>84462</v>
      </c>
      <c r="I3660" s="53">
        <v>250061</v>
      </c>
      <c r="J3660" s="30">
        <v>0.96534921494315107</v>
      </c>
      <c r="K3660" s="30">
        <v>0.93035993740219092</v>
      </c>
      <c r="L3660" s="149">
        <v>5</v>
      </c>
      <c r="M3660" s="30">
        <v>0.8</v>
      </c>
      <c r="N3660" s="30">
        <v>3.2099999999999997E-2</v>
      </c>
    </row>
    <row r="3661" spans="1:14">
      <c r="A3661" s="13" t="s">
        <v>175</v>
      </c>
      <c r="B3661" s="14" t="s">
        <v>78</v>
      </c>
      <c r="C3661" s="14" t="s">
        <v>194</v>
      </c>
      <c r="D3661" s="14">
        <v>2017</v>
      </c>
      <c r="E3661" s="14">
        <v>2017</v>
      </c>
      <c r="F3661" s="14" t="s">
        <v>105</v>
      </c>
      <c r="G3661" s="90">
        <v>5599</v>
      </c>
      <c r="H3661" s="96">
        <v>12877</v>
      </c>
      <c r="I3661" s="53">
        <v>42846</v>
      </c>
      <c r="J3661" s="30">
        <v>0.99514563106796117</v>
      </c>
      <c r="K3661" s="30">
        <v>0.91139240506329111</v>
      </c>
      <c r="L3661" s="149">
        <v>38</v>
      </c>
      <c r="M3661" s="30">
        <v>0.26300000000000001</v>
      </c>
      <c r="N3661" s="30">
        <v>0.10780000000000001</v>
      </c>
    </row>
    <row r="3662" spans="1:14">
      <c r="A3662" s="13" t="s">
        <v>176</v>
      </c>
      <c r="B3662" s="14" t="s">
        <v>78</v>
      </c>
      <c r="C3662" s="14" t="s">
        <v>194</v>
      </c>
      <c r="D3662" s="14">
        <v>2017</v>
      </c>
      <c r="E3662" s="14">
        <v>2017</v>
      </c>
      <c r="F3662" s="14" t="s">
        <v>105</v>
      </c>
      <c r="G3662" s="90">
        <v>4300</v>
      </c>
      <c r="H3662" s="96">
        <v>9316</v>
      </c>
      <c r="I3662" s="53">
        <v>27383</v>
      </c>
      <c r="J3662" s="30">
        <v>0.88262910798122063</v>
      </c>
      <c r="K3662" s="30">
        <v>0.9452054794520548</v>
      </c>
      <c r="L3662" s="149">
        <v>38</v>
      </c>
      <c r="M3662" s="30">
        <v>0.26300000000000001</v>
      </c>
      <c r="N3662" s="30">
        <v>0.10780000000000001</v>
      </c>
    </row>
    <row r="3663" spans="1:14">
      <c r="A3663" s="13" t="s">
        <v>177</v>
      </c>
      <c r="B3663" s="14" t="s">
        <v>78</v>
      </c>
      <c r="C3663" s="14" t="s">
        <v>194</v>
      </c>
      <c r="D3663" s="14">
        <v>2017</v>
      </c>
      <c r="E3663" s="14">
        <v>2017</v>
      </c>
      <c r="F3663" s="14" t="s">
        <v>105</v>
      </c>
      <c r="G3663" s="90">
        <v>971</v>
      </c>
      <c r="H3663" s="96">
        <v>1701</v>
      </c>
      <c r="I3663" s="53">
        <v>5002</v>
      </c>
      <c r="J3663" s="30">
        <v>0.98076923076923073</v>
      </c>
      <c r="K3663" s="30">
        <v>0.66666666666666663</v>
      </c>
      <c r="L3663" s="149">
        <v>38</v>
      </c>
      <c r="M3663" s="30">
        <v>0.26300000000000001</v>
      </c>
      <c r="N3663" s="30">
        <v>0.10780000000000001</v>
      </c>
    </row>
    <row r="3664" spans="1:14">
      <c r="A3664" s="13" t="s">
        <v>178</v>
      </c>
      <c r="B3664" s="14" t="s">
        <v>77</v>
      </c>
      <c r="C3664" s="14" t="s">
        <v>194</v>
      </c>
      <c r="D3664" s="14">
        <v>2017</v>
      </c>
      <c r="E3664" s="14">
        <v>2017</v>
      </c>
      <c r="F3664" s="14" t="s">
        <v>105</v>
      </c>
      <c r="G3664" s="90">
        <v>51786</v>
      </c>
      <c r="H3664" s="96">
        <v>121167</v>
      </c>
      <c r="I3664" s="53">
        <v>259012</v>
      </c>
      <c r="J3664" s="30">
        <v>0.97801608579088473</v>
      </c>
      <c r="K3664" s="30">
        <v>0.93841642228739008</v>
      </c>
      <c r="L3664" s="149">
        <v>9</v>
      </c>
      <c r="M3664" s="30">
        <v>0.33300000000000002</v>
      </c>
      <c r="N3664" s="30">
        <v>3.7600000000000001E-2</v>
      </c>
    </row>
    <row r="3665" spans="1:14">
      <c r="A3665" s="13" t="s">
        <v>179</v>
      </c>
      <c r="B3665" s="14" t="s">
        <v>78</v>
      </c>
      <c r="C3665" s="14" t="s">
        <v>194</v>
      </c>
      <c r="D3665" s="14">
        <v>2017</v>
      </c>
      <c r="E3665" s="14">
        <v>2017</v>
      </c>
      <c r="F3665" s="14" t="s">
        <v>105</v>
      </c>
      <c r="G3665" s="90">
        <v>2969</v>
      </c>
      <c r="H3665" s="96">
        <v>5218</v>
      </c>
      <c r="I3665" s="53">
        <v>14260</v>
      </c>
      <c r="J3665" s="30">
        <v>0.97727272727272729</v>
      </c>
      <c r="K3665" s="30">
        <v>0.98888888888888893</v>
      </c>
      <c r="L3665" s="149">
        <v>38</v>
      </c>
      <c r="M3665" s="30">
        <v>0.26300000000000001</v>
      </c>
      <c r="N3665" s="30">
        <v>0.10780000000000001</v>
      </c>
    </row>
    <row r="3666" spans="1:14">
      <c r="A3666" s="13" t="s">
        <v>180</v>
      </c>
      <c r="B3666" s="14" t="s">
        <v>77</v>
      </c>
      <c r="C3666" s="14" t="s">
        <v>194</v>
      </c>
      <c r="D3666" s="14">
        <v>2017</v>
      </c>
      <c r="E3666" s="14">
        <v>2017</v>
      </c>
      <c r="F3666" s="14" t="s">
        <v>105</v>
      </c>
      <c r="G3666" s="90">
        <v>36121</v>
      </c>
      <c r="H3666" s="96">
        <v>72777</v>
      </c>
      <c r="I3666" s="53">
        <v>240805</v>
      </c>
      <c r="J3666" s="30">
        <v>0.98994252873563215</v>
      </c>
      <c r="K3666" s="30">
        <v>0.97167138810198306</v>
      </c>
      <c r="L3666" s="149">
        <v>8</v>
      </c>
      <c r="M3666" s="30">
        <v>0.25</v>
      </c>
      <c r="N3666" s="30">
        <v>6.08E-2</v>
      </c>
    </row>
    <row r="3667" spans="1:14">
      <c r="A3667" s="13" t="s">
        <v>181</v>
      </c>
      <c r="B3667" s="14" t="s">
        <v>77</v>
      </c>
      <c r="C3667" s="14" t="s">
        <v>194</v>
      </c>
      <c r="D3667" s="14">
        <v>2017</v>
      </c>
      <c r="E3667" s="14">
        <v>2017</v>
      </c>
      <c r="F3667" s="14" t="s">
        <v>105</v>
      </c>
      <c r="G3667" s="90">
        <v>10008</v>
      </c>
      <c r="H3667" s="96">
        <v>19496</v>
      </c>
      <c r="I3667" s="53">
        <v>59967</v>
      </c>
      <c r="J3667" s="30">
        <v>0.905829596412556</v>
      </c>
      <c r="K3667" s="30">
        <v>0.96244131455399062</v>
      </c>
      <c r="L3667" s="149">
        <v>38</v>
      </c>
      <c r="M3667" s="30">
        <v>0.26300000000000001</v>
      </c>
      <c r="N3667" s="30">
        <v>0.10780000000000001</v>
      </c>
    </row>
    <row r="3668" spans="1:14">
      <c r="A3668" s="13" t="s">
        <v>182</v>
      </c>
      <c r="B3668" s="14" t="s">
        <v>78</v>
      </c>
      <c r="C3668" s="14" t="s">
        <v>194</v>
      </c>
      <c r="D3668" s="14">
        <v>2017</v>
      </c>
      <c r="E3668" s="14">
        <v>2017</v>
      </c>
      <c r="F3668" s="14" t="s">
        <v>105</v>
      </c>
      <c r="G3668" s="90">
        <v>5897</v>
      </c>
      <c r="H3668" s="96">
        <v>12732</v>
      </c>
      <c r="I3668" s="53">
        <v>32848</v>
      </c>
      <c r="J3668" s="30">
        <v>0.99649122807017543</v>
      </c>
      <c r="K3668" s="30">
        <v>0.89451476793248941</v>
      </c>
      <c r="L3668" s="149">
        <v>38</v>
      </c>
      <c r="M3668" s="30">
        <v>0.26300000000000001</v>
      </c>
      <c r="N3668" s="30">
        <v>0.10780000000000001</v>
      </c>
    </row>
    <row r="3669" spans="1:14">
      <c r="A3669" s="56" t="s">
        <v>183</v>
      </c>
      <c r="B3669" s="14" t="s">
        <v>66</v>
      </c>
      <c r="C3669" s="14" t="s">
        <v>195</v>
      </c>
      <c r="D3669" s="14">
        <v>2017</v>
      </c>
      <c r="E3669" s="14">
        <v>2017</v>
      </c>
      <c r="F3669" s="14" t="s">
        <v>105</v>
      </c>
      <c r="G3669" s="91">
        <v>2009378</v>
      </c>
      <c r="H3669" s="97">
        <v>4163868</v>
      </c>
      <c r="I3669" s="53">
        <f>SUM(I3670:I3727)</f>
        <v>13490894</v>
      </c>
      <c r="J3669" s="30">
        <v>0.98048198680221155</v>
      </c>
      <c r="K3669" s="30">
        <v>0.94238892660481255</v>
      </c>
      <c r="L3669" s="149">
        <v>504</v>
      </c>
      <c r="M3669" s="30">
        <v>0.39500000000000002</v>
      </c>
      <c r="N3669" s="30">
        <v>7.2999999999999995E-2</v>
      </c>
    </row>
    <row r="3670" spans="1:14">
      <c r="A3670" s="56" t="s">
        <v>184</v>
      </c>
      <c r="B3670" s="14" t="s">
        <v>77</v>
      </c>
      <c r="C3670" s="14" t="s">
        <v>195</v>
      </c>
      <c r="D3670" s="14">
        <v>2017</v>
      </c>
      <c r="E3670" s="14">
        <v>2017</v>
      </c>
      <c r="F3670" s="14" t="s">
        <v>105</v>
      </c>
      <c r="G3670" s="91">
        <v>57764</v>
      </c>
      <c r="H3670" s="97">
        <v>109769</v>
      </c>
      <c r="I3670" s="53">
        <v>439615</v>
      </c>
      <c r="J3670" s="30">
        <v>0.9945440374123149</v>
      </c>
      <c r="K3670" s="30">
        <v>0.9889033942558747</v>
      </c>
      <c r="L3670" s="149">
        <v>13</v>
      </c>
      <c r="M3670" s="30">
        <v>0.53800000000000003</v>
      </c>
      <c r="N3670" s="30">
        <v>4.7300000000000002E-2</v>
      </c>
    </row>
    <row r="3671" spans="1:14">
      <c r="A3671" s="56" t="s">
        <v>185</v>
      </c>
      <c r="B3671" s="14" t="s">
        <v>78</v>
      </c>
      <c r="C3671" s="14" t="s">
        <v>195</v>
      </c>
      <c r="D3671" s="14">
        <v>2017</v>
      </c>
      <c r="E3671" s="14">
        <v>2017</v>
      </c>
      <c r="F3671" s="14" t="s">
        <v>105</v>
      </c>
      <c r="G3671" s="91">
        <v>87</v>
      </c>
      <c r="H3671" s="97">
        <v>146</v>
      </c>
      <c r="I3671" s="53">
        <v>340</v>
      </c>
      <c r="J3671" s="30">
        <v>1</v>
      </c>
      <c r="K3671" s="30">
        <v>0.66666666666666663</v>
      </c>
      <c r="L3671" s="149">
        <v>44</v>
      </c>
      <c r="M3671" s="30">
        <v>0.27300000000000002</v>
      </c>
      <c r="N3671" s="30">
        <v>0.1</v>
      </c>
    </row>
    <row r="3672" spans="1:14">
      <c r="A3672" s="56" t="s">
        <v>186</v>
      </c>
      <c r="B3672" s="14" t="s">
        <v>78</v>
      </c>
      <c r="C3672" s="14" t="s">
        <v>195</v>
      </c>
      <c r="D3672" s="14">
        <v>2017</v>
      </c>
      <c r="E3672" s="14">
        <v>2017</v>
      </c>
      <c r="F3672" s="14" t="s">
        <v>105</v>
      </c>
      <c r="G3672" s="91">
        <v>1705</v>
      </c>
      <c r="H3672" s="97">
        <v>3129</v>
      </c>
      <c r="I3672" s="53">
        <v>8383</v>
      </c>
      <c r="J3672" s="30">
        <v>0.96250000000000002</v>
      </c>
      <c r="K3672" s="30">
        <v>0.9642857142857143</v>
      </c>
      <c r="L3672" s="149">
        <v>44</v>
      </c>
      <c r="M3672" s="30">
        <v>0.27300000000000002</v>
      </c>
      <c r="N3672" s="30">
        <v>0.1</v>
      </c>
    </row>
    <row r="3673" spans="1:14">
      <c r="A3673" s="56" t="s">
        <v>187</v>
      </c>
      <c r="B3673" s="14" t="s">
        <v>78</v>
      </c>
      <c r="C3673" s="14" t="s">
        <v>195</v>
      </c>
      <c r="D3673" s="14">
        <v>2017</v>
      </c>
      <c r="E3673" s="14">
        <v>2017</v>
      </c>
      <c r="F3673" s="14" t="s">
        <v>105</v>
      </c>
      <c r="G3673" s="91">
        <v>16664</v>
      </c>
      <c r="H3673" s="97">
        <v>31098</v>
      </c>
      <c r="I3673" s="53">
        <v>83163</v>
      </c>
      <c r="J3673" s="30">
        <v>0.83844339622641506</v>
      </c>
      <c r="K3673" s="30">
        <v>0.94304857621440541</v>
      </c>
      <c r="L3673" s="149">
        <v>44</v>
      </c>
      <c r="M3673" s="30">
        <v>0.27300000000000002</v>
      </c>
      <c r="N3673" s="30">
        <v>0.1</v>
      </c>
    </row>
    <row r="3674" spans="1:14">
      <c r="A3674" s="56" t="s">
        <v>188</v>
      </c>
      <c r="B3674" s="14" t="s">
        <v>78</v>
      </c>
      <c r="C3674" s="14" t="s">
        <v>195</v>
      </c>
      <c r="D3674" s="14">
        <v>2017</v>
      </c>
      <c r="E3674" s="14">
        <v>2017</v>
      </c>
      <c r="F3674" s="14" t="s">
        <v>105</v>
      </c>
      <c r="G3674" s="91">
        <v>2825</v>
      </c>
      <c r="H3674" s="97">
        <v>5097</v>
      </c>
      <c r="I3674" s="53">
        <v>12360</v>
      </c>
      <c r="J3674" s="30">
        <v>0.97777777777777775</v>
      </c>
      <c r="K3674" s="30">
        <v>0.93333333333333335</v>
      </c>
      <c r="L3674" s="149">
        <v>44</v>
      </c>
      <c r="M3674" s="30">
        <v>0.27300000000000002</v>
      </c>
      <c r="N3674" s="30">
        <v>0.1</v>
      </c>
    </row>
    <row r="3675" spans="1:14">
      <c r="A3675" s="56" t="s">
        <v>189</v>
      </c>
      <c r="B3675" s="14" t="s">
        <v>78</v>
      </c>
      <c r="C3675" s="14" t="s">
        <v>195</v>
      </c>
      <c r="D3675" s="14">
        <v>2017</v>
      </c>
      <c r="E3675" s="14">
        <v>2017</v>
      </c>
      <c r="F3675" s="14" t="s">
        <v>105</v>
      </c>
      <c r="G3675" s="91">
        <v>693</v>
      </c>
      <c r="H3675" s="97">
        <v>1638</v>
      </c>
      <c r="I3675" s="53">
        <v>9225</v>
      </c>
      <c r="J3675" s="30">
        <v>1</v>
      </c>
      <c r="K3675" s="30">
        <v>1</v>
      </c>
      <c r="L3675" s="149">
        <v>44</v>
      </c>
      <c r="M3675" s="30">
        <v>0.27300000000000002</v>
      </c>
      <c r="N3675" s="30">
        <v>0.1</v>
      </c>
    </row>
    <row r="3676" spans="1:14">
      <c r="A3676" s="56" t="s">
        <v>190</v>
      </c>
      <c r="B3676" s="14" t="s">
        <v>77</v>
      </c>
      <c r="C3676" s="14" t="s">
        <v>195</v>
      </c>
      <c r="D3676" s="14">
        <v>2017</v>
      </c>
      <c r="E3676" s="14">
        <v>2017</v>
      </c>
      <c r="F3676" s="14" t="s">
        <v>105</v>
      </c>
      <c r="G3676" s="91">
        <v>31637</v>
      </c>
      <c r="H3676" s="97">
        <v>63174</v>
      </c>
      <c r="I3676" s="53">
        <v>275511</v>
      </c>
      <c r="J3676" s="30">
        <v>0.97217235188509876</v>
      </c>
      <c r="K3676" s="30">
        <v>0.97880539499036612</v>
      </c>
      <c r="L3676" s="149">
        <v>10</v>
      </c>
      <c r="M3676" s="30">
        <v>0.3</v>
      </c>
      <c r="N3676" s="30">
        <v>6.9000000000000006E-2</v>
      </c>
    </row>
    <row r="3677" spans="1:14">
      <c r="A3677" s="56" t="s">
        <v>191</v>
      </c>
      <c r="B3677" s="14" t="s">
        <v>78</v>
      </c>
      <c r="C3677" s="14" t="s">
        <v>195</v>
      </c>
      <c r="D3677" s="14">
        <v>2017</v>
      </c>
      <c r="E3677" s="14">
        <v>2017</v>
      </c>
      <c r="F3677" s="14" t="s">
        <v>105</v>
      </c>
      <c r="G3677" s="91">
        <v>2544</v>
      </c>
      <c r="H3677" s="97">
        <v>5224</v>
      </c>
      <c r="I3677" s="53">
        <v>11968</v>
      </c>
      <c r="J3677" s="30">
        <v>0.98837209302325579</v>
      </c>
      <c r="K3677" s="30">
        <v>0.93442622950819676</v>
      </c>
      <c r="L3677" s="149">
        <v>44</v>
      </c>
      <c r="M3677" s="30">
        <v>0.27300000000000002</v>
      </c>
      <c r="N3677" s="30">
        <v>0.1</v>
      </c>
    </row>
    <row r="3678" spans="1:14">
      <c r="A3678" s="56" t="s">
        <v>192</v>
      </c>
      <c r="B3678" s="14" t="s">
        <v>78</v>
      </c>
      <c r="C3678" s="14" t="s">
        <v>195</v>
      </c>
      <c r="D3678" s="14">
        <v>2017</v>
      </c>
      <c r="E3678" s="14">
        <v>2017</v>
      </c>
      <c r="F3678" s="14" t="s">
        <v>105</v>
      </c>
      <c r="G3678" s="91">
        <v>6936</v>
      </c>
      <c r="H3678" s="97">
        <v>12339</v>
      </c>
      <c r="I3678" s="53">
        <v>39148</v>
      </c>
      <c r="J3678" s="30">
        <v>0.99150141643059486</v>
      </c>
      <c r="K3678" s="30">
        <v>0.9923371647509579</v>
      </c>
      <c r="L3678" s="149">
        <v>44</v>
      </c>
      <c r="M3678" s="30">
        <v>0.27300000000000002</v>
      </c>
      <c r="N3678" s="30">
        <v>0.1</v>
      </c>
    </row>
    <row r="3679" spans="1:14">
      <c r="A3679" s="13" t="s">
        <v>134</v>
      </c>
      <c r="B3679" s="14" t="s">
        <v>77</v>
      </c>
      <c r="C3679" s="14" t="s">
        <v>195</v>
      </c>
      <c r="D3679" s="14">
        <v>2017</v>
      </c>
      <c r="E3679" s="14">
        <v>2017</v>
      </c>
      <c r="F3679" s="14" t="s">
        <v>105</v>
      </c>
      <c r="G3679" s="91">
        <v>90287</v>
      </c>
      <c r="H3679" s="97">
        <v>209659</v>
      </c>
      <c r="I3679" s="53">
        <v>496676</v>
      </c>
      <c r="J3679" s="30">
        <v>0.95021037868162694</v>
      </c>
      <c r="K3679" s="30">
        <v>0.9712918660287081</v>
      </c>
      <c r="L3679" s="149">
        <v>24</v>
      </c>
      <c r="M3679" s="30">
        <v>0.5</v>
      </c>
      <c r="N3679" s="30">
        <v>4.0800000000000003E-2</v>
      </c>
    </row>
    <row r="3680" spans="1:14">
      <c r="A3680" s="13" t="s">
        <v>135</v>
      </c>
      <c r="B3680" s="14" t="s">
        <v>78</v>
      </c>
      <c r="C3680" s="14" t="s">
        <v>195</v>
      </c>
      <c r="D3680" s="14">
        <v>2017</v>
      </c>
      <c r="E3680" s="14">
        <v>2017</v>
      </c>
      <c r="F3680" s="14" t="s">
        <v>105</v>
      </c>
      <c r="G3680" s="91">
        <v>1541</v>
      </c>
      <c r="H3680" s="97">
        <v>3549</v>
      </c>
      <c r="I3680" s="53">
        <v>12583</v>
      </c>
      <c r="J3680" s="30">
        <v>0.97222222222222221</v>
      </c>
      <c r="K3680" s="30">
        <v>0.96153846153846156</v>
      </c>
      <c r="L3680" s="149">
        <v>44</v>
      </c>
      <c r="M3680" s="30">
        <v>0.27300000000000002</v>
      </c>
      <c r="N3680" s="30">
        <v>0.1</v>
      </c>
    </row>
    <row r="3681" spans="1:14">
      <c r="A3681" s="13" t="s">
        <v>136</v>
      </c>
      <c r="B3681" s="14" t="s">
        <v>78</v>
      </c>
      <c r="C3681" s="14" t="s">
        <v>195</v>
      </c>
      <c r="D3681" s="14">
        <v>2017</v>
      </c>
      <c r="E3681" s="14">
        <v>2017</v>
      </c>
      <c r="F3681" s="14" t="s">
        <v>105</v>
      </c>
      <c r="G3681" s="91">
        <v>12286</v>
      </c>
      <c r="H3681" s="97">
        <v>20701</v>
      </c>
      <c r="I3681" s="53">
        <v>56249</v>
      </c>
      <c r="J3681" s="30">
        <v>0.99335548172757471</v>
      </c>
      <c r="K3681" s="30">
        <v>0.98839907192575405</v>
      </c>
      <c r="L3681" s="149">
        <v>44</v>
      </c>
      <c r="M3681" s="30">
        <v>0.27300000000000002</v>
      </c>
      <c r="N3681" s="30">
        <v>0.1</v>
      </c>
    </row>
    <row r="3682" spans="1:14">
      <c r="A3682" s="13" t="s">
        <v>137</v>
      </c>
      <c r="B3682" s="14" t="s">
        <v>78</v>
      </c>
      <c r="C3682" s="14" t="s">
        <v>195</v>
      </c>
      <c r="D3682" s="14">
        <v>2017</v>
      </c>
      <c r="E3682" s="14">
        <v>2017</v>
      </c>
      <c r="F3682" s="14" t="s">
        <v>105</v>
      </c>
      <c r="G3682" s="91">
        <v>17252</v>
      </c>
      <c r="H3682" s="97">
        <v>41719</v>
      </c>
      <c r="I3682" s="53">
        <v>95197</v>
      </c>
      <c r="J3682" s="30">
        <v>0.98099415204678364</v>
      </c>
      <c r="K3682" s="30">
        <v>0.93779904306220097</v>
      </c>
      <c r="L3682" s="149">
        <v>44</v>
      </c>
      <c r="M3682" s="30">
        <v>0.27300000000000002</v>
      </c>
      <c r="N3682" s="30">
        <v>0.1</v>
      </c>
    </row>
    <row r="3683" spans="1:14">
      <c r="A3683" s="13" t="s">
        <v>138</v>
      </c>
      <c r="B3683" s="14" t="s">
        <v>78</v>
      </c>
      <c r="C3683" s="14" t="s">
        <v>195</v>
      </c>
      <c r="D3683" s="14">
        <v>2017</v>
      </c>
      <c r="E3683" s="14">
        <v>2017</v>
      </c>
      <c r="F3683" s="14" t="s">
        <v>105</v>
      </c>
      <c r="G3683" s="91">
        <v>1020</v>
      </c>
      <c r="H3683" s="97">
        <v>1922</v>
      </c>
      <c r="I3683" s="53">
        <v>5700</v>
      </c>
      <c r="J3683" s="30">
        <v>1</v>
      </c>
      <c r="K3683" s="30">
        <v>0.88235294117647056</v>
      </c>
      <c r="L3683" s="149">
        <v>44</v>
      </c>
      <c r="M3683" s="30">
        <v>0.27300000000000002</v>
      </c>
      <c r="N3683" s="30">
        <v>0.1</v>
      </c>
    </row>
    <row r="3684" spans="1:14">
      <c r="A3684" s="13" t="s">
        <v>139</v>
      </c>
      <c r="B3684" s="14" t="s">
        <v>78</v>
      </c>
      <c r="C3684" s="14" t="s">
        <v>195</v>
      </c>
      <c r="D3684" s="14">
        <v>2017</v>
      </c>
      <c r="E3684" s="14">
        <v>2017</v>
      </c>
      <c r="F3684" s="14" t="s">
        <v>105</v>
      </c>
      <c r="G3684" s="91">
        <v>69686</v>
      </c>
      <c r="H3684" s="97">
        <v>162134</v>
      </c>
      <c r="I3684" s="53">
        <v>416182</v>
      </c>
      <c r="J3684" s="30">
        <v>0.98822209758833424</v>
      </c>
      <c r="K3684" s="30">
        <v>0.94363716424482602</v>
      </c>
      <c r="L3684" s="149">
        <v>13</v>
      </c>
      <c r="M3684" s="30">
        <v>0.308</v>
      </c>
      <c r="N3684" s="30">
        <v>2.4500000000000001E-2</v>
      </c>
    </row>
    <row r="3685" spans="1:14">
      <c r="A3685" s="13" t="s">
        <v>140</v>
      </c>
      <c r="B3685" s="14" t="s">
        <v>78</v>
      </c>
      <c r="C3685" s="14" t="s">
        <v>195</v>
      </c>
      <c r="D3685" s="14">
        <v>2017</v>
      </c>
      <c r="E3685" s="14">
        <v>2017</v>
      </c>
      <c r="F3685" s="14" t="s">
        <v>105</v>
      </c>
      <c r="G3685" s="91">
        <v>10818</v>
      </c>
      <c r="H3685" s="97">
        <v>24644</v>
      </c>
      <c r="I3685" s="53">
        <v>58122</v>
      </c>
      <c r="J3685" s="30">
        <v>1</v>
      </c>
      <c r="K3685" s="30">
        <v>0.96368715083798884</v>
      </c>
      <c r="L3685" s="149">
        <v>44</v>
      </c>
      <c r="M3685" s="30">
        <v>0.27300000000000002</v>
      </c>
      <c r="N3685" s="30">
        <v>0.1</v>
      </c>
    </row>
    <row r="3686" spans="1:14">
      <c r="A3686" s="13" t="s">
        <v>141</v>
      </c>
      <c r="B3686" s="14" t="s">
        <v>78</v>
      </c>
      <c r="C3686" s="14" t="s">
        <v>195</v>
      </c>
      <c r="D3686" s="14">
        <v>2017</v>
      </c>
      <c r="E3686" s="14">
        <v>2017</v>
      </c>
      <c r="F3686" s="14" t="s">
        <v>105</v>
      </c>
      <c r="G3686" s="91">
        <v>6452</v>
      </c>
      <c r="H3686" s="97">
        <v>12118</v>
      </c>
      <c r="I3686" s="53">
        <v>32691</v>
      </c>
      <c r="J3686" s="30">
        <v>0.94357366771159878</v>
      </c>
      <c r="K3686" s="30">
        <v>0.91928251121076232</v>
      </c>
      <c r="L3686" s="149">
        <v>44</v>
      </c>
      <c r="M3686" s="30">
        <v>0.27300000000000002</v>
      </c>
      <c r="N3686" s="30">
        <v>0.1</v>
      </c>
    </row>
    <row r="3687" spans="1:14">
      <c r="A3687" s="13" t="s">
        <v>142</v>
      </c>
      <c r="B3687" s="14" t="s">
        <v>78</v>
      </c>
      <c r="C3687" s="14" t="s">
        <v>195</v>
      </c>
      <c r="D3687" s="14">
        <v>2017</v>
      </c>
      <c r="E3687" s="14">
        <v>2017</v>
      </c>
      <c r="F3687" s="14" t="s">
        <v>105</v>
      </c>
      <c r="G3687" s="91">
        <v>1573</v>
      </c>
      <c r="H3687" s="97">
        <v>3083</v>
      </c>
      <c r="I3687" s="53">
        <v>8022</v>
      </c>
      <c r="J3687" s="30">
        <v>0.91549295774647887</v>
      </c>
      <c r="K3687" s="30">
        <v>0.89130434782608692</v>
      </c>
      <c r="L3687" s="149">
        <v>44</v>
      </c>
      <c r="M3687" s="30">
        <v>0.27300000000000002</v>
      </c>
      <c r="N3687" s="30">
        <v>0.1</v>
      </c>
    </row>
    <row r="3688" spans="1:14">
      <c r="A3688" s="13" t="s">
        <v>143</v>
      </c>
      <c r="B3688" s="14" t="s">
        <v>79</v>
      </c>
      <c r="C3688" s="14" t="s">
        <v>195</v>
      </c>
      <c r="D3688" s="14">
        <v>2017</v>
      </c>
      <c r="E3688" s="14">
        <v>2017</v>
      </c>
      <c r="F3688" s="14" t="s">
        <v>105</v>
      </c>
      <c r="G3688" s="91">
        <v>535925</v>
      </c>
      <c r="H3688" s="97">
        <v>1079610</v>
      </c>
      <c r="I3688" s="53">
        <v>3999699</v>
      </c>
      <c r="J3688" s="30">
        <v>0.98555195439103438</v>
      </c>
      <c r="K3688" s="30">
        <v>0.90651959576041408</v>
      </c>
      <c r="L3688" s="149">
        <v>189</v>
      </c>
      <c r="M3688" s="30">
        <v>0.44400000000000001</v>
      </c>
      <c r="N3688" s="30">
        <v>0.11550000000000001</v>
      </c>
    </row>
    <row r="3689" spans="1:14">
      <c r="A3689" s="13" t="s">
        <v>144</v>
      </c>
      <c r="B3689" s="14" t="s">
        <v>78</v>
      </c>
      <c r="C3689" s="14" t="s">
        <v>195</v>
      </c>
      <c r="D3689" s="14">
        <v>2017</v>
      </c>
      <c r="E3689" s="14">
        <v>2017</v>
      </c>
      <c r="F3689" s="14" t="s">
        <v>105</v>
      </c>
      <c r="G3689" s="91">
        <v>11796</v>
      </c>
      <c r="H3689" s="97">
        <v>28673</v>
      </c>
      <c r="I3689" s="53">
        <v>70968</v>
      </c>
      <c r="J3689" s="30">
        <v>0.99750623441396513</v>
      </c>
      <c r="K3689" s="30">
        <v>0.95488721804511278</v>
      </c>
      <c r="L3689" s="149">
        <v>44</v>
      </c>
      <c r="M3689" s="30">
        <v>0.27300000000000002</v>
      </c>
      <c r="N3689" s="30">
        <v>0.1</v>
      </c>
    </row>
    <row r="3690" spans="1:14">
      <c r="A3690" s="13" t="s">
        <v>145</v>
      </c>
      <c r="B3690" s="14" t="s">
        <v>78</v>
      </c>
      <c r="C3690" s="14" t="s">
        <v>195</v>
      </c>
      <c r="D3690" s="14">
        <v>2017</v>
      </c>
      <c r="E3690" s="14">
        <v>2017</v>
      </c>
      <c r="F3690" s="14" t="s">
        <v>105</v>
      </c>
      <c r="G3690" s="91">
        <v>5991</v>
      </c>
      <c r="H3690" s="97">
        <v>9913</v>
      </c>
      <c r="I3690" s="53">
        <v>47571</v>
      </c>
      <c r="J3690" s="30">
        <v>0.98083067092651754</v>
      </c>
      <c r="K3690" s="30">
        <v>0.93867924528301883</v>
      </c>
      <c r="L3690" s="149">
        <v>44</v>
      </c>
      <c r="M3690" s="30">
        <v>0.27300000000000002</v>
      </c>
      <c r="N3690" s="30">
        <v>0.1</v>
      </c>
    </row>
    <row r="3691" spans="1:14">
      <c r="A3691" s="13" t="s">
        <v>146</v>
      </c>
      <c r="B3691" s="14" t="s">
        <v>78</v>
      </c>
      <c r="C3691" s="14" t="s">
        <v>195</v>
      </c>
      <c r="D3691" s="14">
        <v>2017</v>
      </c>
      <c r="E3691" s="14">
        <v>2017</v>
      </c>
      <c r="F3691" s="14" t="s">
        <v>105</v>
      </c>
      <c r="G3691" s="91">
        <v>1007</v>
      </c>
      <c r="H3691" s="97">
        <v>1833</v>
      </c>
      <c r="I3691" s="53">
        <v>4809</v>
      </c>
      <c r="J3691" s="30">
        <v>0.86046511627906974</v>
      </c>
      <c r="K3691" s="30">
        <v>0.6</v>
      </c>
      <c r="L3691" s="149">
        <v>44</v>
      </c>
      <c r="M3691" s="30">
        <v>0.27300000000000002</v>
      </c>
      <c r="N3691" s="30">
        <v>0.1</v>
      </c>
    </row>
    <row r="3692" spans="1:14">
      <c r="A3692" s="13" t="s">
        <v>147</v>
      </c>
      <c r="B3692" s="14" t="s">
        <v>78</v>
      </c>
      <c r="C3692" s="14" t="s">
        <v>195</v>
      </c>
      <c r="D3692" s="14">
        <v>2017</v>
      </c>
      <c r="E3692" s="14">
        <v>2017</v>
      </c>
      <c r="F3692" s="14" t="s">
        <v>105</v>
      </c>
      <c r="G3692" s="91">
        <v>6272</v>
      </c>
      <c r="H3692" s="97">
        <v>11853</v>
      </c>
      <c r="I3692" s="53">
        <v>41642</v>
      </c>
      <c r="J3692" s="30">
        <v>0.9240837696335078</v>
      </c>
      <c r="K3692" s="30">
        <v>0.93927125506072873</v>
      </c>
      <c r="L3692" s="149">
        <v>44</v>
      </c>
      <c r="M3692" s="30">
        <v>0.27300000000000002</v>
      </c>
      <c r="N3692" s="30">
        <v>0.1</v>
      </c>
    </row>
    <row r="3693" spans="1:14">
      <c r="A3693" s="13" t="s">
        <v>148</v>
      </c>
      <c r="B3693" s="14" t="s">
        <v>78</v>
      </c>
      <c r="C3693" s="14" t="s">
        <v>195</v>
      </c>
      <c r="D3693" s="14">
        <v>2017</v>
      </c>
      <c r="E3693" s="14">
        <v>2017</v>
      </c>
      <c r="F3693" s="14" t="s">
        <v>105</v>
      </c>
      <c r="G3693" s="91">
        <v>23896</v>
      </c>
      <c r="H3693" s="97">
        <v>55480</v>
      </c>
      <c r="I3693" s="53">
        <v>140547</v>
      </c>
      <c r="J3693" s="30">
        <v>0.96699029126213587</v>
      </c>
      <c r="K3693" s="30">
        <v>0.97667638483965014</v>
      </c>
      <c r="L3693" s="149">
        <v>3</v>
      </c>
      <c r="M3693" s="30">
        <v>0</v>
      </c>
      <c r="N3693" s="30">
        <v>2.07E-2</v>
      </c>
    </row>
    <row r="3694" spans="1:14">
      <c r="A3694" s="13" t="s">
        <v>149</v>
      </c>
      <c r="B3694" s="14" t="s">
        <v>78</v>
      </c>
      <c r="C3694" s="14" t="s">
        <v>195</v>
      </c>
      <c r="D3694" s="14">
        <v>2017</v>
      </c>
      <c r="E3694" s="14">
        <v>2017</v>
      </c>
      <c r="F3694" s="14" t="s">
        <v>105</v>
      </c>
      <c r="G3694" s="91">
        <v>554</v>
      </c>
      <c r="H3694" s="97">
        <v>1186</v>
      </c>
      <c r="I3694" s="53">
        <v>3198</v>
      </c>
      <c r="J3694" s="30">
        <v>0.93333333333333335</v>
      </c>
      <c r="K3694" s="30">
        <v>1</v>
      </c>
      <c r="L3694" s="149">
        <v>44</v>
      </c>
      <c r="M3694" s="30">
        <v>0.27300000000000002</v>
      </c>
      <c r="N3694" s="30">
        <v>0.1</v>
      </c>
    </row>
    <row r="3695" spans="1:14">
      <c r="A3695" s="13" t="s">
        <v>150</v>
      </c>
      <c r="B3695" s="14" t="s">
        <v>78</v>
      </c>
      <c r="C3695" s="14" t="s">
        <v>195</v>
      </c>
      <c r="D3695" s="14">
        <v>2017</v>
      </c>
      <c r="E3695" s="14">
        <v>2017</v>
      </c>
      <c r="F3695" s="14" t="s">
        <v>105</v>
      </c>
      <c r="G3695" s="91">
        <v>440</v>
      </c>
      <c r="H3695" s="97">
        <v>714</v>
      </c>
      <c r="I3695" s="53">
        <v>3822</v>
      </c>
      <c r="J3695" s="30">
        <v>1</v>
      </c>
      <c r="K3695" s="30">
        <v>0.9375</v>
      </c>
      <c r="L3695" s="149">
        <v>44</v>
      </c>
      <c r="M3695" s="30">
        <v>0.27300000000000002</v>
      </c>
      <c r="N3695" s="30">
        <v>0.1</v>
      </c>
    </row>
    <row r="3696" spans="1:14">
      <c r="A3696" s="13" t="s">
        <v>151</v>
      </c>
      <c r="B3696" s="14" t="s">
        <v>78</v>
      </c>
      <c r="C3696" s="14" t="s">
        <v>195</v>
      </c>
      <c r="D3696" s="14">
        <v>2017</v>
      </c>
      <c r="E3696" s="14">
        <v>2017</v>
      </c>
      <c r="F3696" s="14" t="s">
        <v>105</v>
      </c>
      <c r="G3696" s="91">
        <v>23451</v>
      </c>
      <c r="H3696" s="97">
        <v>52475</v>
      </c>
      <c r="I3696" s="53">
        <v>187032</v>
      </c>
      <c r="J3696" s="30">
        <v>0.99794026776519051</v>
      </c>
      <c r="K3696" s="30">
        <v>0.97845601436265706</v>
      </c>
      <c r="L3696" s="149">
        <v>3</v>
      </c>
      <c r="M3696" s="30">
        <v>0.33300000000000002</v>
      </c>
      <c r="N3696" s="30">
        <v>1.7100000000000001E-2</v>
      </c>
    </row>
    <row r="3697" spans="1:14">
      <c r="A3697" s="13" t="s">
        <v>152</v>
      </c>
      <c r="B3697" s="14" t="s">
        <v>78</v>
      </c>
      <c r="C3697" s="14" t="s">
        <v>195</v>
      </c>
      <c r="D3697" s="14">
        <v>2017</v>
      </c>
      <c r="E3697" s="14">
        <v>2017</v>
      </c>
      <c r="F3697" s="14" t="s">
        <v>105</v>
      </c>
      <c r="G3697" s="91">
        <v>3337</v>
      </c>
      <c r="H3697" s="97">
        <v>6744</v>
      </c>
      <c r="I3697" s="53">
        <v>32979</v>
      </c>
      <c r="J3697" s="30">
        <v>0.98051948051948057</v>
      </c>
      <c r="K3697" s="30">
        <v>0.93069306930693074</v>
      </c>
      <c r="L3697" s="149">
        <v>44</v>
      </c>
      <c r="M3697" s="30">
        <v>0.27300000000000002</v>
      </c>
      <c r="N3697" s="30">
        <v>0.1</v>
      </c>
    </row>
    <row r="3698" spans="1:14">
      <c r="A3698" s="13" t="s">
        <v>153</v>
      </c>
      <c r="B3698" s="14" t="s">
        <v>78</v>
      </c>
      <c r="C3698" s="14" t="s">
        <v>195</v>
      </c>
      <c r="D3698" s="14">
        <v>2017</v>
      </c>
      <c r="E3698" s="14">
        <v>2017</v>
      </c>
      <c r="F3698" s="14" t="s">
        <v>105</v>
      </c>
      <c r="G3698" s="91">
        <v>4169</v>
      </c>
      <c r="H3698" s="97">
        <v>7247</v>
      </c>
      <c r="I3698" s="53">
        <v>25001</v>
      </c>
      <c r="J3698" s="30">
        <v>0.80408163265306121</v>
      </c>
      <c r="K3698" s="30">
        <v>0.82417582417582413</v>
      </c>
      <c r="L3698" s="149">
        <v>44</v>
      </c>
      <c r="M3698" s="30">
        <v>0.27300000000000002</v>
      </c>
      <c r="N3698" s="30">
        <v>0.1</v>
      </c>
    </row>
    <row r="3699" spans="1:14">
      <c r="A3699" s="13" t="s">
        <v>154</v>
      </c>
      <c r="B3699" s="14" t="s">
        <v>77</v>
      </c>
      <c r="C3699" s="14" t="s">
        <v>195</v>
      </c>
      <c r="D3699" s="14">
        <v>2017</v>
      </c>
      <c r="E3699" s="14">
        <v>2017</v>
      </c>
      <c r="F3699" s="14" t="s">
        <v>105</v>
      </c>
      <c r="G3699" s="91">
        <v>118158</v>
      </c>
      <c r="H3699" s="97">
        <v>240771</v>
      </c>
      <c r="I3699" s="53">
        <v>906789</v>
      </c>
      <c r="J3699" s="30">
        <v>0.98998475941650332</v>
      </c>
      <c r="K3699" s="30">
        <v>0.99579439252336444</v>
      </c>
      <c r="L3699" s="149">
        <v>28</v>
      </c>
      <c r="M3699" s="30">
        <v>0.42899999999999999</v>
      </c>
      <c r="N3699" s="30">
        <v>6.4899999999999999E-2</v>
      </c>
    </row>
    <row r="3700" spans="1:14">
      <c r="A3700" s="13" t="s">
        <v>155</v>
      </c>
      <c r="B3700" s="14" t="s">
        <v>77</v>
      </c>
      <c r="C3700" s="14" t="s">
        <v>195</v>
      </c>
      <c r="D3700" s="14">
        <v>2017</v>
      </c>
      <c r="E3700" s="14">
        <v>2017</v>
      </c>
      <c r="F3700" s="14" t="s">
        <v>105</v>
      </c>
      <c r="G3700" s="91">
        <v>8850</v>
      </c>
      <c r="H3700" s="97">
        <v>16472</v>
      </c>
      <c r="I3700" s="53">
        <v>63583</v>
      </c>
      <c r="J3700" s="30">
        <v>1</v>
      </c>
      <c r="K3700" s="30">
        <v>0.92820512820512824</v>
      </c>
      <c r="L3700" s="149">
        <v>44</v>
      </c>
      <c r="M3700" s="30">
        <v>0.27300000000000002</v>
      </c>
      <c r="N3700" s="30">
        <v>0.1</v>
      </c>
    </row>
    <row r="3701" spans="1:14">
      <c r="A3701" s="13" t="s">
        <v>156</v>
      </c>
      <c r="B3701" s="14" t="s">
        <v>78</v>
      </c>
      <c r="C3701" s="14" t="s">
        <v>195</v>
      </c>
      <c r="D3701" s="14">
        <v>2017</v>
      </c>
      <c r="E3701" s="14">
        <v>2017</v>
      </c>
      <c r="F3701" s="14" t="s">
        <v>105</v>
      </c>
      <c r="G3701" s="91">
        <v>1170</v>
      </c>
      <c r="H3701" s="97">
        <v>2050</v>
      </c>
      <c r="I3701" s="53">
        <v>6463</v>
      </c>
      <c r="J3701" s="30">
        <v>0.9838709677419355</v>
      </c>
      <c r="K3701" s="30">
        <v>0.92307692307692313</v>
      </c>
      <c r="L3701" s="149">
        <v>44</v>
      </c>
      <c r="M3701" s="30">
        <v>0.27300000000000002</v>
      </c>
      <c r="N3701" s="30">
        <v>0.1</v>
      </c>
    </row>
    <row r="3702" spans="1:14">
      <c r="A3702" s="13" t="s">
        <v>157</v>
      </c>
      <c r="B3702" s="14" t="s">
        <v>78</v>
      </c>
      <c r="C3702" s="14" t="s">
        <v>195</v>
      </c>
      <c r="D3702" s="14">
        <v>2017</v>
      </c>
      <c r="E3702" s="14">
        <v>2017</v>
      </c>
      <c r="F3702" s="14" t="s">
        <v>105</v>
      </c>
      <c r="G3702" s="91">
        <v>123262</v>
      </c>
      <c r="H3702" s="97">
        <v>273018</v>
      </c>
      <c r="I3702" s="53">
        <v>846035</v>
      </c>
      <c r="J3702" s="30">
        <v>0.99262055946456151</v>
      </c>
      <c r="K3702" s="30">
        <v>0.95206325673338277</v>
      </c>
      <c r="L3702" s="149">
        <v>24</v>
      </c>
      <c r="M3702" s="30">
        <v>0.29199999999999998</v>
      </c>
      <c r="N3702" s="30">
        <v>4.6399999999999997E-2</v>
      </c>
    </row>
    <row r="3703" spans="1:14">
      <c r="A3703" s="13" t="s">
        <v>158</v>
      </c>
      <c r="B3703" s="14" t="s">
        <v>77</v>
      </c>
      <c r="C3703" s="14" t="s">
        <v>195</v>
      </c>
      <c r="D3703" s="14">
        <v>2017</v>
      </c>
      <c r="E3703" s="14">
        <v>2017</v>
      </c>
      <c r="F3703" s="14" t="s">
        <v>105</v>
      </c>
      <c r="G3703" s="91">
        <v>99506</v>
      </c>
      <c r="H3703" s="97">
        <v>208592</v>
      </c>
      <c r="I3703" s="53">
        <v>562070</v>
      </c>
      <c r="J3703" s="30">
        <v>0.98772064466615506</v>
      </c>
      <c r="K3703" s="30">
        <v>0.99445284921835597</v>
      </c>
      <c r="L3703" s="149">
        <v>25</v>
      </c>
      <c r="M3703" s="30">
        <v>0.4</v>
      </c>
      <c r="N3703" s="30">
        <v>5.0599999999999999E-2</v>
      </c>
    </row>
    <row r="3704" spans="1:14">
      <c r="A3704" s="13" t="s">
        <v>159</v>
      </c>
      <c r="B3704" s="14" t="s">
        <v>78</v>
      </c>
      <c r="C3704" s="14" t="s">
        <v>195</v>
      </c>
      <c r="D3704" s="14">
        <v>2017</v>
      </c>
      <c r="E3704" s="14">
        <v>2017</v>
      </c>
      <c r="F3704" s="14" t="s">
        <v>105</v>
      </c>
      <c r="G3704" s="91">
        <v>2356</v>
      </c>
      <c r="H3704" s="97">
        <v>5280</v>
      </c>
      <c r="I3704" s="53">
        <v>19144</v>
      </c>
      <c r="J3704" s="30">
        <v>1</v>
      </c>
      <c r="K3704" s="30">
        <v>0.93939393939393945</v>
      </c>
      <c r="L3704" s="149">
        <v>44</v>
      </c>
      <c r="M3704" s="30">
        <v>0.27300000000000002</v>
      </c>
      <c r="N3704" s="30">
        <v>0.1</v>
      </c>
    </row>
    <row r="3705" spans="1:14">
      <c r="A3705" s="13" t="s">
        <v>160</v>
      </c>
      <c r="B3705" s="14" t="s">
        <v>78</v>
      </c>
      <c r="C3705" s="14" t="s">
        <v>195</v>
      </c>
      <c r="D3705" s="14">
        <v>2017</v>
      </c>
      <c r="E3705" s="14">
        <v>2017</v>
      </c>
      <c r="F3705" s="14" t="s">
        <v>105</v>
      </c>
      <c r="G3705" s="91">
        <v>168437</v>
      </c>
      <c r="H3705" s="97">
        <v>367853</v>
      </c>
      <c r="I3705" s="53">
        <v>888493</v>
      </c>
      <c r="J3705" s="30">
        <v>0.99263045287055751</v>
      </c>
      <c r="K3705" s="30">
        <v>0.95864920744314264</v>
      </c>
      <c r="L3705" s="149">
        <v>31</v>
      </c>
      <c r="M3705" s="30">
        <v>0.28999999999999998</v>
      </c>
      <c r="N3705" s="30">
        <v>3.2199999999999999E-2</v>
      </c>
    </row>
    <row r="3706" spans="1:14">
      <c r="A3706" s="13" t="s">
        <v>161</v>
      </c>
      <c r="B3706" s="14" t="s">
        <v>77</v>
      </c>
      <c r="C3706" s="14" t="s">
        <v>195</v>
      </c>
      <c r="D3706" s="14">
        <v>2017</v>
      </c>
      <c r="E3706" s="14">
        <v>2017</v>
      </c>
      <c r="F3706" s="14" t="s">
        <v>105</v>
      </c>
      <c r="G3706" s="91">
        <v>135446</v>
      </c>
      <c r="H3706" s="97">
        <v>273084</v>
      </c>
      <c r="I3706" s="53">
        <v>902639</v>
      </c>
      <c r="J3706" s="30">
        <v>0.97988020273383503</v>
      </c>
      <c r="K3706" s="30">
        <v>0.96928460342146194</v>
      </c>
      <c r="L3706" s="149">
        <v>39</v>
      </c>
      <c r="M3706" s="30">
        <v>0.436</v>
      </c>
      <c r="N3706" s="30">
        <v>2.4799999999999999E-2</v>
      </c>
    </row>
    <row r="3707" spans="1:14">
      <c r="A3707" s="13" t="s">
        <v>162</v>
      </c>
      <c r="B3707" s="14" t="s">
        <v>77</v>
      </c>
      <c r="C3707" s="14" t="s">
        <v>195</v>
      </c>
      <c r="D3707" s="14">
        <v>2017</v>
      </c>
      <c r="E3707" s="14">
        <v>2017</v>
      </c>
      <c r="F3707" s="14" t="s">
        <v>105</v>
      </c>
      <c r="G3707" s="91">
        <v>34044</v>
      </c>
      <c r="H3707" s="97">
        <v>51149</v>
      </c>
      <c r="I3707" s="53">
        <v>224016</v>
      </c>
      <c r="J3707" s="30">
        <v>0.98076923076923073</v>
      </c>
      <c r="K3707" s="30">
        <v>0.93266832917705733</v>
      </c>
      <c r="L3707" s="149">
        <v>7</v>
      </c>
      <c r="M3707" s="30">
        <v>0.28599999999999998</v>
      </c>
      <c r="N3707" s="30">
        <v>8.5099999999999995E-2</v>
      </c>
    </row>
    <row r="3708" spans="1:14">
      <c r="A3708" s="13" t="s">
        <v>163</v>
      </c>
      <c r="B3708" s="14" t="s">
        <v>78</v>
      </c>
      <c r="C3708" s="14" t="s">
        <v>195</v>
      </c>
      <c r="D3708" s="14">
        <v>2017</v>
      </c>
      <c r="E3708" s="14">
        <v>2017</v>
      </c>
      <c r="F3708" s="14" t="s">
        <v>105</v>
      </c>
      <c r="G3708" s="91">
        <v>49259</v>
      </c>
      <c r="H3708" s="97">
        <v>109785</v>
      </c>
      <c r="I3708" s="53">
        <v>300430</v>
      </c>
      <c r="J3708" s="30">
        <v>0.97897310513447433</v>
      </c>
      <c r="K3708" s="30">
        <v>0.93288084464555054</v>
      </c>
      <c r="L3708" s="149">
        <v>9</v>
      </c>
      <c r="M3708" s="30">
        <v>0.111</v>
      </c>
      <c r="N3708" s="30">
        <v>2.0299999999999999E-2</v>
      </c>
    </row>
    <row r="3709" spans="1:14">
      <c r="A3709" s="13" t="s">
        <v>164</v>
      </c>
      <c r="B3709" s="14" t="s">
        <v>77</v>
      </c>
      <c r="C3709" s="14" t="s">
        <v>195</v>
      </c>
      <c r="D3709" s="14">
        <v>2017</v>
      </c>
      <c r="E3709" s="14">
        <v>2017</v>
      </c>
      <c r="F3709" s="14" t="s">
        <v>105</v>
      </c>
      <c r="G3709" s="91">
        <v>9694</v>
      </c>
      <c r="H3709" s="97">
        <v>17352</v>
      </c>
      <c r="I3709" s="53">
        <v>61676</v>
      </c>
      <c r="J3709" s="30">
        <v>0.98081534772182255</v>
      </c>
      <c r="K3709" s="30">
        <v>0.98347107438016534</v>
      </c>
      <c r="L3709" s="149">
        <v>44</v>
      </c>
      <c r="M3709" s="30">
        <v>0.27300000000000002</v>
      </c>
      <c r="N3709" s="30">
        <v>0.1</v>
      </c>
    </row>
    <row r="3710" spans="1:14">
      <c r="A3710" s="13" t="s">
        <v>165</v>
      </c>
      <c r="B3710" s="14" t="s">
        <v>77</v>
      </c>
      <c r="C3710" s="14" t="s">
        <v>195</v>
      </c>
      <c r="D3710" s="14">
        <v>2017</v>
      </c>
      <c r="E3710" s="14">
        <v>2017</v>
      </c>
      <c r="F3710" s="14" t="s">
        <v>105</v>
      </c>
      <c r="G3710" s="91">
        <v>14027</v>
      </c>
      <c r="H3710" s="97">
        <v>27063</v>
      </c>
      <c r="I3710" s="53">
        <v>153697</v>
      </c>
      <c r="J3710" s="30">
        <v>0.97927461139896377</v>
      </c>
      <c r="K3710" s="30">
        <v>0.90273556231003038</v>
      </c>
      <c r="L3710" s="149">
        <v>44</v>
      </c>
      <c r="M3710" s="30">
        <v>0.27300000000000002</v>
      </c>
      <c r="N3710" s="30">
        <v>0.1</v>
      </c>
    </row>
    <row r="3711" spans="1:14">
      <c r="A3711" s="13" t="s">
        <v>166</v>
      </c>
      <c r="B3711" s="14" t="s">
        <v>77</v>
      </c>
      <c r="C3711" s="14" t="s">
        <v>195</v>
      </c>
      <c r="D3711" s="14">
        <v>2017</v>
      </c>
      <c r="E3711" s="14">
        <v>2017</v>
      </c>
      <c r="F3711" s="14" t="s">
        <v>105</v>
      </c>
      <c r="G3711" s="91">
        <v>19502</v>
      </c>
      <c r="H3711" s="97">
        <v>40275</v>
      </c>
      <c r="I3711" s="53">
        <v>148466</v>
      </c>
      <c r="J3711" s="30">
        <v>0.96236012207527977</v>
      </c>
      <c r="K3711" s="30">
        <v>0.93413173652694614</v>
      </c>
      <c r="L3711" s="149">
        <v>44</v>
      </c>
      <c r="M3711" s="30">
        <v>0.27300000000000002</v>
      </c>
      <c r="N3711" s="30">
        <v>0.1</v>
      </c>
    </row>
    <row r="3712" spans="1:14">
      <c r="A3712" s="13" t="s">
        <v>167</v>
      </c>
      <c r="B3712" s="14" t="s">
        <v>77</v>
      </c>
      <c r="C3712" s="14" t="s">
        <v>195</v>
      </c>
      <c r="D3712" s="14">
        <v>2017</v>
      </c>
      <c r="E3712" s="14">
        <v>2017</v>
      </c>
      <c r="F3712" s="14" t="s">
        <v>105</v>
      </c>
      <c r="G3712" s="91">
        <v>48704</v>
      </c>
      <c r="H3712" s="97">
        <v>95162</v>
      </c>
      <c r="I3712" s="53">
        <v>440667</v>
      </c>
      <c r="J3712" s="30">
        <v>0.97985781990521326</v>
      </c>
      <c r="K3712" s="30">
        <v>0.99463327370304111</v>
      </c>
      <c r="L3712" s="149">
        <v>11</v>
      </c>
      <c r="M3712" s="30">
        <v>0.45500000000000002</v>
      </c>
      <c r="N3712" s="30">
        <v>4.2700000000000002E-2</v>
      </c>
    </row>
    <row r="3713" spans="1:14">
      <c r="A3713" s="13" t="s">
        <v>168</v>
      </c>
      <c r="B3713" s="14" t="s">
        <v>77</v>
      </c>
      <c r="C3713" s="14" t="s">
        <v>195</v>
      </c>
      <c r="D3713" s="14">
        <v>2017</v>
      </c>
      <c r="E3713" s="14">
        <v>2017</v>
      </c>
      <c r="F3713" s="14" t="s">
        <v>105</v>
      </c>
      <c r="G3713" s="91">
        <v>14939</v>
      </c>
      <c r="H3713" s="97">
        <v>27177</v>
      </c>
      <c r="I3713" s="53">
        <v>79509</v>
      </c>
      <c r="J3713" s="30">
        <v>0.97283531409168078</v>
      </c>
      <c r="K3713" s="30">
        <v>0.99541284403669728</v>
      </c>
      <c r="L3713" s="149">
        <v>44</v>
      </c>
      <c r="M3713" s="30">
        <v>0.27300000000000002</v>
      </c>
      <c r="N3713" s="30">
        <v>0.1</v>
      </c>
    </row>
    <row r="3714" spans="1:14">
      <c r="A3714" s="13" t="s">
        <v>169</v>
      </c>
      <c r="B3714" s="14" t="s">
        <v>78</v>
      </c>
      <c r="C3714" s="14" t="s">
        <v>195</v>
      </c>
      <c r="D3714" s="14">
        <v>2017</v>
      </c>
      <c r="E3714" s="14">
        <v>2017</v>
      </c>
      <c r="F3714" s="14" t="s">
        <v>105</v>
      </c>
      <c r="G3714" s="91">
        <v>12572</v>
      </c>
      <c r="H3714" s="97">
        <v>23564</v>
      </c>
      <c r="I3714" s="53">
        <v>64334</v>
      </c>
      <c r="J3714" s="30">
        <v>0.94222222222222218</v>
      </c>
      <c r="K3714" s="30">
        <v>0.96900826446280997</v>
      </c>
      <c r="L3714" s="149">
        <v>44</v>
      </c>
      <c r="M3714" s="30">
        <v>0.27300000000000002</v>
      </c>
      <c r="N3714" s="30">
        <v>0.1</v>
      </c>
    </row>
    <row r="3715" spans="1:14">
      <c r="A3715" s="13" t="s">
        <v>170</v>
      </c>
      <c r="B3715" s="14" t="s">
        <v>78</v>
      </c>
      <c r="C3715" s="14" t="s">
        <v>195</v>
      </c>
      <c r="D3715" s="14">
        <v>2017</v>
      </c>
      <c r="E3715" s="14">
        <v>2017</v>
      </c>
      <c r="F3715" s="14" t="s">
        <v>105</v>
      </c>
      <c r="G3715" s="91">
        <v>165</v>
      </c>
      <c r="H3715" s="97">
        <v>284</v>
      </c>
      <c r="I3715" s="53">
        <v>857</v>
      </c>
      <c r="J3715" s="30">
        <v>1</v>
      </c>
      <c r="K3715" s="30">
        <v>1</v>
      </c>
      <c r="L3715" s="149">
        <v>44</v>
      </c>
      <c r="M3715" s="30">
        <v>0.27300000000000002</v>
      </c>
      <c r="N3715" s="30">
        <v>0.1</v>
      </c>
    </row>
    <row r="3716" spans="1:14">
      <c r="A3716" s="13" t="s">
        <v>171</v>
      </c>
      <c r="B3716" s="14" t="s">
        <v>78</v>
      </c>
      <c r="C3716" s="14" t="s">
        <v>195</v>
      </c>
      <c r="D3716" s="14">
        <v>2017</v>
      </c>
      <c r="E3716" s="14">
        <v>2017</v>
      </c>
      <c r="F3716" s="14" t="s">
        <v>105</v>
      </c>
      <c r="G3716" s="91">
        <v>3166</v>
      </c>
      <c r="H3716" s="97">
        <v>6659</v>
      </c>
      <c r="I3716" s="53">
        <v>19095</v>
      </c>
      <c r="J3716" s="30">
        <v>0.95199999999999996</v>
      </c>
      <c r="K3716" s="30">
        <v>0.87368421052631584</v>
      </c>
      <c r="L3716" s="149">
        <v>44</v>
      </c>
      <c r="M3716" s="30">
        <v>0.27300000000000002</v>
      </c>
      <c r="N3716" s="30">
        <v>0.1</v>
      </c>
    </row>
    <row r="3717" spans="1:14">
      <c r="A3717" s="13" t="s">
        <v>172</v>
      </c>
      <c r="B3717" s="14" t="s">
        <v>77</v>
      </c>
      <c r="C3717" s="14" t="s">
        <v>195</v>
      </c>
      <c r="D3717" s="14">
        <v>2017</v>
      </c>
      <c r="E3717" s="14">
        <v>2017</v>
      </c>
      <c r="F3717" s="14" t="s">
        <v>105</v>
      </c>
      <c r="G3717" s="91">
        <v>21384</v>
      </c>
      <c r="H3717" s="97">
        <v>40235</v>
      </c>
      <c r="I3717" s="53">
        <v>124220</v>
      </c>
      <c r="J3717" s="30">
        <v>0.96940024479804165</v>
      </c>
      <c r="K3717" s="30">
        <v>0.97014925373134331</v>
      </c>
      <c r="L3717" s="149">
        <v>6</v>
      </c>
      <c r="M3717" s="30">
        <v>0.5</v>
      </c>
      <c r="N3717" s="30">
        <v>6.1000000000000004E-3</v>
      </c>
    </row>
    <row r="3718" spans="1:14">
      <c r="A3718" s="13" t="s">
        <v>173</v>
      </c>
      <c r="B3718" s="14" t="s">
        <v>77</v>
      </c>
      <c r="C3718" s="14" t="s">
        <v>195</v>
      </c>
      <c r="D3718" s="14">
        <v>2017</v>
      </c>
      <c r="E3718" s="14">
        <v>2017</v>
      </c>
      <c r="F3718" s="14" t="s">
        <v>105</v>
      </c>
      <c r="G3718" s="91">
        <v>17574</v>
      </c>
      <c r="H3718" s="97">
        <v>31052</v>
      </c>
      <c r="I3718" s="53">
        <v>129587</v>
      </c>
      <c r="J3718" s="30">
        <v>0.95069033530571989</v>
      </c>
      <c r="K3718" s="30">
        <v>0.84596577017114916</v>
      </c>
      <c r="L3718" s="149">
        <v>44</v>
      </c>
      <c r="M3718" s="30">
        <v>0.27300000000000002</v>
      </c>
      <c r="N3718" s="30">
        <v>0.1</v>
      </c>
    </row>
    <row r="3719" spans="1:14">
      <c r="A3719" s="13" t="s">
        <v>174</v>
      </c>
      <c r="B3719" s="14" t="s">
        <v>78</v>
      </c>
      <c r="C3719" s="14" t="s">
        <v>195</v>
      </c>
      <c r="D3719" s="14">
        <v>2017</v>
      </c>
      <c r="E3719" s="14">
        <v>2017</v>
      </c>
      <c r="F3719" s="14" t="s">
        <v>105</v>
      </c>
      <c r="G3719" s="91">
        <v>40126</v>
      </c>
      <c r="H3719" s="97">
        <v>84285</v>
      </c>
      <c r="I3719" s="53">
        <v>250148</v>
      </c>
      <c r="J3719" s="30">
        <v>0.95390070921985815</v>
      </c>
      <c r="K3719" s="30">
        <v>0.93278566094100079</v>
      </c>
      <c r="L3719" s="149">
        <v>6</v>
      </c>
      <c r="M3719" s="30">
        <v>0.66700000000000004</v>
      </c>
      <c r="N3719" s="30">
        <v>6.0699999999999997E-2</v>
      </c>
    </row>
    <row r="3720" spans="1:14">
      <c r="A3720" s="13" t="s">
        <v>175</v>
      </c>
      <c r="B3720" s="14" t="s">
        <v>78</v>
      </c>
      <c r="C3720" s="14" t="s">
        <v>195</v>
      </c>
      <c r="D3720" s="14">
        <v>2017</v>
      </c>
      <c r="E3720" s="14">
        <v>2017</v>
      </c>
      <c r="F3720" s="14" t="s">
        <v>105</v>
      </c>
      <c r="G3720" s="91">
        <v>5693</v>
      </c>
      <c r="H3720" s="97">
        <v>13063</v>
      </c>
      <c r="I3720" s="53">
        <v>42996</v>
      </c>
      <c r="J3720" s="30">
        <v>0.9543568464730291</v>
      </c>
      <c r="K3720" s="30">
        <v>0.89130434782608692</v>
      </c>
      <c r="L3720" s="149">
        <v>44</v>
      </c>
      <c r="M3720" s="30">
        <v>0.27300000000000002</v>
      </c>
      <c r="N3720" s="30">
        <v>0.1</v>
      </c>
    </row>
    <row r="3721" spans="1:14">
      <c r="A3721" s="13" t="s">
        <v>176</v>
      </c>
      <c r="B3721" s="14" t="s">
        <v>78</v>
      </c>
      <c r="C3721" s="14" t="s">
        <v>195</v>
      </c>
      <c r="D3721" s="14">
        <v>2017</v>
      </c>
      <c r="E3721" s="14">
        <v>2017</v>
      </c>
      <c r="F3721" s="14" t="s">
        <v>105</v>
      </c>
      <c r="G3721" s="91">
        <v>4344</v>
      </c>
      <c r="H3721" s="97">
        <v>9368</v>
      </c>
      <c r="I3721" s="53">
        <v>27392</v>
      </c>
      <c r="J3721" s="30">
        <v>0.94117647058823528</v>
      </c>
      <c r="K3721" s="30">
        <v>0.92771084337349397</v>
      </c>
      <c r="L3721" s="149">
        <v>44</v>
      </c>
      <c r="M3721" s="30">
        <v>0.27300000000000002</v>
      </c>
      <c r="N3721" s="30">
        <v>0.1</v>
      </c>
    </row>
    <row r="3722" spans="1:14">
      <c r="A3722" s="13" t="s">
        <v>177</v>
      </c>
      <c r="B3722" s="14" t="s">
        <v>78</v>
      </c>
      <c r="C3722" s="14" t="s">
        <v>195</v>
      </c>
      <c r="D3722" s="14">
        <v>2017</v>
      </c>
      <c r="E3722" s="14">
        <v>2017</v>
      </c>
      <c r="F3722" s="14" t="s">
        <v>105</v>
      </c>
      <c r="G3722" s="91">
        <v>964</v>
      </c>
      <c r="H3722" s="97">
        <v>1703</v>
      </c>
      <c r="I3722" s="53">
        <v>4974</v>
      </c>
      <c r="J3722" s="30">
        <v>0.92063492063492069</v>
      </c>
      <c r="K3722" s="30">
        <v>0.52083333333333337</v>
      </c>
      <c r="L3722" s="149">
        <v>44</v>
      </c>
      <c r="M3722" s="30">
        <v>0.27300000000000002</v>
      </c>
      <c r="N3722" s="30">
        <v>0.1</v>
      </c>
    </row>
    <row r="3723" spans="1:14">
      <c r="A3723" s="13" t="s">
        <v>178</v>
      </c>
      <c r="B3723" s="14" t="s">
        <v>77</v>
      </c>
      <c r="C3723" s="14" t="s">
        <v>195</v>
      </c>
      <c r="D3723" s="14">
        <v>2017</v>
      </c>
      <c r="E3723" s="14">
        <v>2017</v>
      </c>
      <c r="F3723" s="14" t="s">
        <v>105</v>
      </c>
      <c r="G3723" s="91">
        <v>52114</v>
      </c>
      <c r="H3723" s="97">
        <v>121374</v>
      </c>
      <c r="I3723" s="53">
        <v>258497</v>
      </c>
      <c r="J3723" s="30">
        <v>0.9839424141749723</v>
      </c>
      <c r="K3723" s="30">
        <v>0.95020188425302832</v>
      </c>
      <c r="L3723" s="149">
        <v>10</v>
      </c>
      <c r="M3723" s="30">
        <v>0.4</v>
      </c>
      <c r="N3723" s="30">
        <v>3.6799999999999999E-2</v>
      </c>
    </row>
    <row r="3724" spans="1:14">
      <c r="A3724" s="13" t="s">
        <v>179</v>
      </c>
      <c r="B3724" s="14" t="s">
        <v>78</v>
      </c>
      <c r="C3724" s="14" t="s">
        <v>195</v>
      </c>
      <c r="D3724" s="14">
        <v>2017</v>
      </c>
      <c r="E3724" s="14">
        <v>2017</v>
      </c>
      <c r="F3724" s="14" t="s">
        <v>105</v>
      </c>
      <c r="G3724" s="91">
        <v>2959</v>
      </c>
      <c r="H3724" s="97">
        <v>5187</v>
      </c>
      <c r="I3724" s="53">
        <v>14309</v>
      </c>
      <c r="J3724" s="30">
        <v>0.96026490066225167</v>
      </c>
      <c r="K3724" s="30">
        <v>0.99019607843137258</v>
      </c>
      <c r="L3724" s="149">
        <v>44</v>
      </c>
      <c r="M3724" s="30">
        <v>0.27300000000000002</v>
      </c>
      <c r="N3724" s="105">
        <v>0.1</v>
      </c>
    </row>
    <row r="3725" spans="1:14">
      <c r="A3725" s="13" t="s">
        <v>180</v>
      </c>
      <c r="B3725" s="14" t="s">
        <v>77</v>
      </c>
      <c r="C3725" s="14" t="s">
        <v>195</v>
      </c>
      <c r="D3725" s="14">
        <v>2017</v>
      </c>
      <c r="E3725" s="14">
        <v>2017</v>
      </c>
      <c r="F3725" s="14" t="s">
        <v>105</v>
      </c>
      <c r="G3725" s="91">
        <v>36304</v>
      </c>
      <c r="H3725" s="97">
        <v>72699</v>
      </c>
      <c r="I3725" s="53">
        <v>239478</v>
      </c>
      <c r="J3725" s="30">
        <v>0.98737727910238426</v>
      </c>
      <c r="K3725" s="30">
        <v>0.95953757225433522</v>
      </c>
      <c r="L3725" s="149">
        <v>9</v>
      </c>
      <c r="M3725" s="30">
        <v>0.222</v>
      </c>
      <c r="N3725" s="30">
        <v>6.2700000000000006E-2</v>
      </c>
    </row>
    <row r="3726" spans="1:14">
      <c r="A3726" s="13" t="s">
        <v>181</v>
      </c>
      <c r="B3726" s="14" t="s">
        <v>77</v>
      </c>
      <c r="C3726" s="14" t="s">
        <v>195</v>
      </c>
      <c r="D3726" s="14">
        <v>2017</v>
      </c>
      <c r="E3726" s="14">
        <v>2017</v>
      </c>
      <c r="F3726" s="14" t="s">
        <v>105</v>
      </c>
      <c r="G3726" s="91">
        <v>10119</v>
      </c>
      <c r="H3726" s="97">
        <v>19606</v>
      </c>
      <c r="I3726" s="53">
        <v>59956</v>
      </c>
      <c r="J3726" s="30">
        <v>0.90606653620352251</v>
      </c>
      <c r="K3726" s="30">
        <v>0.94468085106382982</v>
      </c>
      <c r="L3726" s="149">
        <v>44</v>
      </c>
      <c r="M3726" s="30">
        <v>0.27300000000000002</v>
      </c>
      <c r="N3726" s="30">
        <v>0.1</v>
      </c>
    </row>
    <row r="3727" spans="1:14">
      <c r="A3727" s="13" t="s">
        <v>182</v>
      </c>
      <c r="B3727" s="14" t="s">
        <v>78</v>
      </c>
      <c r="C3727" s="14" t="s">
        <v>195</v>
      </c>
      <c r="D3727" s="14">
        <v>2017</v>
      </c>
      <c r="E3727" s="14">
        <v>2017</v>
      </c>
      <c r="F3727" s="14" t="s">
        <v>105</v>
      </c>
      <c r="G3727" s="91">
        <v>5932</v>
      </c>
      <c r="H3727" s="97">
        <v>12835</v>
      </c>
      <c r="I3727" s="53">
        <v>32971</v>
      </c>
      <c r="J3727" s="30">
        <v>0.99344262295081964</v>
      </c>
      <c r="K3727" s="30">
        <v>0.98393574297188757</v>
      </c>
      <c r="L3727" s="149">
        <v>44</v>
      </c>
      <c r="M3727" s="30">
        <v>0.27300000000000002</v>
      </c>
      <c r="N3727" s="30">
        <v>0.1</v>
      </c>
    </row>
    <row r="3728" spans="1:14">
      <c r="A3728" s="56" t="s">
        <v>183</v>
      </c>
      <c r="B3728" s="14" t="s">
        <v>66</v>
      </c>
      <c r="C3728" s="14" t="s">
        <v>62</v>
      </c>
      <c r="D3728" s="14">
        <v>2017</v>
      </c>
      <c r="E3728" s="14">
        <v>2017</v>
      </c>
      <c r="F3728" s="14" t="s">
        <v>105</v>
      </c>
      <c r="G3728" s="26">
        <v>1987453</v>
      </c>
      <c r="H3728" s="26">
        <v>4117494</v>
      </c>
      <c r="I3728" s="53">
        <f>SUM(I3729:I3786)</f>
        <v>13457559</v>
      </c>
      <c r="J3728" s="30">
        <v>0.98531592043007976</v>
      </c>
      <c r="K3728" s="30">
        <v>0.94036340720512546</v>
      </c>
      <c r="L3728" s="149">
        <v>581</v>
      </c>
      <c r="M3728" s="30">
        <v>0.39200000000000002</v>
      </c>
      <c r="N3728" s="30">
        <v>6.93E-2</v>
      </c>
    </row>
    <row r="3729" spans="1:14">
      <c r="A3729" s="56" t="s">
        <v>184</v>
      </c>
      <c r="B3729" s="14" t="s">
        <v>77</v>
      </c>
      <c r="C3729" s="14" t="s">
        <v>62</v>
      </c>
      <c r="D3729" s="14">
        <v>2017</v>
      </c>
      <c r="E3729" s="14">
        <v>2017</v>
      </c>
      <c r="F3729" s="14" t="s">
        <v>105</v>
      </c>
      <c r="G3729" s="26">
        <v>56804</v>
      </c>
      <c r="H3729" s="26">
        <v>108049</v>
      </c>
      <c r="I3729" s="53">
        <v>436540</v>
      </c>
      <c r="J3729" s="30" t="s">
        <v>66</v>
      </c>
      <c r="K3729" s="30" t="s">
        <v>66</v>
      </c>
      <c r="L3729" s="149">
        <v>15</v>
      </c>
      <c r="M3729" s="30">
        <v>0.53300000000000003</v>
      </c>
      <c r="N3729" s="30">
        <v>4.3200000000000002E-2</v>
      </c>
    </row>
    <row r="3730" spans="1:14">
      <c r="A3730" s="56" t="s">
        <v>185</v>
      </c>
      <c r="B3730" s="14" t="s">
        <v>78</v>
      </c>
      <c r="C3730" s="14" t="s">
        <v>62</v>
      </c>
      <c r="D3730" s="14">
        <v>2017</v>
      </c>
      <c r="E3730" s="14">
        <v>2017</v>
      </c>
      <c r="F3730" s="14" t="s">
        <v>105</v>
      </c>
      <c r="G3730" s="26">
        <v>84</v>
      </c>
      <c r="H3730" s="26">
        <v>143</v>
      </c>
      <c r="I3730" s="53">
        <v>342</v>
      </c>
      <c r="J3730" s="30">
        <v>1</v>
      </c>
      <c r="K3730" s="30">
        <v>1</v>
      </c>
      <c r="L3730" s="149">
        <v>50</v>
      </c>
      <c r="M3730" s="30">
        <v>0.3</v>
      </c>
      <c r="N3730" s="30">
        <v>9.3899999999999997E-2</v>
      </c>
    </row>
    <row r="3731" spans="1:14">
      <c r="A3731" s="56" t="s">
        <v>186</v>
      </c>
      <c r="B3731" s="14" t="s">
        <v>78</v>
      </c>
      <c r="C3731" s="14" t="s">
        <v>62</v>
      </c>
      <c r="D3731" s="14">
        <v>2017</v>
      </c>
      <c r="E3731" s="14">
        <v>2017</v>
      </c>
      <c r="F3731" s="14" t="s">
        <v>105</v>
      </c>
      <c r="G3731" s="26">
        <v>1673</v>
      </c>
      <c r="H3731" s="26">
        <v>3078</v>
      </c>
      <c r="I3731" s="53">
        <v>8368</v>
      </c>
      <c r="J3731" s="30">
        <v>1</v>
      </c>
      <c r="K3731" s="30">
        <v>0.97222222222222221</v>
      </c>
      <c r="L3731" s="149">
        <v>50</v>
      </c>
      <c r="M3731" s="30">
        <v>0.3</v>
      </c>
      <c r="N3731" s="30">
        <v>9.3899999999999997E-2</v>
      </c>
    </row>
    <row r="3732" spans="1:14">
      <c r="A3732" s="56" t="s">
        <v>187</v>
      </c>
      <c r="B3732" s="14" t="s">
        <v>78</v>
      </c>
      <c r="C3732" s="14" t="s">
        <v>62</v>
      </c>
      <c r="D3732" s="14">
        <v>2017</v>
      </c>
      <c r="E3732" s="14">
        <v>2017</v>
      </c>
      <c r="F3732" s="14" t="s">
        <v>105</v>
      </c>
      <c r="G3732" s="26">
        <v>16636</v>
      </c>
      <c r="H3732" s="26">
        <v>30944</v>
      </c>
      <c r="I3732" s="53">
        <v>83336</v>
      </c>
      <c r="J3732" s="30">
        <v>0.8743386243386243</v>
      </c>
      <c r="K3732" s="30">
        <v>0.95194085027726427</v>
      </c>
      <c r="L3732" s="149">
        <v>50</v>
      </c>
      <c r="M3732" s="30">
        <v>0.3</v>
      </c>
      <c r="N3732" s="30">
        <v>9.3899999999999997E-2</v>
      </c>
    </row>
    <row r="3733" spans="1:14">
      <c r="A3733" s="56" t="s">
        <v>188</v>
      </c>
      <c r="B3733" s="14" t="s">
        <v>78</v>
      </c>
      <c r="C3733" s="14" t="s">
        <v>62</v>
      </c>
      <c r="D3733" s="14">
        <v>2017</v>
      </c>
      <c r="E3733" s="14">
        <v>2017</v>
      </c>
      <c r="F3733" s="14" t="s">
        <v>105</v>
      </c>
      <c r="G3733" s="26">
        <v>2808</v>
      </c>
      <c r="H3733" s="26">
        <v>5089</v>
      </c>
      <c r="I3733" s="53">
        <v>12263</v>
      </c>
      <c r="J3733" s="30">
        <v>1</v>
      </c>
      <c r="K3733" s="30">
        <v>0.94047619047619047</v>
      </c>
      <c r="L3733" s="149">
        <v>50</v>
      </c>
      <c r="M3733" s="30">
        <v>0.3</v>
      </c>
      <c r="N3733" s="30">
        <v>9.3899999999999997E-2</v>
      </c>
    </row>
    <row r="3734" spans="1:14">
      <c r="A3734" s="56" t="s">
        <v>189</v>
      </c>
      <c r="B3734" s="14" t="s">
        <v>78</v>
      </c>
      <c r="C3734" s="14" t="s">
        <v>62</v>
      </c>
      <c r="D3734" s="14">
        <v>2017</v>
      </c>
      <c r="E3734" s="14">
        <v>2017</v>
      </c>
      <c r="F3734" s="14" t="s">
        <v>105</v>
      </c>
      <c r="G3734" s="26">
        <v>703</v>
      </c>
      <c r="H3734" s="26">
        <v>1649</v>
      </c>
      <c r="I3734" s="53">
        <v>9149</v>
      </c>
      <c r="J3734" s="30">
        <v>1</v>
      </c>
      <c r="K3734" s="30">
        <v>0.94444444444444442</v>
      </c>
      <c r="L3734" s="149">
        <v>50</v>
      </c>
      <c r="M3734" s="30">
        <v>0.3</v>
      </c>
      <c r="N3734" s="30">
        <v>9.3899999999999997E-2</v>
      </c>
    </row>
    <row r="3735" spans="1:14">
      <c r="A3735" s="56" t="s">
        <v>190</v>
      </c>
      <c r="B3735" s="14" t="s">
        <v>77</v>
      </c>
      <c r="C3735" s="14" t="s">
        <v>62</v>
      </c>
      <c r="D3735" s="14">
        <v>2017</v>
      </c>
      <c r="E3735" s="14">
        <v>2017</v>
      </c>
      <c r="F3735" s="14" t="s">
        <v>105</v>
      </c>
      <c r="G3735" s="26">
        <v>31281</v>
      </c>
      <c r="H3735" s="26">
        <v>62475</v>
      </c>
      <c r="I3735" s="53">
        <v>274098</v>
      </c>
      <c r="J3735" s="30">
        <v>0.96963123644251625</v>
      </c>
      <c r="K3735" s="30">
        <v>0.99128540305010893</v>
      </c>
      <c r="L3735" s="149">
        <v>11</v>
      </c>
      <c r="M3735" s="30">
        <v>0.27300000000000002</v>
      </c>
      <c r="N3735" s="30">
        <v>6.1800000000000001E-2</v>
      </c>
    </row>
    <row r="3736" spans="1:14">
      <c r="A3736" s="56" t="s">
        <v>191</v>
      </c>
      <c r="B3736" s="14" t="s">
        <v>78</v>
      </c>
      <c r="C3736" s="14" t="s">
        <v>62</v>
      </c>
      <c r="D3736" s="14">
        <v>2017</v>
      </c>
      <c r="E3736" s="14">
        <v>2017</v>
      </c>
      <c r="F3736" s="14" t="s">
        <v>105</v>
      </c>
      <c r="G3736" s="26">
        <v>2563</v>
      </c>
      <c r="H3736" s="26">
        <v>5269</v>
      </c>
      <c r="I3736" s="53">
        <v>11972</v>
      </c>
      <c r="J3736" s="30">
        <v>0.97979797979797978</v>
      </c>
      <c r="K3736" s="30">
        <v>0.88235294117647056</v>
      </c>
      <c r="L3736" s="149">
        <v>50</v>
      </c>
      <c r="M3736" s="30">
        <v>0.3</v>
      </c>
      <c r="N3736" s="30">
        <v>9.3899999999999997E-2</v>
      </c>
    </row>
    <row r="3737" spans="1:14">
      <c r="A3737" s="56" t="s">
        <v>192</v>
      </c>
      <c r="B3737" s="14" t="s">
        <v>78</v>
      </c>
      <c r="C3737" s="14" t="s">
        <v>62</v>
      </c>
      <c r="D3737" s="14">
        <v>2017</v>
      </c>
      <c r="E3737" s="14">
        <v>2017</v>
      </c>
      <c r="F3737" s="14" t="s">
        <v>105</v>
      </c>
      <c r="G3737" s="26">
        <v>6841</v>
      </c>
      <c r="H3737" s="26">
        <v>12170</v>
      </c>
      <c r="I3737" s="53">
        <v>38974</v>
      </c>
      <c r="J3737" s="30">
        <v>1</v>
      </c>
      <c r="K3737" s="30">
        <v>0.98734177215189878</v>
      </c>
      <c r="L3737" s="149">
        <v>50</v>
      </c>
      <c r="M3737" s="30">
        <v>0.3</v>
      </c>
      <c r="N3737" s="30">
        <v>9.3899999999999997E-2</v>
      </c>
    </row>
    <row r="3738" spans="1:14">
      <c r="A3738" s="98" t="s">
        <v>134</v>
      </c>
      <c r="B3738" s="14" t="s">
        <v>77</v>
      </c>
      <c r="C3738" s="14" t="s">
        <v>62</v>
      </c>
      <c r="D3738" s="14">
        <v>2017</v>
      </c>
      <c r="E3738" s="14">
        <v>2017</v>
      </c>
      <c r="F3738" s="14" t="s">
        <v>105</v>
      </c>
      <c r="G3738" s="26">
        <v>89544</v>
      </c>
      <c r="H3738" s="26">
        <v>207862</v>
      </c>
      <c r="I3738" s="53">
        <v>495079</v>
      </c>
      <c r="J3738" s="30">
        <v>0.97843665768194066</v>
      </c>
      <c r="K3738" s="30">
        <v>0.96780965710286915</v>
      </c>
      <c r="L3738" s="149">
        <v>28</v>
      </c>
      <c r="M3738" s="30">
        <v>0.46400000000000002</v>
      </c>
      <c r="N3738" s="30">
        <v>3.8699999999999998E-2</v>
      </c>
    </row>
    <row r="3739" spans="1:14">
      <c r="A3739" s="98" t="s">
        <v>135</v>
      </c>
      <c r="B3739" s="14" t="s">
        <v>78</v>
      </c>
      <c r="C3739" s="14" t="s">
        <v>62</v>
      </c>
      <c r="D3739" s="14">
        <v>2017</v>
      </c>
      <c r="E3739" s="14">
        <v>2017</v>
      </c>
      <c r="F3739" s="14" t="s">
        <v>105</v>
      </c>
      <c r="G3739" s="26">
        <v>1507</v>
      </c>
      <c r="H3739" s="26">
        <v>3459</v>
      </c>
      <c r="I3739" s="53">
        <v>12498</v>
      </c>
      <c r="J3739" s="30">
        <v>0.94736842105263164</v>
      </c>
      <c r="K3739" s="30">
        <v>0.93333333333333335</v>
      </c>
      <c r="L3739" s="149">
        <v>50</v>
      </c>
      <c r="M3739" s="30">
        <v>0.3</v>
      </c>
      <c r="N3739" s="30">
        <v>9.3899999999999997E-2</v>
      </c>
    </row>
    <row r="3740" spans="1:14">
      <c r="A3740" s="98" t="s">
        <v>136</v>
      </c>
      <c r="B3740" s="14" t="s">
        <v>78</v>
      </c>
      <c r="C3740" s="14" t="s">
        <v>62</v>
      </c>
      <c r="D3740" s="14">
        <v>2017</v>
      </c>
      <c r="E3740" s="14">
        <v>2017</v>
      </c>
      <c r="F3740" s="14" t="s">
        <v>105</v>
      </c>
      <c r="G3740" s="26">
        <v>12167</v>
      </c>
      <c r="H3740" s="26">
        <v>20525</v>
      </c>
      <c r="I3740" s="53">
        <v>56138</v>
      </c>
      <c r="J3740" s="30">
        <v>0.99821109123434704</v>
      </c>
      <c r="K3740" s="30">
        <v>0.97080291970802923</v>
      </c>
      <c r="L3740" s="149">
        <v>50</v>
      </c>
      <c r="M3740" s="30">
        <v>0.3</v>
      </c>
      <c r="N3740" s="30">
        <v>9.3899999999999997E-2</v>
      </c>
    </row>
    <row r="3741" spans="1:14">
      <c r="A3741" s="98" t="s">
        <v>137</v>
      </c>
      <c r="B3741" s="14" t="s">
        <v>78</v>
      </c>
      <c r="C3741" s="14" t="s">
        <v>62</v>
      </c>
      <c r="D3741" s="14">
        <v>2017</v>
      </c>
      <c r="E3741" s="14">
        <v>2017</v>
      </c>
      <c r="F3741" s="14" t="s">
        <v>105</v>
      </c>
      <c r="G3741" s="26">
        <v>17081</v>
      </c>
      <c r="H3741" s="26">
        <v>41323</v>
      </c>
      <c r="I3741" s="53">
        <v>95205</v>
      </c>
      <c r="J3741" s="30">
        <v>0.98561151079136688</v>
      </c>
      <c r="K3741" s="30">
        <v>0.94209354120267264</v>
      </c>
      <c r="L3741" s="149">
        <v>50</v>
      </c>
      <c r="M3741" s="30">
        <v>0.3</v>
      </c>
      <c r="N3741" s="30">
        <v>9.3899999999999997E-2</v>
      </c>
    </row>
    <row r="3742" spans="1:14">
      <c r="A3742" s="98" t="s">
        <v>138</v>
      </c>
      <c r="B3742" s="14" t="s">
        <v>78</v>
      </c>
      <c r="C3742" s="14" t="s">
        <v>62</v>
      </c>
      <c r="D3742" s="14">
        <v>2017</v>
      </c>
      <c r="E3742" s="14">
        <v>2017</v>
      </c>
      <c r="F3742" s="14" t="s">
        <v>105</v>
      </c>
      <c r="G3742" s="26">
        <v>1040</v>
      </c>
      <c r="H3742" s="26">
        <v>1988</v>
      </c>
      <c r="I3742" s="53">
        <v>5666</v>
      </c>
      <c r="J3742" s="30">
        <v>0.98360655737704916</v>
      </c>
      <c r="K3742" s="30">
        <v>0.92682926829268297</v>
      </c>
      <c r="L3742" s="149">
        <v>50</v>
      </c>
      <c r="M3742" s="30">
        <v>0.3</v>
      </c>
      <c r="N3742" s="30">
        <v>9.3899999999999997E-2</v>
      </c>
    </row>
    <row r="3743" spans="1:14">
      <c r="A3743" s="98" t="s">
        <v>139</v>
      </c>
      <c r="B3743" s="14" t="s">
        <v>78</v>
      </c>
      <c r="C3743" s="14" t="s">
        <v>62</v>
      </c>
      <c r="D3743" s="14">
        <v>2017</v>
      </c>
      <c r="E3743" s="14">
        <v>2017</v>
      </c>
      <c r="F3743" s="14" t="s">
        <v>105</v>
      </c>
      <c r="G3743" s="26">
        <v>69111</v>
      </c>
      <c r="H3743" s="26">
        <v>160813</v>
      </c>
      <c r="I3743" s="53">
        <v>416276</v>
      </c>
      <c r="J3743" s="30">
        <v>0.98847167325428198</v>
      </c>
      <c r="K3743" s="30">
        <v>0.93027791321306674</v>
      </c>
      <c r="L3743" s="149">
        <v>15</v>
      </c>
      <c r="M3743" s="30">
        <v>0.26700000000000002</v>
      </c>
      <c r="N3743" s="30">
        <v>2.1899999999999999E-2</v>
      </c>
    </row>
    <row r="3744" spans="1:14">
      <c r="A3744" s="98" t="s">
        <v>140</v>
      </c>
      <c r="B3744" s="14" t="s">
        <v>78</v>
      </c>
      <c r="C3744" s="14" t="s">
        <v>62</v>
      </c>
      <c r="D3744" s="14">
        <v>2017</v>
      </c>
      <c r="E3744" s="14">
        <v>2017</v>
      </c>
      <c r="F3744" s="14" t="s">
        <v>105</v>
      </c>
      <c r="G3744" s="26">
        <v>10690</v>
      </c>
      <c r="H3744" s="26">
        <v>24293</v>
      </c>
      <c r="I3744" s="53">
        <v>57726</v>
      </c>
      <c r="J3744" s="30">
        <v>0.99389002036659879</v>
      </c>
      <c r="K3744" s="30">
        <v>0.95870206489675514</v>
      </c>
      <c r="L3744" s="149">
        <v>50</v>
      </c>
      <c r="M3744" s="30">
        <v>0.3</v>
      </c>
      <c r="N3744" s="30">
        <v>9.3899999999999997E-2</v>
      </c>
    </row>
    <row r="3745" spans="1:14">
      <c r="A3745" s="98" t="s">
        <v>141</v>
      </c>
      <c r="B3745" s="14" t="s">
        <v>78</v>
      </c>
      <c r="C3745" s="14" t="s">
        <v>62</v>
      </c>
      <c r="D3745" s="14">
        <v>2017</v>
      </c>
      <c r="E3745" s="14">
        <v>2017</v>
      </c>
      <c r="F3745" s="14" t="s">
        <v>105</v>
      </c>
      <c r="G3745" s="26">
        <v>6428</v>
      </c>
      <c r="H3745" s="26">
        <v>12001</v>
      </c>
      <c r="I3745" s="53">
        <v>32671</v>
      </c>
      <c r="J3745" s="30">
        <v>0.95364238410596025</v>
      </c>
      <c r="K3745" s="30">
        <v>0.93367346938775508</v>
      </c>
      <c r="L3745" s="149">
        <v>50</v>
      </c>
      <c r="M3745" s="30">
        <v>0.3</v>
      </c>
      <c r="N3745" s="30">
        <v>9.3899999999999997E-2</v>
      </c>
    </row>
    <row r="3746" spans="1:14">
      <c r="A3746" s="98" t="s">
        <v>142</v>
      </c>
      <c r="B3746" s="14" t="s">
        <v>78</v>
      </c>
      <c r="C3746" s="14" t="s">
        <v>62</v>
      </c>
      <c r="D3746" s="14">
        <v>2017</v>
      </c>
      <c r="E3746" s="14">
        <v>2017</v>
      </c>
      <c r="F3746" s="14" t="s">
        <v>105</v>
      </c>
      <c r="G3746" s="26">
        <v>1576</v>
      </c>
      <c r="H3746" s="26">
        <v>3123</v>
      </c>
      <c r="I3746" s="53">
        <v>8079</v>
      </c>
      <c r="J3746" s="30">
        <v>0.91139240506329111</v>
      </c>
      <c r="K3746" s="30">
        <v>0.89473684210526316</v>
      </c>
      <c r="L3746" s="149">
        <v>50</v>
      </c>
      <c r="M3746" s="30">
        <v>0.3</v>
      </c>
      <c r="N3746" s="30">
        <v>9.3899999999999997E-2</v>
      </c>
    </row>
    <row r="3747" spans="1:14">
      <c r="A3747" s="98" t="s">
        <v>143</v>
      </c>
      <c r="B3747" s="14" t="s">
        <v>79</v>
      </c>
      <c r="C3747" s="14" t="s">
        <v>62</v>
      </c>
      <c r="D3747" s="14">
        <v>2017</v>
      </c>
      <c r="E3747" s="14">
        <v>2017</v>
      </c>
      <c r="F3747" s="14" t="s">
        <v>105</v>
      </c>
      <c r="G3747" s="26">
        <v>530579</v>
      </c>
      <c r="H3747" s="26">
        <v>1067896</v>
      </c>
      <c r="I3747" s="53">
        <v>4005677</v>
      </c>
      <c r="J3747" s="30">
        <v>0.98908360868292278</v>
      </c>
      <c r="K3747" s="30">
        <v>0.906644454411482</v>
      </c>
      <c r="L3747" s="149">
        <v>218</v>
      </c>
      <c r="M3747" s="30">
        <v>0.44500000000000001</v>
      </c>
      <c r="N3747" s="30">
        <v>0.1192</v>
      </c>
    </row>
    <row r="3748" spans="1:14">
      <c r="A3748" s="98" t="s">
        <v>144</v>
      </c>
      <c r="B3748" s="14" t="s">
        <v>78</v>
      </c>
      <c r="C3748" s="14" t="s">
        <v>62</v>
      </c>
      <c r="D3748" s="14">
        <v>2017</v>
      </c>
      <c r="E3748" s="14">
        <v>2017</v>
      </c>
      <c r="F3748" s="14" t="s">
        <v>105</v>
      </c>
      <c r="G3748" s="26">
        <v>11665</v>
      </c>
      <c r="H3748" s="26">
        <v>28309</v>
      </c>
      <c r="I3748" s="53">
        <v>70773</v>
      </c>
      <c r="J3748" s="30">
        <v>0.99679487179487181</v>
      </c>
      <c r="K3748" s="30">
        <v>0.99534883720930234</v>
      </c>
      <c r="L3748" s="149">
        <v>50</v>
      </c>
      <c r="M3748" s="30">
        <v>0.3</v>
      </c>
      <c r="N3748" s="30">
        <v>9.3899999999999997E-2</v>
      </c>
    </row>
    <row r="3749" spans="1:14">
      <c r="A3749" s="98" t="s">
        <v>145</v>
      </c>
      <c r="B3749" s="14" t="s">
        <v>78</v>
      </c>
      <c r="C3749" s="14" t="s">
        <v>62</v>
      </c>
      <c r="D3749" s="14">
        <v>2017</v>
      </c>
      <c r="E3749" s="14">
        <v>2017</v>
      </c>
      <c r="F3749" s="14" t="s">
        <v>105</v>
      </c>
      <c r="G3749" s="26">
        <v>5945</v>
      </c>
      <c r="H3749" s="26">
        <v>9827</v>
      </c>
      <c r="I3749" s="53">
        <v>47533</v>
      </c>
      <c r="J3749" s="30">
        <v>0.98920863309352514</v>
      </c>
      <c r="K3749" s="30">
        <v>0.95428571428571429</v>
      </c>
      <c r="L3749" s="149">
        <v>50</v>
      </c>
      <c r="M3749" s="30">
        <v>0.3</v>
      </c>
      <c r="N3749" s="30">
        <v>9.3899999999999997E-2</v>
      </c>
    </row>
    <row r="3750" spans="1:14">
      <c r="A3750" s="98" t="s">
        <v>146</v>
      </c>
      <c r="B3750" s="14" t="s">
        <v>78</v>
      </c>
      <c r="C3750" s="14" t="s">
        <v>62</v>
      </c>
      <c r="D3750" s="14">
        <v>2017</v>
      </c>
      <c r="E3750" s="14">
        <v>2017</v>
      </c>
      <c r="F3750" s="14" t="s">
        <v>105</v>
      </c>
      <c r="G3750" s="26">
        <v>1014</v>
      </c>
      <c r="H3750" s="26">
        <v>1834</v>
      </c>
      <c r="I3750" s="53">
        <v>4786</v>
      </c>
      <c r="J3750" s="30">
        <v>0.79545454545454541</v>
      </c>
      <c r="K3750" s="30">
        <v>0.6071428571428571</v>
      </c>
      <c r="L3750" s="149">
        <v>50</v>
      </c>
      <c r="M3750" s="30">
        <v>0.3</v>
      </c>
      <c r="N3750" s="30">
        <v>9.3899999999999997E-2</v>
      </c>
    </row>
    <row r="3751" spans="1:14">
      <c r="A3751" s="98" t="s">
        <v>147</v>
      </c>
      <c r="B3751" s="14" t="s">
        <v>78</v>
      </c>
      <c r="C3751" s="14" t="s">
        <v>62</v>
      </c>
      <c r="D3751" s="14">
        <v>2017</v>
      </c>
      <c r="E3751" s="14">
        <v>2017</v>
      </c>
      <c r="F3751" s="14" t="s">
        <v>105</v>
      </c>
      <c r="G3751" s="26">
        <v>6184</v>
      </c>
      <c r="H3751" s="26">
        <v>11667</v>
      </c>
      <c r="I3751" s="53">
        <v>41619</v>
      </c>
      <c r="J3751" s="30">
        <v>0.92307692307692313</v>
      </c>
      <c r="K3751" s="30">
        <v>0.93913043478260871</v>
      </c>
      <c r="L3751" s="149">
        <v>50</v>
      </c>
      <c r="M3751" s="30">
        <v>0.3</v>
      </c>
      <c r="N3751" s="30">
        <v>9.3899999999999997E-2</v>
      </c>
    </row>
    <row r="3752" spans="1:14">
      <c r="A3752" s="98" t="s">
        <v>148</v>
      </c>
      <c r="B3752" s="14" t="s">
        <v>78</v>
      </c>
      <c r="C3752" s="14" t="s">
        <v>62</v>
      </c>
      <c r="D3752" s="14">
        <v>2017</v>
      </c>
      <c r="E3752" s="14">
        <v>2017</v>
      </c>
      <c r="F3752" s="14" t="s">
        <v>105</v>
      </c>
      <c r="G3752" s="26">
        <v>23754</v>
      </c>
      <c r="H3752" s="26">
        <v>54979</v>
      </c>
      <c r="I3752" s="53">
        <v>140332</v>
      </c>
      <c r="J3752" s="30">
        <v>0.98429319371727753</v>
      </c>
      <c r="K3752" s="30">
        <v>0.95880149812734083</v>
      </c>
      <c r="L3752" s="149">
        <v>4</v>
      </c>
      <c r="M3752" s="30">
        <v>0</v>
      </c>
      <c r="N3752" s="30">
        <v>1.7999999999999999E-2</v>
      </c>
    </row>
    <row r="3753" spans="1:14">
      <c r="A3753" s="98" t="s">
        <v>149</v>
      </c>
      <c r="B3753" s="14" t="s">
        <v>78</v>
      </c>
      <c r="C3753" s="14" t="s">
        <v>62</v>
      </c>
      <c r="D3753" s="14">
        <v>2017</v>
      </c>
      <c r="E3753" s="14">
        <v>2017</v>
      </c>
      <c r="F3753" s="14" t="s">
        <v>105</v>
      </c>
      <c r="G3753" s="26">
        <v>550</v>
      </c>
      <c r="H3753" s="26">
        <v>1180</v>
      </c>
      <c r="I3753" s="53">
        <v>3219</v>
      </c>
      <c r="J3753" s="30">
        <v>0.96</v>
      </c>
      <c r="K3753" s="30">
        <v>1</v>
      </c>
      <c r="L3753" s="149">
        <v>50</v>
      </c>
      <c r="M3753" s="30">
        <v>0.3</v>
      </c>
      <c r="N3753" s="30">
        <v>9.3899999999999997E-2</v>
      </c>
    </row>
    <row r="3754" spans="1:14">
      <c r="A3754" s="98" t="s">
        <v>150</v>
      </c>
      <c r="B3754" s="14" t="s">
        <v>78</v>
      </c>
      <c r="C3754" s="14" t="s">
        <v>62</v>
      </c>
      <c r="D3754" s="14">
        <v>2017</v>
      </c>
      <c r="E3754" s="14">
        <v>2017</v>
      </c>
      <c r="F3754" s="14" t="s">
        <v>105</v>
      </c>
      <c r="G3754" s="26">
        <v>406</v>
      </c>
      <c r="H3754" s="26">
        <v>668</v>
      </c>
      <c r="I3754" s="53">
        <v>3798</v>
      </c>
      <c r="J3754" s="30">
        <v>1</v>
      </c>
      <c r="K3754" s="30">
        <v>1</v>
      </c>
      <c r="L3754" s="149">
        <v>50</v>
      </c>
      <c r="M3754" s="30">
        <v>0.3</v>
      </c>
      <c r="N3754" s="30">
        <v>9.3899999999999997E-2</v>
      </c>
    </row>
    <row r="3755" spans="1:14">
      <c r="A3755" s="98" t="s">
        <v>151</v>
      </c>
      <c r="B3755" s="14" t="s">
        <v>78</v>
      </c>
      <c r="C3755" s="14" t="s">
        <v>62</v>
      </c>
      <c r="D3755" s="14">
        <v>2017</v>
      </c>
      <c r="E3755" s="14">
        <v>2017</v>
      </c>
      <c r="F3755" s="14" t="s">
        <v>105</v>
      </c>
      <c r="G3755" s="26">
        <v>22959</v>
      </c>
      <c r="H3755" s="26">
        <v>51364</v>
      </c>
      <c r="I3755" s="53">
        <v>187233</v>
      </c>
      <c r="J3755" s="30">
        <v>0.99861495844875348</v>
      </c>
      <c r="K3755" s="30">
        <v>0.96853932584269664</v>
      </c>
      <c r="L3755" s="149">
        <v>4</v>
      </c>
      <c r="M3755" s="30">
        <v>0.25</v>
      </c>
      <c r="N3755" s="30">
        <v>1.3899999999999999E-2</v>
      </c>
    </row>
    <row r="3756" spans="1:14">
      <c r="A3756" s="98" t="s">
        <v>152</v>
      </c>
      <c r="B3756" s="14" t="s">
        <v>78</v>
      </c>
      <c r="C3756" s="14" t="s">
        <v>62</v>
      </c>
      <c r="D3756" s="14">
        <v>2017</v>
      </c>
      <c r="E3756" s="14">
        <v>2017</v>
      </c>
      <c r="F3756" s="14" t="s">
        <v>105</v>
      </c>
      <c r="G3756" s="26">
        <v>3303</v>
      </c>
      <c r="H3756" s="26">
        <v>6648</v>
      </c>
      <c r="I3756" s="53">
        <v>32862</v>
      </c>
      <c r="J3756" s="30">
        <v>0.94776119402985071</v>
      </c>
      <c r="K3756" s="30">
        <v>0.98765432098765427</v>
      </c>
      <c r="L3756" s="149">
        <v>50</v>
      </c>
      <c r="M3756" s="30">
        <v>0.3</v>
      </c>
      <c r="N3756" s="30">
        <v>9.3899999999999997E-2</v>
      </c>
    </row>
    <row r="3757" spans="1:14">
      <c r="A3757" s="98" t="s">
        <v>153</v>
      </c>
      <c r="B3757" s="14" t="s">
        <v>78</v>
      </c>
      <c r="C3757" s="14" t="s">
        <v>62</v>
      </c>
      <c r="D3757" s="14">
        <v>2017</v>
      </c>
      <c r="E3757" s="14">
        <v>2017</v>
      </c>
      <c r="F3757" s="14" t="s">
        <v>105</v>
      </c>
      <c r="G3757" s="26">
        <v>4129</v>
      </c>
      <c r="H3757" s="26">
        <v>7204</v>
      </c>
      <c r="I3757" s="53">
        <v>25067</v>
      </c>
      <c r="J3757" s="30">
        <v>0.75609756097560976</v>
      </c>
      <c r="K3757" s="30">
        <v>0.83823529411764708</v>
      </c>
      <c r="L3757" s="149">
        <v>50</v>
      </c>
      <c r="M3757" s="30">
        <v>0.3</v>
      </c>
      <c r="N3757" s="30">
        <v>9.3899999999999997E-2</v>
      </c>
    </row>
    <row r="3758" spans="1:14">
      <c r="A3758" s="98" t="s">
        <v>154</v>
      </c>
      <c r="B3758" s="14" t="s">
        <v>77</v>
      </c>
      <c r="C3758" s="14" t="s">
        <v>62</v>
      </c>
      <c r="D3758" s="14">
        <v>2017</v>
      </c>
      <c r="E3758" s="14">
        <v>2017</v>
      </c>
      <c r="F3758" s="14" t="s">
        <v>105</v>
      </c>
      <c r="G3758" s="26">
        <v>116202</v>
      </c>
      <c r="H3758" s="26">
        <v>237017</v>
      </c>
      <c r="I3758" s="53">
        <v>901157</v>
      </c>
      <c r="J3758" s="30">
        <v>0.99169921875</v>
      </c>
      <c r="K3758" s="30">
        <v>0.9925571504518873</v>
      </c>
      <c r="L3758" s="149">
        <v>32</v>
      </c>
      <c r="M3758" s="30">
        <v>0.375</v>
      </c>
      <c r="N3758" s="30">
        <v>7.4499999999999997E-2</v>
      </c>
    </row>
    <row r="3759" spans="1:14">
      <c r="A3759" s="98" t="s">
        <v>155</v>
      </c>
      <c r="B3759" s="14" t="s">
        <v>77</v>
      </c>
      <c r="C3759" s="14" t="s">
        <v>62</v>
      </c>
      <c r="D3759" s="14">
        <v>2017</v>
      </c>
      <c r="E3759" s="14">
        <v>2017</v>
      </c>
      <c r="F3759" s="14" t="s">
        <v>105</v>
      </c>
      <c r="G3759" s="26">
        <v>9127</v>
      </c>
      <c r="H3759" s="26">
        <v>16262</v>
      </c>
      <c r="I3759" s="53">
        <v>63263</v>
      </c>
      <c r="J3759" s="30">
        <v>1</v>
      </c>
      <c r="K3759" s="30">
        <v>0.91256830601092898</v>
      </c>
      <c r="L3759" s="149">
        <v>50</v>
      </c>
      <c r="M3759" s="30">
        <v>0.3</v>
      </c>
      <c r="N3759" s="30">
        <v>9.3899999999999997E-2</v>
      </c>
    </row>
    <row r="3760" spans="1:14">
      <c r="A3760" s="98" t="s">
        <v>156</v>
      </c>
      <c r="B3760" s="14" t="s">
        <v>78</v>
      </c>
      <c r="C3760" s="14" t="s">
        <v>62</v>
      </c>
      <c r="D3760" s="14">
        <v>2017</v>
      </c>
      <c r="E3760" s="14">
        <v>2017</v>
      </c>
      <c r="F3760" s="14" t="s">
        <v>105</v>
      </c>
      <c r="G3760" s="26">
        <v>1161</v>
      </c>
      <c r="H3760" s="26">
        <v>2111</v>
      </c>
      <c r="I3760" s="53">
        <v>6456</v>
      </c>
      <c r="J3760" s="30">
        <v>0.95918367346938771</v>
      </c>
      <c r="K3760" s="30">
        <v>0.7857142857142857</v>
      </c>
      <c r="L3760" s="149">
        <v>50</v>
      </c>
      <c r="M3760" s="30">
        <v>0.3</v>
      </c>
      <c r="N3760" s="30">
        <v>9.3899999999999997E-2</v>
      </c>
    </row>
    <row r="3761" spans="1:14">
      <c r="A3761" s="98" t="s">
        <v>157</v>
      </c>
      <c r="B3761" s="14" t="s">
        <v>78</v>
      </c>
      <c r="C3761" s="14" t="s">
        <v>62</v>
      </c>
      <c r="D3761" s="14">
        <v>2017</v>
      </c>
      <c r="E3761" s="14">
        <v>2017</v>
      </c>
      <c r="F3761" s="14" t="s">
        <v>105</v>
      </c>
      <c r="G3761" s="26">
        <v>121906</v>
      </c>
      <c r="H3761" s="26">
        <v>269828</v>
      </c>
      <c r="I3761" s="53">
        <v>841605</v>
      </c>
      <c r="J3761" s="30">
        <v>0.99618029029793731</v>
      </c>
      <c r="K3761" s="30">
        <v>0.95569116476518967</v>
      </c>
      <c r="L3761" s="149">
        <v>28</v>
      </c>
      <c r="M3761" s="30">
        <v>0.28599999999999998</v>
      </c>
      <c r="N3761" s="30">
        <v>4.6600000000000003E-2</v>
      </c>
    </row>
    <row r="3762" spans="1:14">
      <c r="A3762" s="98" t="s">
        <v>158</v>
      </c>
      <c r="B3762" s="14" t="s">
        <v>77</v>
      </c>
      <c r="C3762" s="14" t="s">
        <v>62</v>
      </c>
      <c r="D3762" s="14">
        <v>2017</v>
      </c>
      <c r="E3762" s="14">
        <v>2017</v>
      </c>
      <c r="F3762" s="14" t="s">
        <v>105</v>
      </c>
      <c r="G3762" s="26">
        <v>98716</v>
      </c>
      <c r="H3762" s="26">
        <v>207187</v>
      </c>
      <c r="I3762" s="53">
        <v>559088</v>
      </c>
      <c r="J3762" s="30">
        <v>0.99289811526905214</v>
      </c>
      <c r="K3762" s="30">
        <v>0.99617695248498084</v>
      </c>
      <c r="L3762" s="149">
        <v>29</v>
      </c>
      <c r="M3762" s="30">
        <v>0.44800000000000001</v>
      </c>
      <c r="N3762" s="30">
        <v>5.8200000000000002E-2</v>
      </c>
    </row>
    <row r="3763" spans="1:14">
      <c r="A3763" s="98" t="s">
        <v>159</v>
      </c>
      <c r="B3763" s="14" t="s">
        <v>78</v>
      </c>
      <c r="C3763" s="14" t="s">
        <v>62</v>
      </c>
      <c r="D3763" s="14">
        <v>2017</v>
      </c>
      <c r="E3763" s="14">
        <v>2017</v>
      </c>
      <c r="F3763" s="14" t="s">
        <v>105</v>
      </c>
      <c r="G3763" s="26">
        <v>2328</v>
      </c>
      <c r="H3763" s="26">
        <v>5186</v>
      </c>
      <c r="I3763" s="53">
        <v>19047</v>
      </c>
      <c r="J3763" s="30">
        <v>0.98958333333333337</v>
      </c>
      <c r="K3763" s="30">
        <v>0.94444444444444442</v>
      </c>
      <c r="L3763" s="149">
        <v>50</v>
      </c>
      <c r="M3763" s="30">
        <v>0.3</v>
      </c>
      <c r="N3763" s="30">
        <v>9.3899999999999997E-2</v>
      </c>
    </row>
    <row r="3764" spans="1:14">
      <c r="A3764" s="98" t="s">
        <v>160</v>
      </c>
      <c r="B3764" s="14" t="s">
        <v>78</v>
      </c>
      <c r="C3764" s="14" t="s">
        <v>62</v>
      </c>
      <c r="D3764" s="14">
        <v>2017</v>
      </c>
      <c r="E3764" s="14">
        <v>2017</v>
      </c>
      <c r="F3764" s="14" t="s">
        <v>105</v>
      </c>
      <c r="G3764" s="26">
        <v>166689</v>
      </c>
      <c r="H3764" s="26">
        <v>363995</v>
      </c>
      <c r="I3764" s="53">
        <v>886737</v>
      </c>
      <c r="J3764" s="30">
        <v>0.99461538461538457</v>
      </c>
      <c r="K3764" s="30">
        <v>0.95651372765800624</v>
      </c>
      <c r="L3764" s="149">
        <v>36</v>
      </c>
      <c r="M3764" s="30">
        <v>0.30599999999999999</v>
      </c>
      <c r="N3764" s="30">
        <v>3.2899999999999999E-2</v>
      </c>
    </row>
    <row r="3765" spans="1:14">
      <c r="A3765" s="98" t="s">
        <v>161</v>
      </c>
      <c r="B3765" s="14" t="s">
        <v>77</v>
      </c>
      <c r="C3765" s="14" t="s">
        <v>62</v>
      </c>
      <c r="D3765" s="14">
        <v>2017</v>
      </c>
      <c r="E3765" s="14">
        <v>2017</v>
      </c>
      <c r="F3765" s="14" t="s">
        <v>105</v>
      </c>
      <c r="G3765" s="26">
        <v>133422</v>
      </c>
      <c r="H3765" s="26">
        <v>269370</v>
      </c>
      <c r="I3765" s="53">
        <v>897009</v>
      </c>
      <c r="J3765" s="30">
        <v>0.98116374487131663</v>
      </c>
      <c r="K3765" s="30">
        <v>0.96994773519163768</v>
      </c>
      <c r="L3765" s="149">
        <v>45</v>
      </c>
      <c r="M3765" s="30">
        <v>0.44400000000000001</v>
      </c>
      <c r="N3765" s="30">
        <v>2.1100000000000001E-2</v>
      </c>
    </row>
    <row r="3766" spans="1:14">
      <c r="A3766" s="98" t="s">
        <v>162</v>
      </c>
      <c r="B3766" s="14" t="s">
        <v>77</v>
      </c>
      <c r="C3766" s="14" t="s">
        <v>62</v>
      </c>
      <c r="D3766" s="14">
        <v>2017</v>
      </c>
      <c r="E3766" s="14">
        <v>2017</v>
      </c>
      <c r="F3766" s="14" t="s">
        <v>105</v>
      </c>
      <c r="G3766" s="26">
        <v>33742</v>
      </c>
      <c r="H3766" s="26">
        <v>50721</v>
      </c>
      <c r="I3766" s="53">
        <v>223347</v>
      </c>
      <c r="J3766" s="30">
        <v>0.98404993065187241</v>
      </c>
      <c r="K3766" s="30">
        <v>0.95197740112994356</v>
      </c>
      <c r="L3766" s="149">
        <v>8</v>
      </c>
      <c r="M3766" s="30">
        <v>0.25</v>
      </c>
      <c r="N3766" s="30">
        <v>7.6799999999999993E-2</v>
      </c>
    </row>
    <row r="3767" spans="1:14">
      <c r="A3767" s="98" t="s">
        <v>163</v>
      </c>
      <c r="B3767" s="14" t="s">
        <v>78</v>
      </c>
      <c r="C3767" s="14" t="s">
        <v>62</v>
      </c>
      <c r="D3767" s="14">
        <v>2017</v>
      </c>
      <c r="E3767" s="14">
        <v>2017</v>
      </c>
      <c r="F3767" s="14" t="s">
        <v>105</v>
      </c>
      <c r="G3767" s="26">
        <v>48854</v>
      </c>
      <c r="H3767" s="26">
        <v>108793</v>
      </c>
      <c r="I3767" s="53">
        <v>299410</v>
      </c>
      <c r="J3767" s="30">
        <v>0.97859154929577463</v>
      </c>
      <c r="K3767" s="30">
        <v>0.92980935875216641</v>
      </c>
      <c r="L3767" s="149">
        <v>9</v>
      </c>
      <c r="M3767" s="30">
        <v>0.111</v>
      </c>
      <c r="N3767" s="30">
        <v>4.6399999999999997E-2</v>
      </c>
    </row>
    <row r="3768" spans="1:14">
      <c r="A3768" s="98" t="s">
        <v>164</v>
      </c>
      <c r="B3768" s="14" t="s">
        <v>77</v>
      </c>
      <c r="C3768" s="14" t="s">
        <v>62</v>
      </c>
      <c r="D3768" s="14">
        <v>2017</v>
      </c>
      <c r="E3768" s="14">
        <v>2017</v>
      </c>
      <c r="F3768" s="14" t="s">
        <v>105</v>
      </c>
      <c r="G3768" s="26">
        <v>9640</v>
      </c>
      <c r="H3768" s="26">
        <v>17301</v>
      </c>
      <c r="I3768" s="53">
        <v>61303</v>
      </c>
      <c r="J3768" s="30">
        <v>0.97513812154696133</v>
      </c>
      <c r="K3768" s="30">
        <v>0.98636363636363633</v>
      </c>
      <c r="L3768" s="149">
        <v>50</v>
      </c>
      <c r="M3768" s="30">
        <v>0.3</v>
      </c>
      <c r="N3768" s="30">
        <v>9.3899999999999997E-2</v>
      </c>
    </row>
    <row r="3769" spans="1:14">
      <c r="A3769" s="98" t="s">
        <v>165</v>
      </c>
      <c r="B3769" s="14" t="s">
        <v>77</v>
      </c>
      <c r="C3769" s="14" t="s">
        <v>62</v>
      </c>
      <c r="D3769" s="14">
        <v>2017</v>
      </c>
      <c r="E3769" s="14">
        <v>2017</v>
      </c>
      <c r="F3769" s="14" t="s">
        <v>105</v>
      </c>
      <c r="G3769" s="26">
        <v>13730</v>
      </c>
      <c r="H3769" s="26">
        <v>26516</v>
      </c>
      <c r="I3769" s="53">
        <v>152784</v>
      </c>
      <c r="J3769" s="30">
        <v>0.98562628336755642</v>
      </c>
      <c r="K3769" s="30">
        <v>0.87687687687687688</v>
      </c>
      <c r="L3769" s="149">
        <v>50</v>
      </c>
      <c r="M3769" s="30">
        <v>0.3</v>
      </c>
      <c r="N3769" s="30">
        <v>9.3899999999999997E-2</v>
      </c>
    </row>
    <row r="3770" spans="1:14">
      <c r="A3770" s="98" t="s">
        <v>166</v>
      </c>
      <c r="B3770" s="14" t="s">
        <v>77</v>
      </c>
      <c r="C3770" s="14" t="s">
        <v>62</v>
      </c>
      <c r="D3770" s="14">
        <v>2017</v>
      </c>
      <c r="E3770" s="14">
        <v>2017</v>
      </c>
      <c r="F3770" s="14" t="s">
        <v>105</v>
      </c>
      <c r="G3770" s="26">
        <v>19162</v>
      </c>
      <c r="H3770" s="26">
        <v>39691</v>
      </c>
      <c r="I3770" s="53">
        <v>148277</v>
      </c>
      <c r="J3770" s="30">
        <v>0.98901098901098905</v>
      </c>
      <c r="K3770" s="30">
        <v>0.93559322033898307</v>
      </c>
      <c r="L3770" s="149">
        <v>50</v>
      </c>
      <c r="M3770" s="30">
        <v>0.3</v>
      </c>
      <c r="N3770" s="30">
        <v>9.3899999999999997E-2</v>
      </c>
    </row>
    <row r="3771" spans="1:14">
      <c r="A3771" s="98" t="s">
        <v>167</v>
      </c>
      <c r="B3771" s="14" t="s">
        <v>77</v>
      </c>
      <c r="C3771" s="14" t="s">
        <v>62</v>
      </c>
      <c r="D3771" s="14">
        <v>2017</v>
      </c>
      <c r="E3771" s="14">
        <v>2017</v>
      </c>
      <c r="F3771" s="14" t="s">
        <v>105</v>
      </c>
      <c r="G3771" s="26">
        <v>47911</v>
      </c>
      <c r="H3771" s="26">
        <v>93542</v>
      </c>
      <c r="I3771" s="53">
        <v>438029</v>
      </c>
      <c r="J3771" s="30">
        <v>0.98987854251012142</v>
      </c>
      <c r="K3771" s="30">
        <v>0.963963963963964</v>
      </c>
      <c r="L3771" s="149">
        <v>13</v>
      </c>
      <c r="M3771" s="30">
        <v>0.38500000000000001</v>
      </c>
      <c r="N3771" s="30">
        <v>4.19E-2</v>
      </c>
    </row>
    <row r="3772" spans="1:14">
      <c r="A3772" s="98" t="s">
        <v>168</v>
      </c>
      <c r="B3772" s="14" t="s">
        <v>77</v>
      </c>
      <c r="C3772" s="14" t="s">
        <v>62</v>
      </c>
      <c r="D3772" s="14">
        <v>2017</v>
      </c>
      <c r="E3772" s="14">
        <v>2017</v>
      </c>
      <c r="F3772" s="14" t="s">
        <v>105</v>
      </c>
      <c r="G3772" s="26">
        <v>14861</v>
      </c>
      <c r="H3772" s="26">
        <v>26905</v>
      </c>
      <c r="I3772" s="53">
        <v>79060</v>
      </c>
      <c r="J3772" s="30">
        <v>0.96981891348088534</v>
      </c>
      <c r="K3772" s="30">
        <v>0.99078341013824889</v>
      </c>
      <c r="L3772" s="149">
        <v>50</v>
      </c>
      <c r="M3772" s="30">
        <v>0.3</v>
      </c>
      <c r="N3772" s="30">
        <v>9.3899999999999997E-2</v>
      </c>
    </row>
    <row r="3773" spans="1:14">
      <c r="A3773" s="98" t="s">
        <v>169</v>
      </c>
      <c r="B3773" s="14" t="s">
        <v>78</v>
      </c>
      <c r="C3773" s="14" t="s">
        <v>62</v>
      </c>
      <c r="D3773" s="14">
        <v>2017</v>
      </c>
      <c r="E3773" s="14">
        <v>2017</v>
      </c>
      <c r="F3773" s="14" t="s">
        <v>105</v>
      </c>
      <c r="G3773" s="26">
        <v>12427</v>
      </c>
      <c r="H3773" s="26">
        <v>23176</v>
      </c>
      <c r="I3773" s="53">
        <v>63914</v>
      </c>
      <c r="J3773" s="30">
        <v>0.95652173913043481</v>
      </c>
      <c r="K3773" s="30">
        <v>0.97709923664122134</v>
      </c>
      <c r="L3773" s="149">
        <v>50</v>
      </c>
      <c r="M3773" s="30">
        <v>0.3</v>
      </c>
      <c r="N3773" s="30">
        <v>9.3899999999999997E-2</v>
      </c>
    </row>
    <row r="3774" spans="1:14">
      <c r="A3774" s="98" t="s">
        <v>170</v>
      </c>
      <c r="B3774" s="14" t="s">
        <v>78</v>
      </c>
      <c r="C3774" s="14" t="s">
        <v>62</v>
      </c>
      <c r="D3774" s="14">
        <v>2017</v>
      </c>
      <c r="E3774" s="14">
        <v>2017</v>
      </c>
      <c r="F3774" s="14" t="s">
        <v>105</v>
      </c>
      <c r="G3774" s="26">
        <v>164</v>
      </c>
      <c r="H3774" s="26">
        <v>275</v>
      </c>
      <c r="I3774" s="53">
        <v>844</v>
      </c>
      <c r="J3774" s="30">
        <v>1</v>
      </c>
      <c r="K3774" s="30">
        <v>1</v>
      </c>
      <c r="L3774" s="149">
        <v>50</v>
      </c>
      <c r="M3774" s="30">
        <v>0.3</v>
      </c>
      <c r="N3774" s="30">
        <v>9.3899999999999997E-2</v>
      </c>
    </row>
    <row r="3775" spans="1:14">
      <c r="A3775" s="98" t="s">
        <v>171</v>
      </c>
      <c r="B3775" s="14" t="s">
        <v>78</v>
      </c>
      <c r="C3775" s="14" t="s">
        <v>62</v>
      </c>
      <c r="D3775" s="14">
        <v>2017</v>
      </c>
      <c r="E3775" s="14">
        <v>2017</v>
      </c>
      <c r="F3775" s="14" t="s">
        <v>105</v>
      </c>
      <c r="G3775" s="26">
        <v>3138</v>
      </c>
      <c r="H3775" s="26">
        <v>6553</v>
      </c>
      <c r="I3775" s="53">
        <v>19120</v>
      </c>
      <c r="J3775" s="30">
        <v>0.99038461538461542</v>
      </c>
      <c r="K3775" s="30">
        <v>0.8214285714285714</v>
      </c>
      <c r="L3775" s="149">
        <v>50</v>
      </c>
      <c r="M3775" s="30">
        <v>0.3</v>
      </c>
      <c r="N3775" s="30">
        <v>9.3899999999999997E-2</v>
      </c>
    </row>
    <row r="3776" spans="1:14">
      <c r="A3776" s="98" t="s">
        <v>172</v>
      </c>
      <c r="B3776" s="14" t="s">
        <v>77</v>
      </c>
      <c r="C3776" s="14" t="s">
        <v>62</v>
      </c>
      <c r="D3776" s="14">
        <v>2017</v>
      </c>
      <c r="E3776" s="14">
        <v>2017</v>
      </c>
      <c r="F3776" s="14" t="s">
        <v>105</v>
      </c>
      <c r="G3776" s="26">
        <v>21060</v>
      </c>
      <c r="H3776" s="26">
        <v>39724</v>
      </c>
      <c r="I3776" s="53">
        <v>123363</v>
      </c>
      <c r="J3776" s="30">
        <v>0.97901049475262369</v>
      </c>
      <c r="K3776" s="30">
        <v>0.98351648351648346</v>
      </c>
      <c r="L3776" s="149">
        <v>7</v>
      </c>
      <c r="M3776" s="30">
        <v>0.57099999999999995</v>
      </c>
      <c r="N3776" s="30">
        <v>6.4999999999999997E-3</v>
      </c>
    </row>
    <row r="3777" spans="1:14">
      <c r="A3777" s="98" t="s">
        <v>173</v>
      </c>
      <c r="B3777" s="14" t="s">
        <v>77</v>
      </c>
      <c r="C3777" s="14" t="s">
        <v>62</v>
      </c>
      <c r="D3777" s="14">
        <v>2017</v>
      </c>
      <c r="E3777" s="14">
        <v>2017</v>
      </c>
      <c r="F3777" s="14" t="s">
        <v>105</v>
      </c>
      <c r="G3777" s="26">
        <v>17375</v>
      </c>
      <c r="H3777" s="26">
        <v>30719</v>
      </c>
      <c r="I3777" s="53">
        <v>129336</v>
      </c>
      <c r="J3777" s="30">
        <v>0.98473282442748089</v>
      </c>
      <c r="K3777" s="30">
        <v>0.89444444444444449</v>
      </c>
      <c r="L3777" s="149">
        <v>50</v>
      </c>
      <c r="M3777" s="30">
        <v>0.3</v>
      </c>
      <c r="N3777" s="30">
        <v>9.3899999999999997E-2</v>
      </c>
    </row>
    <row r="3778" spans="1:14">
      <c r="A3778" s="98" t="s">
        <v>174</v>
      </c>
      <c r="B3778" s="14" t="s">
        <v>78</v>
      </c>
      <c r="C3778" s="14" t="s">
        <v>62</v>
      </c>
      <c r="D3778" s="14">
        <v>2017</v>
      </c>
      <c r="E3778" s="14">
        <v>2017</v>
      </c>
      <c r="F3778" s="14" t="s">
        <v>105</v>
      </c>
      <c r="G3778" s="26">
        <v>39798</v>
      </c>
      <c r="H3778" s="26">
        <v>83375</v>
      </c>
      <c r="I3778" s="53">
        <v>249561</v>
      </c>
      <c r="J3778" s="30">
        <v>0.96557759626604434</v>
      </c>
      <c r="K3778" s="30">
        <v>0.94781144781144777</v>
      </c>
      <c r="L3778" s="149">
        <v>7</v>
      </c>
      <c r="M3778" s="30">
        <v>0.71399999999999997</v>
      </c>
      <c r="N3778" s="30">
        <v>5.0500000000000003E-2</v>
      </c>
    </row>
    <row r="3779" spans="1:14">
      <c r="A3779" s="98" t="s">
        <v>175</v>
      </c>
      <c r="B3779" s="14" t="s">
        <v>78</v>
      </c>
      <c r="C3779" s="14" t="s">
        <v>62</v>
      </c>
      <c r="D3779" s="14">
        <v>2017</v>
      </c>
      <c r="E3779" s="14">
        <v>2017</v>
      </c>
      <c r="F3779" s="14" t="s">
        <v>105</v>
      </c>
      <c r="G3779" s="26">
        <v>5660</v>
      </c>
      <c r="H3779" s="26">
        <v>12998</v>
      </c>
      <c r="I3779" s="53">
        <v>43128</v>
      </c>
      <c r="J3779" s="30">
        <v>0.99555555555555553</v>
      </c>
      <c r="K3779" s="30">
        <v>0.95652173913043481</v>
      </c>
      <c r="L3779" s="149">
        <v>50</v>
      </c>
      <c r="M3779" s="30">
        <v>0.3</v>
      </c>
      <c r="N3779" s="30">
        <v>9.3899999999999997E-2</v>
      </c>
    </row>
    <row r="3780" spans="1:14">
      <c r="A3780" s="98" t="s">
        <v>176</v>
      </c>
      <c r="B3780" s="14" t="s">
        <v>78</v>
      </c>
      <c r="C3780" s="14" t="s">
        <v>62</v>
      </c>
      <c r="D3780" s="14">
        <v>2017</v>
      </c>
      <c r="E3780" s="14">
        <v>2017</v>
      </c>
      <c r="F3780" s="14" t="s">
        <v>105</v>
      </c>
      <c r="G3780" s="26">
        <v>4307</v>
      </c>
      <c r="H3780" s="26">
        <v>9341</v>
      </c>
      <c r="I3780" s="53">
        <v>27406</v>
      </c>
      <c r="J3780" s="30">
        <v>0.96</v>
      </c>
      <c r="K3780" s="30">
        <v>0.96153846153846156</v>
      </c>
      <c r="L3780" s="149">
        <v>50</v>
      </c>
      <c r="M3780" s="30">
        <v>0.3</v>
      </c>
      <c r="N3780" s="30">
        <v>9.3899999999999997E-2</v>
      </c>
    </row>
    <row r="3781" spans="1:14">
      <c r="A3781" s="98" t="s">
        <v>177</v>
      </c>
      <c r="B3781" s="14" t="s">
        <v>78</v>
      </c>
      <c r="C3781" s="14" t="s">
        <v>62</v>
      </c>
      <c r="D3781" s="14">
        <v>2017</v>
      </c>
      <c r="E3781" s="14">
        <v>2017</v>
      </c>
      <c r="F3781" s="14" t="s">
        <v>105</v>
      </c>
      <c r="G3781" s="26">
        <v>979</v>
      </c>
      <c r="H3781" s="26">
        <v>1742</v>
      </c>
      <c r="I3781" s="53">
        <v>4973</v>
      </c>
      <c r="J3781" s="30">
        <v>0.92727272727272725</v>
      </c>
      <c r="K3781" s="30">
        <v>0.65116279069767447</v>
      </c>
      <c r="L3781" s="149">
        <v>50</v>
      </c>
      <c r="M3781" s="30">
        <v>0.3</v>
      </c>
      <c r="N3781" s="30">
        <v>9.3899999999999997E-2</v>
      </c>
    </row>
    <row r="3782" spans="1:14">
      <c r="A3782" s="98" t="s">
        <v>178</v>
      </c>
      <c r="B3782" s="14" t="s">
        <v>77</v>
      </c>
      <c r="C3782" s="14" t="s">
        <v>62</v>
      </c>
      <c r="D3782" s="14">
        <v>2017</v>
      </c>
      <c r="E3782" s="14">
        <v>2017</v>
      </c>
      <c r="F3782" s="14" t="s">
        <v>105</v>
      </c>
      <c r="G3782" s="26">
        <v>51520</v>
      </c>
      <c r="H3782" s="26">
        <v>120321</v>
      </c>
      <c r="I3782" s="53">
        <v>257933</v>
      </c>
      <c r="J3782" s="30">
        <v>0.98872445384073293</v>
      </c>
      <c r="K3782" s="30">
        <v>0.92735703245749612</v>
      </c>
      <c r="L3782" s="149">
        <v>11</v>
      </c>
      <c r="M3782" s="30">
        <v>0.36399999999999999</v>
      </c>
      <c r="N3782" s="30">
        <v>4.2900000000000001E-2</v>
      </c>
    </row>
    <row r="3783" spans="1:14">
      <c r="A3783" s="98" t="s">
        <v>179</v>
      </c>
      <c r="B3783" s="14" t="s">
        <v>78</v>
      </c>
      <c r="C3783" s="14" t="s">
        <v>62</v>
      </c>
      <c r="D3783" s="14">
        <v>2017</v>
      </c>
      <c r="E3783" s="14">
        <v>2017</v>
      </c>
      <c r="F3783" s="14" t="s">
        <v>105</v>
      </c>
      <c r="G3783" s="26">
        <v>2909</v>
      </c>
      <c r="H3783" s="26">
        <v>5112</v>
      </c>
      <c r="I3783" s="53">
        <v>14315</v>
      </c>
      <c r="J3783" s="30">
        <v>0.96875</v>
      </c>
      <c r="K3783" s="30">
        <v>0.94505494505494503</v>
      </c>
      <c r="L3783" s="149">
        <v>50</v>
      </c>
      <c r="M3783" s="30">
        <v>0.3</v>
      </c>
      <c r="N3783" s="30">
        <v>9.3899999999999997E-2</v>
      </c>
    </row>
    <row r="3784" spans="1:14">
      <c r="A3784" s="98" t="s">
        <v>180</v>
      </c>
      <c r="B3784" s="14" t="s">
        <v>77</v>
      </c>
      <c r="C3784" s="14" t="s">
        <v>62</v>
      </c>
      <c r="D3784" s="14">
        <v>2017</v>
      </c>
      <c r="E3784" s="14">
        <v>2017</v>
      </c>
      <c r="F3784" s="14" t="s">
        <v>105</v>
      </c>
      <c r="G3784" s="26">
        <v>35650</v>
      </c>
      <c r="H3784" s="26">
        <v>71562</v>
      </c>
      <c r="I3784" s="53">
        <v>237256</v>
      </c>
      <c r="J3784" s="30">
        <v>0.98910310142497904</v>
      </c>
      <c r="K3784" s="30">
        <v>0.96825396825396826</v>
      </c>
      <c r="L3784" s="149">
        <v>11</v>
      </c>
      <c r="M3784" s="30">
        <v>0.182</v>
      </c>
      <c r="N3784" s="30">
        <v>6.0499999999999998E-2</v>
      </c>
    </row>
    <row r="3785" spans="1:14">
      <c r="A3785" s="98" t="s">
        <v>181</v>
      </c>
      <c r="B3785" s="14" t="s">
        <v>77</v>
      </c>
      <c r="C3785" s="14" t="s">
        <v>62</v>
      </c>
      <c r="D3785" s="14">
        <v>2017</v>
      </c>
      <c r="E3785" s="14">
        <v>2017</v>
      </c>
      <c r="F3785" s="14" t="s">
        <v>105</v>
      </c>
      <c r="G3785" s="26">
        <v>10043</v>
      </c>
      <c r="H3785" s="26">
        <v>19513</v>
      </c>
      <c r="I3785" s="53">
        <v>59643</v>
      </c>
      <c r="J3785" s="30">
        <v>0.94324324324324327</v>
      </c>
      <c r="K3785" s="30">
        <v>0.9285714285714286</v>
      </c>
      <c r="L3785" s="149">
        <v>50</v>
      </c>
      <c r="M3785" s="30">
        <v>0.3</v>
      </c>
      <c r="N3785" s="30">
        <v>9.3899999999999997E-2</v>
      </c>
    </row>
    <row r="3786" spans="1:14">
      <c r="A3786" s="98" t="s">
        <v>182</v>
      </c>
      <c r="B3786" s="14" t="s">
        <v>78</v>
      </c>
      <c r="C3786" s="14" t="s">
        <v>62</v>
      </c>
      <c r="D3786" s="14">
        <v>2017</v>
      </c>
      <c r="E3786" s="14">
        <v>2017</v>
      </c>
      <c r="F3786" s="14" t="s">
        <v>105</v>
      </c>
      <c r="G3786" s="26">
        <v>5947</v>
      </c>
      <c r="H3786" s="26">
        <v>12829</v>
      </c>
      <c r="I3786" s="53">
        <v>32916</v>
      </c>
      <c r="J3786" s="30">
        <v>0.98913043478260865</v>
      </c>
      <c r="K3786" s="30">
        <v>0.97297297297297303</v>
      </c>
      <c r="L3786" s="149">
        <v>50</v>
      </c>
      <c r="M3786" s="30">
        <v>0.3</v>
      </c>
      <c r="N3786" s="30">
        <v>9.3899999999999997E-2</v>
      </c>
    </row>
    <row r="3787" spans="1:14">
      <c r="A3787" s="56" t="s">
        <v>183</v>
      </c>
      <c r="B3787" s="14" t="s">
        <v>66</v>
      </c>
      <c r="C3787" s="14" t="s">
        <v>63</v>
      </c>
      <c r="D3787" s="14">
        <v>2017</v>
      </c>
      <c r="E3787" s="14">
        <v>2017</v>
      </c>
      <c r="F3787" s="14" t="s">
        <v>105</v>
      </c>
      <c r="G3787" s="26">
        <v>1987219</v>
      </c>
      <c r="H3787" s="26">
        <v>4104105</v>
      </c>
      <c r="I3787" s="53">
        <f>SUM(I3788:I3845)</f>
        <v>13415404</v>
      </c>
      <c r="J3787" s="30">
        <v>0.98703568328231372</v>
      </c>
      <c r="K3787" s="30">
        <v>0.94105784743028342</v>
      </c>
      <c r="L3787" s="149">
        <v>659</v>
      </c>
      <c r="M3787" s="30">
        <v>0.39</v>
      </c>
      <c r="N3787" s="30">
        <v>6.8599999999999994E-2</v>
      </c>
    </row>
    <row r="3788" spans="1:14">
      <c r="A3788" s="56" t="s">
        <v>184</v>
      </c>
      <c r="B3788" s="14" t="s">
        <v>77</v>
      </c>
      <c r="C3788" s="14" t="s">
        <v>63</v>
      </c>
      <c r="D3788" s="14">
        <v>2017</v>
      </c>
      <c r="E3788" s="14">
        <v>2017</v>
      </c>
      <c r="F3788" s="14" t="s">
        <v>105</v>
      </c>
      <c r="G3788" s="26">
        <v>57144</v>
      </c>
      <c r="H3788" s="26">
        <v>107958</v>
      </c>
      <c r="I3788" s="53">
        <v>434314</v>
      </c>
      <c r="J3788" s="30" t="s">
        <v>66</v>
      </c>
      <c r="K3788" s="30" t="s">
        <v>66</v>
      </c>
      <c r="L3788" s="149">
        <v>17</v>
      </c>
      <c r="M3788" s="30">
        <v>0.47099999999999997</v>
      </c>
      <c r="N3788" s="30">
        <v>3.8199999999999998E-2</v>
      </c>
    </row>
    <row r="3789" spans="1:14">
      <c r="A3789" s="56" t="s">
        <v>185</v>
      </c>
      <c r="B3789" s="14" t="s">
        <v>78</v>
      </c>
      <c r="C3789" s="14" t="s">
        <v>63</v>
      </c>
      <c r="D3789" s="14">
        <v>2017</v>
      </c>
      <c r="E3789" s="14">
        <v>2017</v>
      </c>
      <c r="F3789" s="14" t="s">
        <v>105</v>
      </c>
      <c r="G3789" s="26">
        <v>79</v>
      </c>
      <c r="H3789" s="26">
        <v>143</v>
      </c>
      <c r="I3789" s="53">
        <v>329</v>
      </c>
      <c r="J3789" s="30">
        <v>1</v>
      </c>
      <c r="K3789" s="30">
        <v>1</v>
      </c>
      <c r="L3789" s="149">
        <v>62</v>
      </c>
      <c r="M3789" s="30">
        <v>0.32300000000000001</v>
      </c>
      <c r="N3789" s="30">
        <v>8.0199999999999994E-2</v>
      </c>
    </row>
    <row r="3790" spans="1:14">
      <c r="A3790" s="56" t="s">
        <v>186</v>
      </c>
      <c r="B3790" s="14" t="s">
        <v>78</v>
      </c>
      <c r="C3790" s="14" t="s">
        <v>63</v>
      </c>
      <c r="D3790" s="14">
        <v>2017</v>
      </c>
      <c r="E3790" s="14">
        <v>2017</v>
      </c>
      <c r="F3790" s="14" t="s">
        <v>105</v>
      </c>
      <c r="G3790" s="26">
        <v>1667</v>
      </c>
      <c r="H3790" s="26">
        <v>3047</v>
      </c>
      <c r="I3790" s="53">
        <v>8228</v>
      </c>
      <c r="J3790" s="30">
        <v>0.97530864197530864</v>
      </c>
      <c r="K3790" s="30">
        <v>0.96226415094339623</v>
      </c>
      <c r="L3790" s="149">
        <v>62</v>
      </c>
      <c r="M3790" s="30">
        <v>0.32300000000000001</v>
      </c>
      <c r="N3790" s="30">
        <v>8.0199999999999994E-2</v>
      </c>
    </row>
    <row r="3791" spans="1:14">
      <c r="A3791" s="56" t="s">
        <v>187</v>
      </c>
      <c r="B3791" s="14" t="s">
        <v>78</v>
      </c>
      <c r="C3791" s="14" t="s">
        <v>63</v>
      </c>
      <c r="D3791" s="14">
        <v>2017</v>
      </c>
      <c r="E3791" s="14">
        <v>2017</v>
      </c>
      <c r="F3791" s="14" t="s">
        <v>105</v>
      </c>
      <c r="G3791" s="26">
        <v>16759</v>
      </c>
      <c r="H3791" s="26">
        <v>31054</v>
      </c>
      <c r="I3791" s="53">
        <v>83040</v>
      </c>
      <c r="J3791" s="30">
        <v>0.92258883248730961</v>
      </c>
      <c r="K3791" s="30">
        <v>0.95429616087751368</v>
      </c>
      <c r="L3791" s="149">
        <v>62</v>
      </c>
      <c r="M3791" s="30">
        <v>0.32300000000000001</v>
      </c>
      <c r="N3791" s="30">
        <v>8.0199999999999994E-2</v>
      </c>
    </row>
    <row r="3792" spans="1:14">
      <c r="A3792" s="56" t="s">
        <v>188</v>
      </c>
      <c r="B3792" s="14" t="s">
        <v>78</v>
      </c>
      <c r="C3792" s="14" t="s">
        <v>63</v>
      </c>
      <c r="D3792" s="14">
        <v>2017</v>
      </c>
      <c r="E3792" s="14">
        <v>2017</v>
      </c>
      <c r="F3792" s="14" t="s">
        <v>105</v>
      </c>
      <c r="G3792" s="26">
        <v>2791</v>
      </c>
      <c r="H3792" s="26">
        <v>5034</v>
      </c>
      <c r="I3792" s="53">
        <v>12135</v>
      </c>
      <c r="J3792" s="30">
        <v>0.99248120300751874</v>
      </c>
      <c r="K3792" s="30">
        <v>0.93103448275862066</v>
      </c>
      <c r="L3792" s="149">
        <v>62</v>
      </c>
      <c r="M3792" s="30">
        <v>0.32300000000000001</v>
      </c>
      <c r="N3792" s="30">
        <v>8.0199999999999994E-2</v>
      </c>
    </row>
    <row r="3793" spans="1:14">
      <c r="A3793" s="56" t="s">
        <v>189</v>
      </c>
      <c r="B3793" s="14" t="s">
        <v>78</v>
      </c>
      <c r="C3793" s="14" t="s">
        <v>63</v>
      </c>
      <c r="D3793" s="14">
        <v>2017</v>
      </c>
      <c r="E3793" s="14">
        <v>2017</v>
      </c>
      <c r="F3793" s="14" t="s">
        <v>105</v>
      </c>
      <c r="G3793" s="26">
        <v>707</v>
      </c>
      <c r="H3793" s="26">
        <v>1627</v>
      </c>
      <c r="I3793" s="53">
        <v>9131</v>
      </c>
      <c r="J3793" s="30">
        <v>0.93939393939393945</v>
      </c>
      <c r="K3793" s="30">
        <v>0.96</v>
      </c>
      <c r="L3793" s="149">
        <v>62</v>
      </c>
      <c r="M3793" s="30">
        <v>0.32300000000000001</v>
      </c>
      <c r="N3793" s="30">
        <v>8.0199999999999994E-2</v>
      </c>
    </row>
    <row r="3794" spans="1:14">
      <c r="A3794" s="56" t="s">
        <v>190</v>
      </c>
      <c r="B3794" s="14" t="s">
        <v>77</v>
      </c>
      <c r="C3794" s="14" t="s">
        <v>63</v>
      </c>
      <c r="D3794" s="14">
        <v>2017</v>
      </c>
      <c r="E3794" s="14">
        <v>2017</v>
      </c>
      <c r="F3794" s="14" t="s">
        <v>105</v>
      </c>
      <c r="G3794" s="26">
        <v>31358</v>
      </c>
      <c r="H3794" s="26">
        <v>62579</v>
      </c>
      <c r="I3794" s="53">
        <v>273705</v>
      </c>
      <c r="J3794" s="30">
        <v>0.96484736355226641</v>
      </c>
      <c r="K3794" s="30">
        <v>0.99005964214711728</v>
      </c>
      <c r="L3794" s="149">
        <v>12</v>
      </c>
      <c r="M3794" s="30">
        <v>0.33300000000000002</v>
      </c>
      <c r="N3794" s="30">
        <v>5.2699999999999997E-2</v>
      </c>
    </row>
    <row r="3795" spans="1:14">
      <c r="A3795" s="56" t="s">
        <v>191</v>
      </c>
      <c r="B3795" s="14" t="s">
        <v>78</v>
      </c>
      <c r="C3795" s="14" t="s">
        <v>63</v>
      </c>
      <c r="D3795" s="14">
        <v>2017</v>
      </c>
      <c r="E3795" s="14">
        <v>2017</v>
      </c>
      <c r="F3795" s="14" t="s">
        <v>105</v>
      </c>
      <c r="G3795" s="26">
        <v>2566</v>
      </c>
      <c r="H3795" s="26">
        <v>5291</v>
      </c>
      <c r="I3795" s="53">
        <v>11981</v>
      </c>
      <c r="J3795" s="30">
        <v>0.9887640449438202</v>
      </c>
      <c r="K3795" s="30">
        <v>0.94915254237288138</v>
      </c>
      <c r="L3795" s="149">
        <v>62</v>
      </c>
      <c r="M3795" s="30">
        <v>0.32300000000000001</v>
      </c>
      <c r="N3795" s="30">
        <v>8.0199999999999994E-2</v>
      </c>
    </row>
    <row r="3796" spans="1:14">
      <c r="A3796" s="56" t="s">
        <v>192</v>
      </c>
      <c r="B3796" s="14" t="s">
        <v>78</v>
      </c>
      <c r="C3796" s="14" t="s">
        <v>63</v>
      </c>
      <c r="D3796" s="14">
        <v>2017</v>
      </c>
      <c r="E3796" s="14">
        <v>2017</v>
      </c>
      <c r="F3796" s="14" t="s">
        <v>105</v>
      </c>
      <c r="G3796" s="26">
        <v>6874</v>
      </c>
      <c r="H3796" s="26">
        <v>12212</v>
      </c>
      <c r="I3796" s="53">
        <v>38964</v>
      </c>
      <c r="J3796" s="30">
        <v>1</v>
      </c>
      <c r="K3796" s="30">
        <v>0.99307958477508651</v>
      </c>
      <c r="L3796" s="149">
        <v>62</v>
      </c>
      <c r="M3796" s="30">
        <v>0.32300000000000001</v>
      </c>
      <c r="N3796" s="30">
        <v>8.0199999999999994E-2</v>
      </c>
    </row>
    <row r="3797" spans="1:14">
      <c r="A3797" s="98" t="s">
        <v>134</v>
      </c>
      <c r="B3797" s="14" t="s">
        <v>77</v>
      </c>
      <c r="C3797" s="14" t="s">
        <v>63</v>
      </c>
      <c r="D3797" s="14">
        <v>2017</v>
      </c>
      <c r="E3797" s="14">
        <v>2017</v>
      </c>
      <c r="F3797" s="14" t="s">
        <v>105</v>
      </c>
      <c r="G3797" s="26">
        <v>88937</v>
      </c>
      <c r="H3797" s="26">
        <v>206365</v>
      </c>
      <c r="I3797" s="53">
        <v>494200</v>
      </c>
      <c r="J3797" s="30">
        <v>0.96432356057930058</v>
      </c>
      <c r="K3797" s="30">
        <v>0.96967654986522911</v>
      </c>
      <c r="L3797" s="149">
        <v>31</v>
      </c>
      <c r="M3797" s="30">
        <v>0.41899999999999998</v>
      </c>
      <c r="N3797" s="30">
        <v>3.61E-2</v>
      </c>
    </row>
    <row r="3798" spans="1:14">
      <c r="A3798" s="98" t="s">
        <v>135</v>
      </c>
      <c r="B3798" s="14" t="s">
        <v>78</v>
      </c>
      <c r="C3798" s="14" t="s">
        <v>63</v>
      </c>
      <c r="D3798" s="14">
        <v>2017</v>
      </c>
      <c r="E3798" s="14">
        <v>2017</v>
      </c>
      <c r="F3798" s="14" t="s">
        <v>105</v>
      </c>
      <c r="G3798" s="26">
        <v>1494</v>
      </c>
      <c r="H3798" s="26">
        <v>3421</v>
      </c>
      <c r="I3798" s="53">
        <v>12388</v>
      </c>
      <c r="J3798" s="30">
        <v>0.9821428571428571</v>
      </c>
      <c r="K3798" s="30">
        <v>1</v>
      </c>
      <c r="L3798" s="149">
        <v>62</v>
      </c>
      <c r="M3798" s="30">
        <v>0.32300000000000001</v>
      </c>
      <c r="N3798" s="30">
        <v>8.0199999999999994E-2</v>
      </c>
    </row>
    <row r="3799" spans="1:14">
      <c r="A3799" s="98" t="s">
        <v>136</v>
      </c>
      <c r="B3799" s="14" t="s">
        <v>78</v>
      </c>
      <c r="C3799" s="14" t="s">
        <v>63</v>
      </c>
      <c r="D3799" s="14">
        <v>2017</v>
      </c>
      <c r="E3799" s="14">
        <v>2017</v>
      </c>
      <c r="F3799" s="14" t="s">
        <v>105</v>
      </c>
      <c r="G3799" s="26">
        <v>12181</v>
      </c>
      <c r="H3799" s="26">
        <v>20534</v>
      </c>
      <c r="I3799" s="53">
        <v>55772</v>
      </c>
      <c r="J3799" s="30">
        <v>0.99313893653516294</v>
      </c>
      <c r="K3799" s="30">
        <v>0.96976744186046515</v>
      </c>
      <c r="L3799" s="149">
        <v>62</v>
      </c>
      <c r="M3799" s="30">
        <v>0.32300000000000001</v>
      </c>
      <c r="N3799" s="30">
        <v>8.0199999999999994E-2</v>
      </c>
    </row>
    <row r="3800" spans="1:14">
      <c r="A3800" s="98" t="s">
        <v>137</v>
      </c>
      <c r="B3800" s="14" t="s">
        <v>78</v>
      </c>
      <c r="C3800" s="14" t="s">
        <v>63</v>
      </c>
      <c r="D3800" s="14">
        <v>2017</v>
      </c>
      <c r="E3800" s="14">
        <v>2017</v>
      </c>
      <c r="F3800" s="14" t="s">
        <v>105</v>
      </c>
      <c r="G3800" s="26">
        <v>17079</v>
      </c>
      <c r="H3800" s="26">
        <v>41403</v>
      </c>
      <c r="I3800" s="53">
        <v>95028</v>
      </c>
      <c r="J3800" s="30">
        <v>0.97071129707112969</v>
      </c>
      <c r="K3800" s="30">
        <v>0.94750000000000001</v>
      </c>
      <c r="L3800" s="149">
        <v>62</v>
      </c>
      <c r="M3800" s="30">
        <v>0.32300000000000001</v>
      </c>
      <c r="N3800" s="30">
        <v>8.0199999999999994E-2</v>
      </c>
    </row>
    <row r="3801" spans="1:14">
      <c r="A3801" s="98" t="s">
        <v>138</v>
      </c>
      <c r="B3801" s="14" t="s">
        <v>78</v>
      </c>
      <c r="C3801" s="14" t="s">
        <v>63</v>
      </c>
      <c r="D3801" s="14">
        <v>2017</v>
      </c>
      <c r="E3801" s="14">
        <v>2017</v>
      </c>
      <c r="F3801" s="14" t="s">
        <v>105</v>
      </c>
      <c r="G3801" s="26">
        <v>1042</v>
      </c>
      <c r="H3801" s="26">
        <v>1984</v>
      </c>
      <c r="I3801" s="53">
        <v>5593</v>
      </c>
      <c r="J3801" s="30">
        <v>1</v>
      </c>
      <c r="K3801" s="30">
        <v>0.87804878048780488</v>
      </c>
      <c r="L3801" s="149">
        <v>62</v>
      </c>
      <c r="M3801" s="30">
        <v>0.32300000000000001</v>
      </c>
      <c r="N3801" s="30">
        <v>8.0199999999999994E-2</v>
      </c>
    </row>
    <row r="3802" spans="1:14">
      <c r="A3802" s="98" t="s">
        <v>139</v>
      </c>
      <c r="B3802" s="14" t="s">
        <v>78</v>
      </c>
      <c r="C3802" s="14" t="s">
        <v>63</v>
      </c>
      <c r="D3802" s="14">
        <v>2017</v>
      </c>
      <c r="E3802" s="14">
        <v>2017</v>
      </c>
      <c r="F3802" s="14" t="s">
        <v>105</v>
      </c>
      <c r="G3802" s="26">
        <v>68976</v>
      </c>
      <c r="H3802" s="26">
        <v>160000</v>
      </c>
      <c r="I3802" s="53">
        <v>416774</v>
      </c>
      <c r="J3802" s="30">
        <v>0.99230769230769234</v>
      </c>
      <c r="K3802" s="30">
        <v>0.92515230635335077</v>
      </c>
      <c r="L3802" s="149">
        <v>17</v>
      </c>
      <c r="M3802" s="30">
        <v>0.23499999999999999</v>
      </c>
      <c r="N3802" s="30">
        <v>1.9599999999999999E-2</v>
      </c>
    </row>
    <row r="3803" spans="1:14">
      <c r="A3803" s="98" t="s">
        <v>140</v>
      </c>
      <c r="B3803" s="14" t="s">
        <v>78</v>
      </c>
      <c r="C3803" s="14" t="s">
        <v>63</v>
      </c>
      <c r="D3803" s="14">
        <v>2017</v>
      </c>
      <c r="E3803" s="14">
        <v>2017</v>
      </c>
      <c r="F3803" s="14" t="s">
        <v>105</v>
      </c>
      <c r="G3803" s="26">
        <v>10578</v>
      </c>
      <c r="H3803" s="26">
        <v>24005</v>
      </c>
      <c r="I3803" s="53">
        <v>57664</v>
      </c>
      <c r="J3803" s="30">
        <v>0.99609375</v>
      </c>
      <c r="K3803" s="30">
        <v>0.9576271186440678</v>
      </c>
      <c r="L3803" s="149">
        <v>62</v>
      </c>
      <c r="M3803" s="30">
        <v>0.32300000000000001</v>
      </c>
      <c r="N3803" s="30">
        <v>8.0199999999999994E-2</v>
      </c>
    </row>
    <row r="3804" spans="1:14">
      <c r="A3804" s="98" t="s">
        <v>141</v>
      </c>
      <c r="B3804" s="14" t="s">
        <v>78</v>
      </c>
      <c r="C3804" s="14" t="s">
        <v>63</v>
      </c>
      <c r="D3804" s="14">
        <v>2017</v>
      </c>
      <c r="E3804" s="14">
        <v>2017</v>
      </c>
      <c r="F3804" s="14" t="s">
        <v>105</v>
      </c>
      <c r="G3804" s="26">
        <v>6430</v>
      </c>
      <c r="H3804" s="26">
        <v>11944</v>
      </c>
      <c r="I3804" s="53">
        <v>32616</v>
      </c>
      <c r="J3804" s="30">
        <v>0.94612794612794615</v>
      </c>
      <c r="K3804" s="30">
        <v>0.96875</v>
      </c>
      <c r="L3804" s="149">
        <v>62</v>
      </c>
      <c r="M3804" s="30">
        <v>0.32300000000000001</v>
      </c>
      <c r="N3804" s="30">
        <v>8.0199999999999994E-2</v>
      </c>
    </row>
    <row r="3805" spans="1:14">
      <c r="A3805" s="98" t="s">
        <v>142</v>
      </c>
      <c r="B3805" s="14" t="s">
        <v>78</v>
      </c>
      <c r="C3805" s="14" t="s">
        <v>63</v>
      </c>
      <c r="D3805" s="14">
        <v>2017</v>
      </c>
      <c r="E3805" s="14">
        <v>2017</v>
      </c>
      <c r="F3805" s="14" t="s">
        <v>105</v>
      </c>
      <c r="G3805" s="26">
        <v>1579</v>
      </c>
      <c r="H3805" s="26">
        <v>3127</v>
      </c>
      <c r="I3805" s="53">
        <v>8064</v>
      </c>
      <c r="J3805" s="30">
        <v>0.93506493506493504</v>
      </c>
      <c r="K3805" s="30">
        <v>0.80434782608695654</v>
      </c>
      <c r="L3805" s="149">
        <v>62</v>
      </c>
      <c r="M3805" s="30">
        <v>0.32300000000000001</v>
      </c>
      <c r="N3805" s="30">
        <v>8.0199999999999994E-2</v>
      </c>
    </row>
    <row r="3806" spans="1:14">
      <c r="A3806" s="98" t="s">
        <v>143</v>
      </c>
      <c r="B3806" s="14" t="s">
        <v>79</v>
      </c>
      <c r="C3806" s="14" t="s">
        <v>63</v>
      </c>
      <c r="D3806" s="14">
        <v>2017</v>
      </c>
      <c r="E3806" s="14">
        <v>2017</v>
      </c>
      <c r="F3806" s="14" t="s">
        <v>105</v>
      </c>
      <c r="G3806" s="26">
        <v>531634</v>
      </c>
      <c r="H3806" s="26">
        <v>1067719</v>
      </c>
      <c r="I3806" s="53">
        <v>3986966</v>
      </c>
      <c r="J3806" s="30">
        <v>0.99041297935103245</v>
      </c>
      <c r="K3806" s="30">
        <v>0.91714614499424629</v>
      </c>
      <c r="L3806" s="149">
        <v>244</v>
      </c>
      <c r="M3806" s="30">
        <v>0.45500000000000002</v>
      </c>
      <c r="N3806" s="30">
        <v>0.1206</v>
      </c>
    </row>
    <row r="3807" spans="1:14">
      <c r="A3807" s="98" t="s">
        <v>144</v>
      </c>
      <c r="B3807" s="14" t="s">
        <v>78</v>
      </c>
      <c r="C3807" s="14" t="s">
        <v>63</v>
      </c>
      <c r="D3807" s="14">
        <v>2017</v>
      </c>
      <c r="E3807" s="14">
        <v>2017</v>
      </c>
      <c r="F3807" s="14" t="s">
        <v>105</v>
      </c>
      <c r="G3807" s="26">
        <v>11645</v>
      </c>
      <c r="H3807" s="26">
        <v>28249</v>
      </c>
      <c r="I3807" s="53">
        <v>70507</v>
      </c>
      <c r="J3807" s="30">
        <v>0.9926108374384236</v>
      </c>
      <c r="K3807" s="30">
        <v>0.94841269841269837</v>
      </c>
      <c r="L3807" s="149">
        <v>62</v>
      </c>
      <c r="M3807" s="30">
        <v>0.32300000000000001</v>
      </c>
      <c r="N3807" s="30">
        <v>8.0199999999999994E-2</v>
      </c>
    </row>
    <row r="3808" spans="1:14">
      <c r="A3808" s="98" t="s">
        <v>145</v>
      </c>
      <c r="B3808" s="14" t="s">
        <v>78</v>
      </c>
      <c r="C3808" s="14" t="s">
        <v>63</v>
      </c>
      <c r="D3808" s="14">
        <v>2017</v>
      </c>
      <c r="E3808" s="14">
        <v>2017</v>
      </c>
      <c r="F3808" s="14" t="s">
        <v>105</v>
      </c>
      <c r="G3808" s="26">
        <v>5980</v>
      </c>
      <c r="H3808" s="26">
        <v>9845</v>
      </c>
      <c r="I3808" s="53">
        <v>47492</v>
      </c>
      <c r="J3808" s="30">
        <v>0.98153846153846158</v>
      </c>
      <c r="K3808" s="30">
        <v>0.91928251121076232</v>
      </c>
      <c r="L3808" s="149">
        <v>62</v>
      </c>
      <c r="M3808" s="30">
        <v>0.32300000000000001</v>
      </c>
      <c r="N3808" s="30">
        <v>8.0199999999999994E-2</v>
      </c>
    </row>
    <row r="3809" spans="1:14">
      <c r="A3809" s="98" t="s">
        <v>146</v>
      </c>
      <c r="B3809" s="14" t="s">
        <v>78</v>
      </c>
      <c r="C3809" s="14" t="s">
        <v>63</v>
      </c>
      <c r="D3809" s="14">
        <v>2017</v>
      </c>
      <c r="E3809" s="14">
        <v>2017</v>
      </c>
      <c r="F3809" s="14" t="s">
        <v>105</v>
      </c>
      <c r="G3809" s="26">
        <v>1006</v>
      </c>
      <c r="H3809" s="26">
        <v>1795</v>
      </c>
      <c r="I3809" s="53">
        <v>4791</v>
      </c>
      <c r="J3809" s="30">
        <v>0.87804878048780488</v>
      </c>
      <c r="K3809" s="30">
        <v>0.53846153846153844</v>
      </c>
      <c r="L3809" s="149">
        <v>62</v>
      </c>
      <c r="M3809" s="30">
        <v>0.32300000000000001</v>
      </c>
      <c r="N3809" s="30">
        <v>8.0199999999999994E-2</v>
      </c>
    </row>
    <row r="3810" spans="1:14">
      <c r="A3810" s="98" t="s">
        <v>147</v>
      </c>
      <c r="B3810" s="14" t="s">
        <v>78</v>
      </c>
      <c r="C3810" s="14" t="s">
        <v>63</v>
      </c>
      <c r="D3810" s="14">
        <v>2017</v>
      </c>
      <c r="E3810" s="14">
        <v>2017</v>
      </c>
      <c r="F3810" s="14" t="s">
        <v>105</v>
      </c>
      <c r="G3810" s="26">
        <v>6264</v>
      </c>
      <c r="H3810" s="26">
        <v>11807</v>
      </c>
      <c r="I3810" s="53">
        <v>41381</v>
      </c>
      <c r="J3810" s="30">
        <v>0.93872549019607843</v>
      </c>
      <c r="K3810" s="30">
        <v>0.93014705882352944</v>
      </c>
      <c r="L3810" s="149">
        <v>62</v>
      </c>
      <c r="M3810" s="30">
        <v>0.32300000000000001</v>
      </c>
      <c r="N3810" s="30">
        <v>8.0199999999999994E-2</v>
      </c>
    </row>
    <row r="3811" spans="1:14">
      <c r="A3811" s="98" t="s">
        <v>148</v>
      </c>
      <c r="B3811" s="14" t="s">
        <v>78</v>
      </c>
      <c r="C3811" s="14" t="s">
        <v>63</v>
      </c>
      <c r="D3811" s="14">
        <v>2017</v>
      </c>
      <c r="E3811" s="14">
        <v>2017</v>
      </c>
      <c r="F3811" s="14" t="s">
        <v>105</v>
      </c>
      <c r="G3811" s="26">
        <v>23752</v>
      </c>
      <c r="H3811" s="26">
        <v>55013</v>
      </c>
      <c r="I3811" s="53">
        <v>140375</v>
      </c>
      <c r="J3811" s="30">
        <v>0.99322033898305084</v>
      </c>
      <c r="K3811" s="30">
        <v>0.96528925619834716</v>
      </c>
      <c r="L3811" s="149">
        <v>5</v>
      </c>
      <c r="M3811" s="30">
        <v>0</v>
      </c>
      <c r="N3811" s="30">
        <v>1.9400000000000001E-2</v>
      </c>
    </row>
    <row r="3812" spans="1:14">
      <c r="A3812" s="98" t="s">
        <v>149</v>
      </c>
      <c r="B3812" s="14" t="s">
        <v>78</v>
      </c>
      <c r="C3812" s="14" t="s">
        <v>63</v>
      </c>
      <c r="D3812" s="14">
        <v>2017</v>
      </c>
      <c r="E3812" s="14">
        <v>2017</v>
      </c>
      <c r="F3812" s="14" t="s">
        <v>105</v>
      </c>
      <c r="G3812" s="26">
        <v>547</v>
      </c>
      <c r="H3812" s="26">
        <v>1156</v>
      </c>
      <c r="I3812" s="53">
        <v>3200</v>
      </c>
      <c r="J3812" s="30">
        <v>0.96153846153846156</v>
      </c>
      <c r="K3812" s="30">
        <v>0.89473684210526316</v>
      </c>
      <c r="L3812" s="149">
        <v>62</v>
      </c>
      <c r="M3812" s="30">
        <v>0.32300000000000001</v>
      </c>
      <c r="N3812" s="30">
        <v>8.0199999999999994E-2</v>
      </c>
    </row>
    <row r="3813" spans="1:14">
      <c r="A3813" s="98" t="s">
        <v>150</v>
      </c>
      <c r="B3813" s="14" t="s">
        <v>78</v>
      </c>
      <c r="C3813" s="14" t="s">
        <v>63</v>
      </c>
      <c r="D3813" s="14">
        <v>2017</v>
      </c>
      <c r="E3813" s="14">
        <v>2017</v>
      </c>
      <c r="F3813" s="14" t="s">
        <v>105</v>
      </c>
      <c r="G3813" s="26">
        <v>400</v>
      </c>
      <c r="H3813" s="26">
        <v>676</v>
      </c>
      <c r="I3813" s="53">
        <v>3762</v>
      </c>
      <c r="J3813" s="30">
        <v>1</v>
      </c>
      <c r="K3813" s="30">
        <v>0.92592592592592593</v>
      </c>
      <c r="L3813" s="149">
        <v>62</v>
      </c>
      <c r="M3813" s="30">
        <v>0.32300000000000001</v>
      </c>
      <c r="N3813" s="30">
        <v>8.0199999999999994E-2</v>
      </c>
    </row>
    <row r="3814" spans="1:14">
      <c r="A3814" s="98" t="s">
        <v>151</v>
      </c>
      <c r="B3814" s="14" t="s">
        <v>78</v>
      </c>
      <c r="C3814" s="14" t="s">
        <v>63</v>
      </c>
      <c r="D3814" s="14">
        <v>2017</v>
      </c>
      <c r="E3814" s="14">
        <v>2017</v>
      </c>
      <c r="F3814" s="14" t="s">
        <v>105</v>
      </c>
      <c r="G3814" s="26">
        <v>22224</v>
      </c>
      <c r="H3814" s="26">
        <v>49320</v>
      </c>
      <c r="I3814" s="53">
        <v>187277</v>
      </c>
      <c r="J3814" s="30">
        <v>0.9965397923875432</v>
      </c>
      <c r="K3814" s="30">
        <v>0.97222222222222221</v>
      </c>
      <c r="L3814" s="149">
        <v>5</v>
      </c>
      <c r="M3814" s="30">
        <v>0.2</v>
      </c>
      <c r="N3814" s="30">
        <v>2.3699999999999999E-2</v>
      </c>
    </row>
    <row r="3815" spans="1:14">
      <c r="A3815" s="98" t="s">
        <v>152</v>
      </c>
      <c r="B3815" s="14" t="s">
        <v>78</v>
      </c>
      <c r="C3815" s="14" t="s">
        <v>63</v>
      </c>
      <c r="D3815" s="14">
        <v>2017</v>
      </c>
      <c r="E3815" s="14">
        <v>2017</v>
      </c>
      <c r="F3815" s="14" t="s">
        <v>105</v>
      </c>
      <c r="G3815" s="26">
        <v>3274</v>
      </c>
      <c r="H3815" s="26">
        <v>6535</v>
      </c>
      <c r="I3815" s="53">
        <v>32647</v>
      </c>
      <c r="J3815" s="30">
        <v>0.94174757281553401</v>
      </c>
      <c r="K3815" s="30">
        <v>0.93939393939393945</v>
      </c>
      <c r="L3815" s="149">
        <v>62</v>
      </c>
      <c r="M3815" s="30">
        <v>0.32300000000000001</v>
      </c>
      <c r="N3815" s="30">
        <v>8.0199999999999994E-2</v>
      </c>
    </row>
    <row r="3816" spans="1:14">
      <c r="A3816" s="98" t="s">
        <v>153</v>
      </c>
      <c r="B3816" s="14" t="s">
        <v>78</v>
      </c>
      <c r="C3816" s="14" t="s">
        <v>63</v>
      </c>
      <c r="D3816" s="14">
        <v>2017</v>
      </c>
      <c r="E3816" s="14">
        <v>2017</v>
      </c>
      <c r="F3816" s="14" t="s">
        <v>105</v>
      </c>
      <c r="G3816" s="26">
        <v>4157</v>
      </c>
      <c r="H3816" s="26">
        <v>7198</v>
      </c>
      <c r="I3816" s="53">
        <v>25055</v>
      </c>
      <c r="J3816" s="30">
        <v>0.892018779342723</v>
      </c>
      <c r="K3816" s="30">
        <v>0.82692307692307687</v>
      </c>
      <c r="L3816" s="149">
        <v>62</v>
      </c>
      <c r="M3816" s="30">
        <v>0.32300000000000001</v>
      </c>
      <c r="N3816" s="30">
        <v>8.0199999999999994E-2</v>
      </c>
    </row>
    <row r="3817" spans="1:14">
      <c r="A3817" s="98" t="s">
        <v>154</v>
      </c>
      <c r="B3817" s="14" t="s">
        <v>77</v>
      </c>
      <c r="C3817" s="14" t="s">
        <v>63</v>
      </c>
      <c r="D3817" s="14">
        <v>2017</v>
      </c>
      <c r="E3817" s="14">
        <v>2017</v>
      </c>
      <c r="F3817" s="14" t="s">
        <v>105</v>
      </c>
      <c r="G3817" s="26">
        <v>116316</v>
      </c>
      <c r="H3817" s="26">
        <v>235714</v>
      </c>
      <c r="I3817" s="53">
        <v>897865</v>
      </c>
      <c r="J3817" s="30">
        <v>0.99555367351259794</v>
      </c>
      <c r="K3817" s="30">
        <v>0.99041095890410957</v>
      </c>
      <c r="L3817" s="149">
        <v>36</v>
      </c>
      <c r="M3817" s="30">
        <v>0.36099999999999999</v>
      </c>
      <c r="N3817" s="30">
        <v>6.8000000000000005E-2</v>
      </c>
    </row>
    <row r="3818" spans="1:14">
      <c r="A3818" s="98" t="s">
        <v>155</v>
      </c>
      <c r="B3818" s="14" t="s">
        <v>77</v>
      </c>
      <c r="C3818" s="14" t="s">
        <v>63</v>
      </c>
      <c r="D3818" s="14">
        <v>2017</v>
      </c>
      <c r="E3818" s="14">
        <v>2017</v>
      </c>
      <c r="F3818" s="14" t="s">
        <v>105</v>
      </c>
      <c r="G3818" s="26">
        <v>8719</v>
      </c>
      <c r="H3818" s="26">
        <v>16171</v>
      </c>
      <c r="I3818" s="53">
        <v>62968</v>
      </c>
      <c r="J3818" s="30">
        <v>1</v>
      </c>
      <c r="K3818" s="30">
        <v>0.9128205128205128</v>
      </c>
      <c r="L3818" s="149">
        <v>62</v>
      </c>
      <c r="M3818" s="30">
        <v>0.32300000000000001</v>
      </c>
      <c r="N3818" s="30">
        <v>8.0199999999999994E-2</v>
      </c>
    </row>
    <row r="3819" spans="1:14">
      <c r="A3819" s="98" t="s">
        <v>156</v>
      </c>
      <c r="B3819" s="14" t="s">
        <v>78</v>
      </c>
      <c r="C3819" s="14" t="s">
        <v>63</v>
      </c>
      <c r="D3819" s="14">
        <v>2017</v>
      </c>
      <c r="E3819" s="14">
        <v>2017</v>
      </c>
      <c r="F3819" s="14" t="s">
        <v>105</v>
      </c>
      <c r="G3819" s="26">
        <v>1168</v>
      </c>
      <c r="H3819" s="26">
        <v>2184</v>
      </c>
      <c r="I3819" s="53">
        <v>6445</v>
      </c>
      <c r="J3819" s="30">
        <v>0.95918367346938771</v>
      </c>
      <c r="K3819" s="30">
        <v>0.87096774193548387</v>
      </c>
      <c r="L3819" s="149">
        <v>62</v>
      </c>
      <c r="M3819" s="30">
        <v>0.32300000000000001</v>
      </c>
      <c r="N3819" s="30">
        <v>8.0199999999999994E-2</v>
      </c>
    </row>
    <row r="3820" spans="1:14">
      <c r="A3820" s="98" t="s">
        <v>157</v>
      </c>
      <c r="B3820" s="14" t="s">
        <v>78</v>
      </c>
      <c r="C3820" s="14" t="s">
        <v>63</v>
      </c>
      <c r="D3820" s="14">
        <v>2017</v>
      </c>
      <c r="E3820" s="14">
        <v>2017</v>
      </c>
      <c r="F3820" s="14" t="s">
        <v>105</v>
      </c>
      <c r="G3820" s="26">
        <v>122242</v>
      </c>
      <c r="H3820" s="26">
        <v>269902</v>
      </c>
      <c r="I3820" s="53">
        <v>839840</v>
      </c>
      <c r="J3820" s="30">
        <v>0.99690755208333337</v>
      </c>
      <c r="K3820" s="30">
        <v>0.94512750455373407</v>
      </c>
      <c r="L3820" s="149">
        <v>31</v>
      </c>
      <c r="M3820" s="30">
        <v>0.32300000000000001</v>
      </c>
      <c r="N3820" s="30">
        <v>5.5399999999999998E-2</v>
      </c>
    </row>
    <row r="3821" spans="1:14">
      <c r="A3821" s="98" t="s">
        <v>158</v>
      </c>
      <c r="B3821" s="14" t="s">
        <v>77</v>
      </c>
      <c r="C3821" s="14" t="s">
        <v>63</v>
      </c>
      <c r="D3821" s="14">
        <v>2017</v>
      </c>
      <c r="E3821" s="14">
        <v>2017</v>
      </c>
      <c r="F3821" s="14" t="s">
        <v>105</v>
      </c>
      <c r="G3821" s="26">
        <v>98777</v>
      </c>
      <c r="H3821" s="26">
        <v>206532</v>
      </c>
      <c r="I3821" s="53">
        <v>557931</v>
      </c>
      <c r="J3821" s="30">
        <v>0.99350649350649356</v>
      </c>
      <c r="K3821" s="30">
        <v>0.99231163505894415</v>
      </c>
      <c r="L3821" s="149">
        <v>32</v>
      </c>
      <c r="M3821" s="30">
        <v>0.46899999999999997</v>
      </c>
      <c r="N3821" s="30">
        <v>5.2499999999999998E-2</v>
      </c>
    </row>
    <row r="3822" spans="1:14">
      <c r="A3822" s="98" t="s">
        <v>159</v>
      </c>
      <c r="B3822" s="14" t="s">
        <v>78</v>
      </c>
      <c r="C3822" s="14" t="s">
        <v>63</v>
      </c>
      <c r="D3822" s="14">
        <v>2017</v>
      </c>
      <c r="E3822" s="14">
        <v>2017</v>
      </c>
      <c r="F3822" s="14" t="s">
        <v>105</v>
      </c>
      <c r="G3822" s="26">
        <v>2289</v>
      </c>
      <c r="H3822" s="26">
        <v>5113</v>
      </c>
      <c r="I3822" s="53">
        <v>18959</v>
      </c>
      <c r="J3822" s="30">
        <v>0.98863636363636365</v>
      </c>
      <c r="K3822" s="30">
        <v>0.95</v>
      </c>
      <c r="L3822" s="149">
        <v>62</v>
      </c>
      <c r="M3822" s="30">
        <v>0.32300000000000001</v>
      </c>
      <c r="N3822" s="30">
        <v>8.0199999999999994E-2</v>
      </c>
    </row>
    <row r="3823" spans="1:14">
      <c r="A3823" s="98" t="s">
        <v>160</v>
      </c>
      <c r="B3823" s="14" t="s">
        <v>78</v>
      </c>
      <c r="C3823" s="14" t="s">
        <v>63</v>
      </c>
      <c r="D3823" s="14">
        <v>2017</v>
      </c>
      <c r="E3823" s="14">
        <v>2017</v>
      </c>
      <c r="F3823" s="14" t="s">
        <v>105</v>
      </c>
      <c r="G3823" s="26">
        <v>166644</v>
      </c>
      <c r="H3823" s="26">
        <v>363035</v>
      </c>
      <c r="I3823" s="53">
        <v>887197</v>
      </c>
      <c r="J3823" s="30">
        <v>0.99560896695169865</v>
      </c>
      <c r="K3823" s="30">
        <v>0.95157752657330863</v>
      </c>
      <c r="L3823" s="149">
        <v>40</v>
      </c>
      <c r="M3823" s="30">
        <v>0.27500000000000002</v>
      </c>
      <c r="N3823" s="30">
        <v>3.3300000000000003E-2</v>
      </c>
    </row>
    <row r="3824" spans="1:14">
      <c r="A3824" s="98" t="s">
        <v>161</v>
      </c>
      <c r="B3824" s="14" t="s">
        <v>77</v>
      </c>
      <c r="C3824" s="14" t="s">
        <v>63</v>
      </c>
      <c r="D3824" s="14">
        <v>2017</v>
      </c>
      <c r="E3824" s="14">
        <v>2017</v>
      </c>
      <c r="F3824" s="14" t="s">
        <v>105</v>
      </c>
      <c r="G3824" s="26">
        <v>133562</v>
      </c>
      <c r="H3824" s="26">
        <v>268428</v>
      </c>
      <c r="I3824" s="53">
        <v>896503</v>
      </c>
      <c r="J3824" s="30">
        <v>0.98067954696868753</v>
      </c>
      <c r="K3824" s="30">
        <v>0.97086031452358923</v>
      </c>
      <c r="L3824" s="149">
        <v>51</v>
      </c>
      <c r="M3824" s="30">
        <v>0.43099999999999999</v>
      </c>
      <c r="N3824" s="30">
        <v>2.18E-2</v>
      </c>
    </row>
    <row r="3825" spans="1:14">
      <c r="A3825" s="98" t="s">
        <v>162</v>
      </c>
      <c r="B3825" s="14" t="s">
        <v>77</v>
      </c>
      <c r="C3825" s="14" t="s">
        <v>63</v>
      </c>
      <c r="D3825" s="14">
        <v>2017</v>
      </c>
      <c r="E3825" s="14">
        <v>2017</v>
      </c>
      <c r="F3825" s="14" t="s">
        <v>105</v>
      </c>
      <c r="G3825" s="26">
        <v>34069</v>
      </c>
      <c r="H3825" s="26">
        <v>50907</v>
      </c>
      <c r="I3825" s="53">
        <v>222739</v>
      </c>
      <c r="J3825" s="30">
        <v>0.990112063282795</v>
      </c>
      <c r="K3825" s="30">
        <v>0.93315858453473133</v>
      </c>
      <c r="L3825" s="149">
        <v>9</v>
      </c>
      <c r="M3825" s="30">
        <v>0.33300000000000002</v>
      </c>
      <c r="N3825" s="30">
        <v>7.5700000000000003E-2</v>
      </c>
    </row>
    <row r="3826" spans="1:14">
      <c r="A3826" s="98" t="s">
        <v>163</v>
      </c>
      <c r="B3826" s="14" t="s">
        <v>78</v>
      </c>
      <c r="C3826" s="14" t="s">
        <v>63</v>
      </c>
      <c r="D3826" s="14">
        <v>2017</v>
      </c>
      <c r="E3826" s="14">
        <v>2017</v>
      </c>
      <c r="F3826" s="14" t="s">
        <v>105</v>
      </c>
      <c r="G3826" s="26">
        <v>48782</v>
      </c>
      <c r="H3826" s="26">
        <v>108347</v>
      </c>
      <c r="I3826" s="53">
        <v>298633</v>
      </c>
      <c r="J3826" s="30">
        <v>0.98408751864743904</v>
      </c>
      <c r="K3826" s="30">
        <v>0.92636579572446553</v>
      </c>
      <c r="L3826" s="149">
        <v>11</v>
      </c>
      <c r="M3826" s="30">
        <v>9.0999999999999998E-2</v>
      </c>
      <c r="N3826" s="30">
        <v>4.1300000000000003E-2</v>
      </c>
    </row>
    <row r="3827" spans="1:14">
      <c r="A3827" s="98" t="s">
        <v>164</v>
      </c>
      <c r="B3827" s="14" t="s">
        <v>77</v>
      </c>
      <c r="C3827" s="14" t="s">
        <v>63</v>
      </c>
      <c r="D3827" s="14">
        <v>2017</v>
      </c>
      <c r="E3827" s="14">
        <v>2017</v>
      </c>
      <c r="F3827" s="14" t="s">
        <v>105</v>
      </c>
      <c r="G3827" s="26">
        <v>9671</v>
      </c>
      <c r="H3827" s="26">
        <v>17216</v>
      </c>
      <c r="I3827" s="53">
        <v>60972</v>
      </c>
      <c r="J3827" s="30">
        <v>0.97674418604651159</v>
      </c>
      <c r="K3827" s="30">
        <v>0.97265625</v>
      </c>
      <c r="L3827" s="149">
        <v>62</v>
      </c>
      <c r="M3827" s="30">
        <v>0.32300000000000001</v>
      </c>
      <c r="N3827" s="30">
        <v>8.0199999999999994E-2</v>
      </c>
    </row>
    <row r="3828" spans="1:14">
      <c r="A3828" s="98" t="s">
        <v>165</v>
      </c>
      <c r="B3828" s="14" t="s">
        <v>77</v>
      </c>
      <c r="C3828" s="14" t="s">
        <v>63</v>
      </c>
      <c r="D3828" s="14">
        <v>2017</v>
      </c>
      <c r="E3828" s="14">
        <v>2017</v>
      </c>
      <c r="F3828" s="14" t="s">
        <v>105</v>
      </c>
      <c r="G3828" s="26">
        <v>13714</v>
      </c>
      <c r="H3828" s="26">
        <v>26382</v>
      </c>
      <c r="I3828" s="53">
        <v>152055</v>
      </c>
      <c r="J3828" s="30">
        <v>0.97523809523809524</v>
      </c>
      <c r="K3828" s="30">
        <v>0.87687687687687688</v>
      </c>
      <c r="L3828" s="149">
        <v>62</v>
      </c>
      <c r="M3828" s="30">
        <v>0.32300000000000001</v>
      </c>
      <c r="N3828" s="30">
        <v>8.0199999999999994E-2</v>
      </c>
    </row>
    <row r="3829" spans="1:14">
      <c r="A3829" s="98" t="s">
        <v>166</v>
      </c>
      <c r="B3829" s="14" t="s">
        <v>77</v>
      </c>
      <c r="C3829" s="14" t="s">
        <v>63</v>
      </c>
      <c r="D3829" s="14">
        <v>2017</v>
      </c>
      <c r="E3829" s="14">
        <v>2017</v>
      </c>
      <c r="F3829" s="14" t="s">
        <v>105</v>
      </c>
      <c r="G3829" s="26">
        <v>18905</v>
      </c>
      <c r="H3829" s="26">
        <v>38800</v>
      </c>
      <c r="I3829" s="53">
        <v>148091</v>
      </c>
      <c r="J3829" s="30">
        <v>0.97524752475247523</v>
      </c>
      <c r="K3829" s="30">
        <v>0.94533762057877813</v>
      </c>
      <c r="L3829" s="149">
        <v>62</v>
      </c>
      <c r="M3829" s="30">
        <v>0.32300000000000001</v>
      </c>
      <c r="N3829" s="30">
        <v>8.0199999999999994E-2</v>
      </c>
    </row>
    <row r="3830" spans="1:14">
      <c r="A3830" s="98" t="s">
        <v>167</v>
      </c>
      <c r="B3830" s="14" t="s">
        <v>77</v>
      </c>
      <c r="C3830" s="14" t="s">
        <v>63</v>
      </c>
      <c r="D3830" s="14">
        <v>2017</v>
      </c>
      <c r="E3830" s="14">
        <v>2017</v>
      </c>
      <c r="F3830" s="14" t="s">
        <v>105</v>
      </c>
      <c r="G3830" s="26">
        <v>47569</v>
      </c>
      <c r="H3830" s="26">
        <v>92733</v>
      </c>
      <c r="I3830" s="53">
        <v>433411</v>
      </c>
      <c r="J3830" s="30">
        <v>0.99266951740989617</v>
      </c>
      <c r="K3830" s="30">
        <v>0.98381294964028776</v>
      </c>
      <c r="L3830" s="149">
        <v>14</v>
      </c>
      <c r="M3830" s="30">
        <v>0.35699999999999998</v>
      </c>
      <c r="N3830" s="30">
        <v>3.9399999999999998E-2</v>
      </c>
    </row>
    <row r="3831" spans="1:14">
      <c r="A3831" s="98" t="s">
        <v>168</v>
      </c>
      <c r="B3831" s="14" t="s">
        <v>77</v>
      </c>
      <c r="C3831" s="14" t="s">
        <v>63</v>
      </c>
      <c r="D3831" s="14">
        <v>2017</v>
      </c>
      <c r="E3831" s="14">
        <v>2017</v>
      </c>
      <c r="F3831" s="14" t="s">
        <v>105</v>
      </c>
      <c r="G3831" s="26">
        <v>14839</v>
      </c>
      <c r="H3831" s="26">
        <v>26721</v>
      </c>
      <c r="I3831" s="53">
        <v>78922</v>
      </c>
      <c r="J3831" s="30">
        <v>0.97709923664122134</v>
      </c>
      <c r="K3831" s="30">
        <v>0.98268398268398272</v>
      </c>
      <c r="L3831" s="149">
        <v>62</v>
      </c>
      <c r="M3831" s="30">
        <v>0.32300000000000001</v>
      </c>
      <c r="N3831" s="30">
        <v>8.0199999999999994E-2</v>
      </c>
    </row>
    <row r="3832" spans="1:14">
      <c r="A3832" s="98" t="s">
        <v>169</v>
      </c>
      <c r="B3832" s="14" t="s">
        <v>78</v>
      </c>
      <c r="C3832" s="14" t="s">
        <v>63</v>
      </c>
      <c r="D3832" s="14">
        <v>2017</v>
      </c>
      <c r="E3832" s="14">
        <v>2017</v>
      </c>
      <c r="F3832" s="14" t="s">
        <v>105</v>
      </c>
      <c r="G3832" s="26">
        <v>12419</v>
      </c>
      <c r="H3832" s="26">
        <v>23195</v>
      </c>
      <c r="I3832" s="53">
        <v>63674</v>
      </c>
      <c r="J3832" s="30">
        <v>0.94415357766143104</v>
      </c>
      <c r="K3832" s="30">
        <v>0.98039215686274506</v>
      </c>
      <c r="L3832" s="149">
        <v>62</v>
      </c>
      <c r="M3832" s="30">
        <v>0.32300000000000001</v>
      </c>
      <c r="N3832" s="30">
        <v>8.0199999999999994E-2</v>
      </c>
    </row>
    <row r="3833" spans="1:14">
      <c r="A3833" s="98" t="s">
        <v>170</v>
      </c>
      <c r="B3833" s="14" t="s">
        <v>78</v>
      </c>
      <c r="C3833" s="14" t="s">
        <v>63</v>
      </c>
      <c r="D3833" s="14">
        <v>2017</v>
      </c>
      <c r="E3833" s="14">
        <v>2017</v>
      </c>
      <c r="F3833" s="14" t="s">
        <v>105</v>
      </c>
      <c r="G3833" s="26">
        <v>162</v>
      </c>
      <c r="H3833" s="26">
        <v>266</v>
      </c>
      <c r="I3833" s="53">
        <v>827</v>
      </c>
      <c r="J3833" s="30">
        <v>1</v>
      </c>
      <c r="K3833" s="30">
        <v>1</v>
      </c>
      <c r="L3833" s="149">
        <v>62</v>
      </c>
      <c r="M3833" s="30">
        <v>0.32300000000000001</v>
      </c>
      <c r="N3833" s="30">
        <v>8.0199999999999994E-2</v>
      </c>
    </row>
    <row r="3834" spans="1:14">
      <c r="A3834" s="98" t="s">
        <v>171</v>
      </c>
      <c r="B3834" s="14" t="s">
        <v>78</v>
      </c>
      <c r="C3834" s="14" t="s">
        <v>63</v>
      </c>
      <c r="D3834" s="14">
        <v>2017</v>
      </c>
      <c r="E3834" s="14">
        <v>2017</v>
      </c>
      <c r="F3834" s="14" t="s">
        <v>105</v>
      </c>
      <c r="G3834" s="26">
        <v>3116</v>
      </c>
      <c r="H3834" s="26">
        <v>6490</v>
      </c>
      <c r="I3834" s="53">
        <v>19070</v>
      </c>
      <c r="J3834" s="30">
        <v>0.99270072992700731</v>
      </c>
      <c r="K3834" s="30">
        <v>0.88775510204081631</v>
      </c>
      <c r="L3834" s="149">
        <v>62</v>
      </c>
      <c r="M3834" s="30">
        <v>0.32300000000000001</v>
      </c>
      <c r="N3834" s="30">
        <v>8.0199999999999994E-2</v>
      </c>
    </row>
    <row r="3835" spans="1:14">
      <c r="A3835" s="98" t="s">
        <v>172</v>
      </c>
      <c r="B3835" s="14" t="s">
        <v>77</v>
      </c>
      <c r="C3835" s="14" t="s">
        <v>63</v>
      </c>
      <c r="D3835" s="14">
        <v>2017</v>
      </c>
      <c r="E3835" s="14">
        <v>2017</v>
      </c>
      <c r="F3835" s="14" t="s">
        <v>105</v>
      </c>
      <c r="G3835" s="26">
        <v>21136</v>
      </c>
      <c r="H3835" s="26">
        <v>39676</v>
      </c>
      <c r="I3835" s="53">
        <v>122467</v>
      </c>
      <c r="J3835" s="30">
        <v>0.96511627906976749</v>
      </c>
      <c r="K3835" s="30">
        <v>0.95890410958904104</v>
      </c>
      <c r="L3835" s="149">
        <v>8</v>
      </c>
      <c r="M3835" s="30">
        <v>0.5</v>
      </c>
      <c r="N3835" s="30">
        <v>5.7000000000000002E-3</v>
      </c>
    </row>
    <row r="3836" spans="1:14">
      <c r="A3836" s="98" t="s">
        <v>173</v>
      </c>
      <c r="B3836" s="14" t="s">
        <v>77</v>
      </c>
      <c r="C3836" s="14" t="s">
        <v>63</v>
      </c>
      <c r="D3836" s="14">
        <v>2017</v>
      </c>
      <c r="E3836" s="14">
        <v>2017</v>
      </c>
      <c r="F3836" s="14" t="s">
        <v>105</v>
      </c>
      <c r="G3836" s="26">
        <v>17348</v>
      </c>
      <c r="H3836" s="26">
        <v>30594</v>
      </c>
      <c r="I3836" s="53">
        <v>129065</v>
      </c>
      <c r="J3836" s="30">
        <v>0.9795454545454545</v>
      </c>
      <c r="K3836" s="30">
        <v>0.88508557457212711</v>
      </c>
      <c r="L3836" s="149">
        <v>62</v>
      </c>
      <c r="M3836" s="30">
        <v>0.32300000000000001</v>
      </c>
      <c r="N3836" s="30">
        <v>8.0199999999999994E-2</v>
      </c>
    </row>
    <row r="3837" spans="1:14">
      <c r="A3837" s="98" t="s">
        <v>174</v>
      </c>
      <c r="B3837" s="14" t="s">
        <v>78</v>
      </c>
      <c r="C3837" s="14" t="s">
        <v>63</v>
      </c>
      <c r="D3837" s="14">
        <v>2017</v>
      </c>
      <c r="E3837" s="14">
        <v>2017</v>
      </c>
      <c r="F3837" s="14" t="s">
        <v>105</v>
      </c>
      <c r="G3837" s="26">
        <v>39732</v>
      </c>
      <c r="H3837" s="26">
        <v>83137</v>
      </c>
      <c r="I3837" s="53">
        <v>249878</v>
      </c>
      <c r="J3837" s="30">
        <v>0.98712446351931327</v>
      </c>
      <c r="K3837" s="30">
        <v>0.94251901944209637</v>
      </c>
      <c r="L3837" s="149">
        <v>9</v>
      </c>
      <c r="M3837" s="30">
        <v>0.55600000000000005</v>
      </c>
      <c r="N3837" s="30">
        <v>4.87E-2</v>
      </c>
    </row>
    <row r="3838" spans="1:14">
      <c r="A3838" s="98" t="s">
        <v>175</v>
      </c>
      <c r="B3838" s="14" t="s">
        <v>78</v>
      </c>
      <c r="C3838" s="14" t="s">
        <v>63</v>
      </c>
      <c r="D3838" s="14">
        <v>2017</v>
      </c>
      <c r="E3838" s="14">
        <v>2017</v>
      </c>
      <c r="F3838" s="14" t="s">
        <v>105</v>
      </c>
      <c r="G3838" s="26">
        <v>5609</v>
      </c>
      <c r="H3838" s="26">
        <v>12819</v>
      </c>
      <c r="I3838" s="53">
        <v>43023</v>
      </c>
      <c r="J3838" s="30">
        <v>0.98469387755102045</v>
      </c>
      <c r="K3838" s="30">
        <v>0.96575342465753422</v>
      </c>
      <c r="L3838" s="149">
        <v>62</v>
      </c>
      <c r="M3838" s="30">
        <v>0.32300000000000001</v>
      </c>
      <c r="N3838" s="30">
        <v>8.0199999999999994E-2</v>
      </c>
    </row>
    <row r="3839" spans="1:14">
      <c r="A3839" s="98" t="s">
        <v>176</v>
      </c>
      <c r="B3839" s="14" t="s">
        <v>78</v>
      </c>
      <c r="C3839" s="14" t="s">
        <v>63</v>
      </c>
      <c r="D3839" s="14">
        <v>2017</v>
      </c>
      <c r="E3839" s="14">
        <v>2017</v>
      </c>
      <c r="F3839" s="14" t="s">
        <v>105</v>
      </c>
      <c r="G3839" s="26">
        <v>4341</v>
      </c>
      <c r="H3839" s="26">
        <v>9396</v>
      </c>
      <c r="I3839" s="53">
        <v>27326</v>
      </c>
      <c r="J3839" s="30">
        <v>0.94623655913978499</v>
      </c>
      <c r="K3839" s="30">
        <v>0.93706293706293708</v>
      </c>
      <c r="L3839" s="149">
        <v>62</v>
      </c>
      <c r="M3839" s="30">
        <v>0.32300000000000001</v>
      </c>
      <c r="N3839" s="30">
        <v>8.0199999999999994E-2</v>
      </c>
    </row>
    <row r="3840" spans="1:14">
      <c r="A3840" s="98" t="s">
        <v>177</v>
      </c>
      <c r="B3840" s="14" t="s">
        <v>78</v>
      </c>
      <c r="C3840" s="14" t="s">
        <v>63</v>
      </c>
      <c r="D3840" s="14">
        <v>2017</v>
      </c>
      <c r="E3840" s="14">
        <v>2017</v>
      </c>
      <c r="F3840" s="14" t="s">
        <v>105</v>
      </c>
      <c r="G3840" s="26">
        <v>968</v>
      </c>
      <c r="H3840" s="26">
        <v>1716</v>
      </c>
      <c r="I3840" s="53">
        <v>4935</v>
      </c>
      <c r="J3840" s="30">
        <v>0.98113207547169812</v>
      </c>
      <c r="K3840" s="30">
        <v>0.75</v>
      </c>
      <c r="L3840" s="149">
        <v>62</v>
      </c>
      <c r="M3840" s="30">
        <v>0.32300000000000001</v>
      </c>
      <c r="N3840" s="30">
        <v>8.0199999999999994E-2</v>
      </c>
    </row>
    <row r="3841" spans="1:14">
      <c r="A3841" s="98" t="s">
        <v>178</v>
      </c>
      <c r="B3841" s="14" t="s">
        <v>77</v>
      </c>
      <c r="C3841" s="14" t="s">
        <v>63</v>
      </c>
      <c r="D3841" s="14">
        <v>2017</v>
      </c>
      <c r="E3841" s="14">
        <v>2017</v>
      </c>
      <c r="F3841" s="14" t="s">
        <v>105</v>
      </c>
      <c r="G3841" s="26">
        <v>51369</v>
      </c>
      <c r="H3841" s="26">
        <v>119304</v>
      </c>
      <c r="I3841" s="53">
        <v>257385</v>
      </c>
      <c r="J3841" s="30">
        <v>0.99053129931614936</v>
      </c>
      <c r="K3841" s="30">
        <v>0.92339261285909713</v>
      </c>
      <c r="L3841" s="149">
        <v>13</v>
      </c>
      <c r="M3841" s="30">
        <v>0.38500000000000001</v>
      </c>
      <c r="N3841" s="30">
        <v>4.5699999999999998E-2</v>
      </c>
    </row>
    <row r="3842" spans="1:14">
      <c r="A3842" s="98" t="s">
        <v>179</v>
      </c>
      <c r="B3842" s="14" t="s">
        <v>78</v>
      </c>
      <c r="C3842" s="14" t="s">
        <v>63</v>
      </c>
      <c r="D3842" s="14">
        <v>2017</v>
      </c>
      <c r="E3842" s="14">
        <v>2017</v>
      </c>
      <c r="F3842" s="14" t="s">
        <v>105</v>
      </c>
      <c r="G3842" s="26">
        <v>2921</v>
      </c>
      <c r="H3842" s="26">
        <v>5122</v>
      </c>
      <c r="I3842" s="53">
        <v>14217</v>
      </c>
      <c r="J3842" s="30">
        <v>0.99342105263157898</v>
      </c>
      <c r="K3842" s="30">
        <v>0.91346153846153844</v>
      </c>
      <c r="L3842" s="149">
        <v>62</v>
      </c>
      <c r="M3842" s="30">
        <v>0.32300000000000001</v>
      </c>
      <c r="N3842" s="30">
        <v>8.0199999999999994E-2</v>
      </c>
    </row>
    <row r="3843" spans="1:14">
      <c r="A3843" s="98" t="s">
        <v>180</v>
      </c>
      <c r="B3843" s="14" t="s">
        <v>77</v>
      </c>
      <c r="C3843" s="14" t="s">
        <v>63</v>
      </c>
      <c r="D3843" s="14">
        <v>2017</v>
      </c>
      <c r="E3843" s="14">
        <v>2017</v>
      </c>
      <c r="F3843" s="14" t="s">
        <v>105</v>
      </c>
      <c r="G3843" s="26">
        <v>35666</v>
      </c>
      <c r="H3843" s="26">
        <v>70912</v>
      </c>
      <c r="I3843" s="53">
        <v>235529</v>
      </c>
      <c r="J3843" s="30">
        <v>0.99330855018587361</v>
      </c>
      <c r="K3843" s="30">
        <v>0.95959595959595956</v>
      </c>
      <c r="L3843" s="149">
        <v>12</v>
      </c>
      <c r="M3843" s="30">
        <v>0.16700000000000001</v>
      </c>
      <c r="N3843" s="30">
        <v>6.5799999999999997E-2</v>
      </c>
    </row>
    <row r="3844" spans="1:14">
      <c r="A3844" s="98" t="s">
        <v>181</v>
      </c>
      <c r="B3844" s="14" t="s">
        <v>77</v>
      </c>
      <c r="C3844" s="14" t="s">
        <v>63</v>
      </c>
      <c r="D3844" s="14">
        <v>2017</v>
      </c>
      <c r="E3844" s="14">
        <v>2017</v>
      </c>
      <c r="F3844" s="14" t="s">
        <v>105</v>
      </c>
      <c r="G3844" s="26">
        <v>10091</v>
      </c>
      <c r="H3844" s="26">
        <v>19311</v>
      </c>
      <c r="I3844" s="53">
        <v>59378</v>
      </c>
      <c r="J3844" s="30">
        <v>0.90238095238095239</v>
      </c>
      <c r="K3844" s="30">
        <v>0.97244094488188981</v>
      </c>
      <c r="L3844" s="149">
        <v>62</v>
      </c>
      <c r="M3844" s="30">
        <v>0.32300000000000001</v>
      </c>
      <c r="N3844" s="30">
        <v>8.0199999999999994E-2</v>
      </c>
    </row>
    <row r="3845" spans="1:14">
      <c r="A3845" s="98" t="s">
        <v>182</v>
      </c>
      <c r="B3845" s="14" t="s">
        <v>78</v>
      </c>
      <c r="C3845" s="14" t="s">
        <v>63</v>
      </c>
      <c r="D3845" s="14">
        <v>2017</v>
      </c>
      <c r="E3845" s="14">
        <v>2017</v>
      </c>
      <c r="F3845" s="14" t="s">
        <v>105</v>
      </c>
      <c r="G3845" s="26">
        <v>5951</v>
      </c>
      <c r="H3845" s="26">
        <v>12941</v>
      </c>
      <c r="I3845" s="53">
        <v>32720</v>
      </c>
      <c r="J3845" s="30">
        <v>0.9965397923875432</v>
      </c>
      <c r="K3845" s="30">
        <v>0.95391705069124422</v>
      </c>
      <c r="L3845" s="149">
        <v>62</v>
      </c>
      <c r="M3845" s="30">
        <v>0.32300000000000001</v>
      </c>
      <c r="N3845" s="30">
        <v>8.0199999999999994E-2</v>
      </c>
    </row>
    <row r="3846" spans="1:14">
      <c r="A3846" s="56" t="s">
        <v>183</v>
      </c>
      <c r="B3846" s="14" t="s">
        <v>66</v>
      </c>
      <c r="C3846" s="14" t="s">
        <v>196</v>
      </c>
      <c r="D3846" s="14">
        <v>2017</v>
      </c>
      <c r="E3846" s="14">
        <v>2017</v>
      </c>
      <c r="F3846" s="14" t="s">
        <v>105</v>
      </c>
      <c r="G3846" s="26">
        <v>1983127</v>
      </c>
      <c r="H3846" s="26">
        <v>4093488</v>
      </c>
      <c r="I3846" s="53">
        <f>SUM(I3847:I3904)</f>
        <v>13374019</v>
      </c>
      <c r="J3846" s="30">
        <v>0.98706954158684901</v>
      </c>
      <c r="K3846" s="30">
        <v>0.94277797407620922</v>
      </c>
      <c r="L3846" s="149">
        <v>696</v>
      </c>
      <c r="M3846" s="30">
        <v>0.39500000000000002</v>
      </c>
      <c r="N3846" s="30">
        <v>6.4600000000000005E-2</v>
      </c>
    </row>
    <row r="3847" spans="1:14">
      <c r="A3847" s="56" t="s">
        <v>184</v>
      </c>
      <c r="B3847" s="14" t="s">
        <v>77</v>
      </c>
      <c r="C3847" s="14" t="s">
        <v>196</v>
      </c>
      <c r="D3847" s="14">
        <v>2017</v>
      </c>
      <c r="E3847" s="14">
        <v>2017</v>
      </c>
      <c r="F3847" s="14" t="s">
        <v>105</v>
      </c>
      <c r="G3847" s="26">
        <v>57141</v>
      </c>
      <c r="H3847" s="26">
        <v>108000</v>
      </c>
      <c r="I3847" s="53">
        <v>433661</v>
      </c>
      <c r="J3847" s="30" t="s">
        <v>66</v>
      </c>
      <c r="K3847" s="30" t="s">
        <v>66</v>
      </c>
      <c r="L3847" s="149">
        <v>18</v>
      </c>
      <c r="M3847" s="30">
        <v>0.44400000000000001</v>
      </c>
      <c r="N3847" s="30">
        <v>3.3500000000000002E-2</v>
      </c>
    </row>
    <row r="3848" spans="1:14">
      <c r="A3848" s="56" t="s">
        <v>185</v>
      </c>
      <c r="B3848" s="14" t="s">
        <v>78</v>
      </c>
      <c r="C3848" s="14" t="s">
        <v>196</v>
      </c>
      <c r="D3848" s="14">
        <v>2017</v>
      </c>
      <c r="E3848" s="14">
        <v>2017</v>
      </c>
      <c r="F3848" s="14" t="s">
        <v>105</v>
      </c>
      <c r="G3848" s="26">
        <v>79</v>
      </c>
      <c r="H3848" s="26">
        <v>139</v>
      </c>
      <c r="I3848" s="53">
        <v>324</v>
      </c>
      <c r="J3848" s="30">
        <v>1</v>
      </c>
      <c r="K3848" s="30">
        <v>1</v>
      </c>
      <c r="L3848" s="149">
        <v>66</v>
      </c>
      <c r="M3848" s="30">
        <v>0.318</v>
      </c>
      <c r="N3848" s="30">
        <v>6.4600000000000005E-2</v>
      </c>
    </row>
    <row r="3849" spans="1:14">
      <c r="A3849" s="56" t="s">
        <v>186</v>
      </c>
      <c r="B3849" s="14" t="s">
        <v>78</v>
      </c>
      <c r="C3849" s="14" t="s">
        <v>196</v>
      </c>
      <c r="D3849" s="14">
        <v>2017</v>
      </c>
      <c r="E3849" s="14">
        <v>2017</v>
      </c>
      <c r="F3849" s="14" t="s">
        <v>105</v>
      </c>
      <c r="G3849" s="26">
        <v>1653</v>
      </c>
      <c r="H3849" s="26">
        <v>3006</v>
      </c>
      <c r="I3849" s="53">
        <v>8205</v>
      </c>
      <c r="J3849" s="30">
        <v>0.93506493506493504</v>
      </c>
      <c r="K3849" s="30">
        <v>0.9642857142857143</v>
      </c>
      <c r="L3849" s="149">
        <v>66</v>
      </c>
      <c r="M3849" s="30">
        <v>0.318</v>
      </c>
      <c r="N3849" s="30">
        <v>6.4600000000000005E-2</v>
      </c>
    </row>
    <row r="3850" spans="1:14">
      <c r="A3850" s="56" t="s">
        <v>187</v>
      </c>
      <c r="B3850" s="14" t="s">
        <v>78</v>
      </c>
      <c r="C3850" s="14" t="s">
        <v>196</v>
      </c>
      <c r="D3850" s="14">
        <v>2017</v>
      </c>
      <c r="E3850" s="14">
        <v>2017</v>
      </c>
      <c r="F3850" s="14" t="s">
        <v>105</v>
      </c>
      <c r="G3850" s="26">
        <v>16843</v>
      </c>
      <c r="H3850" s="26">
        <v>31147</v>
      </c>
      <c r="I3850" s="53">
        <v>82928</v>
      </c>
      <c r="J3850" s="30">
        <v>0.94086021505376349</v>
      </c>
      <c r="K3850" s="30">
        <v>0.96851851851851856</v>
      </c>
      <c r="L3850" s="149">
        <v>66</v>
      </c>
      <c r="M3850" s="30">
        <v>0.318</v>
      </c>
      <c r="N3850" s="30">
        <v>6.4600000000000005E-2</v>
      </c>
    </row>
    <row r="3851" spans="1:14">
      <c r="A3851" s="56" t="s">
        <v>188</v>
      </c>
      <c r="B3851" s="14" t="s">
        <v>78</v>
      </c>
      <c r="C3851" s="14" t="s">
        <v>196</v>
      </c>
      <c r="D3851" s="14">
        <v>2017</v>
      </c>
      <c r="E3851" s="14">
        <v>2017</v>
      </c>
      <c r="F3851" s="14" t="s">
        <v>105</v>
      </c>
      <c r="G3851" s="26">
        <v>2807</v>
      </c>
      <c r="H3851" s="26">
        <v>5046</v>
      </c>
      <c r="I3851" s="53">
        <v>12128</v>
      </c>
      <c r="J3851" s="30">
        <v>1</v>
      </c>
      <c r="K3851" s="30">
        <v>0.93269230769230771</v>
      </c>
      <c r="L3851" s="149">
        <v>66</v>
      </c>
      <c r="M3851" s="30">
        <v>0.318</v>
      </c>
      <c r="N3851" s="30">
        <v>6.4600000000000005E-2</v>
      </c>
    </row>
    <row r="3852" spans="1:14">
      <c r="A3852" s="56" t="s">
        <v>189</v>
      </c>
      <c r="B3852" s="14" t="s">
        <v>78</v>
      </c>
      <c r="C3852" s="14" t="s">
        <v>196</v>
      </c>
      <c r="D3852" s="14">
        <v>2017</v>
      </c>
      <c r="E3852" s="14">
        <v>2017</v>
      </c>
      <c r="F3852" s="14" t="s">
        <v>105</v>
      </c>
      <c r="G3852" s="26">
        <v>701</v>
      </c>
      <c r="H3852" s="26">
        <v>1586</v>
      </c>
      <c r="I3852" s="53">
        <v>9084</v>
      </c>
      <c r="J3852" s="30">
        <v>0.95833333333333337</v>
      </c>
      <c r="K3852" s="30">
        <v>0.93333333333333335</v>
      </c>
      <c r="L3852" s="149">
        <v>66</v>
      </c>
      <c r="M3852" s="30">
        <v>0.318</v>
      </c>
      <c r="N3852" s="30">
        <v>6.4600000000000005E-2</v>
      </c>
    </row>
    <row r="3853" spans="1:14">
      <c r="A3853" s="56" t="s">
        <v>190</v>
      </c>
      <c r="B3853" s="14" t="s">
        <v>77</v>
      </c>
      <c r="C3853" s="14" t="s">
        <v>196</v>
      </c>
      <c r="D3853" s="14">
        <v>2017</v>
      </c>
      <c r="E3853" s="14">
        <v>2017</v>
      </c>
      <c r="F3853" s="14" t="s">
        <v>105</v>
      </c>
      <c r="G3853" s="26">
        <v>31398</v>
      </c>
      <c r="H3853" s="26">
        <v>62682</v>
      </c>
      <c r="I3853" s="53">
        <v>272161</v>
      </c>
      <c r="J3853" s="30">
        <v>0.98048327137546465</v>
      </c>
      <c r="K3853" s="30">
        <v>0.99198396793587174</v>
      </c>
      <c r="L3853" s="149">
        <v>12</v>
      </c>
      <c r="M3853" s="30">
        <v>0.33300000000000002</v>
      </c>
      <c r="N3853" s="30">
        <v>5.8400000000000001E-2</v>
      </c>
    </row>
    <row r="3854" spans="1:14">
      <c r="A3854" s="56" t="s">
        <v>191</v>
      </c>
      <c r="B3854" s="14" t="s">
        <v>78</v>
      </c>
      <c r="C3854" s="14" t="s">
        <v>196</v>
      </c>
      <c r="D3854" s="14">
        <v>2017</v>
      </c>
      <c r="E3854" s="14">
        <v>2017</v>
      </c>
      <c r="F3854" s="14" t="s">
        <v>105</v>
      </c>
      <c r="G3854" s="26">
        <v>2586</v>
      </c>
      <c r="H3854" s="26">
        <v>5313</v>
      </c>
      <c r="I3854" s="53">
        <v>11959</v>
      </c>
      <c r="J3854" s="30">
        <v>1</v>
      </c>
      <c r="K3854" s="30">
        <v>0.95588235294117652</v>
      </c>
      <c r="L3854" s="149">
        <v>66</v>
      </c>
      <c r="M3854" s="30">
        <v>0.318</v>
      </c>
      <c r="N3854" s="30">
        <v>6.4600000000000005E-2</v>
      </c>
    </row>
    <row r="3855" spans="1:14">
      <c r="A3855" s="56" t="s">
        <v>192</v>
      </c>
      <c r="B3855" s="14" t="s">
        <v>78</v>
      </c>
      <c r="C3855" s="14" t="s">
        <v>196</v>
      </c>
      <c r="D3855" s="14">
        <v>2017</v>
      </c>
      <c r="E3855" s="14">
        <v>2017</v>
      </c>
      <c r="F3855" s="14" t="s">
        <v>105</v>
      </c>
      <c r="G3855" s="26">
        <v>6914</v>
      </c>
      <c r="H3855" s="26">
        <v>12254</v>
      </c>
      <c r="I3855" s="53">
        <v>39088</v>
      </c>
      <c r="J3855" s="30">
        <v>0.9948320413436692</v>
      </c>
      <c r="K3855" s="30">
        <v>0.98913043478260865</v>
      </c>
      <c r="L3855" s="149">
        <v>66</v>
      </c>
      <c r="M3855" s="30">
        <v>0.318</v>
      </c>
      <c r="N3855" s="30">
        <v>6.4600000000000005E-2</v>
      </c>
    </row>
    <row r="3856" spans="1:14">
      <c r="A3856" s="98" t="s">
        <v>134</v>
      </c>
      <c r="B3856" s="14" t="s">
        <v>77</v>
      </c>
      <c r="C3856" s="14" t="s">
        <v>196</v>
      </c>
      <c r="D3856" s="14">
        <v>2017</v>
      </c>
      <c r="E3856" s="14">
        <v>2017</v>
      </c>
      <c r="F3856" s="14" t="s">
        <v>105</v>
      </c>
      <c r="G3856" s="26">
        <v>88492</v>
      </c>
      <c r="H3856" s="26">
        <v>205269</v>
      </c>
      <c r="I3856" s="53">
        <v>493344</v>
      </c>
      <c r="J3856" s="30">
        <v>0.95543731293648149</v>
      </c>
      <c r="K3856" s="30">
        <v>0.967741935483871</v>
      </c>
      <c r="L3856" s="149">
        <v>33</v>
      </c>
      <c r="M3856" s="30">
        <v>0.42399999999999999</v>
      </c>
      <c r="N3856" s="30">
        <v>3.5799999999999998E-2</v>
      </c>
    </row>
    <row r="3857" spans="1:14">
      <c r="A3857" s="98" t="s">
        <v>135</v>
      </c>
      <c r="B3857" s="14" t="s">
        <v>78</v>
      </c>
      <c r="C3857" s="14" t="s">
        <v>196</v>
      </c>
      <c r="D3857" s="14">
        <v>2017</v>
      </c>
      <c r="E3857" s="14">
        <v>2017</v>
      </c>
      <c r="F3857" s="14" t="s">
        <v>105</v>
      </c>
      <c r="G3857" s="26">
        <v>1502</v>
      </c>
      <c r="H3857" s="26">
        <v>3424</v>
      </c>
      <c r="I3857" s="53">
        <v>12395</v>
      </c>
      <c r="J3857" s="30">
        <v>0.97872340425531912</v>
      </c>
      <c r="K3857" s="30">
        <v>0.95890410958904104</v>
      </c>
      <c r="L3857" s="149">
        <v>66</v>
      </c>
      <c r="M3857" s="30">
        <v>0.318</v>
      </c>
      <c r="N3857" s="30">
        <v>6.4600000000000005E-2</v>
      </c>
    </row>
    <row r="3858" spans="1:14">
      <c r="A3858" s="98" t="s">
        <v>136</v>
      </c>
      <c r="B3858" s="14" t="s">
        <v>78</v>
      </c>
      <c r="C3858" s="14" t="s">
        <v>196</v>
      </c>
      <c r="D3858" s="14">
        <v>2017</v>
      </c>
      <c r="E3858" s="14">
        <v>2017</v>
      </c>
      <c r="F3858" s="14" t="s">
        <v>105</v>
      </c>
      <c r="G3858" s="26">
        <v>12156</v>
      </c>
      <c r="H3858" s="26">
        <v>20524</v>
      </c>
      <c r="I3858" s="53">
        <v>55564</v>
      </c>
      <c r="J3858" s="30">
        <v>0.99642857142857144</v>
      </c>
      <c r="K3858" s="30">
        <v>0.96889952153110048</v>
      </c>
      <c r="L3858" s="149">
        <v>66</v>
      </c>
      <c r="M3858" s="30">
        <v>0.318</v>
      </c>
      <c r="N3858" s="30">
        <v>6.4600000000000005E-2</v>
      </c>
    </row>
    <row r="3859" spans="1:14">
      <c r="A3859" s="98" t="s">
        <v>137</v>
      </c>
      <c r="B3859" s="14" t="s">
        <v>78</v>
      </c>
      <c r="C3859" s="14" t="s">
        <v>196</v>
      </c>
      <c r="D3859" s="14">
        <v>2017</v>
      </c>
      <c r="E3859" s="14">
        <v>2017</v>
      </c>
      <c r="F3859" s="14" t="s">
        <v>105</v>
      </c>
      <c r="G3859" s="26">
        <v>17175</v>
      </c>
      <c r="H3859" s="26">
        <v>41625</v>
      </c>
      <c r="I3859" s="53">
        <v>94911</v>
      </c>
      <c r="J3859" s="30">
        <v>0.97573435504469985</v>
      </c>
      <c r="K3859" s="30">
        <v>0.95319148936170217</v>
      </c>
      <c r="L3859" s="149">
        <v>66</v>
      </c>
      <c r="M3859" s="30">
        <v>0.318</v>
      </c>
      <c r="N3859" s="30">
        <v>6.4600000000000005E-2</v>
      </c>
    </row>
    <row r="3860" spans="1:14">
      <c r="A3860" s="98" t="s">
        <v>138</v>
      </c>
      <c r="B3860" s="14" t="s">
        <v>78</v>
      </c>
      <c r="C3860" s="14" t="s">
        <v>196</v>
      </c>
      <c r="D3860" s="14">
        <v>2017</v>
      </c>
      <c r="E3860" s="14">
        <v>2017</v>
      </c>
      <c r="F3860" s="14" t="s">
        <v>105</v>
      </c>
      <c r="G3860" s="26">
        <v>1018</v>
      </c>
      <c r="H3860" s="26">
        <v>1942</v>
      </c>
      <c r="I3860" s="53">
        <v>5515</v>
      </c>
      <c r="J3860" s="30">
        <v>1</v>
      </c>
      <c r="K3860" s="30">
        <v>0.78787878787878785</v>
      </c>
      <c r="L3860" s="149">
        <v>66</v>
      </c>
      <c r="M3860" s="30">
        <v>0.318</v>
      </c>
      <c r="N3860" s="30">
        <v>6.4600000000000005E-2</v>
      </c>
    </row>
    <row r="3861" spans="1:14">
      <c r="A3861" s="98" t="s">
        <v>139</v>
      </c>
      <c r="B3861" s="14" t="s">
        <v>78</v>
      </c>
      <c r="C3861" s="14" t="s">
        <v>196</v>
      </c>
      <c r="D3861" s="14">
        <v>2017</v>
      </c>
      <c r="E3861" s="14">
        <v>2017</v>
      </c>
      <c r="F3861" s="14" t="s">
        <v>105</v>
      </c>
      <c r="G3861" s="26">
        <v>69012</v>
      </c>
      <c r="H3861" s="26">
        <v>160089</v>
      </c>
      <c r="I3861" s="53">
        <v>415266</v>
      </c>
      <c r="J3861" s="30">
        <v>0.99053452115812912</v>
      </c>
      <c r="K3861" s="30">
        <v>0.93905093600348277</v>
      </c>
      <c r="L3861" s="149">
        <v>17</v>
      </c>
      <c r="M3861" s="30">
        <v>0.23499999999999999</v>
      </c>
      <c r="N3861" s="30">
        <v>1.7399999999999999E-2</v>
      </c>
    </row>
    <row r="3862" spans="1:14">
      <c r="A3862" s="98" t="s">
        <v>140</v>
      </c>
      <c r="B3862" s="14" t="s">
        <v>78</v>
      </c>
      <c r="C3862" s="14" t="s">
        <v>196</v>
      </c>
      <c r="D3862" s="14">
        <v>2017</v>
      </c>
      <c r="E3862" s="14">
        <v>2017</v>
      </c>
      <c r="F3862" s="14" t="s">
        <v>105</v>
      </c>
      <c r="G3862" s="26">
        <v>10610</v>
      </c>
      <c r="H3862" s="26">
        <v>23969</v>
      </c>
      <c r="I3862" s="53">
        <v>57594</v>
      </c>
      <c r="J3862" s="30">
        <v>0.99473684210526314</v>
      </c>
      <c r="K3862" s="30">
        <v>0.95419847328244278</v>
      </c>
      <c r="L3862" s="149">
        <v>66</v>
      </c>
      <c r="M3862" s="30">
        <v>0.318</v>
      </c>
      <c r="N3862" s="30">
        <v>6.4600000000000005E-2</v>
      </c>
    </row>
    <row r="3863" spans="1:14">
      <c r="A3863" s="98" t="s">
        <v>141</v>
      </c>
      <c r="B3863" s="14" t="s">
        <v>78</v>
      </c>
      <c r="C3863" s="14" t="s">
        <v>196</v>
      </c>
      <c r="D3863" s="14">
        <v>2017</v>
      </c>
      <c r="E3863" s="14">
        <v>2017</v>
      </c>
      <c r="F3863" s="14" t="s">
        <v>105</v>
      </c>
      <c r="G3863" s="26">
        <v>6388</v>
      </c>
      <c r="H3863" s="26">
        <v>11854</v>
      </c>
      <c r="I3863" s="53">
        <v>32703</v>
      </c>
      <c r="J3863" s="30">
        <v>0.92883895131086147</v>
      </c>
      <c r="K3863" s="30">
        <v>0.89204545454545459</v>
      </c>
      <c r="L3863" s="149">
        <v>66</v>
      </c>
      <c r="M3863" s="30">
        <v>0.318</v>
      </c>
      <c r="N3863" s="30">
        <v>6.4600000000000005E-2</v>
      </c>
    </row>
    <row r="3864" spans="1:14">
      <c r="A3864" s="98" t="s">
        <v>142</v>
      </c>
      <c r="B3864" s="14" t="s">
        <v>78</v>
      </c>
      <c r="C3864" s="14" t="s">
        <v>196</v>
      </c>
      <c r="D3864" s="14">
        <v>2017</v>
      </c>
      <c r="E3864" s="14">
        <v>2017</v>
      </c>
      <c r="F3864" s="14" t="s">
        <v>105</v>
      </c>
      <c r="G3864" s="26">
        <v>1598</v>
      </c>
      <c r="H3864" s="26">
        <v>3162</v>
      </c>
      <c r="I3864" s="53">
        <v>8061</v>
      </c>
      <c r="J3864" s="30">
        <v>0.85714285714285721</v>
      </c>
      <c r="K3864" s="30">
        <v>0.78873239436619713</v>
      </c>
      <c r="L3864" s="149">
        <v>66</v>
      </c>
      <c r="M3864" s="30">
        <v>0.318</v>
      </c>
      <c r="N3864" s="30">
        <v>6.4600000000000005E-2</v>
      </c>
    </row>
    <row r="3865" spans="1:14">
      <c r="A3865" s="98" t="s">
        <v>143</v>
      </c>
      <c r="B3865" s="14" t="s">
        <v>79</v>
      </c>
      <c r="C3865" s="14" t="s">
        <v>196</v>
      </c>
      <c r="D3865" s="14">
        <v>2017</v>
      </c>
      <c r="E3865" s="14">
        <v>2017</v>
      </c>
      <c r="F3865" s="14" t="s">
        <v>105</v>
      </c>
      <c r="G3865" s="26">
        <v>531794</v>
      </c>
      <c r="H3865" s="26">
        <v>1068841</v>
      </c>
      <c r="I3865" s="53">
        <v>3975793</v>
      </c>
      <c r="J3865" s="30">
        <v>0.99107911686701344</v>
      </c>
      <c r="K3865" s="30">
        <v>0.91699902985879056</v>
      </c>
      <c r="L3865" s="149">
        <v>259</v>
      </c>
      <c r="M3865" s="30">
        <v>0.46300000000000002</v>
      </c>
      <c r="N3865" s="30">
        <v>0.115</v>
      </c>
    </row>
    <row r="3866" spans="1:14">
      <c r="A3866" s="98" t="s">
        <v>144</v>
      </c>
      <c r="B3866" s="14" t="s">
        <v>78</v>
      </c>
      <c r="C3866" s="14" t="s">
        <v>196</v>
      </c>
      <c r="D3866" s="14">
        <v>2017</v>
      </c>
      <c r="E3866" s="14">
        <v>2017</v>
      </c>
      <c r="F3866" s="14" t="s">
        <v>105</v>
      </c>
      <c r="G3866" s="26">
        <v>11544</v>
      </c>
      <c r="H3866" s="26">
        <v>27982</v>
      </c>
      <c r="I3866" s="53">
        <v>70476</v>
      </c>
      <c r="J3866" s="30">
        <v>0.99485861182519275</v>
      </c>
      <c r="K3866" s="30">
        <v>0.97925311203319498</v>
      </c>
      <c r="L3866" s="149">
        <v>66</v>
      </c>
      <c r="M3866" s="30">
        <v>0.318</v>
      </c>
      <c r="N3866" s="30">
        <v>6.4600000000000005E-2</v>
      </c>
    </row>
    <row r="3867" spans="1:14">
      <c r="A3867" s="98" t="s">
        <v>145</v>
      </c>
      <c r="B3867" s="14" t="s">
        <v>78</v>
      </c>
      <c r="C3867" s="14" t="s">
        <v>196</v>
      </c>
      <c r="D3867" s="14">
        <v>2017</v>
      </c>
      <c r="E3867" s="14">
        <v>2017</v>
      </c>
      <c r="F3867" s="14" t="s">
        <v>105</v>
      </c>
      <c r="G3867" s="26">
        <v>5942</v>
      </c>
      <c r="H3867" s="26">
        <v>9819</v>
      </c>
      <c r="I3867" s="53">
        <v>47647</v>
      </c>
      <c r="J3867" s="30">
        <v>0.97445255474452552</v>
      </c>
      <c r="K3867" s="30">
        <v>0.96648044692737434</v>
      </c>
      <c r="L3867" s="149">
        <v>66</v>
      </c>
      <c r="M3867" s="30">
        <v>0.318</v>
      </c>
      <c r="N3867" s="30">
        <v>6.4600000000000005E-2</v>
      </c>
    </row>
    <row r="3868" spans="1:14">
      <c r="A3868" s="98" t="s">
        <v>146</v>
      </c>
      <c r="B3868" s="14" t="s">
        <v>78</v>
      </c>
      <c r="C3868" s="14" t="s">
        <v>196</v>
      </c>
      <c r="D3868" s="14">
        <v>2017</v>
      </c>
      <c r="E3868" s="14">
        <v>2017</v>
      </c>
      <c r="F3868" s="14" t="s">
        <v>105</v>
      </c>
      <c r="G3868" s="26">
        <v>1026</v>
      </c>
      <c r="H3868" s="26">
        <v>1835</v>
      </c>
      <c r="I3868" s="53">
        <v>4796</v>
      </c>
      <c r="J3868" s="30">
        <v>0.8</v>
      </c>
      <c r="K3868" s="30">
        <v>0.75862068965517238</v>
      </c>
      <c r="L3868" s="149">
        <v>66</v>
      </c>
      <c r="M3868" s="30">
        <v>0.318</v>
      </c>
      <c r="N3868" s="30">
        <v>6.4600000000000005E-2</v>
      </c>
    </row>
    <row r="3869" spans="1:14">
      <c r="A3869" s="98" t="s">
        <v>147</v>
      </c>
      <c r="B3869" s="14" t="s">
        <v>78</v>
      </c>
      <c r="C3869" s="14" t="s">
        <v>196</v>
      </c>
      <c r="D3869" s="14">
        <v>2017</v>
      </c>
      <c r="E3869" s="14">
        <v>2017</v>
      </c>
      <c r="F3869" s="14" t="s">
        <v>105</v>
      </c>
      <c r="G3869" s="26">
        <v>6329</v>
      </c>
      <c r="H3869" s="26">
        <v>11777</v>
      </c>
      <c r="I3869" s="53">
        <v>41512</v>
      </c>
      <c r="J3869" s="30">
        <v>0.94505494505494503</v>
      </c>
      <c r="K3869" s="30">
        <v>0.93725490196078431</v>
      </c>
      <c r="L3869" s="149">
        <v>66</v>
      </c>
      <c r="M3869" s="30">
        <v>0.318</v>
      </c>
      <c r="N3869" s="30">
        <v>6.4600000000000005E-2</v>
      </c>
    </row>
    <row r="3870" spans="1:14">
      <c r="A3870" s="98" t="s">
        <v>148</v>
      </c>
      <c r="B3870" s="14" t="s">
        <v>78</v>
      </c>
      <c r="C3870" s="14" t="s">
        <v>196</v>
      </c>
      <c r="D3870" s="14">
        <v>2017</v>
      </c>
      <c r="E3870" s="14">
        <v>2017</v>
      </c>
      <c r="F3870" s="14" t="s">
        <v>105</v>
      </c>
      <c r="G3870" s="26">
        <v>23660</v>
      </c>
      <c r="H3870" s="26">
        <v>54748</v>
      </c>
      <c r="I3870" s="53">
        <v>140318</v>
      </c>
      <c r="J3870" s="30">
        <v>0.99209039548022604</v>
      </c>
      <c r="K3870" s="30">
        <v>0.9839486356340289</v>
      </c>
      <c r="L3870" s="149">
        <v>5</v>
      </c>
      <c r="M3870" s="30">
        <v>0</v>
      </c>
      <c r="N3870" s="30">
        <v>3.2199999999999999E-2</v>
      </c>
    </row>
    <row r="3871" spans="1:14">
      <c r="A3871" s="98" t="s">
        <v>149</v>
      </c>
      <c r="B3871" s="14" t="s">
        <v>78</v>
      </c>
      <c r="C3871" s="14" t="s">
        <v>196</v>
      </c>
      <c r="D3871" s="14">
        <v>2017</v>
      </c>
      <c r="E3871" s="14">
        <v>2017</v>
      </c>
      <c r="F3871" s="14" t="s">
        <v>105</v>
      </c>
      <c r="G3871" s="26">
        <v>537</v>
      </c>
      <c r="H3871" s="26">
        <v>1137</v>
      </c>
      <c r="I3871" s="53">
        <v>3176</v>
      </c>
      <c r="J3871" s="30">
        <v>1</v>
      </c>
      <c r="K3871" s="30">
        <v>1</v>
      </c>
      <c r="L3871" s="149">
        <v>66</v>
      </c>
      <c r="M3871" s="30">
        <v>0.318</v>
      </c>
      <c r="N3871" s="30">
        <v>6.4600000000000005E-2</v>
      </c>
    </row>
    <row r="3872" spans="1:14">
      <c r="A3872" s="98" t="s">
        <v>150</v>
      </c>
      <c r="B3872" s="14" t="s">
        <v>78</v>
      </c>
      <c r="C3872" s="14" t="s">
        <v>196</v>
      </c>
      <c r="D3872" s="14">
        <v>2017</v>
      </c>
      <c r="E3872" s="14">
        <v>2017</v>
      </c>
      <c r="F3872" s="14" t="s">
        <v>105</v>
      </c>
      <c r="G3872" s="26">
        <v>399</v>
      </c>
      <c r="H3872" s="26">
        <v>679</v>
      </c>
      <c r="I3872" s="53">
        <v>3734</v>
      </c>
      <c r="J3872" s="30">
        <v>0.97872340425531912</v>
      </c>
      <c r="K3872" s="30">
        <v>0.967741935483871</v>
      </c>
      <c r="L3872" s="149">
        <v>66</v>
      </c>
      <c r="M3872" s="30">
        <v>0.318</v>
      </c>
      <c r="N3872" s="30">
        <v>6.4600000000000005E-2</v>
      </c>
    </row>
    <row r="3873" spans="1:14">
      <c r="A3873" s="98" t="s">
        <v>151</v>
      </c>
      <c r="B3873" s="14" t="s">
        <v>78</v>
      </c>
      <c r="C3873" s="14" t="s">
        <v>196</v>
      </c>
      <c r="D3873" s="14">
        <v>2017</v>
      </c>
      <c r="E3873" s="14">
        <v>2017</v>
      </c>
      <c r="F3873" s="14" t="s">
        <v>105</v>
      </c>
      <c r="G3873" s="26">
        <v>21073</v>
      </c>
      <c r="H3873" s="26">
        <v>46439</v>
      </c>
      <c r="I3873" s="53">
        <v>186385</v>
      </c>
      <c r="J3873" s="30">
        <v>0.99651162790697678</v>
      </c>
      <c r="K3873" s="30">
        <v>0.95372233400402417</v>
      </c>
      <c r="L3873" s="149">
        <v>6</v>
      </c>
      <c r="M3873" s="30">
        <v>0.33300000000000002</v>
      </c>
      <c r="N3873" s="30">
        <v>0.03</v>
      </c>
    </row>
    <row r="3874" spans="1:14">
      <c r="A3874" s="98" t="s">
        <v>152</v>
      </c>
      <c r="B3874" s="14" t="s">
        <v>78</v>
      </c>
      <c r="C3874" s="14" t="s">
        <v>196</v>
      </c>
      <c r="D3874" s="14">
        <v>2017</v>
      </c>
      <c r="E3874" s="14">
        <v>2017</v>
      </c>
      <c r="F3874" s="14" t="s">
        <v>105</v>
      </c>
      <c r="G3874" s="26">
        <v>3222</v>
      </c>
      <c r="H3874" s="26">
        <v>6398</v>
      </c>
      <c r="I3874" s="53">
        <v>32479</v>
      </c>
      <c r="J3874" s="30">
        <v>0.9765625</v>
      </c>
      <c r="K3874" s="30">
        <v>0.95604395604395609</v>
      </c>
      <c r="L3874" s="149">
        <v>66</v>
      </c>
      <c r="M3874" s="30">
        <v>0.318</v>
      </c>
      <c r="N3874" s="30">
        <v>6.4600000000000005E-2</v>
      </c>
    </row>
    <row r="3875" spans="1:14">
      <c r="A3875" s="98" t="s">
        <v>153</v>
      </c>
      <c r="B3875" s="14" t="s">
        <v>78</v>
      </c>
      <c r="C3875" s="14" t="s">
        <v>196</v>
      </c>
      <c r="D3875" s="14">
        <v>2017</v>
      </c>
      <c r="E3875" s="14">
        <v>2017</v>
      </c>
      <c r="F3875" s="14" t="s">
        <v>105</v>
      </c>
      <c r="G3875" s="26">
        <v>4148</v>
      </c>
      <c r="H3875" s="26">
        <v>7119</v>
      </c>
      <c r="I3875" s="53">
        <v>25057</v>
      </c>
      <c r="J3875" s="30">
        <v>0.86224489795918369</v>
      </c>
      <c r="K3875" s="30">
        <v>0.85401459854014594</v>
      </c>
      <c r="L3875" s="149">
        <v>66</v>
      </c>
      <c r="M3875" s="30">
        <v>0.318</v>
      </c>
      <c r="N3875" s="30">
        <v>6.4600000000000005E-2</v>
      </c>
    </row>
    <row r="3876" spans="1:14">
      <c r="A3876" s="98" t="s">
        <v>154</v>
      </c>
      <c r="B3876" s="14" t="s">
        <v>77</v>
      </c>
      <c r="C3876" s="14" t="s">
        <v>196</v>
      </c>
      <c r="D3876" s="14">
        <v>2017</v>
      </c>
      <c r="E3876" s="14">
        <v>2017</v>
      </c>
      <c r="F3876" s="14" t="s">
        <v>105</v>
      </c>
      <c r="G3876" s="26">
        <v>116037</v>
      </c>
      <c r="H3876" s="26">
        <v>234962</v>
      </c>
      <c r="I3876" s="53">
        <v>895828</v>
      </c>
      <c r="J3876" s="30">
        <v>0.99780482937537418</v>
      </c>
      <c r="K3876" s="30">
        <v>0.99809451219512191</v>
      </c>
      <c r="L3876" s="149">
        <v>38</v>
      </c>
      <c r="M3876" s="30">
        <v>0.36799999999999999</v>
      </c>
      <c r="N3876" s="30">
        <v>6.2899999999999998E-2</v>
      </c>
    </row>
    <row r="3877" spans="1:14">
      <c r="A3877" s="98" t="s">
        <v>155</v>
      </c>
      <c r="B3877" s="14" t="s">
        <v>77</v>
      </c>
      <c r="C3877" s="14" t="s">
        <v>196</v>
      </c>
      <c r="D3877" s="14">
        <v>2017</v>
      </c>
      <c r="E3877" s="14">
        <v>2017</v>
      </c>
      <c r="F3877" s="14" t="s">
        <v>105</v>
      </c>
      <c r="G3877" s="26">
        <v>8726</v>
      </c>
      <c r="H3877" s="26">
        <v>16164</v>
      </c>
      <c r="I3877" s="53">
        <v>62504</v>
      </c>
      <c r="J3877" s="30">
        <v>1</v>
      </c>
      <c r="K3877" s="30">
        <v>0.90954773869346739</v>
      </c>
      <c r="L3877" s="149">
        <v>66</v>
      </c>
      <c r="M3877" s="30">
        <v>0.318</v>
      </c>
      <c r="N3877" s="30">
        <v>6.4600000000000005E-2</v>
      </c>
    </row>
    <row r="3878" spans="1:14">
      <c r="A3878" s="98" t="s">
        <v>156</v>
      </c>
      <c r="B3878" s="14" t="s">
        <v>78</v>
      </c>
      <c r="C3878" s="14" t="s">
        <v>196</v>
      </c>
      <c r="D3878" s="14">
        <v>2017</v>
      </c>
      <c r="E3878" s="14">
        <v>2017</v>
      </c>
      <c r="F3878" s="14" t="s">
        <v>105</v>
      </c>
      <c r="G3878" s="26">
        <v>1135</v>
      </c>
      <c r="H3878" s="26">
        <v>2071</v>
      </c>
      <c r="I3878" s="53">
        <v>6475</v>
      </c>
      <c r="J3878" s="30">
        <v>0.9285714285714286</v>
      </c>
      <c r="K3878" s="30">
        <v>0.88461538461538458</v>
      </c>
      <c r="L3878" s="149">
        <v>66</v>
      </c>
      <c r="M3878" s="30">
        <v>0.318</v>
      </c>
      <c r="N3878" s="30">
        <v>6.4600000000000005E-2</v>
      </c>
    </row>
    <row r="3879" spans="1:14">
      <c r="A3879" s="98" t="s">
        <v>157</v>
      </c>
      <c r="B3879" s="14" t="s">
        <v>78</v>
      </c>
      <c r="C3879" s="14" t="s">
        <v>196</v>
      </c>
      <c r="D3879" s="14">
        <v>2017</v>
      </c>
      <c r="E3879" s="14">
        <v>2017</v>
      </c>
      <c r="F3879" s="14" t="s">
        <v>105</v>
      </c>
      <c r="G3879" s="26">
        <v>122275</v>
      </c>
      <c r="H3879" s="26">
        <v>269873</v>
      </c>
      <c r="I3879" s="53">
        <v>836681</v>
      </c>
      <c r="J3879" s="30">
        <v>0.99610960757780787</v>
      </c>
      <c r="K3879" s="30">
        <v>0.93061128156714656</v>
      </c>
      <c r="L3879" s="149">
        <v>32</v>
      </c>
      <c r="M3879" s="30">
        <v>0.34399999999999997</v>
      </c>
      <c r="N3879" s="30">
        <v>4.9500000000000002E-2</v>
      </c>
    </row>
    <row r="3880" spans="1:14">
      <c r="A3880" s="98" t="s">
        <v>158</v>
      </c>
      <c r="B3880" s="14" t="s">
        <v>77</v>
      </c>
      <c r="C3880" s="14" t="s">
        <v>196</v>
      </c>
      <c r="D3880" s="14">
        <v>2017</v>
      </c>
      <c r="E3880" s="14">
        <v>2017</v>
      </c>
      <c r="F3880" s="14" t="s">
        <v>105</v>
      </c>
      <c r="G3880" s="26">
        <v>98582</v>
      </c>
      <c r="H3880" s="26">
        <v>206394</v>
      </c>
      <c r="I3880" s="53">
        <v>554468</v>
      </c>
      <c r="J3880" s="30">
        <v>0.99323671497584543</v>
      </c>
      <c r="K3880" s="30">
        <v>0.99349349349349347</v>
      </c>
      <c r="L3880" s="149">
        <v>34</v>
      </c>
      <c r="M3880" s="30">
        <v>0.47099999999999997</v>
      </c>
      <c r="N3880" s="30">
        <v>4.65E-2</v>
      </c>
    </row>
    <row r="3881" spans="1:14">
      <c r="A3881" s="98" t="s">
        <v>159</v>
      </c>
      <c r="B3881" s="14" t="s">
        <v>78</v>
      </c>
      <c r="C3881" s="14" t="s">
        <v>196</v>
      </c>
      <c r="D3881" s="14">
        <v>2017</v>
      </c>
      <c r="E3881" s="14">
        <v>2017</v>
      </c>
      <c r="F3881" s="14" t="s">
        <v>105</v>
      </c>
      <c r="G3881" s="26">
        <v>2244</v>
      </c>
      <c r="H3881" s="26">
        <v>5021</v>
      </c>
      <c r="I3881" s="53">
        <v>18830</v>
      </c>
      <c r="J3881" s="30">
        <v>0.97435897435897434</v>
      </c>
      <c r="K3881" s="30">
        <v>0.98148148148148151</v>
      </c>
      <c r="L3881" s="149">
        <v>66</v>
      </c>
      <c r="M3881" s="30">
        <v>0.318</v>
      </c>
      <c r="N3881" s="30">
        <v>6.4600000000000005E-2</v>
      </c>
    </row>
    <row r="3882" spans="1:14">
      <c r="A3882" s="98" t="s">
        <v>160</v>
      </c>
      <c r="B3882" s="14" t="s">
        <v>78</v>
      </c>
      <c r="C3882" s="14" t="s">
        <v>196</v>
      </c>
      <c r="D3882" s="14">
        <v>2017</v>
      </c>
      <c r="E3882" s="14">
        <v>2017</v>
      </c>
      <c r="F3882" s="14" t="s">
        <v>105</v>
      </c>
      <c r="G3882" s="26">
        <v>166694</v>
      </c>
      <c r="H3882" s="26">
        <v>363138</v>
      </c>
      <c r="I3882" s="53">
        <v>884331</v>
      </c>
      <c r="J3882" s="30">
        <v>0.99291439191543729</v>
      </c>
      <c r="K3882" s="30">
        <v>0.95762282627047102</v>
      </c>
      <c r="L3882" s="149">
        <v>42</v>
      </c>
      <c r="M3882" s="30">
        <v>0.28599999999999998</v>
      </c>
      <c r="N3882" s="30">
        <v>3.6400000000000002E-2</v>
      </c>
    </row>
    <row r="3883" spans="1:14">
      <c r="A3883" s="98" t="s">
        <v>161</v>
      </c>
      <c r="B3883" s="14" t="s">
        <v>77</v>
      </c>
      <c r="C3883" s="14" t="s">
        <v>196</v>
      </c>
      <c r="D3883" s="14">
        <v>2017</v>
      </c>
      <c r="E3883" s="14">
        <v>2017</v>
      </c>
      <c r="F3883" s="14" t="s">
        <v>105</v>
      </c>
      <c r="G3883" s="26">
        <v>133304</v>
      </c>
      <c r="H3883" s="26">
        <v>267684</v>
      </c>
      <c r="I3883" s="53">
        <v>894693</v>
      </c>
      <c r="J3883" s="30">
        <v>0.98021760633036603</v>
      </c>
      <c r="K3883" s="30">
        <v>0.97419052088221492</v>
      </c>
      <c r="L3883" s="149">
        <v>53</v>
      </c>
      <c r="M3883" s="30">
        <v>0.41499999999999998</v>
      </c>
      <c r="N3883" s="30">
        <v>2.7199999999999998E-2</v>
      </c>
    </row>
    <row r="3884" spans="1:14">
      <c r="A3884" s="98" t="s">
        <v>162</v>
      </c>
      <c r="B3884" s="14" t="s">
        <v>77</v>
      </c>
      <c r="C3884" s="14" t="s">
        <v>196</v>
      </c>
      <c r="D3884" s="14">
        <v>2017</v>
      </c>
      <c r="E3884" s="14">
        <v>2017</v>
      </c>
      <c r="F3884" s="14" t="s">
        <v>105</v>
      </c>
      <c r="G3884" s="26">
        <v>34088</v>
      </c>
      <c r="H3884" s="26">
        <v>50807</v>
      </c>
      <c r="I3884" s="53">
        <v>221870</v>
      </c>
      <c r="J3884" s="30">
        <v>0.98164513936097897</v>
      </c>
      <c r="K3884" s="30">
        <v>0.91547464239271781</v>
      </c>
      <c r="L3884" s="149">
        <v>10</v>
      </c>
      <c r="M3884" s="30">
        <v>0.3</v>
      </c>
      <c r="N3884" s="30">
        <v>7.4700000000000003E-2</v>
      </c>
    </row>
    <row r="3885" spans="1:14">
      <c r="A3885" s="98" t="s">
        <v>163</v>
      </c>
      <c r="B3885" s="14" t="s">
        <v>78</v>
      </c>
      <c r="C3885" s="14" t="s">
        <v>196</v>
      </c>
      <c r="D3885" s="14">
        <v>2017</v>
      </c>
      <c r="E3885" s="14">
        <v>2017</v>
      </c>
      <c r="F3885" s="14" t="s">
        <v>105</v>
      </c>
      <c r="G3885" s="26">
        <v>48610</v>
      </c>
      <c r="H3885" s="26">
        <v>107840</v>
      </c>
      <c r="I3885" s="53">
        <v>298445</v>
      </c>
      <c r="J3885" s="30">
        <v>0.98104738154613469</v>
      </c>
      <c r="K3885" s="30">
        <v>0.93707354056103109</v>
      </c>
      <c r="L3885" s="149">
        <v>12</v>
      </c>
      <c r="M3885" s="30">
        <v>8.3000000000000004E-2</v>
      </c>
      <c r="N3885" s="30">
        <v>3.8100000000000002E-2</v>
      </c>
    </row>
    <row r="3886" spans="1:14">
      <c r="A3886" s="98" t="s">
        <v>164</v>
      </c>
      <c r="B3886" s="14" t="s">
        <v>77</v>
      </c>
      <c r="C3886" s="14" t="s">
        <v>196</v>
      </c>
      <c r="D3886" s="14">
        <v>2017</v>
      </c>
      <c r="E3886" s="14">
        <v>2017</v>
      </c>
      <c r="F3886" s="14" t="s">
        <v>105</v>
      </c>
      <c r="G3886" s="26">
        <v>9608</v>
      </c>
      <c r="H3886" s="26">
        <v>17037</v>
      </c>
      <c r="I3886" s="53">
        <v>60671</v>
      </c>
      <c r="J3886" s="30">
        <v>0.97542997542997545</v>
      </c>
      <c r="K3886" s="30">
        <v>0.99604743083003955</v>
      </c>
      <c r="L3886" s="149">
        <v>66</v>
      </c>
      <c r="M3886" s="30">
        <v>0.318</v>
      </c>
      <c r="N3886" s="30">
        <v>6.4600000000000005E-2</v>
      </c>
    </row>
    <row r="3887" spans="1:14">
      <c r="A3887" s="98" t="s">
        <v>165</v>
      </c>
      <c r="B3887" s="14" t="s">
        <v>77</v>
      </c>
      <c r="C3887" s="14" t="s">
        <v>196</v>
      </c>
      <c r="D3887" s="14">
        <v>2017</v>
      </c>
      <c r="E3887" s="14">
        <v>2017</v>
      </c>
      <c r="F3887" s="14" t="s">
        <v>105</v>
      </c>
      <c r="G3887" s="26">
        <v>13636</v>
      </c>
      <c r="H3887" s="26">
        <v>26186</v>
      </c>
      <c r="I3887" s="53">
        <v>151510</v>
      </c>
      <c r="J3887" s="30">
        <v>0.98333333333333328</v>
      </c>
      <c r="K3887" s="30">
        <v>0.87687687687687688</v>
      </c>
      <c r="L3887" s="149">
        <v>66</v>
      </c>
      <c r="M3887" s="30">
        <v>0.318</v>
      </c>
      <c r="N3887" s="30">
        <v>6.4600000000000005E-2</v>
      </c>
    </row>
    <row r="3888" spans="1:14">
      <c r="A3888" s="98" t="s">
        <v>166</v>
      </c>
      <c r="B3888" s="14" t="s">
        <v>77</v>
      </c>
      <c r="C3888" s="14" t="s">
        <v>196</v>
      </c>
      <c r="D3888" s="14">
        <v>2017</v>
      </c>
      <c r="E3888" s="14">
        <v>2017</v>
      </c>
      <c r="F3888" s="14" t="s">
        <v>105</v>
      </c>
      <c r="G3888" s="26">
        <v>18503</v>
      </c>
      <c r="H3888" s="26">
        <v>37821</v>
      </c>
      <c r="I3888" s="53">
        <v>147481</v>
      </c>
      <c r="J3888" s="30">
        <v>0.98471337579617835</v>
      </c>
      <c r="K3888" s="30">
        <v>0.93771626297577859</v>
      </c>
      <c r="L3888" s="149">
        <v>66</v>
      </c>
      <c r="M3888" s="30">
        <v>0.318</v>
      </c>
      <c r="N3888" s="30">
        <v>6.4600000000000005E-2</v>
      </c>
    </row>
    <row r="3889" spans="1:14">
      <c r="A3889" s="98" t="s">
        <v>167</v>
      </c>
      <c r="B3889" s="14" t="s">
        <v>77</v>
      </c>
      <c r="C3889" s="14" t="s">
        <v>196</v>
      </c>
      <c r="D3889" s="14">
        <v>2017</v>
      </c>
      <c r="E3889" s="14">
        <v>2017</v>
      </c>
      <c r="F3889" s="14" t="s">
        <v>105</v>
      </c>
      <c r="G3889" s="26">
        <v>47284</v>
      </c>
      <c r="H3889" s="26">
        <v>92106</v>
      </c>
      <c r="I3889" s="53">
        <v>430757</v>
      </c>
      <c r="J3889" s="30">
        <v>0.9916666666666667</v>
      </c>
      <c r="K3889" s="30">
        <v>0.98357664233576647</v>
      </c>
      <c r="L3889" s="149">
        <v>15</v>
      </c>
      <c r="M3889" s="30">
        <v>0.4</v>
      </c>
      <c r="N3889" s="30">
        <v>4.1700000000000001E-2</v>
      </c>
    </row>
    <row r="3890" spans="1:14">
      <c r="A3890" s="98" t="s">
        <v>168</v>
      </c>
      <c r="B3890" s="14" t="s">
        <v>77</v>
      </c>
      <c r="C3890" s="14" t="s">
        <v>196</v>
      </c>
      <c r="D3890" s="14">
        <v>2017</v>
      </c>
      <c r="E3890" s="14">
        <v>2017</v>
      </c>
      <c r="F3890" s="14" t="s">
        <v>105</v>
      </c>
      <c r="G3890" s="26">
        <v>14653</v>
      </c>
      <c r="H3890" s="26">
        <v>26228</v>
      </c>
      <c r="I3890" s="53">
        <v>78488</v>
      </c>
      <c r="J3890" s="30">
        <v>0.9761336515513126</v>
      </c>
      <c r="K3890" s="30">
        <v>0.98378378378378384</v>
      </c>
      <c r="L3890" s="149">
        <v>66</v>
      </c>
      <c r="M3890" s="30">
        <v>0.318</v>
      </c>
      <c r="N3890" s="30">
        <v>6.4600000000000005E-2</v>
      </c>
    </row>
    <row r="3891" spans="1:14">
      <c r="A3891" s="98" t="s">
        <v>169</v>
      </c>
      <c r="B3891" s="14" t="s">
        <v>78</v>
      </c>
      <c r="C3891" s="14" t="s">
        <v>196</v>
      </c>
      <c r="D3891" s="14">
        <v>2017</v>
      </c>
      <c r="E3891" s="14">
        <v>2017</v>
      </c>
      <c r="F3891" s="14" t="s">
        <v>105</v>
      </c>
      <c r="G3891" s="26">
        <v>12457</v>
      </c>
      <c r="H3891" s="26">
        <v>23286</v>
      </c>
      <c r="I3891" s="53">
        <v>63347</v>
      </c>
      <c r="J3891" s="30">
        <v>0.95292207792207795</v>
      </c>
      <c r="K3891" s="30">
        <v>0.97350993377483441</v>
      </c>
      <c r="L3891" s="149">
        <v>66</v>
      </c>
      <c r="M3891" s="30">
        <v>0.318</v>
      </c>
      <c r="N3891" s="30">
        <v>6.4600000000000005E-2</v>
      </c>
    </row>
    <row r="3892" spans="1:14">
      <c r="A3892" s="98" t="s">
        <v>170</v>
      </c>
      <c r="B3892" s="14" t="s">
        <v>78</v>
      </c>
      <c r="C3892" s="14" t="s">
        <v>196</v>
      </c>
      <c r="D3892" s="14">
        <v>2017</v>
      </c>
      <c r="E3892" s="14">
        <v>2017</v>
      </c>
      <c r="F3892" s="14" t="s">
        <v>105</v>
      </c>
      <c r="G3892" s="26">
        <v>167</v>
      </c>
      <c r="H3892" s="26">
        <v>275</v>
      </c>
      <c r="I3892" s="53">
        <v>834</v>
      </c>
      <c r="J3892" s="30">
        <v>1</v>
      </c>
      <c r="K3892" s="30">
        <v>1</v>
      </c>
      <c r="L3892" s="149">
        <v>66</v>
      </c>
      <c r="M3892" s="30">
        <v>0.318</v>
      </c>
      <c r="N3892" s="30">
        <v>6.4600000000000005E-2</v>
      </c>
    </row>
    <row r="3893" spans="1:14">
      <c r="A3893" s="98" t="s">
        <v>171</v>
      </c>
      <c r="B3893" s="14" t="s">
        <v>78</v>
      </c>
      <c r="C3893" s="14" t="s">
        <v>196</v>
      </c>
      <c r="D3893" s="14">
        <v>2017</v>
      </c>
      <c r="E3893" s="14">
        <v>2017</v>
      </c>
      <c r="F3893" s="14" t="s">
        <v>105</v>
      </c>
      <c r="G3893" s="26">
        <v>3096</v>
      </c>
      <c r="H3893" s="26">
        <v>6406</v>
      </c>
      <c r="I3893" s="53">
        <v>18956</v>
      </c>
      <c r="J3893" s="30">
        <v>0.99173553719008267</v>
      </c>
      <c r="K3893" s="30">
        <v>0.86419753086419748</v>
      </c>
      <c r="L3893" s="149">
        <v>66</v>
      </c>
      <c r="M3893" s="30">
        <v>0.318</v>
      </c>
      <c r="N3893" s="30">
        <v>6.4600000000000005E-2</v>
      </c>
    </row>
    <row r="3894" spans="1:14">
      <c r="A3894" s="98" t="s">
        <v>172</v>
      </c>
      <c r="B3894" s="14" t="s">
        <v>77</v>
      </c>
      <c r="C3894" s="14" t="s">
        <v>196</v>
      </c>
      <c r="D3894" s="14">
        <v>2017</v>
      </c>
      <c r="E3894" s="14">
        <v>2017</v>
      </c>
      <c r="F3894" s="14" t="s">
        <v>105</v>
      </c>
      <c r="G3894" s="26">
        <v>21025</v>
      </c>
      <c r="H3894" s="26">
        <v>39458</v>
      </c>
      <c r="I3894" s="53">
        <v>121535</v>
      </c>
      <c r="J3894" s="30">
        <v>0.98358585858585856</v>
      </c>
      <c r="K3894" s="30">
        <v>0.97641509433962259</v>
      </c>
      <c r="L3894" s="149">
        <v>8</v>
      </c>
      <c r="M3894" s="30">
        <v>0.5</v>
      </c>
      <c r="N3894" s="30">
        <v>5.0000000000000001E-3</v>
      </c>
    </row>
    <row r="3895" spans="1:14">
      <c r="A3895" s="98" t="s">
        <v>173</v>
      </c>
      <c r="B3895" s="14" t="s">
        <v>77</v>
      </c>
      <c r="C3895" s="14" t="s">
        <v>196</v>
      </c>
      <c r="D3895" s="14">
        <v>2017</v>
      </c>
      <c r="E3895" s="14">
        <v>2017</v>
      </c>
      <c r="F3895" s="14" t="s">
        <v>105</v>
      </c>
      <c r="G3895" s="26">
        <v>17326</v>
      </c>
      <c r="H3895" s="26">
        <v>30450</v>
      </c>
      <c r="I3895" s="53">
        <v>128323</v>
      </c>
      <c r="J3895" s="30">
        <v>0.99141630901287559</v>
      </c>
      <c r="K3895" s="30">
        <v>0.90769230769230769</v>
      </c>
      <c r="L3895" s="149">
        <v>66</v>
      </c>
      <c r="M3895" s="30">
        <v>0.318</v>
      </c>
      <c r="N3895" s="30">
        <v>6.4600000000000005E-2</v>
      </c>
    </row>
    <row r="3896" spans="1:14">
      <c r="A3896" s="98" t="s">
        <v>174</v>
      </c>
      <c r="B3896" s="14" t="s">
        <v>78</v>
      </c>
      <c r="C3896" s="14" t="s">
        <v>196</v>
      </c>
      <c r="D3896" s="14">
        <v>2017</v>
      </c>
      <c r="E3896" s="14">
        <v>2017</v>
      </c>
      <c r="F3896" s="14" t="s">
        <v>105</v>
      </c>
      <c r="G3896" s="26">
        <v>39844</v>
      </c>
      <c r="H3896" s="26">
        <v>83142</v>
      </c>
      <c r="I3896" s="53">
        <v>249728</v>
      </c>
      <c r="J3896" s="30">
        <v>0.97940267765190525</v>
      </c>
      <c r="K3896" s="30">
        <v>0.95482388973966315</v>
      </c>
      <c r="L3896" s="149">
        <v>9</v>
      </c>
      <c r="M3896" s="30">
        <v>0.55600000000000005</v>
      </c>
      <c r="N3896" s="30">
        <v>4.3200000000000002E-2</v>
      </c>
    </row>
    <row r="3897" spans="1:14">
      <c r="A3897" s="98" t="s">
        <v>175</v>
      </c>
      <c r="B3897" s="14" t="s">
        <v>78</v>
      </c>
      <c r="C3897" s="14" t="s">
        <v>196</v>
      </c>
      <c r="D3897" s="14">
        <v>2017</v>
      </c>
      <c r="E3897" s="14">
        <v>2017</v>
      </c>
      <c r="F3897" s="14" t="s">
        <v>105</v>
      </c>
      <c r="G3897" s="26">
        <v>5558</v>
      </c>
      <c r="H3897" s="26">
        <v>12737</v>
      </c>
      <c r="I3897" s="53">
        <v>42815</v>
      </c>
      <c r="J3897" s="30">
        <v>0.98165137614678899</v>
      </c>
      <c r="K3897" s="30">
        <v>0.90184049079754602</v>
      </c>
      <c r="L3897" s="149">
        <v>66</v>
      </c>
      <c r="M3897" s="30">
        <v>0.318</v>
      </c>
      <c r="N3897" s="30">
        <v>6.4600000000000005E-2</v>
      </c>
    </row>
    <row r="3898" spans="1:14">
      <c r="A3898" s="98" t="s">
        <v>176</v>
      </c>
      <c r="B3898" s="14" t="s">
        <v>78</v>
      </c>
      <c r="C3898" s="14" t="s">
        <v>196</v>
      </c>
      <c r="D3898" s="14">
        <v>2017</v>
      </c>
      <c r="E3898" s="14">
        <v>2017</v>
      </c>
      <c r="F3898" s="14" t="s">
        <v>105</v>
      </c>
      <c r="G3898" s="26">
        <v>4319</v>
      </c>
      <c r="H3898" s="26">
        <v>9386</v>
      </c>
      <c r="I3898" s="53">
        <v>27310</v>
      </c>
      <c r="J3898" s="30">
        <v>0.94475138121546964</v>
      </c>
      <c r="K3898" s="30">
        <v>0.94736842105263153</v>
      </c>
      <c r="L3898" s="149">
        <v>66</v>
      </c>
      <c r="M3898" s="30">
        <v>0.318</v>
      </c>
      <c r="N3898" s="30">
        <v>6.4600000000000005E-2</v>
      </c>
    </row>
    <row r="3899" spans="1:14">
      <c r="A3899" s="98" t="s">
        <v>177</v>
      </c>
      <c r="B3899" s="14" t="s">
        <v>78</v>
      </c>
      <c r="C3899" s="14" t="s">
        <v>196</v>
      </c>
      <c r="D3899" s="14">
        <v>2017</v>
      </c>
      <c r="E3899" s="14">
        <v>2017</v>
      </c>
      <c r="F3899" s="14" t="s">
        <v>105</v>
      </c>
      <c r="G3899" s="26">
        <v>974</v>
      </c>
      <c r="H3899" s="26">
        <v>1706</v>
      </c>
      <c r="I3899" s="53">
        <v>4830</v>
      </c>
      <c r="J3899" s="30">
        <v>0.92982456140350878</v>
      </c>
      <c r="K3899" s="30">
        <v>0.75609756097560976</v>
      </c>
      <c r="L3899" s="149">
        <v>66</v>
      </c>
      <c r="M3899" s="30">
        <v>0.318</v>
      </c>
      <c r="N3899" s="30">
        <v>6.4600000000000005E-2</v>
      </c>
    </row>
    <row r="3900" spans="1:14">
      <c r="A3900" s="98" t="s">
        <v>178</v>
      </c>
      <c r="B3900" s="14" t="s">
        <v>77</v>
      </c>
      <c r="C3900" s="14" t="s">
        <v>196</v>
      </c>
      <c r="D3900" s="14">
        <v>2017</v>
      </c>
      <c r="E3900" s="14">
        <v>2017</v>
      </c>
      <c r="F3900" s="14" t="s">
        <v>105</v>
      </c>
      <c r="G3900" s="26">
        <v>50995</v>
      </c>
      <c r="H3900" s="26">
        <v>118132</v>
      </c>
      <c r="I3900" s="53">
        <v>256802</v>
      </c>
      <c r="J3900" s="30">
        <v>0.99111807732497392</v>
      </c>
      <c r="K3900" s="30">
        <v>0.93571428571428572</v>
      </c>
      <c r="L3900" s="149">
        <v>14</v>
      </c>
      <c r="M3900" s="30">
        <v>0.42899999999999999</v>
      </c>
      <c r="N3900" s="30">
        <v>4.2999999999999997E-2</v>
      </c>
    </row>
    <row r="3901" spans="1:14">
      <c r="A3901" s="98" t="s">
        <v>179</v>
      </c>
      <c r="B3901" s="14" t="s">
        <v>78</v>
      </c>
      <c r="C3901" s="14" t="s">
        <v>196</v>
      </c>
      <c r="D3901" s="14">
        <v>2017</v>
      </c>
      <c r="E3901" s="14">
        <v>2017</v>
      </c>
      <c r="F3901" s="14" t="s">
        <v>105</v>
      </c>
      <c r="G3901" s="26">
        <v>2863</v>
      </c>
      <c r="H3901" s="26">
        <v>5039</v>
      </c>
      <c r="I3901" s="53">
        <v>14076</v>
      </c>
      <c r="J3901" s="30">
        <v>0.98347107438016534</v>
      </c>
      <c r="K3901" s="30">
        <v>0.9135802469135802</v>
      </c>
      <c r="L3901" s="149">
        <v>66</v>
      </c>
      <c r="M3901" s="30">
        <v>0.318</v>
      </c>
      <c r="N3901" s="30">
        <v>6.4600000000000005E-2</v>
      </c>
    </row>
    <row r="3902" spans="1:14">
      <c r="A3902" s="98" t="s">
        <v>180</v>
      </c>
      <c r="B3902" s="14" t="s">
        <v>77</v>
      </c>
      <c r="C3902" s="14" t="s">
        <v>196</v>
      </c>
      <c r="D3902" s="14">
        <v>2017</v>
      </c>
      <c r="E3902" s="14">
        <v>2017</v>
      </c>
      <c r="F3902" s="14" t="s">
        <v>105</v>
      </c>
      <c r="G3902" s="26">
        <v>35340</v>
      </c>
      <c r="H3902" s="26">
        <v>70075</v>
      </c>
      <c r="I3902" s="53">
        <v>234314</v>
      </c>
      <c r="J3902" s="30">
        <v>0.99146625290923196</v>
      </c>
      <c r="K3902" s="30">
        <v>0.96296296296296291</v>
      </c>
      <c r="L3902" s="149">
        <v>13</v>
      </c>
      <c r="M3902" s="30">
        <v>0.154</v>
      </c>
      <c r="N3902" s="30">
        <v>8.9499999999999996E-2</v>
      </c>
    </row>
    <row r="3903" spans="1:14">
      <c r="A3903" s="98" t="s">
        <v>181</v>
      </c>
      <c r="B3903" s="14" t="s">
        <v>77</v>
      </c>
      <c r="C3903" s="14" t="s">
        <v>196</v>
      </c>
      <c r="D3903" s="14">
        <v>2017</v>
      </c>
      <c r="E3903" s="14">
        <v>2017</v>
      </c>
      <c r="F3903" s="14" t="s">
        <v>105</v>
      </c>
      <c r="G3903" s="26">
        <v>10054</v>
      </c>
      <c r="H3903" s="26">
        <v>19272</v>
      </c>
      <c r="I3903" s="53">
        <v>59130</v>
      </c>
      <c r="J3903" s="30">
        <v>0.95414847161572047</v>
      </c>
      <c r="K3903" s="30">
        <v>0.96916299559471364</v>
      </c>
      <c r="L3903" s="149">
        <v>66</v>
      </c>
      <c r="M3903" s="30">
        <v>0.318</v>
      </c>
      <c r="N3903" s="30">
        <v>6.4600000000000005E-2</v>
      </c>
    </row>
    <row r="3904" spans="1:14">
      <c r="A3904" s="98" t="s">
        <v>182</v>
      </c>
      <c r="B3904" s="14" t="s">
        <v>78</v>
      </c>
      <c r="C3904" s="14" t="s">
        <v>196</v>
      </c>
      <c r="D3904" s="14">
        <v>2017</v>
      </c>
      <c r="E3904" s="14">
        <v>2017</v>
      </c>
      <c r="F3904" s="14" t="s">
        <v>105</v>
      </c>
      <c r="G3904" s="26">
        <v>5983</v>
      </c>
      <c r="H3904" s="26">
        <v>12987</v>
      </c>
      <c r="I3904" s="53">
        <v>32723</v>
      </c>
      <c r="J3904" s="30">
        <v>1</v>
      </c>
      <c r="K3904" s="30">
        <v>0.97211155378486058</v>
      </c>
      <c r="L3904" s="149">
        <v>66</v>
      </c>
      <c r="M3904" s="30">
        <v>0.318</v>
      </c>
      <c r="N3904" s="30">
        <v>6.4600000000000005E-2</v>
      </c>
    </row>
    <row r="3905" spans="1:14">
      <c r="A3905" s="56" t="s">
        <v>183</v>
      </c>
      <c r="B3905" s="14" t="s">
        <v>66</v>
      </c>
      <c r="C3905" s="14" t="s">
        <v>64</v>
      </c>
      <c r="D3905" s="14">
        <v>2017</v>
      </c>
      <c r="E3905" s="14">
        <v>2017</v>
      </c>
      <c r="F3905" s="14" t="s">
        <v>260</v>
      </c>
      <c r="G3905" s="26">
        <v>1970777</v>
      </c>
      <c r="H3905" s="26">
        <v>4065857</v>
      </c>
      <c r="I3905" s="53">
        <f>SUM(I3906:I3963)</f>
        <v>13332791</v>
      </c>
      <c r="J3905" s="30">
        <v>0.98644102942192935</v>
      </c>
      <c r="K3905" s="30">
        <v>0.93133280786698192</v>
      </c>
      <c r="L3905" s="149">
        <v>730</v>
      </c>
      <c r="M3905" s="30">
        <v>0.38500000000000001</v>
      </c>
      <c r="N3905" s="30">
        <v>6.2700000000000006E-2</v>
      </c>
    </row>
    <row r="3906" spans="1:14">
      <c r="A3906" s="56" t="s">
        <v>184</v>
      </c>
      <c r="B3906" s="14" t="s">
        <v>77</v>
      </c>
      <c r="C3906" s="14" t="s">
        <v>64</v>
      </c>
      <c r="D3906" s="14">
        <v>2017</v>
      </c>
      <c r="E3906" s="14">
        <v>2017</v>
      </c>
      <c r="F3906" s="14" t="s">
        <v>260</v>
      </c>
      <c r="G3906" s="26">
        <v>56864</v>
      </c>
      <c r="H3906" s="26">
        <v>107183</v>
      </c>
      <c r="I3906" s="53">
        <v>433021</v>
      </c>
      <c r="J3906" s="30" t="s">
        <v>66</v>
      </c>
      <c r="K3906" s="30" t="s">
        <v>66</v>
      </c>
      <c r="L3906" s="149">
        <v>19</v>
      </c>
      <c r="M3906" s="30">
        <v>0.42099999999999999</v>
      </c>
      <c r="N3906" s="30">
        <v>3.3799999999999997E-2</v>
      </c>
    </row>
    <row r="3907" spans="1:14">
      <c r="A3907" s="56" t="s">
        <v>185</v>
      </c>
      <c r="B3907" s="14" t="s">
        <v>78</v>
      </c>
      <c r="C3907" s="14" t="s">
        <v>64</v>
      </c>
      <c r="D3907" s="14">
        <v>2017</v>
      </c>
      <c r="E3907" s="14">
        <v>2017</v>
      </c>
      <c r="F3907" s="14" t="s">
        <v>260</v>
      </c>
      <c r="G3907" s="26">
        <v>76</v>
      </c>
      <c r="H3907" s="26">
        <v>138</v>
      </c>
      <c r="I3907" s="53">
        <v>317</v>
      </c>
      <c r="J3907" s="30">
        <v>1</v>
      </c>
      <c r="K3907" s="30">
        <v>1</v>
      </c>
      <c r="L3907" s="149">
        <v>71</v>
      </c>
      <c r="M3907" s="30">
        <v>0.29599999999999999</v>
      </c>
      <c r="N3907" s="30">
        <v>6.3500000000000001E-2</v>
      </c>
    </row>
    <row r="3908" spans="1:14">
      <c r="A3908" s="56" t="s">
        <v>186</v>
      </c>
      <c r="B3908" s="14" t="s">
        <v>78</v>
      </c>
      <c r="C3908" s="14" t="s">
        <v>64</v>
      </c>
      <c r="D3908" s="14">
        <v>2017</v>
      </c>
      <c r="E3908" s="14">
        <v>2017</v>
      </c>
      <c r="F3908" s="14" t="s">
        <v>260</v>
      </c>
      <c r="G3908" s="26">
        <v>1649</v>
      </c>
      <c r="H3908" s="26">
        <v>2999</v>
      </c>
      <c r="I3908" s="53">
        <v>8197</v>
      </c>
      <c r="J3908" s="30">
        <v>0.9438202247191011</v>
      </c>
      <c r="K3908" s="30">
        <v>0.98181818181818181</v>
      </c>
      <c r="L3908" s="149">
        <v>71</v>
      </c>
      <c r="M3908" s="30">
        <v>0.29599999999999999</v>
      </c>
      <c r="N3908" s="30">
        <v>6.3500000000000001E-2</v>
      </c>
    </row>
    <row r="3909" spans="1:14">
      <c r="A3909" s="56" t="s">
        <v>187</v>
      </c>
      <c r="B3909" s="14" t="s">
        <v>78</v>
      </c>
      <c r="C3909" s="14" t="s">
        <v>64</v>
      </c>
      <c r="D3909" s="14">
        <v>2017</v>
      </c>
      <c r="E3909" s="14">
        <v>2017</v>
      </c>
      <c r="F3909" s="14" t="s">
        <v>260</v>
      </c>
      <c r="G3909" s="26">
        <v>16651</v>
      </c>
      <c r="H3909" s="26">
        <v>30937</v>
      </c>
      <c r="I3909" s="53">
        <v>82969</v>
      </c>
      <c r="J3909" s="30">
        <v>0.92170329670329676</v>
      </c>
      <c r="K3909" s="30">
        <v>0.95777351247600773</v>
      </c>
      <c r="L3909" s="149">
        <v>71</v>
      </c>
      <c r="M3909" s="30">
        <v>0.29599999999999999</v>
      </c>
      <c r="N3909" s="30">
        <v>6.3500000000000001E-2</v>
      </c>
    </row>
    <row r="3910" spans="1:14">
      <c r="A3910" s="56" t="s">
        <v>188</v>
      </c>
      <c r="B3910" s="14" t="s">
        <v>78</v>
      </c>
      <c r="C3910" s="14" t="s">
        <v>64</v>
      </c>
      <c r="D3910" s="14">
        <v>2017</v>
      </c>
      <c r="E3910" s="14">
        <v>2017</v>
      </c>
      <c r="F3910" s="14" t="s">
        <v>260</v>
      </c>
      <c r="G3910" s="26">
        <v>2785</v>
      </c>
      <c r="H3910" s="26">
        <v>4980</v>
      </c>
      <c r="I3910" s="53">
        <v>12062</v>
      </c>
      <c r="J3910" s="30">
        <v>0.96946564885496178</v>
      </c>
      <c r="K3910" s="30">
        <v>0.94047619047619047</v>
      </c>
      <c r="L3910" s="149">
        <v>71</v>
      </c>
      <c r="M3910" s="30">
        <v>0.29599999999999999</v>
      </c>
      <c r="N3910" s="30">
        <v>6.3500000000000001E-2</v>
      </c>
    </row>
    <row r="3911" spans="1:14">
      <c r="A3911" s="56" t="s">
        <v>189</v>
      </c>
      <c r="B3911" s="14" t="s">
        <v>78</v>
      </c>
      <c r="C3911" s="14" t="s">
        <v>64</v>
      </c>
      <c r="D3911" s="14">
        <v>2017</v>
      </c>
      <c r="E3911" s="14">
        <v>2017</v>
      </c>
      <c r="F3911" s="14" t="s">
        <v>260</v>
      </c>
      <c r="G3911" s="26">
        <v>687</v>
      </c>
      <c r="H3911" s="26">
        <v>1527</v>
      </c>
      <c r="I3911" s="53">
        <v>9093</v>
      </c>
      <c r="J3911" s="30">
        <v>1</v>
      </c>
      <c r="K3911" s="30">
        <v>1</v>
      </c>
      <c r="L3911" s="149">
        <v>71</v>
      </c>
      <c r="M3911" s="30">
        <v>0.29599999999999999</v>
      </c>
      <c r="N3911" s="30">
        <v>6.3500000000000001E-2</v>
      </c>
    </row>
    <row r="3912" spans="1:14">
      <c r="A3912" s="56" t="s">
        <v>190</v>
      </c>
      <c r="B3912" s="14" t="s">
        <v>77</v>
      </c>
      <c r="C3912" s="14" t="s">
        <v>64</v>
      </c>
      <c r="D3912" s="14">
        <v>2017</v>
      </c>
      <c r="E3912" s="14">
        <v>2017</v>
      </c>
      <c r="F3912" s="14" t="s">
        <v>260</v>
      </c>
      <c r="G3912" s="26">
        <v>31242</v>
      </c>
      <c r="H3912" s="26">
        <v>62388</v>
      </c>
      <c r="I3912" s="53">
        <v>271180</v>
      </c>
      <c r="J3912" s="30">
        <v>0.97601668404588116</v>
      </c>
      <c r="K3912" s="30">
        <v>0.97815533980582525</v>
      </c>
      <c r="L3912" s="149">
        <v>12</v>
      </c>
      <c r="M3912" s="30">
        <v>0.33300000000000002</v>
      </c>
      <c r="N3912" s="30">
        <v>5.9499999999999997E-2</v>
      </c>
    </row>
    <row r="3913" spans="1:14">
      <c r="A3913" s="56" t="s">
        <v>191</v>
      </c>
      <c r="B3913" s="14" t="s">
        <v>78</v>
      </c>
      <c r="C3913" s="14" t="s">
        <v>64</v>
      </c>
      <c r="D3913" s="14">
        <v>2017</v>
      </c>
      <c r="E3913" s="14">
        <v>2017</v>
      </c>
      <c r="F3913" s="14" t="s">
        <v>260</v>
      </c>
      <c r="G3913" s="26">
        <v>2564</v>
      </c>
      <c r="H3913" s="26">
        <v>5249</v>
      </c>
      <c r="I3913" s="53">
        <v>12019</v>
      </c>
      <c r="J3913" s="30">
        <v>0.98863636363636365</v>
      </c>
      <c r="K3913" s="30">
        <v>0.92537313432835822</v>
      </c>
      <c r="L3913" s="149">
        <v>71</v>
      </c>
      <c r="M3913" s="30">
        <v>0.29599999999999999</v>
      </c>
      <c r="N3913" s="30">
        <v>6.3500000000000001E-2</v>
      </c>
    </row>
    <row r="3914" spans="1:14">
      <c r="A3914" s="56" t="s">
        <v>192</v>
      </c>
      <c r="B3914" s="14" t="s">
        <v>78</v>
      </c>
      <c r="C3914" s="14" t="s">
        <v>64</v>
      </c>
      <c r="D3914" s="14">
        <v>2017</v>
      </c>
      <c r="E3914" s="14">
        <v>2017</v>
      </c>
      <c r="F3914" s="14" t="s">
        <v>260</v>
      </c>
      <c r="G3914" s="26">
        <v>6817</v>
      </c>
      <c r="H3914" s="26">
        <v>12046</v>
      </c>
      <c r="I3914" s="53">
        <v>38830</v>
      </c>
      <c r="J3914" s="30">
        <v>0.99680511182108622</v>
      </c>
      <c r="K3914" s="30">
        <v>0.98706896551724133</v>
      </c>
      <c r="L3914" s="149">
        <v>71</v>
      </c>
      <c r="M3914" s="30">
        <v>0.29599999999999999</v>
      </c>
      <c r="N3914" s="30">
        <v>6.3500000000000001E-2</v>
      </c>
    </row>
    <row r="3915" spans="1:14">
      <c r="A3915" s="106" t="s">
        <v>134</v>
      </c>
      <c r="B3915" s="14" t="s">
        <v>77</v>
      </c>
      <c r="C3915" s="14" t="s">
        <v>64</v>
      </c>
      <c r="D3915" s="14">
        <v>2017</v>
      </c>
      <c r="E3915" s="14">
        <v>2017</v>
      </c>
      <c r="F3915" s="14" t="s">
        <v>260</v>
      </c>
      <c r="G3915" s="26">
        <v>87986</v>
      </c>
      <c r="H3915" s="26">
        <v>203978</v>
      </c>
      <c r="I3915" s="53">
        <v>491981</v>
      </c>
      <c r="J3915" s="30">
        <v>0.97408829174664102</v>
      </c>
      <c r="K3915" s="30">
        <v>0.94849023090586149</v>
      </c>
      <c r="L3915" s="149">
        <v>35</v>
      </c>
      <c r="M3915" s="30">
        <v>0.4</v>
      </c>
      <c r="N3915" s="30">
        <v>3.6700000000000003E-2</v>
      </c>
    </row>
    <row r="3916" spans="1:14">
      <c r="A3916" s="106" t="s">
        <v>135</v>
      </c>
      <c r="B3916" s="14" t="s">
        <v>78</v>
      </c>
      <c r="C3916" s="14" t="s">
        <v>64</v>
      </c>
      <c r="D3916" s="14">
        <v>2017</v>
      </c>
      <c r="E3916" s="14">
        <v>2017</v>
      </c>
      <c r="F3916" s="14" t="s">
        <v>260</v>
      </c>
      <c r="G3916" s="26">
        <v>1469</v>
      </c>
      <c r="H3916" s="26">
        <v>3359</v>
      </c>
      <c r="I3916" s="53">
        <v>12461</v>
      </c>
      <c r="J3916" s="30">
        <v>1</v>
      </c>
      <c r="K3916" s="30">
        <v>0.92105263157894735</v>
      </c>
      <c r="L3916" s="149">
        <v>71</v>
      </c>
      <c r="M3916" s="30">
        <v>0.29599999999999999</v>
      </c>
      <c r="N3916" s="30">
        <v>6.3500000000000001E-2</v>
      </c>
    </row>
    <row r="3917" spans="1:14">
      <c r="A3917" s="106" t="s">
        <v>136</v>
      </c>
      <c r="B3917" s="14" t="s">
        <v>78</v>
      </c>
      <c r="C3917" s="14" t="s">
        <v>64</v>
      </c>
      <c r="D3917" s="14">
        <v>2017</v>
      </c>
      <c r="E3917" s="14">
        <v>2017</v>
      </c>
      <c r="F3917" s="14" t="s">
        <v>260</v>
      </c>
      <c r="G3917" s="26">
        <v>12014</v>
      </c>
      <c r="H3917" s="26">
        <v>20316</v>
      </c>
      <c r="I3917" s="53">
        <v>55401</v>
      </c>
      <c r="J3917" s="30">
        <v>0.99293286219081267</v>
      </c>
      <c r="K3917" s="30">
        <v>0.98280098280098283</v>
      </c>
      <c r="L3917" s="149">
        <v>71</v>
      </c>
      <c r="M3917" s="30">
        <v>0.29599999999999999</v>
      </c>
      <c r="N3917" s="30">
        <v>6.3500000000000001E-2</v>
      </c>
    </row>
    <row r="3918" spans="1:14">
      <c r="A3918" s="106" t="s">
        <v>137</v>
      </c>
      <c r="B3918" s="14" t="s">
        <v>78</v>
      </c>
      <c r="C3918" s="14" t="s">
        <v>64</v>
      </c>
      <c r="D3918" s="14">
        <v>2017</v>
      </c>
      <c r="E3918" s="14">
        <v>2017</v>
      </c>
      <c r="F3918" s="14" t="s">
        <v>260</v>
      </c>
      <c r="G3918" s="26">
        <v>17191</v>
      </c>
      <c r="H3918" s="26">
        <v>41667</v>
      </c>
      <c r="I3918" s="53">
        <v>94915</v>
      </c>
      <c r="J3918" s="30">
        <v>0.97153465346534651</v>
      </c>
      <c r="K3918" s="30">
        <v>0.94479830148619959</v>
      </c>
      <c r="L3918" s="149">
        <v>71</v>
      </c>
      <c r="M3918" s="30">
        <v>0.29599999999999999</v>
      </c>
      <c r="N3918" s="30">
        <v>6.3500000000000001E-2</v>
      </c>
    </row>
    <row r="3919" spans="1:14">
      <c r="A3919" s="106" t="s">
        <v>138</v>
      </c>
      <c r="B3919" s="14" t="s">
        <v>78</v>
      </c>
      <c r="C3919" s="14" t="s">
        <v>64</v>
      </c>
      <c r="D3919" s="14">
        <v>2017</v>
      </c>
      <c r="E3919" s="14">
        <v>2017</v>
      </c>
      <c r="F3919" s="14" t="s">
        <v>260</v>
      </c>
      <c r="G3919" s="26">
        <v>1012</v>
      </c>
      <c r="H3919" s="26">
        <v>1936</v>
      </c>
      <c r="I3919" s="53">
        <v>5505</v>
      </c>
      <c r="J3919" s="30">
        <v>0.98360655737704916</v>
      </c>
      <c r="K3919" s="30">
        <v>0.95652173913043481</v>
      </c>
      <c r="L3919" s="149">
        <v>71</v>
      </c>
      <c r="M3919" s="30">
        <v>0.29599999999999999</v>
      </c>
      <c r="N3919" s="30">
        <v>6.3500000000000001E-2</v>
      </c>
    </row>
    <row r="3920" spans="1:14">
      <c r="A3920" s="106" t="s">
        <v>139</v>
      </c>
      <c r="B3920" s="14" t="s">
        <v>78</v>
      </c>
      <c r="C3920" s="14" t="s">
        <v>64</v>
      </c>
      <c r="D3920" s="14">
        <v>2017</v>
      </c>
      <c r="E3920" s="14">
        <v>2017</v>
      </c>
      <c r="F3920" s="14" t="s">
        <v>260</v>
      </c>
      <c r="G3920" s="26">
        <v>68701</v>
      </c>
      <c r="H3920" s="26">
        <v>159585</v>
      </c>
      <c r="I3920" s="53">
        <v>412928</v>
      </c>
      <c r="J3920" s="30">
        <v>0.98810214741729541</v>
      </c>
      <c r="K3920" s="30">
        <v>0.92284085927224901</v>
      </c>
      <c r="L3920" s="149">
        <v>18</v>
      </c>
      <c r="M3920" s="30">
        <v>0.222</v>
      </c>
      <c r="N3920" s="30">
        <v>1.6299999999999999E-2</v>
      </c>
    </row>
    <row r="3921" spans="1:14">
      <c r="A3921" s="106" t="s">
        <v>140</v>
      </c>
      <c r="B3921" s="14" t="s">
        <v>78</v>
      </c>
      <c r="C3921" s="14" t="s">
        <v>64</v>
      </c>
      <c r="D3921" s="14">
        <v>2017</v>
      </c>
      <c r="E3921" s="14">
        <v>2017</v>
      </c>
      <c r="F3921" s="14" t="s">
        <v>260</v>
      </c>
      <c r="G3921" s="26">
        <v>10493</v>
      </c>
      <c r="H3921" s="26">
        <v>23734</v>
      </c>
      <c r="I3921" s="53">
        <v>57512</v>
      </c>
      <c r="J3921" s="30">
        <v>1</v>
      </c>
      <c r="K3921" s="30">
        <v>0.93582887700534756</v>
      </c>
      <c r="L3921" s="149">
        <v>71</v>
      </c>
      <c r="M3921" s="30">
        <v>0.29599999999999999</v>
      </c>
      <c r="N3921" s="30">
        <v>6.3500000000000001E-2</v>
      </c>
    </row>
    <row r="3922" spans="1:14">
      <c r="A3922" s="106" t="s">
        <v>141</v>
      </c>
      <c r="B3922" s="14" t="s">
        <v>78</v>
      </c>
      <c r="C3922" s="14" t="s">
        <v>64</v>
      </c>
      <c r="D3922" s="14">
        <v>2017</v>
      </c>
      <c r="E3922" s="14">
        <v>2017</v>
      </c>
      <c r="F3922" s="14" t="s">
        <v>260</v>
      </c>
      <c r="G3922" s="26">
        <v>6351</v>
      </c>
      <c r="H3922" s="26">
        <v>11765</v>
      </c>
      <c r="I3922" s="53">
        <v>32733</v>
      </c>
      <c r="J3922" s="30">
        <v>0.93846153846153846</v>
      </c>
      <c r="K3922" s="30">
        <v>0.91764705882352937</v>
      </c>
      <c r="L3922" s="149">
        <v>71</v>
      </c>
      <c r="M3922" s="30">
        <v>0.29599999999999999</v>
      </c>
      <c r="N3922" s="30">
        <v>6.3500000000000001E-2</v>
      </c>
    </row>
    <row r="3923" spans="1:14">
      <c r="A3923" s="106" t="s">
        <v>142</v>
      </c>
      <c r="B3923" s="14" t="s">
        <v>78</v>
      </c>
      <c r="C3923" s="14" t="s">
        <v>64</v>
      </c>
      <c r="D3923" s="14">
        <v>2017</v>
      </c>
      <c r="E3923" s="14">
        <v>2017</v>
      </c>
      <c r="F3923" s="14" t="s">
        <v>260</v>
      </c>
      <c r="G3923" s="26">
        <v>1584</v>
      </c>
      <c r="H3923" s="26">
        <v>3164</v>
      </c>
      <c r="I3923" s="53">
        <v>8075</v>
      </c>
      <c r="J3923" s="30">
        <v>0.91891891891891886</v>
      </c>
      <c r="K3923" s="30">
        <v>0.88888888888888884</v>
      </c>
      <c r="L3923" s="149">
        <v>71</v>
      </c>
      <c r="M3923" s="30">
        <v>0.29599999999999999</v>
      </c>
      <c r="N3923" s="30">
        <v>6.3500000000000001E-2</v>
      </c>
    </row>
    <row r="3924" spans="1:14">
      <c r="A3924" s="106" t="s">
        <v>143</v>
      </c>
      <c r="B3924" s="14" t="s">
        <v>79</v>
      </c>
      <c r="C3924" s="14" t="s">
        <v>64</v>
      </c>
      <c r="D3924" s="14">
        <v>2017</v>
      </c>
      <c r="E3924" s="14">
        <v>2017</v>
      </c>
      <c r="F3924" s="14" t="s">
        <v>260</v>
      </c>
      <c r="G3924" s="26">
        <v>531015</v>
      </c>
      <c r="H3924" s="26">
        <v>1066219</v>
      </c>
      <c r="I3924" s="53">
        <v>3964005</v>
      </c>
      <c r="J3924" s="30">
        <v>0.99006645438183583</v>
      </c>
      <c r="K3924" s="30">
        <v>0.90822669104204756</v>
      </c>
      <c r="L3924" s="149">
        <v>269</v>
      </c>
      <c r="M3924" s="30">
        <v>0.46100000000000002</v>
      </c>
      <c r="N3924" s="30">
        <v>0.113</v>
      </c>
    </row>
    <row r="3925" spans="1:14">
      <c r="A3925" s="106" t="s">
        <v>144</v>
      </c>
      <c r="B3925" s="14" t="s">
        <v>78</v>
      </c>
      <c r="C3925" s="14" t="s">
        <v>64</v>
      </c>
      <c r="D3925" s="14">
        <v>2017</v>
      </c>
      <c r="E3925" s="14">
        <v>2017</v>
      </c>
      <c r="F3925" s="14" t="s">
        <v>260</v>
      </c>
      <c r="G3925" s="26">
        <v>11408</v>
      </c>
      <c r="H3925" s="26">
        <v>27701</v>
      </c>
      <c r="I3925" s="53">
        <v>70277</v>
      </c>
      <c r="J3925" s="30">
        <v>0.99173553719008267</v>
      </c>
      <c r="K3925" s="30">
        <v>0.94117647058823528</v>
      </c>
      <c r="L3925" s="149">
        <v>71</v>
      </c>
      <c r="M3925" s="30">
        <v>0.29599999999999999</v>
      </c>
      <c r="N3925" s="30">
        <v>6.3500000000000001E-2</v>
      </c>
    </row>
    <row r="3926" spans="1:14">
      <c r="A3926" s="106" t="s">
        <v>145</v>
      </c>
      <c r="B3926" s="14" t="s">
        <v>78</v>
      </c>
      <c r="C3926" s="14" t="s">
        <v>64</v>
      </c>
      <c r="D3926" s="14">
        <v>2017</v>
      </c>
      <c r="E3926" s="14">
        <v>2017</v>
      </c>
      <c r="F3926" s="14" t="s">
        <v>260</v>
      </c>
      <c r="G3926" s="26">
        <v>5939</v>
      </c>
      <c r="H3926" s="26">
        <v>9844</v>
      </c>
      <c r="I3926" s="53">
        <v>47528</v>
      </c>
      <c r="J3926" s="30">
        <v>0.97945205479452058</v>
      </c>
      <c r="K3926" s="30">
        <v>0.94054054054054059</v>
      </c>
      <c r="L3926" s="149">
        <v>71</v>
      </c>
      <c r="M3926" s="30">
        <v>0.29599999999999999</v>
      </c>
      <c r="N3926" s="30">
        <v>6.3500000000000001E-2</v>
      </c>
    </row>
    <row r="3927" spans="1:14">
      <c r="A3927" s="106" t="s">
        <v>146</v>
      </c>
      <c r="B3927" s="14" t="s">
        <v>78</v>
      </c>
      <c r="C3927" s="14" t="s">
        <v>64</v>
      </c>
      <c r="D3927" s="14">
        <v>2017</v>
      </c>
      <c r="E3927" s="14">
        <v>2017</v>
      </c>
      <c r="F3927" s="14" t="s">
        <v>260</v>
      </c>
      <c r="G3927" s="26">
        <v>1014</v>
      </c>
      <c r="H3927" s="26">
        <v>1826</v>
      </c>
      <c r="I3927" s="53">
        <v>4842</v>
      </c>
      <c r="J3927" s="30">
        <v>0.8666666666666667</v>
      </c>
      <c r="K3927" s="30">
        <v>0.81081081081081086</v>
      </c>
      <c r="L3927" s="149">
        <v>71</v>
      </c>
      <c r="M3927" s="30">
        <v>0.29599999999999999</v>
      </c>
      <c r="N3927" s="30">
        <v>6.3500000000000001E-2</v>
      </c>
    </row>
    <row r="3928" spans="1:14">
      <c r="A3928" s="106" t="s">
        <v>147</v>
      </c>
      <c r="B3928" s="14" t="s">
        <v>78</v>
      </c>
      <c r="C3928" s="14" t="s">
        <v>64</v>
      </c>
      <c r="D3928" s="14">
        <v>2017</v>
      </c>
      <c r="E3928" s="14">
        <v>2017</v>
      </c>
      <c r="F3928" s="14" t="s">
        <v>260</v>
      </c>
      <c r="G3928" s="26">
        <v>6260</v>
      </c>
      <c r="H3928" s="26">
        <v>11716</v>
      </c>
      <c r="I3928" s="53">
        <v>41538</v>
      </c>
      <c r="J3928" s="30">
        <v>0.96276595744680848</v>
      </c>
      <c r="K3928" s="30">
        <v>0.92996108949416345</v>
      </c>
      <c r="L3928" s="149">
        <v>71</v>
      </c>
      <c r="M3928" s="30">
        <v>0.29599999999999999</v>
      </c>
      <c r="N3928" s="30">
        <v>6.3500000000000001E-2</v>
      </c>
    </row>
    <row r="3929" spans="1:14">
      <c r="A3929" s="106" t="s">
        <v>148</v>
      </c>
      <c r="B3929" s="14" t="s">
        <v>78</v>
      </c>
      <c r="C3929" s="14" t="s">
        <v>64</v>
      </c>
      <c r="D3929" s="14">
        <v>2017</v>
      </c>
      <c r="E3929" s="14">
        <v>2017</v>
      </c>
      <c r="F3929" s="14" t="s">
        <v>260</v>
      </c>
      <c r="G3929" s="26">
        <v>23507</v>
      </c>
      <c r="H3929" s="26">
        <v>54447</v>
      </c>
      <c r="I3929" s="53">
        <v>139939</v>
      </c>
      <c r="J3929" s="30">
        <v>0.98083427282976321</v>
      </c>
      <c r="K3929" s="30">
        <v>0.97936507936507933</v>
      </c>
      <c r="L3929" s="149">
        <v>6</v>
      </c>
      <c r="M3929" s="30">
        <v>0</v>
      </c>
      <c r="N3929" s="30">
        <v>3.3700000000000001E-2</v>
      </c>
    </row>
    <row r="3930" spans="1:14">
      <c r="A3930" s="106" t="s">
        <v>149</v>
      </c>
      <c r="B3930" s="14" t="s">
        <v>78</v>
      </c>
      <c r="C3930" s="14" t="s">
        <v>64</v>
      </c>
      <c r="D3930" s="14">
        <v>2017</v>
      </c>
      <c r="E3930" s="14">
        <v>2017</v>
      </c>
      <c r="F3930" s="14" t="s">
        <v>260</v>
      </c>
      <c r="G3930" s="26">
        <v>540</v>
      </c>
      <c r="H3930" s="26">
        <v>1152</v>
      </c>
      <c r="I3930" s="53">
        <v>3192</v>
      </c>
      <c r="J3930" s="30">
        <v>0.96551724137931039</v>
      </c>
      <c r="K3930" s="30">
        <v>0.95652173913043481</v>
      </c>
      <c r="L3930" s="149">
        <v>71</v>
      </c>
      <c r="M3930" s="30">
        <v>0.29599999999999999</v>
      </c>
      <c r="N3930" s="30">
        <v>6.3500000000000001E-2</v>
      </c>
    </row>
    <row r="3931" spans="1:14">
      <c r="A3931" s="106" t="s">
        <v>150</v>
      </c>
      <c r="B3931" s="14" t="s">
        <v>78</v>
      </c>
      <c r="C3931" s="14" t="s">
        <v>64</v>
      </c>
      <c r="D3931" s="14">
        <v>2017</v>
      </c>
      <c r="E3931" s="14">
        <v>2017</v>
      </c>
      <c r="F3931" s="14" t="s">
        <v>260</v>
      </c>
      <c r="G3931" s="26">
        <v>393</v>
      </c>
      <c r="H3931" s="26">
        <v>676</v>
      </c>
      <c r="I3931" s="53">
        <v>3743</v>
      </c>
      <c r="J3931" s="30">
        <v>1</v>
      </c>
      <c r="K3931" s="30">
        <v>1</v>
      </c>
      <c r="L3931" s="149">
        <v>71</v>
      </c>
      <c r="M3931" s="30">
        <v>0.29599999999999999</v>
      </c>
      <c r="N3931" s="30">
        <v>6.3500000000000001E-2</v>
      </c>
    </row>
    <row r="3932" spans="1:14">
      <c r="A3932" s="106" t="s">
        <v>151</v>
      </c>
      <c r="B3932" s="14" t="s">
        <v>78</v>
      </c>
      <c r="C3932" s="14" t="s">
        <v>64</v>
      </c>
      <c r="D3932" s="14">
        <v>2017</v>
      </c>
      <c r="E3932" s="14">
        <v>2017</v>
      </c>
      <c r="F3932" s="14" t="s">
        <v>260</v>
      </c>
      <c r="G3932" s="26">
        <v>20137</v>
      </c>
      <c r="H3932" s="26">
        <v>43982</v>
      </c>
      <c r="I3932" s="53">
        <v>186228</v>
      </c>
      <c r="J3932" s="30">
        <v>0.99519230769230771</v>
      </c>
      <c r="K3932" s="30">
        <v>0.96146044624746452</v>
      </c>
      <c r="L3932" s="149">
        <v>6</v>
      </c>
      <c r="M3932" s="30">
        <v>0.33300000000000002</v>
      </c>
      <c r="N3932" s="30">
        <v>2.98E-2</v>
      </c>
    </row>
    <row r="3933" spans="1:14">
      <c r="A3933" s="106" t="s">
        <v>152</v>
      </c>
      <c r="B3933" s="14" t="s">
        <v>78</v>
      </c>
      <c r="C3933" s="14" t="s">
        <v>64</v>
      </c>
      <c r="D3933" s="14">
        <v>2017</v>
      </c>
      <c r="E3933" s="14">
        <v>2017</v>
      </c>
      <c r="F3933" s="14" t="s">
        <v>260</v>
      </c>
      <c r="G3933" s="26">
        <v>3123</v>
      </c>
      <c r="H3933" s="26">
        <v>6168</v>
      </c>
      <c r="I3933" s="53">
        <v>32310</v>
      </c>
      <c r="J3933" s="30">
        <v>0.96116504854368934</v>
      </c>
      <c r="K3933" s="30">
        <v>0.93421052631578949</v>
      </c>
      <c r="L3933" s="149">
        <v>71</v>
      </c>
      <c r="M3933" s="30">
        <v>0.29599999999999999</v>
      </c>
      <c r="N3933" s="30">
        <v>6.3500000000000001E-2</v>
      </c>
    </row>
    <row r="3934" spans="1:14">
      <c r="A3934" s="106" t="s">
        <v>153</v>
      </c>
      <c r="B3934" s="14" t="s">
        <v>78</v>
      </c>
      <c r="C3934" s="14" t="s">
        <v>64</v>
      </c>
      <c r="D3934" s="14">
        <v>2017</v>
      </c>
      <c r="E3934" s="14">
        <v>2017</v>
      </c>
      <c r="F3934" s="14" t="s">
        <v>260</v>
      </c>
      <c r="G3934" s="26">
        <v>4111</v>
      </c>
      <c r="H3934" s="26">
        <v>7099</v>
      </c>
      <c r="I3934" s="53">
        <v>25123</v>
      </c>
      <c r="J3934" s="30">
        <v>0.86602870813397126</v>
      </c>
      <c r="K3934" s="30">
        <v>0.86792452830188682</v>
      </c>
      <c r="L3934" s="149">
        <v>71</v>
      </c>
      <c r="M3934" s="30">
        <v>0.29599999999999999</v>
      </c>
      <c r="N3934" s="30">
        <v>6.3500000000000001E-2</v>
      </c>
    </row>
    <row r="3935" spans="1:14">
      <c r="A3935" s="106" t="s">
        <v>154</v>
      </c>
      <c r="B3935" s="14" t="s">
        <v>77</v>
      </c>
      <c r="C3935" s="14" t="s">
        <v>64</v>
      </c>
      <c r="D3935" s="14">
        <v>2017</v>
      </c>
      <c r="E3935" s="14">
        <v>2017</v>
      </c>
      <c r="F3935" s="14" t="s">
        <v>260</v>
      </c>
      <c r="G3935" s="26">
        <v>115149</v>
      </c>
      <c r="H3935" s="26">
        <v>233056</v>
      </c>
      <c r="I3935" s="53">
        <v>893729</v>
      </c>
      <c r="J3935" s="30">
        <v>0.99607329842931935</v>
      </c>
      <c r="K3935" s="30">
        <v>0.99780509218612823</v>
      </c>
      <c r="L3935" s="149">
        <v>40</v>
      </c>
      <c r="M3935" s="30">
        <v>0.35</v>
      </c>
      <c r="N3935" s="30">
        <v>6.3799999999999996E-2</v>
      </c>
    </row>
    <row r="3936" spans="1:14">
      <c r="A3936" s="106" t="s">
        <v>155</v>
      </c>
      <c r="B3936" s="14" t="s">
        <v>77</v>
      </c>
      <c r="C3936" s="14" t="s">
        <v>64</v>
      </c>
      <c r="D3936" s="14">
        <v>2017</v>
      </c>
      <c r="E3936" s="14">
        <v>2017</v>
      </c>
      <c r="F3936" s="14" t="s">
        <v>260</v>
      </c>
      <c r="G3936" s="26">
        <v>8684</v>
      </c>
      <c r="H3936" s="26">
        <v>16142</v>
      </c>
      <c r="I3936" s="53">
        <v>62032</v>
      </c>
      <c r="J3936" s="30">
        <v>1</v>
      </c>
      <c r="K3936" s="30">
        <v>0.9285714285714286</v>
      </c>
      <c r="L3936" s="149">
        <v>71</v>
      </c>
      <c r="M3936" s="30">
        <v>0.29599999999999999</v>
      </c>
      <c r="N3936" s="30">
        <v>6.3500000000000001E-2</v>
      </c>
    </row>
    <row r="3937" spans="1:14">
      <c r="A3937" s="106" t="s">
        <v>156</v>
      </c>
      <c r="B3937" s="14" t="s">
        <v>78</v>
      </c>
      <c r="C3937" s="14" t="s">
        <v>64</v>
      </c>
      <c r="D3937" s="14">
        <v>2017</v>
      </c>
      <c r="E3937" s="14">
        <v>2017</v>
      </c>
      <c r="F3937" s="14" t="s">
        <v>260</v>
      </c>
      <c r="G3937" s="26">
        <v>1108</v>
      </c>
      <c r="H3937" s="26">
        <v>1950</v>
      </c>
      <c r="I3937" s="53">
        <v>6492</v>
      </c>
      <c r="J3937" s="30">
        <v>1</v>
      </c>
      <c r="K3937" s="30">
        <v>0.83333333333333337</v>
      </c>
      <c r="L3937" s="149">
        <v>71</v>
      </c>
      <c r="M3937" s="30">
        <v>0.29599999999999999</v>
      </c>
      <c r="N3937" s="30">
        <v>6.3500000000000001E-2</v>
      </c>
    </row>
    <row r="3938" spans="1:14">
      <c r="A3938" s="106" t="s">
        <v>157</v>
      </c>
      <c r="B3938" s="14" t="s">
        <v>78</v>
      </c>
      <c r="C3938" s="14" t="s">
        <v>64</v>
      </c>
      <c r="D3938" s="14">
        <v>2017</v>
      </c>
      <c r="E3938" s="14">
        <v>2017</v>
      </c>
      <c r="F3938" s="14" t="s">
        <v>260</v>
      </c>
      <c r="G3938" s="26">
        <v>121753</v>
      </c>
      <c r="H3938" s="26">
        <v>268703</v>
      </c>
      <c r="I3938" s="53">
        <v>835392</v>
      </c>
      <c r="J3938" s="30">
        <v>0.9942117807286347</v>
      </c>
      <c r="K3938" s="30">
        <v>0.91702228544333808</v>
      </c>
      <c r="L3938" s="149">
        <v>34</v>
      </c>
      <c r="M3938" s="30">
        <v>0.32400000000000001</v>
      </c>
      <c r="N3938" s="30">
        <v>5.04E-2</v>
      </c>
    </row>
    <row r="3939" spans="1:14">
      <c r="A3939" s="106" t="s">
        <v>158</v>
      </c>
      <c r="B3939" s="14" t="s">
        <v>77</v>
      </c>
      <c r="C3939" s="14" t="s">
        <v>64</v>
      </c>
      <c r="D3939" s="14">
        <v>2017</v>
      </c>
      <c r="E3939" s="14">
        <v>2017</v>
      </c>
      <c r="F3939" s="14" t="s">
        <v>260</v>
      </c>
      <c r="G3939" s="26">
        <v>97997</v>
      </c>
      <c r="H3939" s="26">
        <v>204946</v>
      </c>
      <c r="I3939" s="53">
        <v>550283</v>
      </c>
      <c r="J3939" s="30">
        <v>0.99522292993630568</v>
      </c>
      <c r="K3939" s="30">
        <v>0.99180327868852458</v>
      </c>
      <c r="L3939" s="149">
        <v>36</v>
      </c>
      <c r="M3939" s="30">
        <v>0.47199999999999998</v>
      </c>
      <c r="N3939" s="30">
        <v>4.2599999999999999E-2</v>
      </c>
    </row>
    <row r="3940" spans="1:14">
      <c r="A3940" s="106" t="s">
        <v>159</v>
      </c>
      <c r="B3940" s="14" t="s">
        <v>78</v>
      </c>
      <c r="C3940" s="14" t="s">
        <v>64</v>
      </c>
      <c r="D3940" s="14">
        <v>2017</v>
      </c>
      <c r="E3940" s="14">
        <v>2017</v>
      </c>
      <c r="F3940" s="14" t="s">
        <v>260</v>
      </c>
      <c r="G3940" s="26">
        <v>2180</v>
      </c>
      <c r="H3940" s="26">
        <v>4853</v>
      </c>
      <c r="I3940" s="53">
        <v>18696</v>
      </c>
      <c r="J3940" s="30">
        <v>1</v>
      </c>
      <c r="K3940" s="30">
        <v>0.97499999999999998</v>
      </c>
      <c r="L3940" s="149">
        <v>71</v>
      </c>
      <c r="M3940" s="30">
        <v>0.29599999999999999</v>
      </c>
      <c r="N3940" s="30">
        <v>6.3500000000000001E-2</v>
      </c>
    </row>
    <row r="3941" spans="1:14">
      <c r="A3941" s="106" t="s">
        <v>160</v>
      </c>
      <c r="B3941" s="14" t="s">
        <v>78</v>
      </c>
      <c r="C3941" s="14" t="s">
        <v>64</v>
      </c>
      <c r="D3941" s="14">
        <v>2017</v>
      </c>
      <c r="E3941" s="14">
        <v>2017</v>
      </c>
      <c r="F3941" s="14" t="s">
        <v>260</v>
      </c>
      <c r="G3941" s="26">
        <v>165609</v>
      </c>
      <c r="H3941" s="26">
        <v>361132</v>
      </c>
      <c r="I3941" s="53">
        <v>882182</v>
      </c>
      <c r="J3941" s="30">
        <v>0.99234507897934388</v>
      </c>
      <c r="K3941" s="30">
        <v>0.93748899454129253</v>
      </c>
      <c r="L3941" s="149">
        <v>44</v>
      </c>
      <c r="M3941" s="30">
        <v>0.27300000000000002</v>
      </c>
      <c r="N3941" s="30">
        <v>3.7100000000000001E-2</v>
      </c>
    </row>
    <row r="3942" spans="1:14">
      <c r="A3942" s="106" t="s">
        <v>161</v>
      </c>
      <c r="B3942" s="14" t="s">
        <v>77</v>
      </c>
      <c r="C3942" s="14" t="s">
        <v>64</v>
      </c>
      <c r="D3942" s="14">
        <v>2017</v>
      </c>
      <c r="E3942" s="14">
        <v>2017</v>
      </c>
      <c r="F3942" s="14" t="s">
        <v>260</v>
      </c>
      <c r="G3942" s="26">
        <v>132680</v>
      </c>
      <c r="H3942" s="26">
        <v>266491</v>
      </c>
      <c r="I3942" s="53">
        <v>893229</v>
      </c>
      <c r="J3942" s="30">
        <v>0.97605200136845705</v>
      </c>
      <c r="K3942" s="30">
        <v>0.95559425337396608</v>
      </c>
      <c r="L3942" s="149">
        <v>56</v>
      </c>
      <c r="M3942" s="30">
        <v>0.41099999999999998</v>
      </c>
      <c r="N3942" s="30">
        <v>2.81E-2</v>
      </c>
    </row>
    <row r="3943" spans="1:14">
      <c r="A3943" s="106" t="s">
        <v>162</v>
      </c>
      <c r="B3943" s="14" t="s">
        <v>77</v>
      </c>
      <c r="C3943" s="14" t="s">
        <v>64</v>
      </c>
      <c r="D3943" s="14">
        <v>2017</v>
      </c>
      <c r="E3943" s="14">
        <v>2017</v>
      </c>
      <c r="F3943" s="14" t="s">
        <v>260</v>
      </c>
      <c r="G3943" s="26">
        <v>34008</v>
      </c>
      <c r="H3943" s="26">
        <v>50759</v>
      </c>
      <c r="I3943" s="53">
        <v>221431</v>
      </c>
      <c r="J3943" s="30">
        <v>0.99129852744310576</v>
      </c>
      <c r="K3943" s="30">
        <v>0.89503546099290776</v>
      </c>
      <c r="L3943" s="149">
        <v>10</v>
      </c>
      <c r="M3943" s="30">
        <v>0.3</v>
      </c>
      <c r="N3943" s="30">
        <v>8.0199999999999994E-2</v>
      </c>
    </row>
    <row r="3944" spans="1:14">
      <c r="A3944" s="106" t="s">
        <v>163</v>
      </c>
      <c r="B3944" s="14" t="s">
        <v>78</v>
      </c>
      <c r="C3944" s="14" t="s">
        <v>64</v>
      </c>
      <c r="D3944" s="14">
        <v>2017</v>
      </c>
      <c r="E3944" s="14">
        <v>2017</v>
      </c>
      <c r="F3944" s="14" t="s">
        <v>260</v>
      </c>
      <c r="G3944" s="26">
        <v>48123</v>
      </c>
      <c r="H3944" s="26">
        <v>106642</v>
      </c>
      <c r="I3944" s="53">
        <v>298546</v>
      </c>
      <c r="J3944" s="30">
        <v>0.98465608465608467</v>
      </c>
      <c r="K3944" s="30">
        <v>0.90307328605200943</v>
      </c>
      <c r="L3944" s="149">
        <v>13</v>
      </c>
      <c r="M3944" s="30">
        <v>7.6999999999999999E-2</v>
      </c>
      <c r="N3944" s="30">
        <v>3.8600000000000002E-2</v>
      </c>
    </row>
    <row r="3945" spans="1:14">
      <c r="A3945" s="106" t="s">
        <v>164</v>
      </c>
      <c r="B3945" s="14" t="s">
        <v>77</v>
      </c>
      <c r="C3945" s="14" t="s">
        <v>64</v>
      </c>
      <c r="D3945" s="14">
        <v>2017</v>
      </c>
      <c r="E3945" s="14">
        <v>2017</v>
      </c>
      <c r="F3945" s="14" t="s">
        <v>260</v>
      </c>
      <c r="G3945" s="26">
        <v>9485</v>
      </c>
      <c r="H3945" s="26">
        <v>16840</v>
      </c>
      <c r="I3945" s="53">
        <v>60209</v>
      </c>
      <c r="J3945" s="30">
        <v>0.99162011173184361</v>
      </c>
      <c r="K3945" s="30">
        <v>0.97499999999999998</v>
      </c>
      <c r="L3945" s="149">
        <v>71</v>
      </c>
      <c r="M3945" s="30">
        <v>0.29599999999999999</v>
      </c>
      <c r="N3945" s="30">
        <v>6.3500000000000001E-2</v>
      </c>
    </row>
    <row r="3946" spans="1:14">
      <c r="A3946" s="106" t="s">
        <v>165</v>
      </c>
      <c r="B3946" s="14" t="s">
        <v>77</v>
      </c>
      <c r="C3946" s="14" t="s">
        <v>64</v>
      </c>
      <c r="D3946" s="14">
        <v>2017</v>
      </c>
      <c r="E3946" s="14">
        <v>2017</v>
      </c>
      <c r="F3946" s="14" t="s">
        <v>260</v>
      </c>
      <c r="G3946" s="26">
        <v>13512</v>
      </c>
      <c r="H3946" s="26">
        <v>25954</v>
      </c>
      <c r="I3946" s="53">
        <v>150607</v>
      </c>
      <c r="J3946" s="30">
        <v>0.97556008146639517</v>
      </c>
      <c r="K3946" s="30">
        <v>0.87687687687687688</v>
      </c>
      <c r="L3946" s="149">
        <v>71</v>
      </c>
      <c r="M3946" s="30">
        <v>0.29599999999999999</v>
      </c>
      <c r="N3946" s="30">
        <v>6.3500000000000001E-2</v>
      </c>
    </row>
    <row r="3947" spans="1:14">
      <c r="A3947" s="106" t="s">
        <v>166</v>
      </c>
      <c r="B3947" s="14" t="s">
        <v>77</v>
      </c>
      <c r="C3947" s="14" t="s">
        <v>64</v>
      </c>
      <c r="D3947" s="14">
        <v>2017</v>
      </c>
      <c r="E3947" s="14">
        <v>2017</v>
      </c>
      <c r="F3947" s="14" t="s">
        <v>260</v>
      </c>
      <c r="G3947" s="26">
        <v>18150</v>
      </c>
      <c r="H3947" s="26">
        <v>36933</v>
      </c>
      <c r="I3947" s="53">
        <v>147410</v>
      </c>
      <c r="J3947" s="30">
        <v>0.98153034300791553</v>
      </c>
      <c r="K3947" s="30">
        <v>0.91275167785234901</v>
      </c>
      <c r="L3947" s="149">
        <v>71</v>
      </c>
      <c r="M3947" s="30">
        <v>0.29599999999999999</v>
      </c>
      <c r="N3947" s="30">
        <v>6.3500000000000001E-2</v>
      </c>
    </row>
    <row r="3948" spans="1:14">
      <c r="A3948" s="106" t="s">
        <v>167</v>
      </c>
      <c r="B3948" s="14" t="s">
        <v>77</v>
      </c>
      <c r="C3948" s="14" t="s">
        <v>64</v>
      </c>
      <c r="D3948" s="14">
        <v>2017</v>
      </c>
      <c r="E3948" s="14">
        <v>2017</v>
      </c>
      <c r="F3948" s="14" t="s">
        <v>260</v>
      </c>
      <c r="G3948" s="26">
        <v>46568</v>
      </c>
      <c r="H3948" s="26">
        <v>90705</v>
      </c>
      <c r="I3948" s="53">
        <v>424250</v>
      </c>
      <c r="J3948" s="30">
        <v>0.9905977165883143</v>
      </c>
      <c r="K3948" s="30">
        <v>0.984375</v>
      </c>
      <c r="L3948" s="149">
        <v>15</v>
      </c>
      <c r="M3948" s="30">
        <v>0.4</v>
      </c>
      <c r="N3948" s="30">
        <v>4.2700000000000002E-2</v>
      </c>
    </row>
    <row r="3949" spans="1:14">
      <c r="A3949" s="106" t="s">
        <v>168</v>
      </c>
      <c r="B3949" s="14" t="s">
        <v>77</v>
      </c>
      <c r="C3949" s="14" t="s">
        <v>64</v>
      </c>
      <c r="D3949" s="14">
        <v>2017</v>
      </c>
      <c r="E3949" s="14">
        <v>2017</v>
      </c>
      <c r="F3949" s="14" t="s">
        <v>260</v>
      </c>
      <c r="G3949" s="26">
        <v>14252</v>
      </c>
      <c r="H3949" s="26">
        <v>25362</v>
      </c>
      <c r="I3949" s="53">
        <v>78054</v>
      </c>
      <c r="J3949" s="30">
        <v>0.97783251231527091</v>
      </c>
      <c r="K3949" s="30">
        <v>0.98378378378378384</v>
      </c>
      <c r="L3949" s="149">
        <v>71</v>
      </c>
      <c r="M3949" s="30">
        <v>0.29599999999999999</v>
      </c>
      <c r="N3949" s="30">
        <v>6.3500000000000001E-2</v>
      </c>
    </row>
    <row r="3950" spans="1:14">
      <c r="A3950" s="106" t="s">
        <v>169</v>
      </c>
      <c r="B3950" s="14" t="s">
        <v>78</v>
      </c>
      <c r="C3950" s="14" t="s">
        <v>64</v>
      </c>
      <c r="D3950" s="14">
        <v>2017</v>
      </c>
      <c r="E3950" s="14">
        <v>2017</v>
      </c>
      <c r="F3950" s="14" t="s">
        <v>260</v>
      </c>
      <c r="G3950" s="26">
        <v>12332</v>
      </c>
      <c r="H3950" s="26">
        <v>23135</v>
      </c>
      <c r="I3950" s="53">
        <v>63132</v>
      </c>
      <c r="J3950" s="30">
        <v>0.94138543516873885</v>
      </c>
      <c r="K3950" s="30">
        <v>0.95750000000000002</v>
      </c>
      <c r="L3950" s="149">
        <v>71</v>
      </c>
      <c r="M3950" s="30">
        <v>0.29599999999999999</v>
      </c>
      <c r="N3950" s="30">
        <v>6.3500000000000001E-2</v>
      </c>
    </row>
    <row r="3951" spans="1:14">
      <c r="A3951" s="106" t="s">
        <v>170</v>
      </c>
      <c r="B3951" s="14" t="s">
        <v>78</v>
      </c>
      <c r="C3951" s="14" t="s">
        <v>64</v>
      </c>
      <c r="D3951" s="14">
        <v>2017</v>
      </c>
      <c r="E3951" s="14">
        <v>2017</v>
      </c>
      <c r="F3951" s="14" t="s">
        <v>260</v>
      </c>
      <c r="G3951" s="26">
        <v>155</v>
      </c>
      <c r="H3951" s="26">
        <v>259</v>
      </c>
      <c r="I3951" s="53">
        <v>850</v>
      </c>
      <c r="J3951" s="30">
        <v>0.875</v>
      </c>
      <c r="K3951" s="30">
        <v>1</v>
      </c>
      <c r="L3951" s="149">
        <v>71</v>
      </c>
      <c r="M3951" s="30">
        <v>0.29599999999999999</v>
      </c>
      <c r="N3951" s="30">
        <v>6.3500000000000001E-2</v>
      </c>
    </row>
    <row r="3952" spans="1:14">
      <c r="A3952" s="106" t="s">
        <v>171</v>
      </c>
      <c r="B3952" s="14" t="s">
        <v>78</v>
      </c>
      <c r="C3952" s="14" t="s">
        <v>64</v>
      </c>
      <c r="D3952" s="14">
        <v>2017</v>
      </c>
      <c r="E3952" s="14">
        <v>2017</v>
      </c>
      <c r="F3952" s="14" t="s">
        <v>260</v>
      </c>
      <c r="G3952" s="26">
        <v>3071</v>
      </c>
      <c r="H3952" s="26">
        <v>6325</v>
      </c>
      <c r="I3952" s="53">
        <v>18931</v>
      </c>
      <c r="J3952" s="30">
        <v>0.99065420560747663</v>
      </c>
      <c r="K3952" s="30">
        <v>0.81927710843373491</v>
      </c>
      <c r="L3952" s="149">
        <v>71</v>
      </c>
      <c r="M3952" s="30">
        <v>0.29599999999999999</v>
      </c>
      <c r="N3952" s="30">
        <v>6.3500000000000001E-2</v>
      </c>
    </row>
    <row r="3953" spans="1:14">
      <c r="A3953" s="106" t="s">
        <v>172</v>
      </c>
      <c r="B3953" s="14" t="s">
        <v>77</v>
      </c>
      <c r="C3953" s="14" t="s">
        <v>64</v>
      </c>
      <c r="D3953" s="14">
        <v>2017</v>
      </c>
      <c r="E3953" s="14">
        <v>2017</v>
      </c>
      <c r="F3953" s="14" t="s">
        <v>260</v>
      </c>
      <c r="G3953" s="26">
        <v>20918</v>
      </c>
      <c r="H3953" s="26">
        <v>39289</v>
      </c>
      <c r="I3953" s="53">
        <v>120833</v>
      </c>
      <c r="J3953" s="30">
        <v>0.97564276048714482</v>
      </c>
      <c r="K3953" s="30">
        <v>0.97862232779097391</v>
      </c>
      <c r="L3953" s="149">
        <v>8</v>
      </c>
      <c r="M3953" s="30">
        <v>0.5</v>
      </c>
      <c r="N3953" s="30">
        <v>5.1999999999999998E-3</v>
      </c>
    </row>
    <row r="3954" spans="1:14">
      <c r="A3954" s="106" t="s">
        <v>173</v>
      </c>
      <c r="B3954" s="14" t="s">
        <v>77</v>
      </c>
      <c r="C3954" s="14" t="s">
        <v>64</v>
      </c>
      <c r="D3954" s="14">
        <v>2017</v>
      </c>
      <c r="E3954" s="14">
        <v>2017</v>
      </c>
      <c r="F3954" s="14" t="s">
        <v>260</v>
      </c>
      <c r="G3954" s="26">
        <v>17114</v>
      </c>
      <c r="H3954" s="26">
        <v>30018</v>
      </c>
      <c r="I3954" s="53">
        <v>127731</v>
      </c>
      <c r="J3954" s="30">
        <v>0.98815165876777256</v>
      </c>
      <c r="K3954" s="30">
        <v>0.92583732057416268</v>
      </c>
      <c r="L3954" s="149">
        <v>71</v>
      </c>
      <c r="M3954" s="30">
        <v>0.29599999999999999</v>
      </c>
      <c r="N3954" s="30">
        <v>6.3500000000000001E-2</v>
      </c>
    </row>
    <row r="3955" spans="1:14">
      <c r="A3955" s="106" t="s">
        <v>174</v>
      </c>
      <c r="B3955" s="14" t="s">
        <v>78</v>
      </c>
      <c r="C3955" s="14" t="s">
        <v>64</v>
      </c>
      <c r="D3955" s="14">
        <v>2017</v>
      </c>
      <c r="E3955" s="14">
        <v>2017</v>
      </c>
      <c r="F3955" s="14" t="s">
        <v>260</v>
      </c>
      <c r="G3955" s="26">
        <v>39640</v>
      </c>
      <c r="H3955" s="26">
        <v>82629</v>
      </c>
      <c r="I3955" s="53">
        <v>250094</v>
      </c>
      <c r="J3955" s="30">
        <v>0.98466780238500851</v>
      </c>
      <c r="K3955" s="30">
        <v>0.95292207792207795</v>
      </c>
      <c r="L3955" s="149">
        <v>9</v>
      </c>
      <c r="M3955" s="30">
        <v>0.55600000000000005</v>
      </c>
      <c r="N3955" s="30">
        <v>4.1700000000000001E-2</v>
      </c>
    </row>
    <row r="3956" spans="1:14">
      <c r="A3956" s="106" t="s">
        <v>175</v>
      </c>
      <c r="B3956" s="14" t="s">
        <v>78</v>
      </c>
      <c r="C3956" s="14" t="s">
        <v>64</v>
      </c>
      <c r="D3956" s="14">
        <v>2017</v>
      </c>
      <c r="E3956" s="14">
        <v>2017</v>
      </c>
      <c r="F3956" s="14" t="s">
        <v>260</v>
      </c>
      <c r="G3956" s="26">
        <v>5452</v>
      </c>
      <c r="H3956" s="26">
        <v>12529</v>
      </c>
      <c r="I3956" s="53">
        <v>42493</v>
      </c>
      <c r="J3956" s="30">
        <v>0.989247311827957</v>
      </c>
      <c r="K3956" s="30">
        <v>0.92253521126760563</v>
      </c>
      <c r="L3956" s="149">
        <v>71</v>
      </c>
      <c r="M3956" s="30">
        <v>0.29599999999999999</v>
      </c>
      <c r="N3956" s="30">
        <v>6.3500000000000001E-2</v>
      </c>
    </row>
    <row r="3957" spans="1:14">
      <c r="A3957" s="106" t="s">
        <v>176</v>
      </c>
      <c r="B3957" s="14" t="s">
        <v>78</v>
      </c>
      <c r="C3957" s="14" t="s">
        <v>64</v>
      </c>
      <c r="D3957" s="14">
        <v>2017</v>
      </c>
      <c r="E3957" s="14">
        <v>2017</v>
      </c>
      <c r="F3957" s="14" t="s">
        <v>260</v>
      </c>
      <c r="G3957" s="26">
        <v>4269</v>
      </c>
      <c r="H3957" s="26">
        <v>9227</v>
      </c>
      <c r="I3957" s="53">
        <v>27150</v>
      </c>
      <c r="J3957" s="30">
        <v>0.91836734693877553</v>
      </c>
      <c r="K3957" s="30">
        <v>0.95774647887323938</v>
      </c>
      <c r="L3957" s="149">
        <v>71</v>
      </c>
      <c r="M3957" s="30">
        <v>0.29599999999999999</v>
      </c>
      <c r="N3957" s="30">
        <v>6.3500000000000001E-2</v>
      </c>
    </row>
    <row r="3958" spans="1:14">
      <c r="A3958" s="106" t="s">
        <v>177</v>
      </c>
      <c r="B3958" s="14" t="s">
        <v>78</v>
      </c>
      <c r="C3958" s="14" t="s">
        <v>64</v>
      </c>
      <c r="D3958" s="14">
        <v>2017</v>
      </c>
      <c r="E3958" s="14">
        <v>2017</v>
      </c>
      <c r="F3958" s="14" t="s">
        <v>260</v>
      </c>
      <c r="G3958" s="26">
        <v>937</v>
      </c>
      <c r="H3958" s="26">
        <v>1645</v>
      </c>
      <c r="I3958" s="53">
        <v>4825</v>
      </c>
      <c r="J3958" s="30">
        <v>0.95</v>
      </c>
      <c r="K3958" s="30">
        <v>0.6071428571428571</v>
      </c>
      <c r="L3958" s="149">
        <v>71</v>
      </c>
      <c r="M3958" s="30">
        <v>0.29599999999999999</v>
      </c>
      <c r="N3958" s="30">
        <v>6.3500000000000001E-2</v>
      </c>
    </row>
    <row r="3959" spans="1:14">
      <c r="A3959" s="106" t="s">
        <v>178</v>
      </c>
      <c r="B3959" s="14" t="s">
        <v>77</v>
      </c>
      <c r="C3959" s="14" t="s">
        <v>64</v>
      </c>
      <c r="D3959" s="14">
        <v>2017</v>
      </c>
      <c r="E3959" s="14">
        <v>2017</v>
      </c>
      <c r="F3959" s="14" t="s">
        <v>260</v>
      </c>
      <c r="G3959" s="26">
        <v>50612</v>
      </c>
      <c r="H3959" s="26">
        <v>117038</v>
      </c>
      <c r="I3959" s="53">
        <v>257136</v>
      </c>
      <c r="J3959" s="30">
        <v>0.98274932614555255</v>
      </c>
      <c r="K3959" s="30">
        <v>0.92019950124688277</v>
      </c>
      <c r="L3959" s="149">
        <v>15</v>
      </c>
      <c r="M3959" s="30">
        <v>0.4</v>
      </c>
      <c r="N3959" s="30">
        <v>3.9600000000000003E-2</v>
      </c>
    </row>
    <row r="3960" spans="1:14">
      <c r="A3960" s="106" t="s">
        <v>179</v>
      </c>
      <c r="B3960" s="14" t="s">
        <v>78</v>
      </c>
      <c r="C3960" s="14" t="s">
        <v>64</v>
      </c>
      <c r="D3960" s="14">
        <v>2017</v>
      </c>
      <c r="E3960" s="14">
        <v>2017</v>
      </c>
      <c r="F3960" s="14" t="s">
        <v>260</v>
      </c>
      <c r="G3960" s="26">
        <v>2807</v>
      </c>
      <c r="H3960" s="26">
        <v>4955</v>
      </c>
      <c r="I3960" s="53">
        <v>14032</v>
      </c>
      <c r="J3960" s="30">
        <v>0.97478991596638653</v>
      </c>
      <c r="K3960" s="30">
        <v>0.96</v>
      </c>
      <c r="L3960" s="149">
        <v>71</v>
      </c>
      <c r="M3960" s="30">
        <v>0.29599999999999999</v>
      </c>
      <c r="N3960" s="30">
        <v>6.3500000000000001E-2</v>
      </c>
    </row>
    <row r="3961" spans="1:14">
      <c r="A3961" s="106" t="s">
        <v>180</v>
      </c>
      <c r="B3961" s="14" t="s">
        <v>77</v>
      </c>
      <c r="C3961" s="14" t="s">
        <v>64</v>
      </c>
      <c r="D3961" s="14">
        <v>2017</v>
      </c>
      <c r="E3961" s="14">
        <v>2017</v>
      </c>
      <c r="F3961" s="14" t="s">
        <v>260</v>
      </c>
      <c r="G3961" s="26">
        <v>34711</v>
      </c>
      <c r="H3961" s="26">
        <v>68560</v>
      </c>
      <c r="I3961" s="53">
        <v>233360</v>
      </c>
      <c r="J3961" s="30">
        <v>0.98535394629780304</v>
      </c>
      <c r="K3961" s="30">
        <v>0.96626506024096381</v>
      </c>
      <c r="L3961" s="149">
        <v>14</v>
      </c>
      <c r="M3961" s="30">
        <v>0.14299999999999999</v>
      </c>
      <c r="N3961" s="30">
        <v>7.3099999999999998E-2</v>
      </c>
    </row>
    <row r="3962" spans="1:14">
      <c r="A3962" s="106" t="s">
        <v>181</v>
      </c>
      <c r="B3962" s="14" t="s">
        <v>77</v>
      </c>
      <c r="C3962" s="14" t="s">
        <v>64</v>
      </c>
      <c r="D3962" s="14">
        <v>2017</v>
      </c>
      <c r="E3962" s="14">
        <v>2017</v>
      </c>
      <c r="F3962" s="14" t="s">
        <v>260</v>
      </c>
      <c r="G3962" s="26">
        <v>9887</v>
      </c>
      <c r="H3962" s="26">
        <v>18924</v>
      </c>
      <c r="I3962" s="53">
        <v>58987</v>
      </c>
      <c r="J3962" s="30">
        <v>0.94871794871794868</v>
      </c>
      <c r="K3962" s="30">
        <v>0.9375</v>
      </c>
      <c r="L3962" s="149">
        <v>71</v>
      </c>
      <c r="M3962" s="30">
        <v>0.29599999999999999</v>
      </c>
      <c r="N3962" s="30">
        <v>6.3500000000000001E-2</v>
      </c>
    </row>
    <row r="3963" spans="1:14">
      <c r="A3963" s="106" t="s">
        <v>182</v>
      </c>
      <c r="B3963" s="14" t="s">
        <v>78</v>
      </c>
      <c r="C3963" s="14" t="s">
        <v>64</v>
      </c>
      <c r="D3963" s="14">
        <v>2017</v>
      </c>
      <c r="E3963" s="14">
        <v>2017</v>
      </c>
      <c r="F3963" s="14" t="s">
        <v>260</v>
      </c>
      <c r="G3963" s="26">
        <v>6031</v>
      </c>
      <c r="H3963" s="26">
        <v>13075</v>
      </c>
      <c r="I3963" s="53">
        <v>32771</v>
      </c>
      <c r="J3963" s="30">
        <v>0.99691358024691357</v>
      </c>
      <c r="K3963" s="30">
        <v>0.9543568464730291</v>
      </c>
      <c r="L3963" s="149">
        <v>71</v>
      </c>
      <c r="M3963" s="30">
        <v>0.29599999999999999</v>
      </c>
      <c r="N3963" s="30">
        <v>6.3500000000000001E-2</v>
      </c>
    </row>
    <row r="3964" spans="1:14">
      <c r="A3964" s="56" t="s">
        <v>183</v>
      </c>
      <c r="B3964" s="14" t="s">
        <v>66</v>
      </c>
      <c r="C3964" s="14" t="s">
        <v>197</v>
      </c>
      <c r="D3964" s="14">
        <v>2017</v>
      </c>
      <c r="E3964" s="14">
        <v>2017</v>
      </c>
      <c r="F3964" s="14" t="s">
        <v>260</v>
      </c>
      <c r="G3964" s="26">
        <v>1985432</v>
      </c>
      <c r="H3964" s="26">
        <v>4085865</v>
      </c>
      <c r="I3964" s="148">
        <v>13358391</v>
      </c>
      <c r="J3964" s="30">
        <v>0.9841604048755046</v>
      </c>
      <c r="K3964" s="30">
        <v>0.93026985001133822</v>
      </c>
      <c r="L3964" s="149">
        <v>763</v>
      </c>
      <c r="M3964" s="30">
        <v>0.39100000000000001</v>
      </c>
      <c r="N3964" s="30">
        <v>6.1899999999999997E-2</v>
      </c>
    </row>
    <row r="3965" spans="1:14">
      <c r="A3965" s="56" t="s">
        <v>184</v>
      </c>
      <c r="B3965" s="14" t="s">
        <v>77</v>
      </c>
      <c r="C3965" s="14" t="s">
        <v>197</v>
      </c>
      <c r="D3965" s="14">
        <v>2017</v>
      </c>
      <c r="E3965" s="14">
        <v>2017</v>
      </c>
      <c r="F3965" s="14" t="s">
        <v>260</v>
      </c>
      <c r="G3965" s="26">
        <v>57382</v>
      </c>
      <c r="H3965" s="26">
        <v>107694</v>
      </c>
      <c r="I3965" s="148">
        <v>436371</v>
      </c>
      <c r="J3965" s="30" t="s">
        <v>66</v>
      </c>
      <c r="K3965" s="30" t="s">
        <v>66</v>
      </c>
      <c r="L3965" s="149">
        <v>20</v>
      </c>
      <c r="M3965" s="30">
        <v>0.45</v>
      </c>
      <c r="N3965" s="30">
        <v>3.1E-2</v>
      </c>
    </row>
    <row r="3966" spans="1:14">
      <c r="A3966" s="56" t="s">
        <v>185</v>
      </c>
      <c r="B3966" s="14" t="s">
        <v>78</v>
      </c>
      <c r="C3966" s="14" t="s">
        <v>197</v>
      </c>
      <c r="D3966" s="14">
        <v>2017</v>
      </c>
      <c r="E3966" s="14">
        <v>2017</v>
      </c>
      <c r="F3966" s="14" t="s">
        <v>260</v>
      </c>
      <c r="G3966" s="26">
        <v>78</v>
      </c>
      <c r="H3966" s="26">
        <v>137</v>
      </c>
      <c r="I3966" s="148">
        <v>323</v>
      </c>
      <c r="J3966" s="30">
        <v>1</v>
      </c>
      <c r="K3966" s="30">
        <v>0.66666666666666663</v>
      </c>
      <c r="L3966" s="149">
        <v>78</v>
      </c>
      <c r="M3966" s="30">
        <v>0.29499999999999998</v>
      </c>
      <c r="N3966" s="30">
        <v>8.4599999999999995E-2</v>
      </c>
    </row>
    <row r="3967" spans="1:14">
      <c r="A3967" s="56" t="s">
        <v>186</v>
      </c>
      <c r="B3967" s="14" t="s">
        <v>78</v>
      </c>
      <c r="C3967" s="14" t="s">
        <v>197</v>
      </c>
      <c r="D3967" s="14">
        <v>2017</v>
      </c>
      <c r="E3967" s="14">
        <v>2017</v>
      </c>
      <c r="F3967" s="14" t="s">
        <v>260</v>
      </c>
      <c r="G3967" s="26">
        <v>1666</v>
      </c>
      <c r="H3967" s="26">
        <v>3013</v>
      </c>
      <c r="I3967" s="148">
        <v>8206</v>
      </c>
      <c r="J3967" s="30">
        <v>1</v>
      </c>
      <c r="K3967" s="30">
        <v>0.98181818181818181</v>
      </c>
      <c r="L3967" s="149">
        <v>78</v>
      </c>
      <c r="M3967" s="30">
        <v>0.29499999999999998</v>
      </c>
      <c r="N3967" s="30">
        <v>8.4599999999999995E-2</v>
      </c>
    </row>
    <row r="3968" spans="1:14">
      <c r="A3968" s="56" t="s">
        <v>187</v>
      </c>
      <c r="B3968" s="14" t="s">
        <v>78</v>
      </c>
      <c r="C3968" s="14" t="s">
        <v>197</v>
      </c>
      <c r="D3968" s="14">
        <v>2017</v>
      </c>
      <c r="E3968" s="14">
        <v>2017</v>
      </c>
      <c r="F3968" s="14" t="s">
        <v>260</v>
      </c>
      <c r="G3968" s="26">
        <v>16544</v>
      </c>
      <c r="H3968" s="26">
        <v>30858</v>
      </c>
      <c r="I3968" s="148">
        <v>83016</v>
      </c>
      <c r="J3968" s="30">
        <v>0.9255079006772009</v>
      </c>
      <c r="K3968" s="30">
        <v>0.91233283803863297</v>
      </c>
      <c r="L3968" s="149">
        <v>78</v>
      </c>
      <c r="M3968" s="30">
        <v>0.29499999999999998</v>
      </c>
      <c r="N3968" s="30">
        <v>8.4599999999999995E-2</v>
      </c>
    </row>
    <row r="3969" spans="1:14">
      <c r="A3969" s="56" t="s">
        <v>188</v>
      </c>
      <c r="B3969" s="14" t="s">
        <v>78</v>
      </c>
      <c r="C3969" s="14" t="s">
        <v>197</v>
      </c>
      <c r="D3969" s="14">
        <v>2017</v>
      </c>
      <c r="E3969" s="14">
        <v>2017</v>
      </c>
      <c r="F3969" s="14" t="s">
        <v>260</v>
      </c>
      <c r="G3969" s="26">
        <v>2804</v>
      </c>
      <c r="H3969" s="26">
        <v>5025</v>
      </c>
      <c r="I3969" s="148">
        <v>12006</v>
      </c>
      <c r="J3969" s="30">
        <v>0.99411764705882355</v>
      </c>
      <c r="K3969" s="30">
        <v>0.89380530973451322</v>
      </c>
      <c r="L3969" s="149">
        <v>78</v>
      </c>
      <c r="M3969" s="30">
        <v>0.29499999999999998</v>
      </c>
      <c r="N3969" s="30">
        <v>8.4599999999999995E-2</v>
      </c>
    </row>
    <row r="3970" spans="1:14">
      <c r="A3970" s="56" t="s">
        <v>189</v>
      </c>
      <c r="B3970" s="14" t="s">
        <v>78</v>
      </c>
      <c r="C3970" s="14" t="s">
        <v>197</v>
      </c>
      <c r="D3970" s="14">
        <v>2017</v>
      </c>
      <c r="E3970" s="14">
        <v>2017</v>
      </c>
      <c r="F3970" s="14" t="s">
        <v>260</v>
      </c>
      <c r="G3970" s="26">
        <v>692</v>
      </c>
      <c r="H3970" s="26">
        <v>1535</v>
      </c>
      <c r="I3970" s="148">
        <v>9091</v>
      </c>
      <c r="J3970" s="30">
        <v>1</v>
      </c>
      <c r="K3970" s="30">
        <v>1</v>
      </c>
      <c r="L3970" s="149">
        <v>78</v>
      </c>
      <c r="M3970" s="30">
        <v>0.29499999999999998</v>
      </c>
      <c r="N3970" s="30">
        <v>8.4599999999999995E-2</v>
      </c>
    </row>
    <row r="3971" spans="1:14">
      <c r="A3971" s="56" t="s">
        <v>190</v>
      </c>
      <c r="B3971" s="14" t="s">
        <v>77</v>
      </c>
      <c r="C3971" s="14" t="s">
        <v>197</v>
      </c>
      <c r="D3971" s="14">
        <v>2017</v>
      </c>
      <c r="E3971" s="14">
        <v>2017</v>
      </c>
      <c r="F3971" s="14" t="s">
        <v>260</v>
      </c>
      <c r="G3971" s="26">
        <v>31606</v>
      </c>
      <c r="H3971" s="26">
        <v>62627</v>
      </c>
      <c r="I3971" s="148">
        <v>272689</v>
      </c>
      <c r="J3971" s="30">
        <v>0.97023809523809523</v>
      </c>
      <c r="K3971" s="30">
        <v>0.9836601307189542</v>
      </c>
      <c r="L3971" s="149">
        <v>12</v>
      </c>
      <c r="M3971" s="30">
        <v>0.33300000000000002</v>
      </c>
      <c r="N3971" s="30">
        <v>5.8500000000000003E-2</v>
      </c>
    </row>
    <row r="3972" spans="1:14">
      <c r="A3972" s="56" t="s">
        <v>191</v>
      </c>
      <c r="B3972" s="14" t="s">
        <v>78</v>
      </c>
      <c r="C3972" s="14" t="s">
        <v>197</v>
      </c>
      <c r="D3972" s="14">
        <v>2017</v>
      </c>
      <c r="E3972" s="14">
        <v>2017</v>
      </c>
      <c r="F3972" s="14" t="s">
        <v>260</v>
      </c>
      <c r="G3972" s="26">
        <v>2577</v>
      </c>
      <c r="H3972" s="26">
        <v>5280</v>
      </c>
      <c r="I3972" s="148">
        <v>12065</v>
      </c>
      <c r="J3972" s="30">
        <v>1</v>
      </c>
      <c r="K3972" s="30">
        <v>0.97701149425287359</v>
      </c>
      <c r="L3972" s="149">
        <v>78</v>
      </c>
      <c r="M3972" s="30">
        <v>0.29499999999999998</v>
      </c>
      <c r="N3972" s="30">
        <v>8.4599999999999995E-2</v>
      </c>
    </row>
    <row r="3973" spans="1:14">
      <c r="A3973" s="56" t="s">
        <v>192</v>
      </c>
      <c r="B3973" s="14" t="s">
        <v>78</v>
      </c>
      <c r="C3973" s="14" t="s">
        <v>197</v>
      </c>
      <c r="D3973" s="14">
        <v>2017</v>
      </c>
      <c r="E3973" s="14">
        <v>2017</v>
      </c>
      <c r="F3973" s="14" t="s">
        <v>260</v>
      </c>
      <c r="G3973" s="26">
        <v>6789</v>
      </c>
      <c r="H3973" s="26">
        <v>11966</v>
      </c>
      <c r="I3973" s="148">
        <v>38644</v>
      </c>
      <c r="J3973" s="30">
        <v>0.99704142011834318</v>
      </c>
      <c r="K3973" s="30">
        <v>0.98367346938775513</v>
      </c>
      <c r="L3973" s="149">
        <v>78</v>
      </c>
      <c r="M3973" s="30">
        <v>0.29499999999999998</v>
      </c>
      <c r="N3973" s="30">
        <v>8.4599999999999995E-2</v>
      </c>
    </row>
    <row r="3974" spans="1:14">
      <c r="A3974" s="106" t="s">
        <v>134</v>
      </c>
      <c r="B3974" s="14" t="s">
        <v>77</v>
      </c>
      <c r="C3974" s="14" t="s">
        <v>197</v>
      </c>
      <c r="D3974" s="14">
        <v>2017</v>
      </c>
      <c r="E3974" s="14">
        <v>2017</v>
      </c>
      <c r="F3974" s="14" t="s">
        <v>260</v>
      </c>
      <c r="G3974" s="26">
        <v>88665</v>
      </c>
      <c r="H3974" s="26">
        <v>204992</v>
      </c>
      <c r="I3974" s="148">
        <v>491423</v>
      </c>
      <c r="J3974" s="30">
        <v>0.95606750602732382</v>
      </c>
      <c r="K3974" s="30">
        <v>0.94394971189104238</v>
      </c>
      <c r="L3974" s="149">
        <v>36</v>
      </c>
      <c r="M3974" s="30">
        <v>0.41699999999999998</v>
      </c>
      <c r="N3974" s="30">
        <v>3.9E-2</v>
      </c>
    </row>
    <row r="3975" spans="1:14">
      <c r="A3975" s="106" t="s">
        <v>135</v>
      </c>
      <c r="B3975" s="14" t="s">
        <v>78</v>
      </c>
      <c r="C3975" s="14" t="s">
        <v>197</v>
      </c>
      <c r="D3975" s="14">
        <v>2017</v>
      </c>
      <c r="E3975" s="14">
        <v>2017</v>
      </c>
      <c r="F3975" s="14" t="s">
        <v>260</v>
      </c>
      <c r="G3975" s="26">
        <v>1508</v>
      </c>
      <c r="H3975" s="26">
        <v>3456</v>
      </c>
      <c r="I3975" s="148">
        <v>12485</v>
      </c>
      <c r="J3975" s="30">
        <v>0.97727272727272729</v>
      </c>
      <c r="K3975" s="30">
        <v>1</v>
      </c>
      <c r="L3975" s="149">
        <v>78</v>
      </c>
      <c r="M3975" s="30">
        <v>0.29499999999999998</v>
      </c>
      <c r="N3975" s="30">
        <v>8.4599999999999995E-2</v>
      </c>
    </row>
    <row r="3976" spans="1:14">
      <c r="A3976" s="106" t="s">
        <v>136</v>
      </c>
      <c r="B3976" s="14" t="s">
        <v>78</v>
      </c>
      <c r="C3976" s="14" t="s">
        <v>197</v>
      </c>
      <c r="D3976" s="14">
        <v>2017</v>
      </c>
      <c r="E3976" s="14">
        <v>2017</v>
      </c>
      <c r="F3976" s="14" t="s">
        <v>260</v>
      </c>
      <c r="G3976" s="26">
        <v>11991</v>
      </c>
      <c r="H3976" s="26">
        <v>20350</v>
      </c>
      <c r="I3976" s="148">
        <v>55331</v>
      </c>
      <c r="J3976" s="30">
        <v>0.99380804953560375</v>
      </c>
      <c r="K3976" s="30">
        <v>0.97876857749469215</v>
      </c>
      <c r="L3976" s="149">
        <v>78</v>
      </c>
      <c r="M3976" s="30">
        <v>0.29499999999999998</v>
      </c>
      <c r="N3976" s="30">
        <v>8.4599999999999995E-2</v>
      </c>
    </row>
    <row r="3977" spans="1:14">
      <c r="A3977" s="106" t="s">
        <v>137</v>
      </c>
      <c r="B3977" s="14" t="s">
        <v>78</v>
      </c>
      <c r="C3977" s="14" t="s">
        <v>197</v>
      </c>
      <c r="D3977" s="14">
        <v>2017</v>
      </c>
      <c r="E3977" s="14">
        <v>2017</v>
      </c>
      <c r="F3977" s="14" t="s">
        <v>260</v>
      </c>
      <c r="G3977" s="26">
        <v>17388</v>
      </c>
      <c r="H3977" s="26">
        <v>42136</v>
      </c>
      <c r="I3977" s="148">
        <v>95204</v>
      </c>
      <c r="J3977" s="30">
        <v>0.97406639004149376</v>
      </c>
      <c r="K3977" s="30">
        <v>0.92482517482517479</v>
      </c>
      <c r="L3977" s="149">
        <v>78</v>
      </c>
      <c r="M3977" s="30">
        <v>0.29499999999999998</v>
      </c>
      <c r="N3977" s="30">
        <v>8.4599999999999995E-2</v>
      </c>
    </row>
    <row r="3978" spans="1:14">
      <c r="A3978" s="106" t="s">
        <v>138</v>
      </c>
      <c r="B3978" s="14" t="s">
        <v>78</v>
      </c>
      <c r="C3978" s="14" t="s">
        <v>197</v>
      </c>
      <c r="D3978" s="14">
        <v>2017</v>
      </c>
      <c r="E3978" s="14">
        <v>2017</v>
      </c>
      <c r="F3978" s="14" t="s">
        <v>260</v>
      </c>
      <c r="G3978" s="26">
        <v>1017</v>
      </c>
      <c r="H3978" s="26">
        <v>1965</v>
      </c>
      <c r="I3978" s="148">
        <v>5525</v>
      </c>
      <c r="J3978" s="30">
        <v>1</v>
      </c>
      <c r="K3978" s="30">
        <v>0.83870967741935487</v>
      </c>
      <c r="L3978" s="149">
        <v>78</v>
      </c>
      <c r="M3978" s="30">
        <v>0.29499999999999998</v>
      </c>
      <c r="N3978" s="30">
        <v>8.4599999999999995E-2</v>
      </c>
    </row>
    <row r="3979" spans="1:14">
      <c r="A3979" s="106" t="s">
        <v>139</v>
      </c>
      <c r="B3979" s="14" t="s">
        <v>78</v>
      </c>
      <c r="C3979" s="14" t="s">
        <v>197</v>
      </c>
      <c r="D3979" s="14">
        <v>2017</v>
      </c>
      <c r="E3979" s="14">
        <v>2017</v>
      </c>
      <c r="F3979" s="14" t="s">
        <v>260</v>
      </c>
      <c r="G3979" s="26">
        <v>68941</v>
      </c>
      <c r="H3979" s="26">
        <v>159703</v>
      </c>
      <c r="I3979" s="148">
        <v>412800</v>
      </c>
      <c r="J3979" s="30">
        <v>0.99063962558502339</v>
      </c>
      <c r="K3979" s="30">
        <v>0.92347548824232761</v>
      </c>
      <c r="L3979" s="149">
        <v>18</v>
      </c>
      <c r="M3979" s="30">
        <v>0.222</v>
      </c>
      <c r="N3979" s="30">
        <v>1.6199999999999999E-2</v>
      </c>
    </row>
    <row r="3980" spans="1:14">
      <c r="A3980" s="106" t="s">
        <v>140</v>
      </c>
      <c r="B3980" s="14" t="s">
        <v>78</v>
      </c>
      <c r="C3980" s="14" t="s">
        <v>197</v>
      </c>
      <c r="D3980" s="14">
        <v>2017</v>
      </c>
      <c r="E3980" s="14">
        <v>2017</v>
      </c>
      <c r="F3980" s="14" t="s">
        <v>260</v>
      </c>
      <c r="G3980" s="26">
        <v>10585</v>
      </c>
      <c r="H3980" s="26">
        <v>23866</v>
      </c>
      <c r="I3980" s="148">
        <v>57834</v>
      </c>
      <c r="J3980" s="30">
        <v>0.99672131147540988</v>
      </c>
      <c r="K3980" s="30">
        <v>0.91911764705882348</v>
      </c>
      <c r="L3980" s="149">
        <v>78</v>
      </c>
      <c r="M3980" s="30">
        <v>0.29499999999999998</v>
      </c>
      <c r="N3980" s="30">
        <v>8.4599999999999995E-2</v>
      </c>
    </row>
    <row r="3981" spans="1:14">
      <c r="A3981" s="106" t="s">
        <v>141</v>
      </c>
      <c r="B3981" s="14" t="s">
        <v>78</v>
      </c>
      <c r="C3981" s="14" t="s">
        <v>197</v>
      </c>
      <c r="D3981" s="14">
        <v>2017</v>
      </c>
      <c r="E3981" s="14">
        <v>2017</v>
      </c>
      <c r="F3981" s="14" t="s">
        <v>260</v>
      </c>
      <c r="G3981" s="26">
        <v>6406</v>
      </c>
      <c r="H3981" s="26">
        <v>11846</v>
      </c>
      <c r="I3981" s="148">
        <v>32831</v>
      </c>
      <c r="J3981" s="30">
        <v>0.930379746835443</v>
      </c>
      <c r="K3981" s="30">
        <v>0.87735849056603776</v>
      </c>
      <c r="L3981" s="149">
        <v>78</v>
      </c>
      <c r="M3981" s="30">
        <v>0.29499999999999998</v>
      </c>
      <c r="N3981" s="30">
        <v>8.4599999999999995E-2</v>
      </c>
    </row>
    <row r="3982" spans="1:14">
      <c r="A3982" s="106" t="s">
        <v>142</v>
      </c>
      <c r="B3982" s="14" t="s">
        <v>78</v>
      </c>
      <c r="C3982" s="14" t="s">
        <v>197</v>
      </c>
      <c r="D3982" s="14">
        <v>2017</v>
      </c>
      <c r="E3982" s="14">
        <v>2017</v>
      </c>
      <c r="F3982" s="14" t="s">
        <v>260</v>
      </c>
      <c r="G3982" s="26">
        <v>1582</v>
      </c>
      <c r="H3982" s="26">
        <v>3172</v>
      </c>
      <c r="I3982" s="148">
        <v>8079</v>
      </c>
      <c r="J3982" s="30">
        <v>0.96052631578947367</v>
      </c>
      <c r="K3982" s="30">
        <v>0.8936170212765957</v>
      </c>
      <c r="L3982" s="149">
        <v>78</v>
      </c>
      <c r="M3982" s="30">
        <v>0.29499999999999998</v>
      </c>
      <c r="N3982" s="30">
        <v>8.4599999999999995E-2</v>
      </c>
    </row>
    <row r="3983" spans="1:14">
      <c r="A3983" s="106" t="s">
        <v>143</v>
      </c>
      <c r="B3983" s="14" t="s">
        <v>79</v>
      </c>
      <c r="C3983" s="14" t="s">
        <v>197</v>
      </c>
      <c r="D3983" s="14">
        <v>2017</v>
      </c>
      <c r="E3983" s="14">
        <v>2017</v>
      </c>
      <c r="F3983" s="14" t="s">
        <v>260</v>
      </c>
      <c r="G3983" s="26">
        <v>539658</v>
      </c>
      <c r="H3983" s="26">
        <v>1080306</v>
      </c>
      <c r="I3983" s="148">
        <v>3965474</v>
      </c>
      <c r="J3983" s="30">
        <v>0.9858131880603791</v>
      </c>
      <c r="K3983" s="30">
        <v>0.90716078798451261</v>
      </c>
      <c r="L3983" s="149">
        <v>280</v>
      </c>
      <c r="M3983" s="30">
        <v>0.47099999999999997</v>
      </c>
      <c r="N3983" s="30">
        <v>0.10100000000000001</v>
      </c>
    </row>
    <row r="3984" spans="1:14">
      <c r="A3984" s="106" t="s">
        <v>144</v>
      </c>
      <c r="B3984" s="14" t="s">
        <v>78</v>
      </c>
      <c r="C3984" s="14" t="s">
        <v>197</v>
      </c>
      <c r="D3984" s="14">
        <v>2017</v>
      </c>
      <c r="E3984" s="14">
        <v>2017</v>
      </c>
      <c r="F3984" s="14" t="s">
        <v>260</v>
      </c>
      <c r="G3984" s="26">
        <v>11312</v>
      </c>
      <c r="H3984" s="26">
        <v>27445</v>
      </c>
      <c r="I3984" s="148">
        <v>70413</v>
      </c>
      <c r="J3984" s="30">
        <v>0.99285714285714288</v>
      </c>
      <c r="K3984" s="30">
        <v>0.99186991869918695</v>
      </c>
      <c r="L3984" s="149">
        <v>78</v>
      </c>
      <c r="M3984" s="30">
        <v>0.29499999999999998</v>
      </c>
      <c r="N3984" s="30">
        <v>8.4599999999999995E-2</v>
      </c>
    </row>
    <row r="3985" spans="1:14">
      <c r="A3985" s="106" t="s">
        <v>145</v>
      </c>
      <c r="B3985" s="14" t="s">
        <v>78</v>
      </c>
      <c r="C3985" s="14" t="s">
        <v>197</v>
      </c>
      <c r="D3985" s="14">
        <v>2017</v>
      </c>
      <c r="E3985" s="14">
        <v>2017</v>
      </c>
      <c r="F3985" s="14" t="s">
        <v>260</v>
      </c>
      <c r="G3985" s="26">
        <v>5972</v>
      </c>
      <c r="H3985" s="26">
        <v>9897</v>
      </c>
      <c r="I3985" s="148">
        <v>47502</v>
      </c>
      <c r="J3985" s="30">
        <v>0.98422712933753942</v>
      </c>
      <c r="K3985" s="30">
        <v>0.93896713615023475</v>
      </c>
      <c r="L3985" s="149">
        <v>78</v>
      </c>
      <c r="M3985" s="30">
        <v>0.29499999999999998</v>
      </c>
      <c r="N3985" s="30">
        <v>8.4599999999999995E-2</v>
      </c>
    </row>
    <row r="3986" spans="1:14">
      <c r="A3986" s="106" t="s">
        <v>146</v>
      </c>
      <c r="B3986" s="14" t="s">
        <v>78</v>
      </c>
      <c r="C3986" s="14" t="s">
        <v>197</v>
      </c>
      <c r="D3986" s="14">
        <v>2017</v>
      </c>
      <c r="E3986" s="14">
        <v>2017</v>
      </c>
      <c r="F3986" s="14" t="s">
        <v>260</v>
      </c>
      <c r="G3986" s="26">
        <v>1023</v>
      </c>
      <c r="H3986" s="26">
        <v>1856</v>
      </c>
      <c r="I3986" s="148">
        <v>4846</v>
      </c>
      <c r="J3986" s="30">
        <v>0.89583333333333337</v>
      </c>
      <c r="K3986" s="30">
        <v>0.66666666666666663</v>
      </c>
      <c r="L3986" s="149">
        <v>78</v>
      </c>
      <c r="M3986" s="30">
        <v>0.29499999999999998</v>
      </c>
      <c r="N3986" s="30">
        <v>8.4599999999999995E-2</v>
      </c>
    </row>
    <row r="3987" spans="1:14">
      <c r="A3987" s="106" t="s">
        <v>147</v>
      </c>
      <c r="B3987" s="14" t="s">
        <v>78</v>
      </c>
      <c r="C3987" s="14" t="s">
        <v>197</v>
      </c>
      <c r="D3987" s="14">
        <v>2017</v>
      </c>
      <c r="E3987" s="14">
        <v>2017</v>
      </c>
      <c r="F3987" s="14" t="s">
        <v>260</v>
      </c>
      <c r="G3987" s="26">
        <v>6320</v>
      </c>
      <c r="H3987" s="26">
        <v>11736</v>
      </c>
      <c r="I3987" s="148">
        <v>41688</v>
      </c>
      <c r="J3987" s="30">
        <v>0.93603411513859269</v>
      </c>
      <c r="K3987" s="30">
        <v>0.94551282051282048</v>
      </c>
      <c r="L3987" s="149">
        <v>78</v>
      </c>
      <c r="M3987" s="30">
        <v>0.29499999999999998</v>
      </c>
      <c r="N3987" s="30">
        <v>8.4599999999999995E-2</v>
      </c>
    </row>
    <row r="3988" spans="1:14">
      <c r="A3988" s="106" t="s">
        <v>148</v>
      </c>
      <c r="B3988" s="14" t="s">
        <v>78</v>
      </c>
      <c r="C3988" s="14" t="s">
        <v>197</v>
      </c>
      <c r="D3988" s="14">
        <v>2017</v>
      </c>
      <c r="E3988" s="14">
        <v>2017</v>
      </c>
      <c r="F3988" s="14" t="s">
        <v>260</v>
      </c>
      <c r="G3988" s="26">
        <v>23439</v>
      </c>
      <c r="H3988" s="26">
        <v>54193</v>
      </c>
      <c r="I3988" s="148">
        <v>139557</v>
      </c>
      <c r="J3988" s="30">
        <v>0.97633744855967075</v>
      </c>
      <c r="K3988" s="30">
        <v>0.95594713656387664</v>
      </c>
      <c r="L3988" s="149">
        <v>6</v>
      </c>
      <c r="M3988" s="30">
        <v>0</v>
      </c>
      <c r="N3988" s="30">
        <v>3.2300000000000002E-2</v>
      </c>
    </row>
    <row r="3989" spans="1:14">
      <c r="A3989" s="106" t="s">
        <v>149</v>
      </c>
      <c r="B3989" s="14" t="s">
        <v>78</v>
      </c>
      <c r="C3989" s="14" t="s">
        <v>197</v>
      </c>
      <c r="D3989" s="14">
        <v>2017</v>
      </c>
      <c r="E3989" s="14">
        <v>2017</v>
      </c>
      <c r="F3989" s="14" t="s">
        <v>260</v>
      </c>
      <c r="G3989" s="26">
        <v>544</v>
      </c>
      <c r="H3989" s="26">
        <v>1172</v>
      </c>
      <c r="I3989" s="148">
        <v>3195</v>
      </c>
      <c r="J3989" s="30">
        <v>0.91891891891891886</v>
      </c>
      <c r="K3989" s="30">
        <v>0.96</v>
      </c>
      <c r="L3989" s="149">
        <v>78</v>
      </c>
      <c r="M3989" s="30">
        <v>0.29499999999999998</v>
      </c>
      <c r="N3989" s="30">
        <v>8.4599999999999995E-2</v>
      </c>
    </row>
    <row r="3990" spans="1:14">
      <c r="A3990" s="106" t="s">
        <v>150</v>
      </c>
      <c r="B3990" s="14" t="s">
        <v>78</v>
      </c>
      <c r="C3990" s="14" t="s">
        <v>197</v>
      </c>
      <c r="D3990" s="14">
        <v>2017</v>
      </c>
      <c r="E3990" s="14">
        <v>2017</v>
      </c>
      <c r="F3990" s="14" t="s">
        <v>260</v>
      </c>
      <c r="G3990" s="26">
        <v>392</v>
      </c>
      <c r="H3990" s="26">
        <v>675</v>
      </c>
      <c r="I3990" s="148">
        <v>3700</v>
      </c>
      <c r="J3990" s="30">
        <v>1</v>
      </c>
      <c r="K3990" s="30">
        <v>1</v>
      </c>
      <c r="L3990" s="149">
        <v>78</v>
      </c>
      <c r="M3990" s="30">
        <v>0.29499999999999998</v>
      </c>
      <c r="N3990" s="30">
        <v>8.4599999999999995E-2</v>
      </c>
    </row>
    <row r="3991" spans="1:14">
      <c r="A3991" s="106" t="s">
        <v>151</v>
      </c>
      <c r="B3991" s="14" t="s">
        <v>78</v>
      </c>
      <c r="C3991" s="14" t="s">
        <v>197</v>
      </c>
      <c r="D3991" s="14">
        <v>2017</v>
      </c>
      <c r="E3991" s="14">
        <v>2017</v>
      </c>
      <c r="F3991" s="14" t="s">
        <v>260</v>
      </c>
      <c r="G3991" s="26">
        <v>19822</v>
      </c>
      <c r="H3991" s="26">
        <v>43219</v>
      </c>
      <c r="I3991" s="148">
        <v>186418</v>
      </c>
      <c r="J3991" s="30">
        <v>0.99701789264413521</v>
      </c>
      <c r="K3991" s="30">
        <v>0.94763513513513509</v>
      </c>
      <c r="L3991" s="149">
        <v>7</v>
      </c>
      <c r="M3991" s="30">
        <v>0.28599999999999998</v>
      </c>
      <c r="N3991" s="30">
        <v>2.98E-2</v>
      </c>
    </row>
    <row r="3992" spans="1:14">
      <c r="A3992" s="106" t="s">
        <v>152</v>
      </c>
      <c r="B3992" s="14" t="s">
        <v>78</v>
      </c>
      <c r="C3992" s="14" t="s">
        <v>197</v>
      </c>
      <c r="D3992" s="14">
        <v>2017</v>
      </c>
      <c r="E3992" s="14">
        <v>2017</v>
      </c>
      <c r="F3992" s="14" t="s">
        <v>260</v>
      </c>
      <c r="G3992" s="26">
        <v>3127</v>
      </c>
      <c r="H3992" s="26">
        <v>6224</v>
      </c>
      <c r="I3992" s="148">
        <v>32166</v>
      </c>
      <c r="J3992" s="30">
        <v>0.93233082706766912</v>
      </c>
      <c r="K3992" s="30">
        <v>0.9101123595505618</v>
      </c>
      <c r="L3992" s="149">
        <v>78</v>
      </c>
      <c r="M3992" s="30">
        <v>0.29499999999999998</v>
      </c>
      <c r="N3992" s="30">
        <v>8.4599999999999995E-2</v>
      </c>
    </row>
    <row r="3993" spans="1:14">
      <c r="A3993" s="106" t="s">
        <v>153</v>
      </c>
      <c r="B3993" s="14" t="s">
        <v>78</v>
      </c>
      <c r="C3993" s="14" t="s">
        <v>197</v>
      </c>
      <c r="D3993" s="14">
        <v>2017</v>
      </c>
      <c r="E3993" s="14">
        <v>2017</v>
      </c>
      <c r="F3993" s="14" t="s">
        <v>260</v>
      </c>
      <c r="G3993" s="26">
        <v>4101</v>
      </c>
      <c r="H3993" s="26">
        <v>7086</v>
      </c>
      <c r="I3993" s="148">
        <v>25210</v>
      </c>
      <c r="J3993" s="30">
        <v>0.89639639639639634</v>
      </c>
      <c r="K3993" s="30">
        <v>0.85620915032679734</v>
      </c>
      <c r="L3993" s="149">
        <v>78</v>
      </c>
      <c r="M3993" s="30">
        <v>0.29499999999999998</v>
      </c>
      <c r="N3993" s="30">
        <v>8.4599999999999995E-2</v>
      </c>
    </row>
    <row r="3994" spans="1:14">
      <c r="A3994" s="106" t="s">
        <v>154</v>
      </c>
      <c r="B3994" s="14" t="s">
        <v>77</v>
      </c>
      <c r="C3994" s="14" t="s">
        <v>197</v>
      </c>
      <c r="D3994" s="14">
        <v>2017</v>
      </c>
      <c r="E3994" s="14">
        <v>2017</v>
      </c>
      <c r="F3994" s="14" t="s">
        <v>260</v>
      </c>
      <c r="G3994" s="26">
        <v>115627</v>
      </c>
      <c r="H3994" s="26">
        <v>233036</v>
      </c>
      <c r="I3994" s="148">
        <v>896981</v>
      </c>
      <c r="J3994" s="30">
        <v>0.99591305963217536</v>
      </c>
      <c r="K3994" s="30">
        <v>0.99412751677852351</v>
      </c>
      <c r="L3994" s="149">
        <v>42</v>
      </c>
      <c r="M3994" s="30">
        <v>0.35699999999999998</v>
      </c>
      <c r="N3994" s="30">
        <v>6.3700000000000007E-2</v>
      </c>
    </row>
    <row r="3995" spans="1:14">
      <c r="A3995" s="106" t="s">
        <v>155</v>
      </c>
      <c r="B3995" s="14" t="s">
        <v>77</v>
      </c>
      <c r="C3995" s="14" t="s">
        <v>197</v>
      </c>
      <c r="D3995" s="14">
        <v>2017</v>
      </c>
      <c r="E3995" s="14">
        <v>2017</v>
      </c>
      <c r="F3995" s="14" t="s">
        <v>260</v>
      </c>
      <c r="G3995" s="26">
        <v>8686</v>
      </c>
      <c r="H3995" s="26">
        <v>16186</v>
      </c>
      <c r="I3995" s="148">
        <v>61812</v>
      </c>
      <c r="J3995" s="30">
        <v>1</v>
      </c>
      <c r="K3995" s="30">
        <v>0.8839285714285714</v>
      </c>
      <c r="L3995" s="149">
        <v>78</v>
      </c>
      <c r="M3995" s="30">
        <v>0.29499999999999998</v>
      </c>
      <c r="N3995" s="30">
        <v>8.4599999999999995E-2</v>
      </c>
    </row>
    <row r="3996" spans="1:14">
      <c r="A3996" s="106" t="s">
        <v>156</v>
      </c>
      <c r="B3996" s="14" t="s">
        <v>78</v>
      </c>
      <c r="C3996" s="14" t="s">
        <v>197</v>
      </c>
      <c r="D3996" s="14">
        <v>2017</v>
      </c>
      <c r="E3996" s="14">
        <v>2017</v>
      </c>
      <c r="F3996" s="14" t="s">
        <v>260</v>
      </c>
      <c r="G3996" s="26">
        <v>1082</v>
      </c>
      <c r="H3996" s="26">
        <v>1960</v>
      </c>
      <c r="I3996" s="148">
        <v>6478</v>
      </c>
      <c r="J3996" s="30">
        <v>0.98809523809523814</v>
      </c>
      <c r="K3996" s="30">
        <v>0.93939393939393945</v>
      </c>
      <c r="L3996" s="149">
        <v>78</v>
      </c>
      <c r="M3996" s="30">
        <v>0.29499999999999998</v>
      </c>
      <c r="N3996" s="30">
        <v>8.4599999999999995E-2</v>
      </c>
    </row>
    <row r="3997" spans="1:14">
      <c r="A3997" s="106" t="s">
        <v>157</v>
      </c>
      <c r="B3997" s="14" t="s">
        <v>78</v>
      </c>
      <c r="C3997" s="14" t="s">
        <v>197</v>
      </c>
      <c r="D3997" s="14">
        <v>2017</v>
      </c>
      <c r="E3997" s="14">
        <v>2017</v>
      </c>
      <c r="F3997" s="14" t="s">
        <v>260</v>
      </c>
      <c r="G3997" s="26">
        <v>123150</v>
      </c>
      <c r="H3997" s="26">
        <v>271909</v>
      </c>
      <c r="I3997" s="148">
        <v>837547</v>
      </c>
      <c r="J3997" s="30">
        <v>0.99561961283029532</v>
      </c>
      <c r="K3997" s="30">
        <v>0.93817878028404345</v>
      </c>
      <c r="L3997" s="149">
        <v>35</v>
      </c>
      <c r="M3997" s="30">
        <v>0.314</v>
      </c>
      <c r="N3997" s="30">
        <v>4.7800000000000002E-2</v>
      </c>
    </row>
    <row r="3998" spans="1:14">
      <c r="A3998" s="106" t="s">
        <v>158</v>
      </c>
      <c r="B3998" s="14" t="s">
        <v>77</v>
      </c>
      <c r="C3998" s="14" t="s">
        <v>197</v>
      </c>
      <c r="D3998" s="14">
        <v>2017</v>
      </c>
      <c r="E3998" s="14">
        <v>2017</v>
      </c>
      <c r="F3998" s="14" t="s">
        <v>260</v>
      </c>
      <c r="G3998" s="26">
        <v>98666</v>
      </c>
      <c r="H3998" s="26">
        <v>205778</v>
      </c>
      <c r="I3998" s="148">
        <v>551880</v>
      </c>
      <c r="J3998" s="30">
        <v>0.99525638129658911</v>
      </c>
      <c r="K3998" s="30">
        <v>0.98845598845598848</v>
      </c>
      <c r="L3998" s="149">
        <v>38</v>
      </c>
      <c r="M3998" s="30">
        <v>0.5</v>
      </c>
      <c r="N3998" s="30">
        <v>4.2099999999999999E-2</v>
      </c>
    </row>
    <row r="3999" spans="1:14">
      <c r="A3999" s="106" t="s">
        <v>159</v>
      </c>
      <c r="B3999" s="14" t="s">
        <v>78</v>
      </c>
      <c r="C3999" s="14" t="s">
        <v>197</v>
      </c>
      <c r="D3999" s="14">
        <v>2017</v>
      </c>
      <c r="E3999" s="14">
        <v>2017</v>
      </c>
      <c r="F3999" s="14" t="s">
        <v>260</v>
      </c>
      <c r="G3999" s="26">
        <v>2145</v>
      </c>
      <c r="H3999" s="26">
        <v>4763</v>
      </c>
      <c r="I3999" s="148">
        <v>18630</v>
      </c>
      <c r="J3999" s="30">
        <v>0.98958333333333337</v>
      </c>
      <c r="K3999" s="30">
        <v>0.95454545454545459</v>
      </c>
      <c r="L3999" s="149">
        <v>78</v>
      </c>
      <c r="M3999" s="30">
        <v>0.29499999999999998</v>
      </c>
      <c r="N3999" s="30">
        <v>8.4599999999999995E-2</v>
      </c>
    </row>
    <row r="4000" spans="1:14">
      <c r="A4000" s="106" t="s">
        <v>160</v>
      </c>
      <c r="B4000" s="14" t="s">
        <v>78</v>
      </c>
      <c r="C4000" s="14" t="s">
        <v>197</v>
      </c>
      <c r="D4000" s="14">
        <v>2017</v>
      </c>
      <c r="E4000" s="14">
        <v>2017</v>
      </c>
      <c r="F4000" s="14" t="s">
        <v>260</v>
      </c>
      <c r="G4000" s="26">
        <v>166053</v>
      </c>
      <c r="H4000" s="26">
        <v>361938</v>
      </c>
      <c r="I4000" s="148">
        <v>883706</v>
      </c>
      <c r="J4000" s="30">
        <v>0.99482084346263611</v>
      </c>
      <c r="K4000" s="30">
        <v>0.94178565824572413</v>
      </c>
      <c r="L4000" s="149">
        <v>46</v>
      </c>
      <c r="M4000" s="30">
        <v>0.26100000000000001</v>
      </c>
      <c r="N4000" s="30">
        <v>3.6999999999999998E-2</v>
      </c>
    </row>
    <row r="4001" spans="1:14">
      <c r="A4001" s="106" t="s">
        <v>161</v>
      </c>
      <c r="B4001" s="14" t="s">
        <v>77</v>
      </c>
      <c r="C4001" s="14" t="s">
        <v>197</v>
      </c>
      <c r="D4001" s="14">
        <v>2017</v>
      </c>
      <c r="E4001" s="14">
        <v>2017</v>
      </c>
      <c r="F4001" s="14" t="s">
        <v>260</v>
      </c>
      <c r="G4001" s="26">
        <v>133572</v>
      </c>
      <c r="H4001" s="26">
        <v>267512</v>
      </c>
      <c r="I4001" s="148">
        <v>899120</v>
      </c>
      <c r="J4001" s="30">
        <v>0.98243846264574641</v>
      </c>
      <c r="K4001" s="30">
        <v>0.95470249520153549</v>
      </c>
      <c r="L4001" s="149">
        <v>59</v>
      </c>
      <c r="M4001" s="30">
        <v>0.42399999999999999</v>
      </c>
      <c r="N4001" s="30">
        <v>2.76E-2</v>
      </c>
    </row>
    <row r="4002" spans="1:14">
      <c r="A4002" s="106" t="s">
        <v>162</v>
      </c>
      <c r="B4002" s="14" t="s">
        <v>77</v>
      </c>
      <c r="C4002" s="14" t="s">
        <v>197</v>
      </c>
      <c r="D4002" s="14">
        <v>2017</v>
      </c>
      <c r="E4002" s="14">
        <v>2017</v>
      </c>
      <c r="F4002" s="14" t="s">
        <v>260</v>
      </c>
      <c r="G4002" s="26">
        <v>34152</v>
      </c>
      <c r="H4002" s="26">
        <v>50937</v>
      </c>
      <c r="I4002" s="148">
        <v>221915</v>
      </c>
      <c r="J4002" s="30">
        <v>0.98618618618618614</v>
      </c>
      <c r="K4002" s="30">
        <v>0.90364277320799058</v>
      </c>
      <c r="L4002" s="149">
        <v>10</v>
      </c>
      <c r="M4002" s="30">
        <v>0.3</v>
      </c>
      <c r="N4002" s="30">
        <v>8.3000000000000004E-2</v>
      </c>
    </row>
    <row r="4003" spans="1:14">
      <c r="A4003" s="106" t="s">
        <v>163</v>
      </c>
      <c r="B4003" s="14" t="s">
        <v>78</v>
      </c>
      <c r="C4003" s="14" t="s">
        <v>197</v>
      </c>
      <c r="D4003" s="14">
        <v>2017</v>
      </c>
      <c r="E4003" s="14">
        <v>2017</v>
      </c>
      <c r="F4003" s="14" t="s">
        <v>260</v>
      </c>
      <c r="G4003" s="26">
        <v>48114</v>
      </c>
      <c r="H4003" s="26">
        <v>106429</v>
      </c>
      <c r="I4003" s="148">
        <v>297905</v>
      </c>
      <c r="J4003" s="30">
        <v>0.98521505376344087</v>
      </c>
      <c r="K4003" s="30">
        <v>0.92159559834938098</v>
      </c>
      <c r="L4003" s="149">
        <v>14</v>
      </c>
      <c r="M4003" s="30">
        <v>7.0999999999999994E-2</v>
      </c>
      <c r="N4003" s="30">
        <v>3.6499999999999998E-2</v>
      </c>
    </row>
    <row r="4004" spans="1:14">
      <c r="A4004" s="106" t="s">
        <v>164</v>
      </c>
      <c r="B4004" s="14" t="s">
        <v>77</v>
      </c>
      <c r="C4004" s="14" t="s">
        <v>197</v>
      </c>
      <c r="D4004" s="14">
        <v>2017</v>
      </c>
      <c r="E4004" s="14">
        <v>2017</v>
      </c>
      <c r="F4004" s="14" t="s">
        <v>260</v>
      </c>
      <c r="G4004" s="26">
        <v>9456</v>
      </c>
      <c r="H4004" s="26">
        <v>16645</v>
      </c>
      <c r="I4004" s="148">
        <v>60194</v>
      </c>
      <c r="J4004" s="30">
        <v>0.9860788863109049</v>
      </c>
      <c r="K4004" s="30">
        <v>0.98340248962655596</v>
      </c>
      <c r="L4004" s="149">
        <v>78</v>
      </c>
      <c r="M4004" s="30">
        <v>0.29499999999999998</v>
      </c>
      <c r="N4004" s="30">
        <v>8.4599999999999995E-2</v>
      </c>
    </row>
    <row r="4005" spans="1:14">
      <c r="A4005" s="106" t="s">
        <v>165</v>
      </c>
      <c r="B4005" s="14" t="s">
        <v>77</v>
      </c>
      <c r="C4005" s="14" t="s">
        <v>197</v>
      </c>
      <c r="D4005" s="14">
        <v>2017</v>
      </c>
      <c r="E4005" s="14">
        <v>2017</v>
      </c>
      <c r="F4005" s="14" t="s">
        <v>260</v>
      </c>
      <c r="G4005" s="26">
        <v>13401</v>
      </c>
      <c r="H4005" s="26">
        <v>25662</v>
      </c>
      <c r="I4005" s="148">
        <v>150726</v>
      </c>
      <c r="J4005" s="30">
        <v>0.98185117967332125</v>
      </c>
      <c r="K4005" s="30">
        <v>0.87687687687687688</v>
      </c>
      <c r="L4005" s="149">
        <v>78</v>
      </c>
      <c r="M4005" s="30">
        <v>0.29499999999999998</v>
      </c>
      <c r="N4005" s="30">
        <v>8.4599999999999995E-2</v>
      </c>
    </row>
    <row r="4006" spans="1:14">
      <c r="A4006" s="106" t="s">
        <v>166</v>
      </c>
      <c r="B4006" s="14" t="s">
        <v>77</v>
      </c>
      <c r="C4006" s="14" t="s">
        <v>197</v>
      </c>
      <c r="D4006" s="14">
        <v>2017</v>
      </c>
      <c r="E4006" s="14">
        <v>2017</v>
      </c>
      <c r="F4006" s="14" t="s">
        <v>260</v>
      </c>
      <c r="G4006" s="26">
        <v>18120</v>
      </c>
      <c r="H4006" s="26">
        <v>36519</v>
      </c>
      <c r="I4006" s="148">
        <v>148270</v>
      </c>
      <c r="J4006" s="30">
        <v>0.97329376854599403</v>
      </c>
      <c r="K4006" s="30">
        <v>0.91884057971014488</v>
      </c>
      <c r="L4006" s="149">
        <v>78</v>
      </c>
      <c r="M4006" s="30">
        <v>0.29499999999999998</v>
      </c>
      <c r="N4006" s="30">
        <v>8.4599999999999995E-2</v>
      </c>
    </row>
    <row r="4007" spans="1:14">
      <c r="A4007" s="106" t="s">
        <v>167</v>
      </c>
      <c r="B4007" s="14" t="s">
        <v>77</v>
      </c>
      <c r="C4007" s="14" t="s">
        <v>197</v>
      </c>
      <c r="D4007" s="14">
        <v>2017</v>
      </c>
      <c r="E4007" s="14">
        <v>2017</v>
      </c>
      <c r="F4007" s="14" t="s">
        <v>260</v>
      </c>
      <c r="G4007" s="26">
        <v>46807</v>
      </c>
      <c r="H4007" s="26">
        <v>90804</v>
      </c>
      <c r="I4007" s="148">
        <v>425819</v>
      </c>
      <c r="J4007" s="30">
        <v>0.9795501022494888</v>
      </c>
      <c r="K4007" s="30">
        <v>0.97360248447204967</v>
      </c>
      <c r="L4007" s="149">
        <v>15</v>
      </c>
      <c r="M4007" s="30">
        <v>0.4</v>
      </c>
      <c r="N4007" s="30">
        <v>5.4199999999999998E-2</v>
      </c>
    </row>
    <row r="4008" spans="1:14">
      <c r="A4008" s="106" t="s">
        <v>168</v>
      </c>
      <c r="B4008" s="14" t="s">
        <v>77</v>
      </c>
      <c r="C4008" s="14" t="s">
        <v>197</v>
      </c>
      <c r="D4008" s="14">
        <v>2017</v>
      </c>
      <c r="E4008" s="14">
        <v>2017</v>
      </c>
      <c r="F4008" s="14" t="s">
        <v>260</v>
      </c>
      <c r="G4008" s="26">
        <v>14156</v>
      </c>
      <c r="H4008" s="26">
        <v>25125</v>
      </c>
      <c r="I4008" s="148">
        <v>78156</v>
      </c>
      <c r="J4008" s="30">
        <v>0.98619329388560162</v>
      </c>
      <c r="K4008" s="30">
        <v>0.99537037037037035</v>
      </c>
      <c r="L4008" s="149">
        <v>78</v>
      </c>
      <c r="M4008" s="30">
        <v>0.29499999999999998</v>
      </c>
      <c r="N4008" s="30">
        <v>8.4599999999999995E-2</v>
      </c>
    </row>
    <row r="4009" spans="1:14">
      <c r="A4009" s="106" t="s">
        <v>169</v>
      </c>
      <c r="B4009" s="14" t="s">
        <v>78</v>
      </c>
      <c r="C4009" s="14" t="s">
        <v>197</v>
      </c>
      <c r="D4009" s="14">
        <v>2017</v>
      </c>
      <c r="E4009" s="14">
        <v>2017</v>
      </c>
      <c r="F4009" s="14" t="s">
        <v>260</v>
      </c>
      <c r="G4009" s="26">
        <v>12375</v>
      </c>
      <c r="H4009" s="26">
        <v>23244</v>
      </c>
      <c r="I4009" s="148">
        <v>63095</v>
      </c>
      <c r="J4009" s="30">
        <v>0.96423248882265278</v>
      </c>
      <c r="K4009" s="30">
        <v>0.96047430830039526</v>
      </c>
      <c r="L4009" s="149">
        <v>78</v>
      </c>
      <c r="M4009" s="30">
        <v>0.29499999999999998</v>
      </c>
      <c r="N4009" s="30">
        <v>8.4599999999999995E-2</v>
      </c>
    </row>
    <row r="4010" spans="1:14">
      <c r="A4010" s="106" t="s">
        <v>170</v>
      </c>
      <c r="B4010" s="14" t="s">
        <v>78</v>
      </c>
      <c r="C4010" s="14" t="s">
        <v>197</v>
      </c>
      <c r="D4010" s="14">
        <v>2017</v>
      </c>
      <c r="E4010" s="14">
        <v>2017</v>
      </c>
      <c r="F4010" s="14" t="s">
        <v>260</v>
      </c>
      <c r="G4010" s="26">
        <v>160</v>
      </c>
      <c r="H4010" s="26">
        <v>268</v>
      </c>
      <c r="I4010" s="148">
        <v>855</v>
      </c>
      <c r="J4010" s="30">
        <v>1</v>
      </c>
      <c r="K4010" s="30">
        <v>0.83333333333333337</v>
      </c>
      <c r="L4010" s="149">
        <v>78</v>
      </c>
      <c r="M4010" s="30">
        <v>0.29499999999999998</v>
      </c>
      <c r="N4010" s="30">
        <v>8.4599999999999995E-2</v>
      </c>
    </row>
    <row r="4011" spans="1:14">
      <c r="A4011" s="106" t="s">
        <v>171</v>
      </c>
      <c r="B4011" s="14" t="s">
        <v>78</v>
      </c>
      <c r="C4011" s="14" t="s">
        <v>197</v>
      </c>
      <c r="D4011" s="14">
        <v>2017</v>
      </c>
      <c r="E4011" s="14">
        <v>2017</v>
      </c>
      <c r="F4011" s="14" t="s">
        <v>260</v>
      </c>
      <c r="G4011" s="26">
        <v>3050</v>
      </c>
      <c r="H4011" s="26">
        <v>6241</v>
      </c>
      <c r="I4011" s="148">
        <v>18718</v>
      </c>
      <c r="J4011" s="30">
        <v>0.98684210526315785</v>
      </c>
      <c r="K4011" s="30">
        <v>0.85950413223140498</v>
      </c>
      <c r="L4011" s="149">
        <v>78</v>
      </c>
      <c r="M4011" s="30">
        <v>0.29499999999999998</v>
      </c>
      <c r="N4011" s="30">
        <v>8.4599999999999995E-2</v>
      </c>
    </row>
    <row r="4012" spans="1:14">
      <c r="A4012" s="106" t="s">
        <v>172</v>
      </c>
      <c r="B4012" s="14" t="s">
        <v>77</v>
      </c>
      <c r="C4012" s="14" t="s">
        <v>197</v>
      </c>
      <c r="D4012" s="14">
        <v>2017</v>
      </c>
      <c r="E4012" s="14">
        <v>2017</v>
      </c>
      <c r="F4012" s="14" t="s">
        <v>260</v>
      </c>
      <c r="G4012" s="26">
        <v>21031</v>
      </c>
      <c r="H4012" s="26">
        <v>39333</v>
      </c>
      <c r="I4012" s="148">
        <v>121143</v>
      </c>
      <c r="J4012" s="30">
        <v>0.97444444444444445</v>
      </c>
      <c r="K4012" s="30">
        <v>0.97023809523809523</v>
      </c>
      <c r="L4012" s="149">
        <v>8</v>
      </c>
      <c r="M4012" s="30">
        <v>0.5</v>
      </c>
      <c r="N4012" s="30">
        <v>5.7000000000000002E-3</v>
      </c>
    </row>
    <row r="4013" spans="1:14">
      <c r="A4013" s="106" t="s">
        <v>173</v>
      </c>
      <c r="B4013" s="14" t="s">
        <v>77</v>
      </c>
      <c r="C4013" s="14" t="s">
        <v>197</v>
      </c>
      <c r="D4013" s="14">
        <v>2017</v>
      </c>
      <c r="E4013" s="14">
        <v>2017</v>
      </c>
      <c r="F4013" s="14" t="s">
        <v>260</v>
      </c>
      <c r="G4013" s="26">
        <v>17242</v>
      </c>
      <c r="H4013" s="26">
        <v>30059</v>
      </c>
      <c r="I4013" s="148">
        <v>128106</v>
      </c>
      <c r="J4013" s="30">
        <v>0.97302904564315351</v>
      </c>
      <c r="K4013" s="30">
        <v>0.90829694323144106</v>
      </c>
      <c r="L4013" s="149">
        <v>78</v>
      </c>
      <c r="M4013" s="30">
        <v>0.29499999999999998</v>
      </c>
      <c r="N4013" s="30">
        <v>8.4599999999999995E-2</v>
      </c>
    </row>
    <row r="4014" spans="1:14">
      <c r="A4014" s="106" t="s">
        <v>174</v>
      </c>
      <c r="B4014" s="14" t="s">
        <v>78</v>
      </c>
      <c r="C4014" s="14" t="s">
        <v>197</v>
      </c>
      <c r="D4014" s="14">
        <v>2017</v>
      </c>
      <c r="E4014" s="14">
        <v>2017</v>
      </c>
      <c r="F4014" s="14" t="s">
        <v>260</v>
      </c>
      <c r="G4014" s="26">
        <v>39568</v>
      </c>
      <c r="H4014" s="26">
        <v>82528</v>
      </c>
      <c r="I4014" s="148">
        <v>251138</v>
      </c>
      <c r="J4014" s="30">
        <v>0.98519980266403551</v>
      </c>
      <c r="K4014" s="30">
        <v>0.95195195195195192</v>
      </c>
      <c r="L4014" s="149">
        <v>9</v>
      </c>
      <c r="M4014" s="30">
        <v>0.55600000000000005</v>
      </c>
      <c r="N4014" s="30">
        <v>4.2900000000000001E-2</v>
      </c>
    </row>
    <row r="4015" spans="1:14">
      <c r="A4015" s="106" t="s">
        <v>175</v>
      </c>
      <c r="B4015" s="14" t="s">
        <v>78</v>
      </c>
      <c r="C4015" s="14" t="s">
        <v>197</v>
      </c>
      <c r="D4015" s="14">
        <v>2017</v>
      </c>
      <c r="E4015" s="14">
        <v>2017</v>
      </c>
      <c r="F4015" s="14" t="s">
        <v>260</v>
      </c>
      <c r="G4015" s="26">
        <v>5413</v>
      </c>
      <c r="H4015" s="26">
        <v>12391</v>
      </c>
      <c r="I4015" s="148">
        <v>42063</v>
      </c>
      <c r="J4015" s="30">
        <v>0.99567099567099571</v>
      </c>
      <c r="K4015" s="30">
        <v>0.90816326530612246</v>
      </c>
      <c r="L4015" s="149">
        <v>78</v>
      </c>
      <c r="M4015" s="30">
        <v>0.29499999999999998</v>
      </c>
      <c r="N4015" s="30">
        <v>8.4599999999999995E-2</v>
      </c>
    </row>
    <row r="4016" spans="1:14">
      <c r="A4016" s="106" t="s">
        <v>176</v>
      </c>
      <c r="B4016" s="14" t="s">
        <v>78</v>
      </c>
      <c r="C4016" s="14" t="s">
        <v>197</v>
      </c>
      <c r="D4016" s="14">
        <v>2017</v>
      </c>
      <c r="E4016" s="14">
        <v>2017</v>
      </c>
      <c r="F4016" s="14" t="s">
        <v>260</v>
      </c>
      <c r="G4016" s="26">
        <v>4296</v>
      </c>
      <c r="H4016" s="26">
        <v>9342</v>
      </c>
      <c r="I4016" s="148">
        <v>27156</v>
      </c>
      <c r="J4016" s="30">
        <v>0.93518518518518523</v>
      </c>
      <c r="K4016" s="30">
        <v>0.91549295774647887</v>
      </c>
      <c r="L4016" s="149">
        <v>78</v>
      </c>
      <c r="M4016" s="30">
        <v>0.29499999999999998</v>
      </c>
      <c r="N4016" s="30">
        <v>8.4599999999999995E-2</v>
      </c>
    </row>
    <row r="4017" spans="1:14">
      <c r="A4017" s="106" t="s">
        <v>177</v>
      </c>
      <c r="B4017" s="14" t="s">
        <v>78</v>
      </c>
      <c r="C4017" s="14" t="s">
        <v>197</v>
      </c>
      <c r="D4017" s="14">
        <v>2017</v>
      </c>
      <c r="E4017" s="14">
        <v>2017</v>
      </c>
      <c r="F4017" s="14" t="s">
        <v>260</v>
      </c>
      <c r="G4017" s="26">
        <v>972</v>
      </c>
      <c r="H4017" s="26">
        <v>1707</v>
      </c>
      <c r="I4017" s="148">
        <v>4787</v>
      </c>
      <c r="J4017" s="30">
        <v>1</v>
      </c>
      <c r="K4017" s="30">
        <v>0.63636363636363635</v>
      </c>
      <c r="L4017" s="149">
        <v>78</v>
      </c>
      <c r="M4017" s="30">
        <v>0.29499999999999998</v>
      </c>
      <c r="N4017" s="30">
        <v>8.4599999999999995E-2</v>
      </c>
    </row>
    <row r="4018" spans="1:14">
      <c r="A4018" s="106" t="s">
        <v>178</v>
      </c>
      <c r="B4018" s="14" t="s">
        <v>77</v>
      </c>
      <c r="C4018" s="14" t="s">
        <v>197</v>
      </c>
      <c r="D4018" s="14">
        <v>2017</v>
      </c>
      <c r="E4018" s="14">
        <v>2017</v>
      </c>
      <c r="F4018" s="14" t="s">
        <v>260</v>
      </c>
      <c r="G4018" s="26">
        <v>50769</v>
      </c>
      <c r="H4018" s="26">
        <v>117031</v>
      </c>
      <c r="I4018" s="148">
        <v>258425</v>
      </c>
      <c r="J4018" s="30">
        <v>0.94336202990484819</v>
      </c>
      <c r="K4018" s="30">
        <v>0.75496688741721851</v>
      </c>
      <c r="L4018" s="149">
        <v>15</v>
      </c>
      <c r="M4018" s="30">
        <v>0.4</v>
      </c>
      <c r="N4018" s="30">
        <v>4.2799999999999998E-2</v>
      </c>
    </row>
    <row r="4019" spans="1:14">
      <c r="A4019" s="106" t="s">
        <v>179</v>
      </c>
      <c r="B4019" s="14" t="s">
        <v>78</v>
      </c>
      <c r="C4019" s="14" t="s">
        <v>197</v>
      </c>
      <c r="D4019" s="14">
        <v>2017</v>
      </c>
      <c r="E4019" s="14">
        <v>2017</v>
      </c>
      <c r="F4019" s="14" t="s">
        <v>260</v>
      </c>
      <c r="G4019" s="26">
        <v>2762</v>
      </c>
      <c r="H4019" s="26">
        <v>4839</v>
      </c>
      <c r="I4019" s="148">
        <v>13939</v>
      </c>
      <c r="J4019" s="30">
        <v>0.97810218978102192</v>
      </c>
      <c r="K4019" s="30">
        <v>0.93396226415094341</v>
      </c>
      <c r="L4019" s="149">
        <v>78</v>
      </c>
      <c r="M4019" s="30">
        <v>0.29499999999999998</v>
      </c>
      <c r="N4019" s="30">
        <v>8.4599999999999995E-2</v>
      </c>
    </row>
    <row r="4020" spans="1:14">
      <c r="A4020" s="106" t="s">
        <v>180</v>
      </c>
      <c r="B4020" s="14" t="s">
        <v>77</v>
      </c>
      <c r="C4020" s="14" t="s">
        <v>197</v>
      </c>
      <c r="D4020" s="14">
        <v>2017</v>
      </c>
      <c r="E4020" s="14">
        <v>2017</v>
      </c>
      <c r="F4020" s="14" t="s">
        <v>260</v>
      </c>
      <c r="G4020" s="26">
        <v>34825</v>
      </c>
      <c r="H4020" s="26">
        <v>68412</v>
      </c>
      <c r="I4020" s="148">
        <v>233778</v>
      </c>
      <c r="J4020" s="30">
        <v>0.98614150255288113</v>
      </c>
      <c r="K4020" s="30">
        <v>0.97043832823649334</v>
      </c>
      <c r="L4020" s="149">
        <v>15</v>
      </c>
      <c r="M4020" s="30">
        <v>0.13300000000000001</v>
      </c>
      <c r="N4020" s="30">
        <v>6.13E-2</v>
      </c>
    </row>
    <row r="4021" spans="1:14">
      <c r="A4021" s="106" t="s">
        <v>181</v>
      </c>
      <c r="B4021" s="14" t="s">
        <v>77</v>
      </c>
      <c r="C4021" s="14" t="s">
        <v>197</v>
      </c>
      <c r="D4021" s="14">
        <v>2017</v>
      </c>
      <c r="E4021" s="14">
        <v>2017</v>
      </c>
      <c r="F4021" s="14" t="s">
        <v>260</v>
      </c>
      <c r="G4021" s="26">
        <v>9815</v>
      </c>
      <c r="H4021" s="26">
        <v>18777</v>
      </c>
      <c r="I4021" s="148">
        <v>59159</v>
      </c>
      <c r="J4021" s="30">
        <v>0.9460093896713615</v>
      </c>
      <c r="K4021" s="30">
        <v>0.96812749003984067</v>
      </c>
      <c r="L4021" s="149">
        <v>78</v>
      </c>
      <c r="M4021" s="30">
        <v>0.29499999999999998</v>
      </c>
      <c r="N4021" s="30">
        <v>8.4599999999999995E-2</v>
      </c>
    </row>
    <row r="4022" spans="1:14">
      <c r="A4022" s="106" t="s">
        <v>182</v>
      </c>
      <c r="B4022" s="14" t="s">
        <v>78</v>
      </c>
      <c r="C4022" s="14" t="s">
        <v>197</v>
      </c>
      <c r="D4022" s="14">
        <v>2017</v>
      </c>
      <c r="E4022" s="14">
        <v>2017</v>
      </c>
      <c r="F4022" s="14" t="s">
        <v>260</v>
      </c>
      <c r="G4022" s="26">
        <v>6036</v>
      </c>
      <c r="H4022" s="26">
        <v>13060</v>
      </c>
      <c r="I4022" s="148">
        <v>32798</v>
      </c>
      <c r="J4022" s="30">
        <v>1</v>
      </c>
      <c r="K4022" s="30">
        <v>0.95726495726495731</v>
      </c>
      <c r="L4022" s="149">
        <v>78</v>
      </c>
      <c r="M4022" s="30">
        <v>0.29499999999999998</v>
      </c>
      <c r="N4022" s="30">
        <v>8.4599999999999995E-2</v>
      </c>
    </row>
    <row r="4023" spans="1:14">
      <c r="A4023" s="56" t="s">
        <v>183</v>
      </c>
      <c r="B4023" s="14" t="s">
        <v>66</v>
      </c>
      <c r="C4023" s="14" t="s">
        <v>198</v>
      </c>
      <c r="D4023" s="14">
        <v>2017</v>
      </c>
      <c r="E4023" s="14">
        <v>2017</v>
      </c>
      <c r="F4023" s="14" t="s">
        <v>260</v>
      </c>
      <c r="G4023" s="110">
        <v>1984021</v>
      </c>
      <c r="H4023" s="113">
        <v>4085151</v>
      </c>
      <c r="I4023" s="108"/>
      <c r="J4023" s="109">
        <v>0.98035119355228872</v>
      </c>
      <c r="K4023" s="109">
        <v>0.92840581349318552</v>
      </c>
      <c r="L4023" s="150">
        <v>795</v>
      </c>
      <c r="M4023" s="109">
        <v>0.39</v>
      </c>
      <c r="N4023" s="109">
        <v>6.6400000000000001E-2</v>
      </c>
    </row>
    <row r="4024" spans="1:14">
      <c r="A4024" s="56" t="s">
        <v>184</v>
      </c>
      <c r="B4024" s="14" t="s">
        <v>77</v>
      </c>
      <c r="C4024" s="14" t="s">
        <v>198</v>
      </c>
      <c r="D4024" s="14">
        <v>2017</v>
      </c>
      <c r="E4024" s="14">
        <v>2017</v>
      </c>
      <c r="F4024" s="14" t="s">
        <v>260</v>
      </c>
      <c r="G4024" s="110">
        <v>57189</v>
      </c>
      <c r="H4024" s="113">
        <v>107586</v>
      </c>
      <c r="I4024" s="108"/>
      <c r="J4024" s="30" t="s">
        <v>66</v>
      </c>
      <c r="K4024" s="30" t="s">
        <v>66</v>
      </c>
      <c r="L4024" s="150">
        <v>21</v>
      </c>
      <c r="M4024" s="109">
        <v>0.42899999999999999</v>
      </c>
      <c r="N4024" s="109">
        <v>2.8799999999999999E-2</v>
      </c>
    </row>
    <row r="4025" spans="1:14">
      <c r="A4025" s="56" t="s">
        <v>185</v>
      </c>
      <c r="B4025" s="14" t="s">
        <v>78</v>
      </c>
      <c r="C4025" s="14" t="s">
        <v>198</v>
      </c>
      <c r="D4025" s="14">
        <v>2017</v>
      </c>
      <c r="E4025" s="14">
        <v>2017</v>
      </c>
      <c r="F4025" s="14" t="s">
        <v>260</v>
      </c>
      <c r="G4025" s="110">
        <v>76</v>
      </c>
      <c r="H4025" s="113">
        <v>136</v>
      </c>
      <c r="I4025" s="108"/>
      <c r="J4025" s="109">
        <v>1</v>
      </c>
      <c r="K4025" s="109">
        <v>0.25</v>
      </c>
      <c r="L4025" s="150">
        <v>81</v>
      </c>
      <c r="M4025" s="109">
        <v>0.29599999999999999</v>
      </c>
      <c r="N4025" s="109">
        <v>9.0300000000000005E-2</v>
      </c>
    </row>
    <row r="4026" spans="1:14">
      <c r="A4026" s="56" t="s">
        <v>186</v>
      </c>
      <c r="B4026" s="14" t="s">
        <v>78</v>
      </c>
      <c r="C4026" s="14" t="s">
        <v>198</v>
      </c>
      <c r="D4026" s="14">
        <v>2017</v>
      </c>
      <c r="E4026" s="14">
        <v>2017</v>
      </c>
      <c r="F4026" s="14" t="s">
        <v>260</v>
      </c>
      <c r="G4026" s="110">
        <v>1651</v>
      </c>
      <c r="H4026" s="113">
        <v>2996</v>
      </c>
      <c r="I4026" s="108"/>
      <c r="J4026" s="109">
        <v>0.97802197802197799</v>
      </c>
      <c r="K4026" s="109">
        <v>0.98113207547169812</v>
      </c>
      <c r="L4026" s="150">
        <v>81</v>
      </c>
      <c r="M4026" s="109">
        <v>0.29599999999999999</v>
      </c>
      <c r="N4026" s="109">
        <v>9.0300000000000005E-2</v>
      </c>
    </row>
    <row r="4027" spans="1:14">
      <c r="A4027" s="56" t="s">
        <v>187</v>
      </c>
      <c r="B4027" s="14" t="s">
        <v>78</v>
      </c>
      <c r="C4027" s="14" t="s">
        <v>198</v>
      </c>
      <c r="D4027" s="14">
        <v>2017</v>
      </c>
      <c r="E4027" s="14">
        <v>2017</v>
      </c>
      <c r="F4027" s="14" t="s">
        <v>260</v>
      </c>
      <c r="G4027" s="110">
        <v>16547</v>
      </c>
      <c r="H4027" s="113">
        <v>30767</v>
      </c>
      <c r="I4027" s="108"/>
      <c r="J4027" s="109">
        <v>0.87278761061946897</v>
      </c>
      <c r="K4027" s="109">
        <v>0.93620178041543023</v>
      </c>
      <c r="L4027" s="150">
        <v>81</v>
      </c>
      <c r="M4027" s="109">
        <v>0.29599999999999999</v>
      </c>
      <c r="N4027" s="109">
        <v>9.0300000000000005E-2</v>
      </c>
    </row>
    <row r="4028" spans="1:14">
      <c r="A4028" s="56" t="s">
        <v>188</v>
      </c>
      <c r="B4028" s="14" t="s">
        <v>78</v>
      </c>
      <c r="C4028" s="14" t="s">
        <v>198</v>
      </c>
      <c r="D4028" s="14">
        <v>2017</v>
      </c>
      <c r="E4028" s="14">
        <v>2017</v>
      </c>
      <c r="F4028" s="14" t="s">
        <v>260</v>
      </c>
      <c r="G4028" s="110">
        <v>2796</v>
      </c>
      <c r="H4028" s="113">
        <v>5024</v>
      </c>
      <c r="I4028" s="108"/>
      <c r="J4028" s="109">
        <v>0.97457627118644063</v>
      </c>
      <c r="K4028" s="109">
        <v>0.91025641025641024</v>
      </c>
      <c r="L4028" s="150">
        <v>81</v>
      </c>
      <c r="M4028" s="109">
        <v>0.29599999999999999</v>
      </c>
      <c r="N4028" s="109">
        <v>9.0300000000000005E-2</v>
      </c>
    </row>
    <row r="4029" spans="1:14">
      <c r="A4029" s="56" t="s">
        <v>189</v>
      </c>
      <c r="B4029" s="14" t="s">
        <v>78</v>
      </c>
      <c r="C4029" s="14" t="s">
        <v>198</v>
      </c>
      <c r="D4029" s="14">
        <v>2017</v>
      </c>
      <c r="E4029" s="14">
        <v>2017</v>
      </c>
      <c r="F4029" s="14" t="s">
        <v>260</v>
      </c>
      <c r="G4029" s="110">
        <v>690</v>
      </c>
      <c r="H4029" s="113">
        <v>1509</v>
      </c>
      <c r="I4029" s="108"/>
      <c r="J4029" s="109">
        <v>1</v>
      </c>
      <c r="K4029" s="109">
        <v>0.90476190476190477</v>
      </c>
      <c r="L4029" s="150">
        <v>81</v>
      </c>
      <c r="M4029" s="109">
        <v>0.29599999999999999</v>
      </c>
      <c r="N4029" s="109">
        <v>9.0300000000000005E-2</v>
      </c>
    </row>
    <row r="4030" spans="1:14">
      <c r="A4030" s="56" t="s">
        <v>190</v>
      </c>
      <c r="B4030" s="14" t="s">
        <v>77</v>
      </c>
      <c r="C4030" s="14" t="s">
        <v>198</v>
      </c>
      <c r="D4030" s="14">
        <v>2017</v>
      </c>
      <c r="E4030" s="14">
        <v>2017</v>
      </c>
      <c r="F4030" s="14" t="s">
        <v>260</v>
      </c>
      <c r="G4030" s="110">
        <v>31466</v>
      </c>
      <c r="H4030" s="113">
        <v>62968</v>
      </c>
      <c r="I4030" s="108"/>
      <c r="J4030" s="109">
        <v>0.97740112994350281</v>
      </c>
      <c r="K4030" s="109">
        <v>0.97413793103448276</v>
      </c>
      <c r="L4030" s="150">
        <v>13</v>
      </c>
      <c r="M4030" s="109">
        <v>0.308</v>
      </c>
      <c r="N4030" s="109">
        <v>6.0699999999999997E-2</v>
      </c>
    </row>
    <row r="4031" spans="1:14">
      <c r="A4031" s="56" t="s">
        <v>191</v>
      </c>
      <c r="B4031" s="14" t="s">
        <v>78</v>
      </c>
      <c r="C4031" s="14" t="s">
        <v>198</v>
      </c>
      <c r="D4031" s="14">
        <v>2017</v>
      </c>
      <c r="E4031" s="14">
        <v>2017</v>
      </c>
      <c r="F4031" s="14" t="s">
        <v>260</v>
      </c>
      <c r="G4031" s="110">
        <v>2584</v>
      </c>
      <c r="H4031" s="113">
        <v>5259</v>
      </c>
      <c r="I4031" s="108"/>
      <c r="J4031" s="109">
        <v>0.98113207547169812</v>
      </c>
      <c r="K4031" s="109">
        <v>0.93506493506493504</v>
      </c>
      <c r="L4031" s="150">
        <v>81</v>
      </c>
      <c r="M4031" s="109">
        <v>0.29599999999999999</v>
      </c>
      <c r="N4031" s="109">
        <v>9.0300000000000005E-2</v>
      </c>
    </row>
    <row r="4032" spans="1:14">
      <c r="A4032" s="56" t="s">
        <v>192</v>
      </c>
      <c r="B4032" s="14" t="s">
        <v>78</v>
      </c>
      <c r="C4032" s="14" t="s">
        <v>198</v>
      </c>
      <c r="D4032" s="14">
        <v>2017</v>
      </c>
      <c r="E4032" s="14">
        <v>2017</v>
      </c>
      <c r="F4032" s="14" t="s">
        <v>260</v>
      </c>
      <c r="G4032" s="110">
        <v>6736</v>
      </c>
      <c r="H4032" s="113">
        <v>11873</v>
      </c>
      <c r="I4032" s="108"/>
      <c r="J4032" s="109">
        <v>0.99003322259136217</v>
      </c>
      <c r="K4032" s="109">
        <v>0.98734177215189878</v>
      </c>
      <c r="L4032" s="150">
        <v>81</v>
      </c>
      <c r="M4032" s="109">
        <v>0.29599999999999999</v>
      </c>
      <c r="N4032" s="109">
        <v>9.0300000000000005E-2</v>
      </c>
    </row>
    <row r="4033" spans="1:14">
      <c r="A4033" s="106" t="s">
        <v>134</v>
      </c>
      <c r="B4033" s="14" t="s">
        <v>77</v>
      </c>
      <c r="C4033" s="14" t="s">
        <v>198</v>
      </c>
      <c r="D4033" s="14">
        <v>2017</v>
      </c>
      <c r="E4033" s="14">
        <v>2017</v>
      </c>
      <c r="F4033" s="14" t="s">
        <v>260</v>
      </c>
      <c r="G4033" s="110">
        <v>88568</v>
      </c>
      <c r="H4033" s="113">
        <v>204520</v>
      </c>
      <c r="I4033" s="108"/>
      <c r="J4033" s="109">
        <v>0.95230574857864814</v>
      </c>
      <c r="K4033" s="109">
        <v>0.93431553100061382</v>
      </c>
      <c r="L4033" s="150">
        <v>37</v>
      </c>
      <c r="M4033" s="109">
        <v>0.432</v>
      </c>
      <c r="N4033" s="109">
        <v>4.1300000000000003E-2</v>
      </c>
    </row>
    <row r="4034" spans="1:14">
      <c r="A4034" s="106" t="s">
        <v>135</v>
      </c>
      <c r="B4034" s="14" t="s">
        <v>78</v>
      </c>
      <c r="C4034" s="14" t="s">
        <v>198</v>
      </c>
      <c r="D4034" s="14">
        <v>2017</v>
      </c>
      <c r="E4034" s="14">
        <v>2017</v>
      </c>
      <c r="F4034" s="14" t="s">
        <v>260</v>
      </c>
      <c r="G4034" s="110">
        <v>1488</v>
      </c>
      <c r="H4034" s="113">
        <v>3427</v>
      </c>
      <c r="I4034" s="108"/>
      <c r="J4034" s="109">
        <v>0.96491228070175439</v>
      </c>
      <c r="K4034" s="109">
        <v>0.96969696969696972</v>
      </c>
      <c r="L4034" s="150">
        <v>81</v>
      </c>
      <c r="M4034" s="109">
        <v>0.29599999999999999</v>
      </c>
      <c r="N4034" s="109">
        <v>9.0300000000000005E-2</v>
      </c>
    </row>
    <row r="4035" spans="1:14">
      <c r="A4035" s="106" t="s">
        <v>136</v>
      </c>
      <c r="B4035" s="14" t="s">
        <v>78</v>
      </c>
      <c r="C4035" s="14" t="s">
        <v>198</v>
      </c>
      <c r="D4035" s="14">
        <v>2017</v>
      </c>
      <c r="E4035" s="14">
        <v>2017</v>
      </c>
      <c r="F4035" s="14" t="s">
        <v>260</v>
      </c>
      <c r="G4035" s="110">
        <v>11960</v>
      </c>
      <c r="H4035" s="113">
        <v>20262</v>
      </c>
      <c r="I4035" s="108"/>
      <c r="J4035" s="109">
        <v>0.99530516431924887</v>
      </c>
      <c r="K4035" s="109">
        <v>0.98181818181818181</v>
      </c>
      <c r="L4035" s="150">
        <v>81</v>
      </c>
      <c r="M4035" s="109">
        <v>0.29599999999999999</v>
      </c>
      <c r="N4035" s="109">
        <v>9.0300000000000005E-2</v>
      </c>
    </row>
    <row r="4036" spans="1:14">
      <c r="A4036" s="106" t="s">
        <v>137</v>
      </c>
      <c r="B4036" s="14" t="s">
        <v>78</v>
      </c>
      <c r="C4036" s="14" t="s">
        <v>198</v>
      </c>
      <c r="D4036" s="14">
        <v>2017</v>
      </c>
      <c r="E4036" s="14">
        <v>2017</v>
      </c>
      <c r="F4036" s="14" t="s">
        <v>260</v>
      </c>
      <c r="G4036" s="110">
        <v>17361</v>
      </c>
      <c r="H4036" s="113">
        <v>42162</v>
      </c>
      <c r="I4036" s="108"/>
      <c r="J4036" s="109">
        <v>0.9604221635883905</v>
      </c>
      <c r="K4036" s="109">
        <v>0.92129629629629628</v>
      </c>
      <c r="L4036" s="150">
        <v>81</v>
      </c>
      <c r="M4036" s="109">
        <v>0.29599999999999999</v>
      </c>
      <c r="N4036" s="109">
        <v>9.0300000000000005E-2</v>
      </c>
    </row>
    <row r="4037" spans="1:14">
      <c r="A4037" s="106" t="s">
        <v>138</v>
      </c>
      <c r="B4037" s="14" t="s">
        <v>78</v>
      </c>
      <c r="C4037" s="14" t="s">
        <v>198</v>
      </c>
      <c r="D4037" s="14">
        <v>2017</v>
      </c>
      <c r="E4037" s="14">
        <v>2017</v>
      </c>
      <c r="F4037" s="14" t="s">
        <v>260</v>
      </c>
      <c r="G4037" s="110">
        <v>1013</v>
      </c>
      <c r="H4037" s="113">
        <v>1952</v>
      </c>
      <c r="I4037" s="108"/>
      <c r="J4037" s="109">
        <v>1</v>
      </c>
      <c r="K4037" s="109">
        <v>0.97499999999999998</v>
      </c>
      <c r="L4037" s="150">
        <v>81</v>
      </c>
      <c r="M4037" s="109">
        <v>0.29599999999999999</v>
      </c>
      <c r="N4037" s="109">
        <v>9.0300000000000005E-2</v>
      </c>
    </row>
    <row r="4038" spans="1:14">
      <c r="A4038" s="106" t="s">
        <v>139</v>
      </c>
      <c r="B4038" s="14" t="s">
        <v>78</v>
      </c>
      <c r="C4038" s="14" t="s">
        <v>198</v>
      </c>
      <c r="D4038" s="14">
        <v>2017</v>
      </c>
      <c r="E4038" s="14">
        <v>2017</v>
      </c>
      <c r="F4038" s="14" t="s">
        <v>260</v>
      </c>
      <c r="G4038" s="110">
        <v>68715</v>
      </c>
      <c r="H4038" s="113">
        <v>158997</v>
      </c>
      <c r="I4038" s="108"/>
      <c r="J4038" s="109">
        <v>0.98411243507485491</v>
      </c>
      <c r="K4038" s="109">
        <v>0.93222818137493901</v>
      </c>
      <c r="L4038" s="150">
        <v>19</v>
      </c>
      <c r="M4038" s="109">
        <v>0.21099999999999999</v>
      </c>
      <c r="N4038" s="109">
        <v>1.9400000000000001E-2</v>
      </c>
    </row>
    <row r="4039" spans="1:14">
      <c r="A4039" s="106" t="s">
        <v>140</v>
      </c>
      <c r="B4039" s="14" t="s">
        <v>78</v>
      </c>
      <c r="C4039" s="14" t="s">
        <v>198</v>
      </c>
      <c r="D4039" s="14">
        <v>2017</v>
      </c>
      <c r="E4039" s="14">
        <v>2017</v>
      </c>
      <c r="F4039" s="14" t="s">
        <v>260</v>
      </c>
      <c r="G4039" s="110">
        <v>10540</v>
      </c>
      <c r="H4039" s="113">
        <v>23600</v>
      </c>
      <c r="I4039" s="108"/>
      <c r="J4039" s="109">
        <v>0.99625468164794007</v>
      </c>
      <c r="K4039" s="109">
        <v>0.94100294985250732</v>
      </c>
      <c r="L4039" s="150">
        <v>81</v>
      </c>
      <c r="M4039" s="109">
        <v>0.29599999999999999</v>
      </c>
      <c r="N4039" s="109">
        <v>9.0300000000000005E-2</v>
      </c>
    </row>
    <row r="4040" spans="1:14">
      <c r="A4040" s="106" t="s">
        <v>141</v>
      </c>
      <c r="B4040" s="14" t="s">
        <v>78</v>
      </c>
      <c r="C4040" s="14" t="s">
        <v>198</v>
      </c>
      <c r="D4040" s="14">
        <v>2017</v>
      </c>
      <c r="E4040" s="14">
        <v>2017</v>
      </c>
      <c r="F4040" s="14" t="s">
        <v>260</v>
      </c>
      <c r="G4040" s="110">
        <v>6385</v>
      </c>
      <c r="H4040" s="113">
        <v>11824</v>
      </c>
      <c r="I4040" s="108"/>
      <c r="J4040" s="109">
        <v>0.93174061433447097</v>
      </c>
      <c r="K4040" s="109">
        <v>0.90173410404624277</v>
      </c>
      <c r="L4040" s="150">
        <v>81</v>
      </c>
      <c r="M4040" s="109">
        <v>0.29599999999999999</v>
      </c>
      <c r="N4040" s="109">
        <v>9.0300000000000005E-2</v>
      </c>
    </row>
    <row r="4041" spans="1:14">
      <c r="A4041" s="106" t="s">
        <v>142</v>
      </c>
      <c r="B4041" s="14" t="s">
        <v>78</v>
      </c>
      <c r="C4041" s="14" t="s">
        <v>198</v>
      </c>
      <c r="D4041" s="14">
        <v>2017</v>
      </c>
      <c r="E4041" s="14">
        <v>2017</v>
      </c>
      <c r="F4041" s="14" t="s">
        <v>260</v>
      </c>
      <c r="G4041" s="110">
        <v>1566</v>
      </c>
      <c r="H4041" s="113">
        <v>3139</v>
      </c>
      <c r="I4041" s="108"/>
      <c r="J4041" s="109">
        <v>0.96296296296296302</v>
      </c>
      <c r="K4041" s="109">
        <v>0.8928571428571429</v>
      </c>
      <c r="L4041" s="150">
        <v>81</v>
      </c>
      <c r="M4041" s="109">
        <v>0.29599999999999999</v>
      </c>
      <c r="N4041" s="109">
        <v>9.0300000000000005E-2</v>
      </c>
    </row>
    <row r="4042" spans="1:14">
      <c r="A4042" s="106" t="s">
        <v>143</v>
      </c>
      <c r="B4042" s="14" t="s">
        <v>79</v>
      </c>
      <c r="C4042" s="14" t="s">
        <v>198</v>
      </c>
      <c r="D4042" s="14">
        <v>2017</v>
      </c>
      <c r="E4042" s="14">
        <v>2017</v>
      </c>
      <c r="F4042" s="14" t="s">
        <v>260</v>
      </c>
      <c r="G4042" s="110">
        <v>543966</v>
      </c>
      <c r="H4042" s="113">
        <v>1087433</v>
      </c>
      <c r="I4042" s="108"/>
      <c r="J4042" s="109">
        <v>0.98449855654575125</v>
      </c>
      <c r="K4042" s="109">
        <v>0.90756426671919632</v>
      </c>
      <c r="L4042" s="150">
        <v>290</v>
      </c>
      <c r="M4042" s="109">
        <v>0.46899999999999997</v>
      </c>
      <c r="N4042" s="109">
        <v>0.1045</v>
      </c>
    </row>
    <row r="4043" spans="1:14">
      <c r="A4043" s="106" t="s">
        <v>144</v>
      </c>
      <c r="B4043" s="14" t="s">
        <v>78</v>
      </c>
      <c r="C4043" s="14" t="s">
        <v>198</v>
      </c>
      <c r="D4043" s="14">
        <v>2017</v>
      </c>
      <c r="E4043" s="14">
        <v>2017</v>
      </c>
      <c r="F4043" s="14" t="s">
        <v>260</v>
      </c>
      <c r="G4043" s="110">
        <v>11270</v>
      </c>
      <c r="H4043" s="113">
        <v>27348</v>
      </c>
      <c r="I4043" s="108"/>
      <c r="J4043" s="109">
        <v>0.99744897959183676</v>
      </c>
      <c r="K4043" s="109">
        <v>0.99583333333333335</v>
      </c>
      <c r="L4043" s="150">
        <v>81</v>
      </c>
      <c r="M4043" s="109">
        <v>0.29599999999999999</v>
      </c>
      <c r="N4043" s="109">
        <v>9.0300000000000005E-2</v>
      </c>
    </row>
    <row r="4044" spans="1:14">
      <c r="A4044" s="106" t="s">
        <v>145</v>
      </c>
      <c r="B4044" s="14" t="s">
        <v>78</v>
      </c>
      <c r="C4044" s="14" t="s">
        <v>198</v>
      </c>
      <c r="D4044" s="14">
        <v>2017</v>
      </c>
      <c r="E4044" s="14">
        <v>2017</v>
      </c>
      <c r="F4044" s="14" t="s">
        <v>260</v>
      </c>
      <c r="G4044" s="110">
        <v>5916</v>
      </c>
      <c r="H4044" s="113">
        <v>9809</v>
      </c>
      <c r="I4044" s="108"/>
      <c r="J4044" s="109">
        <v>0.9859154929577465</v>
      </c>
      <c r="K4044" s="109">
        <v>0.91847826086956519</v>
      </c>
      <c r="L4044" s="150">
        <v>81</v>
      </c>
      <c r="M4044" s="109">
        <v>0.29599999999999999</v>
      </c>
      <c r="N4044" s="109">
        <v>9.0300000000000005E-2</v>
      </c>
    </row>
    <row r="4045" spans="1:14">
      <c r="A4045" s="106" t="s">
        <v>146</v>
      </c>
      <c r="B4045" s="14" t="s">
        <v>78</v>
      </c>
      <c r="C4045" s="14" t="s">
        <v>198</v>
      </c>
      <c r="D4045" s="14">
        <v>2017</v>
      </c>
      <c r="E4045" s="14">
        <v>2017</v>
      </c>
      <c r="F4045" s="14" t="s">
        <v>260</v>
      </c>
      <c r="G4045" s="110">
        <v>1031</v>
      </c>
      <c r="H4045" s="113">
        <v>1909</v>
      </c>
      <c r="I4045" s="108"/>
      <c r="J4045" s="109">
        <v>0.97777777777777775</v>
      </c>
      <c r="K4045" s="109">
        <v>0.88461538461538458</v>
      </c>
      <c r="L4045" s="150">
        <v>81</v>
      </c>
      <c r="M4045" s="109">
        <v>0.29599999999999999</v>
      </c>
      <c r="N4045" s="109">
        <v>9.0300000000000005E-2</v>
      </c>
    </row>
    <row r="4046" spans="1:14">
      <c r="A4046" s="106" t="s">
        <v>147</v>
      </c>
      <c r="B4046" s="14" t="s">
        <v>78</v>
      </c>
      <c r="C4046" s="14" t="s">
        <v>198</v>
      </c>
      <c r="D4046" s="14">
        <v>2017</v>
      </c>
      <c r="E4046" s="14">
        <v>2017</v>
      </c>
      <c r="F4046" s="14" t="s">
        <v>260</v>
      </c>
      <c r="G4046" s="110">
        <v>6307</v>
      </c>
      <c r="H4046" s="113">
        <v>11672</v>
      </c>
      <c r="I4046" s="108"/>
      <c r="J4046" s="109">
        <v>0.9578651685393258</v>
      </c>
      <c r="K4046" s="109">
        <v>0.94422310756972117</v>
      </c>
      <c r="L4046" s="150">
        <v>81</v>
      </c>
      <c r="M4046" s="109">
        <v>0.29599999999999999</v>
      </c>
      <c r="N4046" s="109">
        <v>9.0300000000000005E-2</v>
      </c>
    </row>
    <row r="4047" spans="1:14">
      <c r="A4047" s="106" t="s">
        <v>148</v>
      </c>
      <c r="B4047" s="14" t="s">
        <v>78</v>
      </c>
      <c r="C4047" s="14" t="s">
        <v>198</v>
      </c>
      <c r="D4047" s="14">
        <v>2017</v>
      </c>
      <c r="E4047" s="14">
        <v>2017</v>
      </c>
      <c r="F4047" s="14" t="s">
        <v>260</v>
      </c>
      <c r="G4047" s="110">
        <v>23272</v>
      </c>
      <c r="H4047" s="113">
        <v>53792</v>
      </c>
      <c r="I4047" s="108"/>
      <c r="J4047" s="109">
        <v>0.95561357702349869</v>
      </c>
      <c r="K4047" s="109">
        <v>0.97175141242937857</v>
      </c>
      <c r="L4047" s="150">
        <v>7</v>
      </c>
      <c r="M4047" s="30">
        <v>0</v>
      </c>
      <c r="N4047" s="109">
        <v>4.1500000000000002E-2</v>
      </c>
    </row>
    <row r="4048" spans="1:14">
      <c r="A4048" s="106" t="s">
        <v>149</v>
      </c>
      <c r="B4048" s="14" t="s">
        <v>78</v>
      </c>
      <c r="C4048" s="14" t="s">
        <v>198</v>
      </c>
      <c r="D4048" s="14">
        <v>2017</v>
      </c>
      <c r="E4048" s="14">
        <v>2017</v>
      </c>
      <c r="F4048" s="14" t="s">
        <v>260</v>
      </c>
      <c r="G4048" s="110">
        <v>541</v>
      </c>
      <c r="H4048" s="113">
        <v>1160</v>
      </c>
      <c r="I4048" s="108"/>
      <c r="J4048" s="109">
        <v>1</v>
      </c>
      <c r="K4048" s="109">
        <v>0.9375</v>
      </c>
      <c r="L4048" s="150">
        <v>81</v>
      </c>
      <c r="M4048" s="109">
        <v>0.29599999999999999</v>
      </c>
      <c r="N4048" s="109">
        <v>9.0300000000000005E-2</v>
      </c>
    </row>
    <row r="4049" spans="1:14">
      <c r="A4049" s="106" t="s">
        <v>150</v>
      </c>
      <c r="B4049" s="14" t="s">
        <v>78</v>
      </c>
      <c r="C4049" s="14" t="s">
        <v>198</v>
      </c>
      <c r="D4049" s="14">
        <v>2017</v>
      </c>
      <c r="E4049" s="14">
        <v>2017</v>
      </c>
      <c r="F4049" s="14" t="s">
        <v>260</v>
      </c>
      <c r="G4049" s="110">
        <v>398</v>
      </c>
      <c r="H4049" s="113">
        <v>693</v>
      </c>
      <c r="I4049" s="108"/>
      <c r="J4049" s="109">
        <v>1</v>
      </c>
      <c r="K4049" s="109">
        <v>0.95</v>
      </c>
      <c r="L4049" s="150">
        <v>81</v>
      </c>
      <c r="M4049" s="109">
        <v>0.29599999999999999</v>
      </c>
      <c r="N4049" s="109">
        <v>9.0300000000000005E-2</v>
      </c>
    </row>
    <row r="4050" spans="1:14">
      <c r="A4050" s="106" t="s">
        <v>151</v>
      </c>
      <c r="B4050" s="14" t="s">
        <v>78</v>
      </c>
      <c r="C4050" s="14" t="s">
        <v>198</v>
      </c>
      <c r="D4050" s="14">
        <v>2017</v>
      </c>
      <c r="E4050" s="14">
        <v>2017</v>
      </c>
      <c r="F4050" s="14" t="s">
        <v>260</v>
      </c>
      <c r="G4050" s="110">
        <v>19447</v>
      </c>
      <c r="H4050" s="113">
        <v>42443</v>
      </c>
      <c r="I4050" s="108"/>
      <c r="J4050" s="109">
        <v>0.99267015706806283</v>
      </c>
      <c r="K4050" s="109">
        <v>0.94117647058823528</v>
      </c>
      <c r="L4050" s="150">
        <v>7</v>
      </c>
      <c r="M4050" s="109">
        <v>0.28599999999999998</v>
      </c>
      <c r="N4050" s="109">
        <v>3.5700000000000003E-2</v>
      </c>
    </row>
    <row r="4051" spans="1:14">
      <c r="A4051" s="106" t="s">
        <v>152</v>
      </c>
      <c r="B4051" s="14" t="s">
        <v>78</v>
      </c>
      <c r="C4051" s="14" t="s">
        <v>198</v>
      </c>
      <c r="D4051" s="14">
        <v>2017</v>
      </c>
      <c r="E4051" s="14">
        <v>2017</v>
      </c>
      <c r="F4051" s="14" t="s">
        <v>260</v>
      </c>
      <c r="G4051" s="110">
        <v>3067</v>
      </c>
      <c r="H4051" s="113">
        <v>6080</v>
      </c>
      <c r="I4051" s="108"/>
      <c r="J4051" s="109">
        <v>0.90833333333333333</v>
      </c>
      <c r="K4051" s="109">
        <v>0.92500000000000004</v>
      </c>
      <c r="L4051" s="150">
        <v>81</v>
      </c>
      <c r="M4051" s="109">
        <v>0.29599999999999999</v>
      </c>
      <c r="N4051" s="109">
        <v>9.0300000000000005E-2</v>
      </c>
    </row>
    <row r="4052" spans="1:14">
      <c r="A4052" s="106" t="s">
        <v>153</v>
      </c>
      <c r="B4052" s="14" t="s">
        <v>78</v>
      </c>
      <c r="C4052" s="14" t="s">
        <v>198</v>
      </c>
      <c r="D4052" s="14">
        <v>2017</v>
      </c>
      <c r="E4052" s="14">
        <v>2017</v>
      </c>
      <c r="F4052" s="14" t="s">
        <v>260</v>
      </c>
      <c r="G4052" s="110">
        <v>4105</v>
      </c>
      <c r="H4052" s="113">
        <v>7090</v>
      </c>
      <c r="I4052" s="108"/>
      <c r="J4052" s="109">
        <v>0.93243243243243246</v>
      </c>
      <c r="K4052" s="109">
        <v>0.82634730538922152</v>
      </c>
      <c r="L4052" s="150">
        <v>81</v>
      </c>
      <c r="M4052" s="109">
        <v>0.29599999999999999</v>
      </c>
      <c r="N4052" s="109">
        <v>9.0300000000000005E-2</v>
      </c>
    </row>
    <row r="4053" spans="1:14">
      <c r="A4053" s="106" t="s">
        <v>154</v>
      </c>
      <c r="B4053" s="14" t="s">
        <v>77</v>
      </c>
      <c r="C4053" s="14" t="s">
        <v>198</v>
      </c>
      <c r="D4053" s="14">
        <v>2017</v>
      </c>
      <c r="E4053" s="14">
        <v>2017</v>
      </c>
      <c r="F4053" s="14" t="s">
        <v>260</v>
      </c>
      <c r="G4053" s="110">
        <v>115089</v>
      </c>
      <c r="H4053" s="113">
        <v>232951</v>
      </c>
      <c r="I4053" s="108"/>
      <c r="J4053" s="109">
        <v>0.99363192528125666</v>
      </c>
      <c r="K4053" s="109">
        <v>0.99772001823985412</v>
      </c>
      <c r="L4053" s="150">
        <v>44</v>
      </c>
      <c r="M4053" s="109">
        <v>0.36399999999999999</v>
      </c>
      <c r="N4053" s="109">
        <v>6.5699999999999995E-2</v>
      </c>
    </row>
    <row r="4054" spans="1:14">
      <c r="A4054" s="106" t="s">
        <v>155</v>
      </c>
      <c r="B4054" s="14" t="s">
        <v>77</v>
      </c>
      <c r="C4054" s="14" t="s">
        <v>198</v>
      </c>
      <c r="D4054" s="14">
        <v>2017</v>
      </c>
      <c r="E4054" s="14">
        <v>2017</v>
      </c>
      <c r="F4054" s="14" t="s">
        <v>260</v>
      </c>
      <c r="G4054" s="110">
        <v>8670</v>
      </c>
      <c r="H4054" s="113">
        <v>16179</v>
      </c>
      <c r="I4054" s="108"/>
      <c r="J4054" s="109">
        <v>1</v>
      </c>
      <c r="K4054" s="109">
        <v>0.88584474885844744</v>
      </c>
      <c r="L4054" s="150">
        <v>81</v>
      </c>
      <c r="M4054" s="109">
        <v>0.29599999999999999</v>
      </c>
      <c r="N4054" s="109">
        <v>9.0300000000000005E-2</v>
      </c>
    </row>
    <row r="4055" spans="1:14">
      <c r="A4055" s="106" t="s">
        <v>156</v>
      </c>
      <c r="B4055" s="14" t="s">
        <v>78</v>
      </c>
      <c r="C4055" s="14" t="s">
        <v>198</v>
      </c>
      <c r="D4055" s="14">
        <v>2017</v>
      </c>
      <c r="E4055" s="14">
        <v>2017</v>
      </c>
      <c r="F4055" s="14" t="s">
        <v>260</v>
      </c>
      <c r="G4055" s="110">
        <v>1097</v>
      </c>
      <c r="H4055" s="113">
        <v>2007</v>
      </c>
      <c r="I4055" s="108"/>
      <c r="J4055" s="109">
        <v>0.96842105263157896</v>
      </c>
      <c r="K4055" s="109">
        <v>0.9242424242424242</v>
      </c>
      <c r="L4055" s="150">
        <v>81</v>
      </c>
      <c r="M4055" s="109">
        <v>0.29599999999999999</v>
      </c>
      <c r="N4055" s="109">
        <v>9.0300000000000005E-2</v>
      </c>
    </row>
    <row r="4056" spans="1:14">
      <c r="A4056" s="106" t="s">
        <v>157</v>
      </c>
      <c r="B4056" s="14" t="s">
        <v>78</v>
      </c>
      <c r="C4056" s="14" t="s">
        <v>198</v>
      </c>
      <c r="D4056" s="14">
        <v>2017</v>
      </c>
      <c r="E4056" s="14">
        <v>2017</v>
      </c>
      <c r="F4056" s="14" t="s">
        <v>260</v>
      </c>
      <c r="G4056" s="110">
        <v>122740</v>
      </c>
      <c r="H4056" s="113">
        <v>271114</v>
      </c>
      <c r="I4056" s="108"/>
      <c r="J4056" s="109">
        <v>0.99532289980212263</v>
      </c>
      <c r="K4056" s="109">
        <v>0.91362467866323904</v>
      </c>
      <c r="L4056" s="150">
        <v>36</v>
      </c>
      <c r="M4056" s="109">
        <v>0.30599999999999999</v>
      </c>
      <c r="N4056" s="109">
        <v>4.3499999999999997E-2</v>
      </c>
    </row>
    <row r="4057" spans="1:14">
      <c r="A4057" s="106" t="s">
        <v>158</v>
      </c>
      <c r="B4057" s="14" t="s">
        <v>77</v>
      </c>
      <c r="C4057" s="14" t="s">
        <v>198</v>
      </c>
      <c r="D4057" s="14">
        <v>2017</v>
      </c>
      <c r="E4057" s="14">
        <v>2017</v>
      </c>
      <c r="F4057" s="14" t="s">
        <v>260</v>
      </c>
      <c r="G4057" s="110">
        <v>98208</v>
      </c>
      <c r="H4057" s="113">
        <v>205556</v>
      </c>
      <c r="I4057" s="108"/>
      <c r="J4057" s="109">
        <v>0.99407979407979408</v>
      </c>
      <c r="K4057" s="109">
        <v>0.99211770888071471</v>
      </c>
      <c r="L4057" s="150">
        <v>40</v>
      </c>
      <c r="M4057" s="109">
        <v>0.47499999999999998</v>
      </c>
      <c r="N4057" s="109">
        <v>3.8600000000000002E-2</v>
      </c>
    </row>
    <row r="4058" spans="1:14">
      <c r="A4058" s="106" t="s">
        <v>159</v>
      </c>
      <c r="B4058" s="14" t="s">
        <v>78</v>
      </c>
      <c r="C4058" s="14" t="s">
        <v>198</v>
      </c>
      <c r="D4058" s="14">
        <v>2017</v>
      </c>
      <c r="E4058" s="14">
        <v>2017</v>
      </c>
      <c r="F4058" s="14" t="s">
        <v>260</v>
      </c>
      <c r="G4058" s="110">
        <v>2121</v>
      </c>
      <c r="H4058" s="113">
        <v>4700</v>
      </c>
      <c r="I4058" s="108"/>
      <c r="J4058" s="109">
        <v>0.978494623655914</v>
      </c>
      <c r="K4058" s="109">
        <v>0.95522388059701491</v>
      </c>
      <c r="L4058" s="150">
        <v>81</v>
      </c>
      <c r="M4058" s="109">
        <v>0.29599999999999999</v>
      </c>
      <c r="N4058" s="109">
        <v>9.0300000000000005E-2</v>
      </c>
    </row>
    <row r="4059" spans="1:14">
      <c r="A4059" s="106" t="s">
        <v>160</v>
      </c>
      <c r="B4059" s="14" t="s">
        <v>78</v>
      </c>
      <c r="C4059" s="14" t="s">
        <v>198</v>
      </c>
      <c r="D4059" s="14">
        <v>2017</v>
      </c>
      <c r="E4059" s="14">
        <v>2017</v>
      </c>
      <c r="F4059" s="14" t="s">
        <v>260</v>
      </c>
      <c r="G4059" s="110">
        <v>165648</v>
      </c>
      <c r="H4059" s="113">
        <v>361295</v>
      </c>
      <c r="I4059" s="108"/>
      <c r="J4059" s="109">
        <v>0.9892054725743693</v>
      </c>
      <c r="K4059" s="109">
        <v>0.93710691823899372</v>
      </c>
      <c r="L4059" s="150">
        <v>48</v>
      </c>
      <c r="M4059" s="109">
        <v>0.25</v>
      </c>
      <c r="N4059" s="109">
        <v>3.78E-2</v>
      </c>
    </row>
    <row r="4060" spans="1:14">
      <c r="A4060" s="106" t="s">
        <v>161</v>
      </c>
      <c r="B4060" s="14" t="s">
        <v>77</v>
      </c>
      <c r="C4060" s="14" t="s">
        <v>198</v>
      </c>
      <c r="D4060" s="14">
        <v>2017</v>
      </c>
      <c r="E4060" s="14">
        <v>2017</v>
      </c>
      <c r="F4060" s="14" t="s">
        <v>260</v>
      </c>
      <c r="G4060" s="110">
        <v>133646</v>
      </c>
      <c r="H4060" s="113">
        <v>268127</v>
      </c>
      <c r="I4060" s="108"/>
      <c r="J4060" s="109">
        <v>0.97422844416162901</v>
      </c>
      <c r="K4060" s="109">
        <v>0.95580808080808077</v>
      </c>
      <c r="L4060" s="150">
        <v>62</v>
      </c>
      <c r="M4060" s="109">
        <v>0.435</v>
      </c>
      <c r="N4060" s="109">
        <v>2.8899999999999999E-2</v>
      </c>
    </row>
    <row r="4061" spans="1:14">
      <c r="A4061" s="106" t="s">
        <v>162</v>
      </c>
      <c r="B4061" s="14" t="s">
        <v>77</v>
      </c>
      <c r="C4061" s="14" t="s">
        <v>198</v>
      </c>
      <c r="D4061" s="14">
        <v>2017</v>
      </c>
      <c r="E4061" s="14">
        <v>2017</v>
      </c>
      <c r="F4061" s="14" t="s">
        <v>260</v>
      </c>
      <c r="G4061" s="110">
        <v>33923</v>
      </c>
      <c r="H4061" s="113">
        <v>50864</v>
      </c>
      <c r="I4061" s="108"/>
      <c r="J4061" s="109">
        <v>0.98502139800285304</v>
      </c>
      <c r="K4061" s="109">
        <v>0.86911764705882355</v>
      </c>
      <c r="L4061" s="150">
        <v>11</v>
      </c>
      <c r="M4061" s="109">
        <v>0.36399999999999999</v>
      </c>
      <c r="N4061" s="109">
        <v>7.9299999999999995E-2</v>
      </c>
    </row>
    <row r="4062" spans="1:14">
      <c r="A4062" s="106" t="s">
        <v>163</v>
      </c>
      <c r="B4062" s="14" t="s">
        <v>78</v>
      </c>
      <c r="C4062" s="14" t="s">
        <v>198</v>
      </c>
      <c r="D4062" s="14">
        <v>2017</v>
      </c>
      <c r="E4062" s="14">
        <v>2017</v>
      </c>
      <c r="F4062" s="14" t="s">
        <v>260</v>
      </c>
      <c r="G4062" s="110">
        <v>47781</v>
      </c>
      <c r="H4062" s="113">
        <v>105787</v>
      </c>
      <c r="I4062" s="108"/>
      <c r="J4062" s="109">
        <v>0.97793326157158234</v>
      </c>
      <c r="K4062" s="109">
        <v>0.91082251082251087</v>
      </c>
      <c r="L4062" s="150">
        <v>14</v>
      </c>
      <c r="M4062" s="109">
        <v>7.0999999999999994E-2</v>
      </c>
      <c r="N4062" s="109">
        <v>3.7400000000000003E-2</v>
      </c>
    </row>
    <row r="4063" spans="1:14">
      <c r="A4063" s="106" t="s">
        <v>164</v>
      </c>
      <c r="B4063" s="14" t="s">
        <v>77</v>
      </c>
      <c r="C4063" s="14" t="s">
        <v>198</v>
      </c>
      <c r="D4063" s="14">
        <v>2017</v>
      </c>
      <c r="E4063" s="14">
        <v>2017</v>
      </c>
      <c r="F4063" s="14" t="s">
        <v>260</v>
      </c>
      <c r="G4063" s="110">
        <v>9396</v>
      </c>
      <c r="H4063" s="113">
        <v>16600</v>
      </c>
      <c r="I4063" s="108"/>
      <c r="J4063" s="109">
        <v>0.98399999999999999</v>
      </c>
      <c r="K4063" s="109">
        <v>0.96595744680851059</v>
      </c>
      <c r="L4063" s="150">
        <v>81</v>
      </c>
      <c r="M4063" s="109">
        <v>0.29599999999999999</v>
      </c>
      <c r="N4063" s="109">
        <v>9.0300000000000005E-2</v>
      </c>
    </row>
    <row r="4064" spans="1:14">
      <c r="A4064" s="106" t="s">
        <v>165</v>
      </c>
      <c r="B4064" s="14" t="s">
        <v>77</v>
      </c>
      <c r="C4064" s="14" t="s">
        <v>198</v>
      </c>
      <c r="D4064" s="14">
        <v>2017</v>
      </c>
      <c r="E4064" s="14">
        <v>2017</v>
      </c>
      <c r="F4064" s="14" t="s">
        <v>260</v>
      </c>
      <c r="G4064" s="110">
        <v>13291</v>
      </c>
      <c r="H4064" s="113">
        <v>25375</v>
      </c>
      <c r="I4064" s="108"/>
      <c r="J4064" s="109">
        <v>0.97687861271676302</v>
      </c>
      <c r="K4064" s="109">
        <v>0.87687687687687688</v>
      </c>
      <c r="L4064" s="150">
        <v>81</v>
      </c>
      <c r="M4064" s="109">
        <v>0.29599999999999999</v>
      </c>
      <c r="N4064" s="109">
        <v>9.0300000000000005E-2</v>
      </c>
    </row>
    <row r="4065" spans="1:14">
      <c r="A4065" s="106" t="s">
        <v>166</v>
      </c>
      <c r="B4065" s="14" t="s">
        <v>77</v>
      </c>
      <c r="C4065" s="14" t="s">
        <v>198</v>
      </c>
      <c r="D4065" s="14">
        <v>2017</v>
      </c>
      <c r="E4065" s="14">
        <v>2017</v>
      </c>
      <c r="F4065" s="14" t="s">
        <v>260</v>
      </c>
      <c r="G4065" s="110">
        <v>18061</v>
      </c>
      <c r="H4065" s="113">
        <v>36432</v>
      </c>
      <c r="I4065" s="108"/>
      <c r="J4065" s="109">
        <v>0.95864262990455995</v>
      </c>
      <c r="K4065" s="109">
        <v>0.91772151898734178</v>
      </c>
      <c r="L4065" s="150">
        <v>81</v>
      </c>
      <c r="M4065" s="109">
        <v>0.29599999999999999</v>
      </c>
      <c r="N4065" s="109">
        <v>9.0300000000000005E-2</v>
      </c>
    </row>
    <row r="4066" spans="1:14">
      <c r="A4066" s="106" t="s">
        <v>167</v>
      </c>
      <c r="B4066" s="14" t="s">
        <v>77</v>
      </c>
      <c r="C4066" s="14" t="s">
        <v>198</v>
      </c>
      <c r="D4066" s="14">
        <v>2017</v>
      </c>
      <c r="E4066" s="14">
        <v>2017</v>
      </c>
      <c r="F4066" s="14" t="s">
        <v>260</v>
      </c>
      <c r="G4066" s="110">
        <v>46440</v>
      </c>
      <c r="H4066" s="113">
        <v>90030</v>
      </c>
      <c r="I4066" s="108"/>
      <c r="J4066" s="109">
        <v>0.98598654708520184</v>
      </c>
      <c r="K4066" s="109">
        <v>0.97938144329896903</v>
      </c>
      <c r="L4066" s="150">
        <v>16</v>
      </c>
      <c r="M4066" s="109">
        <v>0.375</v>
      </c>
      <c r="N4066" s="109">
        <v>5.11E-2</v>
      </c>
    </row>
    <row r="4067" spans="1:14">
      <c r="A4067" s="106" t="s">
        <v>168</v>
      </c>
      <c r="B4067" s="14" t="s">
        <v>77</v>
      </c>
      <c r="C4067" s="14" t="s">
        <v>198</v>
      </c>
      <c r="D4067" s="14">
        <v>2017</v>
      </c>
      <c r="E4067" s="14">
        <v>2017</v>
      </c>
      <c r="F4067" s="14" t="s">
        <v>260</v>
      </c>
      <c r="G4067" s="110">
        <v>14023</v>
      </c>
      <c r="H4067" s="113">
        <v>24863</v>
      </c>
      <c r="I4067" s="108"/>
      <c r="J4067" s="109">
        <v>0.982421875</v>
      </c>
      <c r="K4067" s="109">
        <v>0.97674418604651159</v>
      </c>
      <c r="L4067" s="150">
        <v>81</v>
      </c>
      <c r="M4067" s="109">
        <v>0.29599999999999999</v>
      </c>
      <c r="N4067" s="109">
        <v>9.0300000000000005E-2</v>
      </c>
    </row>
    <row r="4068" spans="1:14">
      <c r="A4068" s="106" t="s">
        <v>169</v>
      </c>
      <c r="B4068" s="14" t="s">
        <v>78</v>
      </c>
      <c r="C4068" s="14" t="s">
        <v>198</v>
      </c>
      <c r="D4068" s="14">
        <v>2017</v>
      </c>
      <c r="E4068" s="14">
        <v>2017</v>
      </c>
      <c r="F4068" s="14" t="s">
        <v>260</v>
      </c>
      <c r="G4068" s="110">
        <v>12332</v>
      </c>
      <c r="H4068" s="113">
        <v>23186</v>
      </c>
      <c r="I4068" s="108"/>
      <c r="J4068" s="109">
        <v>0.94921190893169882</v>
      </c>
      <c r="K4068" s="109">
        <v>0.95781637717121593</v>
      </c>
      <c r="L4068" s="150">
        <v>81</v>
      </c>
      <c r="M4068" s="109">
        <v>0.29599999999999999</v>
      </c>
      <c r="N4068" s="109">
        <v>9.0300000000000005E-2</v>
      </c>
    </row>
    <row r="4069" spans="1:14">
      <c r="A4069" s="106" t="s">
        <v>170</v>
      </c>
      <c r="B4069" s="14" t="s">
        <v>78</v>
      </c>
      <c r="C4069" s="14" t="s">
        <v>198</v>
      </c>
      <c r="D4069" s="14">
        <v>2017</v>
      </c>
      <c r="E4069" s="14">
        <v>2017</v>
      </c>
      <c r="F4069" s="14" t="s">
        <v>260</v>
      </c>
      <c r="G4069" s="110">
        <v>154</v>
      </c>
      <c r="H4069" s="113">
        <v>259</v>
      </c>
      <c r="I4069" s="108"/>
      <c r="J4069" s="109">
        <v>1</v>
      </c>
      <c r="K4069" s="109">
        <v>1</v>
      </c>
      <c r="L4069" s="150">
        <v>81</v>
      </c>
      <c r="M4069" s="109">
        <v>0.29599999999999999</v>
      </c>
      <c r="N4069" s="109">
        <v>9.0300000000000005E-2</v>
      </c>
    </row>
    <row r="4070" spans="1:14">
      <c r="A4070" s="106" t="s">
        <v>171</v>
      </c>
      <c r="B4070" s="14" t="s">
        <v>78</v>
      </c>
      <c r="C4070" s="14" t="s">
        <v>198</v>
      </c>
      <c r="D4070" s="14">
        <v>2017</v>
      </c>
      <c r="E4070" s="14">
        <v>2017</v>
      </c>
      <c r="F4070" s="14" t="s">
        <v>260</v>
      </c>
      <c r="G4070" s="110">
        <v>3050</v>
      </c>
      <c r="H4070" s="113">
        <v>6256</v>
      </c>
      <c r="I4070" s="108"/>
      <c r="J4070" s="109">
        <v>0.97619047619047616</v>
      </c>
      <c r="K4070" s="109">
        <v>0.86315789473684212</v>
      </c>
      <c r="L4070" s="150">
        <v>81</v>
      </c>
      <c r="M4070" s="109">
        <v>0.29599999999999999</v>
      </c>
      <c r="N4070" s="109">
        <v>9.0300000000000005E-2</v>
      </c>
    </row>
    <row r="4071" spans="1:14">
      <c r="A4071" s="106" t="s">
        <v>172</v>
      </c>
      <c r="B4071" s="14" t="s">
        <v>77</v>
      </c>
      <c r="C4071" s="14" t="s">
        <v>198</v>
      </c>
      <c r="D4071" s="14">
        <v>2017</v>
      </c>
      <c r="E4071" s="14">
        <v>2017</v>
      </c>
      <c r="F4071" s="14" t="s">
        <v>260</v>
      </c>
      <c r="G4071" s="110">
        <v>20949</v>
      </c>
      <c r="H4071" s="113">
        <v>39407</v>
      </c>
      <c r="I4071" s="108"/>
      <c r="J4071" s="109">
        <v>0.97636815920398012</v>
      </c>
      <c r="K4071" s="109">
        <v>0.9688249400479616</v>
      </c>
      <c r="L4071" s="150">
        <v>8</v>
      </c>
      <c r="M4071" s="109">
        <v>0.5</v>
      </c>
      <c r="N4071" s="109">
        <v>5.7999999999999996E-3</v>
      </c>
    </row>
    <row r="4072" spans="1:14">
      <c r="A4072" s="106" t="s">
        <v>173</v>
      </c>
      <c r="B4072" s="14" t="s">
        <v>77</v>
      </c>
      <c r="C4072" s="14" t="s">
        <v>198</v>
      </c>
      <c r="D4072" s="14">
        <v>2017</v>
      </c>
      <c r="E4072" s="14">
        <v>2017</v>
      </c>
      <c r="F4072" s="14" t="s">
        <v>260</v>
      </c>
      <c r="G4072" s="110">
        <v>17167</v>
      </c>
      <c r="H4072" s="113">
        <v>30001</v>
      </c>
      <c r="I4072" s="108"/>
      <c r="J4072" s="109">
        <v>0.98064516129032253</v>
      </c>
      <c r="K4072" s="109">
        <v>0.87267904509283822</v>
      </c>
      <c r="L4072" s="150">
        <v>81</v>
      </c>
      <c r="M4072" s="109">
        <v>0.29599999999999999</v>
      </c>
      <c r="N4072" s="109">
        <v>9.0300000000000005E-2</v>
      </c>
    </row>
    <row r="4073" spans="1:14">
      <c r="A4073" s="106" t="s">
        <v>174</v>
      </c>
      <c r="B4073" s="14" t="s">
        <v>78</v>
      </c>
      <c r="C4073" s="14" t="s">
        <v>198</v>
      </c>
      <c r="D4073" s="14">
        <v>2017</v>
      </c>
      <c r="E4073" s="14">
        <v>2017</v>
      </c>
      <c r="F4073" s="14" t="s">
        <v>260</v>
      </c>
      <c r="G4073" s="110">
        <v>39239</v>
      </c>
      <c r="H4073" s="113">
        <v>81885</v>
      </c>
      <c r="I4073" s="108"/>
      <c r="J4073" s="109">
        <v>0.97997711670480547</v>
      </c>
      <c r="K4073" s="109">
        <v>0.93644067796610164</v>
      </c>
      <c r="L4073" s="150">
        <v>10</v>
      </c>
      <c r="M4073" s="109">
        <v>0.6</v>
      </c>
      <c r="N4073" s="109">
        <v>4.2700000000000002E-2</v>
      </c>
    </row>
    <row r="4074" spans="1:14">
      <c r="A4074" s="106" t="s">
        <v>175</v>
      </c>
      <c r="B4074" s="14" t="s">
        <v>78</v>
      </c>
      <c r="C4074" s="14" t="s">
        <v>198</v>
      </c>
      <c r="D4074" s="14">
        <v>2017</v>
      </c>
      <c r="E4074" s="14">
        <v>2017</v>
      </c>
      <c r="F4074" s="14" t="s">
        <v>260</v>
      </c>
      <c r="G4074" s="110">
        <v>5361</v>
      </c>
      <c r="H4074" s="113">
        <v>12250</v>
      </c>
      <c r="I4074" s="108"/>
      <c r="J4074" s="109">
        <v>0.97101449275362317</v>
      </c>
      <c r="K4074" s="109">
        <v>0.92814371257485029</v>
      </c>
      <c r="L4074" s="150">
        <v>81</v>
      </c>
      <c r="M4074" s="109">
        <v>0.29599999999999999</v>
      </c>
      <c r="N4074" s="109">
        <v>9.0300000000000005E-2</v>
      </c>
    </row>
    <row r="4075" spans="1:14">
      <c r="A4075" s="106" t="s">
        <v>176</v>
      </c>
      <c r="B4075" s="14" t="s">
        <v>78</v>
      </c>
      <c r="C4075" s="14" t="s">
        <v>198</v>
      </c>
      <c r="D4075" s="14">
        <v>2017</v>
      </c>
      <c r="E4075" s="14">
        <v>2017</v>
      </c>
      <c r="F4075" s="14" t="s">
        <v>260</v>
      </c>
      <c r="G4075" s="110">
        <v>4246</v>
      </c>
      <c r="H4075" s="113">
        <v>8963</v>
      </c>
      <c r="I4075" s="108"/>
      <c r="J4075" s="109">
        <v>0.96153846153846156</v>
      </c>
      <c r="K4075" s="109">
        <v>0.94696969696969702</v>
      </c>
      <c r="L4075" s="150">
        <v>81</v>
      </c>
      <c r="M4075" s="109">
        <v>0.29599999999999999</v>
      </c>
      <c r="N4075" s="109">
        <v>9.0300000000000005E-2</v>
      </c>
    </row>
    <row r="4076" spans="1:14">
      <c r="A4076" s="106" t="s">
        <v>177</v>
      </c>
      <c r="B4076" s="14" t="s">
        <v>78</v>
      </c>
      <c r="C4076" s="14" t="s">
        <v>198</v>
      </c>
      <c r="D4076" s="14">
        <v>2017</v>
      </c>
      <c r="E4076" s="14">
        <v>2017</v>
      </c>
      <c r="F4076" s="14" t="s">
        <v>260</v>
      </c>
      <c r="G4076" s="110">
        <v>971</v>
      </c>
      <c r="H4076" s="113">
        <v>1691</v>
      </c>
      <c r="I4076" s="108"/>
      <c r="J4076" s="109">
        <v>0.98181818181818181</v>
      </c>
      <c r="K4076" s="109">
        <v>0.71739130434782605</v>
      </c>
      <c r="L4076" s="150">
        <v>81</v>
      </c>
      <c r="M4076" s="109">
        <v>0.29599999999999999</v>
      </c>
      <c r="N4076" s="109">
        <v>9.0300000000000005E-2</v>
      </c>
    </row>
    <row r="4077" spans="1:14">
      <c r="A4077" s="106" t="s">
        <v>178</v>
      </c>
      <c r="B4077" s="14" t="s">
        <v>77</v>
      </c>
      <c r="C4077" s="14" t="s">
        <v>198</v>
      </c>
      <c r="D4077" s="14">
        <v>2017</v>
      </c>
      <c r="E4077" s="14">
        <v>2017</v>
      </c>
      <c r="F4077" s="14" t="s">
        <v>260</v>
      </c>
      <c r="G4077" s="110">
        <v>50655</v>
      </c>
      <c r="H4077" s="113">
        <v>117113</v>
      </c>
      <c r="I4077" s="108"/>
      <c r="J4077" s="109">
        <v>0.92569832402234642</v>
      </c>
      <c r="K4077" s="109">
        <v>0.84</v>
      </c>
      <c r="L4077" s="150">
        <v>16</v>
      </c>
      <c r="M4077" s="109">
        <v>0.438</v>
      </c>
      <c r="N4077" s="109">
        <v>4.2500000000000003E-2</v>
      </c>
    </row>
    <row r="4078" spans="1:14">
      <c r="A4078" s="106" t="s">
        <v>179</v>
      </c>
      <c r="B4078" s="14" t="s">
        <v>78</v>
      </c>
      <c r="C4078" s="14" t="s">
        <v>198</v>
      </c>
      <c r="D4078" s="14">
        <v>2017</v>
      </c>
      <c r="E4078" s="14">
        <v>2017</v>
      </c>
      <c r="F4078" s="14" t="s">
        <v>260</v>
      </c>
      <c r="G4078" s="110">
        <v>2734</v>
      </c>
      <c r="H4078" s="113">
        <v>4770</v>
      </c>
      <c r="I4078" s="108"/>
      <c r="J4078" s="109">
        <v>0.95774647887323949</v>
      </c>
      <c r="K4078" s="109">
        <v>0.97727272727272729</v>
      </c>
      <c r="L4078" s="150">
        <v>81</v>
      </c>
      <c r="M4078" s="109">
        <v>0.29599999999999999</v>
      </c>
      <c r="N4078" s="109">
        <v>9.0300000000000005E-2</v>
      </c>
    </row>
    <row r="4079" spans="1:14">
      <c r="A4079" s="106" t="s">
        <v>180</v>
      </c>
      <c r="B4079" s="14" t="s">
        <v>77</v>
      </c>
      <c r="C4079" s="14" t="s">
        <v>198</v>
      </c>
      <c r="D4079" s="14">
        <v>2017</v>
      </c>
      <c r="E4079" s="14">
        <v>2017</v>
      </c>
      <c r="F4079" s="14" t="s">
        <v>260</v>
      </c>
      <c r="G4079" s="110">
        <v>34650</v>
      </c>
      <c r="H4079" s="113">
        <v>68571</v>
      </c>
      <c r="I4079" s="108"/>
      <c r="J4079" s="109">
        <v>0.9838709677419355</v>
      </c>
      <c r="K4079" s="109">
        <v>0.9632183908045977</v>
      </c>
      <c r="L4079" s="150">
        <v>15</v>
      </c>
      <c r="M4079" s="109">
        <v>0.13300000000000001</v>
      </c>
      <c r="N4079" s="109">
        <v>5.7599999999999998E-2</v>
      </c>
    </row>
    <row r="4080" spans="1:14">
      <c r="A4080" s="106" t="s">
        <v>181</v>
      </c>
      <c r="B4080" s="14" t="s">
        <v>77</v>
      </c>
      <c r="C4080" s="14" t="s">
        <v>198</v>
      </c>
      <c r="D4080" s="14">
        <v>2017</v>
      </c>
      <c r="E4080" s="14">
        <v>2017</v>
      </c>
      <c r="F4080" s="14" t="s">
        <v>260</v>
      </c>
      <c r="G4080" s="110">
        <v>9726</v>
      </c>
      <c r="H4080" s="113">
        <v>18467</v>
      </c>
      <c r="I4080" s="108"/>
      <c r="J4080" s="109">
        <v>0.92307692307692313</v>
      </c>
      <c r="K4080" s="109">
        <v>0.94716981132075473</v>
      </c>
      <c r="L4080" s="150">
        <v>81</v>
      </c>
      <c r="M4080" s="109">
        <v>0.29599999999999999</v>
      </c>
      <c r="N4080" s="109">
        <v>9.0300000000000005E-2</v>
      </c>
    </row>
    <row r="4081" spans="1:14">
      <c r="A4081" s="106" t="s">
        <v>182</v>
      </c>
      <c r="B4081" s="14" t="s">
        <v>78</v>
      </c>
      <c r="C4081" s="14" t="s">
        <v>198</v>
      </c>
      <c r="D4081" s="14">
        <v>2017</v>
      </c>
      <c r="E4081" s="14">
        <v>2017</v>
      </c>
      <c r="F4081" s="14" t="s">
        <v>260</v>
      </c>
      <c r="G4081" s="110">
        <v>6002</v>
      </c>
      <c r="H4081" s="113">
        <v>13022</v>
      </c>
      <c r="I4081" s="108"/>
      <c r="J4081" s="109">
        <v>0.98648648648648651</v>
      </c>
      <c r="K4081" s="109">
        <v>0.98222222222222222</v>
      </c>
      <c r="L4081" s="150">
        <v>81</v>
      </c>
      <c r="M4081" s="109">
        <v>0.29599999999999999</v>
      </c>
      <c r="N4081" s="109">
        <v>9.0300000000000005E-2</v>
      </c>
    </row>
    <row r="4082" spans="1:14">
      <c r="A4082" s="56" t="s">
        <v>183</v>
      </c>
      <c r="B4082" s="14" t="s">
        <v>66</v>
      </c>
      <c r="C4082" s="14" t="s">
        <v>65</v>
      </c>
      <c r="D4082" s="14">
        <v>2017</v>
      </c>
      <c r="E4082" s="14">
        <v>2018</v>
      </c>
      <c r="F4082" s="14" t="s">
        <v>260</v>
      </c>
      <c r="G4082" s="111">
        <v>1992771</v>
      </c>
      <c r="H4082" s="114">
        <v>4089272</v>
      </c>
      <c r="I4082" s="108"/>
      <c r="J4082" s="109">
        <v>0.97983968399046084</v>
      </c>
      <c r="K4082" s="109">
        <v>0.92775324069086862</v>
      </c>
      <c r="L4082" s="150">
        <v>56</v>
      </c>
      <c r="M4082" s="109">
        <v>0.375</v>
      </c>
      <c r="N4082" s="109">
        <v>0.1077</v>
      </c>
    </row>
    <row r="4083" spans="1:14">
      <c r="A4083" s="56" t="s">
        <v>184</v>
      </c>
      <c r="B4083" s="14" t="s">
        <v>77</v>
      </c>
      <c r="C4083" s="14" t="s">
        <v>65</v>
      </c>
      <c r="D4083" s="14">
        <v>2017</v>
      </c>
      <c r="E4083" s="14">
        <v>2018</v>
      </c>
      <c r="F4083" s="14" t="s">
        <v>260</v>
      </c>
      <c r="G4083" s="111">
        <v>57502</v>
      </c>
      <c r="H4083" s="114">
        <v>107669</v>
      </c>
      <c r="I4083" s="108"/>
      <c r="J4083" s="30" t="s">
        <v>66</v>
      </c>
      <c r="K4083" s="30" t="s">
        <v>66</v>
      </c>
      <c r="L4083" s="150">
        <v>1</v>
      </c>
      <c r="M4083" s="109">
        <v>1</v>
      </c>
      <c r="N4083" s="109">
        <v>7.7999999999999996E-3</v>
      </c>
    </row>
    <row r="4084" spans="1:14">
      <c r="A4084" s="56" t="s">
        <v>185</v>
      </c>
      <c r="B4084" s="14" t="s">
        <v>78</v>
      </c>
      <c r="C4084" s="14" t="s">
        <v>65</v>
      </c>
      <c r="D4084" s="14">
        <v>2017</v>
      </c>
      <c r="E4084" s="14">
        <v>2018</v>
      </c>
      <c r="F4084" s="14" t="s">
        <v>260</v>
      </c>
      <c r="G4084" s="111">
        <v>79</v>
      </c>
      <c r="H4084" s="114">
        <v>144</v>
      </c>
      <c r="I4084" s="108"/>
      <c r="J4084" s="109">
        <v>1</v>
      </c>
      <c r="K4084" s="30" t="s">
        <v>66</v>
      </c>
      <c r="L4084" s="150">
        <v>3</v>
      </c>
      <c r="M4084" s="109">
        <v>0.66700000000000004</v>
      </c>
      <c r="N4084" s="109">
        <v>0.40620000000000001</v>
      </c>
    </row>
    <row r="4085" spans="1:14">
      <c r="A4085" s="56" t="s">
        <v>186</v>
      </c>
      <c r="B4085" s="14" t="s">
        <v>78</v>
      </c>
      <c r="C4085" s="14" t="s">
        <v>65</v>
      </c>
      <c r="D4085" s="14">
        <v>2017</v>
      </c>
      <c r="E4085" s="14">
        <v>2018</v>
      </c>
      <c r="F4085" s="14" t="s">
        <v>260</v>
      </c>
      <c r="G4085" s="111">
        <v>1648</v>
      </c>
      <c r="H4085" s="114">
        <v>3003</v>
      </c>
      <c r="I4085" s="108"/>
      <c r="J4085" s="109">
        <v>0.97333333333333338</v>
      </c>
      <c r="K4085" s="109">
        <v>1</v>
      </c>
      <c r="L4085" s="150">
        <v>3</v>
      </c>
      <c r="M4085" s="109">
        <v>0.66700000000000004</v>
      </c>
      <c r="N4085" s="109">
        <v>0.40620000000000001</v>
      </c>
    </row>
    <row r="4086" spans="1:14">
      <c r="A4086" s="56" t="s">
        <v>187</v>
      </c>
      <c r="B4086" s="14" t="s">
        <v>78</v>
      </c>
      <c r="C4086" s="14" t="s">
        <v>65</v>
      </c>
      <c r="D4086" s="14">
        <v>2017</v>
      </c>
      <c r="E4086" s="14">
        <v>2018</v>
      </c>
      <c r="F4086" s="14" t="s">
        <v>260</v>
      </c>
      <c r="G4086" s="111">
        <v>16660</v>
      </c>
      <c r="H4086" s="114">
        <v>30804</v>
      </c>
      <c r="I4086" s="108"/>
      <c r="J4086" s="109">
        <v>0.8738839285714286</v>
      </c>
      <c r="K4086" s="109">
        <v>0.92172523961661346</v>
      </c>
      <c r="L4086" s="150">
        <v>3</v>
      </c>
      <c r="M4086" s="109">
        <v>0.66700000000000004</v>
      </c>
      <c r="N4086" s="109">
        <v>0.40620000000000001</v>
      </c>
    </row>
    <row r="4087" spans="1:14">
      <c r="A4087" s="56" t="s">
        <v>188</v>
      </c>
      <c r="B4087" s="14" t="s">
        <v>78</v>
      </c>
      <c r="C4087" s="14" t="s">
        <v>65</v>
      </c>
      <c r="D4087" s="14">
        <v>2017</v>
      </c>
      <c r="E4087" s="14">
        <v>2018</v>
      </c>
      <c r="F4087" s="14" t="s">
        <v>260</v>
      </c>
      <c r="G4087" s="111">
        <v>2783</v>
      </c>
      <c r="H4087" s="114">
        <v>4982</v>
      </c>
      <c r="I4087" s="108"/>
      <c r="J4087" s="109">
        <v>0.98230088495575218</v>
      </c>
      <c r="K4087" s="109">
        <v>0.92307692307692313</v>
      </c>
      <c r="L4087" s="150">
        <v>3</v>
      </c>
      <c r="M4087" s="109">
        <v>0.66700000000000004</v>
      </c>
      <c r="N4087" s="109">
        <v>0.40620000000000001</v>
      </c>
    </row>
    <row r="4088" spans="1:14">
      <c r="A4088" s="56" t="s">
        <v>189</v>
      </c>
      <c r="B4088" s="14" t="s">
        <v>78</v>
      </c>
      <c r="C4088" s="14" t="s">
        <v>65</v>
      </c>
      <c r="D4088" s="14">
        <v>2017</v>
      </c>
      <c r="E4088" s="14">
        <v>2018</v>
      </c>
      <c r="F4088" s="14" t="s">
        <v>260</v>
      </c>
      <c r="G4088" s="111">
        <v>685</v>
      </c>
      <c r="H4088" s="114">
        <v>1492</v>
      </c>
      <c r="I4088" s="108"/>
      <c r="J4088" s="109">
        <v>0.94285714285714284</v>
      </c>
      <c r="K4088" s="109">
        <v>0.875</v>
      </c>
      <c r="L4088" s="150">
        <v>3</v>
      </c>
      <c r="M4088" s="109">
        <v>0.66700000000000004</v>
      </c>
      <c r="N4088" s="109">
        <v>0.40620000000000001</v>
      </c>
    </row>
    <row r="4089" spans="1:14">
      <c r="A4089" s="56" t="s">
        <v>190</v>
      </c>
      <c r="B4089" s="14" t="s">
        <v>77</v>
      </c>
      <c r="C4089" s="14" t="s">
        <v>65</v>
      </c>
      <c r="D4089" s="14">
        <v>2017</v>
      </c>
      <c r="E4089" s="14">
        <v>2018</v>
      </c>
      <c r="F4089" s="14" t="s">
        <v>260</v>
      </c>
      <c r="G4089" s="111">
        <v>31852</v>
      </c>
      <c r="H4089" s="114">
        <v>63270</v>
      </c>
      <c r="I4089" s="108"/>
      <c r="J4089" s="109">
        <v>0.97813288477712368</v>
      </c>
      <c r="K4089" s="109">
        <v>0.97755102040816322</v>
      </c>
      <c r="L4089" s="150">
        <v>1</v>
      </c>
      <c r="M4089" s="109">
        <v>0</v>
      </c>
      <c r="N4089" s="109">
        <v>3.1800000000000002E-2</v>
      </c>
    </row>
    <row r="4090" spans="1:14">
      <c r="A4090" s="56" t="s">
        <v>191</v>
      </c>
      <c r="B4090" s="14" t="s">
        <v>78</v>
      </c>
      <c r="C4090" s="14" t="s">
        <v>65</v>
      </c>
      <c r="D4090" s="14">
        <v>2017</v>
      </c>
      <c r="E4090" s="14">
        <v>2018</v>
      </c>
      <c r="F4090" s="14" t="s">
        <v>260</v>
      </c>
      <c r="G4090" s="111">
        <v>2602</v>
      </c>
      <c r="H4090" s="114">
        <v>5268</v>
      </c>
      <c r="I4090" s="108"/>
      <c r="J4090" s="109">
        <v>1</v>
      </c>
      <c r="K4090" s="109">
        <v>0.95348837209302328</v>
      </c>
      <c r="L4090" s="150">
        <v>3</v>
      </c>
      <c r="M4090" s="109">
        <v>0.66700000000000004</v>
      </c>
      <c r="N4090" s="109">
        <v>0.40620000000000001</v>
      </c>
    </row>
    <row r="4091" spans="1:14">
      <c r="A4091" s="56" t="s">
        <v>192</v>
      </c>
      <c r="B4091" s="14" t="s">
        <v>78</v>
      </c>
      <c r="C4091" s="14" t="s">
        <v>65</v>
      </c>
      <c r="D4091" s="14">
        <v>2017</v>
      </c>
      <c r="E4091" s="14">
        <v>2018</v>
      </c>
      <c r="F4091" s="14" t="s">
        <v>260</v>
      </c>
      <c r="G4091" s="111">
        <v>6685</v>
      </c>
      <c r="H4091" s="114">
        <v>11742</v>
      </c>
      <c r="I4091" s="108"/>
      <c r="J4091" s="109">
        <v>0.97740112994350281</v>
      </c>
      <c r="K4091" s="109">
        <v>0.98523985239852396</v>
      </c>
      <c r="L4091" s="150">
        <v>3</v>
      </c>
      <c r="M4091" s="109">
        <v>0.66700000000000004</v>
      </c>
      <c r="N4091" s="109">
        <v>0.40620000000000001</v>
      </c>
    </row>
    <row r="4092" spans="1:14">
      <c r="A4092" s="106" t="s">
        <v>134</v>
      </c>
      <c r="B4092" s="14" t="s">
        <v>77</v>
      </c>
      <c r="C4092" s="14" t="s">
        <v>65</v>
      </c>
      <c r="D4092" s="14">
        <v>2017</v>
      </c>
      <c r="E4092" s="14">
        <v>2018</v>
      </c>
      <c r="F4092" s="14" t="s">
        <v>260</v>
      </c>
      <c r="G4092" s="111">
        <v>88731</v>
      </c>
      <c r="H4092" s="114">
        <v>204699</v>
      </c>
      <c r="I4092" s="108"/>
      <c r="J4092" s="109">
        <v>0.96466721446179127</v>
      </c>
      <c r="K4092" s="109">
        <v>0.95012987012987016</v>
      </c>
      <c r="L4092" s="150">
        <v>3</v>
      </c>
      <c r="M4092" s="109">
        <v>0</v>
      </c>
      <c r="N4092" s="109">
        <v>5.7299999999999997E-2</v>
      </c>
    </row>
    <row r="4093" spans="1:14">
      <c r="A4093" s="106" t="s">
        <v>135</v>
      </c>
      <c r="B4093" s="14" t="s">
        <v>78</v>
      </c>
      <c r="C4093" s="14" t="s">
        <v>65</v>
      </c>
      <c r="D4093" s="14">
        <v>2017</v>
      </c>
      <c r="E4093" s="14">
        <v>2018</v>
      </c>
      <c r="F4093" s="14" t="s">
        <v>260</v>
      </c>
      <c r="G4093" s="111">
        <v>1487</v>
      </c>
      <c r="H4093" s="114">
        <v>3404</v>
      </c>
      <c r="I4093" s="108"/>
      <c r="J4093" s="109">
        <v>0.98571428571428577</v>
      </c>
      <c r="K4093" s="109">
        <v>1</v>
      </c>
      <c r="L4093" s="150">
        <v>3</v>
      </c>
      <c r="M4093" s="109">
        <v>0.66700000000000004</v>
      </c>
      <c r="N4093" s="109">
        <v>0.40620000000000001</v>
      </c>
    </row>
    <row r="4094" spans="1:14">
      <c r="A4094" s="106" t="s">
        <v>136</v>
      </c>
      <c r="B4094" s="14" t="s">
        <v>78</v>
      </c>
      <c r="C4094" s="14" t="s">
        <v>65</v>
      </c>
      <c r="D4094" s="14">
        <v>2017</v>
      </c>
      <c r="E4094" s="14">
        <v>2018</v>
      </c>
      <c r="F4094" s="14" t="s">
        <v>260</v>
      </c>
      <c r="G4094" s="111">
        <v>11949</v>
      </c>
      <c r="H4094" s="114">
        <v>20116</v>
      </c>
      <c r="I4094" s="108"/>
      <c r="J4094" s="109">
        <v>0.95652173913043481</v>
      </c>
      <c r="K4094" s="109">
        <v>0.96860986547085204</v>
      </c>
      <c r="L4094" s="150">
        <v>3</v>
      </c>
      <c r="M4094" s="109">
        <v>0.66700000000000004</v>
      </c>
      <c r="N4094" s="109">
        <v>0.40620000000000001</v>
      </c>
    </row>
    <row r="4095" spans="1:14">
      <c r="A4095" s="106" t="s">
        <v>137</v>
      </c>
      <c r="B4095" s="14" t="s">
        <v>78</v>
      </c>
      <c r="C4095" s="14" t="s">
        <v>65</v>
      </c>
      <c r="D4095" s="14">
        <v>2017</v>
      </c>
      <c r="E4095" s="14">
        <v>2018</v>
      </c>
      <c r="F4095" s="14" t="s">
        <v>260</v>
      </c>
      <c r="G4095" s="111">
        <v>17402</v>
      </c>
      <c r="H4095" s="114">
        <v>42152</v>
      </c>
      <c r="I4095" s="108"/>
      <c r="J4095" s="109">
        <v>0.9813829787234043</v>
      </c>
      <c r="K4095" s="109">
        <v>0.95424836601307195</v>
      </c>
      <c r="L4095" s="150">
        <v>3</v>
      </c>
      <c r="M4095" s="109">
        <v>0.66700000000000004</v>
      </c>
      <c r="N4095" s="109">
        <v>0.40620000000000001</v>
      </c>
    </row>
    <row r="4096" spans="1:14">
      <c r="A4096" s="106" t="s">
        <v>138</v>
      </c>
      <c r="B4096" s="14" t="s">
        <v>78</v>
      </c>
      <c r="C4096" s="14" t="s">
        <v>65</v>
      </c>
      <c r="D4096" s="14">
        <v>2017</v>
      </c>
      <c r="E4096" s="14">
        <v>2018</v>
      </c>
      <c r="F4096" s="14" t="s">
        <v>260</v>
      </c>
      <c r="G4096" s="111">
        <v>998</v>
      </c>
      <c r="H4096" s="114">
        <v>1915</v>
      </c>
      <c r="I4096" s="108"/>
      <c r="J4096" s="109">
        <v>0.97560975609756095</v>
      </c>
      <c r="K4096" s="109">
        <v>0.94444444444444442</v>
      </c>
      <c r="L4096" s="150">
        <v>3</v>
      </c>
      <c r="M4096" s="109">
        <v>0.66700000000000004</v>
      </c>
      <c r="N4096" s="109">
        <v>0.40620000000000001</v>
      </c>
    </row>
    <row r="4097" spans="1:14">
      <c r="A4097" s="106" t="s">
        <v>139</v>
      </c>
      <c r="B4097" s="14" t="s">
        <v>78</v>
      </c>
      <c r="C4097" s="14" t="s">
        <v>65</v>
      </c>
      <c r="D4097" s="14">
        <v>2017</v>
      </c>
      <c r="E4097" s="14">
        <v>2018</v>
      </c>
      <c r="F4097" s="14" t="s">
        <v>260</v>
      </c>
      <c r="G4097" s="111">
        <v>68617</v>
      </c>
      <c r="H4097" s="114">
        <v>157975</v>
      </c>
      <c r="I4097" s="108"/>
      <c r="J4097" s="109">
        <v>0.9884710403513588</v>
      </c>
      <c r="K4097" s="109">
        <v>0.93956953642384111</v>
      </c>
      <c r="L4097" s="150">
        <v>2</v>
      </c>
      <c r="M4097" s="109">
        <v>0.5</v>
      </c>
      <c r="N4097" s="109">
        <v>5.0200000000000002E-2</v>
      </c>
    </row>
    <row r="4098" spans="1:14">
      <c r="A4098" s="106" t="s">
        <v>140</v>
      </c>
      <c r="B4098" s="14" t="s">
        <v>78</v>
      </c>
      <c r="C4098" s="14" t="s">
        <v>65</v>
      </c>
      <c r="D4098" s="14">
        <v>2017</v>
      </c>
      <c r="E4098" s="14">
        <v>2018</v>
      </c>
      <c r="F4098" s="14" t="s">
        <v>260</v>
      </c>
      <c r="G4098" s="111">
        <v>10523</v>
      </c>
      <c r="H4098" s="114">
        <v>23482</v>
      </c>
      <c r="I4098" s="108"/>
      <c r="J4098" s="109">
        <v>0.99464285714285716</v>
      </c>
      <c r="K4098" s="109">
        <v>0.9338422391857506</v>
      </c>
      <c r="L4098" s="150">
        <v>3</v>
      </c>
      <c r="M4098" s="109">
        <v>0.66700000000000004</v>
      </c>
      <c r="N4098" s="109">
        <v>0.40620000000000001</v>
      </c>
    </row>
    <row r="4099" spans="1:14">
      <c r="A4099" s="106" t="s">
        <v>141</v>
      </c>
      <c r="B4099" s="14" t="s">
        <v>78</v>
      </c>
      <c r="C4099" s="14" t="s">
        <v>65</v>
      </c>
      <c r="D4099" s="14">
        <v>2017</v>
      </c>
      <c r="E4099" s="14">
        <v>2018</v>
      </c>
      <c r="F4099" s="14" t="s">
        <v>260</v>
      </c>
      <c r="G4099" s="111">
        <v>6578</v>
      </c>
      <c r="H4099" s="114">
        <v>12174</v>
      </c>
      <c r="I4099" s="108"/>
      <c r="J4099" s="109">
        <v>0.91481481481481486</v>
      </c>
      <c r="K4099" s="109">
        <v>0.85093167701863359</v>
      </c>
      <c r="L4099" s="150">
        <v>3</v>
      </c>
      <c r="M4099" s="109">
        <v>0.66700000000000004</v>
      </c>
      <c r="N4099" s="109">
        <v>0.40620000000000001</v>
      </c>
    </row>
    <row r="4100" spans="1:14">
      <c r="A4100" s="106" t="s">
        <v>142</v>
      </c>
      <c r="B4100" s="14" t="s">
        <v>78</v>
      </c>
      <c r="C4100" s="14" t="s">
        <v>65</v>
      </c>
      <c r="D4100" s="14">
        <v>2017</v>
      </c>
      <c r="E4100" s="14">
        <v>2018</v>
      </c>
      <c r="F4100" s="14" t="s">
        <v>260</v>
      </c>
      <c r="G4100" s="111">
        <v>1511</v>
      </c>
      <c r="H4100" s="114">
        <v>3043</v>
      </c>
      <c r="I4100" s="108"/>
      <c r="J4100" s="109">
        <v>0.93243243243243246</v>
      </c>
      <c r="K4100" s="109">
        <v>0.81132075471698117</v>
      </c>
      <c r="L4100" s="150">
        <v>3</v>
      </c>
      <c r="M4100" s="109">
        <v>0.66700000000000004</v>
      </c>
      <c r="N4100" s="109">
        <v>0.40620000000000001</v>
      </c>
    </row>
    <row r="4101" spans="1:14">
      <c r="A4101" s="106" t="s">
        <v>143</v>
      </c>
      <c r="B4101" s="14" t="s">
        <v>79</v>
      </c>
      <c r="C4101" s="14" t="s">
        <v>65</v>
      </c>
      <c r="D4101" s="14">
        <v>2017</v>
      </c>
      <c r="E4101" s="14">
        <v>2018</v>
      </c>
      <c r="F4101" s="14" t="s">
        <v>260</v>
      </c>
      <c r="G4101" s="111">
        <v>550197</v>
      </c>
      <c r="H4101" s="114">
        <v>1095403</v>
      </c>
      <c r="I4101" s="108"/>
      <c r="J4101" s="109">
        <v>0.98732853540013532</v>
      </c>
      <c r="K4101" s="109">
        <v>0.90461919033347604</v>
      </c>
      <c r="L4101" s="150">
        <v>18</v>
      </c>
      <c r="M4101" s="109">
        <v>0.44400000000000001</v>
      </c>
      <c r="N4101" s="109">
        <v>6.3E-2</v>
      </c>
    </row>
    <row r="4102" spans="1:14">
      <c r="A4102" s="106" t="s">
        <v>144</v>
      </c>
      <c r="B4102" s="14" t="s">
        <v>78</v>
      </c>
      <c r="C4102" s="14" t="s">
        <v>65</v>
      </c>
      <c r="D4102" s="14">
        <v>2017</v>
      </c>
      <c r="E4102" s="14">
        <v>2018</v>
      </c>
      <c r="F4102" s="14" t="s">
        <v>260</v>
      </c>
      <c r="G4102" s="111">
        <v>11211</v>
      </c>
      <c r="H4102" s="114">
        <v>27187</v>
      </c>
      <c r="I4102" s="108"/>
      <c r="J4102" s="109">
        <v>0.99530516431924887</v>
      </c>
      <c r="K4102" s="109">
        <v>0.98007968127490042</v>
      </c>
      <c r="L4102" s="150">
        <v>3</v>
      </c>
      <c r="M4102" s="109">
        <v>0.66700000000000004</v>
      </c>
      <c r="N4102" s="109">
        <v>0.40620000000000001</v>
      </c>
    </row>
    <row r="4103" spans="1:14">
      <c r="A4103" s="106" t="s">
        <v>145</v>
      </c>
      <c r="B4103" s="14" t="s">
        <v>78</v>
      </c>
      <c r="C4103" s="14" t="s">
        <v>65</v>
      </c>
      <c r="D4103" s="14">
        <v>2017</v>
      </c>
      <c r="E4103" s="14">
        <v>2018</v>
      </c>
      <c r="F4103" s="14" t="s">
        <v>260</v>
      </c>
      <c r="G4103" s="111">
        <v>5943</v>
      </c>
      <c r="H4103" s="114">
        <v>9818</v>
      </c>
      <c r="I4103" s="108"/>
      <c r="J4103" s="109">
        <v>0.96644295302013428</v>
      </c>
      <c r="K4103" s="109">
        <v>0.93048128342245995</v>
      </c>
      <c r="L4103" s="150">
        <v>3</v>
      </c>
      <c r="M4103" s="109">
        <v>0.66700000000000004</v>
      </c>
      <c r="N4103" s="109">
        <v>0.40620000000000001</v>
      </c>
    </row>
    <row r="4104" spans="1:14">
      <c r="A4104" s="106" t="s">
        <v>146</v>
      </c>
      <c r="B4104" s="14" t="s">
        <v>78</v>
      </c>
      <c r="C4104" s="14" t="s">
        <v>65</v>
      </c>
      <c r="D4104" s="14">
        <v>2017</v>
      </c>
      <c r="E4104" s="14">
        <v>2018</v>
      </c>
      <c r="F4104" s="14" t="s">
        <v>260</v>
      </c>
      <c r="G4104" s="111">
        <v>1023</v>
      </c>
      <c r="H4104" s="114">
        <v>1887</v>
      </c>
      <c r="I4104" s="108"/>
      <c r="J4104" s="109">
        <v>0.97142857142857142</v>
      </c>
      <c r="K4104" s="109">
        <v>0.95</v>
      </c>
      <c r="L4104" s="150">
        <v>3</v>
      </c>
      <c r="M4104" s="109">
        <v>0.66700000000000004</v>
      </c>
      <c r="N4104" s="109">
        <v>0.40620000000000001</v>
      </c>
    </row>
    <row r="4105" spans="1:14">
      <c r="A4105" s="106" t="s">
        <v>147</v>
      </c>
      <c r="B4105" s="14" t="s">
        <v>78</v>
      </c>
      <c r="C4105" s="14" t="s">
        <v>65</v>
      </c>
      <c r="D4105" s="14">
        <v>2017</v>
      </c>
      <c r="E4105" s="14">
        <v>2018</v>
      </c>
      <c r="F4105" s="14" t="s">
        <v>260</v>
      </c>
      <c r="G4105" s="111">
        <v>6400</v>
      </c>
      <c r="H4105" s="114">
        <v>11831</v>
      </c>
      <c r="I4105" s="108"/>
      <c r="J4105" s="109">
        <v>0.95216400911161736</v>
      </c>
      <c r="K4105" s="109">
        <v>0.91228070175438591</v>
      </c>
      <c r="L4105" s="150">
        <v>3</v>
      </c>
      <c r="M4105" s="109">
        <v>0.66700000000000004</v>
      </c>
      <c r="N4105" s="109">
        <v>0.40620000000000001</v>
      </c>
    </row>
    <row r="4106" spans="1:14">
      <c r="A4106" s="106" t="s">
        <v>148</v>
      </c>
      <c r="B4106" s="14" t="s">
        <v>78</v>
      </c>
      <c r="C4106" s="14" t="s">
        <v>65</v>
      </c>
      <c r="D4106" s="14">
        <v>2017</v>
      </c>
      <c r="E4106" s="14">
        <v>2018</v>
      </c>
      <c r="F4106" s="14" t="s">
        <v>260</v>
      </c>
      <c r="G4106" s="111">
        <v>23196</v>
      </c>
      <c r="H4106" s="114">
        <v>53463</v>
      </c>
      <c r="I4106" s="108"/>
      <c r="J4106" s="109">
        <v>0.97008547008547008</v>
      </c>
      <c r="K4106" s="109">
        <v>0.96417445482866049</v>
      </c>
      <c r="L4106" s="150">
        <v>1</v>
      </c>
      <c r="M4106" s="30">
        <v>1</v>
      </c>
      <c r="N4106" s="109">
        <v>2.9100000000000001E-2</v>
      </c>
    </row>
    <row r="4107" spans="1:14">
      <c r="A4107" s="106" t="s">
        <v>149</v>
      </c>
      <c r="B4107" s="14" t="s">
        <v>78</v>
      </c>
      <c r="C4107" s="14" t="s">
        <v>65</v>
      </c>
      <c r="D4107" s="14">
        <v>2017</v>
      </c>
      <c r="E4107" s="14">
        <v>2018</v>
      </c>
      <c r="F4107" s="14" t="s">
        <v>260</v>
      </c>
      <c r="G4107" s="111">
        <v>556</v>
      </c>
      <c r="H4107" s="114">
        <v>1169</v>
      </c>
      <c r="I4107" s="108"/>
      <c r="J4107" s="109">
        <v>0.97297297297297303</v>
      </c>
      <c r="K4107" s="109">
        <v>0.93103448275862066</v>
      </c>
      <c r="L4107" s="150">
        <v>3</v>
      </c>
      <c r="M4107" s="109">
        <v>0.66700000000000004</v>
      </c>
      <c r="N4107" s="109">
        <v>0.40620000000000001</v>
      </c>
    </row>
    <row r="4108" spans="1:14">
      <c r="A4108" s="106" t="s">
        <v>150</v>
      </c>
      <c r="B4108" s="14" t="s">
        <v>78</v>
      </c>
      <c r="C4108" s="14" t="s">
        <v>65</v>
      </c>
      <c r="D4108" s="14">
        <v>2017</v>
      </c>
      <c r="E4108" s="14">
        <v>2018</v>
      </c>
      <c r="F4108" s="14" t="s">
        <v>260</v>
      </c>
      <c r="G4108" s="111">
        <v>413</v>
      </c>
      <c r="H4108" s="114">
        <v>703</v>
      </c>
      <c r="I4108" s="108"/>
      <c r="J4108" s="109">
        <v>1</v>
      </c>
      <c r="K4108" s="109">
        <v>0.93548387096774188</v>
      </c>
      <c r="L4108" s="150">
        <v>3</v>
      </c>
      <c r="M4108" s="109">
        <v>0.66700000000000004</v>
      </c>
      <c r="N4108" s="109">
        <v>0.40620000000000001</v>
      </c>
    </row>
    <row r="4109" spans="1:14">
      <c r="A4109" s="106" t="s">
        <v>151</v>
      </c>
      <c r="B4109" s="14" t="s">
        <v>78</v>
      </c>
      <c r="C4109" s="14" t="s">
        <v>65</v>
      </c>
      <c r="D4109" s="14">
        <v>2017</v>
      </c>
      <c r="E4109" s="14">
        <v>2018</v>
      </c>
      <c r="F4109" s="14" t="s">
        <v>260</v>
      </c>
      <c r="G4109" s="111">
        <v>19155</v>
      </c>
      <c r="H4109" s="114">
        <v>41620</v>
      </c>
      <c r="I4109" s="108"/>
      <c r="J4109" s="109">
        <v>0.98764342453662846</v>
      </c>
      <c r="K4109" s="109">
        <v>0.95245901639344266</v>
      </c>
      <c r="L4109" s="150">
        <v>1</v>
      </c>
      <c r="M4109" s="109">
        <v>0</v>
      </c>
      <c r="N4109" s="109">
        <v>3.6600000000000001E-2</v>
      </c>
    </row>
    <row r="4110" spans="1:14">
      <c r="A4110" s="106" t="s">
        <v>152</v>
      </c>
      <c r="B4110" s="14" t="s">
        <v>78</v>
      </c>
      <c r="C4110" s="14" t="s">
        <v>65</v>
      </c>
      <c r="D4110" s="14">
        <v>2017</v>
      </c>
      <c r="E4110" s="14">
        <v>2018</v>
      </c>
      <c r="F4110" s="14" t="s">
        <v>260</v>
      </c>
      <c r="G4110" s="111">
        <v>3090</v>
      </c>
      <c r="H4110" s="114">
        <v>6222</v>
      </c>
      <c r="I4110" s="108"/>
      <c r="J4110" s="109">
        <v>0.90677966101694918</v>
      </c>
      <c r="K4110" s="109">
        <v>0.89552238805970152</v>
      </c>
      <c r="L4110" s="150">
        <v>3</v>
      </c>
      <c r="M4110" s="109">
        <v>0.66700000000000004</v>
      </c>
      <c r="N4110" s="109">
        <v>0.40620000000000001</v>
      </c>
    </row>
    <row r="4111" spans="1:14">
      <c r="A4111" s="106" t="s">
        <v>153</v>
      </c>
      <c r="B4111" s="14" t="s">
        <v>78</v>
      </c>
      <c r="C4111" s="14" t="s">
        <v>65</v>
      </c>
      <c r="D4111" s="14">
        <v>2017</v>
      </c>
      <c r="E4111" s="14">
        <v>2018</v>
      </c>
      <c r="F4111" s="14" t="s">
        <v>260</v>
      </c>
      <c r="G4111" s="111">
        <v>4107</v>
      </c>
      <c r="H4111" s="114">
        <v>7079</v>
      </c>
      <c r="I4111" s="108"/>
      <c r="J4111" s="109">
        <v>0.89047619047619042</v>
      </c>
      <c r="K4111" s="109">
        <v>0.81690140845070425</v>
      </c>
      <c r="L4111" s="150">
        <v>3</v>
      </c>
      <c r="M4111" s="109">
        <v>0.66700000000000004</v>
      </c>
      <c r="N4111" s="109">
        <v>0.40620000000000001</v>
      </c>
    </row>
    <row r="4112" spans="1:14">
      <c r="A4112" s="106" t="s">
        <v>154</v>
      </c>
      <c r="B4112" s="14" t="s">
        <v>77</v>
      </c>
      <c r="C4112" s="14" t="s">
        <v>65</v>
      </c>
      <c r="D4112" s="14">
        <v>2017</v>
      </c>
      <c r="E4112" s="14">
        <v>2018</v>
      </c>
      <c r="F4112" s="14" t="s">
        <v>260</v>
      </c>
      <c r="G4112" s="111">
        <v>115302</v>
      </c>
      <c r="H4112" s="114">
        <v>231950</v>
      </c>
      <c r="I4112" s="108"/>
      <c r="J4112" s="109">
        <v>0.99254526091586792</v>
      </c>
      <c r="K4112" s="109">
        <v>0.99911738746690204</v>
      </c>
      <c r="L4112" s="150">
        <v>3</v>
      </c>
      <c r="M4112" s="109">
        <v>0.33300000000000002</v>
      </c>
      <c r="N4112" s="109">
        <v>3.8600000000000002E-2</v>
      </c>
    </row>
    <row r="4113" spans="1:14">
      <c r="A4113" s="106" t="s">
        <v>155</v>
      </c>
      <c r="B4113" s="14" t="s">
        <v>77</v>
      </c>
      <c r="C4113" s="14" t="s">
        <v>65</v>
      </c>
      <c r="D4113" s="14">
        <v>2017</v>
      </c>
      <c r="E4113" s="14">
        <v>2018</v>
      </c>
      <c r="F4113" s="14" t="s">
        <v>260</v>
      </c>
      <c r="G4113" s="111">
        <v>8593</v>
      </c>
      <c r="H4113" s="114">
        <v>17608</v>
      </c>
      <c r="I4113" s="108"/>
      <c r="J4113" s="109">
        <v>1</v>
      </c>
      <c r="K4113" s="109">
        <v>0.90256410256410258</v>
      </c>
      <c r="L4113" s="150">
        <v>3</v>
      </c>
      <c r="M4113" s="109">
        <v>0.66700000000000004</v>
      </c>
      <c r="N4113" s="109">
        <v>0.40620000000000001</v>
      </c>
    </row>
    <row r="4114" spans="1:14">
      <c r="A4114" s="106" t="s">
        <v>156</v>
      </c>
      <c r="B4114" s="14" t="s">
        <v>78</v>
      </c>
      <c r="C4114" s="14" t="s">
        <v>65</v>
      </c>
      <c r="D4114" s="14">
        <v>2017</v>
      </c>
      <c r="E4114" s="14">
        <v>2018</v>
      </c>
      <c r="F4114" s="14" t="s">
        <v>260</v>
      </c>
      <c r="G4114" s="111">
        <v>1139</v>
      </c>
      <c r="H4114" s="114">
        <v>2030</v>
      </c>
      <c r="I4114" s="108"/>
      <c r="J4114" s="109">
        <v>0.97297297297297303</v>
      </c>
      <c r="K4114" s="109">
        <v>1</v>
      </c>
      <c r="L4114" s="150">
        <v>3</v>
      </c>
      <c r="M4114" s="109">
        <v>0.66700000000000004</v>
      </c>
      <c r="N4114" s="109">
        <v>0.40620000000000001</v>
      </c>
    </row>
    <row r="4115" spans="1:14">
      <c r="A4115" s="106" t="s">
        <v>157</v>
      </c>
      <c r="B4115" s="14" t="s">
        <v>78</v>
      </c>
      <c r="C4115" s="14" t="s">
        <v>65</v>
      </c>
      <c r="D4115" s="14">
        <v>2017</v>
      </c>
      <c r="E4115" s="14">
        <v>2018</v>
      </c>
      <c r="F4115" s="14" t="s">
        <v>260</v>
      </c>
      <c r="G4115" s="111">
        <v>122806</v>
      </c>
      <c r="H4115" s="114">
        <v>270567</v>
      </c>
      <c r="I4115" s="108"/>
      <c r="J4115" s="109">
        <v>0.98828394210889037</v>
      </c>
      <c r="K4115" s="109">
        <v>0.89963280293757653</v>
      </c>
      <c r="L4115" s="150">
        <v>3</v>
      </c>
      <c r="M4115" s="109">
        <v>0.33300000000000002</v>
      </c>
      <c r="N4115" s="109">
        <v>5.33E-2</v>
      </c>
    </row>
    <row r="4116" spans="1:14">
      <c r="A4116" s="106" t="s">
        <v>158</v>
      </c>
      <c r="B4116" s="14" t="s">
        <v>77</v>
      </c>
      <c r="C4116" s="14" t="s">
        <v>65</v>
      </c>
      <c r="D4116" s="14">
        <v>2017</v>
      </c>
      <c r="E4116" s="14">
        <v>2018</v>
      </c>
      <c r="F4116" s="14" t="s">
        <v>260</v>
      </c>
      <c r="G4116" s="111">
        <v>97936</v>
      </c>
      <c r="H4116" s="114">
        <v>204329</v>
      </c>
      <c r="I4116" s="108"/>
      <c r="J4116" s="109">
        <v>0.99543869063590018</v>
      </c>
      <c r="K4116" s="109">
        <v>0.99299191374663076</v>
      </c>
      <c r="L4116" s="150">
        <v>3</v>
      </c>
      <c r="M4116" s="109">
        <v>0.33300000000000002</v>
      </c>
      <c r="N4116" s="109">
        <v>3.73E-2</v>
      </c>
    </row>
    <row r="4117" spans="1:14">
      <c r="A4117" s="106" t="s">
        <v>159</v>
      </c>
      <c r="B4117" s="14" t="s">
        <v>78</v>
      </c>
      <c r="C4117" s="14" t="s">
        <v>65</v>
      </c>
      <c r="D4117" s="14">
        <v>2017</v>
      </c>
      <c r="E4117" s="14">
        <v>2018</v>
      </c>
      <c r="F4117" s="14" t="s">
        <v>260</v>
      </c>
      <c r="G4117" s="111">
        <v>2129</v>
      </c>
      <c r="H4117" s="114">
        <v>4710</v>
      </c>
      <c r="I4117" s="108"/>
      <c r="J4117" s="109">
        <v>0.91269841269841268</v>
      </c>
      <c r="K4117" s="109">
        <v>0.9285714285714286</v>
      </c>
      <c r="L4117" s="150">
        <v>3</v>
      </c>
      <c r="M4117" s="109">
        <v>0.66700000000000004</v>
      </c>
      <c r="N4117" s="109">
        <v>0.40620000000000001</v>
      </c>
    </row>
    <row r="4118" spans="1:14">
      <c r="A4118" s="106" t="s">
        <v>160</v>
      </c>
      <c r="B4118" s="14" t="s">
        <v>78</v>
      </c>
      <c r="C4118" s="14" t="s">
        <v>65</v>
      </c>
      <c r="D4118" s="14">
        <v>2017</v>
      </c>
      <c r="E4118" s="14">
        <v>2018</v>
      </c>
      <c r="F4118" s="14" t="s">
        <v>260</v>
      </c>
      <c r="G4118" s="111">
        <v>165353</v>
      </c>
      <c r="H4118" s="114">
        <v>359372</v>
      </c>
      <c r="I4118" s="108"/>
      <c r="J4118" s="109">
        <v>0.99355839198377671</v>
      </c>
      <c r="K4118" s="109">
        <v>0.9447819871336669</v>
      </c>
      <c r="L4118" s="150">
        <v>4</v>
      </c>
      <c r="M4118" s="109">
        <v>0.25</v>
      </c>
      <c r="N4118" s="109">
        <v>2.69E-2</v>
      </c>
    </row>
    <row r="4119" spans="1:14">
      <c r="A4119" s="106" t="s">
        <v>161</v>
      </c>
      <c r="B4119" s="14" t="s">
        <v>77</v>
      </c>
      <c r="C4119" s="14" t="s">
        <v>65</v>
      </c>
      <c r="D4119" s="14">
        <v>2017</v>
      </c>
      <c r="E4119" s="14">
        <v>2018</v>
      </c>
      <c r="F4119" s="14" t="s">
        <v>260</v>
      </c>
      <c r="G4119" s="111">
        <v>134449</v>
      </c>
      <c r="H4119" s="114">
        <v>268458</v>
      </c>
      <c r="I4119" s="108"/>
      <c r="J4119" s="109">
        <v>0.97419741974197416</v>
      </c>
      <c r="K4119" s="109">
        <v>0.95592823712948516</v>
      </c>
      <c r="L4119" s="150">
        <v>5</v>
      </c>
      <c r="M4119" s="109">
        <v>0.2</v>
      </c>
      <c r="N4119" s="109">
        <v>1.47E-2</v>
      </c>
    </row>
    <row r="4120" spans="1:14">
      <c r="A4120" s="106" t="s">
        <v>162</v>
      </c>
      <c r="B4120" s="14" t="s">
        <v>77</v>
      </c>
      <c r="C4120" s="14" t="s">
        <v>65</v>
      </c>
      <c r="D4120" s="14">
        <v>2017</v>
      </c>
      <c r="E4120" s="14">
        <v>2018</v>
      </c>
      <c r="F4120" s="14" t="s">
        <v>260</v>
      </c>
      <c r="G4120" s="111">
        <v>34061</v>
      </c>
      <c r="H4120" s="114">
        <v>50846</v>
      </c>
      <c r="I4120" s="108"/>
      <c r="J4120" s="109">
        <v>0.97461589846359387</v>
      </c>
      <c r="K4120" s="109">
        <v>0.86899563318777295</v>
      </c>
      <c r="L4120" s="150">
        <v>0</v>
      </c>
      <c r="M4120" s="109">
        <v>0</v>
      </c>
      <c r="N4120" s="109">
        <v>8.0399999999999999E-2</v>
      </c>
    </row>
    <row r="4121" spans="1:14">
      <c r="A4121" s="106" t="s">
        <v>163</v>
      </c>
      <c r="B4121" s="14" t="s">
        <v>78</v>
      </c>
      <c r="C4121" s="14" t="s">
        <v>65</v>
      </c>
      <c r="D4121" s="14">
        <v>2017</v>
      </c>
      <c r="E4121" s="14">
        <v>2018</v>
      </c>
      <c r="F4121" s="14" t="s">
        <v>260</v>
      </c>
      <c r="G4121" s="111">
        <v>47501</v>
      </c>
      <c r="H4121" s="114">
        <v>104759</v>
      </c>
      <c r="I4121" s="108"/>
      <c r="J4121" s="109">
        <v>0.98239254272397725</v>
      </c>
      <c r="K4121" s="109">
        <v>0.92067307692307687</v>
      </c>
      <c r="L4121" s="150">
        <v>2</v>
      </c>
      <c r="M4121" s="109">
        <v>0.5</v>
      </c>
      <c r="N4121" s="109">
        <v>0</v>
      </c>
    </row>
    <row r="4122" spans="1:14">
      <c r="A4122" s="106" t="s">
        <v>164</v>
      </c>
      <c r="B4122" s="14" t="s">
        <v>77</v>
      </c>
      <c r="C4122" s="14" t="s">
        <v>65</v>
      </c>
      <c r="D4122" s="14">
        <v>2017</v>
      </c>
      <c r="E4122" s="14">
        <v>2018</v>
      </c>
      <c r="F4122" s="14" t="s">
        <v>260</v>
      </c>
      <c r="G4122" s="111">
        <v>9423</v>
      </c>
      <c r="H4122" s="114">
        <v>16564</v>
      </c>
      <c r="I4122" s="108"/>
      <c r="J4122" s="109">
        <v>0.97692307692307689</v>
      </c>
      <c r="K4122" s="109">
        <v>0.94871794871794868</v>
      </c>
      <c r="L4122" s="150">
        <v>3</v>
      </c>
      <c r="M4122" s="109">
        <v>0.66700000000000004</v>
      </c>
      <c r="N4122" s="109">
        <v>0.40620000000000001</v>
      </c>
    </row>
    <row r="4123" spans="1:14">
      <c r="A4123" s="106" t="s">
        <v>165</v>
      </c>
      <c r="B4123" s="14" t="s">
        <v>77</v>
      </c>
      <c r="C4123" s="14" t="s">
        <v>65</v>
      </c>
      <c r="D4123" s="14">
        <v>2017</v>
      </c>
      <c r="E4123" s="14">
        <v>2018</v>
      </c>
      <c r="F4123" s="14" t="s">
        <v>260</v>
      </c>
      <c r="G4123" s="111">
        <v>13306</v>
      </c>
      <c r="H4123" s="114">
        <v>25396</v>
      </c>
      <c r="I4123" s="108"/>
      <c r="J4123" s="109">
        <v>0.99439252336448603</v>
      </c>
      <c r="K4123" s="109">
        <v>0.87687687687687688</v>
      </c>
      <c r="L4123" s="150">
        <v>3</v>
      </c>
      <c r="M4123" s="109">
        <v>0.66700000000000004</v>
      </c>
      <c r="N4123" s="109">
        <v>0.40620000000000001</v>
      </c>
    </row>
    <row r="4124" spans="1:14">
      <c r="A4124" s="106" t="s">
        <v>166</v>
      </c>
      <c r="B4124" s="14" t="s">
        <v>77</v>
      </c>
      <c r="C4124" s="14" t="s">
        <v>65</v>
      </c>
      <c r="D4124" s="14">
        <v>2017</v>
      </c>
      <c r="E4124" s="14">
        <v>2018</v>
      </c>
      <c r="F4124" s="14" t="s">
        <v>260</v>
      </c>
      <c r="G4124" s="111">
        <v>18410</v>
      </c>
      <c r="H4124" s="114">
        <v>36620</v>
      </c>
      <c r="I4124" s="108"/>
      <c r="J4124" s="109">
        <v>0.94405043341213557</v>
      </c>
      <c r="K4124" s="109">
        <v>0.88854489164086692</v>
      </c>
      <c r="L4124" s="150">
        <v>3</v>
      </c>
      <c r="M4124" s="109">
        <v>0.66700000000000004</v>
      </c>
      <c r="N4124" s="109">
        <v>0.40620000000000001</v>
      </c>
    </row>
    <row r="4125" spans="1:14">
      <c r="A4125" s="106" t="s">
        <v>167</v>
      </c>
      <c r="B4125" s="14" t="s">
        <v>77</v>
      </c>
      <c r="C4125" s="14" t="s">
        <v>65</v>
      </c>
      <c r="D4125" s="14">
        <v>2017</v>
      </c>
      <c r="E4125" s="14">
        <v>2018</v>
      </c>
      <c r="F4125" s="14" t="s">
        <v>260</v>
      </c>
      <c r="G4125" s="111">
        <v>46314</v>
      </c>
      <c r="H4125" s="114">
        <v>89521</v>
      </c>
      <c r="I4125" s="108"/>
      <c r="J4125" s="109">
        <v>0.99179366940211022</v>
      </c>
      <c r="K4125" s="109">
        <v>0.97431192660550459</v>
      </c>
      <c r="L4125" s="150">
        <v>1</v>
      </c>
      <c r="M4125" s="109">
        <v>1</v>
      </c>
      <c r="N4125" s="109">
        <v>0.1055</v>
      </c>
    </row>
    <row r="4126" spans="1:14">
      <c r="A4126" s="106" t="s">
        <v>168</v>
      </c>
      <c r="B4126" s="14" t="s">
        <v>77</v>
      </c>
      <c r="C4126" s="14" t="s">
        <v>65</v>
      </c>
      <c r="D4126" s="14">
        <v>2017</v>
      </c>
      <c r="E4126" s="14">
        <v>2018</v>
      </c>
      <c r="F4126" s="14" t="s">
        <v>260</v>
      </c>
      <c r="G4126" s="111">
        <v>13982</v>
      </c>
      <c r="H4126" s="114">
        <v>24693</v>
      </c>
      <c r="I4126" s="108"/>
      <c r="J4126" s="109">
        <v>0.98141891891891897</v>
      </c>
      <c r="K4126" s="109">
        <v>0.93939393939393945</v>
      </c>
      <c r="L4126" s="150">
        <v>3</v>
      </c>
      <c r="M4126" s="109">
        <v>0.66700000000000004</v>
      </c>
      <c r="N4126" s="109">
        <v>0.40620000000000001</v>
      </c>
    </row>
    <row r="4127" spans="1:14">
      <c r="A4127" s="106" t="s">
        <v>169</v>
      </c>
      <c r="B4127" s="14" t="s">
        <v>78</v>
      </c>
      <c r="C4127" s="14" t="s">
        <v>65</v>
      </c>
      <c r="D4127" s="14">
        <v>2017</v>
      </c>
      <c r="E4127" s="14">
        <v>2018</v>
      </c>
      <c r="F4127" s="14" t="s">
        <v>260</v>
      </c>
      <c r="G4127" s="111">
        <v>12297</v>
      </c>
      <c r="H4127" s="114">
        <v>23035</v>
      </c>
      <c r="I4127" s="108"/>
      <c r="J4127" s="109">
        <v>0.94233937397034595</v>
      </c>
      <c r="K4127" s="109">
        <v>0.96803652968036524</v>
      </c>
      <c r="L4127" s="150">
        <v>3</v>
      </c>
      <c r="M4127" s="109">
        <v>0.66700000000000004</v>
      </c>
      <c r="N4127" s="109">
        <v>0.40620000000000001</v>
      </c>
    </row>
    <row r="4128" spans="1:14">
      <c r="A4128" s="106" t="s">
        <v>170</v>
      </c>
      <c r="B4128" s="14" t="s">
        <v>78</v>
      </c>
      <c r="C4128" s="14" t="s">
        <v>65</v>
      </c>
      <c r="D4128" s="14">
        <v>2017</v>
      </c>
      <c r="E4128" s="14">
        <v>2018</v>
      </c>
      <c r="F4128" s="14" t="s">
        <v>260</v>
      </c>
      <c r="G4128" s="111">
        <v>159</v>
      </c>
      <c r="H4128" s="114">
        <v>273</v>
      </c>
      <c r="I4128" s="108"/>
      <c r="J4128" s="109">
        <v>1</v>
      </c>
      <c r="K4128" s="109">
        <v>0.4</v>
      </c>
      <c r="L4128" s="150">
        <v>3</v>
      </c>
      <c r="M4128" s="109">
        <v>0.66700000000000004</v>
      </c>
      <c r="N4128" s="109">
        <v>0.40620000000000001</v>
      </c>
    </row>
    <row r="4129" spans="1:14">
      <c r="A4129" s="106" t="s">
        <v>171</v>
      </c>
      <c r="B4129" s="14" t="s">
        <v>78</v>
      </c>
      <c r="C4129" s="14" t="s">
        <v>65</v>
      </c>
      <c r="D4129" s="14">
        <v>2017</v>
      </c>
      <c r="E4129" s="14">
        <v>2018</v>
      </c>
      <c r="F4129" s="14" t="s">
        <v>260</v>
      </c>
      <c r="G4129" s="111">
        <v>3070</v>
      </c>
      <c r="H4129" s="114">
        <v>6252</v>
      </c>
      <c r="I4129" s="108"/>
      <c r="J4129" s="109">
        <v>0.97590361445783136</v>
      </c>
      <c r="K4129" s="109">
        <v>0.88495575221238942</v>
      </c>
      <c r="L4129" s="150">
        <v>3</v>
      </c>
      <c r="M4129" s="109">
        <v>0.66700000000000004</v>
      </c>
      <c r="N4129" s="109">
        <v>0.40620000000000001</v>
      </c>
    </row>
    <row r="4130" spans="1:14">
      <c r="A4130" s="106" t="s">
        <v>172</v>
      </c>
      <c r="B4130" s="14" t="s">
        <v>77</v>
      </c>
      <c r="C4130" s="14" t="s">
        <v>65</v>
      </c>
      <c r="D4130" s="14">
        <v>2017</v>
      </c>
      <c r="E4130" s="14">
        <v>2018</v>
      </c>
      <c r="F4130" s="14" t="s">
        <v>260</v>
      </c>
      <c r="G4130" s="111">
        <v>20972</v>
      </c>
      <c r="H4130" s="114">
        <v>39184</v>
      </c>
      <c r="I4130" s="108"/>
      <c r="J4130" s="109">
        <v>0.97503285151116947</v>
      </c>
      <c r="K4130" s="109">
        <v>0.96186440677966101</v>
      </c>
      <c r="L4130" s="150">
        <v>1</v>
      </c>
      <c r="M4130" s="109">
        <v>0</v>
      </c>
      <c r="N4130" s="109">
        <v>0</v>
      </c>
    </row>
    <row r="4131" spans="1:14">
      <c r="A4131" s="106" t="s">
        <v>173</v>
      </c>
      <c r="B4131" s="14" t="s">
        <v>77</v>
      </c>
      <c r="C4131" s="14" t="s">
        <v>65</v>
      </c>
      <c r="D4131" s="14">
        <v>2017</v>
      </c>
      <c r="E4131" s="14">
        <v>2018</v>
      </c>
      <c r="F4131" s="14" t="s">
        <v>260</v>
      </c>
      <c r="G4131" s="111">
        <v>17685</v>
      </c>
      <c r="H4131" s="114">
        <v>33138</v>
      </c>
      <c r="I4131" s="108"/>
      <c r="J4131" s="109">
        <v>0.96666666666666667</v>
      </c>
      <c r="K4131" s="109">
        <v>0.734006734006734</v>
      </c>
      <c r="L4131" s="150">
        <v>3</v>
      </c>
      <c r="M4131" s="109">
        <v>0.66700000000000004</v>
      </c>
      <c r="N4131" s="109">
        <v>0.40620000000000001</v>
      </c>
    </row>
    <row r="4132" spans="1:14">
      <c r="A4132" s="106" t="s">
        <v>174</v>
      </c>
      <c r="B4132" s="14" t="s">
        <v>78</v>
      </c>
      <c r="C4132" s="14" t="s">
        <v>65</v>
      </c>
      <c r="D4132" s="14">
        <v>2017</v>
      </c>
      <c r="E4132" s="14">
        <v>2018</v>
      </c>
      <c r="F4132" s="14" t="s">
        <v>260</v>
      </c>
      <c r="G4132" s="111">
        <v>39064</v>
      </c>
      <c r="H4132" s="114">
        <v>81180</v>
      </c>
      <c r="I4132" s="108"/>
      <c r="J4132" s="109">
        <v>0.97713663581927057</v>
      </c>
      <c r="K4132" s="109">
        <v>0.9513776337115073</v>
      </c>
      <c r="L4132" s="150">
        <v>1</v>
      </c>
      <c r="M4132" s="109">
        <v>1</v>
      </c>
      <c r="N4132" s="109">
        <v>1.6E-2</v>
      </c>
    </row>
    <row r="4133" spans="1:14">
      <c r="A4133" s="106" t="s">
        <v>175</v>
      </c>
      <c r="B4133" s="14" t="s">
        <v>78</v>
      </c>
      <c r="C4133" s="14" t="s">
        <v>65</v>
      </c>
      <c r="D4133" s="14">
        <v>2017</v>
      </c>
      <c r="E4133" s="14">
        <v>2018</v>
      </c>
      <c r="F4133" s="14" t="s">
        <v>260</v>
      </c>
      <c r="G4133" s="111">
        <v>5303</v>
      </c>
      <c r="H4133" s="114">
        <v>12101</v>
      </c>
      <c r="I4133" s="108"/>
      <c r="J4133" s="109">
        <v>0.98445595854922274</v>
      </c>
      <c r="K4133" s="109">
        <v>0.91719745222929938</v>
      </c>
      <c r="L4133" s="150">
        <v>3</v>
      </c>
      <c r="M4133" s="109">
        <v>0.66700000000000004</v>
      </c>
      <c r="N4133" s="109">
        <v>0.40620000000000001</v>
      </c>
    </row>
    <row r="4134" spans="1:14">
      <c r="A4134" s="106" t="s">
        <v>176</v>
      </c>
      <c r="B4134" s="14" t="s">
        <v>78</v>
      </c>
      <c r="C4134" s="14" t="s">
        <v>65</v>
      </c>
      <c r="D4134" s="14">
        <v>2017</v>
      </c>
      <c r="E4134" s="14">
        <v>2018</v>
      </c>
      <c r="F4134" s="14" t="s">
        <v>260</v>
      </c>
      <c r="G4134" s="111">
        <v>4208</v>
      </c>
      <c r="H4134" s="114">
        <v>9010</v>
      </c>
      <c r="I4134" s="108"/>
      <c r="J4134" s="109">
        <v>0.97701149425287359</v>
      </c>
      <c r="K4134" s="109">
        <v>0.97457627118644063</v>
      </c>
      <c r="L4134" s="150">
        <v>3</v>
      </c>
      <c r="M4134" s="109">
        <v>0.66700000000000004</v>
      </c>
      <c r="N4134" s="109">
        <v>0.40620000000000001</v>
      </c>
    </row>
    <row r="4135" spans="1:14">
      <c r="A4135" s="106" t="s">
        <v>177</v>
      </c>
      <c r="B4135" s="14" t="s">
        <v>78</v>
      </c>
      <c r="C4135" s="14" t="s">
        <v>65</v>
      </c>
      <c r="D4135" s="14">
        <v>2017</v>
      </c>
      <c r="E4135" s="14">
        <v>2018</v>
      </c>
      <c r="F4135" s="14" t="s">
        <v>260</v>
      </c>
      <c r="G4135" s="111">
        <v>974</v>
      </c>
      <c r="H4135" s="114">
        <v>1705</v>
      </c>
      <c r="I4135" s="108"/>
      <c r="J4135" s="109">
        <v>1</v>
      </c>
      <c r="K4135" s="109">
        <v>0.72093023255813948</v>
      </c>
      <c r="L4135" s="150">
        <v>3</v>
      </c>
      <c r="M4135" s="109">
        <v>0.66700000000000004</v>
      </c>
      <c r="N4135" s="109">
        <v>0.40620000000000001</v>
      </c>
    </row>
    <row r="4136" spans="1:14">
      <c r="A4136" s="106" t="s">
        <v>178</v>
      </c>
      <c r="B4136" s="14" t="s">
        <v>77</v>
      </c>
      <c r="C4136" s="14" t="s">
        <v>65</v>
      </c>
      <c r="D4136" s="14">
        <v>2017</v>
      </c>
      <c r="E4136" s="14">
        <v>2018</v>
      </c>
      <c r="F4136" s="14" t="s">
        <v>260</v>
      </c>
      <c r="G4136" s="111">
        <v>51237</v>
      </c>
      <c r="H4136" s="114">
        <v>117227</v>
      </c>
      <c r="I4136" s="108"/>
      <c r="J4136" s="109">
        <v>0.9051610057344508</v>
      </c>
      <c r="K4136" s="109">
        <v>0.875</v>
      </c>
      <c r="L4136" s="150">
        <v>2</v>
      </c>
      <c r="M4136" s="109">
        <v>0</v>
      </c>
      <c r="N4136" s="109">
        <v>3.56E-2</v>
      </c>
    </row>
    <row r="4137" spans="1:14">
      <c r="A4137" s="106" t="s">
        <v>179</v>
      </c>
      <c r="B4137" s="14" t="s">
        <v>78</v>
      </c>
      <c r="C4137" s="14" t="s">
        <v>65</v>
      </c>
      <c r="D4137" s="14">
        <v>2017</v>
      </c>
      <c r="E4137" s="14">
        <v>2018</v>
      </c>
      <c r="F4137" s="14" t="s">
        <v>260</v>
      </c>
      <c r="G4137" s="111">
        <v>2737</v>
      </c>
      <c r="H4137" s="114">
        <v>4800</v>
      </c>
      <c r="I4137" s="108"/>
      <c r="J4137" s="109">
        <v>0.971830985915493</v>
      </c>
      <c r="K4137" s="109">
        <v>0.94680851063829785</v>
      </c>
      <c r="L4137" s="150">
        <v>3</v>
      </c>
      <c r="M4137" s="109">
        <v>0.66700000000000004</v>
      </c>
      <c r="N4137" s="109">
        <v>0.40620000000000001</v>
      </c>
    </row>
    <row r="4138" spans="1:14">
      <c r="A4138" s="106" t="s">
        <v>180</v>
      </c>
      <c r="B4138" s="14" t="s">
        <v>77</v>
      </c>
      <c r="C4138" s="14" t="s">
        <v>65</v>
      </c>
      <c r="D4138" s="14">
        <v>2017</v>
      </c>
      <c r="E4138" s="14">
        <v>2018</v>
      </c>
      <c r="F4138" s="14" t="s">
        <v>260</v>
      </c>
      <c r="G4138" s="111">
        <v>34846</v>
      </c>
      <c r="H4138" s="114">
        <v>68759</v>
      </c>
      <c r="I4138" s="108"/>
      <c r="J4138" s="109">
        <v>0.98827208756841278</v>
      </c>
      <c r="K4138" s="109">
        <v>0.96953210010881397</v>
      </c>
      <c r="L4138" s="150">
        <v>1</v>
      </c>
      <c r="M4138" s="109">
        <v>0</v>
      </c>
      <c r="N4138" s="109">
        <v>5.0500000000000003E-2</v>
      </c>
    </row>
    <row r="4139" spans="1:14">
      <c r="A4139" s="106" t="s">
        <v>181</v>
      </c>
      <c r="B4139" s="14" t="s">
        <v>77</v>
      </c>
      <c r="C4139" s="14" t="s">
        <v>65</v>
      </c>
      <c r="D4139" s="14">
        <v>2017</v>
      </c>
      <c r="E4139" s="14">
        <v>2018</v>
      </c>
      <c r="F4139" s="14" t="s">
        <v>260</v>
      </c>
      <c r="G4139" s="111">
        <v>9918</v>
      </c>
      <c r="H4139" s="114">
        <v>18541</v>
      </c>
      <c r="I4139" s="108"/>
      <c r="J4139" s="109">
        <v>0.84379785604900459</v>
      </c>
      <c r="K4139" s="109">
        <v>0.95041322314049592</v>
      </c>
      <c r="L4139" s="150">
        <v>3</v>
      </c>
      <c r="M4139" s="109">
        <v>0.66700000000000004</v>
      </c>
      <c r="N4139" s="109">
        <v>0.40620000000000001</v>
      </c>
    </row>
    <row r="4140" spans="1:14">
      <c r="A4140" s="106" t="s">
        <v>182</v>
      </c>
      <c r="B4140" s="14" t="s">
        <v>78</v>
      </c>
      <c r="C4140" s="14" t="s">
        <v>65</v>
      </c>
      <c r="D4140" s="14">
        <v>2017</v>
      </c>
      <c r="E4140" s="14">
        <v>2018</v>
      </c>
      <c r="F4140" s="14" t="s">
        <v>260</v>
      </c>
      <c r="G4140" s="111">
        <v>6014</v>
      </c>
      <c r="H4140" s="114">
        <v>12928</v>
      </c>
      <c r="I4140" s="108"/>
      <c r="J4140" s="109">
        <v>0.99344262295081964</v>
      </c>
      <c r="K4140" s="109">
        <v>0.98689956331877726</v>
      </c>
      <c r="L4140" s="150">
        <v>3</v>
      </c>
      <c r="M4140" s="109">
        <v>0.66700000000000004</v>
      </c>
      <c r="N4140" s="109">
        <v>0.40620000000000001</v>
      </c>
    </row>
    <row r="4141" spans="1:14">
      <c r="A4141" s="56" t="s">
        <v>183</v>
      </c>
      <c r="B4141" s="14" t="s">
        <v>66</v>
      </c>
      <c r="C4141" s="14" t="s">
        <v>199</v>
      </c>
      <c r="D4141" s="14">
        <v>2017</v>
      </c>
      <c r="E4141" s="14">
        <v>2018</v>
      </c>
      <c r="F4141" s="14" t="s">
        <v>260</v>
      </c>
      <c r="G4141" s="112">
        <v>1984163</v>
      </c>
      <c r="H4141" s="115">
        <v>4072212</v>
      </c>
      <c r="I4141" s="108"/>
      <c r="J4141" s="109">
        <v>0.97550913496169211</v>
      </c>
      <c r="K4141" s="109">
        <v>0.92604160751131048</v>
      </c>
      <c r="L4141" s="150">
        <v>110</v>
      </c>
      <c r="M4141" s="109">
        <v>0.38200000000000001</v>
      </c>
      <c r="N4141" s="109">
        <v>6.4699999999999994E-2</v>
      </c>
    </row>
    <row r="4142" spans="1:14">
      <c r="A4142" s="56" t="s">
        <v>184</v>
      </c>
      <c r="B4142" s="14" t="s">
        <v>77</v>
      </c>
      <c r="C4142" s="14" t="s">
        <v>199</v>
      </c>
      <c r="D4142" s="14">
        <v>2017</v>
      </c>
      <c r="E4142" s="14">
        <v>2018</v>
      </c>
      <c r="F4142" s="14" t="s">
        <v>260</v>
      </c>
      <c r="G4142" s="112">
        <v>56882</v>
      </c>
      <c r="H4142" s="115">
        <v>106861</v>
      </c>
      <c r="I4142" s="108"/>
      <c r="J4142" s="30" t="s">
        <v>66</v>
      </c>
      <c r="K4142" s="30" t="s">
        <v>66</v>
      </c>
      <c r="L4142" s="150">
        <v>3</v>
      </c>
      <c r="M4142" s="109">
        <v>0.66700000000000004</v>
      </c>
      <c r="N4142" s="109">
        <v>0.05</v>
      </c>
    </row>
    <row r="4143" spans="1:14">
      <c r="A4143" s="56" t="s">
        <v>185</v>
      </c>
      <c r="B4143" s="14" t="s">
        <v>78</v>
      </c>
      <c r="C4143" s="14" t="s">
        <v>199</v>
      </c>
      <c r="D4143" s="14">
        <v>2017</v>
      </c>
      <c r="E4143" s="14">
        <v>2018</v>
      </c>
      <c r="F4143" s="14" t="s">
        <v>260</v>
      </c>
      <c r="G4143" s="112">
        <v>81</v>
      </c>
      <c r="H4143" s="115">
        <v>144</v>
      </c>
      <c r="I4143" s="108"/>
      <c r="J4143" s="109">
        <v>1</v>
      </c>
      <c r="K4143" s="109">
        <v>1</v>
      </c>
      <c r="L4143" s="150">
        <v>8</v>
      </c>
      <c r="M4143" s="109">
        <v>0.375</v>
      </c>
      <c r="N4143" s="109">
        <v>0.1105</v>
      </c>
    </row>
    <row r="4144" spans="1:14">
      <c r="A4144" s="56" t="s">
        <v>186</v>
      </c>
      <c r="B4144" s="14" t="s">
        <v>78</v>
      </c>
      <c r="C4144" s="14" t="s">
        <v>199</v>
      </c>
      <c r="D4144" s="14">
        <v>2017</v>
      </c>
      <c r="E4144" s="14">
        <v>2018</v>
      </c>
      <c r="F4144" s="14" t="s">
        <v>260</v>
      </c>
      <c r="G4144" s="112">
        <v>1608</v>
      </c>
      <c r="H4144" s="115">
        <v>2931</v>
      </c>
      <c r="I4144" s="108"/>
      <c r="J4144" s="109">
        <v>0.98461538461538467</v>
      </c>
      <c r="K4144" s="109">
        <v>0.95652173913043481</v>
      </c>
      <c r="L4144" s="150">
        <v>8</v>
      </c>
      <c r="M4144" s="109">
        <v>0.375</v>
      </c>
      <c r="N4144" s="109">
        <v>0.1105</v>
      </c>
    </row>
    <row r="4145" spans="1:14">
      <c r="A4145" s="56" t="s">
        <v>187</v>
      </c>
      <c r="B4145" s="14" t="s">
        <v>78</v>
      </c>
      <c r="C4145" s="14" t="s">
        <v>199</v>
      </c>
      <c r="D4145" s="14">
        <v>2017</v>
      </c>
      <c r="E4145" s="14">
        <v>2018</v>
      </c>
      <c r="F4145" s="14" t="s">
        <v>260</v>
      </c>
      <c r="G4145" s="112">
        <v>16760</v>
      </c>
      <c r="H4145" s="115">
        <v>30879</v>
      </c>
      <c r="I4145" s="108"/>
      <c r="J4145" s="109">
        <v>0.85465116279069764</v>
      </c>
      <c r="K4145" s="109">
        <v>0.95049504950495045</v>
      </c>
      <c r="L4145" s="150">
        <v>8</v>
      </c>
      <c r="M4145" s="109">
        <v>0.375</v>
      </c>
      <c r="N4145" s="109">
        <v>0.1105</v>
      </c>
    </row>
    <row r="4146" spans="1:14">
      <c r="A4146" s="56" t="s">
        <v>188</v>
      </c>
      <c r="B4146" s="14" t="s">
        <v>78</v>
      </c>
      <c r="C4146" s="14" t="s">
        <v>199</v>
      </c>
      <c r="D4146" s="14">
        <v>2017</v>
      </c>
      <c r="E4146" s="14">
        <v>2018</v>
      </c>
      <c r="F4146" s="14" t="s">
        <v>260</v>
      </c>
      <c r="G4146" s="112">
        <v>2742</v>
      </c>
      <c r="H4146" s="115">
        <v>4961</v>
      </c>
      <c r="I4146" s="108"/>
      <c r="J4146" s="109">
        <v>0.97619047619047616</v>
      </c>
      <c r="K4146" s="109">
        <v>0.95402298850574707</v>
      </c>
      <c r="L4146" s="150">
        <v>8</v>
      </c>
      <c r="M4146" s="109">
        <v>0.375</v>
      </c>
      <c r="N4146" s="109">
        <v>0.1105</v>
      </c>
    </row>
    <row r="4147" spans="1:14">
      <c r="A4147" s="56" t="s">
        <v>189</v>
      </c>
      <c r="B4147" s="14" t="s">
        <v>78</v>
      </c>
      <c r="C4147" s="14" t="s">
        <v>199</v>
      </c>
      <c r="D4147" s="14">
        <v>2017</v>
      </c>
      <c r="E4147" s="14">
        <v>2018</v>
      </c>
      <c r="F4147" s="14" t="s">
        <v>260</v>
      </c>
      <c r="G4147" s="112">
        <v>661</v>
      </c>
      <c r="H4147" s="115">
        <v>1437</v>
      </c>
      <c r="I4147" s="108"/>
      <c r="J4147" s="109">
        <v>0.8928571428571429</v>
      </c>
      <c r="K4147" s="109">
        <v>0.84</v>
      </c>
      <c r="L4147" s="150">
        <v>8</v>
      </c>
      <c r="M4147" s="109">
        <v>0.375</v>
      </c>
      <c r="N4147" s="109">
        <v>0.1105</v>
      </c>
    </row>
    <row r="4148" spans="1:14">
      <c r="A4148" s="56" t="s">
        <v>190</v>
      </c>
      <c r="B4148" s="14" t="s">
        <v>77</v>
      </c>
      <c r="C4148" s="14" t="s">
        <v>199</v>
      </c>
      <c r="D4148" s="14">
        <v>2017</v>
      </c>
      <c r="E4148" s="14">
        <v>2018</v>
      </c>
      <c r="F4148" s="14" t="s">
        <v>260</v>
      </c>
      <c r="G4148" s="112">
        <v>31599</v>
      </c>
      <c r="H4148" s="115">
        <v>63001</v>
      </c>
      <c r="I4148" s="108"/>
      <c r="J4148" s="109">
        <v>0.97779922779922779</v>
      </c>
      <c r="K4148" s="109">
        <v>0.95546558704453444</v>
      </c>
      <c r="L4148" s="150">
        <v>2</v>
      </c>
      <c r="M4148" s="109">
        <v>0.5</v>
      </c>
      <c r="N4148" s="109">
        <v>3.7499999999999999E-2</v>
      </c>
    </row>
    <row r="4149" spans="1:14">
      <c r="A4149" s="56" t="s">
        <v>191</v>
      </c>
      <c r="B4149" s="14" t="s">
        <v>78</v>
      </c>
      <c r="C4149" s="14" t="s">
        <v>199</v>
      </c>
      <c r="D4149" s="14">
        <v>2017</v>
      </c>
      <c r="E4149" s="14">
        <v>2018</v>
      </c>
      <c r="F4149" s="14" t="s">
        <v>260</v>
      </c>
      <c r="G4149" s="112">
        <v>2595</v>
      </c>
      <c r="H4149" s="115">
        <v>5241</v>
      </c>
      <c r="I4149" s="108"/>
      <c r="J4149" s="109">
        <v>1</v>
      </c>
      <c r="K4149" s="109">
        <v>0.96</v>
      </c>
      <c r="L4149" s="150">
        <v>8</v>
      </c>
      <c r="M4149" s="109">
        <v>0.375</v>
      </c>
      <c r="N4149" s="109">
        <v>0.1105</v>
      </c>
    </row>
    <row r="4150" spans="1:14">
      <c r="A4150" s="56" t="s">
        <v>192</v>
      </c>
      <c r="B4150" s="14" t="s">
        <v>78</v>
      </c>
      <c r="C4150" s="14" t="s">
        <v>199</v>
      </c>
      <c r="D4150" s="14">
        <v>2017</v>
      </c>
      <c r="E4150" s="14">
        <v>2018</v>
      </c>
      <c r="F4150" s="14" t="s">
        <v>260</v>
      </c>
      <c r="G4150" s="112">
        <v>6537</v>
      </c>
      <c r="H4150" s="115">
        <v>14754</v>
      </c>
      <c r="I4150" s="108"/>
      <c r="J4150" s="109">
        <v>0.97587131367292224</v>
      </c>
      <c r="K4150" s="109">
        <v>0.97454545454545449</v>
      </c>
      <c r="L4150" s="150">
        <v>8</v>
      </c>
      <c r="M4150" s="109">
        <v>0.375</v>
      </c>
      <c r="N4150" s="109">
        <v>0.1105</v>
      </c>
    </row>
    <row r="4151" spans="1:14">
      <c r="A4151" s="106" t="s">
        <v>134</v>
      </c>
      <c r="B4151" s="14" t="s">
        <v>77</v>
      </c>
      <c r="C4151" s="14" t="s">
        <v>199</v>
      </c>
      <c r="D4151" s="14">
        <v>2017</v>
      </c>
      <c r="E4151" s="14">
        <v>2018</v>
      </c>
      <c r="F4151" s="14" t="s">
        <v>260</v>
      </c>
      <c r="G4151" s="112">
        <v>89108</v>
      </c>
      <c r="H4151" s="115">
        <v>205161</v>
      </c>
      <c r="I4151" s="108"/>
      <c r="J4151" s="109">
        <v>0.93252688172043008</v>
      </c>
      <c r="K4151" s="109">
        <v>0.93739612188365651</v>
      </c>
      <c r="L4151" s="150">
        <v>6</v>
      </c>
      <c r="M4151" s="109">
        <v>0.33300000000000002</v>
      </c>
      <c r="N4151" s="109">
        <v>5.0799999999999998E-2</v>
      </c>
    </row>
    <row r="4152" spans="1:14">
      <c r="A4152" s="106" t="s">
        <v>135</v>
      </c>
      <c r="B4152" s="14" t="s">
        <v>78</v>
      </c>
      <c r="C4152" s="14" t="s">
        <v>199</v>
      </c>
      <c r="D4152" s="14">
        <v>2017</v>
      </c>
      <c r="E4152" s="14">
        <v>2018</v>
      </c>
      <c r="F4152" s="14" t="s">
        <v>260</v>
      </c>
      <c r="G4152" s="112">
        <v>1474</v>
      </c>
      <c r="H4152" s="115">
        <v>3392</v>
      </c>
      <c r="I4152" s="108"/>
      <c r="J4152" s="109">
        <v>1</v>
      </c>
      <c r="K4152" s="109">
        <v>0.96969696969696972</v>
      </c>
      <c r="L4152" s="150">
        <v>8</v>
      </c>
      <c r="M4152" s="109">
        <v>0.375</v>
      </c>
      <c r="N4152" s="109">
        <v>0.1105</v>
      </c>
    </row>
    <row r="4153" spans="1:14">
      <c r="A4153" s="106" t="s">
        <v>136</v>
      </c>
      <c r="B4153" s="14" t="s">
        <v>78</v>
      </c>
      <c r="C4153" s="14" t="s">
        <v>199</v>
      </c>
      <c r="D4153" s="14">
        <v>2017</v>
      </c>
      <c r="E4153" s="14">
        <v>2018</v>
      </c>
      <c r="F4153" s="14" t="s">
        <v>260</v>
      </c>
      <c r="G4153" s="112">
        <v>11974</v>
      </c>
      <c r="H4153" s="115">
        <v>20052</v>
      </c>
      <c r="I4153" s="108"/>
      <c r="J4153" s="109">
        <v>0.95604395604395609</v>
      </c>
      <c r="K4153" s="109">
        <v>0.9712918660287081</v>
      </c>
      <c r="L4153" s="150">
        <v>8</v>
      </c>
      <c r="M4153" s="109">
        <v>0.375</v>
      </c>
      <c r="N4153" s="109">
        <v>0.1105</v>
      </c>
    </row>
    <row r="4154" spans="1:14">
      <c r="A4154" s="106" t="s">
        <v>137</v>
      </c>
      <c r="B4154" s="14" t="s">
        <v>78</v>
      </c>
      <c r="C4154" s="14" t="s">
        <v>199</v>
      </c>
      <c r="D4154" s="14">
        <v>2017</v>
      </c>
      <c r="E4154" s="14">
        <v>2018</v>
      </c>
      <c r="F4154" s="14" t="s">
        <v>260</v>
      </c>
      <c r="G4154" s="112">
        <v>17347</v>
      </c>
      <c r="H4154" s="115">
        <v>41831</v>
      </c>
      <c r="I4154" s="108"/>
      <c r="J4154" s="109">
        <v>0.98640483383685795</v>
      </c>
      <c r="K4154" s="109">
        <v>0.93394077448747148</v>
      </c>
      <c r="L4154" s="150">
        <v>8</v>
      </c>
      <c r="M4154" s="109">
        <v>0.375</v>
      </c>
      <c r="N4154" s="109">
        <v>0.1105</v>
      </c>
    </row>
    <row r="4155" spans="1:14">
      <c r="A4155" s="106" t="s">
        <v>138</v>
      </c>
      <c r="B4155" s="14" t="s">
        <v>78</v>
      </c>
      <c r="C4155" s="14" t="s">
        <v>199</v>
      </c>
      <c r="D4155" s="14">
        <v>2017</v>
      </c>
      <c r="E4155" s="14">
        <v>2018</v>
      </c>
      <c r="F4155" s="14" t="s">
        <v>260</v>
      </c>
      <c r="G4155" s="112">
        <v>996</v>
      </c>
      <c r="H4155" s="115">
        <v>1928</v>
      </c>
      <c r="I4155" s="108"/>
      <c r="J4155" s="109">
        <v>1</v>
      </c>
      <c r="K4155" s="109">
        <v>0.73333333333333328</v>
      </c>
      <c r="L4155" s="150">
        <v>8</v>
      </c>
      <c r="M4155" s="109">
        <v>0.375</v>
      </c>
      <c r="N4155" s="109">
        <v>0.1105</v>
      </c>
    </row>
    <row r="4156" spans="1:14">
      <c r="A4156" s="106" t="s">
        <v>139</v>
      </c>
      <c r="B4156" s="14" t="s">
        <v>78</v>
      </c>
      <c r="C4156" s="14" t="s">
        <v>199</v>
      </c>
      <c r="D4156" s="14">
        <v>2017</v>
      </c>
      <c r="E4156" s="14">
        <v>2018</v>
      </c>
      <c r="F4156" s="14" t="s">
        <v>260</v>
      </c>
      <c r="G4156" s="112">
        <v>68295</v>
      </c>
      <c r="H4156" s="115">
        <v>157260</v>
      </c>
      <c r="I4156" s="108"/>
      <c r="J4156" s="109">
        <v>0.9883300916921367</v>
      </c>
      <c r="K4156" s="109">
        <v>0.93522093522093519</v>
      </c>
      <c r="L4156" s="150">
        <v>4</v>
      </c>
      <c r="M4156" s="109">
        <v>0.25</v>
      </c>
      <c r="N4156" s="109">
        <v>4.1399999999999999E-2</v>
      </c>
    </row>
    <row r="4157" spans="1:14">
      <c r="A4157" s="106" t="s">
        <v>140</v>
      </c>
      <c r="B4157" s="14" t="s">
        <v>78</v>
      </c>
      <c r="C4157" s="14" t="s">
        <v>199</v>
      </c>
      <c r="D4157" s="14">
        <v>2017</v>
      </c>
      <c r="E4157" s="14">
        <v>2018</v>
      </c>
      <c r="F4157" s="14" t="s">
        <v>260</v>
      </c>
      <c r="G4157" s="112">
        <v>10567</v>
      </c>
      <c r="H4157" s="115">
        <v>23576</v>
      </c>
      <c r="I4157" s="108"/>
      <c r="J4157" s="109">
        <v>0.9932659932659933</v>
      </c>
      <c r="K4157" s="109">
        <v>0.92079207920792083</v>
      </c>
      <c r="L4157" s="150">
        <v>8</v>
      </c>
      <c r="M4157" s="109">
        <v>0.375</v>
      </c>
      <c r="N4157" s="109">
        <v>0.1105</v>
      </c>
    </row>
    <row r="4158" spans="1:14">
      <c r="A4158" s="106" t="s">
        <v>141</v>
      </c>
      <c r="B4158" s="14" t="s">
        <v>78</v>
      </c>
      <c r="C4158" s="14" t="s">
        <v>199</v>
      </c>
      <c r="D4158" s="14">
        <v>2017</v>
      </c>
      <c r="E4158" s="14">
        <v>2018</v>
      </c>
      <c r="F4158" s="14" t="s">
        <v>260</v>
      </c>
      <c r="G4158" s="112">
        <v>6355</v>
      </c>
      <c r="H4158" s="115">
        <v>11708</v>
      </c>
      <c r="I4158" s="108"/>
      <c r="J4158" s="109">
        <v>0.93569131832797425</v>
      </c>
      <c r="K4158" s="109">
        <v>0.82954545454545459</v>
      </c>
      <c r="L4158" s="150">
        <v>8</v>
      </c>
      <c r="M4158" s="109">
        <v>0.375</v>
      </c>
      <c r="N4158" s="109">
        <v>0.1105</v>
      </c>
    </row>
    <row r="4159" spans="1:14">
      <c r="A4159" s="106" t="s">
        <v>142</v>
      </c>
      <c r="B4159" s="14" t="s">
        <v>78</v>
      </c>
      <c r="C4159" s="14" t="s">
        <v>199</v>
      </c>
      <c r="D4159" s="14">
        <v>2017</v>
      </c>
      <c r="E4159" s="14">
        <v>2018</v>
      </c>
      <c r="F4159" s="14" t="s">
        <v>260</v>
      </c>
      <c r="G4159" s="112">
        <v>1517</v>
      </c>
      <c r="H4159" s="115">
        <v>3078</v>
      </c>
      <c r="I4159" s="108"/>
      <c r="J4159" s="109">
        <v>0.93827160493827155</v>
      </c>
      <c r="K4159" s="109">
        <v>0.92307692307692313</v>
      </c>
      <c r="L4159" s="150">
        <v>8</v>
      </c>
      <c r="M4159" s="109">
        <v>0.375</v>
      </c>
      <c r="N4159" s="109">
        <v>0.1105</v>
      </c>
    </row>
    <row r="4160" spans="1:14">
      <c r="A4160" s="106" t="s">
        <v>143</v>
      </c>
      <c r="B4160" s="14" t="s">
        <v>79</v>
      </c>
      <c r="C4160" s="14" t="s">
        <v>199</v>
      </c>
      <c r="D4160" s="14">
        <v>2017</v>
      </c>
      <c r="E4160" s="14">
        <v>2018</v>
      </c>
      <c r="F4160" s="14" t="s">
        <v>260</v>
      </c>
      <c r="G4160" s="112">
        <v>550866</v>
      </c>
      <c r="H4160" s="115">
        <v>1095209</v>
      </c>
      <c r="I4160" s="108"/>
      <c r="J4160" s="109">
        <v>0.98733224222585925</v>
      </c>
      <c r="K4160" s="109">
        <v>0.91171253357660531</v>
      </c>
      <c r="L4160" s="150">
        <v>35</v>
      </c>
      <c r="M4160" s="109">
        <v>0.42899999999999999</v>
      </c>
      <c r="N4160" s="109">
        <v>6.7400000000000002E-2</v>
      </c>
    </row>
    <row r="4161" spans="1:14">
      <c r="A4161" s="106" t="s">
        <v>144</v>
      </c>
      <c r="B4161" s="14" t="s">
        <v>78</v>
      </c>
      <c r="C4161" s="14" t="s">
        <v>199</v>
      </c>
      <c r="D4161" s="14">
        <v>2017</v>
      </c>
      <c r="E4161" s="14">
        <v>2018</v>
      </c>
      <c r="F4161" s="14" t="s">
        <v>260</v>
      </c>
      <c r="G4161" s="112">
        <v>11235</v>
      </c>
      <c r="H4161" s="115">
        <v>27232</v>
      </c>
      <c r="I4161" s="108"/>
      <c r="J4161" s="109">
        <v>0.99027237354085607</v>
      </c>
      <c r="K4161" s="109">
        <v>0.98442367601246106</v>
      </c>
      <c r="L4161" s="150">
        <v>8</v>
      </c>
      <c r="M4161" s="109">
        <v>0.375</v>
      </c>
      <c r="N4161" s="109">
        <v>0.1105</v>
      </c>
    </row>
    <row r="4162" spans="1:14">
      <c r="A4162" s="106" t="s">
        <v>145</v>
      </c>
      <c r="B4162" s="14" t="s">
        <v>78</v>
      </c>
      <c r="C4162" s="14" t="s">
        <v>199</v>
      </c>
      <c r="D4162" s="14">
        <v>2017</v>
      </c>
      <c r="E4162" s="14">
        <v>2018</v>
      </c>
      <c r="F4162" s="14" t="s">
        <v>260</v>
      </c>
      <c r="G4162" s="112">
        <v>5936</v>
      </c>
      <c r="H4162" s="115">
        <v>9785</v>
      </c>
      <c r="I4162" s="108"/>
      <c r="J4162" s="109">
        <v>0.9563636363636363</v>
      </c>
      <c r="K4162" s="109">
        <v>0.91443850267379678</v>
      </c>
      <c r="L4162" s="150">
        <v>8</v>
      </c>
      <c r="M4162" s="109">
        <v>0.375</v>
      </c>
      <c r="N4162" s="109">
        <v>0.1105</v>
      </c>
    </row>
    <row r="4163" spans="1:14">
      <c r="A4163" s="106" t="s">
        <v>146</v>
      </c>
      <c r="B4163" s="14" t="s">
        <v>78</v>
      </c>
      <c r="C4163" s="14" t="s">
        <v>199</v>
      </c>
      <c r="D4163" s="14">
        <v>2017</v>
      </c>
      <c r="E4163" s="14">
        <v>2018</v>
      </c>
      <c r="F4163" s="14" t="s">
        <v>260</v>
      </c>
      <c r="G4163" s="112">
        <v>1017</v>
      </c>
      <c r="H4163" s="115">
        <v>1878</v>
      </c>
      <c r="I4163" s="108"/>
      <c r="J4163" s="109">
        <v>0.97727272727272729</v>
      </c>
      <c r="K4163" s="109">
        <v>0.96875</v>
      </c>
      <c r="L4163" s="150">
        <v>8</v>
      </c>
      <c r="M4163" s="109">
        <v>0.375</v>
      </c>
      <c r="N4163" s="109">
        <v>0.1105</v>
      </c>
    </row>
    <row r="4164" spans="1:14">
      <c r="A4164" s="106" t="s">
        <v>147</v>
      </c>
      <c r="B4164" s="14" t="s">
        <v>78</v>
      </c>
      <c r="C4164" s="14" t="s">
        <v>199</v>
      </c>
      <c r="D4164" s="14">
        <v>2017</v>
      </c>
      <c r="E4164" s="14">
        <v>2018</v>
      </c>
      <c r="F4164" s="14" t="s">
        <v>260</v>
      </c>
      <c r="G4164" s="112">
        <v>6284</v>
      </c>
      <c r="H4164" s="115">
        <v>11584</v>
      </c>
      <c r="I4164" s="108"/>
      <c r="J4164" s="109">
        <v>0.93279569892473124</v>
      </c>
      <c r="K4164" s="109">
        <v>0.89451476793248941</v>
      </c>
      <c r="L4164" s="150">
        <v>8</v>
      </c>
      <c r="M4164" s="109">
        <v>0.375</v>
      </c>
      <c r="N4164" s="109">
        <v>0.1105</v>
      </c>
    </row>
    <row r="4165" spans="1:14">
      <c r="A4165" s="106" t="s">
        <v>148</v>
      </c>
      <c r="B4165" s="14" t="s">
        <v>78</v>
      </c>
      <c r="C4165" s="14" t="s">
        <v>199</v>
      </c>
      <c r="D4165" s="14">
        <v>2017</v>
      </c>
      <c r="E4165" s="14">
        <v>2018</v>
      </c>
      <c r="F4165" s="14" t="s">
        <v>260</v>
      </c>
      <c r="G4165" s="112">
        <v>23042</v>
      </c>
      <c r="H4165" s="115">
        <v>53010</v>
      </c>
      <c r="I4165" s="108"/>
      <c r="J4165" s="109">
        <v>0.98543184183142563</v>
      </c>
      <c r="K4165" s="109">
        <v>0.97372262773722629</v>
      </c>
      <c r="L4165" s="150">
        <v>1</v>
      </c>
      <c r="M4165" s="30">
        <v>1</v>
      </c>
      <c r="N4165" s="109">
        <v>1.47E-2</v>
      </c>
    </row>
    <row r="4166" spans="1:14">
      <c r="A4166" s="106" t="s">
        <v>149</v>
      </c>
      <c r="B4166" s="14" t="s">
        <v>78</v>
      </c>
      <c r="C4166" s="14" t="s">
        <v>199</v>
      </c>
      <c r="D4166" s="14">
        <v>2017</v>
      </c>
      <c r="E4166" s="14">
        <v>2018</v>
      </c>
      <c r="F4166" s="14" t="s">
        <v>260</v>
      </c>
      <c r="G4166" s="112">
        <v>569</v>
      </c>
      <c r="H4166" s="115">
        <v>1208</v>
      </c>
      <c r="I4166" s="108"/>
      <c r="J4166" s="109">
        <v>0.95454545454545459</v>
      </c>
      <c r="K4166" s="109">
        <v>0.9285714285714286</v>
      </c>
      <c r="L4166" s="150">
        <v>8</v>
      </c>
      <c r="M4166" s="109">
        <v>0.375</v>
      </c>
      <c r="N4166" s="109">
        <v>0.1105</v>
      </c>
    </row>
    <row r="4167" spans="1:14">
      <c r="A4167" s="106" t="s">
        <v>150</v>
      </c>
      <c r="B4167" s="14" t="s">
        <v>78</v>
      </c>
      <c r="C4167" s="14" t="s">
        <v>199</v>
      </c>
      <c r="D4167" s="14">
        <v>2017</v>
      </c>
      <c r="E4167" s="14">
        <v>2018</v>
      </c>
      <c r="F4167" s="14" t="s">
        <v>260</v>
      </c>
      <c r="G4167" s="112">
        <v>398</v>
      </c>
      <c r="H4167" s="115">
        <v>681</v>
      </c>
      <c r="I4167" s="108"/>
      <c r="J4167" s="109">
        <v>1</v>
      </c>
      <c r="K4167" s="109">
        <v>0.91304347826086951</v>
      </c>
      <c r="L4167" s="150">
        <v>8</v>
      </c>
      <c r="M4167" s="109">
        <v>0.375</v>
      </c>
      <c r="N4167" s="109">
        <v>0.1105</v>
      </c>
    </row>
    <row r="4168" spans="1:14">
      <c r="A4168" s="106" t="s">
        <v>151</v>
      </c>
      <c r="B4168" s="14" t="s">
        <v>78</v>
      </c>
      <c r="C4168" s="14" t="s">
        <v>199</v>
      </c>
      <c r="D4168" s="14">
        <v>2017</v>
      </c>
      <c r="E4168" s="14">
        <v>2018</v>
      </c>
      <c r="F4168" s="14" t="s">
        <v>260</v>
      </c>
      <c r="G4168" s="112">
        <v>18967</v>
      </c>
      <c r="H4168" s="115">
        <v>41385</v>
      </c>
      <c r="I4168" s="108"/>
      <c r="J4168" s="109">
        <v>0.97607655502392343</v>
      </c>
      <c r="K4168" s="109">
        <v>0.93886462882096067</v>
      </c>
      <c r="L4168" s="150">
        <v>2</v>
      </c>
      <c r="M4168" s="109">
        <v>0.5</v>
      </c>
      <c r="N4168" s="109">
        <v>3.5999999999999997E-2</v>
      </c>
    </row>
    <row r="4169" spans="1:14">
      <c r="A4169" s="106" t="s">
        <v>152</v>
      </c>
      <c r="B4169" s="14" t="s">
        <v>78</v>
      </c>
      <c r="C4169" s="14" t="s">
        <v>199</v>
      </c>
      <c r="D4169" s="14">
        <v>2017</v>
      </c>
      <c r="E4169" s="14">
        <v>2018</v>
      </c>
      <c r="F4169" s="14" t="s">
        <v>260</v>
      </c>
      <c r="G4169" s="112">
        <v>3032</v>
      </c>
      <c r="H4169" s="115">
        <v>6083</v>
      </c>
      <c r="I4169" s="108"/>
      <c r="J4169" s="109">
        <v>0.94067796610169496</v>
      </c>
      <c r="K4169" s="109">
        <v>0.92045454545454541</v>
      </c>
      <c r="L4169" s="150">
        <v>8</v>
      </c>
      <c r="M4169" s="109">
        <v>0.375</v>
      </c>
      <c r="N4169" s="109">
        <v>0.1105</v>
      </c>
    </row>
    <row r="4170" spans="1:14">
      <c r="A4170" s="106" t="s">
        <v>153</v>
      </c>
      <c r="B4170" s="14" t="s">
        <v>78</v>
      </c>
      <c r="C4170" s="14" t="s">
        <v>199</v>
      </c>
      <c r="D4170" s="14">
        <v>2017</v>
      </c>
      <c r="E4170" s="14">
        <v>2018</v>
      </c>
      <c r="F4170" s="14" t="s">
        <v>260</v>
      </c>
      <c r="G4170" s="112">
        <v>4028</v>
      </c>
      <c r="H4170" s="115">
        <v>6959</v>
      </c>
      <c r="I4170" s="108"/>
      <c r="J4170" s="109">
        <v>0.82802547770700641</v>
      </c>
      <c r="K4170" s="109">
        <v>0.79166666666666663</v>
      </c>
      <c r="L4170" s="150">
        <v>8</v>
      </c>
      <c r="M4170" s="109">
        <v>0.375</v>
      </c>
      <c r="N4170" s="109">
        <v>0.1105</v>
      </c>
    </row>
    <row r="4171" spans="1:14">
      <c r="A4171" s="106" t="s">
        <v>154</v>
      </c>
      <c r="B4171" s="14" t="s">
        <v>77</v>
      </c>
      <c r="C4171" s="14" t="s">
        <v>199</v>
      </c>
      <c r="D4171" s="14">
        <v>2017</v>
      </c>
      <c r="E4171" s="14">
        <v>2018</v>
      </c>
      <c r="F4171" s="14" t="s">
        <v>260</v>
      </c>
      <c r="G4171" s="112">
        <v>114309</v>
      </c>
      <c r="H4171" s="115">
        <v>230662</v>
      </c>
      <c r="I4171" s="108"/>
      <c r="J4171" s="109">
        <v>0.99272571673085153</v>
      </c>
      <c r="K4171" s="109">
        <v>0.99763593380614657</v>
      </c>
      <c r="L4171" s="150">
        <v>6</v>
      </c>
      <c r="M4171" s="109">
        <v>0.33300000000000002</v>
      </c>
      <c r="N4171" s="109">
        <v>8.9399999999999993E-2</v>
      </c>
    </row>
    <row r="4172" spans="1:14">
      <c r="A4172" s="106" t="s">
        <v>155</v>
      </c>
      <c r="B4172" s="14" t="s">
        <v>77</v>
      </c>
      <c r="C4172" s="14" t="s">
        <v>199</v>
      </c>
      <c r="D4172" s="14">
        <v>2017</v>
      </c>
      <c r="E4172" s="14">
        <v>2018</v>
      </c>
      <c r="F4172" s="14" t="s">
        <v>260</v>
      </c>
      <c r="G4172" s="112">
        <v>8556</v>
      </c>
      <c r="H4172" s="115">
        <v>15948</v>
      </c>
      <c r="I4172" s="108"/>
      <c r="J4172" s="109">
        <v>0.98939929328621912</v>
      </c>
      <c r="K4172" s="109">
        <v>0.87614678899082565</v>
      </c>
      <c r="L4172" s="150">
        <v>8</v>
      </c>
      <c r="M4172" s="109">
        <v>0.375</v>
      </c>
      <c r="N4172" s="109">
        <v>0.1105</v>
      </c>
    </row>
    <row r="4173" spans="1:14">
      <c r="A4173" s="106" t="s">
        <v>156</v>
      </c>
      <c r="B4173" s="14" t="s">
        <v>78</v>
      </c>
      <c r="C4173" s="14" t="s">
        <v>199</v>
      </c>
      <c r="D4173" s="14">
        <v>2017</v>
      </c>
      <c r="E4173" s="14">
        <v>2018</v>
      </c>
      <c r="F4173" s="14" t="s">
        <v>260</v>
      </c>
      <c r="G4173" s="112">
        <v>1143</v>
      </c>
      <c r="H4173" s="115">
        <v>2044</v>
      </c>
      <c r="I4173" s="108"/>
      <c r="J4173" s="109">
        <v>0.97499999999999998</v>
      </c>
      <c r="K4173" s="109">
        <v>0.90196078431372551</v>
      </c>
      <c r="L4173" s="150">
        <v>8</v>
      </c>
      <c r="M4173" s="109">
        <v>0.375</v>
      </c>
      <c r="N4173" s="109">
        <v>0.1105</v>
      </c>
    </row>
    <row r="4174" spans="1:14">
      <c r="A4174" s="106" t="s">
        <v>157</v>
      </c>
      <c r="B4174" s="14" t="s">
        <v>78</v>
      </c>
      <c r="C4174" s="14" t="s">
        <v>199</v>
      </c>
      <c r="D4174" s="14">
        <v>2017</v>
      </c>
      <c r="E4174" s="14">
        <v>2018</v>
      </c>
      <c r="F4174" s="14" t="s">
        <v>260</v>
      </c>
      <c r="G4174" s="112">
        <v>122029</v>
      </c>
      <c r="H4174" s="115">
        <v>269026</v>
      </c>
      <c r="I4174" s="108"/>
      <c r="J4174" s="109">
        <v>0.98976691301876063</v>
      </c>
      <c r="K4174" s="109">
        <v>0.91644771413557535</v>
      </c>
      <c r="L4174" s="150">
        <v>6</v>
      </c>
      <c r="M4174" s="109">
        <v>0.33300000000000002</v>
      </c>
      <c r="N4174" s="109">
        <v>3.8600000000000002E-2</v>
      </c>
    </row>
    <row r="4175" spans="1:14">
      <c r="A4175" s="106" t="s">
        <v>158</v>
      </c>
      <c r="B4175" s="14" t="s">
        <v>77</v>
      </c>
      <c r="C4175" s="14" t="s">
        <v>199</v>
      </c>
      <c r="D4175" s="14">
        <v>2017</v>
      </c>
      <c r="E4175" s="14">
        <v>2018</v>
      </c>
      <c r="F4175" s="14" t="s">
        <v>260</v>
      </c>
      <c r="G4175" s="112">
        <v>96860</v>
      </c>
      <c r="H4175" s="115">
        <v>203309</v>
      </c>
      <c r="I4175" s="108"/>
      <c r="J4175" s="109">
        <v>0.99256410256410255</v>
      </c>
      <c r="K4175" s="109">
        <v>0.9830409356725146</v>
      </c>
      <c r="L4175" s="150">
        <v>5</v>
      </c>
      <c r="M4175" s="109">
        <v>0.4</v>
      </c>
      <c r="N4175" s="109">
        <v>7.3300000000000004E-2</v>
      </c>
    </row>
    <row r="4176" spans="1:14">
      <c r="A4176" s="106" t="s">
        <v>159</v>
      </c>
      <c r="B4176" s="14" t="s">
        <v>78</v>
      </c>
      <c r="C4176" s="14" t="s">
        <v>199</v>
      </c>
      <c r="D4176" s="14">
        <v>2017</v>
      </c>
      <c r="E4176" s="14">
        <v>2018</v>
      </c>
      <c r="F4176" s="14" t="s">
        <v>260</v>
      </c>
      <c r="G4176" s="112">
        <v>2122</v>
      </c>
      <c r="H4176" s="115">
        <v>4653</v>
      </c>
      <c r="I4176" s="108"/>
      <c r="J4176" s="109">
        <v>0.98076923076923073</v>
      </c>
      <c r="K4176" s="109">
        <v>0.96</v>
      </c>
      <c r="L4176" s="150">
        <v>8</v>
      </c>
      <c r="M4176" s="109">
        <v>0.375</v>
      </c>
      <c r="N4176" s="109">
        <v>0.1105</v>
      </c>
    </row>
    <row r="4177" spans="1:14">
      <c r="A4177" s="106" t="s">
        <v>160</v>
      </c>
      <c r="B4177" s="14" t="s">
        <v>78</v>
      </c>
      <c r="C4177" s="14" t="s">
        <v>199</v>
      </c>
      <c r="D4177" s="14">
        <v>2017</v>
      </c>
      <c r="E4177" s="14">
        <v>2018</v>
      </c>
      <c r="F4177" s="14" t="s">
        <v>260</v>
      </c>
      <c r="G4177" s="112">
        <v>163660</v>
      </c>
      <c r="H4177" s="115">
        <v>355714</v>
      </c>
      <c r="I4177" s="108"/>
      <c r="J4177" s="109">
        <v>0.99196428571428574</v>
      </c>
      <c r="K4177" s="109">
        <v>0.94368079419625817</v>
      </c>
      <c r="L4177" s="150">
        <v>7</v>
      </c>
      <c r="M4177" s="109">
        <v>0.14299999999999999</v>
      </c>
      <c r="N4177" s="109">
        <v>1.0800000000000001E-2</v>
      </c>
    </row>
    <row r="4178" spans="1:14">
      <c r="A4178" s="106" t="s">
        <v>161</v>
      </c>
      <c r="B4178" s="14" t="s">
        <v>77</v>
      </c>
      <c r="C4178" s="14" t="s">
        <v>199</v>
      </c>
      <c r="D4178" s="14">
        <v>2017</v>
      </c>
      <c r="E4178" s="14">
        <v>2018</v>
      </c>
      <c r="F4178" s="14" t="s">
        <v>260</v>
      </c>
      <c r="G4178" s="112">
        <v>133643</v>
      </c>
      <c r="H4178" s="115">
        <v>267634</v>
      </c>
      <c r="I4178" s="108"/>
      <c r="J4178" s="109">
        <v>0.97622171203673336</v>
      </c>
      <c r="K4178" s="109">
        <v>0.95381715362865227</v>
      </c>
      <c r="L4178" s="150">
        <v>10</v>
      </c>
      <c r="M4178" s="109">
        <v>0.3</v>
      </c>
      <c r="N4178" s="109">
        <v>1.47E-2</v>
      </c>
    </row>
    <row r="4179" spans="1:14">
      <c r="A4179" s="106" t="s">
        <v>162</v>
      </c>
      <c r="B4179" s="14" t="s">
        <v>77</v>
      </c>
      <c r="C4179" s="14" t="s">
        <v>199</v>
      </c>
      <c r="D4179" s="14">
        <v>2017</v>
      </c>
      <c r="E4179" s="14">
        <v>2018</v>
      </c>
      <c r="F4179" s="14" t="s">
        <v>260</v>
      </c>
      <c r="G4179" s="112">
        <v>33716</v>
      </c>
      <c r="H4179" s="115">
        <v>50406</v>
      </c>
      <c r="I4179" s="108"/>
      <c r="J4179" s="109">
        <v>0.97395079594790157</v>
      </c>
      <c r="K4179" s="109">
        <v>0.77488514548238896</v>
      </c>
      <c r="L4179" s="150">
        <v>1</v>
      </c>
      <c r="M4179" s="109">
        <v>0</v>
      </c>
      <c r="N4179" s="109">
        <v>9.2499999999999999E-2</v>
      </c>
    </row>
    <row r="4180" spans="1:14">
      <c r="A4180" s="106" t="s">
        <v>163</v>
      </c>
      <c r="B4180" s="14" t="s">
        <v>78</v>
      </c>
      <c r="C4180" s="14" t="s">
        <v>199</v>
      </c>
      <c r="D4180" s="14">
        <v>2017</v>
      </c>
      <c r="E4180" s="14">
        <v>2018</v>
      </c>
      <c r="F4180" s="14" t="s">
        <v>260</v>
      </c>
      <c r="G4180" s="112">
        <v>47203</v>
      </c>
      <c r="H4180" s="115">
        <v>104133</v>
      </c>
      <c r="I4180" s="108"/>
      <c r="J4180" s="109">
        <v>0.98077922077922075</v>
      </c>
      <c r="K4180" s="109">
        <v>0.92282696994313562</v>
      </c>
      <c r="L4180" s="150">
        <v>3</v>
      </c>
      <c r="M4180" s="109">
        <v>0.66700000000000004</v>
      </c>
      <c r="N4180" s="109">
        <v>0</v>
      </c>
    </row>
    <row r="4181" spans="1:14">
      <c r="A4181" s="106" t="s">
        <v>164</v>
      </c>
      <c r="B4181" s="14" t="s">
        <v>77</v>
      </c>
      <c r="C4181" s="14" t="s">
        <v>199</v>
      </c>
      <c r="D4181" s="14">
        <v>2017</v>
      </c>
      <c r="E4181" s="14">
        <v>2018</v>
      </c>
      <c r="F4181" s="14" t="s">
        <v>260</v>
      </c>
      <c r="G4181" s="112">
        <v>9383</v>
      </c>
      <c r="H4181" s="115">
        <v>16589</v>
      </c>
      <c r="I4181" s="108"/>
      <c r="J4181" s="109">
        <v>0.95354523227383858</v>
      </c>
      <c r="K4181" s="109">
        <v>0.95670995670995673</v>
      </c>
      <c r="L4181" s="150">
        <v>8</v>
      </c>
      <c r="M4181" s="109">
        <v>0.375</v>
      </c>
      <c r="N4181" s="109">
        <v>0.1105</v>
      </c>
    </row>
    <row r="4182" spans="1:14">
      <c r="A4182" s="106" t="s">
        <v>165</v>
      </c>
      <c r="B4182" s="14" t="s">
        <v>77</v>
      </c>
      <c r="C4182" s="14" t="s">
        <v>199</v>
      </c>
      <c r="D4182" s="14">
        <v>2017</v>
      </c>
      <c r="E4182" s="14">
        <v>2018</v>
      </c>
      <c r="F4182" s="14" t="s">
        <v>260</v>
      </c>
      <c r="G4182" s="112">
        <v>13159</v>
      </c>
      <c r="H4182" s="115">
        <v>25032</v>
      </c>
      <c r="I4182" s="108"/>
      <c r="J4182" s="109">
        <v>0.96129032258064517</v>
      </c>
      <c r="K4182" s="109">
        <v>0.87687687687687688</v>
      </c>
      <c r="L4182" s="150">
        <v>8</v>
      </c>
      <c r="M4182" s="109">
        <v>0.375</v>
      </c>
      <c r="N4182" s="109">
        <v>0.1105</v>
      </c>
    </row>
    <row r="4183" spans="1:14">
      <c r="A4183" s="106" t="s">
        <v>166</v>
      </c>
      <c r="B4183" s="14" t="s">
        <v>77</v>
      </c>
      <c r="C4183" s="14" t="s">
        <v>199</v>
      </c>
      <c r="D4183" s="14">
        <v>2017</v>
      </c>
      <c r="E4183" s="14">
        <v>2018</v>
      </c>
      <c r="F4183" s="14" t="s">
        <v>260</v>
      </c>
      <c r="G4183" s="112">
        <v>18746</v>
      </c>
      <c r="H4183" s="115">
        <v>36938</v>
      </c>
      <c r="I4183" s="108"/>
      <c r="J4183" s="109">
        <v>0.92307692307692313</v>
      </c>
      <c r="K4183" s="109">
        <v>0.86402266288951846</v>
      </c>
      <c r="L4183" s="150">
        <v>8</v>
      </c>
      <c r="M4183" s="109">
        <v>0.375</v>
      </c>
      <c r="N4183" s="109">
        <v>0.1105</v>
      </c>
    </row>
    <row r="4184" spans="1:14">
      <c r="A4184" s="106" t="s">
        <v>167</v>
      </c>
      <c r="B4184" s="14" t="s">
        <v>77</v>
      </c>
      <c r="C4184" s="14" t="s">
        <v>199</v>
      </c>
      <c r="D4184" s="14">
        <v>2017</v>
      </c>
      <c r="E4184" s="14">
        <v>2018</v>
      </c>
      <c r="F4184" s="14" t="s">
        <v>260</v>
      </c>
      <c r="G4184" s="112">
        <v>45866</v>
      </c>
      <c r="H4184" s="115">
        <v>88372</v>
      </c>
      <c r="I4184" s="108"/>
      <c r="J4184" s="109">
        <v>0.98588957055214721</v>
      </c>
      <c r="K4184" s="109">
        <v>0.9536842105263158</v>
      </c>
      <c r="L4184" s="150">
        <v>2</v>
      </c>
      <c r="M4184" s="109">
        <v>1</v>
      </c>
      <c r="N4184" s="109">
        <v>6.3E-2</v>
      </c>
    </row>
    <row r="4185" spans="1:14">
      <c r="A4185" s="106" t="s">
        <v>168</v>
      </c>
      <c r="B4185" s="14" t="s">
        <v>77</v>
      </c>
      <c r="C4185" s="14" t="s">
        <v>199</v>
      </c>
      <c r="D4185" s="14">
        <v>2017</v>
      </c>
      <c r="E4185" s="14">
        <v>2018</v>
      </c>
      <c r="F4185" s="14" t="s">
        <v>260</v>
      </c>
      <c r="G4185" s="112">
        <v>14109</v>
      </c>
      <c r="H4185" s="115">
        <v>24996</v>
      </c>
      <c r="I4185" s="108"/>
      <c r="J4185" s="109">
        <v>0.94713656387665202</v>
      </c>
      <c r="K4185" s="109">
        <v>0.92543859649122806</v>
      </c>
      <c r="L4185" s="150">
        <v>8</v>
      </c>
      <c r="M4185" s="109">
        <v>0.375</v>
      </c>
      <c r="N4185" s="109">
        <v>0.1105</v>
      </c>
    </row>
    <row r="4186" spans="1:14">
      <c r="A4186" s="106" t="s">
        <v>169</v>
      </c>
      <c r="B4186" s="14" t="s">
        <v>78</v>
      </c>
      <c r="C4186" s="14" t="s">
        <v>199</v>
      </c>
      <c r="D4186" s="14">
        <v>2017</v>
      </c>
      <c r="E4186" s="14">
        <v>2018</v>
      </c>
      <c r="F4186" s="14" t="s">
        <v>260</v>
      </c>
      <c r="G4186" s="112">
        <v>12256</v>
      </c>
      <c r="H4186" s="115">
        <v>22878</v>
      </c>
      <c r="I4186" s="108"/>
      <c r="J4186" s="109">
        <v>0.94385964912280707</v>
      </c>
      <c r="K4186" s="109">
        <v>0.95283018867924529</v>
      </c>
      <c r="L4186" s="150">
        <v>8</v>
      </c>
      <c r="M4186" s="109">
        <v>0.375</v>
      </c>
      <c r="N4186" s="109">
        <v>0.1105</v>
      </c>
    </row>
    <row r="4187" spans="1:14">
      <c r="A4187" s="106" t="s">
        <v>170</v>
      </c>
      <c r="B4187" s="14" t="s">
        <v>78</v>
      </c>
      <c r="C4187" s="14" t="s">
        <v>199</v>
      </c>
      <c r="D4187" s="14">
        <v>2017</v>
      </c>
      <c r="E4187" s="14">
        <v>2018</v>
      </c>
      <c r="F4187" s="14" t="s">
        <v>260</v>
      </c>
      <c r="G4187" s="112">
        <v>158</v>
      </c>
      <c r="H4187" s="115">
        <v>271</v>
      </c>
      <c r="I4187" s="108"/>
      <c r="J4187" s="109">
        <v>1</v>
      </c>
      <c r="K4187" s="109">
        <v>0.75</v>
      </c>
      <c r="L4187" s="150">
        <v>8</v>
      </c>
      <c r="M4187" s="109">
        <v>0.375</v>
      </c>
      <c r="N4187" s="109">
        <v>0.1105</v>
      </c>
    </row>
    <row r="4188" spans="1:14">
      <c r="A4188" s="106" t="s">
        <v>171</v>
      </c>
      <c r="B4188" s="14" t="s">
        <v>78</v>
      </c>
      <c r="C4188" s="14" t="s">
        <v>199</v>
      </c>
      <c r="D4188" s="14">
        <v>2017</v>
      </c>
      <c r="E4188" s="14">
        <v>2018</v>
      </c>
      <c r="F4188" s="14" t="s">
        <v>260</v>
      </c>
      <c r="G4188" s="112">
        <v>3048</v>
      </c>
      <c r="H4188" s="115">
        <v>6221</v>
      </c>
      <c r="I4188" s="108"/>
      <c r="J4188" s="109">
        <v>0.96899224806201545</v>
      </c>
      <c r="K4188" s="109">
        <v>0.86458333333333337</v>
      </c>
      <c r="L4188" s="150">
        <v>8</v>
      </c>
      <c r="M4188" s="109">
        <v>0.375</v>
      </c>
      <c r="N4188" s="109">
        <v>0.1105</v>
      </c>
    </row>
    <row r="4189" spans="1:14">
      <c r="A4189" s="106" t="s">
        <v>172</v>
      </c>
      <c r="B4189" s="14" t="s">
        <v>77</v>
      </c>
      <c r="C4189" s="14" t="s">
        <v>199</v>
      </c>
      <c r="D4189" s="14">
        <v>2017</v>
      </c>
      <c r="E4189" s="14">
        <v>2018</v>
      </c>
      <c r="F4189" s="14" t="s">
        <v>260</v>
      </c>
      <c r="G4189" s="112">
        <v>20868</v>
      </c>
      <c r="H4189" s="115">
        <v>38995</v>
      </c>
      <c r="I4189" s="108"/>
      <c r="J4189" s="109">
        <v>0.98294762484774667</v>
      </c>
      <c r="K4189" s="109">
        <v>0.96420581655480986</v>
      </c>
      <c r="L4189" s="150">
        <v>2</v>
      </c>
      <c r="M4189" s="109">
        <v>0</v>
      </c>
      <c r="N4189" s="109">
        <v>1.2699999999999999E-2</v>
      </c>
    </row>
    <row r="4190" spans="1:14">
      <c r="A4190" s="106" t="s">
        <v>173</v>
      </c>
      <c r="B4190" s="14" t="s">
        <v>77</v>
      </c>
      <c r="C4190" s="14" t="s">
        <v>199</v>
      </c>
      <c r="D4190" s="14">
        <v>2017</v>
      </c>
      <c r="E4190" s="14">
        <v>2018</v>
      </c>
      <c r="F4190" s="14" t="s">
        <v>260</v>
      </c>
      <c r="G4190" s="112">
        <v>17414</v>
      </c>
      <c r="H4190" s="115">
        <v>30149</v>
      </c>
      <c r="I4190" s="108"/>
      <c r="J4190" s="109">
        <v>0.93075356415478616</v>
      </c>
      <c r="K4190" s="109">
        <v>0.52291105121293802</v>
      </c>
      <c r="L4190" s="150">
        <v>8</v>
      </c>
      <c r="M4190" s="109">
        <v>0.375</v>
      </c>
      <c r="N4190" s="109">
        <v>0.1105</v>
      </c>
    </row>
    <row r="4191" spans="1:14">
      <c r="A4191" s="106" t="s">
        <v>174</v>
      </c>
      <c r="B4191" s="14" t="s">
        <v>78</v>
      </c>
      <c r="C4191" s="14" t="s">
        <v>199</v>
      </c>
      <c r="D4191" s="14">
        <v>2017</v>
      </c>
      <c r="E4191" s="14">
        <v>2018</v>
      </c>
      <c r="F4191" s="14" t="s">
        <v>260</v>
      </c>
      <c r="G4191" s="112">
        <v>38782</v>
      </c>
      <c r="H4191" s="115">
        <v>80667</v>
      </c>
      <c r="I4191" s="108"/>
      <c r="J4191" s="109">
        <v>0.96389496717724288</v>
      </c>
      <c r="K4191" s="109">
        <v>0.94417862838915467</v>
      </c>
      <c r="L4191" s="150">
        <v>1</v>
      </c>
      <c r="M4191" s="109">
        <v>1</v>
      </c>
      <c r="N4191" s="109">
        <v>2.5700000000000001E-2</v>
      </c>
    </row>
    <row r="4192" spans="1:14">
      <c r="A4192" s="106" t="s">
        <v>175</v>
      </c>
      <c r="B4192" s="14" t="s">
        <v>78</v>
      </c>
      <c r="C4192" s="14" t="s">
        <v>199</v>
      </c>
      <c r="D4192" s="14">
        <v>2017</v>
      </c>
      <c r="E4192" s="14">
        <v>2018</v>
      </c>
      <c r="F4192" s="14" t="s">
        <v>260</v>
      </c>
      <c r="G4192" s="112">
        <v>5301</v>
      </c>
      <c r="H4192" s="115">
        <v>12071</v>
      </c>
      <c r="I4192" s="108"/>
      <c r="J4192" s="109">
        <v>0.95726495726495731</v>
      </c>
      <c r="K4192" s="109">
        <v>0.92737430167597767</v>
      </c>
      <c r="L4192" s="150">
        <v>8</v>
      </c>
      <c r="M4192" s="109">
        <v>0.375</v>
      </c>
      <c r="N4192" s="109">
        <v>0.1105</v>
      </c>
    </row>
    <row r="4193" spans="1:14">
      <c r="A4193" s="106" t="s">
        <v>176</v>
      </c>
      <c r="B4193" s="14" t="s">
        <v>78</v>
      </c>
      <c r="C4193" s="14" t="s">
        <v>199</v>
      </c>
      <c r="D4193" s="14">
        <v>2017</v>
      </c>
      <c r="E4193" s="14">
        <v>2018</v>
      </c>
      <c r="F4193" s="14" t="s">
        <v>260</v>
      </c>
      <c r="G4193" s="112">
        <v>4138</v>
      </c>
      <c r="H4193" s="115">
        <v>8887</v>
      </c>
      <c r="I4193" s="108"/>
      <c r="J4193" s="109">
        <v>0.91752577319587625</v>
      </c>
      <c r="K4193" s="109">
        <v>0.97014925373134331</v>
      </c>
      <c r="L4193" s="150">
        <v>8</v>
      </c>
      <c r="M4193" s="109">
        <v>0.375</v>
      </c>
      <c r="N4193" s="109">
        <v>0.1105</v>
      </c>
    </row>
    <row r="4194" spans="1:14">
      <c r="A4194" s="106" t="s">
        <v>177</v>
      </c>
      <c r="B4194" s="14" t="s">
        <v>78</v>
      </c>
      <c r="C4194" s="14" t="s">
        <v>199</v>
      </c>
      <c r="D4194" s="14">
        <v>2017</v>
      </c>
      <c r="E4194" s="14">
        <v>2018</v>
      </c>
      <c r="F4194" s="14" t="s">
        <v>260</v>
      </c>
      <c r="G4194" s="112">
        <v>973</v>
      </c>
      <c r="H4194" s="115">
        <v>1680</v>
      </c>
      <c r="I4194" s="108"/>
      <c r="J4194" s="109">
        <v>1</v>
      </c>
      <c r="K4194" s="109">
        <v>0.78048780487804881</v>
      </c>
      <c r="L4194" s="150">
        <v>8</v>
      </c>
      <c r="M4194" s="109">
        <v>0.375</v>
      </c>
      <c r="N4194" s="109">
        <v>0.1105</v>
      </c>
    </row>
    <row r="4195" spans="1:14">
      <c r="A4195" s="106" t="s">
        <v>178</v>
      </c>
      <c r="B4195" s="14" t="s">
        <v>77</v>
      </c>
      <c r="C4195" s="14" t="s">
        <v>199</v>
      </c>
      <c r="D4195" s="14">
        <v>2017</v>
      </c>
      <c r="E4195" s="14">
        <v>2018</v>
      </c>
      <c r="F4195" s="14" t="s">
        <v>260</v>
      </c>
      <c r="G4195" s="112">
        <v>50906</v>
      </c>
      <c r="H4195" s="115">
        <v>117022</v>
      </c>
      <c r="I4195" s="108"/>
      <c r="J4195" s="109">
        <v>0.88252862120457942</v>
      </c>
      <c r="K4195" s="109">
        <v>0.84262295081967209</v>
      </c>
      <c r="L4195" s="150">
        <v>4</v>
      </c>
      <c r="M4195" s="109">
        <v>0.25</v>
      </c>
      <c r="N4195" s="109">
        <v>2.93E-2</v>
      </c>
    </row>
    <row r="4196" spans="1:14">
      <c r="A4196" s="106" t="s">
        <v>179</v>
      </c>
      <c r="B4196" s="14" t="s">
        <v>78</v>
      </c>
      <c r="C4196" s="14" t="s">
        <v>199</v>
      </c>
      <c r="D4196" s="14">
        <v>2017</v>
      </c>
      <c r="E4196" s="14">
        <v>2018</v>
      </c>
      <c r="F4196" s="14" t="s">
        <v>260</v>
      </c>
      <c r="G4196" s="112">
        <v>2710</v>
      </c>
      <c r="H4196" s="115">
        <v>4773</v>
      </c>
      <c r="I4196" s="108"/>
      <c r="J4196" s="109">
        <v>0.98360655737704916</v>
      </c>
      <c r="K4196" s="109">
        <v>0.97752808988764039</v>
      </c>
      <c r="L4196" s="150">
        <v>8</v>
      </c>
      <c r="M4196" s="109">
        <v>0.375</v>
      </c>
      <c r="N4196" s="109">
        <v>0.1105</v>
      </c>
    </row>
    <row r="4197" spans="1:14">
      <c r="A4197" s="106" t="s">
        <v>180</v>
      </c>
      <c r="B4197" s="14" t="s">
        <v>77</v>
      </c>
      <c r="C4197" s="14" t="s">
        <v>199</v>
      </c>
      <c r="D4197" s="14">
        <v>2017</v>
      </c>
      <c r="E4197" s="14">
        <v>2018</v>
      </c>
      <c r="F4197" s="14" t="s">
        <v>260</v>
      </c>
      <c r="G4197" s="112">
        <v>34631</v>
      </c>
      <c r="H4197" s="115">
        <v>68495</v>
      </c>
      <c r="I4197" s="108"/>
      <c r="J4197" s="109">
        <v>0.97707979626485564</v>
      </c>
      <c r="K4197" s="109">
        <v>0.97</v>
      </c>
      <c r="L4197" s="150">
        <v>2</v>
      </c>
      <c r="M4197" s="109">
        <v>0</v>
      </c>
      <c r="N4197" s="109">
        <v>7.3899999999999993E-2</v>
      </c>
    </row>
    <row r="4198" spans="1:14">
      <c r="A4198" s="106" t="s">
        <v>181</v>
      </c>
      <c r="B4198" s="14" t="s">
        <v>77</v>
      </c>
      <c r="C4198" s="14" t="s">
        <v>199</v>
      </c>
      <c r="D4198" s="14">
        <v>2017</v>
      </c>
      <c r="E4198" s="14">
        <v>2018</v>
      </c>
      <c r="F4198" s="14" t="s">
        <v>260</v>
      </c>
      <c r="G4198" s="112">
        <v>10044</v>
      </c>
      <c r="H4198" s="115">
        <v>18604</v>
      </c>
      <c r="I4198" s="108"/>
      <c r="J4198" s="109">
        <v>0.77086494688922613</v>
      </c>
      <c r="K4198" s="109">
        <v>0.96648044692737434</v>
      </c>
      <c r="L4198" s="150">
        <v>8</v>
      </c>
      <c r="M4198" s="109">
        <v>0.375</v>
      </c>
      <c r="N4198" s="109">
        <v>0.1105</v>
      </c>
    </row>
    <row r="4199" spans="1:14" s="106" customFormat="1">
      <c r="A4199" s="106" t="s">
        <v>182</v>
      </c>
      <c r="B4199" s="14" t="s">
        <v>78</v>
      </c>
      <c r="C4199" s="14" t="s">
        <v>199</v>
      </c>
      <c r="D4199" s="14">
        <v>2017</v>
      </c>
      <c r="E4199" s="14">
        <v>2018</v>
      </c>
      <c r="F4199" s="14" t="s">
        <v>260</v>
      </c>
      <c r="G4199" s="115">
        <v>5958</v>
      </c>
      <c r="H4199" s="115">
        <v>12834</v>
      </c>
      <c r="I4199" s="108"/>
      <c r="J4199" s="109">
        <v>0.984375</v>
      </c>
      <c r="K4199" s="109">
        <v>0.96694214876033058</v>
      </c>
      <c r="L4199" s="150">
        <v>8</v>
      </c>
      <c r="M4199" s="109">
        <v>0.375</v>
      </c>
      <c r="N4199" s="109">
        <v>0.1105</v>
      </c>
    </row>
    <row r="4200" spans="1:14" s="106" customFormat="1">
      <c r="A4200" s="56" t="s">
        <v>183</v>
      </c>
      <c r="B4200" s="14" t="s">
        <v>66</v>
      </c>
      <c r="C4200" s="14" t="s">
        <v>200</v>
      </c>
      <c r="D4200" s="14">
        <v>2017</v>
      </c>
      <c r="E4200" s="14">
        <v>2018</v>
      </c>
      <c r="F4200" s="14" t="s">
        <v>260</v>
      </c>
      <c r="G4200" s="115">
        <v>1985950</v>
      </c>
      <c r="H4200" s="115">
        <v>4069769</v>
      </c>
      <c r="I4200" s="108"/>
      <c r="J4200" s="109">
        <v>0.97875539877439344</v>
      </c>
      <c r="K4200" s="109">
        <v>0.92992337546024484</v>
      </c>
      <c r="L4200" s="150"/>
      <c r="M4200" s="109"/>
      <c r="N4200" s="109"/>
    </row>
    <row r="4201" spans="1:14" s="106" customFormat="1">
      <c r="A4201" s="56" t="s">
        <v>184</v>
      </c>
      <c r="B4201" s="14" t="s">
        <v>77</v>
      </c>
      <c r="C4201" s="14" t="s">
        <v>200</v>
      </c>
      <c r="D4201" s="14">
        <v>2017</v>
      </c>
      <c r="E4201" s="14">
        <v>2018</v>
      </c>
      <c r="F4201" s="14" t="s">
        <v>260</v>
      </c>
      <c r="G4201" s="115">
        <v>56587</v>
      </c>
      <c r="H4201" s="115">
        <v>106310</v>
      </c>
      <c r="I4201" s="108"/>
      <c r="J4201" s="30" t="s">
        <v>66</v>
      </c>
      <c r="K4201" s="30" t="s">
        <v>66</v>
      </c>
      <c r="L4201" s="150"/>
      <c r="M4201" s="109"/>
      <c r="N4201" s="109"/>
    </row>
    <row r="4202" spans="1:14" s="106" customFormat="1">
      <c r="A4202" s="56" t="s">
        <v>185</v>
      </c>
      <c r="B4202" s="14" t="s">
        <v>78</v>
      </c>
      <c r="C4202" s="14" t="s">
        <v>200</v>
      </c>
      <c r="D4202" s="14">
        <v>2017</v>
      </c>
      <c r="E4202" s="14">
        <v>2018</v>
      </c>
      <c r="F4202" s="14" t="s">
        <v>260</v>
      </c>
      <c r="G4202" s="115">
        <v>77</v>
      </c>
      <c r="H4202" s="115">
        <v>136</v>
      </c>
      <c r="I4202" s="108"/>
      <c r="J4202" s="109">
        <v>1</v>
      </c>
      <c r="K4202" s="30" t="s">
        <v>66</v>
      </c>
      <c r="L4202" s="150"/>
      <c r="M4202" s="109"/>
      <c r="N4202" s="109"/>
    </row>
    <row r="4203" spans="1:14" s="106" customFormat="1">
      <c r="A4203" s="56" t="s">
        <v>186</v>
      </c>
      <c r="B4203" s="14" t="s">
        <v>78</v>
      </c>
      <c r="C4203" s="14" t="s">
        <v>200</v>
      </c>
      <c r="D4203" s="14">
        <v>2017</v>
      </c>
      <c r="E4203" s="14">
        <v>2018</v>
      </c>
      <c r="F4203" s="14" t="s">
        <v>260</v>
      </c>
      <c r="G4203" s="115">
        <v>1609</v>
      </c>
      <c r="H4203" s="115">
        <v>2939</v>
      </c>
      <c r="I4203" s="108"/>
      <c r="J4203" s="109">
        <v>1</v>
      </c>
      <c r="K4203" s="109">
        <v>0.96491228070175439</v>
      </c>
      <c r="L4203" s="150"/>
      <c r="M4203" s="109"/>
      <c r="N4203" s="109"/>
    </row>
    <row r="4204" spans="1:14" s="106" customFormat="1">
      <c r="A4204" s="56" t="s">
        <v>187</v>
      </c>
      <c r="B4204" s="14" t="s">
        <v>78</v>
      </c>
      <c r="C4204" s="14" t="s">
        <v>200</v>
      </c>
      <c r="D4204" s="14">
        <v>2017</v>
      </c>
      <c r="E4204" s="14">
        <v>2018</v>
      </c>
      <c r="F4204" s="14" t="s">
        <v>260</v>
      </c>
      <c r="G4204" s="115">
        <v>16845</v>
      </c>
      <c r="H4204" s="115">
        <v>30881</v>
      </c>
      <c r="I4204" s="108"/>
      <c r="J4204" s="109">
        <v>0.89987484355444303</v>
      </c>
      <c r="K4204" s="109">
        <v>0.93835616438356162</v>
      </c>
      <c r="L4204" s="150"/>
      <c r="M4204" s="109"/>
      <c r="N4204" s="109"/>
    </row>
    <row r="4205" spans="1:14" s="106" customFormat="1">
      <c r="A4205" s="56" t="s">
        <v>188</v>
      </c>
      <c r="B4205" s="14" t="s">
        <v>78</v>
      </c>
      <c r="C4205" s="14" t="s">
        <v>200</v>
      </c>
      <c r="D4205" s="14">
        <v>2017</v>
      </c>
      <c r="E4205" s="14">
        <v>2018</v>
      </c>
      <c r="F4205" s="14" t="s">
        <v>260</v>
      </c>
      <c r="G4205" s="115">
        <v>2768</v>
      </c>
      <c r="H4205" s="115">
        <v>4999</v>
      </c>
      <c r="I4205" s="108"/>
      <c r="J4205" s="109">
        <v>0.98347107438016534</v>
      </c>
      <c r="K4205" s="109">
        <v>0.95774647887323938</v>
      </c>
      <c r="L4205" s="150"/>
      <c r="M4205" s="109"/>
      <c r="N4205" s="109"/>
    </row>
    <row r="4206" spans="1:14" s="106" customFormat="1">
      <c r="A4206" s="56" t="s">
        <v>189</v>
      </c>
      <c r="B4206" s="14" t="s">
        <v>78</v>
      </c>
      <c r="C4206" s="14" t="s">
        <v>200</v>
      </c>
      <c r="D4206" s="14">
        <v>2017</v>
      </c>
      <c r="E4206" s="14">
        <v>2018</v>
      </c>
      <c r="F4206" s="14" t="s">
        <v>260</v>
      </c>
      <c r="G4206" s="115">
        <v>670</v>
      </c>
      <c r="H4206" s="115">
        <v>1442</v>
      </c>
      <c r="I4206" s="108"/>
      <c r="J4206" s="109">
        <v>0.95652173913043481</v>
      </c>
      <c r="K4206" s="109">
        <v>0.93939393939393945</v>
      </c>
      <c r="L4206" s="150"/>
      <c r="M4206" s="109"/>
      <c r="N4206" s="109"/>
    </row>
    <row r="4207" spans="1:14" s="106" customFormat="1">
      <c r="A4207" s="56" t="s">
        <v>190</v>
      </c>
      <c r="B4207" s="14" t="s">
        <v>77</v>
      </c>
      <c r="C4207" s="14" t="s">
        <v>200</v>
      </c>
      <c r="D4207" s="14">
        <v>2017</v>
      </c>
      <c r="E4207" s="14">
        <v>2018</v>
      </c>
      <c r="F4207" s="14" t="s">
        <v>260</v>
      </c>
      <c r="G4207" s="115">
        <v>31506</v>
      </c>
      <c r="H4207" s="115">
        <v>62958</v>
      </c>
      <c r="I4207" s="108"/>
      <c r="J4207" s="109">
        <v>0.97942386831275718</v>
      </c>
      <c r="K4207" s="109">
        <v>0.97852028639618138</v>
      </c>
      <c r="L4207" s="150"/>
      <c r="M4207" s="109"/>
      <c r="N4207" s="109"/>
    </row>
    <row r="4208" spans="1:14" s="106" customFormat="1">
      <c r="A4208" s="56" t="s">
        <v>191</v>
      </c>
      <c r="B4208" s="14" t="s">
        <v>78</v>
      </c>
      <c r="C4208" s="14" t="s">
        <v>200</v>
      </c>
      <c r="D4208" s="14">
        <v>2017</v>
      </c>
      <c r="E4208" s="14">
        <v>2018</v>
      </c>
      <c r="F4208" s="14" t="s">
        <v>260</v>
      </c>
      <c r="G4208" s="115">
        <v>2588</v>
      </c>
      <c r="H4208" s="115">
        <v>5215</v>
      </c>
      <c r="I4208" s="108"/>
      <c r="J4208" s="109">
        <v>0.99019607843137258</v>
      </c>
      <c r="K4208" s="109">
        <v>0.92957746478873238</v>
      </c>
      <c r="L4208" s="150"/>
      <c r="M4208" s="109"/>
      <c r="N4208" s="109"/>
    </row>
    <row r="4209" spans="1:14" s="106" customFormat="1">
      <c r="A4209" s="56" t="s">
        <v>192</v>
      </c>
      <c r="B4209" s="14" t="s">
        <v>78</v>
      </c>
      <c r="C4209" s="14" t="s">
        <v>200</v>
      </c>
      <c r="D4209" s="14">
        <v>2017</v>
      </c>
      <c r="E4209" s="14">
        <v>2018</v>
      </c>
      <c r="F4209" s="14" t="s">
        <v>260</v>
      </c>
      <c r="G4209" s="115">
        <v>6544</v>
      </c>
      <c r="H4209" s="115">
        <v>11440</v>
      </c>
      <c r="I4209" s="108"/>
      <c r="J4209" s="109">
        <v>0.98203592814371254</v>
      </c>
      <c r="K4209" s="109">
        <v>0.98795180722891562</v>
      </c>
      <c r="L4209" s="150"/>
      <c r="M4209" s="109"/>
      <c r="N4209" s="109"/>
    </row>
    <row r="4210" spans="1:14" s="106" customFormat="1">
      <c r="A4210" s="106" t="s">
        <v>134</v>
      </c>
      <c r="B4210" s="14" t="s">
        <v>77</v>
      </c>
      <c r="C4210" s="14" t="s">
        <v>200</v>
      </c>
      <c r="D4210" s="14">
        <v>2017</v>
      </c>
      <c r="E4210" s="14">
        <v>2018</v>
      </c>
      <c r="F4210" s="14" t="s">
        <v>260</v>
      </c>
      <c r="G4210" s="115">
        <v>89719</v>
      </c>
      <c r="H4210" s="115">
        <v>206345</v>
      </c>
      <c r="I4210" s="108"/>
      <c r="J4210" s="109">
        <v>0.93533913961467408</v>
      </c>
      <c r="K4210" s="109">
        <v>0.94406779661016949</v>
      </c>
      <c r="L4210" s="150"/>
      <c r="M4210" s="109"/>
      <c r="N4210" s="109"/>
    </row>
    <row r="4211" spans="1:14" s="106" customFormat="1">
      <c r="A4211" s="106" t="s">
        <v>135</v>
      </c>
      <c r="B4211" s="14" t="s">
        <v>78</v>
      </c>
      <c r="C4211" s="14" t="s">
        <v>200</v>
      </c>
      <c r="D4211" s="14">
        <v>2017</v>
      </c>
      <c r="E4211" s="14">
        <v>2018</v>
      </c>
      <c r="F4211" s="14" t="s">
        <v>260</v>
      </c>
      <c r="G4211" s="115">
        <v>1474</v>
      </c>
      <c r="H4211" s="115">
        <v>2385</v>
      </c>
      <c r="I4211" s="108"/>
      <c r="J4211" s="109">
        <v>0.95588235294117652</v>
      </c>
      <c r="K4211" s="109">
        <v>0.97826086956521741</v>
      </c>
      <c r="L4211" s="150"/>
      <c r="M4211" s="109"/>
      <c r="N4211" s="109"/>
    </row>
    <row r="4212" spans="1:14" s="106" customFormat="1">
      <c r="A4212" s="106" t="s">
        <v>136</v>
      </c>
      <c r="B4212" s="14" t="s">
        <v>78</v>
      </c>
      <c r="C4212" s="14" t="s">
        <v>200</v>
      </c>
      <c r="D4212" s="14">
        <v>2017</v>
      </c>
      <c r="E4212" s="14">
        <v>2018</v>
      </c>
      <c r="F4212" s="14" t="s">
        <v>260</v>
      </c>
      <c r="G4212" s="115">
        <v>12008</v>
      </c>
      <c r="H4212" s="115">
        <v>20034</v>
      </c>
      <c r="I4212" s="108"/>
      <c r="J4212" s="109">
        <v>0.95741056218057918</v>
      </c>
      <c r="K4212" s="109">
        <v>0.96601941747572817</v>
      </c>
      <c r="L4212" s="150"/>
      <c r="M4212" s="109"/>
      <c r="N4212" s="109"/>
    </row>
    <row r="4213" spans="1:14" s="106" customFormat="1">
      <c r="A4213" s="106" t="s">
        <v>137</v>
      </c>
      <c r="B4213" s="14" t="s">
        <v>78</v>
      </c>
      <c r="C4213" s="14" t="s">
        <v>200</v>
      </c>
      <c r="D4213" s="14">
        <v>2017</v>
      </c>
      <c r="E4213" s="14">
        <v>2018</v>
      </c>
      <c r="F4213" s="14" t="s">
        <v>260</v>
      </c>
      <c r="G4213" s="115">
        <v>17180</v>
      </c>
      <c r="H4213" s="115">
        <v>41423</v>
      </c>
      <c r="I4213" s="108"/>
      <c r="J4213" s="109">
        <v>0.98809523809523814</v>
      </c>
      <c r="K4213" s="109">
        <v>0.92351274787535409</v>
      </c>
      <c r="L4213" s="150"/>
      <c r="M4213" s="109"/>
      <c r="N4213" s="109"/>
    </row>
    <row r="4214" spans="1:14" s="106" customFormat="1">
      <c r="A4214" s="106" t="s">
        <v>138</v>
      </c>
      <c r="B4214" s="14" t="s">
        <v>78</v>
      </c>
      <c r="C4214" s="14" t="s">
        <v>200</v>
      </c>
      <c r="D4214" s="14">
        <v>2017</v>
      </c>
      <c r="E4214" s="14">
        <v>2018</v>
      </c>
      <c r="F4214" s="14" t="s">
        <v>260</v>
      </c>
      <c r="G4214" s="115">
        <v>999</v>
      </c>
      <c r="H4214" s="115">
        <v>1925</v>
      </c>
      <c r="I4214" s="108"/>
      <c r="J4214" s="109">
        <v>1</v>
      </c>
      <c r="K4214" s="109">
        <v>0.8529411764705882</v>
      </c>
      <c r="L4214" s="150"/>
      <c r="M4214" s="109"/>
      <c r="N4214" s="109"/>
    </row>
    <row r="4215" spans="1:14" s="106" customFormat="1">
      <c r="A4215" s="106" t="s">
        <v>139</v>
      </c>
      <c r="B4215" s="14" t="s">
        <v>78</v>
      </c>
      <c r="C4215" s="14" t="s">
        <v>200</v>
      </c>
      <c r="D4215" s="14">
        <v>2017</v>
      </c>
      <c r="E4215" s="14">
        <v>2018</v>
      </c>
      <c r="F4215" s="14" t="s">
        <v>260</v>
      </c>
      <c r="G4215" s="115">
        <v>68268</v>
      </c>
      <c r="H4215" s="115">
        <v>157266</v>
      </c>
      <c r="I4215" s="108"/>
      <c r="J4215" s="109">
        <v>0.98506588579795018</v>
      </c>
      <c r="K4215" s="109">
        <v>0.93650068524440389</v>
      </c>
      <c r="L4215" s="150"/>
      <c r="M4215" s="109"/>
      <c r="N4215" s="109"/>
    </row>
    <row r="4216" spans="1:14" s="106" customFormat="1">
      <c r="A4216" s="106" t="s">
        <v>140</v>
      </c>
      <c r="B4216" s="14" t="s">
        <v>78</v>
      </c>
      <c r="C4216" s="14" t="s">
        <v>200</v>
      </c>
      <c r="D4216" s="14">
        <v>2017</v>
      </c>
      <c r="E4216" s="14">
        <v>2018</v>
      </c>
      <c r="F4216" s="14" t="s">
        <v>260</v>
      </c>
      <c r="G4216" s="115">
        <v>10606</v>
      </c>
      <c r="H4216" s="115">
        <v>23692</v>
      </c>
      <c r="I4216" s="108"/>
      <c r="J4216" s="109">
        <v>1</v>
      </c>
      <c r="K4216" s="109">
        <v>0.95975232198142413</v>
      </c>
      <c r="L4216" s="150"/>
      <c r="M4216" s="109"/>
      <c r="N4216" s="109"/>
    </row>
    <row r="4217" spans="1:14" s="106" customFormat="1">
      <c r="A4217" s="106" t="s">
        <v>141</v>
      </c>
      <c r="B4217" s="14" t="s">
        <v>78</v>
      </c>
      <c r="C4217" s="14" t="s">
        <v>200</v>
      </c>
      <c r="D4217" s="14">
        <v>2017</v>
      </c>
      <c r="E4217" s="14">
        <v>2018</v>
      </c>
      <c r="F4217" s="14" t="s">
        <v>260</v>
      </c>
      <c r="G4217" s="115">
        <v>6320</v>
      </c>
      <c r="H4217" s="115">
        <v>11620</v>
      </c>
      <c r="I4217" s="108"/>
      <c r="J4217" s="109">
        <v>0.87132352941176472</v>
      </c>
      <c r="K4217" s="109">
        <v>0.91228070175438591</v>
      </c>
      <c r="L4217" s="150"/>
      <c r="M4217" s="109"/>
      <c r="N4217" s="109"/>
    </row>
    <row r="4218" spans="1:14" s="106" customFormat="1">
      <c r="A4218" s="106" t="s">
        <v>142</v>
      </c>
      <c r="B4218" s="14" t="s">
        <v>78</v>
      </c>
      <c r="C4218" s="14" t="s">
        <v>200</v>
      </c>
      <c r="D4218" s="14">
        <v>2017</v>
      </c>
      <c r="E4218" s="14">
        <v>2018</v>
      </c>
      <c r="F4218" s="14" t="s">
        <v>260</v>
      </c>
      <c r="G4218" s="115">
        <v>1497</v>
      </c>
      <c r="H4218" s="115">
        <v>3025</v>
      </c>
      <c r="I4218" s="108"/>
      <c r="J4218" s="109">
        <v>0.93333333333333335</v>
      </c>
      <c r="K4218" s="109">
        <v>0.94871794871794868</v>
      </c>
      <c r="L4218" s="150"/>
      <c r="M4218" s="109"/>
      <c r="N4218" s="109"/>
    </row>
    <row r="4219" spans="1:14" s="106" customFormat="1">
      <c r="A4219" s="106" t="s">
        <v>143</v>
      </c>
      <c r="B4219" s="14" t="s">
        <v>79</v>
      </c>
      <c r="C4219" s="14" t="s">
        <v>200</v>
      </c>
      <c r="D4219" s="14">
        <v>2017</v>
      </c>
      <c r="E4219" s="14">
        <v>2018</v>
      </c>
      <c r="F4219" s="14" t="s">
        <v>260</v>
      </c>
      <c r="G4219" s="115">
        <v>554348</v>
      </c>
      <c r="H4219" s="115">
        <v>1099100</v>
      </c>
      <c r="I4219" s="108"/>
      <c r="J4219" s="109">
        <v>0.98864628820960698</v>
      </c>
      <c r="K4219" s="109">
        <v>0.91670242437245231</v>
      </c>
      <c r="L4219" s="150"/>
      <c r="M4219" s="109"/>
      <c r="N4219" s="109"/>
    </row>
    <row r="4220" spans="1:14" s="106" customFormat="1">
      <c r="A4220" s="106" t="s">
        <v>144</v>
      </c>
      <c r="B4220" s="14" t="s">
        <v>78</v>
      </c>
      <c r="C4220" s="14" t="s">
        <v>200</v>
      </c>
      <c r="D4220" s="14">
        <v>2017</v>
      </c>
      <c r="E4220" s="14">
        <v>2018</v>
      </c>
      <c r="F4220" s="14" t="s">
        <v>260</v>
      </c>
      <c r="G4220" s="115">
        <v>11301</v>
      </c>
      <c r="H4220" s="115">
        <v>27315</v>
      </c>
      <c r="I4220" s="108"/>
      <c r="J4220" s="109">
        <v>0.98326359832635979</v>
      </c>
      <c r="K4220" s="109">
        <v>0.98</v>
      </c>
      <c r="L4220" s="150"/>
      <c r="M4220" s="109"/>
      <c r="N4220" s="109"/>
    </row>
    <row r="4221" spans="1:14" s="106" customFormat="1">
      <c r="A4221" s="106" t="s">
        <v>145</v>
      </c>
      <c r="B4221" s="14" t="s">
        <v>78</v>
      </c>
      <c r="C4221" s="14" t="s">
        <v>200</v>
      </c>
      <c r="D4221" s="14">
        <v>2017</v>
      </c>
      <c r="E4221" s="14">
        <v>2018</v>
      </c>
      <c r="F4221" s="14" t="s">
        <v>260</v>
      </c>
      <c r="G4221" s="115">
        <v>5923</v>
      </c>
      <c r="H4221" s="115">
        <v>9775</v>
      </c>
      <c r="I4221" s="108"/>
      <c r="J4221" s="109">
        <v>0.97378277153558057</v>
      </c>
      <c r="K4221" s="109">
        <v>0.9526627218934911</v>
      </c>
      <c r="L4221" s="150"/>
      <c r="M4221" s="109"/>
      <c r="N4221" s="109"/>
    </row>
    <row r="4222" spans="1:14" s="106" customFormat="1">
      <c r="A4222" s="106" t="s">
        <v>146</v>
      </c>
      <c r="B4222" s="14" t="s">
        <v>78</v>
      </c>
      <c r="C4222" s="14" t="s">
        <v>200</v>
      </c>
      <c r="D4222" s="14">
        <v>2017</v>
      </c>
      <c r="E4222" s="14">
        <v>2018</v>
      </c>
      <c r="F4222" s="14" t="s">
        <v>260</v>
      </c>
      <c r="G4222" s="115">
        <v>1031</v>
      </c>
      <c r="H4222" s="115">
        <v>1910</v>
      </c>
      <c r="I4222" s="108"/>
      <c r="J4222" s="109">
        <v>1</v>
      </c>
      <c r="K4222" s="109">
        <v>1</v>
      </c>
      <c r="L4222" s="150"/>
      <c r="M4222" s="109"/>
      <c r="N4222" s="109"/>
    </row>
    <row r="4223" spans="1:14" s="106" customFormat="1">
      <c r="A4223" s="106" t="s">
        <v>147</v>
      </c>
      <c r="B4223" s="14" t="s">
        <v>78</v>
      </c>
      <c r="C4223" s="14" t="s">
        <v>200</v>
      </c>
      <c r="D4223" s="14">
        <v>2017</v>
      </c>
      <c r="E4223" s="14">
        <v>2018</v>
      </c>
      <c r="F4223" s="14" t="s">
        <v>260</v>
      </c>
      <c r="G4223" s="115">
        <v>6272</v>
      </c>
      <c r="H4223" s="115">
        <v>11569</v>
      </c>
      <c r="I4223" s="108"/>
      <c r="J4223" s="109">
        <v>0.92211838006230529</v>
      </c>
      <c r="K4223" s="109">
        <v>0.87606837606837606</v>
      </c>
      <c r="L4223" s="150"/>
      <c r="M4223" s="109"/>
      <c r="N4223" s="109"/>
    </row>
    <row r="4224" spans="1:14" s="106" customFormat="1">
      <c r="A4224" s="106" t="s">
        <v>148</v>
      </c>
      <c r="B4224" s="14" t="s">
        <v>78</v>
      </c>
      <c r="C4224" s="14" t="s">
        <v>200</v>
      </c>
      <c r="D4224" s="14">
        <v>2017</v>
      </c>
      <c r="E4224" s="14">
        <v>2018</v>
      </c>
      <c r="F4224" s="14" t="s">
        <v>260</v>
      </c>
      <c r="G4224" s="115">
        <v>23084</v>
      </c>
      <c r="H4224" s="115">
        <v>53088</v>
      </c>
      <c r="I4224" s="108"/>
      <c r="J4224" s="109">
        <v>0.98527865404837012</v>
      </c>
      <c r="K4224" s="109">
        <v>0.97380585516178741</v>
      </c>
      <c r="L4224" s="150"/>
      <c r="M4224" s="109"/>
      <c r="N4224" s="109"/>
    </row>
    <row r="4225" spans="1:14" s="106" customFormat="1">
      <c r="A4225" s="106" t="s">
        <v>149</v>
      </c>
      <c r="B4225" s="14" t="s">
        <v>78</v>
      </c>
      <c r="C4225" s="14" t="s">
        <v>200</v>
      </c>
      <c r="D4225" s="14">
        <v>2017</v>
      </c>
      <c r="E4225" s="14">
        <v>2018</v>
      </c>
      <c r="F4225" s="14" t="s">
        <v>260</v>
      </c>
      <c r="G4225" s="115">
        <v>581</v>
      </c>
      <c r="H4225" s="115">
        <v>1216</v>
      </c>
      <c r="I4225" s="108"/>
      <c r="J4225" s="109">
        <v>0.88571428571428568</v>
      </c>
      <c r="K4225" s="109">
        <v>0.92</v>
      </c>
      <c r="L4225" s="150"/>
      <c r="M4225" s="109"/>
      <c r="N4225" s="109"/>
    </row>
    <row r="4226" spans="1:14" s="106" customFormat="1">
      <c r="A4226" s="106" t="s">
        <v>150</v>
      </c>
      <c r="B4226" s="14" t="s">
        <v>78</v>
      </c>
      <c r="C4226" s="14" t="s">
        <v>200</v>
      </c>
      <c r="D4226" s="14">
        <v>2017</v>
      </c>
      <c r="E4226" s="14">
        <v>2018</v>
      </c>
      <c r="F4226" s="14" t="s">
        <v>260</v>
      </c>
      <c r="G4226" s="115">
        <v>413</v>
      </c>
      <c r="H4226" s="115">
        <v>709</v>
      </c>
      <c r="I4226" s="108"/>
      <c r="J4226" s="109">
        <v>0.92500000000000004</v>
      </c>
      <c r="K4226" s="109">
        <v>0.92</v>
      </c>
      <c r="L4226" s="150"/>
      <c r="M4226" s="109"/>
      <c r="N4226" s="109"/>
    </row>
    <row r="4227" spans="1:14" s="106" customFormat="1">
      <c r="A4227" s="106" t="s">
        <v>151</v>
      </c>
      <c r="B4227" s="14" t="s">
        <v>78</v>
      </c>
      <c r="C4227" s="14" t="s">
        <v>200</v>
      </c>
      <c r="D4227" s="14">
        <v>2017</v>
      </c>
      <c r="E4227" s="14">
        <v>2018</v>
      </c>
      <c r="F4227" s="14" t="s">
        <v>260</v>
      </c>
      <c r="G4227" s="115">
        <v>20394</v>
      </c>
      <c r="H4227" s="115">
        <v>45078</v>
      </c>
      <c r="I4227" s="108"/>
      <c r="J4227" s="109">
        <v>0.9781115879828326</v>
      </c>
      <c r="K4227" s="109">
        <v>0.92895015906680811</v>
      </c>
      <c r="L4227" s="150"/>
      <c r="M4227" s="109"/>
      <c r="N4227" s="109"/>
    </row>
    <row r="4228" spans="1:14" s="106" customFormat="1">
      <c r="A4228" s="106" t="s">
        <v>152</v>
      </c>
      <c r="B4228" s="14" t="s">
        <v>78</v>
      </c>
      <c r="C4228" s="14" t="s">
        <v>200</v>
      </c>
      <c r="D4228" s="14">
        <v>2017</v>
      </c>
      <c r="E4228" s="14">
        <v>2018</v>
      </c>
      <c r="F4228" s="14" t="s">
        <v>260</v>
      </c>
      <c r="G4228" s="115">
        <v>3030</v>
      </c>
      <c r="H4228" s="115">
        <v>6038</v>
      </c>
      <c r="I4228" s="108"/>
      <c r="J4228" s="109">
        <v>0.89444444444444449</v>
      </c>
      <c r="K4228" s="109">
        <v>0.89622641509433965</v>
      </c>
      <c r="L4228" s="150"/>
      <c r="M4228" s="109"/>
      <c r="N4228" s="109"/>
    </row>
    <row r="4229" spans="1:14" s="106" customFormat="1">
      <c r="A4229" s="106" t="s">
        <v>153</v>
      </c>
      <c r="B4229" s="14" t="s">
        <v>78</v>
      </c>
      <c r="C4229" s="14" t="s">
        <v>200</v>
      </c>
      <c r="D4229" s="14">
        <v>2017</v>
      </c>
      <c r="E4229" s="14">
        <v>2018</v>
      </c>
      <c r="F4229" s="14" t="s">
        <v>260</v>
      </c>
      <c r="G4229" s="115">
        <v>4031</v>
      </c>
      <c r="H4229" s="115">
        <v>6939</v>
      </c>
      <c r="I4229" s="108"/>
      <c r="J4229" s="109">
        <v>0.78888888888888886</v>
      </c>
      <c r="K4229" s="109">
        <v>0.76119402985074625</v>
      </c>
      <c r="L4229" s="150"/>
      <c r="M4229" s="109"/>
      <c r="N4229" s="109"/>
    </row>
    <row r="4230" spans="1:14" s="106" customFormat="1">
      <c r="A4230" s="106" t="s">
        <v>154</v>
      </c>
      <c r="B4230" s="14" t="s">
        <v>77</v>
      </c>
      <c r="C4230" s="14" t="s">
        <v>200</v>
      </c>
      <c r="D4230" s="14">
        <v>2017</v>
      </c>
      <c r="E4230" s="14">
        <v>2018</v>
      </c>
      <c r="F4230" s="14" t="s">
        <v>260</v>
      </c>
      <c r="G4230" s="115">
        <v>113785</v>
      </c>
      <c r="H4230" s="115">
        <v>230130</v>
      </c>
      <c r="I4230" s="108"/>
      <c r="J4230" s="109">
        <v>0.99566704675028506</v>
      </c>
      <c r="K4230" s="109">
        <v>0.99705159705159707</v>
      </c>
      <c r="L4230" s="150"/>
      <c r="M4230" s="109"/>
      <c r="N4230" s="109"/>
    </row>
    <row r="4231" spans="1:14" s="106" customFormat="1">
      <c r="A4231" s="106" t="s">
        <v>155</v>
      </c>
      <c r="B4231" s="14" t="s">
        <v>77</v>
      </c>
      <c r="C4231" s="14" t="s">
        <v>200</v>
      </c>
      <c r="D4231" s="14">
        <v>2017</v>
      </c>
      <c r="E4231" s="14">
        <v>2018</v>
      </c>
      <c r="F4231" s="14" t="s">
        <v>260</v>
      </c>
      <c r="G4231" s="115">
        <v>8522</v>
      </c>
      <c r="H4231" s="115">
        <v>15863</v>
      </c>
      <c r="I4231" s="108"/>
      <c r="J4231" s="109">
        <v>0.9884615384615385</v>
      </c>
      <c r="K4231" s="109">
        <v>0.90686274509803921</v>
      </c>
      <c r="L4231" s="150"/>
      <c r="M4231" s="109"/>
      <c r="N4231" s="109"/>
    </row>
    <row r="4232" spans="1:14" s="106" customFormat="1">
      <c r="A4232" s="106" t="s">
        <v>156</v>
      </c>
      <c r="B4232" s="14" t="s">
        <v>78</v>
      </c>
      <c r="C4232" s="14" t="s">
        <v>200</v>
      </c>
      <c r="D4232" s="14">
        <v>2017</v>
      </c>
      <c r="E4232" s="14">
        <v>2018</v>
      </c>
      <c r="F4232" s="14" t="s">
        <v>260</v>
      </c>
      <c r="G4232" s="115">
        <v>1174</v>
      </c>
      <c r="H4232" s="115">
        <v>2108</v>
      </c>
      <c r="I4232" s="108"/>
      <c r="J4232" s="109">
        <v>0.95081967213114749</v>
      </c>
      <c r="K4232" s="109">
        <v>0.97142857142857142</v>
      </c>
      <c r="L4232" s="150"/>
      <c r="M4232" s="109"/>
      <c r="N4232" s="109"/>
    </row>
    <row r="4233" spans="1:14" s="106" customFormat="1">
      <c r="A4233" s="106" t="s">
        <v>157</v>
      </c>
      <c r="B4233" s="14" t="s">
        <v>78</v>
      </c>
      <c r="C4233" s="14" t="s">
        <v>200</v>
      </c>
      <c r="D4233" s="14">
        <v>2017</v>
      </c>
      <c r="E4233" s="14">
        <v>2018</v>
      </c>
      <c r="F4233" s="14" t="s">
        <v>260</v>
      </c>
      <c r="G4233" s="115">
        <v>120891</v>
      </c>
      <c r="H4233" s="115">
        <v>265986</v>
      </c>
      <c r="I4233" s="108"/>
      <c r="J4233" s="109">
        <v>0.99308705984013823</v>
      </c>
      <c r="K4233" s="109">
        <v>0.92058735391069824</v>
      </c>
      <c r="L4233" s="150"/>
      <c r="M4233" s="109"/>
      <c r="N4233" s="109"/>
    </row>
    <row r="4234" spans="1:14" s="106" customFormat="1">
      <c r="A4234" s="106" t="s">
        <v>158</v>
      </c>
      <c r="B4234" s="14" t="s">
        <v>77</v>
      </c>
      <c r="C4234" s="14" t="s">
        <v>200</v>
      </c>
      <c r="D4234" s="14">
        <v>2017</v>
      </c>
      <c r="E4234" s="14">
        <v>2018</v>
      </c>
      <c r="F4234" s="14" t="s">
        <v>260</v>
      </c>
      <c r="G4234" s="115">
        <v>96516</v>
      </c>
      <c r="H4234" s="115">
        <v>202910</v>
      </c>
      <c r="I4234" s="108"/>
      <c r="J4234" s="109">
        <v>0.99281644785731982</v>
      </c>
      <c r="K4234" s="109">
        <v>0.98481308411214952</v>
      </c>
      <c r="L4234" s="150"/>
      <c r="M4234" s="109"/>
      <c r="N4234" s="109"/>
    </row>
    <row r="4235" spans="1:14" s="106" customFormat="1">
      <c r="A4235" s="106" t="s">
        <v>159</v>
      </c>
      <c r="B4235" s="14" t="s">
        <v>78</v>
      </c>
      <c r="C4235" s="14" t="s">
        <v>200</v>
      </c>
      <c r="D4235" s="14">
        <v>2017</v>
      </c>
      <c r="E4235" s="14">
        <v>2018</v>
      </c>
      <c r="F4235" s="14" t="s">
        <v>260</v>
      </c>
      <c r="G4235" s="115">
        <v>2118</v>
      </c>
      <c r="H4235" s="115">
        <v>4652</v>
      </c>
      <c r="I4235" s="108"/>
      <c r="J4235" s="109">
        <v>0.9652173913043478</v>
      </c>
      <c r="K4235" s="109">
        <v>0.97368421052631582</v>
      </c>
      <c r="L4235" s="150"/>
      <c r="M4235" s="109"/>
      <c r="N4235" s="109"/>
    </row>
    <row r="4236" spans="1:14" s="106" customFormat="1">
      <c r="A4236" s="106" t="s">
        <v>160</v>
      </c>
      <c r="B4236" s="14" t="s">
        <v>78</v>
      </c>
      <c r="C4236" s="14" t="s">
        <v>200</v>
      </c>
      <c r="D4236" s="14">
        <v>2017</v>
      </c>
      <c r="E4236" s="14">
        <v>2018</v>
      </c>
      <c r="F4236" s="14" t="s">
        <v>260</v>
      </c>
      <c r="G4236" s="115">
        <v>162482</v>
      </c>
      <c r="H4236" s="115">
        <v>352795</v>
      </c>
      <c r="I4236" s="108"/>
      <c r="J4236" s="109">
        <v>0.99403275048570638</v>
      </c>
      <c r="K4236" s="109">
        <v>0.94490131578947367</v>
      </c>
      <c r="L4236" s="150"/>
      <c r="M4236" s="109"/>
      <c r="N4236" s="109"/>
    </row>
    <row r="4237" spans="1:14" s="106" customFormat="1">
      <c r="A4237" s="106" t="s">
        <v>161</v>
      </c>
      <c r="B4237" s="14" t="s">
        <v>77</v>
      </c>
      <c r="C4237" s="14" t="s">
        <v>200</v>
      </c>
      <c r="D4237" s="14">
        <v>2017</v>
      </c>
      <c r="E4237" s="14">
        <v>2018</v>
      </c>
      <c r="F4237" s="14" t="s">
        <v>260</v>
      </c>
      <c r="G4237" s="115">
        <v>133714</v>
      </c>
      <c r="H4237" s="115">
        <v>268565</v>
      </c>
      <c r="I4237" s="108"/>
      <c r="J4237" s="109">
        <v>0.97560160427807485</v>
      </c>
      <c r="K4237" s="109">
        <v>0.95692025664527958</v>
      </c>
      <c r="L4237" s="150"/>
      <c r="M4237" s="109"/>
      <c r="N4237" s="109"/>
    </row>
    <row r="4238" spans="1:14" s="106" customFormat="1">
      <c r="A4238" s="106" t="s">
        <v>162</v>
      </c>
      <c r="B4238" s="14" t="s">
        <v>77</v>
      </c>
      <c r="C4238" s="14" t="s">
        <v>200</v>
      </c>
      <c r="D4238" s="14">
        <v>2017</v>
      </c>
      <c r="E4238" s="14">
        <v>2018</v>
      </c>
      <c r="F4238" s="14" t="s">
        <v>260</v>
      </c>
      <c r="G4238" s="115">
        <v>33601</v>
      </c>
      <c r="H4238" s="115">
        <v>50348</v>
      </c>
      <c r="I4238" s="108"/>
      <c r="J4238" s="109">
        <v>0.96715049656226126</v>
      </c>
      <c r="K4238" s="109">
        <v>0.78333333333333333</v>
      </c>
      <c r="L4238" s="150"/>
      <c r="M4238" s="109"/>
      <c r="N4238" s="109"/>
    </row>
    <row r="4239" spans="1:14" s="106" customFormat="1">
      <c r="A4239" s="106" t="s">
        <v>163</v>
      </c>
      <c r="B4239" s="14" t="s">
        <v>78</v>
      </c>
      <c r="C4239" s="14" t="s">
        <v>200</v>
      </c>
      <c r="D4239" s="14">
        <v>2017</v>
      </c>
      <c r="E4239" s="14">
        <v>2018</v>
      </c>
      <c r="F4239" s="14" t="s">
        <v>260</v>
      </c>
      <c r="G4239" s="115">
        <v>46912</v>
      </c>
      <c r="H4239" s="115">
        <v>103344</v>
      </c>
      <c r="I4239" s="108"/>
      <c r="J4239" s="109">
        <v>0.98250128667009784</v>
      </c>
      <c r="K4239" s="109">
        <v>0.92518101367658889</v>
      </c>
      <c r="L4239" s="150"/>
      <c r="M4239" s="109"/>
      <c r="N4239" s="109"/>
    </row>
    <row r="4240" spans="1:14" s="106" customFormat="1">
      <c r="A4240" s="106" t="s">
        <v>164</v>
      </c>
      <c r="B4240" s="14" t="s">
        <v>77</v>
      </c>
      <c r="C4240" s="14" t="s">
        <v>200</v>
      </c>
      <c r="D4240" s="14">
        <v>2017</v>
      </c>
      <c r="E4240" s="14">
        <v>2018</v>
      </c>
      <c r="F4240" s="14" t="s">
        <v>260</v>
      </c>
      <c r="G4240" s="115">
        <v>9388</v>
      </c>
      <c r="H4240" s="115">
        <v>16451</v>
      </c>
      <c r="I4240" s="108"/>
      <c r="J4240" s="109">
        <v>0.97841726618705038</v>
      </c>
      <c r="K4240" s="109">
        <v>0.97247706422018354</v>
      </c>
      <c r="L4240" s="150"/>
      <c r="M4240" s="109"/>
      <c r="N4240" s="109"/>
    </row>
    <row r="4241" spans="1:14" s="106" customFormat="1">
      <c r="A4241" s="106" t="s">
        <v>165</v>
      </c>
      <c r="B4241" s="14" t="s">
        <v>77</v>
      </c>
      <c r="C4241" s="14" t="s">
        <v>200</v>
      </c>
      <c r="D4241" s="14">
        <v>2017</v>
      </c>
      <c r="E4241" s="14">
        <v>2018</v>
      </c>
      <c r="F4241" s="14" t="s">
        <v>260</v>
      </c>
      <c r="G4241" s="115">
        <v>13040</v>
      </c>
      <c r="H4241" s="115">
        <v>24925</v>
      </c>
      <c r="I4241" s="108"/>
      <c r="J4241" s="109">
        <v>0.97239915074309979</v>
      </c>
      <c r="K4241" s="109">
        <v>0.93103448275862066</v>
      </c>
      <c r="L4241" s="150"/>
      <c r="M4241" s="109"/>
      <c r="N4241" s="109"/>
    </row>
    <row r="4242" spans="1:14" s="106" customFormat="1">
      <c r="A4242" s="106" t="s">
        <v>166</v>
      </c>
      <c r="B4242" s="14" t="s">
        <v>77</v>
      </c>
      <c r="C4242" s="14" t="s">
        <v>200</v>
      </c>
      <c r="D4242" s="14">
        <v>2017</v>
      </c>
      <c r="E4242" s="14">
        <v>2018</v>
      </c>
      <c r="F4242" s="14" t="s">
        <v>260</v>
      </c>
      <c r="G4242" s="115">
        <v>19232</v>
      </c>
      <c r="H4242" s="115">
        <v>37984</v>
      </c>
      <c r="I4242" s="108"/>
      <c r="J4242" s="109">
        <v>0.87682832948421863</v>
      </c>
      <c r="K4242" s="109">
        <v>0.91003460207612452</v>
      </c>
      <c r="L4242" s="150"/>
      <c r="M4242" s="109"/>
      <c r="N4242" s="109"/>
    </row>
    <row r="4243" spans="1:14" s="106" customFormat="1">
      <c r="A4243" s="106" t="s">
        <v>167</v>
      </c>
      <c r="B4243" s="14" t="s">
        <v>77</v>
      </c>
      <c r="C4243" s="14" t="s">
        <v>200</v>
      </c>
      <c r="D4243" s="14">
        <v>2017</v>
      </c>
      <c r="E4243" s="14">
        <v>2018</v>
      </c>
      <c r="F4243" s="14" t="s">
        <v>260</v>
      </c>
      <c r="G4243" s="115">
        <v>45652</v>
      </c>
      <c r="H4243" s="115">
        <v>87809</v>
      </c>
      <c r="I4243" s="108"/>
      <c r="J4243" s="109">
        <v>0.98702983138780809</v>
      </c>
      <c r="K4243" s="109">
        <v>0.96226415094339623</v>
      </c>
      <c r="L4243" s="150"/>
      <c r="M4243" s="109"/>
      <c r="N4243" s="109"/>
    </row>
    <row r="4244" spans="1:14" s="106" customFormat="1">
      <c r="A4244" s="106" t="s">
        <v>168</v>
      </c>
      <c r="B4244" s="14" t="s">
        <v>77</v>
      </c>
      <c r="C4244" s="14" t="s">
        <v>200</v>
      </c>
      <c r="D4244" s="14">
        <v>2017</v>
      </c>
      <c r="E4244" s="14">
        <v>2018</v>
      </c>
      <c r="F4244" s="14" t="s">
        <v>260</v>
      </c>
      <c r="G4244" s="115">
        <v>14362</v>
      </c>
      <c r="H4244" s="115">
        <v>25568</v>
      </c>
      <c r="I4244" s="108"/>
      <c r="J4244" s="109">
        <v>0.96788321167883207</v>
      </c>
      <c r="K4244" s="109">
        <v>0.970873786407767</v>
      </c>
      <c r="L4244" s="150"/>
      <c r="M4244" s="109"/>
      <c r="N4244" s="109"/>
    </row>
    <row r="4245" spans="1:14" s="106" customFormat="1">
      <c r="A4245" s="106" t="s">
        <v>169</v>
      </c>
      <c r="B4245" s="14" t="s">
        <v>78</v>
      </c>
      <c r="C4245" s="14" t="s">
        <v>200</v>
      </c>
      <c r="D4245" s="14">
        <v>2017</v>
      </c>
      <c r="E4245" s="14">
        <v>2018</v>
      </c>
      <c r="F4245" s="14" t="s">
        <v>260</v>
      </c>
      <c r="G4245" s="115">
        <v>12331</v>
      </c>
      <c r="H4245" s="115">
        <v>23085</v>
      </c>
      <c r="I4245" s="108"/>
      <c r="J4245" s="109">
        <v>0.93717277486910999</v>
      </c>
      <c r="K4245" s="109">
        <v>0.95717884130982367</v>
      </c>
      <c r="L4245" s="150"/>
      <c r="M4245" s="109"/>
      <c r="N4245" s="109"/>
    </row>
    <row r="4246" spans="1:14" s="106" customFormat="1">
      <c r="A4246" s="106" t="s">
        <v>170</v>
      </c>
      <c r="B4246" s="14" t="s">
        <v>78</v>
      </c>
      <c r="C4246" s="14" t="s">
        <v>200</v>
      </c>
      <c r="D4246" s="14">
        <v>2017</v>
      </c>
      <c r="E4246" s="14">
        <v>2018</v>
      </c>
      <c r="F4246" s="14" t="s">
        <v>260</v>
      </c>
      <c r="G4246" s="115">
        <v>156</v>
      </c>
      <c r="H4246" s="115">
        <v>262</v>
      </c>
      <c r="I4246" s="108"/>
      <c r="J4246" s="109">
        <v>1</v>
      </c>
      <c r="K4246" s="109">
        <v>1</v>
      </c>
      <c r="L4246" s="150"/>
      <c r="M4246" s="109"/>
      <c r="N4246" s="109"/>
    </row>
    <row r="4247" spans="1:14" s="106" customFormat="1">
      <c r="A4247" s="106" t="s">
        <v>171</v>
      </c>
      <c r="B4247" s="14" t="s">
        <v>78</v>
      </c>
      <c r="C4247" s="14" t="s">
        <v>200</v>
      </c>
      <c r="D4247" s="14">
        <v>2017</v>
      </c>
      <c r="E4247" s="14">
        <v>2018</v>
      </c>
      <c r="F4247" s="14" t="s">
        <v>260</v>
      </c>
      <c r="G4247" s="115">
        <v>3078</v>
      </c>
      <c r="H4247" s="115">
        <v>6353</v>
      </c>
      <c r="I4247" s="108"/>
      <c r="J4247" s="109">
        <v>0.95348837209302328</v>
      </c>
      <c r="K4247" s="109">
        <v>0.88135593220338981</v>
      </c>
      <c r="L4247" s="150"/>
      <c r="M4247" s="109"/>
      <c r="N4247" s="109"/>
    </row>
    <row r="4248" spans="1:14" s="106" customFormat="1">
      <c r="A4248" s="106" t="s">
        <v>172</v>
      </c>
      <c r="B4248" s="14" t="s">
        <v>77</v>
      </c>
      <c r="C4248" s="14" t="s">
        <v>200</v>
      </c>
      <c r="D4248" s="14">
        <v>2017</v>
      </c>
      <c r="E4248" s="14">
        <v>2018</v>
      </c>
      <c r="F4248" s="14" t="s">
        <v>260</v>
      </c>
      <c r="G4248" s="115">
        <v>20974</v>
      </c>
      <c r="H4248" s="115">
        <v>39153</v>
      </c>
      <c r="I4248" s="108"/>
      <c r="J4248" s="109">
        <v>0.96977329974811088</v>
      </c>
      <c r="K4248" s="109">
        <v>0.96082474226804127</v>
      </c>
      <c r="L4248" s="150"/>
      <c r="M4248" s="109"/>
      <c r="N4248" s="109"/>
    </row>
    <row r="4249" spans="1:14" s="106" customFormat="1">
      <c r="A4249" s="106" t="s">
        <v>173</v>
      </c>
      <c r="B4249" s="14" t="s">
        <v>77</v>
      </c>
      <c r="C4249" s="14" t="s">
        <v>200</v>
      </c>
      <c r="D4249" s="14">
        <v>2017</v>
      </c>
      <c r="E4249" s="14">
        <v>2018</v>
      </c>
      <c r="F4249" s="14" t="s">
        <v>260</v>
      </c>
      <c r="G4249" s="115">
        <v>16881</v>
      </c>
      <c r="H4249" s="115">
        <v>29682</v>
      </c>
      <c r="I4249" s="108"/>
      <c r="J4249" s="109">
        <v>0.86422413793103448</v>
      </c>
      <c r="K4249" s="109">
        <v>0.51038575667655783</v>
      </c>
      <c r="L4249" s="150"/>
      <c r="M4249" s="109"/>
      <c r="N4249" s="109"/>
    </row>
    <row r="4250" spans="1:14" s="106" customFormat="1">
      <c r="A4250" s="106" t="s">
        <v>174</v>
      </c>
      <c r="B4250" s="14" t="s">
        <v>78</v>
      </c>
      <c r="C4250" s="14" t="s">
        <v>200</v>
      </c>
      <c r="D4250" s="14">
        <v>2017</v>
      </c>
      <c r="E4250" s="14">
        <v>2018</v>
      </c>
      <c r="F4250" s="14" t="s">
        <v>260</v>
      </c>
      <c r="G4250" s="115">
        <v>38671</v>
      </c>
      <c r="H4250" s="115">
        <v>80673</v>
      </c>
      <c r="I4250" s="108"/>
      <c r="J4250" s="109">
        <v>0.98370197904540158</v>
      </c>
      <c r="K4250" s="109">
        <v>0.94096916299559474</v>
      </c>
      <c r="L4250" s="150"/>
      <c r="M4250" s="109"/>
      <c r="N4250" s="109"/>
    </row>
    <row r="4251" spans="1:14" s="106" customFormat="1">
      <c r="A4251" s="106" t="s">
        <v>175</v>
      </c>
      <c r="B4251" s="14" t="s">
        <v>78</v>
      </c>
      <c r="C4251" s="14" t="s">
        <v>200</v>
      </c>
      <c r="D4251" s="14">
        <v>2017</v>
      </c>
      <c r="E4251" s="14">
        <v>2018</v>
      </c>
      <c r="F4251" s="14" t="s">
        <v>260</v>
      </c>
      <c r="G4251" s="115">
        <v>5359</v>
      </c>
      <c r="H4251" s="115">
        <v>12232</v>
      </c>
      <c r="I4251" s="108"/>
      <c r="J4251" s="109">
        <v>0.97397769516728627</v>
      </c>
      <c r="K4251" s="109">
        <v>0.95169082125603865</v>
      </c>
      <c r="L4251" s="150"/>
      <c r="M4251" s="109"/>
      <c r="N4251" s="109"/>
    </row>
    <row r="4252" spans="1:14" s="106" customFormat="1">
      <c r="A4252" s="106" t="s">
        <v>176</v>
      </c>
      <c r="B4252" s="14" t="s">
        <v>78</v>
      </c>
      <c r="C4252" s="14" t="s">
        <v>200</v>
      </c>
      <c r="D4252" s="14">
        <v>2017</v>
      </c>
      <c r="E4252" s="14">
        <v>2018</v>
      </c>
      <c r="F4252" s="14" t="s">
        <v>260</v>
      </c>
      <c r="G4252" s="115">
        <v>4159</v>
      </c>
      <c r="H4252" s="115">
        <v>9011</v>
      </c>
      <c r="I4252" s="108"/>
      <c r="J4252" s="109">
        <v>0.89671361502347413</v>
      </c>
      <c r="K4252" s="109">
        <v>0.94557823129251706</v>
      </c>
      <c r="L4252" s="150"/>
      <c r="M4252" s="109"/>
      <c r="N4252" s="109"/>
    </row>
    <row r="4253" spans="1:14" s="106" customFormat="1">
      <c r="A4253" s="106" t="s">
        <v>177</v>
      </c>
      <c r="B4253" s="14" t="s">
        <v>78</v>
      </c>
      <c r="C4253" s="14" t="s">
        <v>200</v>
      </c>
      <c r="D4253" s="14">
        <v>2017</v>
      </c>
      <c r="E4253" s="14">
        <v>2018</v>
      </c>
      <c r="F4253" s="14" t="s">
        <v>260</v>
      </c>
      <c r="G4253" s="115">
        <v>986</v>
      </c>
      <c r="H4253" s="115">
        <v>1685</v>
      </c>
      <c r="I4253" s="108"/>
      <c r="J4253" s="109">
        <v>0.984375</v>
      </c>
      <c r="K4253" s="109">
        <v>0.63636363636363635</v>
      </c>
      <c r="L4253" s="150"/>
      <c r="M4253" s="109"/>
      <c r="N4253" s="109"/>
    </row>
    <row r="4254" spans="1:14" s="106" customFormat="1">
      <c r="A4254" s="106" t="s">
        <v>178</v>
      </c>
      <c r="B4254" s="14" t="s">
        <v>77</v>
      </c>
      <c r="C4254" s="14" t="s">
        <v>200</v>
      </c>
      <c r="D4254" s="14">
        <v>2017</v>
      </c>
      <c r="E4254" s="14">
        <v>2018</v>
      </c>
      <c r="F4254" s="14" t="s">
        <v>260</v>
      </c>
      <c r="G4254" s="115">
        <v>51026</v>
      </c>
      <c r="H4254" s="115">
        <v>117544</v>
      </c>
      <c r="I4254" s="108"/>
      <c r="J4254" s="109">
        <v>0.99417475728155336</v>
      </c>
      <c r="K4254" s="109">
        <v>0.82352941176470584</v>
      </c>
      <c r="L4254" s="150"/>
      <c r="M4254" s="109"/>
      <c r="N4254" s="109"/>
    </row>
    <row r="4255" spans="1:14" s="106" customFormat="1">
      <c r="A4255" s="106" t="s">
        <v>179</v>
      </c>
      <c r="B4255" s="14" t="s">
        <v>78</v>
      </c>
      <c r="C4255" s="14" t="s">
        <v>200</v>
      </c>
      <c r="D4255" s="14">
        <v>2017</v>
      </c>
      <c r="E4255" s="14">
        <v>2018</v>
      </c>
      <c r="F4255" s="14" t="s">
        <v>260</v>
      </c>
      <c r="G4255" s="115">
        <v>2684</v>
      </c>
      <c r="H4255" s="115">
        <v>4725</v>
      </c>
      <c r="I4255" s="108"/>
      <c r="J4255" s="109">
        <v>0.97457627118644063</v>
      </c>
      <c r="K4255" s="109">
        <v>0.97222222222222221</v>
      </c>
      <c r="L4255" s="150"/>
      <c r="M4255" s="109"/>
      <c r="N4255" s="109"/>
    </row>
    <row r="4256" spans="1:14" s="106" customFormat="1">
      <c r="A4256" s="106" t="s">
        <v>180</v>
      </c>
      <c r="B4256" s="14" t="s">
        <v>77</v>
      </c>
      <c r="C4256" s="14" t="s">
        <v>200</v>
      </c>
      <c r="D4256" s="14">
        <v>2017</v>
      </c>
      <c r="E4256" s="14">
        <v>2018</v>
      </c>
      <c r="F4256" s="14" t="s">
        <v>260</v>
      </c>
      <c r="G4256" s="115">
        <v>34448</v>
      </c>
      <c r="H4256" s="115">
        <v>67604</v>
      </c>
      <c r="I4256" s="108"/>
      <c r="J4256" s="109">
        <v>0.98945286750164796</v>
      </c>
      <c r="K4256" s="109">
        <v>0.95342465753424654</v>
      </c>
      <c r="L4256" s="150"/>
      <c r="M4256" s="109"/>
      <c r="N4256" s="109"/>
    </row>
    <row r="4257" spans="1:14" s="106" customFormat="1">
      <c r="A4257" s="106" t="s">
        <v>181</v>
      </c>
      <c r="B4257" s="14" t="s">
        <v>77</v>
      </c>
      <c r="C4257" s="14" t="s">
        <v>200</v>
      </c>
      <c r="D4257" s="14">
        <v>2017</v>
      </c>
      <c r="E4257" s="14">
        <v>2018</v>
      </c>
      <c r="F4257" s="14" t="s">
        <v>260</v>
      </c>
      <c r="G4257" s="115">
        <v>10146</v>
      </c>
      <c r="H4257" s="115">
        <v>18712</v>
      </c>
      <c r="I4257" s="108"/>
      <c r="J4257" s="109">
        <v>0.81632653061224492</v>
      </c>
      <c r="K4257" s="109">
        <v>0.86448598130841126</v>
      </c>
      <c r="L4257" s="150"/>
      <c r="M4257" s="109"/>
      <c r="N4257" s="109"/>
    </row>
    <row r="4258" spans="1:14" s="106" customFormat="1">
      <c r="A4258" s="106" t="s">
        <v>182</v>
      </c>
      <c r="B4258" s="14" t="s">
        <v>78</v>
      </c>
      <c r="C4258" s="14" t="s">
        <v>200</v>
      </c>
      <c r="D4258" s="14">
        <v>2017</v>
      </c>
      <c r="E4258" s="14">
        <v>2018</v>
      </c>
      <c r="F4258" s="14" t="s">
        <v>260</v>
      </c>
      <c r="G4258" s="115">
        <v>5989</v>
      </c>
      <c r="H4258" s="115">
        <v>12838</v>
      </c>
      <c r="I4258" s="108"/>
      <c r="J4258" s="109">
        <v>0.98559077809798268</v>
      </c>
      <c r="K4258" s="109">
        <v>0.97265625</v>
      </c>
      <c r="L4258" s="150"/>
      <c r="M4258" s="109"/>
      <c r="N4258" s="109"/>
    </row>
    <row r="4259" spans="1:14" s="106" customFormat="1">
      <c r="A4259" s="56" t="s">
        <v>183</v>
      </c>
      <c r="B4259" s="14" t="s">
        <v>66</v>
      </c>
      <c r="C4259" s="14" t="s">
        <v>3</v>
      </c>
      <c r="D4259" s="14">
        <v>2018</v>
      </c>
      <c r="E4259" s="14">
        <v>2018</v>
      </c>
      <c r="F4259" s="14" t="s">
        <v>260</v>
      </c>
      <c r="G4259" s="115">
        <v>1978933</v>
      </c>
      <c r="H4259" s="115">
        <v>4036001</v>
      </c>
      <c r="I4259" s="108"/>
      <c r="J4259" s="109">
        <v>0.97950903442073423</v>
      </c>
      <c r="K4259" s="109">
        <v>0.90960405489912122</v>
      </c>
      <c r="L4259" s="150"/>
      <c r="M4259" s="109"/>
      <c r="N4259" s="109"/>
    </row>
    <row r="4260" spans="1:14" s="106" customFormat="1">
      <c r="A4260" s="56" t="s">
        <v>184</v>
      </c>
      <c r="B4260" s="14" t="s">
        <v>77</v>
      </c>
      <c r="C4260" s="14" t="s">
        <v>3</v>
      </c>
      <c r="D4260" s="14">
        <v>2018</v>
      </c>
      <c r="E4260" s="14">
        <v>2018</v>
      </c>
      <c r="F4260" s="14" t="s">
        <v>260</v>
      </c>
      <c r="G4260" s="115">
        <v>56497</v>
      </c>
      <c r="H4260" s="115">
        <v>104937</v>
      </c>
      <c r="I4260" s="108"/>
      <c r="J4260" s="30">
        <v>0.98519999999999996</v>
      </c>
      <c r="K4260" s="30">
        <v>0.9829</v>
      </c>
      <c r="L4260" s="150"/>
      <c r="M4260" s="109"/>
      <c r="N4260" s="109"/>
    </row>
    <row r="4261" spans="1:14" s="106" customFormat="1">
      <c r="A4261" s="56" t="s">
        <v>185</v>
      </c>
      <c r="B4261" s="14" t="s">
        <v>78</v>
      </c>
      <c r="C4261" s="14" t="s">
        <v>3</v>
      </c>
      <c r="D4261" s="14">
        <v>2018</v>
      </c>
      <c r="E4261" s="14">
        <v>2018</v>
      </c>
      <c r="F4261" s="14" t="s">
        <v>260</v>
      </c>
      <c r="G4261" s="115">
        <v>79</v>
      </c>
      <c r="H4261" s="115">
        <v>139</v>
      </c>
      <c r="I4261" s="108"/>
      <c r="J4261" s="109">
        <v>1</v>
      </c>
      <c r="K4261" s="109">
        <v>1</v>
      </c>
      <c r="L4261" s="150"/>
      <c r="M4261" s="109"/>
      <c r="N4261" s="109"/>
    </row>
    <row r="4262" spans="1:14" s="106" customFormat="1">
      <c r="A4262" s="56" t="s">
        <v>186</v>
      </c>
      <c r="B4262" s="14" t="s">
        <v>78</v>
      </c>
      <c r="C4262" s="14" t="s">
        <v>3</v>
      </c>
      <c r="D4262" s="14">
        <v>2018</v>
      </c>
      <c r="E4262" s="14">
        <v>2018</v>
      </c>
      <c r="F4262" s="14" t="s">
        <v>260</v>
      </c>
      <c r="G4262" s="115">
        <v>1609</v>
      </c>
      <c r="H4262" s="115">
        <v>2915</v>
      </c>
      <c r="I4262" s="108"/>
      <c r="J4262" s="109">
        <v>1</v>
      </c>
      <c r="K4262" s="109">
        <v>0.98461538461538467</v>
      </c>
      <c r="L4262" s="150"/>
      <c r="M4262" s="109"/>
      <c r="N4262" s="109"/>
    </row>
    <row r="4263" spans="1:14" s="106" customFormat="1">
      <c r="A4263" s="56" t="s">
        <v>187</v>
      </c>
      <c r="B4263" s="14" t="s">
        <v>78</v>
      </c>
      <c r="C4263" s="14" t="s">
        <v>3</v>
      </c>
      <c r="D4263" s="14">
        <v>2018</v>
      </c>
      <c r="E4263" s="14">
        <v>2018</v>
      </c>
      <c r="F4263" s="14" t="s">
        <v>260</v>
      </c>
      <c r="G4263" s="115">
        <v>17012</v>
      </c>
      <c r="H4263" s="115">
        <v>31060</v>
      </c>
      <c r="I4263" s="108"/>
      <c r="J4263" s="109">
        <v>0.93989071038251371</v>
      </c>
      <c r="K4263" s="109">
        <v>0.94459459459459461</v>
      </c>
      <c r="L4263" s="150"/>
      <c r="M4263" s="109"/>
      <c r="N4263" s="109"/>
    </row>
    <row r="4264" spans="1:14" s="106" customFormat="1">
      <c r="A4264" s="56" t="s">
        <v>188</v>
      </c>
      <c r="B4264" s="14" t="s">
        <v>78</v>
      </c>
      <c r="C4264" s="14" t="s">
        <v>3</v>
      </c>
      <c r="D4264" s="14">
        <v>2018</v>
      </c>
      <c r="E4264" s="14">
        <v>2018</v>
      </c>
      <c r="F4264" s="14" t="s">
        <v>260</v>
      </c>
      <c r="G4264" s="115">
        <v>2770</v>
      </c>
      <c r="H4264" s="115">
        <v>4993</v>
      </c>
      <c r="I4264" s="108"/>
      <c r="J4264" s="109">
        <v>0.9726027397260274</v>
      </c>
      <c r="K4264" s="109">
        <v>0.95652173913043481</v>
      </c>
      <c r="L4264" s="150"/>
      <c r="M4264" s="109"/>
      <c r="N4264" s="109"/>
    </row>
    <row r="4265" spans="1:14" s="106" customFormat="1">
      <c r="A4265" s="56" t="s">
        <v>189</v>
      </c>
      <c r="B4265" s="14" t="s">
        <v>78</v>
      </c>
      <c r="C4265" s="14" t="s">
        <v>3</v>
      </c>
      <c r="D4265" s="14">
        <v>2018</v>
      </c>
      <c r="E4265" s="14">
        <v>2018</v>
      </c>
      <c r="F4265" s="14" t="s">
        <v>260</v>
      </c>
      <c r="G4265" s="115">
        <v>682</v>
      </c>
      <c r="H4265" s="115">
        <v>1486</v>
      </c>
      <c r="I4265" s="108"/>
      <c r="J4265" s="109">
        <v>0.90476190476190477</v>
      </c>
      <c r="K4265" s="109">
        <v>0.96875</v>
      </c>
      <c r="L4265" s="150"/>
      <c r="M4265" s="109"/>
      <c r="N4265" s="109"/>
    </row>
    <row r="4266" spans="1:14" s="106" customFormat="1">
      <c r="A4266" s="56" t="s">
        <v>190</v>
      </c>
      <c r="B4266" s="14" t="s">
        <v>77</v>
      </c>
      <c r="C4266" s="14" t="s">
        <v>3</v>
      </c>
      <c r="D4266" s="14">
        <v>2018</v>
      </c>
      <c r="E4266" s="14">
        <v>2018</v>
      </c>
      <c r="F4266" s="14" t="s">
        <v>260</v>
      </c>
      <c r="G4266" s="115">
        <v>31436</v>
      </c>
      <c r="H4266" s="115">
        <v>62160</v>
      </c>
      <c r="I4266" s="108"/>
      <c r="J4266" s="109">
        <v>0.97906755470980023</v>
      </c>
      <c r="K4266" s="109">
        <v>0.97919999999999996</v>
      </c>
      <c r="L4266" s="150"/>
      <c r="M4266" s="109"/>
      <c r="N4266" s="109"/>
    </row>
    <row r="4267" spans="1:14" s="106" customFormat="1">
      <c r="A4267" s="56" t="s">
        <v>191</v>
      </c>
      <c r="B4267" s="14" t="s">
        <v>78</v>
      </c>
      <c r="C4267" s="14" t="s">
        <v>3</v>
      </c>
      <c r="D4267" s="14">
        <v>2018</v>
      </c>
      <c r="E4267" s="14">
        <v>2018</v>
      </c>
      <c r="F4267" s="14" t="s">
        <v>260</v>
      </c>
      <c r="G4267" s="115">
        <v>2602</v>
      </c>
      <c r="H4267" s="115">
        <v>5196</v>
      </c>
      <c r="I4267" s="108"/>
      <c r="J4267" s="109">
        <v>1</v>
      </c>
      <c r="K4267" s="109">
        <v>0.85333333333333339</v>
      </c>
      <c r="L4267" s="150"/>
      <c r="M4267" s="109"/>
      <c r="N4267" s="109"/>
    </row>
    <row r="4268" spans="1:14" s="106" customFormat="1">
      <c r="A4268" s="56" t="s">
        <v>192</v>
      </c>
      <c r="B4268" s="14" t="s">
        <v>78</v>
      </c>
      <c r="C4268" s="14" t="s">
        <v>3</v>
      </c>
      <c r="D4268" s="14">
        <v>2018</v>
      </c>
      <c r="E4268" s="14">
        <v>2018</v>
      </c>
      <c r="F4268" s="14" t="s">
        <v>260</v>
      </c>
      <c r="G4268" s="115">
        <v>6529</v>
      </c>
      <c r="H4268" s="115">
        <v>11339</v>
      </c>
      <c r="I4268" s="108"/>
      <c r="J4268" s="109">
        <v>0.99085365853658536</v>
      </c>
      <c r="K4268" s="109">
        <v>1</v>
      </c>
      <c r="L4268" s="150"/>
      <c r="M4268" s="109"/>
      <c r="N4268" s="109"/>
    </row>
    <row r="4269" spans="1:14" s="106" customFormat="1">
      <c r="A4269" s="106" t="s">
        <v>134</v>
      </c>
      <c r="B4269" s="14" t="s">
        <v>77</v>
      </c>
      <c r="C4269" s="14" t="s">
        <v>3</v>
      </c>
      <c r="D4269" s="14">
        <v>2018</v>
      </c>
      <c r="E4269" s="14">
        <v>2018</v>
      </c>
      <c r="F4269" s="14" t="s">
        <v>260</v>
      </c>
      <c r="G4269" s="115">
        <v>89469</v>
      </c>
      <c r="H4269" s="115">
        <v>205875</v>
      </c>
      <c r="I4269" s="108"/>
      <c r="J4269" s="109">
        <v>0.94232331437855399</v>
      </c>
      <c r="K4269" s="109">
        <v>0.69015544041450783</v>
      </c>
      <c r="L4269" s="150"/>
      <c r="M4269" s="109"/>
      <c r="N4269" s="109"/>
    </row>
    <row r="4270" spans="1:14" s="106" customFormat="1">
      <c r="A4270" s="106" t="s">
        <v>135</v>
      </c>
      <c r="B4270" s="14" t="s">
        <v>78</v>
      </c>
      <c r="C4270" s="14" t="s">
        <v>3</v>
      </c>
      <c r="D4270" s="14">
        <v>2018</v>
      </c>
      <c r="E4270" s="14">
        <v>2018</v>
      </c>
      <c r="F4270" s="14" t="s">
        <v>260</v>
      </c>
      <c r="G4270" s="115">
        <v>1493</v>
      </c>
      <c r="H4270" s="115">
        <v>3425</v>
      </c>
      <c r="I4270" s="108"/>
      <c r="J4270" s="109">
        <v>0.92405063291139244</v>
      </c>
      <c r="K4270" s="109">
        <v>0.98039215686274506</v>
      </c>
      <c r="L4270" s="150"/>
      <c r="M4270" s="109"/>
      <c r="N4270" s="109"/>
    </row>
    <row r="4271" spans="1:14" s="106" customFormat="1">
      <c r="A4271" s="106" t="s">
        <v>136</v>
      </c>
      <c r="B4271" s="14" t="s">
        <v>78</v>
      </c>
      <c r="C4271" s="14" t="s">
        <v>3</v>
      </c>
      <c r="D4271" s="14">
        <v>2018</v>
      </c>
      <c r="E4271" s="14">
        <v>2018</v>
      </c>
      <c r="F4271" s="14" t="s">
        <v>260</v>
      </c>
      <c r="G4271" s="115">
        <v>12025</v>
      </c>
      <c r="H4271" s="115">
        <v>20071</v>
      </c>
      <c r="I4271" s="108"/>
      <c r="J4271" s="109">
        <v>0.98493975903614461</v>
      </c>
      <c r="K4271" s="109">
        <v>0.9854469854469855</v>
      </c>
      <c r="L4271" s="150"/>
      <c r="M4271" s="109"/>
      <c r="N4271" s="109"/>
    </row>
    <row r="4272" spans="1:14" s="106" customFormat="1">
      <c r="A4272" s="106" t="s">
        <v>137</v>
      </c>
      <c r="B4272" s="14" t="s">
        <v>78</v>
      </c>
      <c r="C4272" s="14" t="s">
        <v>3</v>
      </c>
      <c r="D4272" s="14">
        <v>2018</v>
      </c>
      <c r="E4272" s="14">
        <v>2018</v>
      </c>
      <c r="F4272" s="14" t="s">
        <v>260</v>
      </c>
      <c r="G4272" s="115">
        <v>17149</v>
      </c>
      <c r="H4272" s="115">
        <v>41050</v>
      </c>
      <c r="I4272" s="108"/>
      <c r="J4272" s="109">
        <v>0.97236842105263155</v>
      </c>
      <c r="K4272" s="109">
        <v>0.92750533049040507</v>
      </c>
      <c r="L4272" s="150"/>
      <c r="M4272" s="109"/>
      <c r="N4272" s="109"/>
    </row>
    <row r="4273" spans="1:14" s="106" customFormat="1">
      <c r="A4273" s="106" t="s">
        <v>138</v>
      </c>
      <c r="B4273" s="14" t="s">
        <v>78</v>
      </c>
      <c r="C4273" s="14" t="s">
        <v>3</v>
      </c>
      <c r="D4273" s="14">
        <v>2018</v>
      </c>
      <c r="E4273" s="14">
        <v>2018</v>
      </c>
      <c r="F4273" s="14" t="s">
        <v>260</v>
      </c>
      <c r="G4273" s="115">
        <v>1033</v>
      </c>
      <c r="H4273" s="115">
        <v>2002</v>
      </c>
      <c r="I4273" s="108"/>
      <c r="J4273" s="109">
        <v>1</v>
      </c>
      <c r="K4273" s="109">
        <v>0.87234042553191493</v>
      </c>
      <c r="L4273" s="150"/>
      <c r="M4273" s="109"/>
      <c r="N4273" s="109"/>
    </row>
    <row r="4274" spans="1:14" s="106" customFormat="1">
      <c r="A4274" s="106" t="s">
        <v>139</v>
      </c>
      <c r="B4274" s="14" t="s">
        <v>78</v>
      </c>
      <c r="C4274" s="14" t="s">
        <v>3</v>
      </c>
      <c r="D4274" s="14">
        <v>2018</v>
      </c>
      <c r="E4274" s="14">
        <v>2018</v>
      </c>
      <c r="F4274" s="14" t="s">
        <v>260</v>
      </c>
      <c r="G4274" s="115">
        <v>68299</v>
      </c>
      <c r="H4274" s="115">
        <v>157208</v>
      </c>
      <c r="I4274" s="108"/>
      <c r="J4274" s="109">
        <v>0.98085053469286243</v>
      </c>
      <c r="K4274" s="109">
        <v>0.90787019768743005</v>
      </c>
      <c r="L4274" s="150"/>
      <c r="M4274" s="109"/>
      <c r="N4274" s="109"/>
    </row>
    <row r="4275" spans="1:14" s="106" customFormat="1">
      <c r="A4275" s="106" t="s">
        <v>140</v>
      </c>
      <c r="B4275" s="14" t="s">
        <v>78</v>
      </c>
      <c r="C4275" s="14" t="s">
        <v>3</v>
      </c>
      <c r="D4275" s="14">
        <v>2018</v>
      </c>
      <c r="E4275" s="14">
        <v>2018</v>
      </c>
      <c r="F4275" s="14" t="s">
        <v>260</v>
      </c>
      <c r="G4275" s="115">
        <v>10770</v>
      </c>
      <c r="H4275" s="115">
        <v>23971</v>
      </c>
      <c r="I4275" s="108"/>
      <c r="J4275" s="109">
        <v>0.99294781382228492</v>
      </c>
      <c r="K4275" s="109">
        <v>0.94541910331384016</v>
      </c>
      <c r="L4275" s="150"/>
      <c r="M4275" s="109"/>
      <c r="N4275" s="109"/>
    </row>
    <row r="4276" spans="1:14" s="106" customFormat="1">
      <c r="A4276" s="106" t="s">
        <v>141</v>
      </c>
      <c r="B4276" s="14" t="s">
        <v>78</v>
      </c>
      <c r="C4276" s="14" t="s">
        <v>3</v>
      </c>
      <c r="D4276" s="14">
        <v>2018</v>
      </c>
      <c r="E4276" s="14">
        <v>2018</v>
      </c>
      <c r="F4276" s="14" t="s">
        <v>260</v>
      </c>
      <c r="G4276" s="115">
        <v>6396</v>
      </c>
      <c r="H4276" s="115">
        <v>11684</v>
      </c>
      <c r="I4276" s="108"/>
      <c r="J4276" s="109">
        <v>0.90490797546012269</v>
      </c>
      <c r="K4276" s="109">
        <v>0.92050209205020916</v>
      </c>
      <c r="L4276" s="150"/>
      <c r="M4276" s="109"/>
      <c r="N4276" s="109"/>
    </row>
    <row r="4277" spans="1:14" s="106" customFormat="1">
      <c r="A4277" s="106" t="s">
        <v>142</v>
      </c>
      <c r="B4277" s="14" t="s">
        <v>78</v>
      </c>
      <c r="C4277" s="14" t="s">
        <v>3</v>
      </c>
      <c r="D4277" s="14">
        <v>2018</v>
      </c>
      <c r="E4277" s="14">
        <v>2018</v>
      </c>
      <c r="F4277" s="14" t="s">
        <v>260</v>
      </c>
      <c r="G4277" s="115">
        <v>1515</v>
      </c>
      <c r="H4277" s="115">
        <v>3044</v>
      </c>
      <c r="I4277" s="108"/>
      <c r="J4277" s="109">
        <v>0.93975903614457834</v>
      </c>
      <c r="K4277" s="109">
        <v>0.73913043478260865</v>
      </c>
      <c r="L4277" s="150"/>
      <c r="M4277" s="109"/>
      <c r="N4277" s="109"/>
    </row>
    <row r="4278" spans="1:14" s="106" customFormat="1">
      <c r="A4278" s="106" t="s">
        <v>143</v>
      </c>
      <c r="B4278" s="14" t="s">
        <v>79</v>
      </c>
      <c r="C4278" s="14" t="s">
        <v>3</v>
      </c>
      <c r="D4278" s="14">
        <v>2018</v>
      </c>
      <c r="E4278" s="14">
        <v>2018</v>
      </c>
      <c r="F4278" s="14" t="s">
        <v>260</v>
      </c>
      <c r="G4278" s="115">
        <v>555624</v>
      </c>
      <c r="H4278" s="115">
        <v>1097151</v>
      </c>
      <c r="I4278" s="108"/>
      <c r="J4278" s="109">
        <v>0.99184549356223173</v>
      </c>
      <c r="K4278" s="109">
        <v>0.91588909034626098</v>
      </c>
      <c r="L4278" s="150"/>
      <c r="M4278" s="109"/>
      <c r="N4278" s="109"/>
    </row>
    <row r="4279" spans="1:14" s="106" customFormat="1">
      <c r="A4279" s="106" t="s">
        <v>144</v>
      </c>
      <c r="B4279" s="14" t="s">
        <v>78</v>
      </c>
      <c r="C4279" s="14" t="s">
        <v>3</v>
      </c>
      <c r="D4279" s="14">
        <v>2018</v>
      </c>
      <c r="E4279" s="14">
        <v>2018</v>
      </c>
      <c r="F4279" s="14" t="s">
        <v>260</v>
      </c>
      <c r="G4279" s="115">
        <v>11370</v>
      </c>
      <c r="H4279" s="115">
        <v>27424</v>
      </c>
      <c r="I4279" s="108"/>
      <c r="J4279" s="109">
        <v>0.99411764705882355</v>
      </c>
      <c r="K4279" s="109">
        <v>0.97826086956521741</v>
      </c>
      <c r="L4279" s="150"/>
      <c r="M4279" s="109"/>
      <c r="N4279" s="109"/>
    </row>
    <row r="4280" spans="1:14" s="106" customFormat="1">
      <c r="A4280" s="106" t="s">
        <v>145</v>
      </c>
      <c r="B4280" s="14" t="s">
        <v>78</v>
      </c>
      <c r="C4280" s="14" t="s">
        <v>3</v>
      </c>
      <c r="D4280" s="14">
        <v>2018</v>
      </c>
      <c r="E4280" s="14">
        <v>2018</v>
      </c>
      <c r="F4280" s="14" t="s">
        <v>260</v>
      </c>
      <c r="G4280" s="115">
        <v>6007</v>
      </c>
      <c r="H4280" s="115">
        <v>9872</v>
      </c>
      <c r="I4280" s="108"/>
      <c r="J4280" s="109">
        <v>0.991044776119403</v>
      </c>
      <c r="K4280" s="109">
        <v>0.90783410138248843</v>
      </c>
      <c r="L4280" s="150"/>
      <c r="M4280" s="109"/>
      <c r="N4280" s="109"/>
    </row>
    <row r="4281" spans="1:14" s="106" customFormat="1">
      <c r="A4281" s="106" t="s">
        <v>146</v>
      </c>
      <c r="B4281" s="14" t="s">
        <v>78</v>
      </c>
      <c r="C4281" s="14" t="s">
        <v>3</v>
      </c>
      <c r="D4281" s="14">
        <v>2018</v>
      </c>
      <c r="E4281" s="14">
        <v>2018</v>
      </c>
      <c r="F4281" s="14" t="s">
        <v>260</v>
      </c>
      <c r="G4281" s="115">
        <v>1039</v>
      </c>
      <c r="H4281" s="115">
        <v>1926</v>
      </c>
      <c r="I4281" s="108"/>
      <c r="J4281" s="109">
        <v>0.98039215686274506</v>
      </c>
      <c r="K4281" s="109">
        <v>0.97368421052631582</v>
      </c>
      <c r="L4281" s="150"/>
      <c r="M4281" s="109"/>
      <c r="N4281" s="109"/>
    </row>
    <row r="4282" spans="1:14" s="106" customFormat="1">
      <c r="A4282" s="106" t="s">
        <v>147</v>
      </c>
      <c r="B4282" s="14" t="s">
        <v>78</v>
      </c>
      <c r="C4282" s="14" t="s">
        <v>3</v>
      </c>
      <c r="D4282" s="14">
        <v>2018</v>
      </c>
      <c r="E4282" s="14">
        <v>2018</v>
      </c>
      <c r="F4282" s="14" t="s">
        <v>260</v>
      </c>
      <c r="G4282" s="115">
        <v>6287</v>
      </c>
      <c r="H4282" s="115">
        <v>11559</v>
      </c>
      <c r="I4282" s="108"/>
      <c r="J4282" s="109">
        <v>0.93939393939393945</v>
      </c>
      <c r="K4282" s="109">
        <v>0.88102893890675238</v>
      </c>
      <c r="L4282" s="150"/>
      <c r="M4282" s="109"/>
      <c r="N4282" s="109"/>
    </row>
    <row r="4283" spans="1:14" s="106" customFormat="1">
      <c r="A4283" s="106" t="s">
        <v>148</v>
      </c>
      <c r="B4283" s="14" t="s">
        <v>78</v>
      </c>
      <c r="C4283" s="14" t="s">
        <v>3</v>
      </c>
      <c r="D4283" s="14">
        <v>2018</v>
      </c>
      <c r="E4283" s="14">
        <v>2018</v>
      </c>
      <c r="F4283" s="14" t="s">
        <v>260</v>
      </c>
      <c r="G4283" s="115">
        <v>23163</v>
      </c>
      <c r="H4283" s="115">
        <v>53153</v>
      </c>
      <c r="I4283" s="108"/>
      <c r="J4283" s="109">
        <v>0.97720797720797725</v>
      </c>
      <c r="K4283" s="109">
        <v>0.97278911564625847</v>
      </c>
      <c r="L4283" s="150"/>
      <c r="M4283" s="109"/>
      <c r="N4283" s="109"/>
    </row>
    <row r="4284" spans="1:14" s="106" customFormat="1">
      <c r="A4284" s="106" t="s">
        <v>149</v>
      </c>
      <c r="B4284" s="14" t="s">
        <v>78</v>
      </c>
      <c r="C4284" s="14" t="s">
        <v>3</v>
      </c>
      <c r="D4284" s="14">
        <v>2018</v>
      </c>
      <c r="E4284" s="14">
        <v>2018</v>
      </c>
      <c r="F4284" s="14" t="s">
        <v>260</v>
      </c>
      <c r="G4284" s="115">
        <v>594</v>
      </c>
      <c r="H4284" s="115">
        <v>1244</v>
      </c>
      <c r="I4284" s="108"/>
      <c r="J4284" s="109">
        <v>0.97222222222222221</v>
      </c>
      <c r="K4284" s="109">
        <v>0.96296296296296291</v>
      </c>
      <c r="L4284" s="150"/>
      <c r="M4284" s="109"/>
      <c r="N4284" s="109"/>
    </row>
    <row r="4285" spans="1:14" s="106" customFormat="1">
      <c r="A4285" s="106" t="s">
        <v>150</v>
      </c>
      <c r="B4285" s="14" t="s">
        <v>78</v>
      </c>
      <c r="C4285" s="14" t="s">
        <v>3</v>
      </c>
      <c r="D4285" s="14">
        <v>2018</v>
      </c>
      <c r="E4285" s="14">
        <v>2018</v>
      </c>
      <c r="F4285" s="14" t="s">
        <v>260</v>
      </c>
      <c r="G4285" s="115">
        <v>401</v>
      </c>
      <c r="H4285" s="115">
        <v>697</v>
      </c>
      <c r="I4285" s="108"/>
      <c r="J4285" s="109">
        <v>0.95238095238095233</v>
      </c>
      <c r="K4285" s="109">
        <v>0.9375</v>
      </c>
      <c r="L4285" s="150"/>
      <c r="M4285" s="109"/>
      <c r="N4285" s="109"/>
    </row>
    <row r="4286" spans="1:14" s="106" customFormat="1">
      <c r="A4286" s="106" t="s">
        <v>151</v>
      </c>
      <c r="B4286" s="14" t="s">
        <v>78</v>
      </c>
      <c r="C4286" s="14" t="s">
        <v>3</v>
      </c>
      <c r="D4286" s="14">
        <v>2018</v>
      </c>
      <c r="E4286" s="14">
        <v>2018</v>
      </c>
      <c r="F4286" s="14" t="s">
        <v>260</v>
      </c>
      <c r="G4286" s="115">
        <v>21204</v>
      </c>
      <c r="H4286" s="115">
        <v>47217</v>
      </c>
      <c r="I4286" s="108"/>
      <c r="J4286" s="109">
        <v>0.969896004378763</v>
      </c>
      <c r="K4286" s="109">
        <v>0.9247787610619469</v>
      </c>
      <c r="L4286" s="150"/>
      <c r="M4286" s="109"/>
      <c r="N4286" s="109"/>
    </row>
    <row r="4287" spans="1:14" s="106" customFormat="1">
      <c r="A4287" s="106" t="s">
        <v>152</v>
      </c>
      <c r="B4287" s="14" t="s">
        <v>78</v>
      </c>
      <c r="C4287" s="14" t="s">
        <v>3</v>
      </c>
      <c r="D4287" s="14">
        <v>2018</v>
      </c>
      <c r="E4287" s="14">
        <v>2018</v>
      </c>
      <c r="F4287" s="14" t="s">
        <v>260</v>
      </c>
      <c r="G4287" s="115">
        <v>3062</v>
      </c>
      <c r="H4287" s="115">
        <v>6110</v>
      </c>
      <c r="I4287" s="108"/>
      <c r="J4287" s="109">
        <v>0.89655172413793105</v>
      </c>
      <c r="K4287" s="109">
        <v>0.86238532110091748</v>
      </c>
      <c r="L4287" s="150"/>
      <c r="M4287" s="109"/>
      <c r="N4287" s="109"/>
    </row>
    <row r="4288" spans="1:14" s="106" customFormat="1">
      <c r="A4288" s="106" t="s">
        <v>153</v>
      </c>
      <c r="B4288" s="14" t="s">
        <v>78</v>
      </c>
      <c r="C4288" s="14" t="s">
        <v>3</v>
      </c>
      <c r="D4288" s="14">
        <v>2018</v>
      </c>
      <c r="E4288" s="14">
        <v>2018</v>
      </c>
      <c r="F4288" s="14" t="s">
        <v>260</v>
      </c>
      <c r="G4288" s="115">
        <v>4019</v>
      </c>
      <c r="H4288" s="115">
        <v>6901</v>
      </c>
      <c r="I4288" s="108"/>
      <c r="J4288" s="109">
        <v>0.73684210526315796</v>
      </c>
      <c r="K4288" s="109">
        <v>0.76162790697674421</v>
      </c>
      <c r="L4288" s="150"/>
      <c r="M4288" s="109"/>
      <c r="N4288" s="109"/>
    </row>
    <row r="4289" spans="1:14" s="106" customFormat="1">
      <c r="A4289" s="106" t="s">
        <v>154</v>
      </c>
      <c r="B4289" s="14" t="s">
        <v>77</v>
      </c>
      <c r="C4289" s="14" t="s">
        <v>3</v>
      </c>
      <c r="D4289" s="14">
        <v>2018</v>
      </c>
      <c r="E4289" s="14">
        <v>2018</v>
      </c>
      <c r="F4289" s="14" t="s">
        <v>260</v>
      </c>
      <c r="G4289" s="115">
        <v>113584</v>
      </c>
      <c r="H4289" s="115">
        <v>226935</v>
      </c>
      <c r="I4289" s="108"/>
      <c r="J4289" s="109">
        <v>0.98945019273686341</v>
      </c>
      <c r="K4289" s="109">
        <v>0.99809741248097417</v>
      </c>
      <c r="L4289" s="150"/>
      <c r="M4289" s="109"/>
      <c r="N4289" s="109"/>
    </row>
    <row r="4290" spans="1:14" s="106" customFormat="1">
      <c r="A4290" s="106" t="s">
        <v>155</v>
      </c>
      <c r="B4290" s="14" t="s">
        <v>77</v>
      </c>
      <c r="C4290" s="14" t="s">
        <v>3</v>
      </c>
      <c r="D4290" s="14">
        <v>2018</v>
      </c>
      <c r="E4290" s="14">
        <v>2018</v>
      </c>
      <c r="F4290" s="14" t="s">
        <v>260</v>
      </c>
      <c r="G4290" s="115">
        <v>8576</v>
      </c>
      <c r="H4290" s="115">
        <v>15802</v>
      </c>
      <c r="I4290" s="108"/>
      <c r="J4290" s="109">
        <v>1</v>
      </c>
      <c r="K4290" s="109">
        <v>0.91221374045801529</v>
      </c>
      <c r="L4290" s="150"/>
      <c r="M4290" s="109"/>
      <c r="N4290" s="109"/>
    </row>
    <row r="4291" spans="1:14" s="106" customFormat="1">
      <c r="A4291" s="106" t="s">
        <v>156</v>
      </c>
      <c r="B4291" s="14" t="s">
        <v>78</v>
      </c>
      <c r="C4291" s="14" t="s">
        <v>3</v>
      </c>
      <c r="D4291" s="14">
        <v>2018</v>
      </c>
      <c r="E4291" s="14">
        <v>2018</v>
      </c>
      <c r="F4291" s="14" t="s">
        <v>260</v>
      </c>
      <c r="G4291" s="115">
        <v>1220</v>
      </c>
      <c r="H4291" s="115">
        <v>2202</v>
      </c>
      <c r="I4291" s="108"/>
      <c r="J4291" s="109">
        <v>0.97701149425287359</v>
      </c>
      <c r="K4291" s="109">
        <v>0.921875</v>
      </c>
      <c r="L4291" s="150"/>
      <c r="M4291" s="109"/>
      <c r="N4291" s="109"/>
    </row>
    <row r="4292" spans="1:14" s="106" customFormat="1">
      <c r="A4292" s="106" t="s">
        <v>157</v>
      </c>
      <c r="B4292" s="14" t="s">
        <v>78</v>
      </c>
      <c r="C4292" s="14" t="s">
        <v>3</v>
      </c>
      <c r="D4292" s="14">
        <v>2018</v>
      </c>
      <c r="E4292" s="14">
        <v>2018</v>
      </c>
      <c r="F4292" s="14" t="s">
        <v>260</v>
      </c>
      <c r="G4292" s="115">
        <v>120061</v>
      </c>
      <c r="H4292" s="115">
        <v>263086</v>
      </c>
      <c r="I4292" s="108"/>
      <c r="J4292" s="109">
        <v>0.99038461538461542</v>
      </c>
      <c r="K4292" s="109">
        <v>0.90085312427945585</v>
      </c>
      <c r="L4292" s="150"/>
      <c r="M4292" s="109"/>
      <c r="N4292" s="109"/>
    </row>
    <row r="4293" spans="1:14" s="106" customFormat="1">
      <c r="A4293" s="106" t="s">
        <v>158</v>
      </c>
      <c r="B4293" s="14" t="s">
        <v>77</v>
      </c>
      <c r="C4293" s="14" t="s">
        <v>3</v>
      </c>
      <c r="D4293" s="14">
        <v>2018</v>
      </c>
      <c r="E4293" s="14">
        <v>2018</v>
      </c>
      <c r="F4293" s="14" t="s">
        <v>260</v>
      </c>
      <c r="G4293" s="115">
        <v>96362</v>
      </c>
      <c r="H4293" s="115">
        <v>200821</v>
      </c>
      <c r="I4293" s="108"/>
      <c r="J4293" s="109">
        <v>0.99390243902439024</v>
      </c>
      <c r="K4293" s="109">
        <v>0.90947148090005236</v>
      </c>
      <c r="L4293" s="150"/>
      <c r="M4293" s="109"/>
      <c r="N4293" s="109"/>
    </row>
    <row r="4294" spans="1:14" s="106" customFormat="1">
      <c r="A4294" s="106" t="s">
        <v>159</v>
      </c>
      <c r="B4294" s="14" t="s">
        <v>78</v>
      </c>
      <c r="C4294" s="14" t="s">
        <v>3</v>
      </c>
      <c r="D4294" s="14">
        <v>2018</v>
      </c>
      <c r="E4294" s="14">
        <v>2018</v>
      </c>
      <c r="F4294" s="14" t="s">
        <v>260</v>
      </c>
      <c r="G4294" s="115">
        <v>2127</v>
      </c>
      <c r="H4294" s="115">
        <v>4659</v>
      </c>
      <c r="I4294" s="108"/>
      <c r="J4294" s="109">
        <v>0.94308943089430897</v>
      </c>
      <c r="K4294" s="109">
        <v>0.9</v>
      </c>
      <c r="L4294" s="150"/>
      <c r="M4294" s="109"/>
      <c r="N4294" s="109"/>
    </row>
    <row r="4295" spans="1:14" s="106" customFormat="1">
      <c r="A4295" s="106" t="s">
        <v>160</v>
      </c>
      <c r="B4295" s="14" t="s">
        <v>78</v>
      </c>
      <c r="C4295" s="14" t="s">
        <v>3</v>
      </c>
      <c r="D4295" s="14">
        <v>2018</v>
      </c>
      <c r="E4295" s="14">
        <v>2018</v>
      </c>
      <c r="F4295" s="14" t="s">
        <v>260</v>
      </c>
      <c r="G4295" s="115">
        <v>161011</v>
      </c>
      <c r="H4295" s="115">
        <v>348552</v>
      </c>
      <c r="I4295" s="108"/>
      <c r="J4295" s="109">
        <v>0.98870588235294121</v>
      </c>
      <c r="K4295" s="109">
        <v>0.88744372186093046</v>
      </c>
      <c r="L4295" s="150"/>
      <c r="M4295" s="109"/>
      <c r="N4295" s="109"/>
    </row>
    <row r="4296" spans="1:14" s="106" customFormat="1">
      <c r="A4296" s="106" t="s">
        <v>161</v>
      </c>
      <c r="B4296" s="14" t="s">
        <v>77</v>
      </c>
      <c r="C4296" s="14" t="s">
        <v>3</v>
      </c>
      <c r="D4296" s="14">
        <v>2018</v>
      </c>
      <c r="E4296" s="14">
        <v>2018</v>
      </c>
      <c r="F4296" s="14" t="s">
        <v>260</v>
      </c>
      <c r="G4296" s="115">
        <v>132859</v>
      </c>
      <c r="H4296" s="115">
        <v>262987</v>
      </c>
      <c r="I4296" s="108"/>
      <c r="J4296" s="109">
        <v>0.97724550898203588</v>
      </c>
      <c r="K4296" s="109">
        <v>0.96171874999999996</v>
      </c>
      <c r="L4296" s="150"/>
      <c r="M4296" s="109"/>
      <c r="N4296" s="109"/>
    </row>
    <row r="4297" spans="1:14" s="106" customFormat="1">
      <c r="A4297" s="106" t="s">
        <v>162</v>
      </c>
      <c r="B4297" s="14" t="s">
        <v>77</v>
      </c>
      <c r="C4297" s="14" t="s">
        <v>3</v>
      </c>
      <c r="D4297" s="14">
        <v>2018</v>
      </c>
      <c r="E4297" s="14">
        <v>2018</v>
      </c>
      <c r="F4297" s="14" t="s">
        <v>260</v>
      </c>
      <c r="G4297" s="115">
        <v>33498</v>
      </c>
      <c r="H4297" s="115">
        <v>49803</v>
      </c>
      <c r="I4297" s="108"/>
      <c r="J4297" s="109">
        <v>0.97081306462821404</v>
      </c>
      <c r="K4297" s="109">
        <v>0.66864784546805345</v>
      </c>
      <c r="L4297" s="150"/>
      <c r="M4297" s="109"/>
      <c r="N4297" s="109"/>
    </row>
    <row r="4298" spans="1:14" s="106" customFormat="1">
      <c r="A4298" s="106" t="s">
        <v>163</v>
      </c>
      <c r="B4298" s="14" t="s">
        <v>78</v>
      </c>
      <c r="C4298" s="14" t="s">
        <v>3</v>
      </c>
      <c r="D4298" s="14">
        <v>2018</v>
      </c>
      <c r="E4298" s="14">
        <v>2018</v>
      </c>
      <c r="F4298" s="14" t="s">
        <v>260</v>
      </c>
      <c r="G4298" s="115">
        <v>46664</v>
      </c>
      <c r="H4298" s="115">
        <v>102602</v>
      </c>
      <c r="I4298" s="108"/>
      <c r="J4298" s="109">
        <v>0.98107714701601167</v>
      </c>
      <c r="K4298" s="109">
        <v>0.90444930707512761</v>
      </c>
      <c r="L4298" s="150"/>
      <c r="M4298" s="109"/>
      <c r="N4298" s="109"/>
    </row>
    <row r="4299" spans="1:14" s="106" customFormat="1">
      <c r="A4299" s="106" t="s">
        <v>164</v>
      </c>
      <c r="B4299" s="14" t="s">
        <v>77</v>
      </c>
      <c r="C4299" s="14" t="s">
        <v>3</v>
      </c>
      <c r="D4299" s="14">
        <v>2018</v>
      </c>
      <c r="E4299" s="14">
        <v>2018</v>
      </c>
      <c r="F4299" s="14" t="s">
        <v>260</v>
      </c>
      <c r="G4299" s="115">
        <v>9469</v>
      </c>
      <c r="H4299" s="115">
        <v>16415</v>
      </c>
      <c r="I4299" s="108"/>
      <c r="J4299" s="109">
        <v>0.96008869179600886</v>
      </c>
      <c r="K4299" s="109">
        <v>0.95406360424028269</v>
      </c>
      <c r="L4299" s="150"/>
      <c r="M4299" s="109"/>
      <c r="N4299" s="109"/>
    </row>
    <row r="4300" spans="1:14" s="106" customFormat="1">
      <c r="A4300" s="106" t="s">
        <v>165</v>
      </c>
      <c r="B4300" s="14" t="s">
        <v>77</v>
      </c>
      <c r="C4300" s="14" t="s">
        <v>3</v>
      </c>
      <c r="D4300" s="14">
        <v>2018</v>
      </c>
      <c r="E4300" s="14">
        <v>2018</v>
      </c>
      <c r="F4300" s="14" t="s">
        <v>260</v>
      </c>
      <c r="G4300" s="115">
        <v>13072</v>
      </c>
      <c r="H4300" s="115">
        <v>24923</v>
      </c>
      <c r="I4300" s="108"/>
      <c r="J4300" s="109">
        <v>0.97588126159554733</v>
      </c>
      <c r="K4300" s="109">
        <v>0.9353932584269663</v>
      </c>
      <c r="L4300" s="150"/>
      <c r="M4300" s="109"/>
      <c r="N4300" s="109"/>
    </row>
    <row r="4301" spans="1:14" s="106" customFormat="1">
      <c r="A4301" s="106" t="s">
        <v>166</v>
      </c>
      <c r="B4301" s="14" t="s">
        <v>77</v>
      </c>
      <c r="C4301" s="14" t="s">
        <v>3</v>
      </c>
      <c r="D4301" s="14">
        <v>2018</v>
      </c>
      <c r="E4301" s="14">
        <v>2018</v>
      </c>
      <c r="F4301" s="14" t="s">
        <v>260</v>
      </c>
      <c r="G4301" s="115">
        <v>19890</v>
      </c>
      <c r="H4301" s="115">
        <v>39123</v>
      </c>
      <c r="I4301" s="108"/>
      <c r="J4301" s="109">
        <v>0.81601731601731609</v>
      </c>
      <c r="K4301" s="109">
        <v>0.89189189189189189</v>
      </c>
      <c r="L4301" s="150"/>
      <c r="M4301" s="109"/>
      <c r="N4301" s="109"/>
    </row>
    <row r="4302" spans="1:14" s="106" customFormat="1">
      <c r="A4302" s="106" t="s">
        <v>167</v>
      </c>
      <c r="B4302" s="14" t="s">
        <v>77</v>
      </c>
      <c r="C4302" s="14" t="s">
        <v>3</v>
      </c>
      <c r="D4302" s="14">
        <v>2018</v>
      </c>
      <c r="E4302" s="14">
        <v>2018</v>
      </c>
      <c r="F4302" s="14" t="s">
        <v>260</v>
      </c>
      <c r="G4302" s="115">
        <v>45365</v>
      </c>
      <c r="H4302" s="115">
        <v>87007</v>
      </c>
      <c r="I4302" s="108"/>
      <c r="J4302" s="109">
        <v>0.99261538461538457</v>
      </c>
      <c r="K4302" s="109">
        <v>0.97373358348968109</v>
      </c>
      <c r="L4302" s="150"/>
      <c r="M4302" s="109"/>
      <c r="N4302" s="109"/>
    </row>
    <row r="4303" spans="1:14" s="106" customFormat="1">
      <c r="A4303" s="106" t="s">
        <v>168</v>
      </c>
      <c r="B4303" s="14" t="s">
        <v>77</v>
      </c>
      <c r="C4303" s="14" t="s">
        <v>3</v>
      </c>
      <c r="D4303" s="14">
        <v>2018</v>
      </c>
      <c r="E4303" s="14">
        <v>2018</v>
      </c>
      <c r="F4303" s="14" t="s">
        <v>260</v>
      </c>
      <c r="G4303" s="115">
        <v>14583</v>
      </c>
      <c r="H4303" s="115">
        <v>26016</v>
      </c>
      <c r="I4303" s="108"/>
      <c r="J4303" s="109">
        <v>0.96562032884902838</v>
      </c>
      <c r="K4303" s="109">
        <v>0.96539792387543255</v>
      </c>
      <c r="L4303" s="150"/>
      <c r="M4303" s="109"/>
      <c r="N4303" s="109"/>
    </row>
    <row r="4304" spans="1:14" s="106" customFormat="1">
      <c r="A4304" s="106" t="s">
        <v>169</v>
      </c>
      <c r="B4304" s="14" t="s">
        <v>78</v>
      </c>
      <c r="C4304" s="14" t="s">
        <v>3</v>
      </c>
      <c r="D4304" s="14">
        <v>2018</v>
      </c>
      <c r="E4304" s="14">
        <v>2018</v>
      </c>
      <c r="F4304" s="14" t="s">
        <v>260</v>
      </c>
      <c r="G4304" s="115">
        <v>12367</v>
      </c>
      <c r="H4304" s="115">
        <v>23062</v>
      </c>
      <c r="I4304" s="108"/>
      <c r="J4304" s="109">
        <v>0.93834586466165415</v>
      </c>
      <c r="K4304" s="109">
        <v>0.95029821073558651</v>
      </c>
      <c r="L4304" s="150"/>
      <c r="M4304" s="109"/>
      <c r="N4304" s="109"/>
    </row>
    <row r="4305" spans="1:14" s="106" customFormat="1">
      <c r="A4305" s="106" t="s">
        <v>170</v>
      </c>
      <c r="B4305" s="14" t="s">
        <v>78</v>
      </c>
      <c r="C4305" s="14" t="s">
        <v>3</v>
      </c>
      <c r="D4305" s="14">
        <v>2018</v>
      </c>
      <c r="E4305" s="14">
        <v>2018</v>
      </c>
      <c r="F4305" s="14" t="s">
        <v>260</v>
      </c>
      <c r="G4305" s="115">
        <v>153</v>
      </c>
      <c r="H4305" s="115">
        <v>259</v>
      </c>
      <c r="I4305" s="108"/>
      <c r="J4305" s="109">
        <v>1</v>
      </c>
      <c r="K4305" s="109">
        <v>1</v>
      </c>
      <c r="L4305" s="150"/>
      <c r="M4305" s="109"/>
      <c r="N4305" s="109"/>
    </row>
    <row r="4306" spans="1:14" s="106" customFormat="1">
      <c r="A4306" s="106" t="s">
        <v>171</v>
      </c>
      <c r="B4306" s="14" t="s">
        <v>78</v>
      </c>
      <c r="C4306" s="14" t="s">
        <v>3</v>
      </c>
      <c r="D4306" s="14">
        <v>2018</v>
      </c>
      <c r="E4306" s="14">
        <v>2018</v>
      </c>
      <c r="F4306" s="14" t="s">
        <v>260</v>
      </c>
      <c r="G4306" s="115">
        <v>3127</v>
      </c>
      <c r="H4306" s="115">
        <v>6419</v>
      </c>
      <c r="I4306" s="108"/>
      <c r="J4306" s="109">
        <v>0.93121693121693117</v>
      </c>
      <c r="K4306" s="109">
        <v>0.88524590163934425</v>
      </c>
      <c r="L4306" s="150"/>
      <c r="M4306" s="109"/>
      <c r="N4306" s="109"/>
    </row>
    <row r="4307" spans="1:14" s="106" customFormat="1">
      <c r="A4307" s="106" t="s">
        <v>172</v>
      </c>
      <c r="B4307" s="14" t="s">
        <v>77</v>
      </c>
      <c r="C4307" s="14" t="s">
        <v>3</v>
      </c>
      <c r="D4307" s="14">
        <v>2018</v>
      </c>
      <c r="E4307" s="14">
        <v>2018</v>
      </c>
      <c r="F4307" s="14" t="s">
        <v>260</v>
      </c>
      <c r="G4307" s="115">
        <v>20761</v>
      </c>
      <c r="H4307" s="115">
        <v>38145</v>
      </c>
      <c r="I4307" s="108"/>
      <c r="J4307" s="109">
        <v>0.9719626168224299</v>
      </c>
      <c r="K4307" s="109">
        <v>0.95833333333333337</v>
      </c>
      <c r="L4307" s="150"/>
      <c r="M4307" s="109"/>
      <c r="N4307" s="109"/>
    </row>
    <row r="4308" spans="1:14" s="106" customFormat="1">
      <c r="A4308" s="106" t="s">
        <v>173</v>
      </c>
      <c r="B4308" s="14" t="s">
        <v>77</v>
      </c>
      <c r="C4308" s="14" t="s">
        <v>3</v>
      </c>
      <c r="D4308" s="14">
        <v>2018</v>
      </c>
      <c r="E4308" s="14">
        <v>2018</v>
      </c>
      <c r="F4308" s="14" t="s">
        <v>260</v>
      </c>
      <c r="G4308" s="115">
        <v>16778</v>
      </c>
      <c r="H4308" s="115">
        <v>29264</v>
      </c>
      <c r="I4308" s="108"/>
      <c r="J4308" s="109">
        <v>0.9401408450704225</v>
      </c>
      <c r="K4308" s="109">
        <v>0.5461538461538461</v>
      </c>
      <c r="L4308" s="150"/>
      <c r="M4308" s="109"/>
      <c r="N4308" s="109"/>
    </row>
    <row r="4309" spans="1:14" s="106" customFormat="1">
      <c r="A4309" s="106" t="s">
        <v>174</v>
      </c>
      <c r="B4309" s="14" t="s">
        <v>78</v>
      </c>
      <c r="C4309" s="14" t="s">
        <v>3</v>
      </c>
      <c r="D4309" s="14">
        <v>2018</v>
      </c>
      <c r="E4309" s="14">
        <v>2018</v>
      </c>
      <c r="F4309" s="14" t="s">
        <v>260</v>
      </c>
      <c r="G4309" s="115">
        <v>38318</v>
      </c>
      <c r="H4309" s="115">
        <v>80036</v>
      </c>
      <c r="I4309" s="108"/>
      <c r="J4309" s="109">
        <v>0.97318007662835249</v>
      </c>
      <c r="K4309" s="109">
        <v>0.9395562356541699</v>
      </c>
      <c r="L4309" s="150"/>
      <c r="M4309" s="109"/>
      <c r="N4309" s="109"/>
    </row>
    <row r="4310" spans="1:14" s="106" customFormat="1">
      <c r="A4310" s="106" t="s">
        <v>175</v>
      </c>
      <c r="B4310" s="14" t="s">
        <v>78</v>
      </c>
      <c r="C4310" s="14" t="s">
        <v>3</v>
      </c>
      <c r="D4310" s="14">
        <v>2018</v>
      </c>
      <c r="E4310" s="14">
        <v>2018</v>
      </c>
      <c r="F4310" s="14" t="s">
        <v>260</v>
      </c>
      <c r="G4310" s="115">
        <v>5374</v>
      </c>
      <c r="H4310" s="115">
        <v>12262</v>
      </c>
      <c r="I4310" s="108"/>
      <c r="J4310" s="109">
        <v>0.98207885304659504</v>
      </c>
      <c r="K4310" s="109">
        <v>0.94690265486725667</v>
      </c>
      <c r="L4310" s="150"/>
      <c r="M4310" s="109"/>
      <c r="N4310" s="109"/>
    </row>
    <row r="4311" spans="1:14" s="106" customFormat="1">
      <c r="A4311" s="106" t="s">
        <v>176</v>
      </c>
      <c r="B4311" s="14" t="s">
        <v>78</v>
      </c>
      <c r="C4311" s="14" t="s">
        <v>3</v>
      </c>
      <c r="D4311" s="14">
        <v>2018</v>
      </c>
      <c r="E4311" s="14">
        <v>2018</v>
      </c>
      <c r="F4311" s="14" t="s">
        <v>260</v>
      </c>
      <c r="G4311" s="115">
        <v>4184</v>
      </c>
      <c r="H4311" s="115">
        <v>8982</v>
      </c>
      <c r="I4311" s="108"/>
      <c r="J4311" s="109">
        <v>0.92405063291139244</v>
      </c>
      <c r="K4311" s="109">
        <v>0.94565217391304346</v>
      </c>
      <c r="L4311" s="150"/>
      <c r="M4311" s="109"/>
      <c r="N4311" s="109"/>
    </row>
    <row r="4312" spans="1:14" s="106" customFormat="1">
      <c r="A4312" s="106" t="s">
        <v>177</v>
      </c>
      <c r="B4312" s="14" t="s">
        <v>78</v>
      </c>
      <c r="C4312" s="14" t="s">
        <v>3</v>
      </c>
      <c r="D4312" s="14">
        <v>2018</v>
      </c>
      <c r="E4312" s="14">
        <v>2018</v>
      </c>
      <c r="F4312" s="14" t="s">
        <v>260</v>
      </c>
      <c r="G4312" s="115">
        <v>990</v>
      </c>
      <c r="H4312" s="115">
        <v>1673</v>
      </c>
      <c r="I4312" s="108"/>
      <c r="J4312" s="109">
        <v>0.9137931034482758</v>
      </c>
      <c r="K4312" s="109">
        <v>0.86</v>
      </c>
      <c r="L4312" s="150"/>
      <c r="M4312" s="109"/>
      <c r="N4312" s="109"/>
    </row>
    <row r="4313" spans="1:14" s="106" customFormat="1">
      <c r="A4313" s="106" t="s">
        <v>178</v>
      </c>
      <c r="B4313" s="14" t="s">
        <v>77</v>
      </c>
      <c r="C4313" s="14" t="s">
        <v>3</v>
      </c>
      <c r="D4313" s="14">
        <v>2018</v>
      </c>
      <c r="E4313" s="14">
        <v>2018</v>
      </c>
      <c r="F4313" s="14" t="s">
        <v>260</v>
      </c>
      <c r="G4313" s="115">
        <v>51376</v>
      </c>
      <c r="H4313" s="115">
        <v>117240</v>
      </c>
      <c r="I4313" s="108"/>
      <c r="J4313" s="109">
        <v>0.98858146684233639</v>
      </c>
      <c r="K4313" s="109">
        <v>0.78510028653295127</v>
      </c>
      <c r="L4313" s="150"/>
      <c r="M4313" s="109"/>
      <c r="N4313" s="109"/>
    </row>
    <row r="4314" spans="1:14" s="106" customFormat="1">
      <c r="A4314" s="106" t="s">
        <v>179</v>
      </c>
      <c r="B4314" s="14" t="s">
        <v>78</v>
      </c>
      <c r="C4314" s="14" t="s">
        <v>3</v>
      </c>
      <c r="D4314" s="14">
        <v>2018</v>
      </c>
      <c r="E4314" s="14">
        <v>2018</v>
      </c>
      <c r="F4314" s="14" t="s">
        <v>260</v>
      </c>
      <c r="G4314" s="115">
        <v>2679</v>
      </c>
      <c r="H4314" s="115">
        <v>4702</v>
      </c>
      <c r="I4314" s="108"/>
      <c r="J4314" s="109">
        <v>0.97315436241610742</v>
      </c>
      <c r="K4314" s="109">
        <v>0.9553571428571429</v>
      </c>
      <c r="L4314" s="150"/>
      <c r="M4314" s="109"/>
      <c r="N4314" s="109"/>
    </row>
    <row r="4315" spans="1:14" s="106" customFormat="1">
      <c r="A4315" s="106" t="s">
        <v>180</v>
      </c>
      <c r="B4315" s="14" t="s">
        <v>77</v>
      </c>
      <c r="C4315" s="14" t="s">
        <v>3</v>
      </c>
      <c r="D4315" s="14">
        <v>2018</v>
      </c>
      <c r="E4315" s="14">
        <v>2018</v>
      </c>
      <c r="F4315" s="14" t="s">
        <v>260</v>
      </c>
      <c r="G4315" s="115">
        <v>34548</v>
      </c>
      <c r="H4315" s="115">
        <v>67471</v>
      </c>
      <c r="I4315" s="108"/>
      <c r="J4315" s="109">
        <v>0.98361650485436891</v>
      </c>
      <c r="K4315" s="109">
        <v>0.97121535181236673</v>
      </c>
      <c r="L4315" s="150"/>
      <c r="M4315" s="109"/>
      <c r="N4315" s="109"/>
    </row>
    <row r="4316" spans="1:14" s="106" customFormat="1">
      <c r="A4316" s="106" t="s">
        <v>181</v>
      </c>
      <c r="B4316" s="14" t="s">
        <v>77</v>
      </c>
      <c r="C4316" s="14" t="s">
        <v>3</v>
      </c>
      <c r="D4316" s="14">
        <v>2018</v>
      </c>
      <c r="E4316" s="14">
        <v>2018</v>
      </c>
      <c r="F4316" s="14" t="s">
        <v>260</v>
      </c>
      <c r="G4316" s="115">
        <v>10145</v>
      </c>
      <c r="H4316" s="115">
        <v>18544</v>
      </c>
      <c r="I4316" s="108"/>
      <c r="J4316" s="109">
        <v>0.85263157894736841</v>
      </c>
      <c r="K4316" s="109">
        <v>0.90821256038647347</v>
      </c>
      <c r="L4316" s="150"/>
      <c r="M4316" s="109"/>
      <c r="N4316" s="109"/>
    </row>
    <row r="4317" spans="1:14">
      <c r="A4317" s="106" t="s">
        <v>182</v>
      </c>
      <c r="B4317" s="14" t="s">
        <v>78</v>
      </c>
      <c r="C4317" s="14" t="s">
        <v>3</v>
      </c>
      <c r="D4317" s="14">
        <v>2018</v>
      </c>
      <c r="E4317" s="14">
        <v>2018</v>
      </c>
      <c r="F4317" s="14" t="s">
        <v>260</v>
      </c>
      <c r="G4317" s="112">
        <v>6053</v>
      </c>
      <c r="H4317" s="115">
        <v>12884</v>
      </c>
      <c r="I4317" s="108"/>
      <c r="J4317" s="109">
        <v>0.98774509803921573</v>
      </c>
      <c r="K4317" s="109">
        <v>0.97222222222222221</v>
      </c>
      <c r="L4317" s="150"/>
      <c r="M4317" s="109"/>
      <c r="N4317" s="109"/>
    </row>
    <row r="4318" spans="1:14" s="106" customFormat="1">
      <c r="A4318" s="56" t="s">
        <v>183</v>
      </c>
      <c r="B4318" s="14" t="s">
        <v>66</v>
      </c>
      <c r="C4318" s="14" t="s">
        <v>194</v>
      </c>
      <c r="D4318" s="14">
        <v>2018</v>
      </c>
      <c r="E4318" s="14">
        <v>2018</v>
      </c>
      <c r="F4318" s="14" t="s">
        <v>260</v>
      </c>
      <c r="G4318" s="166">
        <v>1959612</v>
      </c>
      <c r="H4318" s="166">
        <v>4008084</v>
      </c>
      <c r="I4318" s="166"/>
      <c r="J4318" s="167">
        <v>0.98094222022572852</v>
      </c>
      <c r="K4318" s="167">
        <v>0.90998728960443709</v>
      </c>
      <c r="L4318" s="149"/>
      <c r="M4318" s="30"/>
      <c r="N4318" s="167"/>
    </row>
    <row r="4319" spans="1:14" s="106" customFormat="1">
      <c r="A4319" s="56" t="s">
        <v>184</v>
      </c>
      <c r="B4319" s="14" t="s">
        <v>77</v>
      </c>
      <c r="C4319" s="14" t="s">
        <v>194</v>
      </c>
      <c r="D4319" s="14">
        <v>2018</v>
      </c>
      <c r="E4319" s="14">
        <v>2018</v>
      </c>
      <c r="F4319" s="14" t="s">
        <v>260</v>
      </c>
      <c r="G4319" s="166">
        <v>55019</v>
      </c>
      <c r="H4319" s="166">
        <v>103106</v>
      </c>
      <c r="I4319" s="166"/>
      <c r="J4319" s="167">
        <v>0.98415374241402565</v>
      </c>
      <c r="K4319" s="167">
        <v>0.970873786407767</v>
      </c>
      <c r="L4319" s="149"/>
      <c r="M4319" s="30"/>
      <c r="N4319" s="167"/>
    </row>
    <row r="4320" spans="1:14" s="106" customFormat="1">
      <c r="A4320" s="56" t="s">
        <v>185</v>
      </c>
      <c r="B4320" s="14" t="s">
        <v>78</v>
      </c>
      <c r="C4320" s="14" t="s">
        <v>194</v>
      </c>
      <c r="D4320" s="14">
        <v>2018</v>
      </c>
      <c r="E4320" s="14">
        <v>2018</v>
      </c>
      <c r="F4320" s="14" t="s">
        <v>260</v>
      </c>
      <c r="G4320" s="166">
        <v>79</v>
      </c>
      <c r="H4320" s="166">
        <v>141</v>
      </c>
      <c r="I4320" s="166"/>
      <c r="J4320" s="167">
        <v>1</v>
      </c>
      <c r="K4320" s="167">
        <v>0.66666666666666663</v>
      </c>
      <c r="L4320" s="149"/>
      <c r="M4320" s="30"/>
      <c r="N4320" s="167"/>
    </row>
    <row r="4321" spans="1:14" s="106" customFormat="1">
      <c r="A4321" s="56" t="s">
        <v>186</v>
      </c>
      <c r="B4321" s="14" t="s">
        <v>78</v>
      </c>
      <c r="C4321" s="14" t="s">
        <v>194</v>
      </c>
      <c r="D4321" s="14">
        <v>2018</v>
      </c>
      <c r="E4321" s="14">
        <v>2018</v>
      </c>
      <c r="F4321" s="14" t="s">
        <v>260</v>
      </c>
      <c r="G4321" s="166">
        <v>1571</v>
      </c>
      <c r="H4321" s="166">
        <v>2838</v>
      </c>
      <c r="I4321" s="166"/>
      <c r="J4321" s="167">
        <v>0.98648648648648651</v>
      </c>
      <c r="K4321" s="167">
        <v>0.97959183673469385</v>
      </c>
      <c r="L4321" s="149"/>
      <c r="M4321" s="30"/>
      <c r="N4321" s="167"/>
    </row>
    <row r="4322" spans="1:14">
      <c r="A4322" s="56" t="s">
        <v>187</v>
      </c>
      <c r="B4322" s="14" t="s">
        <v>78</v>
      </c>
      <c r="C4322" s="14" t="s">
        <v>194</v>
      </c>
      <c r="D4322" s="14">
        <v>2018</v>
      </c>
      <c r="E4322" s="14">
        <v>2018</v>
      </c>
      <c r="F4322" s="14" t="s">
        <v>260</v>
      </c>
      <c r="G4322" s="166">
        <v>16903</v>
      </c>
      <c r="H4322" s="166">
        <v>30858</v>
      </c>
      <c r="I4322" s="166"/>
      <c r="J4322" s="167">
        <v>0.89900249376558605</v>
      </c>
      <c r="K4322" s="167">
        <v>0.97044334975369462</v>
      </c>
      <c r="L4322" s="149"/>
      <c r="M4322" s="30"/>
      <c r="N4322" s="167"/>
    </row>
    <row r="4323" spans="1:14">
      <c r="A4323" s="56" t="s">
        <v>188</v>
      </c>
      <c r="B4323" s="14" t="s">
        <v>78</v>
      </c>
      <c r="C4323" s="14" t="s">
        <v>194</v>
      </c>
      <c r="D4323" s="14">
        <v>2018</v>
      </c>
      <c r="E4323" s="14">
        <v>2018</v>
      </c>
      <c r="F4323" s="14" t="s">
        <v>260</v>
      </c>
      <c r="G4323" s="166">
        <v>2732</v>
      </c>
      <c r="H4323" s="166">
        <v>4961</v>
      </c>
      <c r="I4323" s="166"/>
      <c r="J4323" s="167">
        <v>0.97560975609756095</v>
      </c>
      <c r="K4323" s="167">
        <v>0.97333333333333338</v>
      </c>
      <c r="L4323" s="149"/>
      <c r="M4323" s="30"/>
      <c r="N4323" s="167"/>
    </row>
    <row r="4324" spans="1:14">
      <c r="A4324" s="56" t="s">
        <v>189</v>
      </c>
      <c r="B4324" s="14" t="s">
        <v>78</v>
      </c>
      <c r="C4324" s="14" t="s">
        <v>194</v>
      </c>
      <c r="D4324" s="14">
        <v>2018</v>
      </c>
      <c r="E4324" s="14">
        <v>2018</v>
      </c>
      <c r="F4324" s="14" t="s">
        <v>260</v>
      </c>
      <c r="G4324" s="166">
        <v>672</v>
      </c>
      <c r="H4324" s="166">
        <v>1475</v>
      </c>
      <c r="I4324" s="166"/>
      <c r="J4324" s="167">
        <v>0.94117647058823528</v>
      </c>
      <c r="K4324" s="167">
        <v>0.80952380952380953</v>
      </c>
      <c r="L4324" s="149"/>
      <c r="M4324" s="30"/>
      <c r="N4324" s="167"/>
    </row>
    <row r="4325" spans="1:14">
      <c r="A4325" s="56" t="s">
        <v>190</v>
      </c>
      <c r="B4325" s="14" t="s">
        <v>77</v>
      </c>
      <c r="C4325" s="14" t="s">
        <v>194</v>
      </c>
      <c r="D4325" s="14">
        <v>2018</v>
      </c>
      <c r="E4325" s="14">
        <v>2018</v>
      </c>
      <c r="F4325" s="14" t="s">
        <v>260</v>
      </c>
      <c r="G4325" s="166">
        <v>30879</v>
      </c>
      <c r="H4325" s="166">
        <v>61557</v>
      </c>
      <c r="I4325" s="166"/>
      <c r="J4325" s="167">
        <v>0.97599164926931103</v>
      </c>
      <c r="K4325" s="167">
        <v>0.97228144989339016</v>
      </c>
      <c r="L4325" s="149"/>
      <c r="M4325" s="30"/>
      <c r="N4325" s="167"/>
    </row>
    <row r="4326" spans="1:14">
      <c r="A4326" s="56" t="s">
        <v>191</v>
      </c>
      <c r="B4326" s="14" t="s">
        <v>78</v>
      </c>
      <c r="C4326" s="14" t="s">
        <v>194</v>
      </c>
      <c r="D4326" s="14">
        <v>2018</v>
      </c>
      <c r="E4326" s="14">
        <v>2018</v>
      </c>
      <c r="F4326" s="14" t="s">
        <v>260</v>
      </c>
      <c r="G4326" s="166">
        <v>2571</v>
      </c>
      <c r="H4326" s="166">
        <v>5134</v>
      </c>
      <c r="I4326" s="166"/>
      <c r="J4326" s="167">
        <v>1</v>
      </c>
      <c r="K4326" s="167">
        <v>0.91578947368421049</v>
      </c>
      <c r="L4326" s="149"/>
      <c r="M4326" s="30"/>
      <c r="N4326" s="167"/>
    </row>
    <row r="4327" spans="1:14">
      <c r="A4327" s="56" t="s">
        <v>192</v>
      </c>
      <c r="B4327" s="14" t="s">
        <v>78</v>
      </c>
      <c r="C4327" s="14" t="s">
        <v>194</v>
      </c>
      <c r="D4327" s="14">
        <v>2018</v>
      </c>
      <c r="E4327" s="14">
        <v>2018</v>
      </c>
      <c r="F4327" s="14" t="s">
        <v>260</v>
      </c>
      <c r="G4327" s="166">
        <v>6459</v>
      </c>
      <c r="H4327" s="166">
        <v>11192</v>
      </c>
      <c r="I4327" s="166"/>
      <c r="J4327" s="167">
        <v>0.97435897435897434</v>
      </c>
      <c r="K4327" s="167">
        <v>1</v>
      </c>
      <c r="L4327" s="149"/>
      <c r="M4327" s="30"/>
      <c r="N4327" s="167"/>
    </row>
    <row r="4328" spans="1:14">
      <c r="A4328" s="106" t="s">
        <v>134</v>
      </c>
      <c r="B4328" s="14" t="s">
        <v>77</v>
      </c>
      <c r="C4328" s="14" t="s">
        <v>194</v>
      </c>
      <c r="D4328" s="14">
        <v>2018</v>
      </c>
      <c r="E4328" s="14">
        <v>2018</v>
      </c>
      <c r="F4328" s="14" t="s">
        <v>260</v>
      </c>
      <c r="G4328" s="166">
        <v>89727</v>
      </c>
      <c r="H4328" s="166">
        <v>205940</v>
      </c>
      <c r="I4328" s="166"/>
      <c r="J4328" s="167">
        <v>0.93538913362701903</v>
      </c>
      <c r="K4328" s="167">
        <v>0.64233576642335766</v>
      </c>
      <c r="L4328" s="149"/>
      <c r="M4328" s="30"/>
      <c r="N4328" s="167"/>
    </row>
    <row r="4329" spans="1:14">
      <c r="A4329" s="106" t="s">
        <v>135</v>
      </c>
      <c r="B4329" s="14" t="s">
        <v>78</v>
      </c>
      <c r="C4329" s="14" t="s">
        <v>194</v>
      </c>
      <c r="D4329" s="14">
        <v>2018</v>
      </c>
      <c r="E4329" s="14">
        <v>2018</v>
      </c>
      <c r="F4329" s="14" t="s">
        <v>260</v>
      </c>
      <c r="G4329" s="166">
        <v>1487</v>
      </c>
      <c r="H4329" s="166">
        <v>3411</v>
      </c>
      <c r="I4329" s="166"/>
      <c r="J4329" s="167">
        <v>0.98550724637681164</v>
      </c>
      <c r="K4329" s="167">
        <v>0.95121951219512191</v>
      </c>
      <c r="L4329" s="149"/>
      <c r="M4329" s="30"/>
      <c r="N4329" s="167"/>
    </row>
    <row r="4330" spans="1:14">
      <c r="A4330" s="106" t="s">
        <v>136</v>
      </c>
      <c r="B4330" s="14" t="s">
        <v>78</v>
      </c>
      <c r="C4330" s="14" t="s">
        <v>194</v>
      </c>
      <c r="D4330" s="14">
        <v>2018</v>
      </c>
      <c r="E4330" s="14">
        <v>2018</v>
      </c>
      <c r="F4330" s="14" t="s">
        <v>260</v>
      </c>
      <c r="G4330" s="166">
        <v>11801</v>
      </c>
      <c r="H4330" s="166">
        <v>19743</v>
      </c>
      <c r="I4330" s="166"/>
      <c r="J4330" s="167">
        <v>0.9765625</v>
      </c>
      <c r="K4330" s="167">
        <v>0.9703504043126685</v>
      </c>
      <c r="L4330" s="149"/>
      <c r="M4330" s="30"/>
      <c r="N4330" s="167"/>
    </row>
    <row r="4331" spans="1:14">
      <c r="A4331" s="106" t="s">
        <v>137</v>
      </c>
      <c r="B4331" s="14" t="s">
        <v>78</v>
      </c>
      <c r="C4331" s="14" t="s">
        <v>194</v>
      </c>
      <c r="D4331" s="14">
        <v>2018</v>
      </c>
      <c r="E4331" s="14">
        <v>2018</v>
      </c>
      <c r="F4331" s="14" t="s">
        <v>260</v>
      </c>
      <c r="G4331" s="166">
        <v>16932</v>
      </c>
      <c r="H4331" s="166">
        <v>40404</v>
      </c>
      <c r="I4331" s="166"/>
      <c r="J4331" s="167">
        <v>0.99039999999999995</v>
      </c>
      <c r="K4331" s="167">
        <v>0.92225201072386054</v>
      </c>
      <c r="L4331" s="149"/>
      <c r="M4331" s="30"/>
      <c r="N4331" s="167"/>
    </row>
    <row r="4332" spans="1:14">
      <c r="A4332" s="106" t="s">
        <v>138</v>
      </c>
      <c r="B4332" s="14" t="s">
        <v>78</v>
      </c>
      <c r="C4332" s="14" t="s">
        <v>194</v>
      </c>
      <c r="D4332" s="14">
        <v>2018</v>
      </c>
      <c r="E4332" s="14">
        <v>2018</v>
      </c>
      <c r="F4332" s="14" t="s">
        <v>260</v>
      </c>
      <c r="G4332" s="166">
        <v>1042</v>
      </c>
      <c r="H4332" s="166">
        <v>1996</v>
      </c>
      <c r="I4332" s="166"/>
      <c r="J4332" s="167">
        <v>1</v>
      </c>
      <c r="K4332" s="167">
        <v>0.94444444444444442</v>
      </c>
      <c r="L4332" s="149"/>
      <c r="M4332" s="30"/>
      <c r="N4332" s="167"/>
    </row>
    <row r="4333" spans="1:14">
      <c r="A4333" s="106" t="s">
        <v>139</v>
      </c>
      <c r="B4333" s="14" t="s">
        <v>78</v>
      </c>
      <c r="C4333" s="14" t="s">
        <v>194</v>
      </c>
      <c r="D4333" s="14">
        <v>2018</v>
      </c>
      <c r="E4333" s="14">
        <v>2018</v>
      </c>
      <c r="F4333" s="14" t="s">
        <v>260</v>
      </c>
      <c r="G4333" s="166">
        <v>67900</v>
      </c>
      <c r="H4333" s="166">
        <v>156899</v>
      </c>
      <c r="I4333" s="166"/>
      <c r="J4333" s="167">
        <v>0.98148148148148151</v>
      </c>
      <c r="K4333" s="167">
        <v>0.92317939609236233</v>
      </c>
      <c r="L4333" s="149"/>
      <c r="M4333" s="30"/>
      <c r="N4333" s="167"/>
    </row>
    <row r="4334" spans="1:14">
      <c r="A4334" s="106" t="s">
        <v>140</v>
      </c>
      <c r="B4334" s="14" t="s">
        <v>78</v>
      </c>
      <c r="C4334" s="14" t="s">
        <v>194</v>
      </c>
      <c r="D4334" s="14">
        <v>2018</v>
      </c>
      <c r="E4334" s="14">
        <v>2018</v>
      </c>
      <c r="F4334" s="14" t="s">
        <v>260</v>
      </c>
      <c r="G4334" s="166">
        <v>10635</v>
      </c>
      <c r="H4334" s="166">
        <v>23910</v>
      </c>
      <c r="I4334" s="166"/>
      <c r="J4334" s="167">
        <v>1</v>
      </c>
      <c r="K4334" s="167">
        <v>0.96242774566473988</v>
      </c>
      <c r="L4334" s="149"/>
      <c r="M4334" s="30"/>
      <c r="N4334" s="167"/>
    </row>
    <row r="4335" spans="1:14">
      <c r="A4335" s="106" t="s">
        <v>141</v>
      </c>
      <c r="B4335" s="14" t="s">
        <v>78</v>
      </c>
      <c r="C4335" s="14" t="s">
        <v>194</v>
      </c>
      <c r="D4335" s="14">
        <v>2018</v>
      </c>
      <c r="E4335" s="14">
        <v>2018</v>
      </c>
      <c r="F4335" s="14" t="s">
        <v>260</v>
      </c>
      <c r="G4335" s="166">
        <v>6303</v>
      </c>
      <c r="H4335" s="166">
        <v>11576</v>
      </c>
      <c r="I4335" s="166"/>
      <c r="J4335" s="167">
        <v>0.94776119402985071</v>
      </c>
      <c r="K4335" s="167">
        <v>0.91443850267379678</v>
      </c>
      <c r="L4335" s="149"/>
      <c r="M4335" s="30"/>
      <c r="N4335" s="167"/>
    </row>
    <row r="4336" spans="1:14">
      <c r="A4336" s="106" t="s">
        <v>142</v>
      </c>
      <c r="B4336" s="14" t="s">
        <v>78</v>
      </c>
      <c r="C4336" s="14" t="s">
        <v>194</v>
      </c>
      <c r="D4336" s="14">
        <v>2018</v>
      </c>
      <c r="E4336" s="14">
        <v>2018</v>
      </c>
      <c r="F4336" s="14" t="s">
        <v>260</v>
      </c>
      <c r="G4336" s="166">
        <v>1521</v>
      </c>
      <c r="H4336" s="166">
        <v>3025</v>
      </c>
      <c r="I4336" s="166"/>
      <c r="J4336" s="167">
        <v>0.94871794871794868</v>
      </c>
      <c r="K4336" s="167">
        <v>0.76271186440677963</v>
      </c>
      <c r="L4336" s="149"/>
      <c r="M4336" s="30"/>
      <c r="N4336" s="167"/>
    </row>
    <row r="4337" spans="1:14">
      <c r="A4337" s="106" t="s">
        <v>143</v>
      </c>
      <c r="B4337" s="14" t="s">
        <v>79</v>
      </c>
      <c r="C4337" s="14" t="s">
        <v>194</v>
      </c>
      <c r="D4337" s="14">
        <v>2018</v>
      </c>
      <c r="E4337" s="14">
        <v>2018</v>
      </c>
      <c r="F4337" s="14" t="s">
        <v>260</v>
      </c>
      <c r="G4337" s="166">
        <v>547867</v>
      </c>
      <c r="H4337" s="166">
        <v>1083101</v>
      </c>
      <c r="I4337" s="166"/>
      <c r="J4337" s="167">
        <v>0.99228791773778924</v>
      </c>
      <c r="K4337" s="167">
        <v>0.91552887424958829</v>
      </c>
      <c r="L4337" s="149"/>
      <c r="M4337" s="30"/>
      <c r="N4337" s="167"/>
    </row>
    <row r="4338" spans="1:14">
      <c r="A4338" s="106" t="s">
        <v>144</v>
      </c>
      <c r="B4338" s="14" t="s">
        <v>78</v>
      </c>
      <c r="C4338" s="14" t="s">
        <v>194</v>
      </c>
      <c r="D4338" s="14">
        <v>2018</v>
      </c>
      <c r="E4338" s="14">
        <v>2018</v>
      </c>
      <c r="F4338" s="14" t="s">
        <v>260</v>
      </c>
      <c r="G4338" s="166">
        <v>11348</v>
      </c>
      <c r="H4338" s="166">
        <v>27455</v>
      </c>
      <c r="I4338" s="166"/>
      <c r="J4338" s="167">
        <v>0.99214659685863871</v>
      </c>
      <c r="K4338" s="167">
        <v>0.98734177215189878</v>
      </c>
      <c r="L4338" s="149"/>
      <c r="M4338" s="30"/>
      <c r="N4338" s="167"/>
    </row>
    <row r="4339" spans="1:14">
      <c r="A4339" s="106" t="s">
        <v>145</v>
      </c>
      <c r="B4339" s="14" t="s">
        <v>78</v>
      </c>
      <c r="C4339" s="14" t="s">
        <v>194</v>
      </c>
      <c r="D4339" s="14">
        <v>2018</v>
      </c>
      <c r="E4339" s="14">
        <v>2018</v>
      </c>
      <c r="F4339" s="14" t="s">
        <v>260</v>
      </c>
      <c r="G4339" s="166">
        <v>5987</v>
      </c>
      <c r="H4339" s="166">
        <v>9836</v>
      </c>
      <c r="I4339" s="166"/>
      <c r="J4339" s="167">
        <v>0.98566308243727596</v>
      </c>
      <c r="K4339" s="167">
        <v>0.92655367231638419</v>
      </c>
      <c r="L4339" s="149"/>
      <c r="M4339" s="30"/>
      <c r="N4339" s="167"/>
    </row>
    <row r="4340" spans="1:14">
      <c r="A4340" s="106" t="s">
        <v>146</v>
      </c>
      <c r="B4340" s="14" t="s">
        <v>78</v>
      </c>
      <c r="C4340" s="14" t="s">
        <v>194</v>
      </c>
      <c r="D4340" s="14">
        <v>2018</v>
      </c>
      <c r="E4340" s="14">
        <v>2018</v>
      </c>
      <c r="F4340" s="14" t="s">
        <v>260</v>
      </c>
      <c r="G4340" s="166">
        <v>1041</v>
      </c>
      <c r="H4340" s="166">
        <v>1930</v>
      </c>
      <c r="I4340" s="166"/>
      <c r="J4340" s="167">
        <v>0.94444444444444442</v>
      </c>
      <c r="K4340" s="167">
        <v>0.96</v>
      </c>
      <c r="L4340" s="149"/>
      <c r="M4340" s="30"/>
      <c r="N4340" s="167"/>
    </row>
    <row r="4341" spans="1:14">
      <c r="A4341" s="106" t="s">
        <v>147</v>
      </c>
      <c r="B4341" s="14" t="s">
        <v>78</v>
      </c>
      <c r="C4341" s="14" t="s">
        <v>194</v>
      </c>
      <c r="D4341" s="14">
        <v>2018</v>
      </c>
      <c r="E4341" s="14">
        <v>2018</v>
      </c>
      <c r="F4341" s="14" t="s">
        <v>260</v>
      </c>
      <c r="G4341" s="166">
        <v>6170</v>
      </c>
      <c r="H4341" s="166">
        <v>11424</v>
      </c>
      <c r="I4341" s="166"/>
      <c r="J4341" s="167">
        <v>0.92328767123287669</v>
      </c>
      <c r="K4341" s="167">
        <v>0.90036900369003692</v>
      </c>
      <c r="L4341" s="149"/>
      <c r="M4341" s="30"/>
      <c r="N4341" s="167"/>
    </row>
    <row r="4342" spans="1:14">
      <c r="A4342" s="106" t="s">
        <v>148</v>
      </c>
      <c r="B4342" s="14" t="s">
        <v>78</v>
      </c>
      <c r="C4342" s="14" t="s">
        <v>194</v>
      </c>
      <c r="D4342" s="14">
        <v>2018</v>
      </c>
      <c r="E4342" s="14">
        <v>2018</v>
      </c>
      <c r="F4342" s="14" t="s">
        <v>260</v>
      </c>
      <c r="G4342" s="166">
        <v>22977</v>
      </c>
      <c r="H4342" s="166">
        <v>52829</v>
      </c>
      <c r="I4342" s="166"/>
      <c r="J4342" s="167">
        <v>0.98982188295165396</v>
      </c>
      <c r="K4342" s="167">
        <v>0.96969696969696972</v>
      </c>
      <c r="L4342" s="149"/>
      <c r="M4342" s="30"/>
      <c r="N4342" s="167"/>
    </row>
    <row r="4343" spans="1:14">
      <c r="A4343" s="106" t="s">
        <v>149</v>
      </c>
      <c r="B4343" s="14" t="s">
        <v>78</v>
      </c>
      <c r="C4343" s="14" t="s">
        <v>194</v>
      </c>
      <c r="D4343" s="14">
        <v>2018</v>
      </c>
      <c r="E4343" s="14">
        <v>2018</v>
      </c>
      <c r="F4343" s="14" t="s">
        <v>260</v>
      </c>
      <c r="G4343" s="166">
        <v>595</v>
      </c>
      <c r="H4343" s="166">
        <v>1224</v>
      </c>
      <c r="I4343" s="166"/>
      <c r="J4343" s="167">
        <v>1</v>
      </c>
      <c r="K4343" s="167">
        <v>0.94736842105263153</v>
      </c>
      <c r="L4343" s="149"/>
      <c r="M4343" s="30"/>
      <c r="N4343" s="167"/>
    </row>
    <row r="4344" spans="1:14">
      <c r="A4344" s="106" t="s">
        <v>150</v>
      </c>
      <c r="B4344" s="14" t="s">
        <v>78</v>
      </c>
      <c r="C4344" s="14" t="s">
        <v>194</v>
      </c>
      <c r="D4344" s="14">
        <v>2018</v>
      </c>
      <c r="E4344" s="14">
        <v>2018</v>
      </c>
      <c r="F4344" s="14" t="s">
        <v>260</v>
      </c>
      <c r="G4344" s="166">
        <v>403</v>
      </c>
      <c r="H4344" s="166">
        <v>698</v>
      </c>
      <c r="I4344" s="166"/>
      <c r="J4344" s="167">
        <v>1</v>
      </c>
      <c r="K4344" s="167">
        <v>0.94117647058823528</v>
      </c>
      <c r="L4344" s="149"/>
      <c r="M4344" s="30"/>
      <c r="N4344" s="167"/>
    </row>
    <row r="4345" spans="1:14">
      <c r="A4345" s="106" t="s">
        <v>151</v>
      </c>
      <c r="B4345" s="14" t="s">
        <v>78</v>
      </c>
      <c r="C4345" s="14" t="s">
        <v>194</v>
      </c>
      <c r="D4345" s="14">
        <v>2018</v>
      </c>
      <c r="E4345" s="14">
        <v>2018</v>
      </c>
      <c r="F4345" s="14" t="s">
        <v>260</v>
      </c>
      <c r="G4345" s="166">
        <v>21349</v>
      </c>
      <c r="H4345" s="166">
        <v>47635</v>
      </c>
      <c r="I4345" s="166"/>
      <c r="J4345" s="167">
        <v>0.99575911789652249</v>
      </c>
      <c r="K4345" s="167">
        <v>0.93610223642172519</v>
      </c>
      <c r="L4345" s="149"/>
      <c r="M4345" s="30"/>
      <c r="N4345" s="167"/>
    </row>
    <row r="4346" spans="1:14">
      <c r="A4346" s="106" t="s">
        <v>152</v>
      </c>
      <c r="B4346" s="14" t="s">
        <v>78</v>
      </c>
      <c r="C4346" s="14" t="s">
        <v>194</v>
      </c>
      <c r="D4346" s="14">
        <v>2018</v>
      </c>
      <c r="E4346" s="14">
        <v>2018</v>
      </c>
      <c r="F4346" s="14" t="s">
        <v>260</v>
      </c>
      <c r="G4346" s="166">
        <v>3052</v>
      </c>
      <c r="H4346" s="166">
        <v>6077</v>
      </c>
      <c r="I4346" s="166"/>
      <c r="J4346" s="167">
        <v>0.93865030674846628</v>
      </c>
      <c r="K4346" s="167">
        <v>0.89622641509433965</v>
      </c>
      <c r="L4346" s="149"/>
      <c r="M4346" s="30"/>
      <c r="N4346" s="167"/>
    </row>
    <row r="4347" spans="1:14">
      <c r="A4347" s="106" t="s">
        <v>153</v>
      </c>
      <c r="B4347" s="14" t="s">
        <v>78</v>
      </c>
      <c r="C4347" s="14" t="s">
        <v>194</v>
      </c>
      <c r="D4347" s="14">
        <v>2018</v>
      </c>
      <c r="E4347" s="14">
        <v>2018</v>
      </c>
      <c r="F4347" s="14" t="s">
        <v>260</v>
      </c>
      <c r="G4347" s="166">
        <v>3964</v>
      </c>
      <c r="H4347" s="166">
        <v>6748</v>
      </c>
      <c r="I4347" s="166"/>
      <c r="J4347" s="167">
        <v>0.77653631284916202</v>
      </c>
      <c r="K4347" s="167">
        <v>0.72916666666666663</v>
      </c>
      <c r="L4347" s="149"/>
      <c r="M4347" s="30"/>
      <c r="N4347" s="167"/>
    </row>
    <row r="4348" spans="1:14">
      <c r="A4348" s="106" t="s">
        <v>154</v>
      </c>
      <c r="B4348" s="14" t="s">
        <v>77</v>
      </c>
      <c r="C4348" s="14" t="s">
        <v>194</v>
      </c>
      <c r="D4348" s="14">
        <v>2018</v>
      </c>
      <c r="E4348" s="14">
        <v>2018</v>
      </c>
      <c r="F4348" s="14" t="s">
        <v>260</v>
      </c>
      <c r="G4348" s="166">
        <v>111321</v>
      </c>
      <c r="H4348" s="166">
        <v>224263</v>
      </c>
      <c r="I4348" s="166"/>
      <c r="J4348" s="167">
        <v>0.99197145405887599</v>
      </c>
      <c r="K4348" s="167">
        <v>0.99799196787148592</v>
      </c>
      <c r="L4348" s="149"/>
      <c r="M4348" s="30"/>
      <c r="N4348" s="167"/>
    </row>
    <row r="4349" spans="1:14">
      <c r="A4349" s="106" t="s">
        <v>155</v>
      </c>
      <c r="B4349" s="14" t="s">
        <v>77</v>
      </c>
      <c r="C4349" s="14" t="s">
        <v>194</v>
      </c>
      <c r="D4349" s="14">
        <v>2018</v>
      </c>
      <c r="E4349" s="14">
        <v>2018</v>
      </c>
      <c r="F4349" s="14" t="s">
        <v>260</v>
      </c>
      <c r="G4349" s="166">
        <v>8387</v>
      </c>
      <c r="H4349" s="166">
        <v>15593</v>
      </c>
      <c r="I4349" s="166"/>
      <c r="J4349" s="167">
        <v>1</v>
      </c>
      <c r="K4349" s="167">
        <v>0.8867924528301887</v>
      </c>
      <c r="L4349" s="149"/>
      <c r="M4349" s="30"/>
      <c r="N4349" s="167"/>
    </row>
    <row r="4350" spans="1:14">
      <c r="A4350" s="106" t="s">
        <v>156</v>
      </c>
      <c r="B4350" s="14" t="s">
        <v>78</v>
      </c>
      <c r="C4350" s="14" t="s">
        <v>194</v>
      </c>
      <c r="D4350" s="14">
        <v>2018</v>
      </c>
      <c r="E4350" s="14">
        <v>2018</v>
      </c>
      <c r="F4350" s="14" t="s">
        <v>260</v>
      </c>
      <c r="G4350" s="166">
        <v>1191</v>
      </c>
      <c r="H4350" s="166">
        <v>2189</v>
      </c>
      <c r="I4350" s="166"/>
      <c r="J4350" s="167">
        <v>0.984375</v>
      </c>
      <c r="K4350" s="167">
        <v>0.83783783783783783</v>
      </c>
      <c r="L4350" s="149"/>
      <c r="M4350" s="30"/>
      <c r="N4350" s="167"/>
    </row>
    <row r="4351" spans="1:14">
      <c r="A4351" s="106" t="s">
        <v>157</v>
      </c>
      <c r="B4351" s="14" t="s">
        <v>78</v>
      </c>
      <c r="C4351" s="14" t="s">
        <v>194</v>
      </c>
      <c r="D4351" s="14">
        <v>2018</v>
      </c>
      <c r="E4351" s="14">
        <v>2018</v>
      </c>
      <c r="F4351" s="14" t="s">
        <v>260</v>
      </c>
      <c r="G4351" s="166">
        <v>117728</v>
      </c>
      <c r="H4351" s="166">
        <v>258144</v>
      </c>
      <c r="I4351" s="166"/>
      <c r="J4351" s="167">
        <v>0.98698299391140043</v>
      </c>
      <c r="K4351" s="167">
        <v>0.89484240687679084</v>
      </c>
      <c r="L4351" s="149"/>
      <c r="M4351" s="30"/>
      <c r="N4351" s="167"/>
    </row>
    <row r="4352" spans="1:14">
      <c r="A4352" s="106" t="s">
        <v>158</v>
      </c>
      <c r="B4352" s="14" t="s">
        <v>77</v>
      </c>
      <c r="C4352" s="14" t="s">
        <v>194</v>
      </c>
      <c r="D4352" s="14">
        <v>2018</v>
      </c>
      <c r="E4352" s="14">
        <v>2018</v>
      </c>
      <c r="F4352" s="14" t="s">
        <v>260</v>
      </c>
      <c r="G4352" s="166">
        <v>94749</v>
      </c>
      <c r="H4352" s="166">
        <v>199442</v>
      </c>
      <c r="I4352" s="166"/>
      <c r="J4352" s="167">
        <v>0.99282678002125402</v>
      </c>
      <c r="K4352" s="167">
        <v>0.79260543038705955</v>
      </c>
      <c r="L4352" s="149"/>
      <c r="M4352" s="30"/>
      <c r="N4352" s="167"/>
    </row>
    <row r="4353" spans="1:14">
      <c r="A4353" s="106" t="s">
        <v>159</v>
      </c>
      <c r="B4353" s="14" t="s">
        <v>78</v>
      </c>
      <c r="C4353" s="14" t="s">
        <v>194</v>
      </c>
      <c r="D4353" s="14">
        <v>2018</v>
      </c>
      <c r="E4353" s="14">
        <v>2018</v>
      </c>
      <c r="F4353" s="14" t="s">
        <v>260</v>
      </c>
      <c r="G4353" s="166">
        <v>2126</v>
      </c>
      <c r="H4353" s="166">
        <v>4655</v>
      </c>
      <c r="I4353" s="166"/>
      <c r="J4353" s="167">
        <v>1</v>
      </c>
      <c r="K4353" s="167">
        <v>0.97014925373134331</v>
      </c>
      <c r="L4353" s="149"/>
      <c r="M4353" s="30"/>
      <c r="N4353" s="167"/>
    </row>
    <row r="4354" spans="1:14">
      <c r="A4354" s="106" t="s">
        <v>160</v>
      </c>
      <c r="B4354" s="14" t="s">
        <v>78</v>
      </c>
      <c r="C4354" s="14" t="s">
        <v>194</v>
      </c>
      <c r="D4354" s="14">
        <v>2018</v>
      </c>
      <c r="E4354" s="14">
        <v>2018</v>
      </c>
      <c r="F4354" s="14" t="s">
        <v>260</v>
      </c>
      <c r="G4354" s="166">
        <v>158956</v>
      </c>
      <c r="H4354" s="166">
        <v>344997</v>
      </c>
      <c r="I4354" s="166"/>
      <c r="J4354" s="167">
        <v>0.99007148530579825</v>
      </c>
      <c r="K4354" s="167">
        <v>0.92475014697236924</v>
      </c>
      <c r="L4354" s="149"/>
      <c r="M4354" s="30"/>
      <c r="N4354" s="167"/>
    </row>
    <row r="4355" spans="1:14">
      <c r="A4355" s="106" t="s">
        <v>161</v>
      </c>
      <c r="B4355" s="14" t="s">
        <v>77</v>
      </c>
      <c r="C4355" s="14" t="s">
        <v>194</v>
      </c>
      <c r="D4355" s="14">
        <v>2018</v>
      </c>
      <c r="E4355" s="14">
        <v>2018</v>
      </c>
      <c r="F4355" s="14" t="s">
        <v>260</v>
      </c>
      <c r="G4355" s="166">
        <v>131584</v>
      </c>
      <c r="H4355" s="166">
        <v>260795</v>
      </c>
      <c r="I4355" s="166"/>
      <c r="J4355" s="167">
        <v>0.97836266752785406</v>
      </c>
      <c r="K4355" s="167">
        <v>0.96685971685971683</v>
      </c>
      <c r="L4355" s="149"/>
      <c r="M4355" s="30"/>
      <c r="N4355" s="167"/>
    </row>
    <row r="4356" spans="1:14">
      <c r="A4356" s="106" t="s">
        <v>162</v>
      </c>
      <c r="B4356" s="14" t="s">
        <v>77</v>
      </c>
      <c r="C4356" s="14" t="s">
        <v>194</v>
      </c>
      <c r="D4356" s="14">
        <v>2018</v>
      </c>
      <c r="E4356" s="14">
        <v>2018</v>
      </c>
      <c r="F4356" s="14" t="s">
        <v>260</v>
      </c>
      <c r="G4356" s="166">
        <v>32822</v>
      </c>
      <c r="H4356" s="166">
        <v>49160</v>
      </c>
      <c r="I4356" s="166"/>
      <c r="J4356" s="167">
        <v>0.96145124716553287</v>
      </c>
      <c r="K4356" s="167">
        <v>0.62618595825426948</v>
      </c>
      <c r="L4356" s="149"/>
      <c r="M4356" s="30"/>
      <c r="N4356" s="167"/>
    </row>
    <row r="4357" spans="1:14">
      <c r="A4357" s="106" t="s">
        <v>163</v>
      </c>
      <c r="B4357" s="14" t="s">
        <v>78</v>
      </c>
      <c r="C4357" s="14" t="s">
        <v>194</v>
      </c>
      <c r="D4357" s="14">
        <v>2018</v>
      </c>
      <c r="E4357" s="14">
        <v>2018</v>
      </c>
      <c r="F4357" s="14" t="s">
        <v>260</v>
      </c>
      <c r="G4357" s="166">
        <v>46250</v>
      </c>
      <c r="H4357" s="166">
        <v>101739</v>
      </c>
      <c r="I4357" s="166"/>
      <c r="J4357" s="167">
        <v>0.97490452809601746</v>
      </c>
      <c r="K4357" s="167">
        <v>0.89606035205364631</v>
      </c>
      <c r="L4357" s="149"/>
      <c r="M4357" s="30"/>
      <c r="N4357" s="167"/>
    </row>
    <row r="4358" spans="1:14">
      <c r="A4358" s="106" t="s">
        <v>164</v>
      </c>
      <c r="B4358" s="14" t="s">
        <v>77</v>
      </c>
      <c r="C4358" s="14" t="s">
        <v>194</v>
      </c>
      <c r="D4358" s="14">
        <v>2018</v>
      </c>
      <c r="E4358" s="14">
        <v>2018</v>
      </c>
      <c r="F4358" s="14" t="s">
        <v>260</v>
      </c>
      <c r="G4358" s="166">
        <v>9358</v>
      </c>
      <c r="H4358" s="166">
        <v>16330</v>
      </c>
      <c r="I4358" s="166"/>
      <c r="J4358" s="167">
        <v>0.97698209718670082</v>
      </c>
      <c r="K4358" s="167">
        <v>0.9641255605381166</v>
      </c>
      <c r="L4358" s="149"/>
      <c r="M4358" s="30"/>
      <c r="N4358" s="167"/>
    </row>
    <row r="4359" spans="1:14">
      <c r="A4359" s="106" t="s">
        <v>165</v>
      </c>
      <c r="B4359" s="14" t="s">
        <v>77</v>
      </c>
      <c r="C4359" s="14" t="s">
        <v>194</v>
      </c>
      <c r="D4359" s="14">
        <v>2018</v>
      </c>
      <c r="E4359" s="14">
        <v>2018</v>
      </c>
      <c r="F4359" s="14" t="s">
        <v>260</v>
      </c>
      <c r="G4359" s="166">
        <v>12771</v>
      </c>
      <c r="H4359" s="166">
        <v>24271</v>
      </c>
      <c r="I4359" s="166"/>
      <c r="J4359" s="167">
        <v>0.99356223175965663</v>
      </c>
      <c r="K4359" s="167">
        <v>0.90169491525423728</v>
      </c>
      <c r="L4359" s="149"/>
      <c r="M4359" s="30"/>
      <c r="N4359" s="167"/>
    </row>
    <row r="4360" spans="1:14">
      <c r="A4360" s="106" t="s">
        <v>166</v>
      </c>
      <c r="B4360" s="14" t="s">
        <v>77</v>
      </c>
      <c r="C4360" s="14" t="s">
        <v>194</v>
      </c>
      <c r="D4360" s="14">
        <v>2018</v>
      </c>
      <c r="E4360" s="14">
        <v>2018</v>
      </c>
      <c r="F4360" s="14" t="s">
        <v>260</v>
      </c>
      <c r="G4360" s="166">
        <v>20269</v>
      </c>
      <c r="H4360" s="166">
        <v>39690</v>
      </c>
      <c r="I4360" s="166"/>
      <c r="J4360" s="167">
        <v>0.88064516129032255</v>
      </c>
      <c r="K4360" s="167">
        <v>0.88732394366197187</v>
      </c>
      <c r="L4360" s="149"/>
      <c r="M4360" s="30"/>
      <c r="N4360" s="167"/>
    </row>
    <row r="4361" spans="1:14">
      <c r="A4361" s="106" t="s">
        <v>167</v>
      </c>
      <c r="B4361" s="14" t="s">
        <v>77</v>
      </c>
      <c r="C4361" s="14" t="s">
        <v>194</v>
      </c>
      <c r="D4361" s="14">
        <v>2018</v>
      </c>
      <c r="E4361" s="14">
        <v>2018</v>
      </c>
      <c r="F4361" s="14" t="s">
        <v>260</v>
      </c>
      <c r="G4361" s="166">
        <v>44319</v>
      </c>
      <c r="H4361" s="166">
        <v>84952</v>
      </c>
      <c r="I4361" s="166"/>
      <c r="J4361" s="167">
        <v>0.99398395721925137</v>
      </c>
      <c r="K4361" s="167">
        <v>0.97040169133192389</v>
      </c>
      <c r="L4361" s="149"/>
      <c r="M4361" s="30"/>
      <c r="N4361" s="167"/>
    </row>
    <row r="4362" spans="1:14">
      <c r="A4362" s="106" t="s">
        <v>168</v>
      </c>
      <c r="B4362" s="14" t="s">
        <v>77</v>
      </c>
      <c r="C4362" s="14" t="s">
        <v>194</v>
      </c>
      <c r="D4362" s="14">
        <v>2018</v>
      </c>
      <c r="E4362" s="14">
        <v>2018</v>
      </c>
      <c r="F4362" s="14" t="s">
        <v>260</v>
      </c>
      <c r="G4362" s="166">
        <v>14771</v>
      </c>
      <c r="H4362" s="166">
        <v>26244</v>
      </c>
      <c r="I4362" s="166"/>
      <c r="J4362" s="167">
        <v>0.96768707482993199</v>
      </c>
      <c r="K4362" s="167">
        <v>0.99065420560747663</v>
      </c>
      <c r="L4362" s="149"/>
      <c r="M4362" s="30"/>
      <c r="N4362" s="167"/>
    </row>
    <row r="4363" spans="1:14">
      <c r="A4363" s="106" t="s">
        <v>169</v>
      </c>
      <c r="B4363" s="14" t="s">
        <v>78</v>
      </c>
      <c r="C4363" s="14" t="s">
        <v>194</v>
      </c>
      <c r="D4363" s="14">
        <v>2018</v>
      </c>
      <c r="E4363" s="14">
        <v>2018</v>
      </c>
      <c r="F4363" s="14" t="s">
        <v>260</v>
      </c>
      <c r="G4363" s="166">
        <v>12235</v>
      </c>
      <c r="H4363" s="166">
        <v>22870</v>
      </c>
      <c r="I4363" s="166"/>
      <c r="J4363" s="167">
        <v>0.9373848987108655</v>
      </c>
      <c r="K4363" s="167">
        <v>0.93398533007334961</v>
      </c>
      <c r="L4363" s="149"/>
      <c r="M4363" s="30"/>
      <c r="N4363" s="167"/>
    </row>
    <row r="4364" spans="1:14">
      <c r="A4364" s="106" t="s">
        <v>170</v>
      </c>
      <c r="B4364" s="14" t="s">
        <v>78</v>
      </c>
      <c r="C4364" s="14" t="s">
        <v>194</v>
      </c>
      <c r="D4364" s="14">
        <v>2018</v>
      </c>
      <c r="E4364" s="14">
        <v>2018</v>
      </c>
      <c r="F4364" s="14" t="s">
        <v>260</v>
      </c>
      <c r="G4364" s="166">
        <v>146</v>
      </c>
      <c r="H4364" s="166">
        <v>236</v>
      </c>
      <c r="I4364" s="166"/>
      <c r="J4364" s="167">
        <v>1</v>
      </c>
      <c r="K4364" s="167">
        <v>0.75</v>
      </c>
      <c r="L4364" s="149"/>
      <c r="M4364" s="30"/>
      <c r="N4364" s="167"/>
    </row>
    <row r="4365" spans="1:14">
      <c r="A4365" s="106" t="s">
        <v>171</v>
      </c>
      <c r="B4365" s="14" t="s">
        <v>78</v>
      </c>
      <c r="C4365" s="14" t="s">
        <v>194</v>
      </c>
      <c r="D4365" s="14">
        <v>2018</v>
      </c>
      <c r="E4365" s="14">
        <v>2018</v>
      </c>
      <c r="F4365" s="14" t="s">
        <v>260</v>
      </c>
      <c r="G4365" s="166">
        <v>3165</v>
      </c>
      <c r="H4365" s="166">
        <v>6506</v>
      </c>
      <c r="I4365" s="166"/>
      <c r="J4365" s="167">
        <v>0.9375</v>
      </c>
      <c r="K4365" s="167">
        <v>0.92920353982300885</v>
      </c>
      <c r="L4365" s="149"/>
      <c r="M4365" s="30"/>
      <c r="N4365" s="167"/>
    </row>
    <row r="4366" spans="1:14">
      <c r="A4366" s="106" t="s">
        <v>172</v>
      </c>
      <c r="B4366" s="14" t="s">
        <v>77</v>
      </c>
      <c r="C4366" s="14" t="s">
        <v>194</v>
      </c>
      <c r="D4366" s="14">
        <v>2018</v>
      </c>
      <c r="E4366" s="14">
        <v>2018</v>
      </c>
      <c r="F4366" s="14" t="s">
        <v>260</v>
      </c>
      <c r="G4366" s="166">
        <v>20387</v>
      </c>
      <c r="H4366" s="166">
        <v>37788</v>
      </c>
      <c r="I4366" s="166"/>
      <c r="J4366" s="167">
        <v>0.97880299251870329</v>
      </c>
      <c r="K4366" s="167">
        <v>0.96</v>
      </c>
      <c r="L4366" s="149"/>
      <c r="M4366" s="30"/>
      <c r="N4366" s="167"/>
    </row>
    <row r="4367" spans="1:14">
      <c r="A4367" s="106" t="s">
        <v>173</v>
      </c>
      <c r="B4367" s="14" t="s">
        <v>77</v>
      </c>
      <c r="C4367" s="14" t="s">
        <v>194</v>
      </c>
      <c r="D4367" s="14">
        <v>2018</v>
      </c>
      <c r="E4367" s="14">
        <v>2018</v>
      </c>
      <c r="F4367" s="14" t="s">
        <v>260</v>
      </c>
      <c r="G4367" s="166">
        <v>16488</v>
      </c>
      <c r="H4367" s="166">
        <v>28908</v>
      </c>
      <c r="I4367" s="166"/>
      <c r="J4367" s="167">
        <v>0.96502057613168724</v>
      </c>
      <c r="K4367" s="167">
        <v>0.48958333333333331</v>
      </c>
      <c r="L4367" s="149"/>
      <c r="M4367" s="30"/>
      <c r="N4367" s="167"/>
    </row>
    <row r="4368" spans="1:14">
      <c r="A4368" s="106" t="s">
        <v>174</v>
      </c>
      <c r="B4368" s="14" t="s">
        <v>78</v>
      </c>
      <c r="C4368" s="14" t="s">
        <v>194</v>
      </c>
      <c r="D4368" s="14">
        <v>2018</v>
      </c>
      <c r="E4368" s="14">
        <v>2018</v>
      </c>
      <c r="F4368" s="14" t="s">
        <v>260</v>
      </c>
      <c r="G4368" s="166">
        <v>37759</v>
      </c>
      <c r="H4368" s="166">
        <v>79077</v>
      </c>
      <c r="I4368" s="166"/>
      <c r="J4368" s="167">
        <v>0.97846332945285219</v>
      </c>
      <c r="K4368" s="167">
        <v>0.9303525365434222</v>
      </c>
      <c r="L4368" s="149"/>
      <c r="M4368" s="30"/>
      <c r="N4368" s="167"/>
    </row>
    <row r="4369" spans="1:14">
      <c r="A4369" s="106" t="s">
        <v>175</v>
      </c>
      <c r="B4369" s="14" t="s">
        <v>78</v>
      </c>
      <c r="C4369" s="14" t="s">
        <v>194</v>
      </c>
      <c r="D4369" s="14">
        <v>2018</v>
      </c>
      <c r="E4369" s="14">
        <v>2018</v>
      </c>
      <c r="F4369" s="14" t="s">
        <v>260</v>
      </c>
      <c r="G4369" s="166">
        <v>5348</v>
      </c>
      <c r="H4369" s="166">
        <v>12267</v>
      </c>
      <c r="I4369" s="166"/>
      <c r="J4369" s="167">
        <v>0.9946236559139785</v>
      </c>
      <c r="K4369" s="167">
        <v>0.96350364963503654</v>
      </c>
      <c r="L4369" s="149"/>
      <c r="M4369" s="30"/>
      <c r="N4369" s="167"/>
    </row>
    <row r="4370" spans="1:14">
      <c r="A4370" s="106" t="s">
        <v>176</v>
      </c>
      <c r="B4370" s="14" t="s">
        <v>78</v>
      </c>
      <c r="C4370" s="14" t="s">
        <v>194</v>
      </c>
      <c r="D4370" s="14">
        <v>2018</v>
      </c>
      <c r="E4370" s="14">
        <v>2018</v>
      </c>
      <c r="F4370" s="14" t="s">
        <v>260</v>
      </c>
      <c r="G4370" s="166">
        <v>4126</v>
      </c>
      <c r="H4370" s="166">
        <v>8944</v>
      </c>
      <c r="I4370" s="166"/>
      <c r="J4370" s="167">
        <v>0.87719298245614041</v>
      </c>
      <c r="K4370" s="167">
        <v>0.97247706422018354</v>
      </c>
      <c r="L4370" s="149"/>
      <c r="M4370" s="30"/>
      <c r="N4370" s="167"/>
    </row>
    <row r="4371" spans="1:14">
      <c r="A4371" s="106" t="s">
        <v>177</v>
      </c>
      <c r="B4371" s="14" t="s">
        <v>78</v>
      </c>
      <c r="C4371" s="14" t="s">
        <v>194</v>
      </c>
      <c r="D4371" s="14">
        <v>2018</v>
      </c>
      <c r="E4371" s="14">
        <v>2018</v>
      </c>
      <c r="F4371" s="14" t="s">
        <v>260</v>
      </c>
      <c r="G4371" s="166">
        <v>969</v>
      </c>
      <c r="H4371" s="166">
        <v>1655</v>
      </c>
      <c r="I4371" s="166"/>
      <c r="J4371" s="167">
        <v>1</v>
      </c>
      <c r="K4371" s="167">
        <v>0.87096774193548387</v>
      </c>
      <c r="L4371" s="149"/>
      <c r="M4371" s="30"/>
      <c r="N4371" s="167"/>
    </row>
    <row r="4372" spans="1:14">
      <c r="A4372" s="106" t="s">
        <v>178</v>
      </c>
      <c r="B4372" s="14" t="s">
        <v>77</v>
      </c>
      <c r="C4372" s="14" t="s">
        <v>194</v>
      </c>
      <c r="D4372" s="14">
        <v>2018</v>
      </c>
      <c r="E4372" s="14">
        <v>2018</v>
      </c>
      <c r="F4372" s="14" t="s">
        <v>260</v>
      </c>
      <c r="G4372" s="166">
        <v>50651</v>
      </c>
      <c r="H4372" s="166">
        <v>117219</v>
      </c>
      <c r="I4372" s="166"/>
      <c r="J4372" s="167">
        <v>0.99171597633136099</v>
      </c>
      <c r="K4372" s="167">
        <v>0.80288461538461542</v>
      </c>
      <c r="L4372" s="149"/>
      <c r="M4372" s="30"/>
      <c r="N4372" s="167"/>
    </row>
    <row r="4373" spans="1:14">
      <c r="A4373" s="106" t="s">
        <v>179</v>
      </c>
      <c r="B4373" s="14" t="s">
        <v>78</v>
      </c>
      <c r="C4373" s="14" t="s">
        <v>194</v>
      </c>
      <c r="D4373" s="14">
        <v>2018</v>
      </c>
      <c r="E4373" s="14">
        <v>2018</v>
      </c>
      <c r="F4373" s="14" t="s">
        <v>260</v>
      </c>
      <c r="G4373" s="166">
        <v>2661</v>
      </c>
      <c r="H4373" s="166">
        <v>4669</v>
      </c>
      <c r="I4373" s="166"/>
      <c r="J4373" s="167">
        <v>1</v>
      </c>
      <c r="K4373" s="167">
        <v>0.95238095238095233</v>
      </c>
      <c r="L4373" s="149"/>
      <c r="M4373" s="30"/>
      <c r="N4373" s="167"/>
    </row>
    <row r="4374" spans="1:14">
      <c r="A4374" s="106" t="s">
        <v>180</v>
      </c>
      <c r="B4374" s="14" t="s">
        <v>77</v>
      </c>
      <c r="C4374" s="14" t="s">
        <v>194</v>
      </c>
      <c r="D4374" s="14">
        <v>2018</v>
      </c>
      <c r="E4374" s="14">
        <v>2018</v>
      </c>
      <c r="F4374" s="14" t="s">
        <v>260</v>
      </c>
      <c r="G4374" s="166">
        <v>34044</v>
      </c>
      <c r="H4374" s="166">
        <v>67156</v>
      </c>
      <c r="I4374" s="166"/>
      <c r="J4374" s="167">
        <v>0.97786720321931586</v>
      </c>
      <c r="K4374" s="167">
        <v>0.95780590717299574</v>
      </c>
      <c r="L4374" s="149"/>
      <c r="M4374" s="30"/>
      <c r="N4374" s="167"/>
    </row>
    <row r="4375" spans="1:14">
      <c r="A4375" s="106" t="s">
        <v>181</v>
      </c>
      <c r="B4375" s="14" t="s">
        <v>77</v>
      </c>
      <c r="C4375" s="14" t="s">
        <v>194</v>
      </c>
      <c r="D4375" s="14">
        <v>2018</v>
      </c>
      <c r="E4375" s="14">
        <v>2018</v>
      </c>
      <c r="F4375" s="14" t="s">
        <v>260</v>
      </c>
      <c r="G4375" s="166">
        <v>10064</v>
      </c>
      <c r="H4375" s="166">
        <v>18382</v>
      </c>
      <c r="I4375" s="166"/>
      <c r="J4375" s="167">
        <v>0.83300198807157055</v>
      </c>
      <c r="K4375" s="167">
        <v>0.85606060606060608</v>
      </c>
      <c r="L4375" s="149"/>
      <c r="M4375" s="30"/>
      <c r="N4375" s="167"/>
    </row>
    <row r="4376" spans="1:14" s="106" customFormat="1">
      <c r="A4376" s="106" t="s">
        <v>182</v>
      </c>
      <c r="B4376" s="14" t="s">
        <v>78</v>
      </c>
      <c r="C4376" s="14" t="s">
        <v>194</v>
      </c>
      <c r="D4376" s="14">
        <v>2018</v>
      </c>
      <c r="E4376" s="14">
        <v>2018</v>
      </c>
      <c r="F4376" s="14" t="s">
        <v>260</v>
      </c>
      <c r="G4376" s="166">
        <v>5981</v>
      </c>
      <c r="H4376" s="166">
        <v>12820</v>
      </c>
      <c r="I4376" s="166"/>
      <c r="J4376" s="167">
        <v>0.99270072992700731</v>
      </c>
      <c r="K4376" s="167">
        <v>0.95833333333333337</v>
      </c>
      <c r="L4376" s="149"/>
      <c r="M4376" s="30"/>
      <c r="N4376" s="167"/>
    </row>
    <row r="4377" spans="1:14" s="106" customFormat="1">
      <c r="A4377" s="56" t="s">
        <v>183</v>
      </c>
      <c r="B4377" s="14" t="s">
        <v>66</v>
      </c>
      <c r="C4377" s="14" t="s">
        <v>195</v>
      </c>
      <c r="D4377" s="14">
        <v>2018</v>
      </c>
      <c r="E4377" s="14">
        <v>2018</v>
      </c>
      <c r="F4377" s="14" t="s">
        <v>260</v>
      </c>
      <c r="G4377" s="166">
        <v>1978064</v>
      </c>
      <c r="H4377" s="166">
        <v>4024010</v>
      </c>
      <c r="I4377" s="166"/>
      <c r="J4377" s="167">
        <v>0.98295726793570593</v>
      </c>
      <c r="K4377" s="167">
        <v>0.92426494102597867</v>
      </c>
      <c r="L4377" s="149"/>
      <c r="M4377" s="30"/>
      <c r="N4377" s="167"/>
    </row>
    <row r="4378" spans="1:14" s="106" customFormat="1">
      <c r="A4378" s="56" t="s">
        <v>184</v>
      </c>
      <c r="B4378" s="14" t="s">
        <v>77</v>
      </c>
      <c r="C4378" s="14" t="s">
        <v>195</v>
      </c>
      <c r="D4378" s="14">
        <v>2018</v>
      </c>
      <c r="E4378" s="14">
        <v>2018</v>
      </c>
      <c r="F4378" s="14" t="s">
        <v>260</v>
      </c>
      <c r="G4378" s="166">
        <v>55632</v>
      </c>
      <c r="H4378" s="166">
        <v>103157</v>
      </c>
      <c r="I4378" s="166"/>
      <c r="J4378" s="167">
        <v>0.98415374241402565</v>
      </c>
      <c r="K4378" s="167">
        <v>0.970873786407767</v>
      </c>
      <c r="L4378" s="149"/>
      <c r="M4378" s="30"/>
      <c r="N4378" s="167"/>
    </row>
    <row r="4379" spans="1:14" s="106" customFormat="1">
      <c r="A4379" s="56" t="s">
        <v>185</v>
      </c>
      <c r="B4379" s="14" t="s">
        <v>78</v>
      </c>
      <c r="C4379" s="14" t="s">
        <v>195</v>
      </c>
      <c r="D4379" s="14">
        <v>2018</v>
      </c>
      <c r="E4379" s="14">
        <v>2018</v>
      </c>
      <c r="F4379" s="14" t="s">
        <v>260</v>
      </c>
      <c r="G4379" s="166">
        <v>80</v>
      </c>
      <c r="H4379" s="166">
        <v>147</v>
      </c>
      <c r="I4379" s="166"/>
      <c r="J4379" s="167">
        <v>1</v>
      </c>
      <c r="K4379" s="167">
        <v>1</v>
      </c>
      <c r="L4379" s="149"/>
      <c r="M4379" s="30"/>
      <c r="N4379" s="167"/>
    </row>
    <row r="4380" spans="1:14" s="106" customFormat="1">
      <c r="A4380" s="56" t="s">
        <v>186</v>
      </c>
      <c r="B4380" s="14" t="s">
        <v>78</v>
      </c>
      <c r="C4380" s="14" t="s">
        <v>195</v>
      </c>
      <c r="D4380" s="14">
        <v>2018</v>
      </c>
      <c r="E4380" s="14">
        <v>2018</v>
      </c>
      <c r="F4380" s="14" t="s">
        <v>260</v>
      </c>
      <c r="G4380" s="166">
        <v>1558</v>
      </c>
      <c r="H4380" s="166">
        <v>2817</v>
      </c>
      <c r="I4380" s="166"/>
      <c r="J4380" s="167">
        <v>0.98630136986301364</v>
      </c>
      <c r="K4380" s="167">
        <v>0.9821428571428571</v>
      </c>
      <c r="L4380" s="149"/>
      <c r="M4380" s="30"/>
      <c r="N4380" s="167"/>
    </row>
    <row r="4381" spans="1:14" s="106" customFormat="1">
      <c r="A4381" s="56" t="s">
        <v>187</v>
      </c>
      <c r="B4381" s="14" t="s">
        <v>78</v>
      </c>
      <c r="C4381" s="14" t="s">
        <v>195</v>
      </c>
      <c r="D4381" s="14">
        <v>2018</v>
      </c>
      <c r="E4381" s="14">
        <v>2018</v>
      </c>
      <c r="F4381" s="14" t="s">
        <v>260</v>
      </c>
      <c r="G4381" s="166">
        <v>17067</v>
      </c>
      <c r="H4381" s="166">
        <v>30964</v>
      </c>
      <c r="I4381" s="166"/>
      <c r="J4381" s="167">
        <v>0.9094594594594595</v>
      </c>
      <c r="K4381" s="167">
        <v>0.95210727969348663</v>
      </c>
      <c r="L4381" s="149"/>
      <c r="M4381" s="30"/>
      <c r="N4381" s="167"/>
    </row>
    <row r="4382" spans="1:14" s="106" customFormat="1">
      <c r="A4382" s="56" t="s">
        <v>188</v>
      </c>
      <c r="B4382" s="14" t="s">
        <v>78</v>
      </c>
      <c r="C4382" s="14" t="s">
        <v>195</v>
      </c>
      <c r="D4382" s="14">
        <v>2018</v>
      </c>
      <c r="E4382" s="14">
        <v>2018</v>
      </c>
      <c r="F4382" s="14" t="s">
        <v>260</v>
      </c>
      <c r="G4382" s="166">
        <v>2749</v>
      </c>
      <c r="H4382" s="166">
        <v>4978</v>
      </c>
      <c r="I4382" s="166"/>
      <c r="J4382" s="167">
        <v>0.97727272727272729</v>
      </c>
      <c r="K4382" s="167">
        <v>0.95652173913043481</v>
      </c>
      <c r="L4382" s="149"/>
      <c r="M4382" s="30"/>
      <c r="N4382" s="167"/>
    </row>
    <row r="4383" spans="1:14" s="106" customFormat="1">
      <c r="A4383" s="56" t="s">
        <v>189</v>
      </c>
      <c r="B4383" s="14" t="s">
        <v>78</v>
      </c>
      <c r="C4383" s="14" t="s">
        <v>195</v>
      </c>
      <c r="D4383" s="14">
        <v>2018</v>
      </c>
      <c r="E4383" s="14">
        <v>2018</v>
      </c>
      <c r="F4383" s="14" t="s">
        <v>260</v>
      </c>
      <c r="G4383" s="166">
        <v>697</v>
      </c>
      <c r="H4383" s="166">
        <v>1498</v>
      </c>
      <c r="I4383" s="166"/>
      <c r="J4383" s="167">
        <v>0.97058823529411764</v>
      </c>
      <c r="K4383" s="167">
        <v>0.96153846153846156</v>
      </c>
      <c r="L4383" s="149"/>
      <c r="M4383" s="30"/>
      <c r="N4383" s="167"/>
    </row>
    <row r="4384" spans="1:14" s="106" customFormat="1">
      <c r="A4384" s="56" t="s">
        <v>190</v>
      </c>
      <c r="B4384" s="14" t="s">
        <v>77</v>
      </c>
      <c r="C4384" s="14" t="s">
        <v>195</v>
      </c>
      <c r="D4384" s="14">
        <v>2018</v>
      </c>
      <c r="E4384" s="14">
        <v>2018</v>
      </c>
      <c r="F4384" s="14" t="s">
        <v>260</v>
      </c>
      <c r="G4384" s="166">
        <v>30919</v>
      </c>
      <c r="H4384" s="166">
        <v>61341</v>
      </c>
      <c r="I4384" s="166"/>
      <c r="J4384" s="167">
        <v>0.98305084745762716</v>
      </c>
      <c r="K4384" s="167">
        <v>0.97908745247148288</v>
      </c>
      <c r="L4384" s="149"/>
      <c r="M4384" s="30"/>
      <c r="N4384" s="167"/>
    </row>
    <row r="4385" spans="1:14" s="106" customFormat="1">
      <c r="A4385" s="56" t="s">
        <v>191</v>
      </c>
      <c r="B4385" s="14" t="s">
        <v>78</v>
      </c>
      <c r="C4385" s="14" t="s">
        <v>195</v>
      </c>
      <c r="D4385" s="14">
        <v>2018</v>
      </c>
      <c r="E4385" s="14">
        <v>2018</v>
      </c>
      <c r="F4385" s="14" t="s">
        <v>260</v>
      </c>
      <c r="G4385" s="166">
        <v>2576</v>
      </c>
      <c r="H4385" s="166">
        <v>5137</v>
      </c>
      <c r="I4385" s="166"/>
      <c r="J4385" s="167">
        <v>0.99</v>
      </c>
      <c r="K4385" s="167">
        <v>0.92105263157894735</v>
      </c>
      <c r="L4385" s="149"/>
      <c r="M4385" s="30"/>
      <c r="N4385" s="167"/>
    </row>
    <row r="4386" spans="1:14" s="106" customFormat="1">
      <c r="A4386" s="56" t="s">
        <v>192</v>
      </c>
      <c r="B4386" s="14" t="s">
        <v>78</v>
      </c>
      <c r="C4386" s="14" t="s">
        <v>195</v>
      </c>
      <c r="D4386" s="14">
        <v>2018</v>
      </c>
      <c r="E4386" s="14">
        <v>2018</v>
      </c>
      <c r="F4386" s="14" t="s">
        <v>260</v>
      </c>
      <c r="G4386" s="166">
        <v>6530</v>
      </c>
      <c r="H4386" s="166">
        <v>11288</v>
      </c>
      <c r="I4386" s="166"/>
      <c r="J4386" s="167">
        <v>0.97560975609756095</v>
      </c>
      <c r="K4386" s="167">
        <v>0.98523985239852396</v>
      </c>
      <c r="L4386" s="149"/>
      <c r="M4386" s="30"/>
      <c r="N4386" s="167"/>
    </row>
    <row r="4387" spans="1:14" s="106" customFormat="1">
      <c r="A4387" s="106" t="s">
        <v>134</v>
      </c>
      <c r="B4387" s="14" t="s">
        <v>77</v>
      </c>
      <c r="C4387" s="14" t="s">
        <v>195</v>
      </c>
      <c r="D4387" s="14">
        <v>2018</v>
      </c>
      <c r="E4387" s="14">
        <v>2018</v>
      </c>
      <c r="F4387" s="14" t="s">
        <v>260</v>
      </c>
      <c r="G4387" s="166">
        <v>94887</v>
      </c>
      <c r="H4387" s="166">
        <v>217902</v>
      </c>
      <c r="I4387" s="166"/>
      <c r="J4387" s="167">
        <v>0.93170589944783488</v>
      </c>
      <c r="K4387" s="167">
        <v>0.64255319148936174</v>
      </c>
      <c r="L4387" s="149"/>
      <c r="M4387" s="30"/>
      <c r="N4387" s="167"/>
    </row>
    <row r="4388" spans="1:14" s="106" customFormat="1">
      <c r="A4388" s="106" t="s">
        <v>135</v>
      </c>
      <c r="B4388" s="14" t="s">
        <v>78</v>
      </c>
      <c r="C4388" s="14" t="s">
        <v>195</v>
      </c>
      <c r="D4388" s="14">
        <v>2018</v>
      </c>
      <c r="E4388" s="14">
        <v>2018</v>
      </c>
      <c r="F4388" s="14" t="s">
        <v>260</v>
      </c>
      <c r="G4388" s="166">
        <v>1487</v>
      </c>
      <c r="H4388" s="166">
        <v>3379</v>
      </c>
      <c r="I4388" s="166"/>
      <c r="J4388" s="167">
        <v>1</v>
      </c>
      <c r="K4388" s="167">
        <v>0.98039215686274506</v>
      </c>
      <c r="L4388" s="149"/>
      <c r="M4388" s="30"/>
      <c r="N4388" s="167"/>
    </row>
    <row r="4389" spans="1:14" s="106" customFormat="1">
      <c r="A4389" s="106" t="s">
        <v>136</v>
      </c>
      <c r="B4389" s="14" t="s">
        <v>78</v>
      </c>
      <c r="C4389" s="14" t="s">
        <v>195</v>
      </c>
      <c r="D4389" s="14">
        <v>2018</v>
      </c>
      <c r="E4389" s="14">
        <v>2018</v>
      </c>
      <c r="F4389" s="14" t="s">
        <v>260</v>
      </c>
      <c r="G4389" s="166">
        <v>11956</v>
      </c>
      <c r="H4389" s="166">
        <v>19931</v>
      </c>
      <c r="I4389" s="166"/>
      <c r="J4389" s="167">
        <v>0.97754491017964074</v>
      </c>
      <c r="K4389" s="167">
        <v>0.97453703703703709</v>
      </c>
      <c r="L4389" s="149"/>
      <c r="M4389" s="30"/>
      <c r="N4389" s="167"/>
    </row>
    <row r="4390" spans="1:14" s="106" customFormat="1">
      <c r="A4390" s="106" t="s">
        <v>137</v>
      </c>
      <c r="B4390" s="14" t="s">
        <v>78</v>
      </c>
      <c r="C4390" s="14" t="s">
        <v>195</v>
      </c>
      <c r="D4390" s="14">
        <v>2018</v>
      </c>
      <c r="E4390" s="14">
        <v>2018</v>
      </c>
      <c r="F4390" s="14" t="s">
        <v>260</v>
      </c>
      <c r="G4390" s="166">
        <v>16881</v>
      </c>
      <c r="H4390" s="166">
        <v>40017</v>
      </c>
      <c r="I4390" s="166"/>
      <c r="J4390" s="167">
        <v>0.97451274362818596</v>
      </c>
      <c r="K4390" s="167">
        <v>0.92986425339366519</v>
      </c>
      <c r="L4390" s="149"/>
      <c r="M4390" s="30"/>
      <c r="N4390" s="167"/>
    </row>
    <row r="4391" spans="1:14" s="106" customFormat="1">
      <c r="A4391" s="106" t="s">
        <v>138</v>
      </c>
      <c r="B4391" s="14" t="s">
        <v>78</v>
      </c>
      <c r="C4391" s="14" t="s">
        <v>195</v>
      </c>
      <c r="D4391" s="14">
        <v>2018</v>
      </c>
      <c r="E4391" s="14">
        <v>2018</v>
      </c>
      <c r="F4391" s="14" t="s">
        <v>260</v>
      </c>
      <c r="G4391" s="166">
        <v>1036</v>
      </c>
      <c r="H4391" s="166">
        <v>1981</v>
      </c>
      <c r="I4391" s="166"/>
      <c r="J4391" s="167">
        <v>1</v>
      </c>
      <c r="K4391" s="167">
        <v>0.90322580645161288</v>
      </c>
      <c r="L4391" s="149"/>
      <c r="M4391" s="30"/>
      <c r="N4391" s="167"/>
    </row>
    <row r="4392" spans="1:14" s="106" customFormat="1">
      <c r="A4392" s="106" t="s">
        <v>139</v>
      </c>
      <c r="B4392" s="14" t="s">
        <v>78</v>
      </c>
      <c r="C4392" s="14" t="s">
        <v>195</v>
      </c>
      <c r="D4392" s="14">
        <v>2018</v>
      </c>
      <c r="E4392" s="14">
        <v>2018</v>
      </c>
      <c r="F4392" s="14" t="s">
        <v>260</v>
      </c>
      <c r="G4392" s="166">
        <v>68132</v>
      </c>
      <c r="H4392" s="166">
        <v>156958</v>
      </c>
      <c r="I4392" s="166"/>
      <c r="J4392" s="167">
        <v>0.98507017020005971</v>
      </c>
      <c r="K4392" s="167">
        <v>0.9417344173441734</v>
      </c>
      <c r="L4392" s="149"/>
      <c r="M4392" s="30"/>
      <c r="N4392" s="167"/>
    </row>
    <row r="4393" spans="1:14" s="106" customFormat="1">
      <c r="A4393" s="106" t="s">
        <v>140</v>
      </c>
      <c r="B4393" s="14" t="s">
        <v>78</v>
      </c>
      <c r="C4393" s="14" t="s">
        <v>195</v>
      </c>
      <c r="D4393" s="14">
        <v>2018</v>
      </c>
      <c r="E4393" s="14">
        <v>2018</v>
      </c>
      <c r="F4393" s="14" t="s">
        <v>260</v>
      </c>
      <c r="G4393" s="166">
        <v>10700</v>
      </c>
      <c r="H4393" s="166">
        <v>23929</v>
      </c>
      <c r="I4393" s="166"/>
      <c r="J4393" s="167">
        <v>0.99795081967213117</v>
      </c>
      <c r="K4393" s="167">
        <v>0.94721407624633436</v>
      </c>
      <c r="L4393" s="149"/>
      <c r="M4393" s="30"/>
      <c r="N4393" s="167"/>
    </row>
    <row r="4394" spans="1:14" s="106" customFormat="1">
      <c r="A4394" s="106" t="s">
        <v>141</v>
      </c>
      <c r="B4394" s="14" t="s">
        <v>78</v>
      </c>
      <c r="C4394" s="14" t="s">
        <v>195</v>
      </c>
      <c r="D4394" s="14">
        <v>2018</v>
      </c>
      <c r="E4394" s="14">
        <v>2018</v>
      </c>
      <c r="F4394" s="14" t="s">
        <v>260</v>
      </c>
      <c r="G4394" s="166">
        <v>6313</v>
      </c>
      <c r="H4394" s="166">
        <v>11533</v>
      </c>
      <c r="I4394" s="166"/>
      <c r="J4394" s="167">
        <v>0.91335740072202165</v>
      </c>
      <c r="K4394" s="167">
        <v>0.84864864864864864</v>
      </c>
      <c r="L4394" s="149"/>
      <c r="M4394" s="30"/>
      <c r="N4394" s="167"/>
    </row>
    <row r="4395" spans="1:14" s="106" customFormat="1">
      <c r="A4395" s="106" t="s">
        <v>142</v>
      </c>
      <c r="B4395" s="14" t="s">
        <v>78</v>
      </c>
      <c r="C4395" s="14" t="s">
        <v>195</v>
      </c>
      <c r="D4395" s="14">
        <v>2018</v>
      </c>
      <c r="E4395" s="14">
        <v>2018</v>
      </c>
      <c r="F4395" s="14" t="s">
        <v>260</v>
      </c>
      <c r="G4395" s="166">
        <v>1544</v>
      </c>
      <c r="H4395" s="166">
        <v>3053</v>
      </c>
      <c r="I4395" s="166"/>
      <c r="J4395" s="167">
        <v>0.90588235294117647</v>
      </c>
      <c r="K4395" s="167">
        <v>0.86274509803921573</v>
      </c>
      <c r="L4395" s="149"/>
      <c r="M4395" s="30"/>
      <c r="N4395" s="167"/>
    </row>
    <row r="4396" spans="1:14" s="106" customFormat="1">
      <c r="A4396" s="106" t="s">
        <v>143</v>
      </c>
      <c r="B4396" s="14" t="s">
        <v>79</v>
      </c>
      <c r="C4396" s="14" t="s">
        <v>195</v>
      </c>
      <c r="D4396" s="14">
        <v>2018</v>
      </c>
      <c r="E4396" s="14">
        <v>2018</v>
      </c>
      <c r="F4396" s="14" t="s">
        <v>260</v>
      </c>
      <c r="G4396" s="166">
        <v>553466</v>
      </c>
      <c r="H4396" s="166">
        <v>1086313</v>
      </c>
      <c r="I4396" s="166"/>
      <c r="J4396" s="167">
        <v>0.99220217630170493</v>
      </c>
      <c r="K4396" s="167">
        <v>0.92718908629441621</v>
      </c>
      <c r="L4396" s="149"/>
      <c r="M4396" s="30"/>
      <c r="N4396" s="167"/>
    </row>
    <row r="4397" spans="1:14" s="106" customFormat="1">
      <c r="A4397" s="106" t="s">
        <v>144</v>
      </c>
      <c r="B4397" s="14" t="s">
        <v>78</v>
      </c>
      <c r="C4397" s="14" t="s">
        <v>195</v>
      </c>
      <c r="D4397" s="14">
        <v>2018</v>
      </c>
      <c r="E4397" s="14">
        <v>2018</v>
      </c>
      <c r="F4397" s="14" t="s">
        <v>260</v>
      </c>
      <c r="G4397" s="166">
        <v>11404</v>
      </c>
      <c r="H4397" s="166">
        <v>27446</v>
      </c>
      <c r="I4397" s="166"/>
      <c r="J4397" s="167">
        <v>0.99507389162561577</v>
      </c>
      <c r="K4397" s="167">
        <v>0.98880597014925375</v>
      </c>
      <c r="L4397" s="149"/>
      <c r="M4397" s="30"/>
      <c r="N4397" s="167"/>
    </row>
    <row r="4398" spans="1:14" s="106" customFormat="1">
      <c r="A4398" s="106" t="s">
        <v>145</v>
      </c>
      <c r="B4398" s="14" t="s">
        <v>78</v>
      </c>
      <c r="C4398" s="14" t="s">
        <v>195</v>
      </c>
      <c r="D4398" s="14">
        <v>2018</v>
      </c>
      <c r="E4398" s="14">
        <v>2018</v>
      </c>
      <c r="F4398" s="14" t="s">
        <v>260</v>
      </c>
      <c r="G4398" s="166">
        <v>6030</v>
      </c>
      <c r="H4398" s="166">
        <v>9849</v>
      </c>
      <c r="I4398" s="166"/>
      <c r="J4398" s="167">
        <v>0.97463768115942029</v>
      </c>
      <c r="K4398" s="167">
        <v>0.88826815642458101</v>
      </c>
      <c r="L4398" s="149"/>
      <c r="M4398" s="30"/>
      <c r="N4398" s="167"/>
    </row>
    <row r="4399" spans="1:14" s="106" customFormat="1">
      <c r="A4399" s="106" t="s">
        <v>146</v>
      </c>
      <c r="B4399" s="14" t="s">
        <v>78</v>
      </c>
      <c r="C4399" s="14" t="s">
        <v>195</v>
      </c>
      <c r="D4399" s="14">
        <v>2018</v>
      </c>
      <c r="E4399" s="14">
        <v>2018</v>
      </c>
      <c r="F4399" s="14" t="s">
        <v>260</v>
      </c>
      <c r="G4399" s="166">
        <v>1040</v>
      </c>
      <c r="H4399" s="166">
        <v>1903</v>
      </c>
      <c r="I4399" s="166"/>
      <c r="J4399" s="167">
        <v>0.94117647058823528</v>
      </c>
      <c r="K4399" s="167">
        <v>1</v>
      </c>
      <c r="L4399" s="149"/>
      <c r="M4399" s="30"/>
      <c r="N4399" s="167"/>
    </row>
    <row r="4400" spans="1:14" s="106" customFormat="1">
      <c r="A4400" s="106" t="s">
        <v>147</v>
      </c>
      <c r="B4400" s="14" t="s">
        <v>78</v>
      </c>
      <c r="C4400" s="14" t="s">
        <v>195</v>
      </c>
      <c r="D4400" s="14">
        <v>2018</v>
      </c>
      <c r="E4400" s="14">
        <v>2018</v>
      </c>
      <c r="F4400" s="14" t="s">
        <v>260</v>
      </c>
      <c r="G4400" s="166">
        <v>6240</v>
      </c>
      <c r="H4400" s="166">
        <v>11568</v>
      </c>
      <c r="I4400" s="166"/>
      <c r="J4400" s="167">
        <v>0.91466666666666663</v>
      </c>
      <c r="K4400" s="167">
        <v>0.90671641791044777</v>
      </c>
      <c r="L4400" s="149"/>
      <c r="M4400" s="30"/>
      <c r="N4400" s="167"/>
    </row>
    <row r="4401" spans="1:14" s="106" customFormat="1">
      <c r="A4401" s="106" t="s">
        <v>148</v>
      </c>
      <c r="B4401" s="14" t="s">
        <v>78</v>
      </c>
      <c r="C4401" s="14" t="s">
        <v>195</v>
      </c>
      <c r="D4401" s="14">
        <v>2018</v>
      </c>
      <c r="E4401" s="14">
        <v>2018</v>
      </c>
      <c r="F4401" s="14" t="s">
        <v>260</v>
      </c>
      <c r="G4401" s="166">
        <v>23268</v>
      </c>
      <c r="H4401" s="166">
        <v>53212</v>
      </c>
      <c r="I4401" s="166"/>
      <c r="J4401" s="167">
        <v>0.99433106575963714</v>
      </c>
      <c r="K4401" s="167">
        <v>0.98291925465838514</v>
      </c>
      <c r="L4401" s="149"/>
      <c r="M4401" s="30"/>
      <c r="N4401" s="167"/>
    </row>
    <row r="4402" spans="1:14" s="106" customFormat="1">
      <c r="A4402" s="106" t="s">
        <v>149</v>
      </c>
      <c r="B4402" s="14" t="s">
        <v>78</v>
      </c>
      <c r="C4402" s="14" t="s">
        <v>195</v>
      </c>
      <c r="D4402" s="14">
        <v>2018</v>
      </c>
      <c r="E4402" s="14">
        <v>2018</v>
      </c>
      <c r="F4402" s="14" t="s">
        <v>260</v>
      </c>
      <c r="G4402" s="166">
        <v>597</v>
      </c>
      <c r="H4402" s="166">
        <v>1214</v>
      </c>
      <c r="I4402" s="166"/>
      <c r="J4402" s="167">
        <v>0.96875</v>
      </c>
      <c r="K4402" s="167">
        <v>0.95</v>
      </c>
      <c r="L4402" s="149"/>
      <c r="M4402" s="30"/>
      <c r="N4402" s="167"/>
    </row>
    <row r="4403" spans="1:14" s="106" customFormat="1">
      <c r="A4403" s="106" t="s">
        <v>150</v>
      </c>
      <c r="B4403" s="14" t="s">
        <v>78</v>
      </c>
      <c r="C4403" s="14" t="s">
        <v>195</v>
      </c>
      <c r="D4403" s="14">
        <v>2018</v>
      </c>
      <c r="E4403" s="14">
        <v>2018</v>
      </c>
      <c r="F4403" s="14" t="s">
        <v>260</v>
      </c>
      <c r="G4403" s="166">
        <v>395</v>
      </c>
      <c r="H4403" s="166">
        <v>686</v>
      </c>
      <c r="I4403" s="166"/>
      <c r="J4403" s="167">
        <v>1</v>
      </c>
      <c r="K4403" s="167">
        <v>1</v>
      </c>
      <c r="L4403" s="149"/>
      <c r="M4403" s="30"/>
      <c r="N4403" s="167"/>
    </row>
    <row r="4404" spans="1:14" s="106" customFormat="1">
      <c r="A4404" s="106" t="s">
        <v>151</v>
      </c>
      <c r="B4404" s="14" t="s">
        <v>78</v>
      </c>
      <c r="C4404" s="14" t="s">
        <v>195</v>
      </c>
      <c r="D4404" s="14">
        <v>2018</v>
      </c>
      <c r="E4404" s="14">
        <v>2018</v>
      </c>
      <c r="F4404" s="14" t="s">
        <v>260</v>
      </c>
      <c r="G4404" s="166">
        <v>21615</v>
      </c>
      <c r="H4404" s="166">
        <v>48150</v>
      </c>
      <c r="I4404" s="166"/>
      <c r="J4404" s="167">
        <v>0.99140401146131807</v>
      </c>
      <c r="K4404" s="167">
        <v>0.95344827586206893</v>
      </c>
      <c r="L4404" s="149"/>
      <c r="M4404" s="30"/>
      <c r="N4404" s="167"/>
    </row>
    <row r="4405" spans="1:14" s="106" customFormat="1">
      <c r="A4405" s="106" t="s">
        <v>152</v>
      </c>
      <c r="B4405" s="14" t="s">
        <v>78</v>
      </c>
      <c r="C4405" s="14" t="s">
        <v>195</v>
      </c>
      <c r="D4405" s="14">
        <v>2018</v>
      </c>
      <c r="E4405" s="14">
        <v>2018</v>
      </c>
      <c r="F4405" s="14" t="s">
        <v>260</v>
      </c>
      <c r="G4405" s="166">
        <v>3052</v>
      </c>
      <c r="H4405" s="166">
        <v>6089</v>
      </c>
      <c r="I4405" s="166"/>
      <c r="J4405" s="167">
        <v>0.97457627118644063</v>
      </c>
      <c r="K4405" s="167">
        <v>0.8970588235294118</v>
      </c>
      <c r="L4405" s="149"/>
      <c r="M4405" s="30"/>
      <c r="N4405" s="167"/>
    </row>
    <row r="4406" spans="1:14" s="106" customFormat="1">
      <c r="A4406" s="106" t="s">
        <v>153</v>
      </c>
      <c r="B4406" s="14" t="s">
        <v>78</v>
      </c>
      <c r="C4406" s="14" t="s">
        <v>195</v>
      </c>
      <c r="D4406" s="14">
        <v>2018</v>
      </c>
      <c r="E4406" s="14">
        <v>2018</v>
      </c>
      <c r="F4406" s="14" t="s">
        <v>260</v>
      </c>
      <c r="G4406" s="166">
        <v>4087</v>
      </c>
      <c r="H4406" s="166">
        <v>6988</v>
      </c>
      <c r="I4406" s="166"/>
      <c r="J4406" s="167">
        <v>0.8876811594202898</v>
      </c>
      <c r="K4406" s="167">
        <v>0.74594594594594599</v>
      </c>
      <c r="L4406" s="149"/>
      <c r="M4406" s="30"/>
      <c r="N4406" s="167"/>
    </row>
    <row r="4407" spans="1:14" s="106" customFormat="1">
      <c r="A4407" s="106" t="s">
        <v>154</v>
      </c>
      <c r="B4407" s="14" t="s">
        <v>77</v>
      </c>
      <c r="C4407" s="14" t="s">
        <v>195</v>
      </c>
      <c r="D4407" s="14">
        <v>2018</v>
      </c>
      <c r="E4407" s="14">
        <v>2018</v>
      </c>
      <c r="F4407" s="14" t="s">
        <v>260</v>
      </c>
      <c r="G4407" s="166">
        <v>112044</v>
      </c>
      <c r="H4407" s="166">
        <v>224545</v>
      </c>
      <c r="I4407" s="166"/>
      <c r="J4407" s="167">
        <v>0.99206017551190973</v>
      </c>
      <c r="K4407" s="167">
        <v>0.99375557537912573</v>
      </c>
      <c r="L4407" s="149"/>
      <c r="M4407" s="30"/>
      <c r="N4407" s="167"/>
    </row>
    <row r="4408" spans="1:14" s="106" customFormat="1">
      <c r="A4408" s="106" t="s">
        <v>155</v>
      </c>
      <c r="B4408" s="14" t="s">
        <v>77</v>
      </c>
      <c r="C4408" s="14" t="s">
        <v>195</v>
      </c>
      <c r="D4408" s="14">
        <v>2018</v>
      </c>
      <c r="E4408" s="14">
        <v>2018</v>
      </c>
      <c r="F4408" s="14" t="s">
        <v>260</v>
      </c>
      <c r="G4408" s="166">
        <v>8486</v>
      </c>
      <c r="H4408" s="166">
        <v>15477</v>
      </c>
      <c r="I4408" s="166"/>
      <c r="J4408" s="167">
        <v>1</v>
      </c>
      <c r="K4408" s="167">
        <v>0.90598290598290598</v>
      </c>
      <c r="L4408" s="149"/>
      <c r="M4408" s="30"/>
      <c r="N4408" s="167"/>
    </row>
    <row r="4409" spans="1:14" s="106" customFormat="1">
      <c r="A4409" s="106" t="s">
        <v>156</v>
      </c>
      <c r="B4409" s="14" t="s">
        <v>78</v>
      </c>
      <c r="C4409" s="14" t="s">
        <v>195</v>
      </c>
      <c r="D4409" s="14">
        <v>2018</v>
      </c>
      <c r="E4409" s="14">
        <v>2018</v>
      </c>
      <c r="F4409" s="14" t="s">
        <v>260</v>
      </c>
      <c r="G4409" s="166">
        <v>1209</v>
      </c>
      <c r="H4409" s="166">
        <v>2206</v>
      </c>
      <c r="I4409" s="166"/>
      <c r="J4409" s="167">
        <v>1</v>
      </c>
      <c r="K4409" s="167">
        <v>0.86111111111111116</v>
      </c>
      <c r="L4409" s="149"/>
      <c r="M4409" s="30"/>
      <c r="N4409" s="167"/>
    </row>
    <row r="4410" spans="1:14" s="106" customFormat="1">
      <c r="A4410" s="106" t="s">
        <v>157</v>
      </c>
      <c r="B4410" s="14" t="s">
        <v>78</v>
      </c>
      <c r="C4410" s="14" t="s">
        <v>195</v>
      </c>
      <c r="D4410" s="14">
        <v>2018</v>
      </c>
      <c r="E4410" s="14">
        <v>2018</v>
      </c>
      <c r="F4410" s="14" t="s">
        <v>260</v>
      </c>
      <c r="G4410" s="166">
        <v>117832</v>
      </c>
      <c r="H4410" s="166">
        <v>256978</v>
      </c>
      <c r="I4410" s="166"/>
      <c r="J4410" s="167">
        <v>0.99191577364166195</v>
      </c>
      <c r="K4410" s="167">
        <v>0.92242703533026116</v>
      </c>
      <c r="L4410" s="149"/>
      <c r="M4410" s="30"/>
      <c r="N4410" s="167"/>
    </row>
    <row r="4411" spans="1:14" s="106" customFormat="1">
      <c r="A4411" s="106" t="s">
        <v>158</v>
      </c>
      <c r="B4411" s="14" t="s">
        <v>77</v>
      </c>
      <c r="C4411" s="14" t="s">
        <v>195</v>
      </c>
      <c r="D4411" s="14">
        <v>2018</v>
      </c>
      <c r="E4411" s="14">
        <v>2018</v>
      </c>
      <c r="F4411" s="14" t="s">
        <v>260</v>
      </c>
      <c r="G4411" s="166">
        <v>95602</v>
      </c>
      <c r="H4411" s="166">
        <v>199742</v>
      </c>
      <c r="I4411" s="166"/>
      <c r="J4411" s="167">
        <v>0.99361963190184044</v>
      </c>
      <c r="K4411" s="167">
        <v>0.88736118455843471</v>
      </c>
      <c r="L4411" s="149"/>
      <c r="M4411" s="30"/>
      <c r="N4411" s="167"/>
    </row>
    <row r="4412" spans="1:14" s="106" customFormat="1">
      <c r="A4412" s="106" t="s">
        <v>159</v>
      </c>
      <c r="B4412" s="14" t="s">
        <v>78</v>
      </c>
      <c r="C4412" s="14" t="s">
        <v>195</v>
      </c>
      <c r="D4412" s="14">
        <v>2018</v>
      </c>
      <c r="E4412" s="14">
        <v>2018</v>
      </c>
      <c r="F4412" s="14" t="s">
        <v>260</v>
      </c>
      <c r="G4412" s="166">
        <v>2154</v>
      </c>
      <c r="H4412" s="166">
        <v>4716</v>
      </c>
      <c r="I4412" s="166"/>
      <c r="J4412" s="167">
        <v>0.98969072164948457</v>
      </c>
      <c r="K4412" s="167">
        <v>0.94029850746268662</v>
      </c>
      <c r="L4412" s="149"/>
      <c r="M4412" s="30"/>
      <c r="N4412" s="167"/>
    </row>
    <row r="4413" spans="1:14" s="106" customFormat="1">
      <c r="A4413" s="106" t="s">
        <v>160</v>
      </c>
      <c r="B4413" s="14" t="s">
        <v>78</v>
      </c>
      <c r="C4413" s="14" t="s">
        <v>195</v>
      </c>
      <c r="D4413" s="14">
        <v>2018</v>
      </c>
      <c r="E4413" s="14">
        <v>2018</v>
      </c>
      <c r="F4413" s="14" t="s">
        <v>260</v>
      </c>
      <c r="G4413" s="166">
        <v>158837</v>
      </c>
      <c r="H4413" s="166">
        <v>343226</v>
      </c>
      <c r="I4413" s="166"/>
      <c r="J4413" s="167">
        <v>0.99215993727949825</v>
      </c>
      <c r="K4413" s="167">
        <v>0.94793291731669271</v>
      </c>
      <c r="L4413" s="149"/>
      <c r="M4413" s="30"/>
      <c r="N4413" s="167"/>
    </row>
    <row r="4414" spans="1:14" s="106" customFormat="1">
      <c r="A4414" s="106" t="s">
        <v>161</v>
      </c>
      <c r="B4414" s="14" t="s">
        <v>77</v>
      </c>
      <c r="C4414" s="14" t="s">
        <v>195</v>
      </c>
      <c r="D4414" s="14">
        <v>2018</v>
      </c>
      <c r="E4414" s="14">
        <v>2018</v>
      </c>
      <c r="F4414" s="14" t="s">
        <v>260</v>
      </c>
      <c r="G4414" s="166">
        <v>132723</v>
      </c>
      <c r="H4414" s="166">
        <v>261612</v>
      </c>
      <c r="I4414" s="166"/>
      <c r="J4414" s="167">
        <v>0.98479654195856314</v>
      </c>
      <c r="K4414" s="167">
        <v>0.96321353065539117</v>
      </c>
      <c r="L4414" s="149"/>
      <c r="M4414" s="30"/>
      <c r="N4414" s="167"/>
    </row>
    <row r="4415" spans="1:14" s="106" customFormat="1">
      <c r="A4415" s="106" t="s">
        <v>162</v>
      </c>
      <c r="B4415" s="14" t="s">
        <v>77</v>
      </c>
      <c r="C4415" s="14" t="s">
        <v>195</v>
      </c>
      <c r="D4415" s="14">
        <v>2018</v>
      </c>
      <c r="E4415" s="14">
        <v>2018</v>
      </c>
      <c r="F4415" s="14" t="s">
        <v>260</v>
      </c>
      <c r="G4415" s="166">
        <v>33145</v>
      </c>
      <c r="H4415" s="166">
        <v>49118</v>
      </c>
      <c r="I4415" s="166"/>
      <c r="J4415" s="167">
        <v>0.98008991650610144</v>
      </c>
      <c r="K4415" s="167">
        <v>0.70562130177514792</v>
      </c>
      <c r="L4415" s="149"/>
      <c r="M4415" s="30"/>
      <c r="N4415" s="167"/>
    </row>
    <row r="4416" spans="1:14" s="106" customFormat="1">
      <c r="A4416" s="106" t="s">
        <v>163</v>
      </c>
      <c r="B4416" s="14" t="s">
        <v>78</v>
      </c>
      <c r="C4416" s="14" t="s">
        <v>195</v>
      </c>
      <c r="D4416" s="14">
        <v>2018</v>
      </c>
      <c r="E4416" s="14">
        <v>2018</v>
      </c>
      <c r="F4416" s="14" t="s">
        <v>260</v>
      </c>
      <c r="G4416" s="166">
        <v>46348</v>
      </c>
      <c r="H4416" s="166">
        <v>101545</v>
      </c>
      <c r="I4416" s="166"/>
      <c r="J4416" s="167">
        <v>0.98255515649050795</v>
      </c>
      <c r="K4416" s="167">
        <v>0.91857707509881426</v>
      </c>
      <c r="L4416" s="149"/>
      <c r="M4416" s="30"/>
      <c r="N4416" s="167"/>
    </row>
    <row r="4417" spans="1:14" s="106" customFormat="1">
      <c r="A4417" s="106" t="s">
        <v>164</v>
      </c>
      <c r="B4417" s="14" t="s">
        <v>77</v>
      </c>
      <c r="C4417" s="14" t="s">
        <v>195</v>
      </c>
      <c r="D4417" s="14">
        <v>2018</v>
      </c>
      <c r="E4417" s="14">
        <v>2018</v>
      </c>
      <c r="F4417" s="14" t="s">
        <v>260</v>
      </c>
      <c r="G4417" s="166">
        <v>9476</v>
      </c>
      <c r="H4417" s="166">
        <v>16328</v>
      </c>
      <c r="I4417" s="166"/>
      <c r="J4417" s="167">
        <v>0.97701149425287359</v>
      </c>
      <c r="K4417" s="167">
        <v>0.95061728395061729</v>
      </c>
      <c r="L4417" s="149"/>
      <c r="M4417" s="30"/>
      <c r="N4417" s="167"/>
    </row>
    <row r="4418" spans="1:14" s="106" customFormat="1">
      <c r="A4418" s="106" t="s">
        <v>165</v>
      </c>
      <c r="B4418" s="14" t="s">
        <v>77</v>
      </c>
      <c r="C4418" s="14" t="s">
        <v>195</v>
      </c>
      <c r="D4418" s="14">
        <v>2018</v>
      </c>
      <c r="E4418" s="14">
        <v>2018</v>
      </c>
      <c r="F4418" s="14" t="s">
        <v>260</v>
      </c>
      <c r="G4418" s="166">
        <v>12879</v>
      </c>
      <c r="H4418" s="166">
        <v>24322</v>
      </c>
      <c r="I4418" s="166"/>
      <c r="J4418" s="167">
        <v>0.98235294117647054</v>
      </c>
      <c r="K4418" s="167">
        <v>0.92032967032967028</v>
      </c>
      <c r="L4418" s="149"/>
      <c r="M4418" s="30"/>
      <c r="N4418" s="167"/>
    </row>
    <row r="4419" spans="1:14" s="106" customFormat="1">
      <c r="A4419" s="106" t="s">
        <v>166</v>
      </c>
      <c r="B4419" s="14" t="s">
        <v>77</v>
      </c>
      <c r="C4419" s="14" t="s">
        <v>195</v>
      </c>
      <c r="D4419" s="14">
        <v>2018</v>
      </c>
      <c r="E4419" s="14">
        <v>2018</v>
      </c>
      <c r="F4419" s="14" t="s">
        <v>260</v>
      </c>
      <c r="G4419" s="166">
        <v>20595</v>
      </c>
      <c r="H4419" s="166">
        <v>40497</v>
      </c>
      <c r="I4419" s="166"/>
      <c r="J4419" s="167">
        <v>0.91411564625850339</v>
      </c>
      <c r="K4419" s="167">
        <v>0.92971246006389774</v>
      </c>
      <c r="L4419" s="149"/>
      <c r="M4419" s="30"/>
      <c r="N4419" s="167"/>
    </row>
    <row r="4420" spans="1:14" s="106" customFormat="1">
      <c r="A4420" s="106" t="s">
        <v>167</v>
      </c>
      <c r="B4420" s="14" t="s">
        <v>77</v>
      </c>
      <c r="C4420" s="14" t="s">
        <v>195</v>
      </c>
      <c r="D4420" s="14">
        <v>2018</v>
      </c>
      <c r="E4420" s="14">
        <v>2018</v>
      </c>
      <c r="F4420" s="14" t="s">
        <v>260</v>
      </c>
      <c r="G4420" s="166">
        <v>44303</v>
      </c>
      <c r="H4420" s="166">
        <v>84476</v>
      </c>
      <c r="I4420" s="166"/>
      <c r="J4420" s="167">
        <v>0.99303356554781508</v>
      </c>
      <c r="K4420" s="167">
        <v>0.96885813148788924</v>
      </c>
      <c r="L4420" s="149"/>
      <c r="M4420" s="30"/>
      <c r="N4420" s="167"/>
    </row>
    <row r="4421" spans="1:14" s="106" customFormat="1">
      <c r="A4421" s="106" t="s">
        <v>168</v>
      </c>
      <c r="B4421" s="14" t="s">
        <v>77</v>
      </c>
      <c r="C4421" s="14" t="s">
        <v>195</v>
      </c>
      <c r="D4421" s="14">
        <v>2018</v>
      </c>
      <c r="E4421" s="14">
        <v>2018</v>
      </c>
      <c r="F4421" s="14" t="s">
        <v>260</v>
      </c>
      <c r="G4421" s="166">
        <v>14858</v>
      </c>
      <c r="H4421" s="166">
        <v>26186</v>
      </c>
      <c r="I4421" s="166"/>
      <c r="J4421" s="167">
        <v>0.9714714714714715</v>
      </c>
      <c r="K4421" s="167">
        <v>0.98775510204081629</v>
      </c>
      <c r="L4421" s="149"/>
      <c r="M4421" s="30"/>
      <c r="N4421" s="167"/>
    </row>
    <row r="4422" spans="1:14" s="106" customFormat="1">
      <c r="A4422" s="106" t="s">
        <v>169</v>
      </c>
      <c r="B4422" s="14" t="s">
        <v>78</v>
      </c>
      <c r="C4422" s="14" t="s">
        <v>195</v>
      </c>
      <c r="D4422" s="14">
        <v>2018</v>
      </c>
      <c r="E4422" s="14">
        <v>2018</v>
      </c>
      <c r="F4422" s="14" t="s">
        <v>260</v>
      </c>
      <c r="G4422" s="166">
        <v>12322</v>
      </c>
      <c r="H4422" s="166">
        <v>22929</v>
      </c>
      <c r="I4422" s="166"/>
      <c r="J4422" s="167">
        <v>0.93155258764607685</v>
      </c>
      <c r="K4422" s="167">
        <v>0.96120689655172409</v>
      </c>
      <c r="L4422" s="149"/>
      <c r="M4422" s="30"/>
      <c r="N4422" s="167"/>
    </row>
    <row r="4423" spans="1:14" s="106" customFormat="1">
      <c r="A4423" s="106" t="s">
        <v>170</v>
      </c>
      <c r="B4423" s="14" t="s">
        <v>78</v>
      </c>
      <c r="C4423" s="14" t="s">
        <v>195</v>
      </c>
      <c r="D4423" s="14">
        <v>2018</v>
      </c>
      <c r="E4423" s="14">
        <v>2018</v>
      </c>
      <c r="F4423" s="14" t="s">
        <v>260</v>
      </c>
      <c r="G4423" s="166">
        <v>147</v>
      </c>
      <c r="H4423" s="166">
        <v>241</v>
      </c>
      <c r="I4423" s="166"/>
      <c r="J4423" s="167">
        <v>1</v>
      </c>
      <c r="K4423" s="167">
        <v>1</v>
      </c>
      <c r="L4423" s="149"/>
      <c r="M4423" s="30"/>
      <c r="N4423" s="167"/>
    </row>
    <row r="4424" spans="1:14" s="106" customFormat="1">
      <c r="A4424" s="106" t="s">
        <v>171</v>
      </c>
      <c r="B4424" s="14" t="s">
        <v>78</v>
      </c>
      <c r="C4424" s="14" t="s">
        <v>195</v>
      </c>
      <c r="D4424" s="14">
        <v>2018</v>
      </c>
      <c r="E4424" s="14">
        <v>2018</v>
      </c>
      <c r="F4424" s="14" t="s">
        <v>260</v>
      </c>
      <c r="G4424" s="166">
        <v>3192</v>
      </c>
      <c r="H4424" s="166">
        <v>6514</v>
      </c>
      <c r="I4424" s="166"/>
      <c r="J4424" s="167">
        <v>0.96478873239436624</v>
      </c>
      <c r="K4424" s="167">
        <v>0.92660550458715596</v>
      </c>
      <c r="L4424" s="149"/>
      <c r="M4424" s="30"/>
      <c r="N4424" s="167"/>
    </row>
    <row r="4425" spans="1:14" s="106" customFormat="1">
      <c r="A4425" s="106" t="s">
        <v>172</v>
      </c>
      <c r="B4425" s="14" t="s">
        <v>77</v>
      </c>
      <c r="C4425" s="14" t="s">
        <v>195</v>
      </c>
      <c r="D4425" s="14">
        <v>2018</v>
      </c>
      <c r="E4425" s="14">
        <v>2018</v>
      </c>
      <c r="F4425" s="14" t="s">
        <v>260</v>
      </c>
      <c r="G4425" s="166">
        <v>20539</v>
      </c>
      <c r="H4425" s="166">
        <v>37878</v>
      </c>
      <c r="I4425" s="166"/>
      <c r="J4425" s="167">
        <v>0.97506561679790027</v>
      </c>
      <c r="K4425" s="167">
        <v>0.94942528735632181</v>
      </c>
      <c r="L4425" s="149"/>
      <c r="M4425" s="30"/>
      <c r="N4425" s="167"/>
    </row>
    <row r="4426" spans="1:14" s="106" customFormat="1">
      <c r="A4426" s="106" t="s">
        <v>173</v>
      </c>
      <c r="B4426" s="14" t="s">
        <v>77</v>
      </c>
      <c r="C4426" s="14" t="s">
        <v>195</v>
      </c>
      <c r="D4426" s="14">
        <v>2018</v>
      </c>
      <c r="E4426" s="14">
        <v>2018</v>
      </c>
      <c r="F4426" s="14" t="s">
        <v>260</v>
      </c>
      <c r="G4426" s="166">
        <v>16662</v>
      </c>
      <c r="H4426" s="166">
        <v>28991</v>
      </c>
      <c r="I4426" s="166"/>
      <c r="J4426" s="167">
        <v>0.95169082125603865</v>
      </c>
      <c r="K4426" s="167">
        <v>0.53205128205128205</v>
      </c>
      <c r="L4426" s="149"/>
      <c r="M4426" s="30"/>
      <c r="N4426" s="167"/>
    </row>
    <row r="4427" spans="1:14" s="106" customFormat="1">
      <c r="A4427" s="106" t="s">
        <v>174</v>
      </c>
      <c r="B4427" s="14" t="s">
        <v>78</v>
      </c>
      <c r="C4427" s="14" t="s">
        <v>195</v>
      </c>
      <c r="D4427" s="14">
        <v>2018</v>
      </c>
      <c r="E4427" s="14">
        <v>2018</v>
      </c>
      <c r="F4427" s="14" t="s">
        <v>260</v>
      </c>
      <c r="G4427" s="166">
        <v>37905</v>
      </c>
      <c r="H4427" s="166">
        <v>79038</v>
      </c>
      <c r="I4427" s="166"/>
      <c r="J4427" s="167">
        <v>0.97159699892818863</v>
      </c>
      <c r="K4427" s="167">
        <v>0.95542949756888174</v>
      </c>
      <c r="L4427" s="149"/>
      <c r="M4427" s="30"/>
      <c r="N4427" s="167"/>
    </row>
    <row r="4428" spans="1:14" s="106" customFormat="1">
      <c r="A4428" s="106" t="s">
        <v>175</v>
      </c>
      <c r="B4428" s="14" t="s">
        <v>78</v>
      </c>
      <c r="C4428" s="14" t="s">
        <v>195</v>
      </c>
      <c r="D4428" s="14">
        <v>2018</v>
      </c>
      <c r="E4428" s="14">
        <v>2018</v>
      </c>
      <c r="F4428" s="14" t="s">
        <v>260</v>
      </c>
      <c r="G4428" s="166">
        <v>5315</v>
      </c>
      <c r="H4428" s="166">
        <v>12152</v>
      </c>
      <c r="I4428" s="166"/>
      <c r="J4428" s="167">
        <v>0.99487179487179489</v>
      </c>
      <c r="K4428" s="167">
        <v>0.98192771084337349</v>
      </c>
      <c r="L4428" s="149"/>
      <c r="M4428" s="30"/>
      <c r="N4428" s="167"/>
    </row>
    <row r="4429" spans="1:14" s="106" customFormat="1">
      <c r="A4429" s="106" t="s">
        <v>176</v>
      </c>
      <c r="B4429" s="14" t="s">
        <v>78</v>
      </c>
      <c r="C4429" s="14" t="s">
        <v>195</v>
      </c>
      <c r="D4429" s="14">
        <v>2018</v>
      </c>
      <c r="E4429" s="14">
        <v>2018</v>
      </c>
      <c r="F4429" s="14" t="s">
        <v>260</v>
      </c>
      <c r="G4429" s="166">
        <v>4187</v>
      </c>
      <c r="H4429" s="166">
        <v>9032</v>
      </c>
      <c r="I4429" s="166"/>
      <c r="J4429" s="167">
        <v>0.9425837320574163</v>
      </c>
      <c r="K4429" s="167">
        <v>0.96052631578947367</v>
      </c>
      <c r="L4429" s="149"/>
      <c r="M4429" s="30"/>
      <c r="N4429" s="167"/>
    </row>
    <row r="4430" spans="1:14" s="106" customFormat="1">
      <c r="A4430" s="106" t="s">
        <v>177</v>
      </c>
      <c r="B4430" s="14" t="s">
        <v>78</v>
      </c>
      <c r="C4430" s="14" t="s">
        <v>195</v>
      </c>
      <c r="D4430" s="14">
        <v>2018</v>
      </c>
      <c r="E4430" s="14">
        <v>2018</v>
      </c>
      <c r="F4430" s="14" t="s">
        <v>260</v>
      </c>
      <c r="G4430" s="166">
        <v>995</v>
      </c>
      <c r="H4430" s="166">
        <v>1687</v>
      </c>
      <c r="I4430" s="166"/>
      <c r="J4430" s="167">
        <v>1</v>
      </c>
      <c r="K4430" s="167">
        <v>0.84782608695652173</v>
      </c>
      <c r="L4430" s="149"/>
      <c r="M4430" s="30"/>
      <c r="N4430" s="167"/>
    </row>
    <row r="4431" spans="1:14" s="106" customFormat="1">
      <c r="A4431" s="106" t="s">
        <v>178</v>
      </c>
      <c r="B4431" s="14" t="s">
        <v>77</v>
      </c>
      <c r="C4431" s="14" t="s">
        <v>195</v>
      </c>
      <c r="D4431" s="14">
        <v>2018</v>
      </c>
      <c r="E4431" s="14">
        <v>2018</v>
      </c>
      <c r="F4431" s="14" t="s">
        <v>260</v>
      </c>
      <c r="G4431" s="166">
        <v>50926</v>
      </c>
      <c r="H4431" s="166">
        <v>117454</v>
      </c>
      <c r="I4431" s="166"/>
      <c r="J4431" s="167">
        <v>0.9919724770642202</v>
      </c>
      <c r="K4431" s="167">
        <v>0.74568965517241381</v>
      </c>
      <c r="L4431" s="149"/>
      <c r="M4431" s="30"/>
      <c r="N4431" s="167"/>
    </row>
    <row r="4432" spans="1:14" s="106" customFormat="1">
      <c r="A4432" s="106" t="s">
        <v>179</v>
      </c>
      <c r="B4432" s="14" t="s">
        <v>78</v>
      </c>
      <c r="C4432" s="14" t="s">
        <v>195</v>
      </c>
      <c r="D4432" s="14">
        <v>2018</v>
      </c>
      <c r="E4432" s="14">
        <v>2018</v>
      </c>
      <c r="F4432" s="14" t="s">
        <v>260</v>
      </c>
      <c r="G4432" s="166">
        <v>2670</v>
      </c>
      <c r="H4432" s="166">
        <v>4676</v>
      </c>
      <c r="I4432" s="166"/>
      <c r="J4432" s="167">
        <v>1</v>
      </c>
      <c r="K4432" s="167">
        <v>0.96341463414634143</v>
      </c>
      <c r="L4432" s="149"/>
      <c r="M4432" s="30"/>
      <c r="N4432" s="167"/>
    </row>
    <row r="4433" spans="1:14" s="106" customFormat="1">
      <c r="A4433" s="106" t="s">
        <v>180</v>
      </c>
      <c r="B4433" s="14" t="s">
        <v>77</v>
      </c>
      <c r="C4433" s="14" t="s">
        <v>195</v>
      </c>
      <c r="D4433" s="14">
        <v>2018</v>
      </c>
      <c r="E4433" s="14">
        <v>2018</v>
      </c>
      <c r="F4433" s="14" t="s">
        <v>260</v>
      </c>
      <c r="G4433" s="166">
        <v>34532</v>
      </c>
      <c r="H4433" s="166">
        <v>67699</v>
      </c>
      <c r="I4433" s="166"/>
      <c r="J4433" s="167">
        <v>0.98540145985401462</v>
      </c>
      <c r="K4433" s="167">
        <v>0.96843434343434343</v>
      </c>
      <c r="L4433" s="149"/>
      <c r="M4433" s="30"/>
      <c r="N4433" s="167"/>
    </row>
    <row r="4434" spans="1:14" s="106" customFormat="1">
      <c r="A4434" s="106" t="s">
        <v>181</v>
      </c>
      <c r="B4434" s="14" t="s">
        <v>77</v>
      </c>
      <c r="C4434" s="14" t="s">
        <v>195</v>
      </c>
      <c r="D4434" s="14">
        <v>2018</v>
      </c>
      <c r="E4434" s="14">
        <v>2018</v>
      </c>
      <c r="F4434" s="14" t="s">
        <v>260</v>
      </c>
      <c r="G4434" s="166">
        <v>10136</v>
      </c>
      <c r="H4434" s="166">
        <v>18290</v>
      </c>
      <c r="I4434" s="166"/>
      <c r="J4434" s="167">
        <v>0.87188612099644125</v>
      </c>
      <c r="K4434" s="167">
        <v>0.8896551724137931</v>
      </c>
      <c r="L4434" s="149"/>
      <c r="M4434" s="30"/>
      <c r="N4434" s="167"/>
    </row>
    <row r="4435" spans="1:14">
      <c r="A4435" s="106" t="s">
        <v>182</v>
      </c>
      <c r="B4435" s="14" t="s">
        <v>78</v>
      </c>
      <c r="C4435" s="14" t="s">
        <v>195</v>
      </c>
      <c r="D4435" s="14">
        <v>2018</v>
      </c>
      <c r="E4435" s="14">
        <v>2018</v>
      </c>
      <c r="F4435" s="14" t="s">
        <v>260</v>
      </c>
      <c r="G4435" s="166">
        <v>6107</v>
      </c>
      <c r="H4435" s="166">
        <v>13027</v>
      </c>
      <c r="I4435" s="166"/>
      <c r="J4435" s="167">
        <v>0.99669966996699666</v>
      </c>
      <c r="K4435" s="167">
        <v>0.96551724137931039</v>
      </c>
      <c r="L4435" s="149"/>
      <c r="M4435" s="30"/>
      <c r="N4435" s="167"/>
    </row>
    <row r="4436" spans="1:14" s="106" customFormat="1">
      <c r="B4436" s="14"/>
      <c r="C4436" s="14"/>
      <c r="D4436" s="14"/>
      <c r="E4436" s="14"/>
      <c r="F4436" s="14"/>
      <c r="G4436" s="166"/>
      <c r="H4436" s="166"/>
      <c r="I4436" s="166"/>
      <c r="J4436" s="167"/>
      <c r="K4436" s="167"/>
      <c r="L4436" s="149"/>
      <c r="M4436" s="30"/>
      <c r="N4436" s="167"/>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6:Y1367"/>
  <sheetViews>
    <sheetView showGridLines="0" workbookViewId="0">
      <pane ySplit="10" topLeftCell="A1349" activePane="bottomLeft" state="frozen"/>
      <selection pane="bottomLeft"/>
    </sheetView>
  </sheetViews>
  <sheetFormatPr defaultColWidth="8.85546875" defaultRowHeight="15"/>
  <cols>
    <col min="1" max="1" width="14.85546875" style="13" bestFit="1" customWidth="1"/>
    <col min="2" max="2" width="13.28515625" style="13" customWidth="1"/>
    <col min="3" max="3" width="11.42578125" style="13" customWidth="1"/>
    <col min="4" max="6" width="11.28515625" style="13" customWidth="1"/>
    <col min="7" max="7" width="18.5703125" style="28" customWidth="1"/>
    <col min="8" max="8" width="15.5703125" style="26" customWidth="1"/>
    <col min="9" max="9" width="22.7109375" style="28" customWidth="1"/>
    <col min="10" max="16384" width="8.85546875" style="13"/>
  </cols>
  <sheetData>
    <row r="6" spans="1:25" ht="12" customHeight="1">
      <c r="A6" s="23"/>
    </row>
    <row r="7" spans="1:25" ht="15.75">
      <c r="A7" s="79" t="s">
        <v>86</v>
      </c>
    </row>
    <row r="8" spans="1:25" ht="30">
      <c r="A8" s="192" t="s">
        <v>247</v>
      </c>
      <c r="B8" s="192"/>
      <c r="C8" s="192"/>
      <c r="D8" s="192"/>
      <c r="E8" s="192"/>
      <c r="F8" s="192"/>
      <c r="G8" s="84" t="s">
        <v>240</v>
      </c>
      <c r="H8" s="85" t="s">
        <v>240</v>
      </c>
      <c r="I8" s="84" t="s">
        <v>240</v>
      </c>
    </row>
    <row r="9" spans="1:25" ht="7.5" customHeight="1">
      <c r="G9" s="26"/>
      <c r="I9" s="26"/>
    </row>
    <row r="10" spans="1:25" ht="30">
      <c r="A10" s="9" t="s">
        <v>0</v>
      </c>
      <c r="B10" s="10" t="s">
        <v>68</v>
      </c>
      <c r="C10" s="10" t="s">
        <v>1</v>
      </c>
      <c r="D10" s="10" t="s">
        <v>91</v>
      </c>
      <c r="E10" s="10" t="s">
        <v>89</v>
      </c>
      <c r="F10" s="10" t="s">
        <v>90</v>
      </c>
      <c r="G10" s="31" t="s">
        <v>71</v>
      </c>
      <c r="H10" s="25" t="s">
        <v>72</v>
      </c>
      <c r="I10" s="31" t="s">
        <v>73</v>
      </c>
      <c r="J10" s="16"/>
      <c r="K10" s="16"/>
      <c r="L10" s="4"/>
      <c r="M10" s="4"/>
      <c r="N10" s="4"/>
      <c r="O10" s="4"/>
      <c r="P10" s="4"/>
      <c r="Q10" s="4"/>
      <c r="R10" s="4"/>
      <c r="S10" s="4"/>
      <c r="T10" s="4"/>
      <c r="U10" s="4"/>
      <c r="V10" s="4"/>
      <c r="W10" s="4"/>
      <c r="X10" s="4"/>
      <c r="Y10" s="4"/>
    </row>
    <row r="11" spans="1:25">
      <c r="A11" s="56" t="s">
        <v>183</v>
      </c>
      <c r="B11" s="14" t="s">
        <v>66</v>
      </c>
      <c r="C11" s="14" t="s">
        <v>3</v>
      </c>
      <c r="D11" s="14">
        <v>2012</v>
      </c>
      <c r="E11" s="14">
        <v>2012</v>
      </c>
      <c r="F11" s="14">
        <v>2012</v>
      </c>
      <c r="G11" s="29">
        <v>0.3910144318300745</v>
      </c>
      <c r="H11" s="26">
        <v>3127204</v>
      </c>
      <c r="I11" s="29">
        <v>0.78036727023276486</v>
      </c>
    </row>
    <row r="12" spans="1:25">
      <c r="A12" s="56" t="s">
        <v>184</v>
      </c>
      <c r="B12" s="14" t="s">
        <v>77</v>
      </c>
      <c r="C12" s="14" t="s">
        <v>3</v>
      </c>
      <c r="D12" s="14">
        <v>2012</v>
      </c>
      <c r="E12" s="14">
        <v>2012</v>
      </c>
      <c r="F12" s="14">
        <v>2012</v>
      </c>
      <c r="G12" s="29">
        <v>0.36371400957497024</v>
      </c>
      <c r="H12" s="26">
        <v>97092</v>
      </c>
      <c r="I12" s="29">
        <v>0.76507020944636184</v>
      </c>
    </row>
    <row r="13" spans="1:25">
      <c r="A13" s="56" t="s">
        <v>185</v>
      </c>
      <c r="B13" s="14" t="s">
        <v>78</v>
      </c>
      <c r="C13" s="14" t="s">
        <v>3</v>
      </c>
      <c r="D13" s="14">
        <v>2012</v>
      </c>
      <c r="E13" s="14">
        <v>2012</v>
      </c>
      <c r="F13" s="14">
        <v>2012</v>
      </c>
      <c r="G13" s="29">
        <v>0.50549450549450547</v>
      </c>
      <c r="H13" s="26">
        <v>138</v>
      </c>
      <c r="I13" s="29">
        <v>0.91390728476821192</v>
      </c>
    </row>
    <row r="14" spans="1:25">
      <c r="A14" s="56" t="s">
        <v>186</v>
      </c>
      <c r="B14" s="14" t="s">
        <v>78</v>
      </c>
      <c r="C14" s="14" t="s">
        <v>3</v>
      </c>
      <c r="D14" s="14">
        <v>2012</v>
      </c>
      <c r="E14" s="14">
        <v>2012</v>
      </c>
      <c r="F14" s="14">
        <v>2012</v>
      </c>
      <c r="G14" s="29">
        <v>0.46545123062898813</v>
      </c>
      <c r="H14" s="26">
        <v>2553</v>
      </c>
      <c r="I14" s="29">
        <v>0.83186705767350932</v>
      </c>
    </row>
    <row r="15" spans="1:25">
      <c r="A15" s="56" t="s">
        <v>187</v>
      </c>
      <c r="B15" s="14" t="s">
        <v>78</v>
      </c>
      <c r="C15" s="14" t="s">
        <v>3</v>
      </c>
      <c r="D15" s="14">
        <v>2012</v>
      </c>
      <c r="E15" s="14">
        <v>2012</v>
      </c>
      <c r="F15" s="14">
        <v>2012</v>
      </c>
      <c r="G15" s="29">
        <v>0.41739553779777394</v>
      </c>
      <c r="H15" s="26">
        <v>24863</v>
      </c>
      <c r="I15" s="29">
        <v>0.87481087927940604</v>
      </c>
    </row>
    <row r="16" spans="1:25">
      <c r="A16" s="56" t="s">
        <v>188</v>
      </c>
      <c r="B16" s="14" t="s">
        <v>78</v>
      </c>
      <c r="C16" s="14" t="s">
        <v>3</v>
      </c>
      <c r="D16" s="14">
        <v>2012</v>
      </c>
      <c r="E16" s="14">
        <v>2012</v>
      </c>
      <c r="F16" s="14">
        <v>2012</v>
      </c>
      <c r="G16" s="29">
        <v>0.49428114623047598</v>
      </c>
      <c r="H16" s="26">
        <v>4019</v>
      </c>
      <c r="I16" s="29">
        <v>0.81405711970832484</v>
      </c>
    </row>
    <row r="17" spans="1:9">
      <c r="A17" s="56" t="s">
        <v>189</v>
      </c>
      <c r="B17" s="14" t="s">
        <v>78</v>
      </c>
      <c r="C17" s="14" t="s">
        <v>3</v>
      </c>
      <c r="D17" s="14">
        <v>2012</v>
      </c>
      <c r="E17" s="14">
        <v>2012</v>
      </c>
      <c r="F17" s="14">
        <v>2012</v>
      </c>
      <c r="G17" s="29">
        <v>0.29913107783324089</v>
      </c>
      <c r="H17" s="26">
        <v>1618</v>
      </c>
      <c r="I17" s="29">
        <v>0.88998899889989003</v>
      </c>
    </row>
    <row r="18" spans="1:9">
      <c r="A18" s="56" t="s">
        <v>190</v>
      </c>
      <c r="B18" s="14" t="s">
        <v>77</v>
      </c>
      <c r="C18" s="14" t="s">
        <v>3</v>
      </c>
      <c r="D18" s="14">
        <v>2012</v>
      </c>
      <c r="E18" s="14">
        <v>2012</v>
      </c>
      <c r="F18" s="14">
        <v>2012</v>
      </c>
      <c r="G18" s="29">
        <v>0.3518632378100941</v>
      </c>
      <c r="H18" s="26">
        <v>52650</v>
      </c>
      <c r="I18" s="29">
        <v>0.76256825456599509</v>
      </c>
    </row>
    <row r="19" spans="1:9">
      <c r="A19" s="56" t="s">
        <v>191</v>
      </c>
      <c r="B19" s="14" t="s">
        <v>78</v>
      </c>
      <c r="C19" s="14" t="s">
        <v>3</v>
      </c>
      <c r="D19" s="14">
        <v>2012</v>
      </c>
      <c r="E19" s="14">
        <v>2012</v>
      </c>
      <c r="F19" s="14">
        <v>2012</v>
      </c>
      <c r="G19" s="29">
        <v>0.4839820515496191</v>
      </c>
      <c r="H19" s="26">
        <v>4638</v>
      </c>
      <c r="I19" s="29">
        <v>0.88410217308425465</v>
      </c>
    </row>
    <row r="20" spans="1:9">
      <c r="A20" s="56" t="s">
        <v>192</v>
      </c>
      <c r="B20" s="14" t="s">
        <v>78</v>
      </c>
      <c r="C20" s="14" t="s">
        <v>3</v>
      </c>
      <c r="D20" s="14">
        <v>2012</v>
      </c>
      <c r="E20" s="14">
        <v>2012</v>
      </c>
      <c r="F20" s="14">
        <v>2012</v>
      </c>
      <c r="G20" s="29">
        <v>0.41647058823529409</v>
      </c>
      <c r="H20" s="26">
        <v>9558</v>
      </c>
      <c r="I20" s="29">
        <v>0.80699088145896658</v>
      </c>
    </row>
    <row r="21" spans="1:9">
      <c r="A21" s="13" t="s">
        <v>134</v>
      </c>
      <c r="B21" s="14" t="s">
        <v>77</v>
      </c>
      <c r="C21" s="14" t="s">
        <v>3</v>
      </c>
      <c r="D21" s="14">
        <v>2012</v>
      </c>
      <c r="E21" s="14">
        <v>2012</v>
      </c>
      <c r="F21" s="14">
        <v>2012</v>
      </c>
      <c r="G21" s="29">
        <v>0.53498869253830272</v>
      </c>
      <c r="H21" s="26">
        <v>174348</v>
      </c>
      <c r="I21" s="29">
        <v>0.80308062220461629</v>
      </c>
    </row>
    <row r="22" spans="1:9">
      <c r="A22" s="13" t="s">
        <v>135</v>
      </c>
      <c r="B22" s="14" t="s">
        <v>78</v>
      </c>
      <c r="C22" s="14" t="s">
        <v>3</v>
      </c>
      <c r="D22" s="14">
        <v>2012</v>
      </c>
      <c r="E22" s="14">
        <v>2012</v>
      </c>
      <c r="F22" s="14">
        <v>2012</v>
      </c>
      <c r="G22" s="29">
        <v>0.38954426921644109</v>
      </c>
      <c r="H22" s="26">
        <v>3137</v>
      </c>
      <c r="I22" s="29">
        <v>0.90117782246480893</v>
      </c>
    </row>
    <row r="23" spans="1:9">
      <c r="A23" s="13" t="s">
        <v>136</v>
      </c>
      <c r="B23" s="14" t="s">
        <v>78</v>
      </c>
      <c r="C23" s="14" t="s">
        <v>3</v>
      </c>
      <c r="D23" s="14">
        <v>2012</v>
      </c>
      <c r="E23" s="14">
        <v>2012</v>
      </c>
      <c r="F23" s="14">
        <v>2012</v>
      </c>
      <c r="G23" s="29">
        <v>0.39250637755102041</v>
      </c>
      <c r="H23" s="26">
        <v>12309</v>
      </c>
      <c r="I23" s="29">
        <v>0.81662575466065146</v>
      </c>
    </row>
    <row r="24" spans="1:9">
      <c r="A24" s="13" t="s">
        <v>137</v>
      </c>
      <c r="B24" s="14" t="s">
        <v>78</v>
      </c>
      <c r="C24" s="14" t="s">
        <v>3</v>
      </c>
      <c r="D24" s="14">
        <v>2012</v>
      </c>
      <c r="E24" s="14">
        <v>2012</v>
      </c>
      <c r="F24" s="14">
        <v>2012</v>
      </c>
      <c r="G24" s="29">
        <v>0.49251409383567973</v>
      </c>
      <c r="H24" s="26">
        <v>31975</v>
      </c>
      <c r="I24" s="29">
        <v>0.89435556052808229</v>
      </c>
    </row>
    <row r="25" spans="1:9">
      <c r="A25" s="13" t="s">
        <v>138</v>
      </c>
      <c r="B25" s="14" t="s">
        <v>78</v>
      </c>
      <c r="C25" s="14" t="s">
        <v>3</v>
      </c>
      <c r="D25" s="14">
        <v>2012</v>
      </c>
      <c r="E25" s="14">
        <v>2012</v>
      </c>
      <c r="F25" s="14">
        <v>2012</v>
      </c>
      <c r="G25" s="29">
        <v>0.38714841070203521</v>
      </c>
      <c r="H25" s="26">
        <v>1693</v>
      </c>
      <c r="I25" s="29">
        <v>0.86865059004617751</v>
      </c>
    </row>
    <row r="26" spans="1:9">
      <c r="A26" s="13" t="s">
        <v>139</v>
      </c>
      <c r="B26" s="14" t="s">
        <v>78</v>
      </c>
      <c r="C26" s="14" t="s">
        <v>3</v>
      </c>
      <c r="D26" s="14">
        <v>2012</v>
      </c>
      <c r="E26" s="14">
        <v>2012</v>
      </c>
      <c r="F26" s="14">
        <v>2012</v>
      </c>
      <c r="G26" s="29">
        <v>0.46471556258268532</v>
      </c>
      <c r="H26" s="26">
        <v>115216</v>
      </c>
      <c r="I26" s="29">
        <v>0.83224501589136091</v>
      </c>
    </row>
    <row r="27" spans="1:9">
      <c r="A27" s="13" t="s">
        <v>140</v>
      </c>
      <c r="B27" s="14" t="s">
        <v>78</v>
      </c>
      <c r="C27" s="14" t="s">
        <v>3</v>
      </c>
      <c r="D27" s="14">
        <v>2012</v>
      </c>
      <c r="E27" s="14">
        <v>2012</v>
      </c>
      <c r="F27" s="14">
        <v>2012</v>
      </c>
      <c r="G27" s="29">
        <v>0.49005891016200293</v>
      </c>
      <c r="H27" s="26">
        <v>19965</v>
      </c>
      <c r="I27" s="29">
        <v>0.89205129350788614</v>
      </c>
    </row>
    <row r="28" spans="1:9">
      <c r="A28" s="13" t="s">
        <v>141</v>
      </c>
      <c r="B28" s="14" t="s">
        <v>78</v>
      </c>
      <c r="C28" s="14" t="s">
        <v>3</v>
      </c>
      <c r="D28" s="14">
        <v>2012</v>
      </c>
      <c r="E28" s="14">
        <v>2012</v>
      </c>
      <c r="F28" s="14">
        <v>2012</v>
      </c>
      <c r="G28" s="29">
        <v>0.41411900858327705</v>
      </c>
      <c r="H28" s="26">
        <v>8588</v>
      </c>
      <c r="I28" s="29">
        <v>0.85359308219858865</v>
      </c>
    </row>
    <row r="29" spans="1:9">
      <c r="A29" s="13" t="s">
        <v>142</v>
      </c>
      <c r="B29" s="14" t="s">
        <v>78</v>
      </c>
      <c r="C29" s="14" t="s">
        <v>3</v>
      </c>
      <c r="D29" s="14">
        <v>2012</v>
      </c>
      <c r="E29" s="14">
        <v>2012</v>
      </c>
      <c r="F29" s="14">
        <v>2012</v>
      </c>
      <c r="G29" s="29">
        <v>0.44893762851267993</v>
      </c>
      <c r="H29" s="26">
        <v>2620</v>
      </c>
      <c r="I29" s="29">
        <v>0.89664613278576322</v>
      </c>
    </row>
    <row r="30" spans="1:9">
      <c r="A30" s="13" t="s">
        <v>143</v>
      </c>
      <c r="B30" s="14" t="s">
        <v>79</v>
      </c>
      <c r="C30" s="14" t="s">
        <v>3</v>
      </c>
      <c r="D30" s="14">
        <v>2012</v>
      </c>
      <c r="E30" s="14">
        <v>2012</v>
      </c>
      <c r="F30" s="14">
        <v>2012</v>
      </c>
      <c r="G30" s="29">
        <v>0.33704614166769986</v>
      </c>
      <c r="H30" s="26">
        <v>848151</v>
      </c>
      <c r="I30" s="29">
        <v>0.78929412629621731</v>
      </c>
    </row>
    <row r="31" spans="1:9">
      <c r="A31" s="13" t="s">
        <v>144</v>
      </c>
      <c r="B31" s="14" t="s">
        <v>78</v>
      </c>
      <c r="C31" s="14" t="s">
        <v>3</v>
      </c>
      <c r="D31" s="14">
        <v>2012</v>
      </c>
      <c r="E31" s="14">
        <v>2012</v>
      </c>
      <c r="F31" s="14">
        <v>2012</v>
      </c>
      <c r="G31" s="29">
        <v>0.48969041057311258</v>
      </c>
      <c r="H31" s="26">
        <v>24343</v>
      </c>
      <c r="I31" s="29">
        <v>0.90730525531121875</v>
      </c>
    </row>
    <row r="32" spans="1:9">
      <c r="A32" s="13" t="s">
        <v>145</v>
      </c>
      <c r="B32" s="14" t="s">
        <v>78</v>
      </c>
      <c r="C32" s="14" t="s">
        <v>3</v>
      </c>
      <c r="D32" s="14">
        <v>2012</v>
      </c>
      <c r="E32" s="14">
        <v>2012</v>
      </c>
      <c r="F32" s="14">
        <v>2012</v>
      </c>
      <c r="G32" s="29">
        <v>0.30360021493820527</v>
      </c>
      <c r="H32" s="26">
        <v>7910</v>
      </c>
      <c r="I32" s="29">
        <v>0.86665936233154373</v>
      </c>
    </row>
    <row r="33" spans="1:9">
      <c r="A33" s="13" t="s">
        <v>146</v>
      </c>
      <c r="B33" s="14" t="s">
        <v>78</v>
      </c>
      <c r="C33" s="14" t="s">
        <v>3</v>
      </c>
      <c r="D33" s="14">
        <v>2012</v>
      </c>
      <c r="E33" s="14">
        <v>2012</v>
      </c>
      <c r="F33" s="14">
        <v>2012</v>
      </c>
      <c r="G33" s="29">
        <v>0.45986064828839746</v>
      </c>
      <c r="H33" s="26">
        <v>1518</v>
      </c>
      <c r="I33" s="29">
        <v>0.86991404011461315</v>
      </c>
    </row>
    <row r="34" spans="1:9">
      <c r="A34" s="13" t="s">
        <v>147</v>
      </c>
      <c r="B34" s="14" t="s">
        <v>78</v>
      </c>
      <c r="C34" s="14" t="s">
        <v>3</v>
      </c>
      <c r="D34" s="14">
        <v>2012</v>
      </c>
      <c r="E34" s="14">
        <v>2012</v>
      </c>
      <c r="F34" s="14">
        <v>2012</v>
      </c>
      <c r="G34" s="29">
        <v>0.3859015564623885</v>
      </c>
      <c r="H34" s="26">
        <v>10686</v>
      </c>
      <c r="I34" s="29">
        <v>0.82460066363145301</v>
      </c>
    </row>
    <row r="35" spans="1:9">
      <c r="A35" s="13" t="s">
        <v>148</v>
      </c>
      <c r="B35" s="14" t="s">
        <v>78</v>
      </c>
      <c r="C35" s="14" t="s">
        <v>3</v>
      </c>
      <c r="D35" s="14">
        <v>2012</v>
      </c>
      <c r="E35" s="14">
        <v>2012</v>
      </c>
      <c r="F35" s="14">
        <v>2012</v>
      </c>
      <c r="G35" s="29">
        <v>0.49642416487684504</v>
      </c>
      <c r="H35" s="26">
        <v>43453</v>
      </c>
      <c r="I35" s="29">
        <v>0.82824412930771574</v>
      </c>
    </row>
    <row r="36" spans="1:9">
      <c r="A36" s="13" t="s">
        <v>149</v>
      </c>
      <c r="B36" s="14" t="s">
        <v>78</v>
      </c>
      <c r="C36" s="14" t="s">
        <v>3</v>
      </c>
      <c r="D36" s="14">
        <v>2012</v>
      </c>
      <c r="E36" s="14">
        <v>2012</v>
      </c>
      <c r="F36" s="14">
        <v>2012</v>
      </c>
      <c r="G36" s="29">
        <v>0.38406408094435074</v>
      </c>
      <c r="H36" s="26">
        <v>911</v>
      </c>
      <c r="I36" s="29">
        <v>0.89577187807276304</v>
      </c>
    </row>
    <row r="37" spans="1:9">
      <c r="A37" s="13" t="s">
        <v>150</v>
      </c>
      <c r="B37" s="14" t="s">
        <v>78</v>
      </c>
      <c r="C37" s="14" t="s">
        <v>3</v>
      </c>
      <c r="D37" s="14">
        <v>2012</v>
      </c>
      <c r="E37" s="14">
        <v>2012</v>
      </c>
      <c r="F37" s="14">
        <v>2012</v>
      </c>
      <c r="G37" s="29">
        <v>0.29125073399882562</v>
      </c>
      <c r="H37" s="26">
        <v>496</v>
      </c>
      <c r="I37" s="29">
        <v>0.65957446808510634</v>
      </c>
    </row>
    <row r="38" spans="1:9">
      <c r="A38" s="13" t="s">
        <v>151</v>
      </c>
      <c r="B38" s="14" t="s">
        <v>78</v>
      </c>
      <c r="C38" s="14" t="s">
        <v>3</v>
      </c>
      <c r="D38" s="14">
        <v>2012</v>
      </c>
      <c r="E38" s="14">
        <v>2012</v>
      </c>
      <c r="F38" s="14">
        <v>2012</v>
      </c>
      <c r="G38" s="29">
        <v>0.38403583187494439</v>
      </c>
      <c r="H38" s="26">
        <v>38841</v>
      </c>
      <c r="I38" s="29">
        <v>0.85269258633180389</v>
      </c>
    </row>
    <row r="39" spans="1:9">
      <c r="A39" s="13" t="s">
        <v>152</v>
      </c>
      <c r="B39" s="14" t="s">
        <v>78</v>
      </c>
      <c r="C39" s="14" t="s">
        <v>3</v>
      </c>
      <c r="D39" s="14">
        <v>2012</v>
      </c>
      <c r="E39" s="14">
        <v>2012</v>
      </c>
      <c r="F39" s="14">
        <v>2012</v>
      </c>
      <c r="G39" s="29">
        <v>0.32387913728316259</v>
      </c>
      <c r="H39" s="26">
        <v>6292</v>
      </c>
      <c r="I39" s="29">
        <v>0.84309259011121529</v>
      </c>
    </row>
    <row r="40" spans="1:9">
      <c r="A40" s="13" t="s">
        <v>153</v>
      </c>
      <c r="B40" s="14" t="s">
        <v>78</v>
      </c>
      <c r="C40" s="14" t="s">
        <v>3</v>
      </c>
      <c r="D40" s="14">
        <v>2012</v>
      </c>
      <c r="E40" s="14">
        <v>2012</v>
      </c>
      <c r="F40" s="14">
        <v>2012</v>
      </c>
      <c r="G40" s="29">
        <v>0.38840685380969742</v>
      </c>
      <c r="H40" s="26">
        <v>5327</v>
      </c>
      <c r="I40" s="29">
        <v>0.81727523780300704</v>
      </c>
    </row>
    <row r="41" spans="1:9">
      <c r="A41" s="13" t="s">
        <v>154</v>
      </c>
      <c r="B41" s="14" t="s">
        <v>77</v>
      </c>
      <c r="C41" s="14" t="s">
        <v>3</v>
      </c>
      <c r="D41" s="14">
        <v>2012</v>
      </c>
      <c r="E41" s="14">
        <v>2012</v>
      </c>
      <c r="F41" s="14">
        <v>2012</v>
      </c>
      <c r="G41" s="29">
        <v>0.34904557283283455</v>
      </c>
      <c r="H41" s="26">
        <v>168063</v>
      </c>
      <c r="I41" s="29">
        <v>0.78200481124920318</v>
      </c>
    </row>
    <row r="42" spans="1:9">
      <c r="A42" s="13" t="s">
        <v>155</v>
      </c>
      <c r="B42" s="14" t="s">
        <v>77</v>
      </c>
      <c r="C42" s="14" t="s">
        <v>3</v>
      </c>
      <c r="D42" s="14">
        <v>2012</v>
      </c>
      <c r="E42" s="14">
        <v>2012</v>
      </c>
      <c r="F42" s="14">
        <v>2012</v>
      </c>
      <c r="G42" s="29">
        <v>0.37080048514251063</v>
      </c>
      <c r="H42" s="26">
        <v>12229</v>
      </c>
      <c r="I42" s="29">
        <v>0.6800689578467356</v>
      </c>
    </row>
    <row r="43" spans="1:9">
      <c r="A43" s="13" t="s">
        <v>156</v>
      </c>
      <c r="B43" s="14" t="s">
        <v>78</v>
      </c>
      <c r="C43" s="14" t="s">
        <v>3</v>
      </c>
      <c r="D43" s="14">
        <v>2012</v>
      </c>
      <c r="E43" s="14">
        <v>2012</v>
      </c>
      <c r="F43" s="14">
        <v>2012</v>
      </c>
      <c r="G43" s="29">
        <v>0.35988120950323976</v>
      </c>
      <c r="H43" s="26">
        <v>1333</v>
      </c>
      <c r="I43" s="29">
        <v>0.85723472668810285</v>
      </c>
    </row>
    <row r="44" spans="1:9">
      <c r="A44" s="13" t="s">
        <v>157</v>
      </c>
      <c r="B44" s="14" t="s">
        <v>78</v>
      </c>
      <c r="C44" s="14" t="s">
        <v>3</v>
      </c>
      <c r="D44" s="14">
        <v>2012</v>
      </c>
      <c r="E44" s="14">
        <v>2012</v>
      </c>
      <c r="F44" s="14">
        <v>2012</v>
      </c>
      <c r="G44" s="29">
        <v>0.42222353720886197</v>
      </c>
      <c r="H44" s="26">
        <v>178381</v>
      </c>
      <c r="I44" s="29">
        <v>0.70576901011683624</v>
      </c>
    </row>
    <row r="45" spans="1:9">
      <c r="A45" s="13" t="s">
        <v>158</v>
      </c>
      <c r="B45" s="14" t="s">
        <v>77</v>
      </c>
      <c r="C45" s="14" t="s">
        <v>3</v>
      </c>
      <c r="D45" s="14">
        <v>2012</v>
      </c>
      <c r="E45" s="14">
        <v>2012</v>
      </c>
      <c r="F45" s="14">
        <v>2012</v>
      </c>
      <c r="G45" s="29">
        <v>0.47208274783926585</v>
      </c>
      <c r="H45" s="26">
        <v>158236</v>
      </c>
      <c r="I45" s="29">
        <v>0.77298773368766094</v>
      </c>
    </row>
    <row r="46" spans="1:9">
      <c r="A46" s="13" t="s">
        <v>159</v>
      </c>
      <c r="B46" s="14" t="s">
        <v>78</v>
      </c>
      <c r="C46" s="14" t="s">
        <v>3</v>
      </c>
      <c r="D46" s="14">
        <v>2012</v>
      </c>
      <c r="E46" s="14">
        <v>2012</v>
      </c>
      <c r="F46" s="14">
        <v>2012</v>
      </c>
      <c r="G46" s="29">
        <v>0.4588915156291043</v>
      </c>
      <c r="H46" s="26">
        <v>5241</v>
      </c>
      <c r="I46" s="29">
        <v>0.83950024026910142</v>
      </c>
    </row>
    <row r="47" spans="1:9">
      <c r="A47" s="13" t="s">
        <v>160</v>
      </c>
      <c r="B47" s="14" t="s">
        <v>78</v>
      </c>
      <c r="C47" s="14" t="s">
        <v>3</v>
      </c>
      <c r="D47" s="14">
        <v>2012</v>
      </c>
      <c r="E47" s="14">
        <v>2012</v>
      </c>
      <c r="F47" s="14">
        <v>2012</v>
      </c>
      <c r="G47" s="29">
        <v>0.47929065538499316</v>
      </c>
      <c r="H47" s="26">
        <v>238137</v>
      </c>
      <c r="I47" s="29">
        <v>0.72285173976523864</v>
      </c>
    </row>
    <row r="48" spans="1:9">
      <c r="A48" s="13" t="s">
        <v>161</v>
      </c>
      <c r="B48" s="14" t="s">
        <v>77</v>
      </c>
      <c r="C48" s="14" t="s">
        <v>3</v>
      </c>
      <c r="D48" s="14">
        <v>2012</v>
      </c>
      <c r="E48" s="14">
        <v>2012</v>
      </c>
      <c r="F48" s="14">
        <v>2012</v>
      </c>
      <c r="G48" s="29">
        <v>0.39724150827699728</v>
      </c>
      <c r="H48" s="26">
        <v>182687</v>
      </c>
      <c r="I48" s="29">
        <v>0.73203051746660153</v>
      </c>
    </row>
    <row r="49" spans="1:9">
      <c r="A49" s="13" t="s">
        <v>162</v>
      </c>
      <c r="B49" s="14" t="s">
        <v>77</v>
      </c>
      <c r="C49" s="14" t="s">
        <v>3</v>
      </c>
      <c r="D49" s="14">
        <v>2012</v>
      </c>
      <c r="E49" s="14">
        <v>2012</v>
      </c>
      <c r="F49" s="14">
        <v>2012</v>
      </c>
      <c r="G49" s="29">
        <v>0.23265927375516415</v>
      </c>
      <c r="H49" s="26">
        <v>33170</v>
      </c>
      <c r="I49" s="29">
        <v>0.63063234343511165</v>
      </c>
    </row>
    <row r="50" spans="1:9">
      <c r="A50" s="13" t="s">
        <v>163</v>
      </c>
      <c r="B50" s="14" t="s">
        <v>78</v>
      </c>
      <c r="C50" s="14" t="s">
        <v>3</v>
      </c>
      <c r="D50" s="14">
        <v>2012</v>
      </c>
      <c r="E50" s="14">
        <v>2012</v>
      </c>
      <c r="F50" s="14">
        <v>2012</v>
      </c>
      <c r="G50" s="29">
        <v>0.4789003377656163</v>
      </c>
      <c r="H50" s="26">
        <v>89608</v>
      </c>
      <c r="I50" s="29">
        <v>0.83568504201367189</v>
      </c>
    </row>
    <row r="51" spans="1:9">
      <c r="A51" s="13" t="s">
        <v>164</v>
      </c>
      <c r="B51" s="14" t="s">
        <v>77</v>
      </c>
      <c r="C51" s="14" t="s">
        <v>3</v>
      </c>
      <c r="D51" s="14">
        <v>2012</v>
      </c>
      <c r="E51" s="14">
        <v>2012</v>
      </c>
      <c r="F51" s="14">
        <v>2012</v>
      </c>
      <c r="G51" s="29">
        <v>0.37414435973064725</v>
      </c>
      <c r="H51" s="26">
        <v>13446</v>
      </c>
      <c r="I51" s="29">
        <v>0.73187459177008496</v>
      </c>
    </row>
    <row r="52" spans="1:9">
      <c r="A52" s="13" t="s">
        <v>165</v>
      </c>
      <c r="B52" s="14" t="s">
        <v>77</v>
      </c>
      <c r="C52" s="14" t="s">
        <v>3</v>
      </c>
      <c r="D52" s="14">
        <v>2012</v>
      </c>
      <c r="E52" s="14">
        <v>2012</v>
      </c>
      <c r="F52" s="14">
        <v>2012</v>
      </c>
      <c r="G52" s="29">
        <v>0.25922371901334812</v>
      </c>
      <c r="H52" s="26">
        <v>21071</v>
      </c>
      <c r="I52" s="29">
        <v>0.77421369782480898</v>
      </c>
    </row>
    <row r="53" spans="1:9">
      <c r="A53" s="13" t="s">
        <v>166</v>
      </c>
      <c r="B53" s="14" t="s">
        <v>77</v>
      </c>
      <c r="C53" s="14" t="s">
        <v>3</v>
      </c>
      <c r="D53" s="14">
        <v>2012</v>
      </c>
      <c r="E53" s="14">
        <v>2012</v>
      </c>
      <c r="F53" s="14">
        <v>2012</v>
      </c>
      <c r="G53" s="29">
        <v>0.32847201918016489</v>
      </c>
      <c r="H53" s="26">
        <v>28086</v>
      </c>
      <c r="I53" s="29">
        <v>0.834824480575454</v>
      </c>
    </row>
    <row r="54" spans="1:9">
      <c r="A54" s="13" t="s">
        <v>167</v>
      </c>
      <c r="B54" s="14" t="s">
        <v>77</v>
      </c>
      <c r="C54" s="14" t="s">
        <v>3</v>
      </c>
      <c r="D54" s="14">
        <v>2012</v>
      </c>
      <c r="E54" s="14">
        <v>2012</v>
      </c>
      <c r="F54" s="14">
        <v>2012</v>
      </c>
      <c r="G54" s="29">
        <v>0.30762571375944003</v>
      </c>
      <c r="H54" s="26">
        <v>83505</v>
      </c>
      <c r="I54" s="29">
        <v>0.79537661447022512</v>
      </c>
    </row>
    <row r="55" spans="1:9">
      <c r="A55" s="13" t="s">
        <v>168</v>
      </c>
      <c r="B55" s="14" t="s">
        <v>77</v>
      </c>
      <c r="C55" s="14" t="s">
        <v>3</v>
      </c>
      <c r="D55" s="14">
        <v>2012</v>
      </c>
      <c r="E55" s="14">
        <v>2012</v>
      </c>
      <c r="F55" s="14">
        <v>2012</v>
      </c>
      <c r="G55" s="29">
        <v>0.37220021928352465</v>
      </c>
      <c r="H55" s="26">
        <v>16634</v>
      </c>
      <c r="I55" s="29">
        <v>0.75097065462753954</v>
      </c>
    </row>
    <row r="56" spans="1:9">
      <c r="A56" s="13" t="s">
        <v>169</v>
      </c>
      <c r="B56" s="14" t="s">
        <v>78</v>
      </c>
      <c r="C56" s="14" t="s">
        <v>3</v>
      </c>
      <c r="D56" s="14">
        <v>2012</v>
      </c>
      <c r="E56" s="14">
        <v>2012</v>
      </c>
      <c r="F56" s="14">
        <v>2012</v>
      </c>
      <c r="G56" s="29">
        <v>0.43372914663210271</v>
      </c>
      <c r="H56" s="26">
        <v>20747</v>
      </c>
      <c r="I56" s="29">
        <v>0.85070526488436937</v>
      </c>
    </row>
    <row r="57" spans="1:9">
      <c r="A57" s="13" t="s">
        <v>170</v>
      </c>
      <c r="B57" s="14" t="s">
        <v>78</v>
      </c>
      <c r="C57" s="14" t="s">
        <v>3</v>
      </c>
      <c r="D57" s="14">
        <v>2012</v>
      </c>
      <c r="E57" s="14">
        <v>2012</v>
      </c>
      <c r="F57" s="14">
        <v>2012</v>
      </c>
      <c r="G57" s="29">
        <v>0.35881435257410299</v>
      </c>
      <c r="H57" s="26">
        <v>230</v>
      </c>
      <c r="I57" s="29">
        <v>0.88122605363984674</v>
      </c>
    </row>
    <row r="58" spans="1:9">
      <c r="A58" s="13" t="s">
        <v>171</v>
      </c>
      <c r="B58" s="14" t="s">
        <v>78</v>
      </c>
      <c r="C58" s="14" t="s">
        <v>3</v>
      </c>
      <c r="D58" s="14">
        <v>2012</v>
      </c>
      <c r="E58" s="14">
        <v>2012</v>
      </c>
      <c r="F58" s="14">
        <v>2012</v>
      </c>
      <c r="G58" s="29">
        <v>0.43370445344129555</v>
      </c>
      <c r="H58" s="26">
        <v>5142</v>
      </c>
      <c r="I58" s="29">
        <v>0.859866220735786</v>
      </c>
    </row>
    <row r="59" spans="1:9">
      <c r="A59" s="13" t="s">
        <v>172</v>
      </c>
      <c r="B59" s="14" t="s">
        <v>77</v>
      </c>
      <c r="C59" s="14" t="s">
        <v>3</v>
      </c>
      <c r="D59" s="14">
        <v>2012</v>
      </c>
      <c r="E59" s="14">
        <v>2012</v>
      </c>
      <c r="F59" s="14">
        <v>2012</v>
      </c>
      <c r="G59" s="29">
        <v>0.43393839731832268</v>
      </c>
      <c r="H59" s="26">
        <v>34305</v>
      </c>
      <c r="I59" s="29">
        <v>0.84472187338405846</v>
      </c>
    </row>
    <row r="60" spans="1:9">
      <c r="A60" s="13" t="s">
        <v>173</v>
      </c>
      <c r="B60" s="14" t="s">
        <v>77</v>
      </c>
      <c r="C60" s="14" t="s">
        <v>3</v>
      </c>
      <c r="D60" s="14">
        <v>2012</v>
      </c>
      <c r="E60" s="14">
        <v>2012</v>
      </c>
      <c r="F60" s="14">
        <v>2012</v>
      </c>
      <c r="G60" s="29">
        <v>0.37311938558595625</v>
      </c>
      <c r="H60" s="26">
        <v>27206</v>
      </c>
      <c r="I60" s="29">
        <v>0.81299306717666742</v>
      </c>
    </row>
    <row r="61" spans="1:9">
      <c r="A61" s="13" t="s">
        <v>174</v>
      </c>
      <c r="B61" s="14" t="s">
        <v>78</v>
      </c>
      <c r="C61" s="14" t="s">
        <v>3</v>
      </c>
      <c r="D61" s="14">
        <v>2012</v>
      </c>
      <c r="E61" s="14">
        <v>2012</v>
      </c>
      <c r="F61" s="14">
        <v>2012</v>
      </c>
      <c r="G61" s="29">
        <v>0.4586120811769821</v>
      </c>
      <c r="H61" s="26">
        <v>65399</v>
      </c>
      <c r="I61" s="29">
        <v>0.76321348131031985</v>
      </c>
    </row>
    <row r="62" spans="1:9">
      <c r="A62" s="13" t="s">
        <v>175</v>
      </c>
      <c r="B62" s="14" t="s">
        <v>78</v>
      </c>
      <c r="C62" s="14" t="s">
        <v>3</v>
      </c>
      <c r="D62" s="14">
        <v>2012</v>
      </c>
      <c r="E62" s="14">
        <v>2012</v>
      </c>
      <c r="F62" s="14">
        <v>2012</v>
      </c>
      <c r="G62" s="29">
        <v>0.38980238346658619</v>
      </c>
      <c r="H62" s="26">
        <v>10336</v>
      </c>
      <c r="I62" s="29">
        <v>0.88835410399656212</v>
      </c>
    </row>
    <row r="63" spans="1:9">
      <c r="A63" s="13" t="s">
        <v>176</v>
      </c>
      <c r="B63" s="14" t="s">
        <v>78</v>
      </c>
      <c r="C63" s="14" t="s">
        <v>3</v>
      </c>
      <c r="D63" s="14">
        <v>2012</v>
      </c>
      <c r="E63" s="14">
        <v>2012</v>
      </c>
      <c r="F63" s="14">
        <v>2012</v>
      </c>
      <c r="G63" s="29">
        <v>0.4298020715824018</v>
      </c>
      <c r="H63" s="26">
        <v>8382</v>
      </c>
      <c r="I63" s="29">
        <v>0.88175888912265943</v>
      </c>
    </row>
    <row r="64" spans="1:9">
      <c r="A64" s="13" t="s">
        <v>177</v>
      </c>
      <c r="B64" s="14" t="s">
        <v>78</v>
      </c>
      <c r="C64" s="14" t="s">
        <v>3</v>
      </c>
      <c r="D64" s="14">
        <v>2012</v>
      </c>
      <c r="E64" s="14">
        <v>2012</v>
      </c>
      <c r="F64" s="14">
        <v>2012</v>
      </c>
      <c r="G64" s="29">
        <v>0.39564428312159711</v>
      </c>
      <c r="H64" s="26">
        <v>1308</v>
      </c>
      <c r="I64" s="29">
        <v>0.83953786906290118</v>
      </c>
    </row>
    <row r="65" spans="1:25">
      <c r="A65" s="13" t="s">
        <v>178</v>
      </c>
      <c r="B65" s="14" t="s">
        <v>77</v>
      </c>
      <c r="C65" s="14" t="s">
        <v>3</v>
      </c>
      <c r="D65" s="14">
        <v>2012</v>
      </c>
      <c r="E65" s="14">
        <v>2012</v>
      </c>
      <c r="F65" s="14">
        <v>2012</v>
      </c>
      <c r="G65" s="29">
        <v>0.52581507823613083</v>
      </c>
      <c r="H65" s="26">
        <v>92412</v>
      </c>
      <c r="I65" s="29">
        <v>0.82891868861281792</v>
      </c>
    </row>
    <row r="66" spans="1:25">
      <c r="A66" s="13" t="s">
        <v>179</v>
      </c>
      <c r="B66" s="14" t="s">
        <v>78</v>
      </c>
      <c r="C66" s="14" t="s">
        <v>3</v>
      </c>
      <c r="D66" s="14">
        <v>2012</v>
      </c>
      <c r="E66" s="14">
        <v>2012</v>
      </c>
      <c r="F66" s="14">
        <v>2012</v>
      </c>
      <c r="G66" s="29">
        <v>0.45048297394867792</v>
      </c>
      <c r="H66" s="26">
        <v>4617</v>
      </c>
      <c r="I66" s="29">
        <v>0.87393526405451449</v>
      </c>
    </row>
    <row r="67" spans="1:25">
      <c r="A67" s="13" t="s">
        <v>180</v>
      </c>
      <c r="B67" s="14" t="s">
        <v>77</v>
      </c>
      <c r="C67" s="14" t="s">
        <v>3</v>
      </c>
      <c r="D67" s="14">
        <v>2012</v>
      </c>
      <c r="E67" s="14">
        <v>2012</v>
      </c>
      <c r="F67" s="14">
        <v>2012</v>
      </c>
      <c r="G67" s="29">
        <v>0.36522912066795776</v>
      </c>
      <c r="H67" s="26">
        <v>48467</v>
      </c>
      <c r="I67" s="29">
        <v>0.72912310261309099</v>
      </c>
    </row>
    <row r="68" spans="1:25">
      <c r="A68" s="13" t="s">
        <v>181</v>
      </c>
      <c r="B68" s="14" t="s">
        <v>77</v>
      </c>
      <c r="C68" s="14" t="s">
        <v>3</v>
      </c>
      <c r="D68" s="14">
        <v>2012</v>
      </c>
      <c r="E68" s="14">
        <v>2012</v>
      </c>
      <c r="F68" s="14">
        <v>2012</v>
      </c>
      <c r="G68" s="29">
        <v>0.39526551111655539</v>
      </c>
      <c r="H68" s="26">
        <v>12907</v>
      </c>
      <c r="I68" s="29">
        <v>0.75660941438536844</v>
      </c>
    </row>
    <row r="69" spans="1:25">
      <c r="A69" s="13" t="s">
        <v>182</v>
      </c>
      <c r="B69" s="14" t="s">
        <v>78</v>
      </c>
      <c r="C69" s="14" t="s">
        <v>3</v>
      </c>
      <c r="D69" s="14">
        <v>2012</v>
      </c>
      <c r="E69" s="14">
        <v>2012</v>
      </c>
      <c r="F69" s="14">
        <v>2012</v>
      </c>
      <c r="G69" s="29">
        <v>0.48628715276244316</v>
      </c>
      <c r="H69" s="26">
        <v>11011</v>
      </c>
      <c r="I69" s="29">
        <v>0.84537428023032635</v>
      </c>
    </row>
    <row r="70" spans="1:25">
      <c r="A70" s="56" t="s">
        <v>183</v>
      </c>
      <c r="B70" s="14" t="s">
        <v>66</v>
      </c>
      <c r="C70" s="14" t="s">
        <v>62</v>
      </c>
      <c r="D70" s="14">
        <v>2012</v>
      </c>
      <c r="E70" s="14">
        <v>2012</v>
      </c>
      <c r="F70" s="14">
        <v>2012</v>
      </c>
      <c r="G70" s="29">
        <v>0.39705840202932008</v>
      </c>
      <c r="H70" s="26">
        <v>3172366</v>
      </c>
      <c r="I70" s="29">
        <v>0.77478204442173659</v>
      </c>
      <c r="J70" s="14"/>
      <c r="K70" s="14"/>
      <c r="L70" s="14"/>
      <c r="M70" s="14"/>
      <c r="N70" s="14"/>
      <c r="O70" s="14"/>
      <c r="P70" s="14"/>
      <c r="Q70" s="14"/>
      <c r="R70" s="14"/>
      <c r="S70" s="14"/>
      <c r="T70" s="14"/>
      <c r="U70" s="14"/>
      <c r="V70" s="14"/>
      <c r="W70" s="14"/>
      <c r="X70" s="14"/>
      <c r="Y70" s="14"/>
    </row>
    <row r="71" spans="1:25">
      <c r="A71" s="56" t="s">
        <v>184</v>
      </c>
      <c r="B71" s="14" t="s">
        <v>77</v>
      </c>
      <c r="C71" s="14" t="s">
        <v>62</v>
      </c>
      <c r="D71" s="14">
        <v>2012</v>
      </c>
      <c r="E71" s="14">
        <v>2012</v>
      </c>
      <c r="F71" s="14">
        <v>2012</v>
      </c>
      <c r="G71" s="29">
        <v>0.35964079972890545</v>
      </c>
      <c r="H71" s="26">
        <v>95517</v>
      </c>
      <c r="I71" s="29">
        <v>0.75867957648591333</v>
      </c>
    </row>
    <row r="72" spans="1:25">
      <c r="A72" s="56" t="s">
        <v>185</v>
      </c>
      <c r="B72" s="14" t="s">
        <v>78</v>
      </c>
      <c r="C72" s="14" t="s">
        <v>62</v>
      </c>
      <c r="D72" s="14">
        <v>2012</v>
      </c>
      <c r="E72" s="14">
        <v>2012</v>
      </c>
      <c r="F72" s="14">
        <v>2012</v>
      </c>
      <c r="G72" s="29">
        <v>0.47202797202797203</v>
      </c>
      <c r="H72" s="26">
        <v>135</v>
      </c>
      <c r="I72" s="29">
        <v>0.86538461538461542</v>
      </c>
    </row>
    <row r="73" spans="1:25">
      <c r="A73" s="56" t="s">
        <v>186</v>
      </c>
      <c r="B73" s="14" t="s">
        <v>78</v>
      </c>
      <c r="C73" s="14" t="s">
        <v>62</v>
      </c>
      <c r="D73" s="14">
        <v>2012</v>
      </c>
      <c r="E73" s="14">
        <v>2012</v>
      </c>
      <c r="F73" s="14">
        <v>2012</v>
      </c>
      <c r="G73" s="29">
        <v>0.48855507868383402</v>
      </c>
      <c r="H73" s="26">
        <v>2732</v>
      </c>
      <c r="I73" s="29">
        <v>0.83241925655088356</v>
      </c>
    </row>
    <row r="74" spans="1:25">
      <c r="A74" s="56" t="s">
        <v>187</v>
      </c>
      <c r="B74" s="14" t="s">
        <v>78</v>
      </c>
      <c r="C74" s="14" t="s">
        <v>62</v>
      </c>
      <c r="D74" s="14">
        <v>2012</v>
      </c>
      <c r="E74" s="14">
        <v>2012</v>
      </c>
      <c r="F74" s="14">
        <v>2012</v>
      </c>
      <c r="G74" s="29">
        <v>0.43134970878703471</v>
      </c>
      <c r="H74" s="26">
        <v>25551</v>
      </c>
      <c r="I74" s="29">
        <v>0.87065117388489455</v>
      </c>
    </row>
    <row r="75" spans="1:25">
      <c r="A75" s="56" t="s">
        <v>188</v>
      </c>
      <c r="B75" s="14" t="s">
        <v>78</v>
      </c>
      <c r="C75" s="14" t="s">
        <v>62</v>
      </c>
      <c r="D75" s="14">
        <v>2012</v>
      </c>
      <c r="E75" s="14">
        <v>2012</v>
      </c>
      <c r="F75" s="14">
        <v>2012</v>
      </c>
      <c r="G75" s="29">
        <v>0.49877330716388618</v>
      </c>
      <c r="H75" s="26">
        <v>4066</v>
      </c>
      <c r="I75" s="29">
        <v>0.80276406712734449</v>
      </c>
    </row>
    <row r="76" spans="1:25">
      <c r="A76" s="56" t="s">
        <v>189</v>
      </c>
      <c r="B76" s="14" t="s">
        <v>78</v>
      </c>
      <c r="C76" s="14" t="s">
        <v>62</v>
      </c>
      <c r="D76" s="14">
        <v>2012</v>
      </c>
      <c r="E76" s="14">
        <v>2012</v>
      </c>
      <c r="F76" s="14">
        <v>2012</v>
      </c>
      <c r="G76" s="29">
        <v>0.30502503244947154</v>
      </c>
      <c r="H76" s="26">
        <v>1645</v>
      </c>
      <c r="I76" s="29">
        <v>0.90087623220153346</v>
      </c>
    </row>
    <row r="77" spans="1:25">
      <c r="A77" s="56" t="s">
        <v>190</v>
      </c>
      <c r="B77" s="14" t="s">
        <v>77</v>
      </c>
      <c r="C77" s="14" t="s">
        <v>62</v>
      </c>
      <c r="D77" s="14">
        <v>2012</v>
      </c>
      <c r="E77" s="14">
        <v>2012</v>
      </c>
      <c r="F77" s="14">
        <v>2012</v>
      </c>
      <c r="G77" s="29">
        <v>0.35190469444613093</v>
      </c>
      <c r="H77" s="26">
        <v>52166</v>
      </c>
      <c r="I77" s="29">
        <v>0.74822145725760181</v>
      </c>
    </row>
    <row r="78" spans="1:25">
      <c r="A78" s="56" t="s">
        <v>191</v>
      </c>
      <c r="B78" s="14" t="s">
        <v>78</v>
      </c>
      <c r="C78" s="14" t="s">
        <v>62</v>
      </c>
      <c r="D78" s="14">
        <v>2012</v>
      </c>
      <c r="E78" s="14">
        <v>2012</v>
      </c>
      <c r="F78" s="14">
        <v>2012</v>
      </c>
      <c r="G78" s="29">
        <v>0.50624016780283165</v>
      </c>
      <c r="H78" s="26">
        <v>4827</v>
      </c>
      <c r="I78" s="29">
        <v>0.87987604812249365</v>
      </c>
    </row>
    <row r="79" spans="1:25">
      <c r="A79" s="56" t="s">
        <v>192</v>
      </c>
      <c r="B79" s="14" t="s">
        <v>78</v>
      </c>
      <c r="C79" s="14" t="s">
        <v>62</v>
      </c>
      <c r="D79" s="14">
        <v>2012</v>
      </c>
      <c r="E79" s="14">
        <v>2012</v>
      </c>
      <c r="F79" s="14">
        <v>2012</v>
      </c>
      <c r="G79" s="29">
        <v>0.41884613727433323</v>
      </c>
      <c r="H79" s="26">
        <v>9721</v>
      </c>
      <c r="I79" s="29">
        <v>0.8129285833751464</v>
      </c>
    </row>
    <row r="80" spans="1:25">
      <c r="A80" s="13" t="s">
        <v>134</v>
      </c>
      <c r="B80" s="14" t="s">
        <v>77</v>
      </c>
      <c r="C80" s="14" t="s">
        <v>62</v>
      </c>
      <c r="D80" s="14">
        <v>2012</v>
      </c>
      <c r="E80" s="14">
        <v>2012</v>
      </c>
      <c r="F80" s="14">
        <v>2012</v>
      </c>
      <c r="G80" s="29">
        <v>0.53443023106429055</v>
      </c>
      <c r="H80" s="26">
        <v>174717</v>
      </c>
      <c r="I80" s="29">
        <v>0.80015479450800076</v>
      </c>
    </row>
    <row r="81" spans="1:9">
      <c r="A81" s="13" t="s">
        <v>135</v>
      </c>
      <c r="B81" s="14" t="s">
        <v>78</v>
      </c>
      <c r="C81" s="14" t="s">
        <v>62</v>
      </c>
      <c r="D81" s="14">
        <v>2012</v>
      </c>
      <c r="E81" s="14">
        <v>2012</v>
      </c>
      <c r="F81" s="14">
        <v>2012</v>
      </c>
      <c r="G81" s="29">
        <v>0.39306930693069309</v>
      </c>
      <c r="H81" s="26">
        <v>3176</v>
      </c>
      <c r="I81" s="29">
        <v>0.89920724801812002</v>
      </c>
    </row>
    <row r="82" spans="1:9">
      <c r="A82" s="13" t="s">
        <v>136</v>
      </c>
      <c r="B82" s="14" t="s">
        <v>78</v>
      </c>
      <c r="C82" s="14" t="s">
        <v>62</v>
      </c>
      <c r="D82" s="14">
        <v>2012</v>
      </c>
      <c r="E82" s="14">
        <v>2012</v>
      </c>
      <c r="F82" s="14">
        <v>2012</v>
      </c>
      <c r="G82" s="29">
        <v>0.40712685036139257</v>
      </c>
      <c r="H82" s="26">
        <v>12899</v>
      </c>
      <c r="I82" s="29">
        <v>0.82919773720750833</v>
      </c>
    </row>
    <row r="83" spans="1:9">
      <c r="A83" s="13" t="s">
        <v>137</v>
      </c>
      <c r="B83" s="14" t="s">
        <v>78</v>
      </c>
      <c r="C83" s="14" t="s">
        <v>62</v>
      </c>
      <c r="D83" s="14">
        <v>2012</v>
      </c>
      <c r="E83" s="14">
        <v>2012</v>
      </c>
      <c r="F83" s="14">
        <v>2012</v>
      </c>
      <c r="G83" s="29">
        <v>0.49753154987812026</v>
      </c>
      <c r="H83" s="26">
        <v>32249</v>
      </c>
      <c r="I83" s="29">
        <v>0.88823091965736634</v>
      </c>
    </row>
    <row r="84" spans="1:9">
      <c r="A84" s="13" t="s">
        <v>138</v>
      </c>
      <c r="B84" s="14" t="s">
        <v>78</v>
      </c>
      <c r="C84" s="14" t="s">
        <v>62</v>
      </c>
      <c r="D84" s="14">
        <v>2012</v>
      </c>
      <c r="E84" s="14">
        <v>2012</v>
      </c>
      <c r="F84" s="14">
        <v>2012</v>
      </c>
      <c r="G84" s="29">
        <v>0.4005014816503305</v>
      </c>
      <c r="H84" s="26">
        <v>1757</v>
      </c>
      <c r="I84" s="29">
        <v>0.87674650698602796</v>
      </c>
    </row>
    <row r="85" spans="1:9">
      <c r="A85" s="13" t="s">
        <v>139</v>
      </c>
      <c r="B85" s="14" t="s">
        <v>78</v>
      </c>
      <c r="C85" s="14" t="s">
        <v>62</v>
      </c>
      <c r="D85" s="14">
        <v>2012</v>
      </c>
      <c r="E85" s="14">
        <v>2012</v>
      </c>
      <c r="F85" s="14">
        <v>2012</v>
      </c>
      <c r="G85" s="29">
        <v>0.48039902135947332</v>
      </c>
      <c r="H85" s="26">
        <v>119383</v>
      </c>
      <c r="I85" s="29">
        <v>0.81987624561331218</v>
      </c>
    </row>
    <row r="86" spans="1:9">
      <c r="A86" s="13" t="s">
        <v>140</v>
      </c>
      <c r="B86" s="14" t="s">
        <v>78</v>
      </c>
      <c r="C86" s="14" t="s">
        <v>62</v>
      </c>
      <c r="D86" s="14">
        <v>2012</v>
      </c>
      <c r="E86" s="14">
        <v>2012</v>
      </c>
      <c r="F86" s="14">
        <v>2012</v>
      </c>
      <c r="G86" s="29">
        <v>0.52037014188772368</v>
      </c>
      <c r="H86" s="26">
        <v>21088</v>
      </c>
      <c r="I86" s="29">
        <v>0.88627385055055896</v>
      </c>
    </row>
    <row r="87" spans="1:9">
      <c r="A87" s="13" t="s">
        <v>141</v>
      </c>
      <c r="B87" s="14" t="s">
        <v>78</v>
      </c>
      <c r="C87" s="14" t="s">
        <v>62</v>
      </c>
      <c r="D87" s="14">
        <v>2012</v>
      </c>
      <c r="E87" s="14">
        <v>2012</v>
      </c>
      <c r="F87" s="14">
        <v>2012</v>
      </c>
      <c r="G87" s="29">
        <v>0.42847384855581577</v>
      </c>
      <c r="H87" s="26">
        <v>8782</v>
      </c>
      <c r="I87" s="29">
        <v>0.85006291743296869</v>
      </c>
    </row>
    <row r="88" spans="1:9">
      <c r="A88" s="13" t="s">
        <v>142</v>
      </c>
      <c r="B88" s="14" t="s">
        <v>78</v>
      </c>
      <c r="C88" s="14" t="s">
        <v>62</v>
      </c>
      <c r="D88" s="14">
        <v>2012</v>
      </c>
      <c r="E88" s="14">
        <v>2012</v>
      </c>
      <c r="F88" s="14">
        <v>2012</v>
      </c>
      <c r="G88" s="29">
        <v>0.47252553716097218</v>
      </c>
      <c r="H88" s="26">
        <v>2683</v>
      </c>
      <c r="I88" s="29">
        <v>0.9009402283411686</v>
      </c>
    </row>
    <row r="89" spans="1:9">
      <c r="A89" s="13" t="s">
        <v>143</v>
      </c>
      <c r="B89" s="14" t="s">
        <v>79</v>
      </c>
      <c r="C89" s="14" t="s">
        <v>62</v>
      </c>
      <c r="D89" s="14">
        <v>2012</v>
      </c>
      <c r="E89" s="14">
        <v>2012</v>
      </c>
      <c r="F89" s="14">
        <v>2012</v>
      </c>
      <c r="G89" s="29">
        <v>0.335597036403949</v>
      </c>
      <c r="H89" s="26">
        <v>841870</v>
      </c>
      <c r="I89" s="29">
        <v>0.78892079211632105</v>
      </c>
    </row>
    <row r="90" spans="1:9">
      <c r="A90" s="13" t="s">
        <v>144</v>
      </c>
      <c r="B90" s="14" t="s">
        <v>78</v>
      </c>
      <c r="C90" s="14" t="s">
        <v>62</v>
      </c>
      <c r="D90" s="14">
        <v>2012</v>
      </c>
      <c r="E90" s="14">
        <v>2012</v>
      </c>
      <c r="F90" s="14">
        <v>2012</v>
      </c>
      <c r="G90" s="29">
        <v>0.49553616210251783</v>
      </c>
      <c r="H90" s="26">
        <v>24700</v>
      </c>
      <c r="I90" s="29">
        <v>0.9035703833772315</v>
      </c>
    </row>
    <row r="91" spans="1:9">
      <c r="A91" s="13" t="s">
        <v>145</v>
      </c>
      <c r="B91" s="14" t="s">
        <v>78</v>
      </c>
      <c r="C91" s="14" t="s">
        <v>62</v>
      </c>
      <c r="D91" s="14">
        <v>2012</v>
      </c>
      <c r="E91" s="14">
        <v>2012</v>
      </c>
      <c r="F91" s="14">
        <v>2012</v>
      </c>
      <c r="G91" s="29">
        <v>0.31633755013884601</v>
      </c>
      <c r="H91" s="26">
        <v>8202</v>
      </c>
      <c r="I91" s="29">
        <v>0.87144071398215039</v>
      </c>
    </row>
    <row r="92" spans="1:9">
      <c r="A92" s="13" t="s">
        <v>146</v>
      </c>
      <c r="B92" s="14" t="s">
        <v>78</v>
      </c>
      <c r="C92" s="14" t="s">
        <v>62</v>
      </c>
      <c r="D92" s="14">
        <v>2012</v>
      </c>
      <c r="E92" s="14">
        <v>2012</v>
      </c>
      <c r="F92" s="14">
        <v>2012</v>
      </c>
      <c r="G92" s="29">
        <v>0.46903434106251835</v>
      </c>
      <c r="H92" s="26">
        <v>1598</v>
      </c>
      <c r="I92" s="29">
        <v>0.87179487179487181</v>
      </c>
    </row>
    <row r="93" spans="1:9">
      <c r="A93" s="13" t="s">
        <v>147</v>
      </c>
      <c r="B93" s="14" t="s">
        <v>78</v>
      </c>
      <c r="C93" s="14" t="s">
        <v>62</v>
      </c>
      <c r="D93" s="14">
        <v>2012</v>
      </c>
      <c r="E93" s="14">
        <v>2012</v>
      </c>
      <c r="F93" s="14">
        <v>2012</v>
      </c>
      <c r="G93" s="29">
        <v>0.39877387575746837</v>
      </c>
      <c r="H93" s="26">
        <v>11253</v>
      </c>
      <c r="I93" s="29">
        <v>0.83232248520710062</v>
      </c>
    </row>
    <row r="94" spans="1:9">
      <c r="A94" s="13" t="s">
        <v>148</v>
      </c>
      <c r="B94" s="14" t="s">
        <v>78</v>
      </c>
      <c r="C94" s="14" t="s">
        <v>62</v>
      </c>
      <c r="D94" s="14">
        <v>2012</v>
      </c>
      <c r="E94" s="14">
        <v>2012</v>
      </c>
      <c r="F94" s="14">
        <v>2012</v>
      </c>
      <c r="G94" s="29">
        <v>0.51611032789121836</v>
      </c>
      <c r="H94" s="26">
        <v>45395</v>
      </c>
      <c r="I94" s="29">
        <v>0.82334270427133405</v>
      </c>
    </row>
    <row r="95" spans="1:9">
      <c r="A95" s="13" t="s">
        <v>149</v>
      </c>
      <c r="B95" s="14" t="s">
        <v>78</v>
      </c>
      <c r="C95" s="14" t="s">
        <v>62</v>
      </c>
      <c r="D95" s="14">
        <v>2012</v>
      </c>
      <c r="E95" s="14">
        <v>2012</v>
      </c>
      <c r="F95" s="14">
        <v>2012</v>
      </c>
      <c r="G95" s="29">
        <v>0.38151260504201678</v>
      </c>
      <c r="H95" s="26">
        <v>908</v>
      </c>
      <c r="I95" s="29">
        <v>0.87984496124031009</v>
      </c>
    </row>
    <row r="96" spans="1:9">
      <c r="A96" s="13" t="s">
        <v>150</v>
      </c>
      <c r="B96" s="14" t="s">
        <v>78</v>
      </c>
      <c r="C96" s="14" t="s">
        <v>62</v>
      </c>
      <c r="D96" s="14">
        <v>2012</v>
      </c>
      <c r="E96" s="14">
        <v>2012</v>
      </c>
      <c r="F96" s="14">
        <v>2012</v>
      </c>
      <c r="G96" s="29">
        <v>0.32297447280799113</v>
      </c>
      <c r="H96" s="26">
        <v>582</v>
      </c>
      <c r="I96" s="29">
        <v>0.69534050179211471</v>
      </c>
    </row>
    <row r="97" spans="1:9">
      <c r="A97" s="13" t="s">
        <v>151</v>
      </c>
      <c r="B97" s="14" t="s">
        <v>78</v>
      </c>
      <c r="C97" s="14" t="s">
        <v>62</v>
      </c>
      <c r="D97" s="14">
        <v>2012</v>
      </c>
      <c r="E97" s="14">
        <v>2012</v>
      </c>
      <c r="F97" s="14">
        <v>2012</v>
      </c>
      <c r="G97" s="29">
        <v>0.39690359588707003</v>
      </c>
      <c r="H97" s="26">
        <v>40685</v>
      </c>
      <c r="I97" s="29">
        <v>0.8461234506280676</v>
      </c>
    </row>
    <row r="98" spans="1:9">
      <c r="A98" s="13" t="s">
        <v>152</v>
      </c>
      <c r="B98" s="14" t="s">
        <v>78</v>
      </c>
      <c r="C98" s="14" t="s">
        <v>62</v>
      </c>
      <c r="D98" s="14">
        <v>2012</v>
      </c>
      <c r="E98" s="14">
        <v>2012</v>
      </c>
      <c r="F98" s="14">
        <v>2012</v>
      </c>
      <c r="G98" s="29">
        <v>0.32142673587911808</v>
      </c>
      <c r="H98" s="26">
        <v>6254</v>
      </c>
      <c r="I98" s="29">
        <v>0.83320010658140153</v>
      </c>
    </row>
    <row r="99" spans="1:9">
      <c r="A99" s="13" t="s">
        <v>153</v>
      </c>
      <c r="B99" s="14" t="s">
        <v>78</v>
      </c>
      <c r="C99" s="14" t="s">
        <v>62</v>
      </c>
      <c r="D99" s="14">
        <v>2012</v>
      </c>
      <c r="E99" s="14">
        <v>2012</v>
      </c>
      <c r="F99" s="14">
        <v>2012</v>
      </c>
      <c r="G99" s="29">
        <v>0.41836364953982175</v>
      </c>
      <c r="H99" s="26">
        <v>5773</v>
      </c>
      <c r="I99" s="29">
        <v>0.8164333191910621</v>
      </c>
    </row>
    <row r="100" spans="1:9">
      <c r="A100" s="13" t="s">
        <v>154</v>
      </c>
      <c r="B100" s="14" t="s">
        <v>77</v>
      </c>
      <c r="C100" s="14" t="s">
        <v>62</v>
      </c>
      <c r="D100" s="14">
        <v>2012</v>
      </c>
      <c r="E100" s="14">
        <v>2012</v>
      </c>
      <c r="F100" s="14">
        <v>2012</v>
      </c>
      <c r="G100" s="29">
        <v>0.35304724872944943</v>
      </c>
      <c r="H100" s="26">
        <v>170334</v>
      </c>
      <c r="I100" s="29">
        <v>0.77361601242625322</v>
      </c>
    </row>
    <row r="101" spans="1:9">
      <c r="A101" s="13" t="s">
        <v>155</v>
      </c>
      <c r="B101" s="14" t="s">
        <v>77</v>
      </c>
      <c r="C101" s="14" t="s">
        <v>62</v>
      </c>
      <c r="D101" s="14">
        <v>2012</v>
      </c>
      <c r="E101" s="14">
        <v>2012</v>
      </c>
      <c r="F101" s="14">
        <v>2012</v>
      </c>
      <c r="G101" s="29">
        <v>0.36884795999268161</v>
      </c>
      <c r="H101" s="26">
        <v>12096</v>
      </c>
      <c r="I101" s="29">
        <v>0.66928567476345935</v>
      </c>
    </row>
    <row r="102" spans="1:9">
      <c r="A102" s="13" t="s">
        <v>156</v>
      </c>
      <c r="B102" s="14" t="s">
        <v>78</v>
      </c>
      <c r="C102" s="14" t="s">
        <v>62</v>
      </c>
      <c r="D102" s="14">
        <v>2012</v>
      </c>
      <c r="E102" s="14">
        <v>2012</v>
      </c>
      <c r="F102" s="14">
        <v>2012</v>
      </c>
      <c r="G102" s="29">
        <v>0.3729529846804015</v>
      </c>
      <c r="H102" s="26">
        <v>1412</v>
      </c>
      <c r="I102" s="29">
        <v>0.84147794994040526</v>
      </c>
    </row>
    <row r="103" spans="1:9">
      <c r="A103" s="13" t="s">
        <v>157</v>
      </c>
      <c r="B103" s="14" t="s">
        <v>78</v>
      </c>
      <c r="C103" s="14" t="s">
        <v>62</v>
      </c>
      <c r="D103" s="14">
        <v>2012</v>
      </c>
      <c r="E103" s="14">
        <v>2012</v>
      </c>
      <c r="F103" s="14">
        <v>2012</v>
      </c>
      <c r="G103" s="29">
        <v>0.4487892759360444</v>
      </c>
      <c r="H103" s="26">
        <v>189324</v>
      </c>
      <c r="I103" s="29">
        <v>0.69973573817751744</v>
      </c>
    </row>
    <row r="104" spans="1:9">
      <c r="A104" s="13" t="s">
        <v>158</v>
      </c>
      <c r="B104" s="14" t="s">
        <v>77</v>
      </c>
      <c r="C104" s="14" t="s">
        <v>62</v>
      </c>
      <c r="D104" s="14">
        <v>2012</v>
      </c>
      <c r="E104" s="14">
        <v>2012</v>
      </c>
      <c r="F104" s="14">
        <v>2012</v>
      </c>
      <c r="G104" s="29">
        <v>0.47066314737768233</v>
      </c>
      <c r="H104" s="26">
        <v>157811</v>
      </c>
      <c r="I104" s="29">
        <v>0.76636671344836127</v>
      </c>
    </row>
    <row r="105" spans="1:9">
      <c r="A105" s="13" t="s">
        <v>159</v>
      </c>
      <c r="B105" s="14" t="s">
        <v>78</v>
      </c>
      <c r="C105" s="14" t="s">
        <v>62</v>
      </c>
      <c r="D105" s="14">
        <v>2012</v>
      </c>
      <c r="E105" s="14">
        <v>2012</v>
      </c>
      <c r="F105" s="14">
        <v>2012</v>
      </c>
      <c r="G105" s="29">
        <v>0.46577863465077557</v>
      </c>
      <c r="H105" s="26">
        <v>5315</v>
      </c>
      <c r="I105" s="29">
        <v>0.83437990580847721</v>
      </c>
    </row>
    <row r="106" spans="1:9">
      <c r="A106" s="13" t="s">
        <v>160</v>
      </c>
      <c r="B106" s="14" t="s">
        <v>78</v>
      </c>
      <c r="C106" s="14" t="s">
        <v>62</v>
      </c>
      <c r="D106" s="14">
        <v>2012</v>
      </c>
      <c r="E106" s="14">
        <v>2012</v>
      </c>
      <c r="F106" s="14">
        <v>2012</v>
      </c>
      <c r="G106" s="29">
        <v>0.51840154379992931</v>
      </c>
      <c r="H106" s="26">
        <v>259503</v>
      </c>
      <c r="I106" s="29">
        <v>0.71560976416863376</v>
      </c>
    </row>
    <row r="107" spans="1:9">
      <c r="A107" s="13" t="s">
        <v>161</v>
      </c>
      <c r="B107" s="14" t="s">
        <v>77</v>
      </c>
      <c r="C107" s="14" t="s">
        <v>62</v>
      </c>
      <c r="D107" s="14">
        <v>2012</v>
      </c>
      <c r="E107" s="14">
        <v>2012</v>
      </c>
      <c r="F107" s="14">
        <v>2012</v>
      </c>
      <c r="G107" s="29">
        <v>0.39711032796663309</v>
      </c>
      <c r="H107" s="26">
        <v>181757</v>
      </c>
      <c r="I107" s="29">
        <v>0.7265513822932157</v>
      </c>
    </row>
    <row r="108" spans="1:9">
      <c r="A108" s="13" t="s">
        <v>162</v>
      </c>
      <c r="B108" s="14" t="s">
        <v>77</v>
      </c>
      <c r="C108" s="14" t="s">
        <v>62</v>
      </c>
      <c r="D108" s="14">
        <v>2012</v>
      </c>
      <c r="E108" s="14">
        <v>2012</v>
      </c>
      <c r="F108" s="14">
        <v>2012</v>
      </c>
      <c r="G108" s="29">
        <v>0.23290052429712516</v>
      </c>
      <c r="H108" s="26">
        <v>33094</v>
      </c>
      <c r="I108" s="29">
        <v>0.62428552564562068</v>
      </c>
    </row>
    <row r="109" spans="1:9">
      <c r="A109" s="13" t="s">
        <v>163</v>
      </c>
      <c r="B109" s="14" t="s">
        <v>78</v>
      </c>
      <c r="C109" s="14" t="s">
        <v>62</v>
      </c>
      <c r="D109" s="14">
        <v>2012</v>
      </c>
      <c r="E109" s="14">
        <v>2012</v>
      </c>
      <c r="F109" s="14">
        <v>2012</v>
      </c>
      <c r="G109" s="29">
        <v>0.48010952703748577</v>
      </c>
      <c r="H109" s="26">
        <v>89949</v>
      </c>
      <c r="I109" s="29">
        <v>0.82750531283636464</v>
      </c>
    </row>
    <row r="110" spans="1:9">
      <c r="A110" s="13" t="s">
        <v>164</v>
      </c>
      <c r="B110" s="14" t="s">
        <v>77</v>
      </c>
      <c r="C110" s="14" t="s">
        <v>62</v>
      </c>
      <c r="D110" s="14">
        <v>2012</v>
      </c>
      <c r="E110" s="14">
        <v>2012</v>
      </c>
      <c r="F110" s="14">
        <v>2012</v>
      </c>
      <c r="G110" s="29">
        <v>0.36694456962595762</v>
      </c>
      <c r="H110" s="26">
        <v>13028</v>
      </c>
      <c r="I110" s="29">
        <v>0.7206549397057197</v>
      </c>
    </row>
    <row r="111" spans="1:9">
      <c r="A111" s="13" t="s">
        <v>165</v>
      </c>
      <c r="B111" s="14" t="s">
        <v>77</v>
      </c>
      <c r="C111" s="14" t="s">
        <v>62</v>
      </c>
      <c r="D111" s="14">
        <v>2012</v>
      </c>
      <c r="E111" s="14">
        <v>2012</v>
      </c>
      <c r="F111" s="14">
        <v>2012</v>
      </c>
      <c r="G111" s="29">
        <v>0.26671491125857055</v>
      </c>
      <c r="H111" s="26">
        <v>21745</v>
      </c>
      <c r="I111" s="29">
        <v>0.76180633408071752</v>
      </c>
    </row>
    <row r="112" spans="1:9">
      <c r="A112" s="13" t="s">
        <v>166</v>
      </c>
      <c r="B112" s="14" t="s">
        <v>77</v>
      </c>
      <c r="C112" s="14" t="s">
        <v>62</v>
      </c>
      <c r="D112" s="14">
        <v>2012</v>
      </c>
      <c r="E112" s="14">
        <v>2012</v>
      </c>
      <c r="F112" s="14">
        <v>2012</v>
      </c>
      <c r="G112" s="29">
        <v>0.32862326425232014</v>
      </c>
      <c r="H112" s="26">
        <v>28257</v>
      </c>
      <c r="I112" s="29">
        <v>0.82984347008898418</v>
      </c>
    </row>
    <row r="113" spans="1:9">
      <c r="A113" s="13" t="s">
        <v>167</v>
      </c>
      <c r="B113" s="14" t="s">
        <v>77</v>
      </c>
      <c r="C113" s="14" t="s">
        <v>62</v>
      </c>
      <c r="D113" s="14">
        <v>2012</v>
      </c>
      <c r="E113" s="14">
        <v>2012</v>
      </c>
      <c r="F113" s="14">
        <v>2012</v>
      </c>
      <c r="G113" s="29">
        <v>0.31127317263263377</v>
      </c>
      <c r="H113" s="26">
        <v>83871</v>
      </c>
      <c r="I113" s="29">
        <v>0.78607445452500557</v>
      </c>
    </row>
    <row r="114" spans="1:9">
      <c r="A114" s="13" t="s">
        <v>168</v>
      </c>
      <c r="B114" s="14" t="s">
        <v>77</v>
      </c>
      <c r="C114" s="14" t="s">
        <v>62</v>
      </c>
      <c r="D114" s="14">
        <v>2012</v>
      </c>
      <c r="E114" s="14">
        <v>2012</v>
      </c>
      <c r="F114" s="14">
        <v>2012</v>
      </c>
      <c r="G114" s="29">
        <v>0.3770267235571525</v>
      </c>
      <c r="H114" s="26">
        <v>16789</v>
      </c>
      <c r="I114" s="29">
        <v>0.73999471086036672</v>
      </c>
    </row>
    <row r="115" spans="1:9">
      <c r="A115" s="13" t="s">
        <v>169</v>
      </c>
      <c r="B115" s="14" t="s">
        <v>78</v>
      </c>
      <c r="C115" s="14" t="s">
        <v>62</v>
      </c>
      <c r="D115" s="14">
        <v>2012</v>
      </c>
      <c r="E115" s="14">
        <v>2012</v>
      </c>
      <c r="F115" s="14">
        <v>2012</v>
      </c>
      <c r="G115" s="29">
        <v>0.4467556853745045</v>
      </c>
      <c r="H115" s="26">
        <v>21413</v>
      </c>
      <c r="I115" s="29">
        <v>0.8481067807351077</v>
      </c>
    </row>
    <row r="116" spans="1:9">
      <c r="A116" s="13" t="s">
        <v>170</v>
      </c>
      <c r="B116" s="14" t="s">
        <v>78</v>
      </c>
      <c r="C116" s="14" t="s">
        <v>62</v>
      </c>
      <c r="D116" s="14">
        <v>2012</v>
      </c>
      <c r="E116" s="14">
        <v>2012</v>
      </c>
      <c r="F116" s="14">
        <v>2012</v>
      </c>
      <c r="G116" s="29">
        <v>0.3834355828220859</v>
      </c>
      <c r="H116" s="26">
        <v>250</v>
      </c>
      <c r="I116" s="29">
        <v>0.88652482269503541</v>
      </c>
    </row>
    <row r="117" spans="1:9">
      <c r="A117" s="13" t="s">
        <v>171</v>
      </c>
      <c r="B117" s="14" t="s">
        <v>78</v>
      </c>
      <c r="C117" s="14" t="s">
        <v>62</v>
      </c>
      <c r="D117" s="14">
        <v>2012</v>
      </c>
      <c r="E117" s="14">
        <v>2012</v>
      </c>
      <c r="F117" s="14">
        <v>2012</v>
      </c>
      <c r="G117" s="29">
        <v>0.44788164088769333</v>
      </c>
      <c r="H117" s="26">
        <v>5328</v>
      </c>
      <c r="I117" s="29">
        <v>0.86535650479129445</v>
      </c>
    </row>
    <row r="118" spans="1:9">
      <c r="A118" s="13" t="s">
        <v>172</v>
      </c>
      <c r="B118" s="14" t="s">
        <v>77</v>
      </c>
      <c r="C118" s="14" t="s">
        <v>62</v>
      </c>
      <c r="D118" s="14">
        <v>2012</v>
      </c>
      <c r="E118" s="14">
        <v>2012</v>
      </c>
      <c r="F118" s="14">
        <v>2012</v>
      </c>
      <c r="G118" s="29">
        <v>0.43773763045752634</v>
      </c>
      <c r="H118" s="26">
        <v>34309</v>
      </c>
      <c r="I118" s="29">
        <v>0.83758117279429711</v>
      </c>
    </row>
    <row r="119" spans="1:9">
      <c r="A119" s="13" t="s">
        <v>173</v>
      </c>
      <c r="B119" s="14" t="s">
        <v>77</v>
      </c>
      <c r="C119" s="14" t="s">
        <v>62</v>
      </c>
      <c r="D119" s="14">
        <v>2012</v>
      </c>
      <c r="E119" s="14">
        <v>2012</v>
      </c>
      <c r="F119" s="14">
        <v>2012</v>
      </c>
      <c r="G119" s="29">
        <v>0.38620567472539452</v>
      </c>
      <c r="H119" s="26">
        <v>28339</v>
      </c>
      <c r="I119" s="29">
        <v>0.806689439225733</v>
      </c>
    </row>
    <row r="120" spans="1:9">
      <c r="A120" s="13" t="s">
        <v>174</v>
      </c>
      <c r="B120" s="14" t="s">
        <v>78</v>
      </c>
      <c r="C120" s="14" t="s">
        <v>62</v>
      </c>
      <c r="D120" s="14">
        <v>2012</v>
      </c>
      <c r="E120" s="14">
        <v>2012</v>
      </c>
      <c r="F120" s="14">
        <v>2012</v>
      </c>
      <c r="G120" s="29">
        <v>0.47609494683089698</v>
      </c>
      <c r="H120" s="26">
        <v>67874</v>
      </c>
      <c r="I120" s="29">
        <v>0.75021277066086012</v>
      </c>
    </row>
    <row r="121" spans="1:9">
      <c r="A121" s="13" t="s">
        <v>175</v>
      </c>
      <c r="B121" s="14" t="s">
        <v>78</v>
      </c>
      <c r="C121" s="14" t="s">
        <v>62</v>
      </c>
      <c r="D121" s="14">
        <v>2012</v>
      </c>
      <c r="E121" s="14">
        <v>2012</v>
      </c>
      <c r="F121" s="14">
        <v>2012</v>
      </c>
      <c r="G121" s="29">
        <v>0.3978506702613645</v>
      </c>
      <c r="H121" s="26">
        <v>10625</v>
      </c>
      <c r="I121" s="29">
        <v>0.88232851685766489</v>
      </c>
    </row>
    <row r="122" spans="1:9">
      <c r="A122" s="13" t="s">
        <v>176</v>
      </c>
      <c r="B122" s="14" t="s">
        <v>78</v>
      </c>
      <c r="C122" s="14" t="s">
        <v>62</v>
      </c>
      <c r="D122" s="14">
        <v>2012</v>
      </c>
      <c r="E122" s="14">
        <v>2012</v>
      </c>
      <c r="F122" s="14">
        <v>2012</v>
      </c>
      <c r="G122" s="29">
        <v>0.44912514751911337</v>
      </c>
      <c r="H122" s="26">
        <v>8753</v>
      </c>
      <c r="I122" s="29">
        <v>0.88673893222571165</v>
      </c>
    </row>
    <row r="123" spans="1:9">
      <c r="A123" s="13" t="s">
        <v>177</v>
      </c>
      <c r="B123" s="14" t="s">
        <v>78</v>
      </c>
      <c r="C123" s="14" t="s">
        <v>62</v>
      </c>
      <c r="D123" s="14">
        <v>2012</v>
      </c>
      <c r="E123" s="14">
        <v>2012</v>
      </c>
      <c r="F123" s="14">
        <v>2012</v>
      </c>
      <c r="G123" s="29">
        <v>0.40041679071152131</v>
      </c>
      <c r="H123" s="26">
        <v>1345</v>
      </c>
      <c r="I123" s="29">
        <v>0.85396825396825393</v>
      </c>
    </row>
    <row r="124" spans="1:9">
      <c r="A124" s="13" t="s">
        <v>178</v>
      </c>
      <c r="B124" s="14" t="s">
        <v>77</v>
      </c>
      <c r="C124" s="14" t="s">
        <v>62</v>
      </c>
      <c r="D124" s="14">
        <v>2012</v>
      </c>
      <c r="E124" s="14">
        <v>2012</v>
      </c>
      <c r="F124" s="14">
        <v>2012</v>
      </c>
      <c r="G124" s="29">
        <v>0.52769985576540868</v>
      </c>
      <c r="H124" s="26">
        <v>92929</v>
      </c>
      <c r="I124" s="29">
        <v>0.82408704751432171</v>
      </c>
    </row>
    <row r="125" spans="1:9">
      <c r="A125" s="13" t="s">
        <v>179</v>
      </c>
      <c r="B125" s="14" t="s">
        <v>78</v>
      </c>
      <c r="C125" s="14" t="s">
        <v>62</v>
      </c>
      <c r="D125" s="14">
        <v>2012</v>
      </c>
      <c r="E125" s="14">
        <v>2012</v>
      </c>
      <c r="F125" s="14">
        <v>2012</v>
      </c>
      <c r="G125" s="29">
        <v>0.44753873308491859</v>
      </c>
      <c r="H125" s="26">
        <v>4564</v>
      </c>
      <c r="I125" s="29">
        <v>0.86521327014218008</v>
      </c>
    </row>
    <row r="126" spans="1:9">
      <c r="A126" s="13" t="s">
        <v>180</v>
      </c>
      <c r="B126" s="14" t="s">
        <v>77</v>
      </c>
      <c r="C126" s="14" t="s">
        <v>62</v>
      </c>
      <c r="D126" s="14">
        <v>2012</v>
      </c>
      <c r="E126" s="14">
        <v>2012</v>
      </c>
      <c r="F126" s="14">
        <v>2012</v>
      </c>
      <c r="G126" s="29">
        <v>0.36461637947430486</v>
      </c>
      <c r="H126" s="26">
        <v>47927</v>
      </c>
      <c r="I126" s="29">
        <v>0.71621561038301174</v>
      </c>
    </row>
    <row r="127" spans="1:9">
      <c r="A127" s="13" t="s">
        <v>181</v>
      </c>
      <c r="B127" s="14" t="s">
        <v>77</v>
      </c>
      <c r="C127" s="14" t="s">
        <v>62</v>
      </c>
      <c r="D127" s="14">
        <v>2012</v>
      </c>
      <c r="E127" s="14">
        <v>2012</v>
      </c>
      <c r="F127" s="14">
        <v>2012</v>
      </c>
      <c r="G127" s="29">
        <v>0.40279616912511934</v>
      </c>
      <c r="H127" s="26">
        <v>13080</v>
      </c>
      <c r="I127" s="29">
        <v>0.75402086816164182</v>
      </c>
    </row>
    <row r="128" spans="1:9">
      <c r="A128" s="13" t="s">
        <v>182</v>
      </c>
      <c r="B128" s="14" t="s">
        <v>78</v>
      </c>
      <c r="C128" s="14" t="s">
        <v>62</v>
      </c>
      <c r="D128" s="14">
        <v>2012</v>
      </c>
      <c r="E128" s="14">
        <v>2012</v>
      </c>
      <c r="F128" s="14">
        <v>2012</v>
      </c>
      <c r="G128" s="29">
        <v>0.48876777881164429</v>
      </c>
      <c r="H128" s="26">
        <v>11031</v>
      </c>
      <c r="I128" s="29">
        <v>0.84561134534304327</v>
      </c>
    </row>
    <row r="129" spans="1:25">
      <c r="A129" s="56" t="s">
        <v>183</v>
      </c>
      <c r="B129" s="14" t="s">
        <v>66</v>
      </c>
      <c r="C129" s="14" t="s">
        <v>64</v>
      </c>
      <c r="D129" s="14">
        <v>2012</v>
      </c>
      <c r="E129" s="14">
        <v>2012</v>
      </c>
      <c r="F129" s="14">
        <v>2013</v>
      </c>
      <c r="G129" s="29">
        <v>0.39880341472043973</v>
      </c>
      <c r="H129" s="26">
        <v>3205731</v>
      </c>
      <c r="I129" s="29">
        <v>0.77013985000952545</v>
      </c>
      <c r="J129" s="14"/>
      <c r="K129" s="14"/>
      <c r="L129" s="14"/>
      <c r="M129" s="14"/>
      <c r="N129" s="14"/>
      <c r="O129" s="14"/>
      <c r="P129" s="14"/>
      <c r="Q129" s="14"/>
      <c r="R129" s="14"/>
      <c r="S129" s="14"/>
      <c r="T129" s="14"/>
      <c r="U129" s="14"/>
      <c r="V129" s="14"/>
      <c r="W129" s="14"/>
      <c r="X129" s="14"/>
      <c r="Y129" s="14"/>
    </row>
    <row r="130" spans="1:25">
      <c r="A130" s="56" t="s">
        <v>184</v>
      </c>
      <c r="B130" s="14" t="s">
        <v>77</v>
      </c>
      <c r="C130" s="14" t="s">
        <v>64</v>
      </c>
      <c r="D130" s="14">
        <v>2012</v>
      </c>
      <c r="E130" s="14">
        <v>2012</v>
      </c>
      <c r="F130" s="14">
        <v>2013</v>
      </c>
      <c r="G130" s="29">
        <v>0.36660348763167988</v>
      </c>
      <c r="H130" s="26">
        <v>98451</v>
      </c>
      <c r="I130" s="29">
        <v>0.75590242853742617</v>
      </c>
    </row>
    <row r="131" spans="1:25">
      <c r="A131" s="56" t="s">
        <v>185</v>
      </c>
      <c r="B131" s="14" t="s">
        <v>78</v>
      </c>
      <c r="C131" s="14" t="s">
        <v>64</v>
      </c>
      <c r="D131" s="14">
        <v>2012</v>
      </c>
      <c r="E131" s="14">
        <v>2012</v>
      </c>
      <c r="F131" s="14">
        <v>2013</v>
      </c>
      <c r="G131" s="29">
        <v>0.44981412639405205</v>
      </c>
      <c r="H131" s="26">
        <v>121</v>
      </c>
      <c r="I131" s="29">
        <v>0.81208053691275173</v>
      </c>
    </row>
    <row r="132" spans="1:25">
      <c r="A132" s="56" t="s">
        <v>186</v>
      </c>
      <c r="B132" s="14" t="s">
        <v>78</v>
      </c>
      <c r="C132" s="14" t="s">
        <v>64</v>
      </c>
      <c r="D132" s="14">
        <v>2012</v>
      </c>
      <c r="E132" s="14">
        <v>2012</v>
      </c>
      <c r="F132" s="14">
        <v>2013</v>
      </c>
      <c r="G132" s="29">
        <v>0.48363441244857808</v>
      </c>
      <c r="H132" s="26">
        <v>2704</v>
      </c>
      <c r="I132" s="29">
        <v>0.82288496652465004</v>
      </c>
    </row>
    <row r="133" spans="1:25">
      <c r="A133" s="56" t="s">
        <v>187</v>
      </c>
      <c r="B133" s="14" t="s">
        <v>78</v>
      </c>
      <c r="C133" s="14" t="s">
        <v>64</v>
      </c>
      <c r="D133" s="14">
        <v>2012</v>
      </c>
      <c r="E133" s="14">
        <v>2012</v>
      </c>
      <c r="F133" s="14">
        <v>2013</v>
      </c>
      <c r="G133" s="29">
        <v>0.43767104999666245</v>
      </c>
      <c r="H133" s="26">
        <v>26227</v>
      </c>
      <c r="I133" s="29">
        <v>0.87031690725070521</v>
      </c>
    </row>
    <row r="134" spans="1:25">
      <c r="A134" s="56" t="s">
        <v>188</v>
      </c>
      <c r="B134" s="14" t="s">
        <v>78</v>
      </c>
      <c r="C134" s="14" t="s">
        <v>64</v>
      </c>
      <c r="D134" s="14">
        <v>2012</v>
      </c>
      <c r="E134" s="14">
        <v>2012</v>
      </c>
      <c r="F134" s="14">
        <v>2013</v>
      </c>
      <c r="G134" s="29">
        <v>0.49777777777777776</v>
      </c>
      <c r="H134" s="26">
        <v>4144</v>
      </c>
      <c r="I134" s="29">
        <v>0.81913421624827043</v>
      </c>
    </row>
    <row r="135" spans="1:25">
      <c r="A135" s="56" t="s">
        <v>189</v>
      </c>
      <c r="B135" s="14" t="s">
        <v>78</v>
      </c>
      <c r="C135" s="14" t="s">
        <v>64</v>
      </c>
      <c r="D135" s="14">
        <v>2012</v>
      </c>
      <c r="E135" s="14">
        <v>2012</v>
      </c>
      <c r="F135" s="14">
        <v>2013</v>
      </c>
      <c r="G135" s="29">
        <v>0.28484625299208249</v>
      </c>
      <c r="H135" s="26">
        <v>1547</v>
      </c>
      <c r="I135" s="29">
        <v>0.89473684210526316</v>
      </c>
    </row>
    <row r="136" spans="1:25">
      <c r="A136" s="56" t="s">
        <v>190</v>
      </c>
      <c r="B136" s="14" t="s">
        <v>77</v>
      </c>
      <c r="C136" s="14" t="s">
        <v>64</v>
      </c>
      <c r="D136" s="14">
        <v>2012</v>
      </c>
      <c r="E136" s="14">
        <v>2012</v>
      </c>
      <c r="F136" s="14">
        <v>2013</v>
      </c>
      <c r="G136" s="29">
        <v>0.35629070139852675</v>
      </c>
      <c r="H136" s="26">
        <v>53398</v>
      </c>
      <c r="I136" s="29">
        <v>0.7512908899050299</v>
      </c>
    </row>
    <row r="137" spans="1:25">
      <c r="A137" s="56" t="s">
        <v>191</v>
      </c>
      <c r="B137" s="14" t="s">
        <v>78</v>
      </c>
      <c r="C137" s="14" t="s">
        <v>64</v>
      </c>
      <c r="D137" s="14">
        <v>2012</v>
      </c>
      <c r="E137" s="14">
        <v>2012</v>
      </c>
      <c r="F137" s="14">
        <v>2013</v>
      </c>
      <c r="G137" s="29">
        <v>0.50624147697471944</v>
      </c>
      <c r="H137" s="26">
        <v>4826</v>
      </c>
      <c r="I137" s="29">
        <v>0.88275105176513624</v>
      </c>
    </row>
    <row r="138" spans="1:25">
      <c r="A138" s="56" t="s">
        <v>192</v>
      </c>
      <c r="B138" s="14" t="s">
        <v>78</v>
      </c>
      <c r="C138" s="14" t="s">
        <v>64</v>
      </c>
      <c r="D138" s="14">
        <v>2012</v>
      </c>
      <c r="E138" s="14">
        <v>2012</v>
      </c>
      <c r="F138" s="14">
        <v>2013</v>
      </c>
      <c r="G138" s="29">
        <v>0.42135072513515831</v>
      </c>
      <c r="H138" s="26">
        <v>9820</v>
      </c>
      <c r="I138" s="29">
        <v>0.81331787311578596</v>
      </c>
    </row>
    <row r="139" spans="1:25">
      <c r="A139" s="13" t="s">
        <v>134</v>
      </c>
      <c r="B139" s="14" t="s">
        <v>77</v>
      </c>
      <c r="C139" s="14" t="s">
        <v>64</v>
      </c>
      <c r="D139" s="14">
        <v>2012</v>
      </c>
      <c r="E139" s="14">
        <v>2012</v>
      </c>
      <c r="F139" s="14">
        <v>2013</v>
      </c>
      <c r="G139" s="29">
        <v>0.53495875455529629</v>
      </c>
      <c r="H139" s="26">
        <v>175421</v>
      </c>
      <c r="I139" s="29">
        <v>0.79789043737719234</v>
      </c>
    </row>
    <row r="140" spans="1:25">
      <c r="A140" s="13" t="s">
        <v>135</v>
      </c>
      <c r="B140" s="14" t="s">
        <v>78</v>
      </c>
      <c r="C140" s="14" t="s">
        <v>64</v>
      </c>
      <c r="D140" s="14">
        <v>2012</v>
      </c>
      <c r="E140" s="14">
        <v>2012</v>
      </c>
      <c r="F140" s="14">
        <v>2013</v>
      </c>
      <c r="G140" s="29">
        <v>0.39122915379864115</v>
      </c>
      <c r="H140" s="26">
        <v>3167</v>
      </c>
      <c r="I140" s="29">
        <v>0.90434037692747005</v>
      </c>
    </row>
    <row r="141" spans="1:25">
      <c r="A141" s="13" t="s">
        <v>136</v>
      </c>
      <c r="B141" s="14" t="s">
        <v>78</v>
      </c>
      <c r="C141" s="14" t="s">
        <v>64</v>
      </c>
      <c r="D141" s="14">
        <v>2012</v>
      </c>
      <c r="E141" s="14">
        <v>2012</v>
      </c>
      <c r="F141" s="14">
        <v>2013</v>
      </c>
      <c r="G141" s="29">
        <v>0.41609023493487879</v>
      </c>
      <c r="H141" s="26">
        <v>13354</v>
      </c>
      <c r="I141" s="29">
        <v>0.83745139846983574</v>
      </c>
    </row>
    <row r="142" spans="1:25">
      <c r="A142" s="13" t="s">
        <v>137</v>
      </c>
      <c r="B142" s="14" t="s">
        <v>78</v>
      </c>
      <c r="C142" s="14" t="s">
        <v>64</v>
      </c>
      <c r="D142" s="14">
        <v>2012</v>
      </c>
      <c r="E142" s="14">
        <v>2012</v>
      </c>
      <c r="F142" s="14">
        <v>2013</v>
      </c>
      <c r="G142" s="29">
        <v>0.50343329917876101</v>
      </c>
      <c r="H142" s="26">
        <v>32919</v>
      </c>
      <c r="I142" s="29">
        <v>0.89097896987576797</v>
      </c>
    </row>
    <row r="143" spans="1:25">
      <c r="A143" s="13" t="s">
        <v>138</v>
      </c>
      <c r="B143" s="14" t="s">
        <v>78</v>
      </c>
      <c r="C143" s="14" t="s">
        <v>64</v>
      </c>
      <c r="D143" s="14">
        <v>2012</v>
      </c>
      <c r="E143" s="14">
        <v>2012</v>
      </c>
      <c r="F143" s="14">
        <v>2013</v>
      </c>
      <c r="G143" s="29">
        <v>0.39101985559566788</v>
      </c>
      <c r="H143" s="26">
        <v>1733</v>
      </c>
      <c r="I143" s="29">
        <v>0.88463501786625831</v>
      </c>
    </row>
    <row r="144" spans="1:25">
      <c r="A144" s="13" t="s">
        <v>139</v>
      </c>
      <c r="B144" s="14" t="s">
        <v>78</v>
      </c>
      <c r="C144" s="14" t="s">
        <v>64</v>
      </c>
      <c r="D144" s="14">
        <v>2012</v>
      </c>
      <c r="E144" s="14">
        <v>2012</v>
      </c>
      <c r="F144" s="14">
        <v>2013</v>
      </c>
      <c r="G144" s="29">
        <v>0.47142170219586471</v>
      </c>
      <c r="H144" s="26">
        <v>117648</v>
      </c>
      <c r="I144" s="29">
        <v>0.81379567951192178</v>
      </c>
    </row>
    <row r="145" spans="1:9">
      <c r="A145" s="13" t="s">
        <v>140</v>
      </c>
      <c r="B145" s="14" t="s">
        <v>78</v>
      </c>
      <c r="C145" s="14" t="s">
        <v>64</v>
      </c>
      <c r="D145" s="14">
        <v>2012</v>
      </c>
      <c r="E145" s="14">
        <v>2012</v>
      </c>
      <c r="F145" s="14">
        <v>2013</v>
      </c>
      <c r="G145" s="29">
        <v>0.50805397271762998</v>
      </c>
      <c r="H145" s="26">
        <v>20596</v>
      </c>
      <c r="I145" s="29">
        <v>0.88630691109389792</v>
      </c>
    </row>
    <row r="146" spans="1:9">
      <c r="A146" s="13" t="s">
        <v>141</v>
      </c>
      <c r="B146" s="14" t="s">
        <v>78</v>
      </c>
      <c r="C146" s="14" t="s">
        <v>64</v>
      </c>
      <c r="D146" s="14">
        <v>2012</v>
      </c>
      <c r="E146" s="14">
        <v>2012</v>
      </c>
      <c r="F146" s="14">
        <v>2013</v>
      </c>
      <c r="G146" s="29">
        <v>0.42001446829033035</v>
      </c>
      <c r="H146" s="26">
        <v>8709</v>
      </c>
      <c r="I146" s="29">
        <v>0.8515693751833382</v>
      </c>
    </row>
    <row r="147" spans="1:9">
      <c r="A147" s="13" t="s">
        <v>142</v>
      </c>
      <c r="B147" s="14" t="s">
        <v>78</v>
      </c>
      <c r="C147" s="14" t="s">
        <v>64</v>
      </c>
      <c r="D147" s="14">
        <v>2012</v>
      </c>
      <c r="E147" s="14">
        <v>2012</v>
      </c>
      <c r="F147" s="14">
        <v>2013</v>
      </c>
      <c r="G147" s="29">
        <v>0.47524059492563431</v>
      </c>
      <c r="H147" s="26">
        <v>2716</v>
      </c>
      <c r="I147" s="29">
        <v>0.90112806901128073</v>
      </c>
    </row>
    <row r="148" spans="1:9">
      <c r="A148" s="13" t="s">
        <v>143</v>
      </c>
      <c r="B148" s="14" t="s">
        <v>79</v>
      </c>
      <c r="C148" s="14" t="s">
        <v>64</v>
      </c>
      <c r="D148" s="14">
        <v>2012</v>
      </c>
      <c r="E148" s="14">
        <v>2012</v>
      </c>
      <c r="F148" s="14">
        <v>2013</v>
      </c>
      <c r="G148" s="29">
        <v>0.3438670944131707</v>
      </c>
      <c r="H148" s="26">
        <v>865215</v>
      </c>
      <c r="I148" s="29">
        <v>0.77792623135801164</v>
      </c>
    </row>
    <row r="149" spans="1:9">
      <c r="A149" s="13" t="s">
        <v>144</v>
      </c>
      <c r="B149" s="14" t="s">
        <v>78</v>
      </c>
      <c r="C149" s="14" t="s">
        <v>64</v>
      </c>
      <c r="D149" s="14">
        <v>2012</v>
      </c>
      <c r="E149" s="14">
        <v>2012</v>
      </c>
      <c r="F149" s="14">
        <v>2013</v>
      </c>
      <c r="G149" s="29">
        <v>0.49086835630413472</v>
      </c>
      <c r="H149" s="26">
        <v>24539</v>
      </c>
      <c r="I149" s="29">
        <v>0.90015039800447527</v>
      </c>
    </row>
    <row r="150" spans="1:9">
      <c r="A150" s="13" t="s">
        <v>145</v>
      </c>
      <c r="B150" s="14" t="s">
        <v>78</v>
      </c>
      <c r="C150" s="14" t="s">
        <v>64</v>
      </c>
      <c r="D150" s="14">
        <v>2012</v>
      </c>
      <c r="E150" s="14">
        <v>2012</v>
      </c>
      <c r="F150" s="14">
        <v>2013</v>
      </c>
      <c r="G150" s="29">
        <v>0.32080572690579545</v>
      </c>
      <c r="H150" s="26">
        <v>8425</v>
      </c>
      <c r="I150" s="29">
        <v>0.87305699481865284</v>
      </c>
    </row>
    <row r="151" spans="1:9">
      <c r="A151" s="13" t="s">
        <v>146</v>
      </c>
      <c r="B151" s="14" t="s">
        <v>78</v>
      </c>
      <c r="C151" s="14" t="s">
        <v>64</v>
      </c>
      <c r="D151" s="14">
        <v>2012</v>
      </c>
      <c r="E151" s="14">
        <v>2012</v>
      </c>
      <c r="F151" s="14">
        <v>2013</v>
      </c>
      <c r="G151" s="29">
        <v>0.45693430656934308</v>
      </c>
      <c r="H151" s="26">
        <v>1565</v>
      </c>
      <c r="I151" s="29">
        <v>0.85847504114097639</v>
      </c>
    </row>
    <row r="152" spans="1:9">
      <c r="A152" s="13" t="s">
        <v>147</v>
      </c>
      <c r="B152" s="14" t="s">
        <v>78</v>
      </c>
      <c r="C152" s="14" t="s">
        <v>64</v>
      </c>
      <c r="D152" s="14">
        <v>2012</v>
      </c>
      <c r="E152" s="14">
        <v>2012</v>
      </c>
      <c r="F152" s="14">
        <v>2013</v>
      </c>
      <c r="G152" s="29">
        <v>0.40258727627148677</v>
      </c>
      <c r="H152" s="26">
        <v>11359</v>
      </c>
      <c r="I152" s="29">
        <v>0.83003288271830467</v>
      </c>
    </row>
    <row r="153" spans="1:9">
      <c r="A153" s="13" t="s">
        <v>148</v>
      </c>
      <c r="B153" s="14" t="s">
        <v>78</v>
      </c>
      <c r="C153" s="14" t="s">
        <v>64</v>
      </c>
      <c r="D153" s="14">
        <v>2012</v>
      </c>
      <c r="E153" s="14">
        <v>2012</v>
      </c>
      <c r="F153" s="14">
        <v>2013</v>
      </c>
      <c r="G153" s="29">
        <v>0.50663298251974032</v>
      </c>
      <c r="H153" s="26">
        <v>44721</v>
      </c>
      <c r="I153" s="29">
        <v>0.8181967872955469</v>
      </c>
    </row>
    <row r="154" spans="1:9">
      <c r="A154" s="13" t="s">
        <v>149</v>
      </c>
      <c r="B154" s="14" t="s">
        <v>78</v>
      </c>
      <c r="C154" s="14" t="s">
        <v>64</v>
      </c>
      <c r="D154" s="14">
        <v>2012</v>
      </c>
      <c r="E154" s="14">
        <v>2012</v>
      </c>
      <c r="F154" s="14">
        <v>2013</v>
      </c>
      <c r="G154" s="29">
        <v>0.36991525423728816</v>
      </c>
      <c r="H154" s="26">
        <v>873</v>
      </c>
      <c r="I154" s="29">
        <v>0.86865671641791042</v>
      </c>
    </row>
    <row r="155" spans="1:9">
      <c r="A155" s="13" t="s">
        <v>150</v>
      </c>
      <c r="B155" s="14" t="s">
        <v>78</v>
      </c>
      <c r="C155" s="14" t="s">
        <v>64</v>
      </c>
      <c r="D155" s="14">
        <v>2012</v>
      </c>
      <c r="E155" s="14">
        <v>2012</v>
      </c>
      <c r="F155" s="14">
        <v>2013</v>
      </c>
      <c r="G155" s="29">
        <v>0.32831661092530656</v>
      </c>
      <c r="H155" s="26">
        <v>589</v>
      </c>
      <c r="I155" s="29">
        <v>0.7235872235872236</v>
      </c>
    </row>
    <row r="156" spans="1:9">
      <c r="A156" s="13" t="s">
        <v>151</v>
      </c>
      <c r="B156" s="14" t="s">
        <v>78</v>
      </c>
      <c r="C156" s="14" t="s">
        <v>64</v>
      </c>
      <c r="D156" s="14">
        <v>2012</v>
      </c>
      <c r="E156" s="14">
        <v>2012</v>
      </c>
      <c r="F156" s="14">
        <v>2013</v>
      </c>
      <c r="G156" s="29">
        <v>0.37086946332317788</v>
      </c>
      <c r="H156" s="26">
        <v>37980</v>
      </c>
      <c r="I156" s="29">
        <v>0.8379666401906275</v>
      </c>
    </row>
    <row r="157" spans="1:9">
      <c r="A157" s="13" t="s">
        <v>152</v>
      </c>
      <c r="B157" s="14" t="s">
        <v>78</v>
      </c>
      <c r="C157" s="14" t="s">
        <v>64</v>
      </c>
      <c r="D157" s="14">
        <v>2012</v>
      </c>
      <c r="E157" s="14">
        <v>2012</v>
      </c>
      <c r="F157" s="14">
        <v>2013</v>
      </c>
      <c r="G157" s="29">
        <v>0.32548697126997994</v>
      </c>
      <c r="H157" s="26">
        <v>6333</v>
      </c>
      <c r="I157" s="29">
        <v>0.83044846577498033</v>
      </c>
    </row>
    <row r="158" spans="1:9">
      <c r="A158" s="13" t="s">
        <v>153</v>
      </c>
      <c r="B158" s="14" t="s">
        <v>78</v>
      </c>
      <c r="C158" s="14" t="s">
        <v>64</v>
      </c>
      <c r="D158" s="14">
        <v>2012</v>
      </c>
      <c r="E158" s="14">
        <v>2012</v>
      </c>
      <c r="F158" s="14">
        <v>2013</v>
      </c>
      <c r="G158" s="29">
        <v>0.42023903241966648</v>
      </c>
      <c r="H158" s="26">
        <v>5872</v>
      </c>
      <c r="I158" s="29">
        <v>0.81161022805805116</v>
      </c>
    </row>
    <row r="159" spans="1:9">
      <c r="A159" s="13" t="s">
        <v>154</v>
      </c>
      <c r="B159" s="14" t="s">
        <v>77</v>
      </c>
      <c r="C159" s="14" t="s">
        <v>64</v>
      </c>
      <c r="D159" s="14">
        <v>2012</v>
      </c>
      <c r="E159" s="14">
        <v>2012</v>
      </c>
      <c r="F159" s="14">
        <v>2013</v>
      </c>
      <c r="G159" s="29">
        <v>0.35628134199730055</v>
      </c>
      <c r="H159" s="26">
        <v>173426</v>
      </c>
      <c r="I159" s="29">
        <v>0.77249544545458593</v>
      </c>
    </row>
    <row r="160" spans="1:9">
      <c r="A160" s="13" t="s">
        <v>155</v>
      </c>
      <c r="B160" s="14" t="s">
        <v>77</v>
      </c>
      <c r="C160" s="14" t="s">
        <v>64</v>
      </c>
      <c r="D160" s="14">
        <v>2012</v>
      </c>
      <c r="E160" s="14">
        <v>2012</v>
      </c>
      <c r="F160" s="14">
        <v>2013</v>
      </c>
      <c r="G160" s="29">
        <v>0.36678085306332797</v>
      </c>
      <c r="H160" s="26">
        <v>12099</v>
      </c>
      <c r="I160" s="29">
        <v>0.67168156331538331</v>
      </c>
    </row>
    <row r="161" spans="1:9">
      <c r="A161" s="13" t="s">
        <v>156</v>
      </c>
      <c r="B161" s="14" t="s">
        <v>78</v>
      </c>
      <c r="C161" s="14" t="s">
        <v>64</v>
      </c>
      <c r="D161" s="14">
        <v>2012</v>
      </c>
      <c r="E161" s="14">
        <v>2012</v>
      </c>
      <c r="F161" s="14">
        <v>2013</v>
      </c>
      <c r="G161" s="29">
        <v>0.36600625651720542</v>
      </c>
      <c r="H161" s="26">
        <v>1404</v>
      </c>
      <c r="I161" s="29">
        <v>0.83274021352313166</v>
      </c>
    </row>
    <row r="162" spans="1:9">
      <c r="A162" s="13" t="s">
        <v>157</v>
      </c>
      <c r="B162" s="14" t="s">
        <v>78</v>
      </c>
      <c r="C162" s="14" t="s">
        <v>64</v>
      </c>
      <c r="D162" s="14">
        <v>2012</v>
      </c>
      <c r="E162" s="14">
        <v>2012</v>
      </c>
      <c r="F162" s="14">
        <v>2013</v>
      </c>
      <c r="G162" s="29">
        <v>0.44499752294227274</v>
      </c>
      <c r="H162" s="26">
        <v>188630</v>
      </c>
      <c r="I162" s="29">
        <v>0.69116251461066913</v>
      </c>
    </row>
    <row r="163" spans="1:9">
      <c r="A163" s="13" t="s">
        <v>158</v>
      </c>
      <c r="B163" s="14" t="s">
        <v>77</v>
      </c>
      <c r="C163" s="14" t="s">
        <v>64</v>
      </c>
      <c r="D163" s="14">
        <v>2012</v>
      </c>
      <c r="E163" s="14">
        <v>2012</v>
      </c>
      <c r="F163" s="14">
        <v>2013</v>
      </c>
      <c r="G163" s="29">
        <v>0.47302979675532592</v>
      </c>
      <c r="H163" s="26">
        <v>159403</v>
      </c>
      <c r="I163" s="29">
        <v>0.76125504429427637</v>
      </c>
    </row>
    <row r="164" spans="1:9">
      <c r="A164" s="13" t="s">
        <v>159</v>
      </c>
      <c r="B164" s="14" t="s">
        <v>78</v>
      </c>
      <c r="C164" s="14" t="s">
        <v>64</v>
      </c>
      <c r="D164" s="14">
        <v>2012</v>
      </c>
      <c r="E164" s="14">
        <v>2012</v>
      </c>
      <c r="F164" s="14">
        <v>2013</v>
      </c>
      <c r="G164" s="29">
        <v>0.45066106295420716</v>
      </c>
      <c r="H164" s="26">
        <v>5147</v>
      </c>
      <c r="I164" s="29">
        <v>0.82616372391653292</v>
      </c>
    </row>
    <row r="165" spans="1:9">
      <c r="A165" s="13" t="s">
        <v>160</v>
      </c>
      <c r="B165" s="14" t="s">
        <v>78</v>
      </c>
      <c r="C165" s="14" t="s">
        <v>64</v>
      </c>
      <c r="D165" s="14">
        <v>2012</v>
      </c>
      <c r="E165" s="14">
        <v>2012</v>
      </c>
      <c r="F165" s="14">
        <v>2013</v>
      </c>
      <c r="G165" s="29">
        <v>0.5096813279059822</v>
      </c>
      <c r="H165" s="26">
        <v>257438</v>
      </c>
      <c r="I165" s="29">
        <v>0.71099953325103082</v>
      </c>
    </row>
    <row r="166" spans="1:9">
      <c r="A166" s="13" t="s">
        <v>161</v>
      </c>
      <c r="B166" s="14" t="s">
        <v>77</v>
      </c>
      <c r="C166" s="14" t="s">
        <v>64</v>
      </c>
      <c r="D166" s="14">
        <v>2012</v>
      </c>
      <c r="E166" s="14">
        <v>2012</v>
      </c>
      <c r="F166" s="14">
        <v>2013</v>
      </c>
      <c r="G166" s="29">
        <v>0.39894540042504611</v>
      </c>
      <c r="H166" s="26">
        <v>184152</v>
      </c>
      <c r="I166" s="29">
        <v>0.7235607525107266</v>
      </c>
    </row>
    <row r="167" spans="1:9">
      <c r="A167" s="13" t="s">
        <v>162</v>
      </c>
      <c r="B167" s="14" t="s">
        <v>77</v>
      </c>
      <c r="C167" s="14" t="s">
        <v>64</v>
      </c>
      <c r="D167" s="14">
        <v>2012</v>
      </c>
      <c r="E167" s="14">
        <v>2012</v>
      </c>
      <c r="F167" s="14">
        <v>2013</v>
      </c>
      <c r="G167" s="29">
        <v>0.23296343917710197</v>
      </c>
      <c r="H167" s="26">
        <v>33338</v>
      </c>
      <c r="I167" s="29">
        <v>0.63183230990827077</v>
      </c>
    </row>
    <row r="168" spans="1:9">
      <c r="A168" s="13" t="s">
        <v>163</v>
      </c>
      <c r="B168" s="14" t="s">
        <v>78</v>
      </c>
      <c r="C168" s="14" t="s">
        <v>64</v>
      </c>
      <c r="D168" s="14">
        <v>2012</v>
      </c>
      <c r="E168" s="14">
        <v>2012</v>
      </c>
      <c r="F168" s="14">
        <v>2013</v>
      </c>
      <c r="G168" s="29">
        <v>0.48002759938432144</v>
      </c>
      <c r="H168" s="26">
        <v>90442</v>
      </c>
      <c r="I168" s="29">
        <v>0.82376515379220516</v>
      </c>
    </row>
    <row r="169" spans="1:9">
      <c r="A169" s="13" t="s">
        <v>164</v>
      </c>
      <c r="B169" s="14" t="s">
        <v>77</v>
      </c>
      <c r="C169" s="14" t="s">
        <v>64</v>
      </c>
      <c r="D169" s="14">
        <v>2012</v>
      </c>
      <c r="E169" s="14">
        <v>2012</v>
      </c>
      <c r="F169" s="14">
        <v>2013</v>
      </c>
      <c r="G169" s="29">
        <v>0.36168541532246751</v>
      </c>
      <c r="H169" s="26">
        <v>12893</v>
      </c>
      <c r="I169" s="29">
        <v>0.7224183336134925</v>
      </c>
    </row>
    <row r="170" spans="1:9">
      <c r="A170" s="13" t="s">
        <v>165</v>
      </c>
      <c r="B170" s="14" t="s">
        <v>77</v>
      </c>
      <c r="C170" s="14" t="s">
        <v>64</v>
      </c>
      <c r="D170" s="14">
        <v>2012</v>
      </c>
      <c r="E170" s="14">
        <v>2012</v>
      </c>
      <c r="F170" s="14">
        <v>2013</v>
      </c>
      <c r="G170" s="29">
        <v>0.270525125688581</v>
      </c>
      <c r="H170" s="26">
        <v>22492</v>
      </c>
      <c r="I170" s="29">
        <v>0.76659850034083166</v>
      </c>
    </row>
    <row r="171" spans="1:9">
      <c r="A171" s="13" t="s">
        <v>166</v>
      </c>
      <c r="B171" s="14" t="s">
        <v>77</v>
      </c>
      <c r="C171" s="14" t="s">
        <v>64</v>
      </c>
      <c r="D171" s="14">
        <v>2012</v>
      </c>
      <c r="E171" s="14">
        <v>2012</v>
      </c>
      <c r="F171" s="14">
        <v>2013</v>
      </c>
      <c r="G171" s="29">
        <v>0.31333147269513445</v>
      </c>
      <c r="H171" s="26">
        <v>26944</v>
      </c>
      <c r="I171" s="29">
        <v>0.82458073203574489</v>
      </c>
    </row>
    <row r="172" spans="1:9">
      <c r="A172" s="13" t="s">
        <v>167</v>
      </c>
      <c r="B172" s="14" t="s">
        <v>77</v>
      </c>
      <c r="C172" s="14" t="s">
        <v>64</v>
      </c>
      <c r="D172" s="14">
        <v>2012</v>
      </c>
      <c r="E172" s="14">
        <v>2012</v>
      </c>
      <c r="F172" s="14">
        <v>2013</v>
      </c>
      <c r="G172" s="29">
        <v>0.31288630037761378</v>
      </c>
      <c r="H172" s="26">
        <v>85096</v>
      </c>
      <c r="I172" s="29">
        <v>0.78567801383079894</v>
      </c>
    </row>
    <row r="173" spans="1:9">
      <c r="A173" s="13" t="s">
        <v>168</v>
      </c>
      <c r="B173" s="14" t="s">
        <v>77</v>
      </c>
      <c r="C173" s="14" t="s">
        <v>64</v>
      </c>
      <c r="D173" s="14">
        <v>2012</v>
      </c>
      <c r="E173" s="14">
        <v>2012</v>
      </c>
      <c r="F173" s="14">
        <v>2013</v>
      </c>
      <c r="G173" s="29">
        <v>0.36829644189318977</v>
      </c>
      <c r="H173" s="26">
        <v>16489</v>
      </c>
      <c r="I173" s="29">
        <v>0.73572193467785119</v>
      </c>
    </row>
    <row r="174" spans="1:9">
      <c r="A174" s="13" t="s">
        <v>169</v>
      </c>
      <c r="B174" s="14" t="s">
        <v>78</v>
      </c>
      <c r="C174" s="14" t="s">
        <v>64</v>
      </c>
      <c r="D174" s="14">
        <v>2012</v>
      </c>
      <c r="E174" s="14">
        <v>2012</v>
      </c>
      <c r="F174" s="14">
        <v>2013</v>
      </c>
      <c r="G174" s="29">
        <v>0.45181193698325861</v>
      </c>
      <c r="H174" s="26">
        <v>21968</v>
      </c>
      <c r="I174" s="29">
        <v>0.85438705662725578</v>
      </c>
    </row>
    <row r="175" spans="1:9">
      <c r="A175" s="13" t="s">
        <v>170</v>
      </c>
      <c r="B175" s="14" t="s">
        <v>78</v>
      </c>
      <c r="C175" s="14" t="s">
        <v>64</v>
      </c>
      <c r="D175" s="14">
        <v>2012</v>
      </c>
      <c r="E175" s="14">
        <v>2012</v>
      </c>
      <c r="F175" s="14">
        <v>2013</v>
      </c>
      <c r="G175" s="29">
        <v>0.42113095238095238</v>
      </c>
      <c r="H175" s="26">
        <v>283</v>
      </c>
      <c r="I175" s="29">
        <v>0.91290322580645167</v>
      </c>
    </row>
    <row r="176" spans="1:9">
      <c r="A176" s="13" t="s">
        <v>171</v>
      </c>
      <c r="B176" s="14" t="s">
        <v>78</v>
      </c>
      <c r="C176" s="14" t="s">
        <v>64</v>
      </c>
      <c r="D176" s="14">
        <v>2012</v>
      </c>
      <c r="E176" s="14">
        <v>2012</v>
      </c>
      <c r="F176" s="14">
        <v>2013</v>
      </c>
      <c r="G176" s="29">
        <v>0.4465971187282663</v>
      </c>
      <c r="H176" s="26">
        <v>5394</v>
      </c>
      <c r="I176" s="29">
        <v>0.87070217917675541</v>
      </c>
    </row>
    <row r="177" spans="1:25">
      <c r="A177" s="13" t="s">
        <v>172</v>
      </c>
      <c r="B177" s="14" t="s">
        <v>77</v>
      </c>
      <c r="C177" s="14" t="s">
        <v>64</v>
      </c>
      <c r="D177" s="14">
        <v>2012</v>
      </c>
      <c r="E177" s="14">
        <v>2012</v>
      </c>
      <c r="F177" s="14">
        <v>2013</v>
      </c>
      <c r="G177" s="29">
        <v>0.43928154535527358</v>
      </c>
      <c r="H177" s="26">
        <v>34998</v>
      </c>
      <c r="I177" s="29">
        <v>0.84164201717047837</v>
      </c>
    </row>
    <row r="178" spans="1:25">
      <c r="A178" s="13" t="s">
        <v>173</v>
      </c>
      <c r="B178" s="14" t="s">
        <v>77</v>
      </c>
      <c r="C178" s="14" t="s">
        <v>64</v>
      </c>
      <c r="D178" s="14">
        <v>2012</v>
      </c>
      <c r="E178" s="14">
        <v>2012</v>
      </c>
      <c r="F178" s="14">
        <v>2013</v>
      </c>
      <c r="G178" s="29">
        <v>0.38641288355046682</v>
      </c>
      <c r="H178" s="26">
        <v>28889</v>
      </c>
      <c r="I178" s="29">
        <v>0.80885317504759768</v>
      </c>
    </row>
    <row r="179" spans="1:25">
      <c r="A179" s="13" t="s">
        <v>174</v>
      </c>
      <c r="B179" s="14" t="s">
        <v>78</v>
      </c>
      <c r="C179" s="14" t="s">
        <v>64</v>
      </c>
      <c r="D179" s="14">
        <v>2012</v>
      </c>
      <c r="E179" s="14">
        <v>2012</v>
      </c>
      <c r="F179" s="14">
        <v>2013</v>
      </c>
      <c r="G179" s="29">
        <v>0.47249710385640709</v>
      </c>
      <c r="H179" s="26">
        <v>67706</v>
      </c>
      <c r="I179" s="29">
        <v>0.7483393202542139</v>
      </c>
    </row>
    <row r="180" spans="1:25">
      <c r="A180" s="13" t="s">
        <v>175</v>
      </c>
      <c r="B180" s="14" t="s">
        <v>78</v>
      </c>
      <c r="C180" s="14" t="s">
        <v>64</v>
      </c>
      <c r="D180" s="14">
        <v>2012</v>
      </c>
      <c r="E180" s="14">
        <v>2012</v>
      </c>
      <c r="F180" s="14">
        <v>2013</v>
      </c>
      <c r="G180" s="29">
        <v>0.39784031655634039</v>
      </c>
      <c r="H180" s="26">
        <v>10758</v>
      </c>
      <c r="I180" s="29">
        <v>0.88441302203222627</v>
      </c>
    </row>
    <row r="181" spans="1:25">
      <c r="A181" s="13" t="s">
        <v>176</v>
      </c>
      <c r="B181" s="14" t="s">
        <v>78</v>
      </c>
      <c r="C181" s="14" t="s">
        <v>64</v>
      </c>
      <c r="D181" s="14">
        <v>2012</v>
      </c>
      <c r="E181" s="14">
        <v>2012</v>
      </c>
      <c r="F181" s="14">
        <v>2013</v>
      </c>
      <c r="G181" s="29">
        <v>0.46044552697011215</v>
      </c>
      <c r="H181" s="26">
        <v>9074</v>
      </c>
      <c r="I181" s="29">
        <v>0.89030612244897955</v>
      </c>
    </row>
    <row r="182" spans="1:25">
      <c r="A182" s="13" t="s">
        <v>177</v>
      </c>
      <c r="B182" s="14" t="s">
        <v>78</v>
      </c>
      <c r="C182" s="14" t="s">
        <v>64</v>
      </c>
      <c r="D182" s="14">
        <v>2012</v>
      </c>
      <c r="E182" s="14">
        <v>2012</v>
      </c>
      <c r="F182" s="14">
        <v>2013</v>
      </c>
      <c r="G182" s="29">
        <v>0.4011183048852266</v>
      </c>
      <c r="H182" s="26">
        <v>1363</v>
      </c>
      <c r="I182" s="29">
        <v>0.84032059186189889</v>
      </c>
    </row>
    <row r="183" spans="1:25">
      <c r="A183" s="13" t="s">
        <v>178</v>
      </c>
      <c r="B183" s="14" t="s">
        <v>77</v>
      </c>
      <c r="C183" s="14" t="s">
        <v>64</v>
      </c>
      <c r="D183" s="14">
        <v>2012</v>
      </c>
      <c r="E183" s="14">
        <v>2012</v>
      </c>
      <c r="F183" s="14">
        <v>2013</v>
      </c>
      <c r="G183" s="29">
        <v>0.52787330316742076</v>
      </c>
      <c r="H183" s="26">
        <v>93328</v>
      </c>
      <c r="I183" s="29">
        <v>0.82298372162748457</v>
      </c>
    </row>
    <row r="184" spans="1:25">
      <c r="A184" s="13" t="s">
        <v>179</v>
      </c>
      <c r="B184" s="14" t="s">
        <v>78</v>
      </c>
      <c r="C184" s="14" t="s">
        <v>64</v>
      </c>
      <c r="D184" s="14">
        <v>2012</v>
      </c>
      <c r="E184" s="14">
        <v>2012</v>
      </c>
      <c r="F184" s="14">
        <v>2013</v>
      </c>
      <c r="G184" s="29">
        <v>0.43894839337877312</v>
      </c>
      <c r="H184" s="26">
        <v>4508</v>
      </c>
      <c r="I184" s="29">
        <v>0.87111111111111106</v>
      </c>
    </row>
    <row r="185" spans="1:25">
      <c r="A185" s="13" t="s">
        <v>180</v>
      </c>
      <c r="B185" s="14" t="s">
        <v>77</v>
      </c>
      <c r="C185" s="14" t="s">
        <v>64</v>
      </c>
      <c r="D185" s="14">
        <v>2012</v>
      </c>
      <c r="E185" s="14">
        <v>2012</v>
      </c>
      <c r="F185" s="14">
        <v>2013</v>
      </c>
      <c r="G185" s="29">
        <v>0.36299266918860729</v>
      </c>
      <c r="H185" s="26">
        <v>47882</v>
      </c>
      <c r="I185" s="29">
        <v>0.71412378821774791</v>
      </c>
    </row>
    <row r="186" spans="1:25">
      <c r="A186" s="13" t="s">
        <v>181</v>
      </c>
      <c r="B186" s="14" t="s">
        <v>77</v>
      </c>
      <c r="C186" s="14" t="s">
        <v>64</v>
      </c>
      <c r="D186" s="14">
        <v>2012</v>
      </c>
      <c r="E186" s="14">
        <v>2012</v>
      </c>
      <c r="F186" s="14">
        <v>2013</v>
      </c>
      <c r="G186" s="29">
        <v>0.40709726532763368</v>
      </c>
      <c r="H186" s="26">
        <v>13904</v>
      </c>
      <c r="I186" s="29">
        <v>0.80018416206261511</v>
      </c>
    </row>
    <row r="187" spans="1:25">
      <c r="A187" s="13" t="s">
        <v>182</v>
      </c>
      <c r="B187" s="14" t="s">
        <v>78</v>
      </c>
      <c r="C187" s="14" t="s">
        <v>64</v>
      </c>
      <c r="D187" s="14">
        <v>2012</v>
      </c>
      <c r="E187" s="14">
        <v>2012</v>
      </c>
      <c r="F187" s="14">
        <v>2013</v>
      </c>
      <c r="G187" s="29">
        <v>0.49566170026292727</v>
      </c>
      <c r="H187" s="26">
        <v>11311</v>
      </c>
      <c r="I187" s="29">
        <v>0.84853713428357092</v>
      </c>
    </row>
    <row r="188" spans="1:25">
      <c r="A188" s="56" t="s">
        <v>183</v>
      </c>
      <c r="B188" s="14" t="s">
        <v>66</v>
      </c>
      <c r="C188" s="14" t="s">
        <v>65</v>
      </c>
      <c r="D188" s="14">
        <v>2012</v>
      </c>
      <c r="E188" s="14">
        <v>2013</v>
      </c>
      <c r="F188" s="14">
        <v>2013</v>
      </c>
      <c r="G188" s="29">
        <v>0.3999287561938189</v>
      </c>
      <c r="H188" s="26">
        <v>3223285</v>
      </c>
      <c r="I188" s="29">
        <v>0.76609482811687823</v>
      </c>
      <c r="J188" s="14"/>
      <c r="K188" s="14"/>
      <c r="L188" s="14"/>
      <c r="M188" s="14"/>
      <c r="N188" s="14"/>
      <c r="O188" s="14"/>
      <c r="P188" s="14"/>
      <c r="Q188" s="14"/>
      <c r="R188" s="14"/>
      <c r="S188" s="14"/>
      <c r="T188" s="14"/>
      <c r="U188" s="14"/>
      <c r="V188" s="14"/>
      <c r="W188" s="14"/>
      <c r="X188" s="14"/>
      <c r="Y188" s="14"/>
    </row>
    <row r="189" spans="1:25">
      <c r="A189" s="56" t="s">
        <v>184</v>
      </c>
      <c r="B189" s="14" t="s">
        <v>77</v>
      </c>
      <c r="C189" s="14" t="s">
        <v>65</v>
      </c>
      <c r="D189" s="14">
        <v>2012</v>
      </c>
      <c r="E189" s="14">
        <v>2013</v>
      </c>
      <c r="F189" s="14">
        <v>2013</v>
      </c>
      <c r="G189" s="29">
        <v>0.36603890250534521</v>
      </c>
      <c r="H189" s="26">
        <v>98269</v>
      </c>
      <c r="I189" s="29">
        <v>0.75608404951873875</v>
      </c>
    </row>
    <row r="190" spans="1:25">
      <c r="A190" s="56" t="s">
        <v>185</v>
      </c>
      <c r="B190" s="14" t="s">
        <v>78</v>
      </c>
      <c r="C190" s="14" t="s">
        <v>65</v>
      </c>
      <c r="D190" s="14">
        <v>2012</v>
      </c>
      <c r="E190" s="14">
        <v>2013</v>
      </c>
      <c r="F190" s="14">
        <v>2013</v>
      </c>
      <c r="G190" s="29">
        <v>0.49003984063745021</v>
      </c>
      <c r="H190" s="26">
        <v>123</v>
      </c>
      <c r="I190" s="29">
        <v>0.87857142857142856</v>
      </c>
    </row>
    <row r="191" spans="1:25">
      <c r="A191" s="56" t="s">
        <v>186</v>
      </c>
      <c r="B191" s="14" t="s">
        <v>78</v>
      </c>
      <c r="C191" s="14" t="s">
        <v>65</v>
      </c>
      <c r="D191" s="14">
        <v>2012</v>
      </c>
      <c r="E191" s="14">
        <v>2013</v>
      </c>
      <c r="F191" s="14">
        <v>2013</v>
      </c>
      <c r="G191" s="29">
        <v>0.49220849005910799</v>
      </c>
      <c r="H191" s="26">
        <v>2748</v>
      </c>
      <c r="I191" s="29">
        <v>0.82152466367713006</v>
      </c>
    </row>
    <row r="192" spans="1:25">
      <c r="A192" s="56" t="s">
        <v>187</v>
      </c>
      <c r="B192" s="14" t="s">
        <v>78</v>
      </c>
      <c r="C192" s="14" t="s">
        <v>65</v>
      </c>
      <c r="D192" s="14">
        <v>2012</v>
      </c>
      <c r="E192" s="14">
        <v>2013</v>
      </c>
      <c r="F192" s="14">
        <v>2013</v>
      </c>
      <c r="G192" s="29">
        <v>0.4401256314809891</v>
      </c>
      <c r="H192" s="26">
        <v>26485</v>
      </c>
      <c r="I192" s="29">
        <v>0.86759262292396899</v>
      </c>
    </row>
    <row r="193" spans="1:9">
      <c r="A193" s="56" t="s">
        <v>188</v>
      </c>
      <c r="B193" s="14" t="s">
        <v>78</v>
      </c>
      <c r="C193" s="14" t="s">
        <v>65</v>
      </c>
      <c r="D193" s="14">
        <v>2012</v>
      </c>
      <c r="E193" s="14">
        <v>2013</v>
      </c>
      <c r="F193" s="14">
        <v>2013</v>
      </c>
      <c r="G193" s="29">
        <v>0.49565323864332067</v>
      </c>
      <c r="H193" s="26">
        <v>4048</v>
      </c>
      <c r="I193" s="29">
        <v>0.82494395761157535</v>
      </c>
    </row>
    <row r="194" spans="1:9">
      <c r="A194" s="56" t="s">
        <v>189</v>
      </c>
      <c r="B194" s="14" t="s">
        <v>78</v>
      </c>
      <c r="C194" s="14" t="s">
        <v>65</v>
      </c>
      <c r="D194" s="14">
        <v>2012</v>
      </c>
      <c r="E194" s="14">
        <v>2013</v>
      </c>
      <c r="F194" s="14">
        <v>2013</v>
      </c>
      <c r="G194" s="29">
        <v>0.27672955974842767</v>
      </c>
      <c r="H194" s="26">
        <v>1496</v>
      </c>
      <c r="I194" s="29">
        <v>0.90174804098854733</v>
      </c>
    </row>
    <row r="195" spans="1:9">
      <c r="A195" s="56" t="s">
        <v>190</v>
      </c>
      <c r="B195" s="14" t="s">
        <v>77</v>
      </c>
      <c r="C195" s="14" t="s">
        <v>65</v>
      </c>
      <c r="D195" s="14">
        <v>2012</v>
      </c>
      <c r="E195" s="14">
        <v>2013</v>
      </c>
      <c r="F195" s="14">
        <v>2013</v>
      </c>
      <c r="G195" s="29">
        <v>0.35608326275672242</v>
      </c>
      <c r="H195" s="26">
        <v>53817</v>
      </c>
      <c r="I195" s="29">
        <v>0.74694999236630621</v>
      </c>
    </row>
    <row r="196" spans="1:9">
      <c r="A196" s="56" t="s">
        <v>191</v>
      </c>
      <c r="B196" s="14" t="s">
        <v>78</v>
      </c>
      <c r="C196" s="14" t="s">
        <v>65</v>
      </c>
      <c r="D196" s="14">
        <v>2012</v>
      </c>
      <c r="E196" s="14">
        <v>2013</v>
      </c>
      <c r="F196" s="14">
        <v>2013</v>
      </c>
      <c r="G196" s="29">
        <v>0.49461333333333335</v>
      </c>
      <c r="H196" s="26">
        <v>4637</v>
      </c>
      <c r="I196" s="29">
        <v>0.87821969696969693</v>
      </c>
    </row>
    <row r="197" spans="1:9">
      <c r="A197" s="56" t="s">
        <v>192</v>
      </c>
      <c r="B197" s="14" t="s">
        <v>78</v>
      </c>
      <c r="C197" s="14" t="s">
        <v>65</v>
      </c>
      <c r="D197" s="14">
        <v>2012</v>
      </c>
      <c r="E197" s="14">
        <v>2013</v>
      </c>
      <c r="F197" s="14">
        <v>2013</v>
      </c>
      <c r="G197" s="29">
        <v>0.41871073242103451</v>
      </c>
      <c r="H197" s="26">
        <v>9730</v>
      </c>
      <c r="I197" s="29">
        <v>0.80366729990914343</v>
      </c>
    </row>
    <row r="198" spans="1:9">
      <c r="A198" s="13" t="s">
        <v>134</v>
      </c>
      <c r="B198" s="14" t="s">
        <v>77</v>
      </c>
      <c r="C198" s="14" t="s">
        <v>65</v>
      </c>
      <c r="D198" s="14">
        <v>2012</v>
      </c>
      <c r="E198" s="14">
        <v>2013</v>
      </c>
      <c r="F198" s="14">
        <v>2013</v>
      </c>
      <c r="G198" s="29">
        <v>0.53101334021338276</v>
      </c>
      <c r="H198" s="26">
        <v>174945</v>
      </c>
      <c r="I198" s="29">
        <v>0.79417572689924421</v>
      </c>
    </row>
    <row r="199" spans="1:9">
      <c r="A199" s="13" t="s">
        <v>135</v>
      </c>
      <c r="B199" s="14" t="s">
        <v>78</v>
      </c>
      <c r="C199" s="14" t="s">
        <v>65</v>
      </c>
      <c r="D199" s="14">
        <v>2012</v>
      </c>
      <c r="E199" s="14">
        <v>2013</v>
      </c>
      <c r="F199" s="14">
        <v>2013</v>
      </c>
      <c r="G199" s="29">
        <v>0.38133528265107214</v>
      </c>
      <c r="H199" s="26">
        <v>3130</v>
      </c>
      <c r="I199" s="29">
        <v>0.90593342981186686</v>
      </c>
    </row>
    <row r="200" spans="1:9">
      <c r="A200" s="13" t="s">
        <v>136</v>
      </c>
      <c r="B200" s="14" t="s">
        <v>78</v>
      </c>
      <c r="C200" s="14" t="s">
        <v>65</v>
      </c>
      <c r="D200" s="14">
        <v>2012</v>
      </c>
      <c r="E200" s="14">
        <v>2013</v>
      </c>
      <c r="F200" s="14">
        <v>2013</v>
      </c>
      <c r="G200" s="29">
        <v>0.4171555862328617</v>
      </c>
      <c r="H200" s="26">
        <v>13296</v>
      </c>
      <c r="I200" s="29">
        <v>0.82965181579932612</v>
      </c>
    </row>
    <row r="201" spans="1:9">
      <c r="A201" s="13" t="s">
        <v>137</v>
      </c>
      <c r="B201" s="14" t="s">
        <v>78</v>
      </c>
      <c r="C201" s="14" t="s">
        <v>65</v>
      </c>
      <c r="D201" s="14">
        <v>2012</v>
      </c>
      <c r="E201" s="14">
        <v>2013</v>
      </c>
      <c r="F201" s="14">
        <v>2013</v>
      </c>
      <c r="G201" s="29">
        <v>0.5125033935627884</v>
      </c>
      <c r="H201" s="26">
        <v>33980</v>
      </c>
      <c r="I201" s="29">
        <v>0.89200399012967924</v>
      </c>
    </row>
    <row r="202" spans="1:9">
      <c r="A202" s="13" t="s">
        <v>138</v>
      </c>
      <c r="B202" s="14" t="s">
        <v>78</v>
      </c>
      <c r="C202" s="14" t="s">
        <v>65</v>
      </c>
      <c r="D202" s="14">
        <v>2012</v>
      </c>
      <c r="E202" s="14">
        <v>2013</v>
      </c>
      <c r="F202" s="14">
        <v>2013</v>
      </c>
      <c r="G202" s="29">
        <v>0.38968092328581128</v>
      </c>
      <c r="H202" s="26">
        <v>1722</v>
      </c>
      <c r="I202" s="29">
        <v>0.88036809815950923</v>
      </c>
    </row>
    <row r="203" spans="1:9">
      <c r="A203" s="13" t="s">
        <v>139</v>
      </c>
      <c r="B203" s="14" t="s">
        <v>78</v>
      </c>
      <c r="C203" s="14" t="s">
        <v>65</v>
      </c>
      <c r="D203" s="14">
        <v>2012</v>
      </c>
      <c r="E203" s="14">
        <v>2013</v>
      </c>
      <c r="F203" s="14">
        <v>2013</v>
      </c>
      <c r="G203" s="29">
        <v>0.46456391418281023</v>
      </c>
      <c r="H203" s="26">
        <v>116475</v>
      </c>
      <c r="I203" s="29">
        <v>0.81071769136000116</v>
      </c>
    </row>
    <row r="204" spans="1:9">
      <c r="A204" s="13" t="s">
        <v>140</v>
      </c>
      <c r="B204" s="14" t="s">
        <v>78</v>
      </c>
      <c r="C204" s="14" t="s">
        <v>65</v>
      </c>
      <c r="D204" s="14">
        <v>2012</v>
      </c>
      <c r="E204" s="14">
        <v>2013</v>
      </c>
      <c r="F204" s="14">
        <v>2013</v>
      </c>
      <c r="G204" s="29">
        <v>0.50461697569623998</v>
      </c>
      <c r="H204" s="26">
        <v>20493</v>
      </c>
      <c r="I204" s="29">
        <v>0.88645211523488188</v>
      </c>
    </row>
    <row r="205" spans="1:9">
      <c r="A205" s="13" t="s">
        <v>141</v>
      </c>
      <c r="B205" s="14" t="s">
        <v>78</v>
      </c>
      <c r="C205" s="14" t="s">
        <v>65</v>
      </c>
      <c r="D205" s="14">
        <v>2012</v>
      </c>
      <c r="E205" s="14">
        <v>2013</v>
      </c>
      <c r="F205" s="14">
        <v>2013</v>
      </c>
      <c r="G205" s="29">
        <v>0.41980340445936226</v>
      </c>
      <c r="H205" s="26">
        <v>8755</v>
      </c>
      <c r="I205" s="29">
        <v>0.85389642055983617</v>
      </c>
    </row>
    <row r="206" spans="1:9">
      <c r="A206" s="13" t="s">
        <v>142</v>
      </c>
      <c r="B206" s="14" t="s">
        <v>78</v>
      </c>
      <c r="C206" s="14" t="s">
        <v>65</v>
      </c>
      <c r="D206" s="14">
        <v>2012</v>
      </c>
      <c r="E206" s="14">
        <v>2013</v>
      </c>
      <c r="F206" s="14">
        <v>2013</v>
      </c>
      <c r="G206" s="29">
        <v>0.46437389770723103</v>
      </c>
      <c r="H206" s="26">
        <v>2633</v>
      </c>
      <c r="I206" s="29">
        <v>0.88266845457593024</v>
      </c>
    </row>
    <row r="207" spans="1:9">
      <c r="A207" s="13" t="s">
        <v>143</v>
      </c>
      <c r="B207" s="14" t="s">
        <v>79</v>
      </c>
      <c r="C207" s="14" t="s">
        <v>65</v>
      </c>
      <c r="D207" s="14">
        <v>2012</v>
      </c>
      <c r="E207" s="14">
        <v>2013</v>
      </c>
      <c r="F207" s="14">
        <v>2013</v>
      </c>
      <c r="G207" s="29">
        <v>0.34868953743922332</v>
      </c>
      <c r="H207" s="26">
        <v>874210</v>
      </c>
      <c r="I207" s="29">
        <v>0.76832349722933868</v>
      </c>
    </row>
    <row r="208" spans="1:9">
      <c r="A208" s="13" t="s">
        <v>144</v>
      </c>
      <c r="B208" s="14" t="s">
        <v>78</v>
      </c>
      <c r="C208" s="14" t="s">
        <v>65</v>
      </c>
      <c r="D208" s="14">
        <v>2012</v>
      </c>
      <c r="E208" s="14">
        <v>2013</v>
      </c>
      <c r="F208" s="14">
        <v>2013</v>
      </c>
      <c r="G208" s="29">
        <v>0.47676037861510828</v>
      </c>
      <c r="H208" s="26">
        <v>23623</v>
      </c>
      <c r="I208" s="29">
        <v>0.89982097284119911</v>
      </c>
    </row>
    <row r="209" spans="1:9">
      <c r="A209" s="13" t="s">
        <v>145</v>
      </c>
      <c r="B209" s="14" t="s">
        <v>78</v>
      </c>
      <c r="C209" s="14" t="s">
        <v>65</v>
      </c>
      <c r="D209" s="14">
        <v>2012</v>
      </c>
      <c r="E209" s="14">
        <v>2013</v>
      </c>
      <c r="F209" s="14">
        <v>2013</v>
      </c>
      <c r="G209" s="29">
        <v>0.31685968734472347</v>
      </c>
      <c r="H209" s="26">
        <v>8290</v>
      </c>
      <c r="I209" s="29">
        <v>0.86688277737111785</v>
      </c>
    </row>
    <row r="210" spans="1:9">
      <c r="A210" s="13" t="s">
        <v>146</v>
      </c>
      <c r="B210" s="14" t="s">
        <v>78</v>
      </c>
      <c r="C210" s="14" t="s">
        <v>65</v>
      </c>
      <c r="D210" s="14">
        <v>2012</v>
      </c>
      <c r="E210" s="14">
        <v>2013</v>
      </c>
      <c r="F210" s="14">
        <v>2013</v>
      </c>
      <c r="G210" s="29">
        <v>0.45422327229769638</v>
      </c>
      <c r="H210" s="26">
        <v>1538</v>
      </c>
      <c r="I210" s="29">
        <v>0.86114221724524076</v>
      </c>
    </row>
    <row r="211" spans="1:9">
      <c r="A211" s="13" t="s">
        <v>147</v>
      </c>
      <c r="B211" s="14" t="s">
        <v>78</v>
      </c>
      <c r="C211" s="14" t="s">
        <v>65</v>
      </c>
      <c r="D211" s="14">
        <v>2012</v>
      </c>
      <c r="E211" s="14">
        <v>2013</v>
      </c>
      <c r="F211" s="14">
        <v>2013</v>
      </c>
      <c r="G211" s="29">
        <v>0.39389291192523096</v>
      </c>
      <c r="H211" s="26">
        <v>11042</v>
      </c>
      <c r="I211" s="29">
        <v>0.81999108866775583</v>
      </c>
    </row>
    <row r="212" spans="1:9">
      <c r="A212" s="13" t="s">
        <v>148</v>
      </c>
      <c r="B212" s="14" t="s">
        <v>78</v>
      </c>
      <c r="C212" s="14" t="s">
        <v>65</v>
      </c>
      <c r="D212" s="14">
        <v>2012</v>
      </c>
      <c r="E212" s="14">
        <v>2013</v>
      </c>
      <c r="F212" s="14">
        <v>2013</v>
      </c>
      <c r="G212" s="29">
        <v>0.49839533517154094</v>
      </c>
      <c r="H212" s="26">
        <v>44104</v>
      </c>
      <c r="I212" s="29">
        <v>0.81798286286583333</v>
      </c>
    </row>
    <row r="213" spans="1:9">
      <c r="A213" s="13" t="s">
        <v>149</v>
      </c>
      <c r="B213" s="14" t="s">
        <v>78</v>
      </c>
      <c r="C213" s="14" t="s">
        <v>65</v>
      </c>
      <c r="D213" s="14">
        <v>2012</v>
      </c>
      <c r="E213" s="14">
        <v>2013</v>
      </c>
      <c r="F213" s="14">
        <v>2013</v>
      </c>
      <c r="G213" s="29">
        <v>0.35861778339654443</v>
      </c>
      <c r="H213" s="26">
        <v>851</v>
      </c>
      <c r="I213" s="29">
        <v>0.87551440329218111</v>
      </c>
    </row>
    <row r="214" spans="1:9">
      <c r="A214" s="13" t="s">
        <v>150</v>
      </c>
      <c r="B214" s="14" t="s">
        <v>78</v>
      </c>
      <c r="C214" s="14" t="s">
        <v>65</v>
      </c>
      <c r="D214" s="14">
        <v>2012</v>
      </c>
      <c r="E214" s="14">
        <v>2013</v>
      </c>
      <c r="F214" s="14">
        <v>2013</v>
      </c>
      <c r="G214" s="29">
        <v>0.30347974900171137</v>
      </c>
      <c r="H214" s="26">
        <v>532</v>
      </c>
      <c r="I214" s="29">
        <v>0.78814814814814815</v>
      </c>
    </row>
    <row r="215" spans="1:9">
      <c r="A215" s="13" t="s">
        <v>151</v>
      </c>
      <c r="B215" s="14" t="s">
        <v>78</v>
      </c>
      <c r="C215" s="14" t="s">
        <v>65</v>
      </c>
      <c r="D215" s="14">
        <v>2012</v>
      </c>
      <c r="E215" s="14">
        <v>2013</v>
      </c>
      <c r="F215" s="14">
        <v>2013</v>
      </c>
      <c r="G215" s="29">
        <v>0.34468787221994418</v>
      </c>
      <c r="H215" s="26">
        <v>35305</v>
      </c>
      <c r="I215" s="29">
        <v>0.8276678544636159</v>
      </c>
    </row>
    <row r="216" spans="1:9">
      <c r="A216" s="13" t="s">
        <v>152</v>
      </c>
      <c r="B216" s="14" t="s">
        <v>78</v>
      </c>
      <c r="C216" s="14" t="s">
        <v>65</v>
      </c>
      <c r="D216" s="14">
        <v>2012</v>
      </c>
      <c r="E216" s="14">
        <v>2013</v>
      </c>
      <c r="F216" s="14">
        <v>2013</v>
      </c>
      <c r="G216" s="29">
        <v>0.32534567002806947</v>
      </c>
      <c r="H216" s="26">
        <v>6259</v>
      </c>
      <c r="I216" s="29">
        <v>0.83209252858282368</v>
      </c>
    </row>
    <row r="217" spans="1:9">
      <c r="A217" s="13" t="s">
        <v>153</v>
      </c>
      <c r="B217" s="14" t="s">
        <v>78</v>
      </c>
      <c r="C217" s="14" t="s">
        <v>65</v>
      </c>
      <c r="D217" s="14">
        <v>2012</v>
      </c>
      <c r="E217" s="14">
        <v>2013</v>
      </c>
      <c r="F217" s="14">
        <v>2013</v>
      </c>
      <c r="G217" s="29">
        <v>0.42320100995932108</v>
      </c>
      <c r="H217" s="26">
        <v>6034</v>
      </c>
      <c r="I217" s="29">
        <v>0.80765627091420156</v>
      </c>
    </row>
    <row r="218" spans="1:9">
      <c r="A218" s="13" t="s">
        <v>154</v>
      </c>
      <c r="B218" s="14" t="s">
        <v>77</v>
      </c>
      <c r="C218" s="14" t="s">
        <v>65</v>
      </c>
      <c r="D218" s="14">
        <v>2012</v>
      </c>
      <c r="E218" s="14">
        <v>2013</v>
      </c>
      <c r="F218" s="14">
        <v>2013</v>
      </c>
      <c r="G218" s="29">
        <v>0.36110234328385565</v>
      </c>
      <c r="H218" s="26">
        <v>177324</v>
      </c>
      <c r="I218" s="29">
        <v>0.76861126883883024</v>
      </c>
    </row>
    <row r="219" spans="1:9">
      <c r="A219" s="13" t="s">
        <v>155</v>
      </c>
      <c r="B219" s="14" t="s">
        <v>77</v>
      </c>
      <c r="C219" s="14" t="s">
        <v>65</v>
      </c>
      <c r="D219" s="14">
        <v>2012</v>
      </c>
      <c r="E219" s="14">
        <v>2013</v>
      </c>
      <c r="F219" s="14">
        <v>2013</v>
      </c>
      <c r="G219" s="29">
        <v>0.35878070973612375</v>
      </c>
      <c r="H219" s="26">
        <v>11829</v>
      </c>
      <c r="I219" s="29">
        <v>0.66198444233029263</v>
      </c>
    </row>
    <row r="220" spans="1:9">
      <c r="A220" s="13" t="s">
        <v>156</v>
      </c>
      <c r="B220" s="14" t="s">
        <v>78</v>
      </c>
      <c r="C220" s="14" t="s">
        <v>65</v>
      </c>
      <c r="D220" s="14">
        <v>2012</v>
      </c>
      <c r="E220" s="14">
        <v>2013</v>
      </c>
      <c r="F220" s="14">
        <v>2013</v>
      </c>
      <c r="G220" s="29">
        <v>0.38017400474558399</v>
      </c>
      <c r="H220" s="26">
        <v>1442</v>
      </c>
      <c r="I220" s="29">
        <v>0.85073746312684362</v>
      </c>
    </row>
    <row r="221" spans="1:9">
      <c r="A221" s="13" t="s">
        <v>157</v>
      </c>
      <c r="B221" s="14" t="s">
        <v>78</v>
      </c>
      <c r="C221" s="14" t="s">
        <v>65</v>
      </c>
      <c r="D221" s="14">
        <v>2012</v>
      </c>
      <c r="E221" s="14">
        <v>2013</v>
      </c>
      <c r="F221" s="14">
        <v>2013</v>
      </c>
      <c r="G221" s="29">
        <v>0.44806251729685864</v>
      </c>
      <c r="H221" s="26">
        <v>191044</v>
      </c>
      <c r="I221" s="29">
        <v>0.68951528494604253</v>
      </c>
    </row>
    <row r="222" spans="1:9">
      <c r="A222" s="13" t="s">
        <v>158</v>
      </c>
      <c r="B222" s="14" t="s">
        <v>77</v>
      </c>
      <c r="C222" s="14" t="s">
        <v>65</v>
      </c>
      <c r="D222" s="14">
        <v>2012</v>
      </c>
      <c r="E222" s="14">
        <v>2013</v>
      </c>
      <c r="F222" s="14">
        <v>2013</v>
      </c>
      <c r="G222" s="29">
        <v>0.47697098788101361</v>
      </c>
      <c r="H222" s="26">
        <v>162349</v>
      </c>
      <c r="I222" s="29">
        <v>0.75990076996887357</v>
      </c>
    </row>
    <row r="223" spans="1:9">
      <c r="A223" s="13" t="s">
        <v>159</v>
      </c>
      <c r="B223" s="14" t="s">
        <v>78</v>
      </c>
      <c r="C223" s="14" t="s">
        <v>65</v>
      </c>
      <c r="D223" s="14">
        <v>2012</v>
      </c>
      <c r="E223" s="14">
        <v>2013</v>
      </c>
      <c r="F223" s="14">
        <v>2013</v>
      </c>
      <c r="G223" s="29">
        <v>0.44675256376544831</v>
      </c>
      <c r="H223" s="26">
        <v>5097</v>
      </c>
      <c r="I223" s="29">
        <v>0.84136678771871909</v>
      </c>
    </row>
    <row r="224" spans="1:9">
      <c r="A224" s="13" t="s">
        <v>160</v>
      </c>
      <c r="B224" s="14" t="s">
        <v>78</v>
      </c>
      <c r="C224" s="14" t="s">
        <v>65</v>
      </c>
      <c r="D224" s="14">
        <v>2012</v>
      </c>
      <c r="E224" s="14">
        <v>2013</v>
      </c>
      <c r="F224" s="14">
        <v>2013</v>
      </c>
      <c r="G224" s="29">
        <v>0.50998796725205064</v>
      </c>
      <c r="H224" s="26">
        <v>259386</v>
      </c>
      <c r="I224" s="29">
        <v>0.71253821789902505</v>
      </c>
    </row>
    <row r="225" spans="1:9">
      <c r="A225" s="13" t="s">
        <v>161</v>
      </c>
      <c r="B225" s="14" t="s">
        <v>77</v>
      </c>
      <c r="C225" s="14" t="s">
        <v>65</v>
      </c>
      <c r="D225" s="14">
        <v>2012</v>
      </c>
      <c r="E225" s="14">
        <v>2013</v>
      </c>
      <c r="F225" s="14">
        <v>2013</v>
      </c>
      <c r="G225" s="29">
        <v>0.401316497779998</v>
      </c>
      <c r="H225" s="26">
        <v>186377</v>
      </c>
      <c r="I225" s="29">
        <v>0.71959675987058014</v>
      </c>
    </row>
    <row r="226" spans="1:9">
      <c r="A226" s="13" t="s">
        <v>162</v>
      </c>
      <c r="B226" s="14" t="s">
        <v>77</v>
      </c>
      <c r="C226" s="14" t="s">
        <v>65</v>
      </c>
      <c r="D226" s="14">
        <v>2012</v>
      </c>
      <c r="E226" s="14">
        <v>2013</v>
      </c>
      <c r="F226" s="14">
        <v>2013</v>
      </c>
      <c r="G226" s="29">
        <v>0.23328525339521011</v>
      </c>
      <c r="H226" s="26">
        <v>33479</v>
      </c>
      <c r="I226" s="29">
        <v>0.63513052056457731</v>
      </c>
    </row>
    <row r="227" spans="1:9">
      <c r="A227" s="13" t="s">
        <v>163</v>
      </c>
      <c r="B227" s="14" t="s">
        <v>78</v>
      </c>
      <c r="C227" s="14" t="s">
        <v>65</v>
      </c>
      <c r="D227" s="14">
        <v>2012</v>
      </c>
      <c r="E227" s="14">
        <v>2013</v>
      </c>
      <c r="F227" s="14">
        <v>2013</v>
      </c>
      <c r="G227" s="29">
        <v>0.47366386341008748</v>
      </c>
      <c r="H227" s="26">
        <v>89441</v>
      </c>
      <c r="I227" s="29">
        <v>0.81825500654120964</v>
      </c>
    </row>
    <row r="228" spans="1:9">
      <c r="A228" s="13" t="s">
        <v>164</v>
      </c>
      <c r="B228" s="14" t="s">
        <v>77</v>
      </c>
      <c r="C228" s="14" t="s">
        <v>65</v>
      </c>
      <c r="D228" s="14">
        <v>2012</v>
      </c>
      <c r="E228" s="14">
        <v>2013</v>
      </c>
      <c r="F228" s="14">
        <v>2013</v>
      </c>
      <c r="G228" s="29">
        <v>0.36261505519868747</v>
      </c>
      <c r="H228" s="26">
        <v>13040</v>
      </c>
      <c r="I228" s="29">
        <v>0.72364039955604886</v>
      </c>
    </row>
    <row r="229" spans="1:9">
      <c r="A229" s="13" t="s">
        <v>165</v>
      </c>
      <c r="B229" s="14" t="s">
        <v>77</v>
      </c>
      <c r="C229" s="14" t="s">
        <v>65</v>
      </c>
      <c r="D229" s="14">
        <v>2012</v>
      </c>
      <c r="E229" s="14">
        <v>2013</v>
      </c>
      <c r="F229" s="14">
        <v>2013</v>
      </c>
      <c r="G229" s="29">
        <v>0.27521500238891544</v>
      </c>
      <c r="H229" s="26">
        <v>23041</v>
      </c>
      <c r="I229" s="29">
        <v>0.76599069148936172</v>
      </c>
    </row>
    <row r="230" spans="1:9">
      <c r="A230" s="13" t="s">
        <v>166</v>
      </c>
      <c r="B230" s="14" t="s">
        <v>77</v>
      </c>
      <c r="C230" s="14" t="s">
        <v>65</v>
      </c>
      <c r="D230" s="14">
        <v>2012</v>
      </c>
      <c r="E230" s="14">
        <v>2013</v>
      </c>
      <c r="F230" s="14">
        <v>2013</v>
      </c>
      <c r="G230" s="29">
        <v>0.30789016336461594</v>
      </c>
      <c r="H230" s="26">
        <v>26574</v>
      </c>
      <c r="I230" s="29">
        <v>0.81899713378740713</v>
      </c>
    </row>
    <row r="231" spans="1:9">
      <c r="A231" s="13" t="s">
        <v>167</v>
      </c>
      <c r="B231" s="14" t="s">
        <v>77</v>
      </c>
      <c r="C231" s="14" t="s">
        <v>65</v>
      </c>
      <c r="D231" s="14">
        <v>2012</v>
      </c>
      <c r="E231" s="14">
        <v>2013</v>
      </c>
      <c r="F231" s="14">
        <v>2013</v>
      </c>
      <c r="G231" s="29">
        <v>0.31311761216487982</v>
      </c>
      <c r="H231" s="26">
        <v>86567</v>
      </c>
      <c r="I231" s="29">
        <v>0.78516684353260224</v>
      </c>
    </row>
    <row r="232" spans="1:9">
      <c r="A232" s="13" t="s">
        <v>168</v>
      </c>
      <c r="B232" s="14" t="s">
        <v>77</v>
      </c>
      <c r="C232" s="14" t="s">
        <v>65</v>
      </c>
      <c r="D232" s="14">
        <v>2012</v>
      </c>
      <c r="E232" s="14">
        <v>2013</v>
      </c>
      <c r="F232" s="14">
        <v>2013</v>
      </c>
      <c r="G232" s="29">
        <v>0.3510609663092728</v>
      </c>
      <c r="H232" s="26">
        <v>15651</v>
      </c>
      <c r="I232" s="29">
        <v>0.72230939634484037</v>
      </c>
    </row>
    <row r="233" spans="1:9">
      <c r="A233" s="13" t="s">
        <v>169</v>
      </c>
      <c r="B233" s="14" t="s">
        <v>78</v>
      </c>
      <c r="C233" s="14" t="s">
        <v>65</v>
      </c>
      <c r="D233" s="14">
        <v>2012</v>
      </c>
      <c r="E233" s="14">
        <v>2013</v>
      </c>
      <c r="F233" s="14">
        <v>2013</v>
      </c>
      <c r="G233" s="29">
        <v>0.44730762025685322</v>
      </c>
      <c r="H233" s="26">
        <v>21490</v>
      </c>
      <c r="I233" s="29">
        <v>0.84759801214798458</v>
      </c>
    </row>
    <row r="234" spans="1:9">
      <c r="A234" s="13" t="s">
        <v>170</v>
      </c>
      <c r="B234" s="14" t="s">
        <v>78</v>
      </c>
      <c r="C234" s="14" t="s">
        <v>65</v>
      </c>
      <c r="D234" s="14">
        <v>2012</v>
      </c>
      <c r="E234" s="14">
        <v>2013</v>
      </c>
      <c r="F234" s="14">
        <v>2013</v>
      </c>
      <c r="G234" s="29">
        <v>0.38990825688073394</v>
      </c>
      <c r="H234" s="26">
        <v>255</v>
      </c>
      <c r="I234" s="29">
        <v>0.86148648648648651</v>
      </c>
    </row>
    <row r="235" spans="1:9">
      <c r="A235" s="13" t="s">
        <v>171</v>
      </c>
      <c r="B235" s="14" t="s">
        <v>78</v>
      </c>
      <c r="C235" s="14" t="s">
        <v>65</v>
      </c>
      <c r="D235" s="14">
        <v>2012</v>
      </c>
      <c r="E235" s="14">
        <v>2013</v>
      </c>
      <c r="F235" s="14">
        <v>2013</v>
      </c>
      <c r="G235" s="29">
        <v>0.43910071646215926</v>
      </c>
      <c r="H235" s="26">
        <v>5332</v>
      </c>
      <c r="I235" s="29">
        <v>0.85352969425324154</v>
      </c>
    </row>
    <row r="236" spans="1:9">
      <c r="A236" s="13" t="s">
        <v>172</v>
      </c>
      <c r="B236" s="14" t="s">
        <v>77</v>
      </c>
      <c r="C236" s="14" t="s">
        <v>65</v>
      </c>
      <c r="D236" s="14">
        <v>2012</v>
      </c>
      <c r="E236" s="14">
        <v>2013</v>
      </c>
      <c r="F236" s="14">
        <v>2013</v>
      </c>
      <c r="G236" s="29">
        <v>0.44366829657718793</v>
      </c>
      <c r="H236" s="26">
        <v>35568</v>
      </c>
      <c r="I236" s="29">
        <v>0.84340320591861895</v>
      </c>
    </row>
    <row r="237" spans="1:9">
      <c r="A237" s="13" t="s">
        <v>173</v>
      </c>
      <c r="B237" s="14" t="s">
        <v>77</v>
      </c>
      <c r="C237" s="14" t="s">
        <v>65</v>
      </c>
      <c r="D237" s="14">
        <v>2012</v>
      </c>
      <c r="E237" s="14">
        <v>2013</v>
      </c>
      <c r="F237" s="14">
        <v>2013</v>
      </c>
      <c r="G237" s="29">
        <v>0.3793727541745931</v>
      </c>
      <c r="H237" s="26">
        <v>28717</v>
      </c>
      <c r="I237" s="29">
        <v>0.81114594808349572</v>
      </c>
    </row>
    <row r="238" spans="1:9">
      <c r="A238" s="13" t="s">
        <v>174</v>
      </c>
      <c r="B238" s="14" t="s">
        <v>78</v>
      </c>
      <c r="C238" s="14" t="s">
        <v>65</v>
      </c>
      <c r="D238" s="14">
        <v>2012</v>
      </c>
      <c r="E238" s="14">
        <v>2013</v>
      </c>
      <c r="F238" s="14">
        <v>2013</v>
      </c>
      <c r="G238" s="29">
        <v>0.4686010779614459</v>
      </c>
      <c r="H238" s="26">
        <v>67554</v>
      </c>
      <c r="I238" s="29">
        <v>0.74934276935363997</v>
      </c>
    </row>
    <row r="239" spans="1:9">
      <c r="A239" s="13" t="s">
        <v>175</v>
      </c>
      <c r="B239" s="14" t="s">
        <v>78</v>
      </c>
      <c r="C239" s="14" t="s">
        <v>65</v>
      </c>
      <c r="D239" s="14">
        <v>2012</v>
      </c>
      <c r="E239" s="14">
        <v>2013</v>
      </c>
      <c r="F239" s="14">
        <v>2013</v>
      </c>
      <c r="G239" s="29">
        <v>0.39549589527401818</v>
      </c>
      <c r="H239" s="26">
        <v>10695</v>
      </c>
      <c r="I239" s="29">
        <v>0.87865593164640154</v>
      </c>
    </row>
    <row r="240" spans="1:9">
      <c r="A240" s="13" t="s">
        <v>176</v>
      </c>
      <c r="B240" s="14" t="s">
        <v>78</v>
      </c>
      <c r="C240" s="14" t="s">
        <v>65</v>
      </c>
      <c r="D240" s="14">
        <v>2012</v>
      </c>
      <c r="E240" s="14">
        <v>2013</v>
      </c>
      <c r="F240" s="14">
        <v>2013</v>
      </c>
      <c r="G240" s="29">
        <v>0.45045731707317072</v>
      </c>
      <c r="H240" s="26">
        <v>8865</v>
      </c>
      <c r="I240" s="29">
        <v>0.88614554178328664</v>
      </c>
    </row>
    <row r="241" spans="1:25">
      <c r="A241" s="13" t="s">
        <v>177</v>
      </c>
      <c r="B241" s="14" t="s">
        <v>78</v>
      </c>
      <c r="C241" s="14" t="s">
        <v>65</v>
      </c>
      <c r="D241" s="14">
        <v>2012</v>
      </c>
      <c r="E241" s="14">
        <v>2013</v>
      </c>
      <c r="F241" s="14">
        <v>2013</v>
      </c>
      <c r="G241" s="29">
        <v>0.4168646080760095</v>
      </c>
      <c r="H241" s="26">
        <v>1404</v>
      </c>
      <c r="I241" s="29">
        <v>0.833729216152019</v>
      </c>
    </row>
    <row r="242" spans="1:25">
      <c r="A242" s="13" t="s">
        <v>178</v>
      </c>
      <c r="B242" s="14" t="s">
        <v>77</v>
      </c>
      <c r="C242" s="14" t="s">
        <v>65</v>
      </c>
      <c r="D242" s="14">
        <v>2012</v>
      </c>
      <c r="E242" s="14">
        <v>2013</v>
      </c>
      <c r="F242" s="14">
        <v>2013</v>
      </c>
      <c r="G242" s="29">
        <v>0.52562228780705267</v>
      </c>
      <c r="H242" s="26">
        <v>93145</v>
      </c>
      <c r="I242" s="29">
        <v>0.82337393702597106</v>
      </c>
    </row>
    <row r="243" spans="1:25">
      <c r="A243" s="13" t="s">
        <v>179</v>
      </c>
      <c r="B243" s="14" t="s">
        <v>78</v>
      </c>
      <c r="C243" s="14" t="s">
        <v>65</v>
      </c>
      <c r="D243" s="14">
        <v>2012</v>
      </c>
      <c r="E243" s="14">
        <v>2013</v>
      </c>
      <c r="F243" s="14">
        <v>2013</v>
      </c>
      <c r="G243" s="29">
        <v>0.4363304865176087</v>
      </c>
      <c r="H243" s="26">
        <v>4547</v>
      </c>
      <c r="I243" s="29">
        <v>0.87847758887171556</v>
      </c>
    </row>
    <row r="244" spans="1:25">
      <c r="A244" s="13" t="s">
        <v>180</v>
      </c>
      <c r="B244" s="14" t="s">
        <v>77</v>
      </c>
      <c r="C244" s="14" t="s">
        <v>65</v>
      </c>
      <c r="D244" s="14">
        <v>2012</v>
      </c>
      <c r="E244" s="14">
        <v>2013</v>
      </c>
      <c r="F244" s="14">
        <v>2013</v>
      </c>
      <c r="G244" s="29">
        <v>0.37144803057247722</v>
      </c>
      <c r="H244" s="26">
        <v>49085</v>
      </c>
      <c r="I244" s="29">
        <v>0.7160257906406815</v>
      </c>
    </row>
    <row r="245" spans="1:25">
      <c r="A245" s="13" t="s">
        <v>181</v>
      </c>
      <c r="B245" s="14" t="s">
        <v>77</v>
      </c>
      <c r="C245" s="14" t="s">
        <v>65</v>
      </c>
      <c r="D245" s="14">
        <v>2012</v>
      </c>
      <c r="E245" s="14">
        <v>2013</v>
      </c>
      <c r="F245" s="14">
        <v>2013</v>
      </c>
      <c r="G245" s="29">
        <v>0.40745068977311594</v>
      </c>
      <c r="H245" s="26">
        <v>14295</v>
      </c>
      <c r="I245" s="29">
        <v>0.82169339541300224</v>
      </c>
    </row>
    <row r="246" spans="1:25">
      <c r="A246" s="13" t="s">
        <v>182</v>
      </c>
      <c r="B246" s="14" t="s">
        <v>78</v>
      </c>
      <c r="C246" s="14" t="s">
        <v>65</v>
      </c>
      <c r="D246" s="14">
        <v>2012</v>
      </c>
      <c r="E246" s="14">
        <v>2013</v>
      </c>
      <c r="F246" s="14">
        <v>2013</v>
      </c>
      <c r="G246" s="29">
        <v>0.48933081085837477</v>
      </c>
      <c r="H246" s="26">
        <v>11122</v>
      </c>
      <c r="I246" s="29">
        <v>0.84232050893668586</v>
      </c>
    </row>
    <row r="247" spans="1:25">
      <c r="A247" s="56" t="s">
        <v>183</v>
      </c>
      <c r="B247" s="14" t="s">
        <v>66</v>
      </c>
      <c r="C247" s="14" t="s">
        <v>3</v>
      </c>
      <c r="D247" s="14">
        <v>2013</v>
      </c>
      <c r="E247" s="14">
        <v>2013</v>
      </c>
      <c r="F247" s="14">
        <v>2013</v>
      </c>
      <c r="G247" s="29">
        <v>0.39367711284720591</v>
      </c>
      <c r="H247" s="27">
        <v>3270486</v>
      </c>
      <c r="I247" s="29">
        <v>0.77021278499820189</v>
      </c>
      <c r="J247" s="14"/>
      <c r="K247" s="14"/>
      <c r="L247" s="14"/>
      <c r="M247" s="14"/>
      <c r="N247" s="14"/>
      <c r="O247" s="14"/>
      <c r="P247" s="14"/>
      <c r="Q247" s="14"/>
      <c r="R247" s="14"/>
      <c r="S247" s="14"/>
      <c r="T247" s="14"/>
      <c r="U247" s="14"/>
      <c r="V247" s="14"/>
      <c r="W247" s="14"/>
      <c r="X247" s="14"/>
      <c r="Y247" s="14"/>
    </row>
    <row r="248" spans="1:25">
      <c r="A248" s="56" t="s">
        <v>184</v>
      </c>
      <c r="B248" s="14" t="s">
        <v>77</v>
      </c>
      <c r="C248" s="14" t="s">
        <v>3</v>
      </c>
      <c r="D248" s="14">
        <v>2013</v>
      </c>
      <c r="E248" s="14">
        <v>2013</v>
      </c>
      <c r="F248" s="14">
        <v>2013</v>
      </c>
      <c r="G248" s="29">
        <v>0.35758202958543861</v>
      </c>
      <c r="H248" s="27">
        <v>99858</v>
      </c>
      <c r="I248" s="29">
        <v>0.75990807256788018</v>
      </c>
    </row>
    <row r="249" spans="1:25">
      <c r="A249" s="56" t="s">
        <v>185</v>
      </c>
      <c r="B249" s="14" t="s">
        <v>78</v>
      </c>
      <c r="C249" s="14" t="s">
        <v>3</v>
      </c>
      <c r="D249" s="14">
        <v>2013</v>
      </c>
      <c r="E249" s="14">
        <v>2013</v>
      </c>
      <c r="F249" s="14">
        <v>2013</v>
      </c>
      <c r="G249" s="29">
        <v>0.5</v>
      </c>
      <c r="H249" s="27">
        <v>133</v>
      </c>
      <c r="I249" s="29">
        <v>0.89261744966442957</v>
      </c>
    </row>
    <row r="250" spans="1:25">
      <c r="A250" s="56" t="s">
        <v>186</v>
      </c>
      <c r="B250" s="14" t="s">
        <v>78</v>
      </c>
      <c r="C250" s="14" t="s">
        <v>3</v>
      </c>
      <c r="D250" s="14">
        <v>2013</v>
      </c>
      <c r="E250" s="14">
        <v>2013</v>
      </c>
      <c r="F250" s="14">
        <v>2013</v>
      </c>
      <c r="G250" s="29">
        <v>0.48264815803523758</v>
      </c>
      <c r="H250" s="27">
        <v>2712</v>
      </c>
      <c r="I250" s="29">
        <v>0.81588447653429608</v>
      </c>
    </row>
    <row r="251" spans="1:25">
      <c r="A251" s="56" t="s">
        <v>187</v>
      </c>
      <c r="B251" s="14" t="s">
        <v>78</v>
      </c>
      <c r="C251" s="14" t="s">
        <v>3</v>
      </c>
      <c r="D251" s="14">
        <v>2013</v>
      </c>
      <c r="E251" s="14">
        <v>2013</v>
      </c>
      <c r="F251" s="14">
        <v>2013</v>
      </c>
      <c r="G251" s="29">
        <v>0.43853848061502854</v>
      </c>
      <c r="H251" s="27">
        <v>26525</v>
      </c>
      <c r="I251" s="29">
        <v>0.86915918474343012</v>
      </c>
    </row>
    <row r="252" spans="1:25">
      <c r="A252" s="56" t="s">
        <v>188</v>
      </c>
      <c r="B252" s="14" t="s">
        <v>78</v>
      </c>
      <c r="C252" s="14" t="s">
        <v>3</v>
      </c>
      <c r="D252" s="14">
        <v>2013</v>
      </c>
      <c r="E252" s="14">
        <v>2013</v>
      </c>
      <c r="F252" s="14">
        <v>2013</v>
      </c>
      <c r="G252" s="29">
        <v>0.49583729781160801</v>
      </c>
      <c r="H252" s="27">
        <v>4169</v>
      </c>
      <c r="I252" s="29">
        <v>0.82981687898089174</v>
      </c>
    </row>
    <row r="253" spans="1:25">
      <c r="A253" s="56" t="s">
        <v>189</v>
      </c>
      <c r="B253" s="14" t="s">
        <v>78</v>
      </c>
      <c r="C253" s="14" t="s">
        <v>3</v>
      </c>
      <c r="D253" s="14">
        <v>2013</v>
      </c>
      <c r="E253" s="14">
        <v>2013</v>
      </c>
      <c r="F253" s="14">
        <v>2013</v>
      </c>
      <c r="G253" s="29">
        <v>0.31113980081150866</v>
      </c>
      <c r="H253" s="27">
        <v>1687</v>
      </c>
      <c r="I253" s="29">
        <v>0.89117802430005277</v>
      </c>
    </row>
    <row r="254" spans="1:25">
      <c r="A254" s="56" t="s">
        <v>190</v>
      </c>
      <c r="B254" s="14" t="s">
        <v>77</v>
      </c>
      <c r="C254" s="14" t="s">
        <v>3</v>
      </c>
      <c r="D254" s="14">
        <v>2013</v>
      </c>
      <c r="E254" s="14">
        <v>2013</v>
      </c>
      <c r="F254" s="14">
        <v>2013</v>
      </c>
      <c r="G254" s="29">
        <v>0.34837655444831156</v>
      </c>
      <c r="H254" s="27">
        <v>54152</v>
      </c>
      <c r="I254" s="29">
        <v>0.75918630571015999</v>
      </c>
    </row>
    <row r="255" spans="1:25">
      <c r="A255" s="56" t="s">
        <v>191</v>
      </c>
      <c r="B255" s="14" t="s">
        <v>78</v>
      </c>
      <c r="C255" s="14" t="s">
        <v>3</v>
      </c>
      <c r="D255" s="14">
        <v>2013</v>
      </c>
      <c r="E255" s="14">
        <v>2013</v>
      </c>
      <c r="F255" s="14">
        <v>2013</v>
      </c>
      <c r="G255" s="29">
        <v>0.49406816220880068</v>
      </c>
      <c r="H255" s="27">
        <v>4581</v>
      </c>
      <c r="I255" s="29">
        <v>0.87373641045203132</v>
      </c>
    </row>
    <row r="256" spans="1:25">
      <c r="A256" s="56" t="s">
        <v>192</v>
      </c>
      <c r="B256" s="14" t="s">
        <v>78</v>
      </c>
      <c r="C256" s="14" t="s">
        <v>3</v>
      </c>
      <c r="D256" s="14">
        <v>2013</v>
      </c>
      <c r="E256" s="14">
        <v>2013</v>
      </c>
      <c r="F256" s="14">
        <v>2013</v>
      </c>
      <c r="G256" s="29">
        <v>0.42464135021097049</v>
      </c>
      <c r="H256" s="27">
        <v>10064</v>
      </c>
      <c r="I256" s="29">
        <v>0.80653950953678477</v>
      </c>
    </row>
    <row r="257" spans="1:9">
      <c r="A257" s="13" t="s">
        <v>134</v>
      </c>
      <c r="B257" s="14" t="s">
        <v>77</v>
      </c>
      <c r="C257" s="14" t="s">
        <v>3</v>
      </c>
      <c r="D257" s="14">
        <v>2013</v>
      </c>
      <c r="E257" s="14">
        <v>2013</v>
      </c>
      <c r="F257" s="14">
        <v>2013</v>
      </c>
      <c r="G257" s="29">
        <v>0.53787257644448727</v>
      </c>
      <c r="H257" s="27">
        <v>178436</v>
      </c>
      <c r="I257" s="29">
        <v>0.7953217416884697</v>
      </c>
    </row>
    <row r="258" spans="1:9">
      <c r="A258" s="13" t="s">
        <v>135</v>
      </c>
      <c r="B258" s="14" t="s">
        <v>78</v>
      </c>
      <c r="C258" s="14" t="s">
        <v>3</v>
      </c>
      <c r="D258" s="14">
        <v>2013</v>
      </c>
      <c r="E258" s="14">
        <v>2013</v>
      </c>
      <c r="F258" s="14">
        <v>2013</v>
      </c>
      <c r="G258" s="29">
        <v>0.3944735588375417</v>
      </c>
      <c r="H258" s="27">
        <v>3312</v>
      </c>
      <c r="I258" s="29">
        <v>0.91542288557213936</v>
      </c>
    </row>
    <row r="259" spans="1:9">
      <c r="A259" s="13" t="s">
        <v>136</v>
      </c>
      <c r="B259" s="14" t="s">
        <v>78</v>
      </c>
      <c r="C259" s="14" t="s">
        <v>3</v>
      </c>
      <c r="D259" s="14">
        <v>2013</v>
      </c>
      <c r="E259" s="14">
        <v>2013</v>
      </c>
      <c r="F259" s="14">
        <v>2013</v>
      </c>
      <c r="G259" s="29">
        <v>0.41609300902554691</v>
      </c>
      <c r="H259" s="27">
        <v>13600</v>
      </c>
      <c r="I259" s="29">
        <v>0.84033613445378152</v>
      </c>
    </row>
    <row r="260" spans="1:9">
      <c r="A260" s="13" t="s">
        <v>137</v>
      </c>
      <c r="B260" s="14" t="s">
        <v>78</v>
      </c>
      <c r="C260" s="14" t="s">
        <v>3</v>
      </c>
      <c r="D260" s="14">
        <v>2013</v>
      </c>
      <c r="E260" s="14">
        <v>2013</v>
      </c>
      <c r="F260" s="14">
        <v>2013</v>
      </c>
      <c r="G260" s="29">
        <v>0.50644689418045274</v>
      </c>
      <c r="H260" s="27">
        <v>33583</v>
      </c>
      <c r="I260" s="29">
        <v>0.88721864102293146</v>
      </c>
    </row>
    <row r="261" spans="1:9">
      <c r="A261" s="13" t="s">
        <v>138</v>
      </c>
      <c r="B261" s="14" t="s">
        <v>78</v>
      </c>
      <c r="C261" s="14" t="s">
        <v>3</v>
      </c>
      <c r="D261" s="14">
        <v>2013</v>
      </c>
      <c r="E261" s="14">
        <v>2013</v>
      </c>
      <c r="F261" s="14">
        <v>2013</v>
      </c>
      <c r="G261" s="29">
        <v>0.38936265709156193</v>
      </c>
      <c r="H261" s="27">
        <v>1735</v>
      </c>
      <c r="I261" s="29">
        <v>0.87142139628327475</v>
      </c>
    </row>
    <row r="262" spans="1:9">
      <c r="A262" s="13" t="s">
        <v>139</v>
      </c>
      <c r="B262" s="14" t="s">
        <v>78</v>
      </c>
      <c r="C262" s="14" t="s">
        <v>3</v>
      </c>
      <c r="D262" s="14">
        <v>2013</v>
      </c>
      <c r="E262" s="14">
        <v>2013</v>
      </c>
      <c r="F262" s="14">
        <v>2013</v>
      </c>
      <c r="G262" s="29">
        <v>0.46738339983097155</v>
      </c>
      <c r="H262" s="27">
        <v>118900</v>
      </c>
      <c r="I262" s="29">
        <v>0.8126691636820953</v>
      </c>
    </row>
    <row r="263" spans="1:9">
      <c r="A263" s="13" t="s">
        <v>140</v>
      </c>
      <c r="B263" s="14" t="s">
        <v>78</v>
      </c>
      <c r="C263" s="14" t="s">
        <v>3</v>
      </c>
      <c r="D263" s="14">
        <v>2013</v>
      </c>
      <c r="E263" s="14">
        <v>2013</v>
      </c>
      <c r="F263" s="14">
        <v>2013</v>
      </c>
      <c r="G263" s="29">
        <v>0.50705796749939369</v>
      </c>
      <c r="H263" s="27">
        <v>20906</v>
      </c>
      <c r="I263" s="29">
        <v>0.88173766343315052</v>
      </c>
    </row>
    <row r="264" spans="1:9">
      <c r="A264" s="13" t="s">
        <v>141</v>
      </c>
      <c r="B264" s="14" t="s">
        <v>78</v>
      </c>
      <c r="C264" s="14" t="s">
        <v>3</v>
      </c>
      <c r="D264" s="14">
        <v>2013</v>
      </c>
      <c r="E264" s="14">
        <v>2013</v>
      </c>
      <c r="F264" s="14">
        <v>2013</v>
      </c>
      <c r="G264" s="29">
        <v>0.42209981480602116</v>
      </c>
      <c r="H264" s="27">
        <v>8889</v>
      </c>
      <c r="I264" s="29">
        <v>0.84972755950673928</v>
      </c>
    </row>
    <row r="265" spans="1:9">
      <c r="A265" s="13" t="s">
        <v>142</v>
      </c>
      <c r="B265" s="14" t="s">
        <v>78</v>
      </c>
      <c r="C265" s="14" t="s">
        <v>3</v>
      </c>
      <c r="D265" s="14">
        <v>2013</v>
      </c>
      <c r="E265" s="14">
        <v>2013</v>
      </c>
      <c r="F265" s="14">
        <v>2013</v>
      </c>
      <c r="G265" s="29">
        <v>0.46894626657362176</v>
      </c>
      <c r="H265" s="27">
        <v>2688</v>
      </c>
      <c r="I265" s="29">
        <v>0.89332003988035891</v>
      </c>
    </row>
    <row r="266" spans="1:9">
      <c r="A266" s="13" t="s">
        <v>143</v>
      </c>
      <c r="B266" s="14" t="s">
        <v>79</v>
      </c>
      <c r="C266" s="14" t="s">
        <v>3</v>
      </c>
      <c r="D266" s="14">
        <v>2013</v>
      </c>
      <c r="E266" s="14">
        <v>2013</v>
      </c>
      <c r="F266" s="14">
        <v>2013</v>
      </c>
      <c r="G266" s="29">
        <v>0.34747572411579514</v>
      </c>
      <c r="H266" s="27">
        <v>876888</v>
      </c>
      <c r="I266" s="29">
        <v>0.76799882289366717</v>
      </c>
    </row>
    <row r="267" spans="1:9">
      <c r="A267" s="13" t="s">
        <v>144</v>
      </c>
      <c r="B267" s="14" t="s">
        <v>78</v>
      </c>
      <c r="C267" s="14" t="s">
        <v>3</v>
      </c>
      <c r="D267" s="14">
        <v>2013</v>
      </c>
      <c r="E267" s="14">
        <v>2013</v>
      </c>
      <c r="F267" s="14">
        <v>2013</v>
      </c>
      <c r="G267" s="29">
        <v>0.4858658986447833</v>
      </c>
      <c r="H267" s="27">
        <v>24630</v>
      </c>
      <c r="I267" s="29">
        <v>0.90196652872889738</v>
      </c>
    </row>
    <row r="268" spans="1:9">
      <c r="A268" s="13" t="s">
        <v>145</v>
      </c>
      <c r="B268" s="14" t="s">
        <v>78</v>
      </c>
      <c r="C268" s="14" t="s">
        <v>3</v>
      </c>
      <c r="D268" s="14">
        <v>2013</v>
      </c>
      <c r="E268" s="14">
        <v>2013</v>
      </c>
      <c r="F268" s="14">
        <v>2013</v>
      </c>
      <c r="G268" s="29">
        <v>0.31177941121599939</v>
      </c>
      <c r="H268" s="27">
        <v>8356</v>
      </c>
      <c r="I268" s="29">
        <v>0.86960141533978563</v>
      </c>
    </row>
    <row r="269" spans="1:9">
      <c r="A269" s="13" t="s">
        <v>146</v>
      </c>
      <c r="B269" s="14" t="s">
        <v>78</v>
      </c>
      <c r="C269" s="14" t="s">
        <v>3</v>
      </c>
      <c r="D269" s="14">
        <v>2013</v>
      </c>
      <c r="E269" s="14">
        <v>2013</v>
      </c>
      <c r="F269" s="14">
        <v>2013</v>
      </c>
      <c r="G269" s="29">
        <v>0.47062162929321599</v>
      </c>
      <c r="H269" s="27">
        <v>1658</v>
      </c>
      <c r="I269" s="29">
        <v>0.87447257383966248</v>
      </c>
    </row>
    <row r="270" spans="1:9">
      <c r="A270" s="13" t="s">
        <v>147</v>
      </c>
      <c r="B270" s="14" t="s">
        <v>78</v>
      </c>
      <c r="C270" s="14" t="s">
        <v>3</v>
      </c>
      <c r="D270" s="14">
        <v>2013</v>
      </c>
      <c r="E270" s="14">
        <v>2013</v>
      </c>
      <c r="F270" s="14">
        <v>2013</v>
      </c>
      <c r="G270" s="29">
        <v>0.39186781709574875</v>
      </c>
      <c r="H270" s="27">
        <v>11218</v>
      </c>
      <c r="I270" s="29">
        <v>0.83405204460966542</v>
      </c>
    </row>
    <row r="271" spans="1:9">
      <c r="A271" s="13" t="s">
        <v>148</v>
      </c>
      <c r="B271" s="14" t="s">
        <v>78</v>
      </c>
      <c r="C271" s="14" t="s">
        <v>3</v>
      </c>
      <c r="D271" s="14">
        <v>2013</v>
      </c>
      <c r="E271" s="14">
        <v>2013</v>
      </c>
      <c r="F271" s="14">
        <v>2013</v>
      </c>
      <c r="G271" s="29">
        <v>0.50843349381247294</v>
      </c>
      <c r="H271" s="27">
        <v>45728</v>
      </c>
      <c r="I271" s="29">
        <v>0.82074845194292378</v>
      </c>
    </row>
    <row r="272" spans="1:9">
      <c r="A272" s="13" t="s">
        <v>149</v>
      </c>
      <c r="B272" s="14" t="s">
        <v>78</v>
      </c>
      <c r="C272" s="14" t="s">
        <v>3</v>
      </c>
      <c r="D272" s="14">
        <v>2013</v>
      </c>
      <c r="E272" s="14">
        <v>2013</v>
      </c>
      <c r="F272" s="14">
        <v>2013</v>
      </c>
      <c r="G272" s="29">
        <v>0.36833263334733307</v>
      </c>
      <c r="H272" s="27">
        <v>877</v>
      </c>
      <c r="I272" s="29">
        <v>0.87437686939182457</v>
      </c>
    </row>
    <row r="273" spans="1:9">
      <c r="A273" s="13" t="s">
        <v>150</v>
      </c>
      <c r="B273" s="14" t="s">
        <v>78</v>
      </c>
      <c r="C273" s="14" t="s">
        <v>3</v>
      </c>
      <c r="D273" s="14">
        <v>2013</v>
      </c>
      <c r="E273" s="14">
        <v>2013</v>
      </c>
      <c r="F273" s="14">
        <v>2013</v>
      </c>
      <c r="G273" s="29">
        <v>0.3047722342733189</v>
      </c>
      <c r="H273" s="27">
        <v>562</v>
      </c>
      <c r="I273" s="29">
        <v>0.7773167358229599</v>
      </c>
    </row>
    <row r="274" spans="1:9">
      <c r="A274" s="13" t="s">
        <v>151</v>
      </c>
      <c r="B274" s="14" t="s">
        <v>78</v>
      </c>
      <c r="C274" s="14" t="s">
        <v>3</v>
      </c>
      <c r="D274" s="14">
        <v>2013</v>
      </c>
      <c r="E274" s="14">
        <v>2013</v>
      </c>
      <c r="F274" s="14">
        <v>2013</v>
      </c>
      <c r="G274" s="29">
        <v>0.39828868482962737</v>
      </c>
      <c r="H274" s="27">
        <v>41986</v>
      </c>
      <c r="I274" s="29">
        <v>0.84207781789009228</v>
      </c>
    </row>
    <row r="275" spans="1:9">
      <c r="A275" s="13" t="s">
        <v>152</v>
      </c>
      <c r="B275" s="14" t="s">
        <v>78</v>
      </c>
      <c r="C275" s="14" t="s">
        <v>3</v>
      </c>
      <c r="D275" s="14">
        <v>2013</v>
      </c>
      <c r="E275" s="14">
        <v>2013</v>
      </c>
      <c r="F275" s="14">
        <v>2013</v>
      </c>
      <c r="G275" s="29">
        <v>0.32800081000354375</v>
      </c>
      <c r="H275" s="27">
        <v>6479</v>
      </c>
      <c r="I275" s="29">
        <v>0.84197530864197534</v>
      </c>
    </row>
    <row r="276" spans="1:9">
      <c r="A276" s="13" t="s">
        <v>153</v>
      </c>
      <c r="B276" s="14" t="s">
        <v>78</v>
      </c>
      <c r="C276" s="14" t="s">
        <v>3</v>
      </c>
      <c r="D276" s="14">
        <v>2013</v>
      </c>
      <c r="E276" s="14">
        <v>2013</v>
      </c>
      <c r="F276" s="14">
        <v>2013</v>
      </c>
      <c r="G276" s="29">
        <v>0.42173582821238692</v>
      </c>
      <c r="H276" s="27">
        <v>6108</v>
      </c>
      <c r="I276" s="29">
        <v>0.80922098569157397</v>
      </c>
    </row>
    <row r="277" spans="1:9">
      <c r="A277" s="13" t="s">
        <v>154</v>
      </c>
      <c r="B277" s="14" t="s">
        <v>77</v>
      </c>
      <c r="C277" s="14" t="s">
        <v>3</v>
      </c>
      <c r="D277" s="14">
        <v>2013</v>
      </c>
      <c r="E277" s="14">
        <v>2013</v>
      </c>
      <c r="F277" s="14">
        <v>2013</v>
      </c>
      <c r="G277" s="29">
        <v>0.34267469314719218</v>
      </c>
      <c r="H277" s="27">
        <v>179823</v>
      </c>
      <c r="I277" s="29">
        <v>0.77552367028502667</v>
      </c>
    </row>
    <row r="278" spans="1:9">
      <c r="A278" s="13" t="s">
        <v>155</v>
      </c>
      <c r="B278" s="14" t="s">
        <v>77</v>
      </c>
      <c r="C278" s="14" t="s">
        <v>3</v>
      </c>
      <c r="D278" s="14">
        <v>2013</v>
      </c>
      <c r="E278" s="14">
        <v>2013</v>
      </c>
      <c r="F278" s="14">
        <v>2013</v>
      </c>
      <c r="G278" s="29">
        <v>0.34796509890635274</v>
      </c>
      <c r="H278" s="27">
        <v>11645</v>
      </c>
      <c r="I278" s="29">
        <v>0.65917581795539459</v>
      </c>
    </row>
    <row r="279" spans="1:9">
      <c r="A279" s="13" t="s">
        <v>156</v>
      </c>
      <c r="B279" s="14" t="s">
        <v>78</v>
      </c>
      <c r="C279" s="14" t="s">
        <v>3</v>
      </c>
      <c r="D279" s="14">
        <v>2013</v>
      </c>
      <c r="E279" s="14">
        <v>2013</v>
      </c>
      <c r="F279" s="14">
        <v>2013</v>
      </c>
      <c r="G279" s="29">
        <v>0.38705615713925962</v>
      </c>
      <c r="H279" s="27">
        <v>1537</v>
      </c>
      <c r="I279" s="29">
        <v>0.86640360766629088</v>
      </c>
    </row>
    <row r="280" spans="1:9">
      <c r="A280" s="13" t="s">
        <v>157</v>
      </c>
      <c r="B280" s="14" t="s">
        <v>78</v>
      </c>
      <c r="C280" s="14" t="s">
        <v>3</v>
      </c>
      <c r="D280" s="14">
        <v>2013</v>
      </c>
      <c r="E280" s="14">
        <v>2013</v>
      </c>
      <c r="F280" s="14">
        <v>2013</v>
      </c>
      <c r="G280" s="29">
        <v>0.41657565147055325</v>
      </c>
      <c r="H280" s="27">
        <v>192615</v>
      </c>
      <c r="I280" s="29">
        <v>0.69838144756020626</v>
      </c>
    </row>
    <row r="281" spans="1:9">
      <c r="A281" s="13" t="s">
        <v>158</v>
      </c>
      <c r="B281" s="14" t="s">
        <v>77</v>
      </c>
      <c r="C281" s="14" t="s">
        <v>3</v>
      </c>
      <c r="D281" s="14">
        <v>2013</v>
      </c>
      <c r="E281" s="14">
        <v>2013</v>
      </c>
      <c r="F281" s="14">
        <v>2013</v>
      </c>
      <c r="G281" s="29">
        <v>0.47177794039073573</v>
      </c>
      <c r="H281" s="27">
        <v>162469</v>
      </c>
      <c r="I281" s="29">
        <v>0.7647399388091316</v>
      </c>
    </row>
    <row r="282" spans="1:9">
      <c r="A282" s="13" t="s">
        <v>159</v>
      </c>
      <c r="B282" s="14" t="s">
        <v>78</v>
      </c>
      <c r="C282" s="14" t="s">
        <v>3</v>
      </c>
      <c r="D282" s="14">
        <v>2013</v>
      </c>
      <c r="E282" s="14">
        <v>2013</v>
      </c>
      <c r="F282" s="14">
        <v>2013</v>
      </c>
      <c r="G282" s="29">
        <v>0.45687116048135995</v>
      </c>
      <c r="H282" s="27">
        <v>5429</v>
      </c>
      <c r="I282" s="29">
        <v>0.84814872676144348</v>
      </c>
    </row>
    <row r="283" spans="1:9">
      <c r="A283" s="13" t="s">
        <v>160</v>
      </c>
      <c r="B283" s="14" t="s">
        <v>78</v>
      </c>
      <c r="C283" s="14" t="s">
        <v>3</v>
      </c>
      <c r="D283" s="14">
        <v>2013</v>
      </c>
      <c r="E283" s="14">
        <v>2013</v>
      </c>
      <c r="F283" s="14">
        <v>2013</v>
      </c>
      <c r="G283" s="29">
        <v>0.48016796189987371</v>
      </c>
      <c r="H283" s="27">
        <v>258206</v>
      </c>
      <c r="I283" s="29">
        <v>0.7173504767408263</v>
      </c>
    </row>
    <row r="284" spans="1:9">
      <c r="A284" s="13" t="s">
        <v>161</v>
      </c>
      <c r="B284" s="14" t="s">
        <v>77</v>
      </c>
      <c r="C284" s="14" t="s">
        <v>3</v>
      </c>
      <c r="D284" s="14">
        <v>2013</v>
      </c>
      <c r="E284" s="14">
        <v>2013</v>
      </c>
      <c r="F284" s="14">
        <v>2013</v>
      </c>
      <c r="G284" s="29">
        <v>0.37361037352610921</v>
      </c>
      <c r="H284" s="27">
        <v>190653</v>
      </c>
      <c r="I284" s="29">
        <v>0.72509831364524935</v>
      </c>
    </row>
    <row r="285" spans="1:9">
      <c r="A285" s="13" t="s">
        <v>162</v>
      </c>
      <c r="B285" s="14" t="s">
        <v>77</v>
      </c>
      <c r="C285" s="14" t="s">
        <v>3</v>
      </c>
      <c r="D285" s="14">
        <v>2013</v>
      </c>
      <c r="E285" s="14">
        <v>2013</v>
      </c>
      <c r="F285" s="14">
        <v>2013</v>
      </c>
      <c r="G285" s="29">
        <v>0.22427359561819518</v>
      </c>
      <c r="H285" s="27">
        <v>33576</v>
      </c>
      <c r="I285" s="29">
        <v>0.64520840139126423</v>
      </c>
    </row>
    <row r="286" spans="1:9">
      <c r="A286" s="13" t="s">
        <v>163</v>
      </c>
      <c r="B286" s="14" t="s">
        <v>78</v>
      </c>
      <c r="C286" s="14" t="s">
        <v>3</v>
      </c>
      <c r="D286" s="14">
        <v>2013</v>
      </c>
      <c r="E286" s="14">
        <v>2013</v>
      </c>
      <c r="F286" s="14">
        <v>2013</v>
      </c>
      <c r="G286" s="29">
        <v>0.48511788915357507</v>
      </c>
      <c r="H286" s="27">
        <v>93473</v>
      </c>
      <c r="I286" s="29">
        <v>0.82137961335676624</v>
      </c>
    </row>
    <row r="287" spans="1:9">
      <c r="A287" s="13" t="s">
        <v>164</v>
      </c>
      <c r="B287" s="14" t="s">
        <v>77</v>
      </c>
      <c r="C287" s="14" t="s">
        <v>3</v>
      </c>
      <c r="D287" s="14">
        <v>2013</v>
      </c>
      <c r="E287" s="14">
        <v>2013</v>
      </c>
      <c r="F287" s="14">
        <v>2013</v>
      </c>
      <c r="G287" s="29">
        <v>0.36944558521560578</v>
      </c>
      <c r="H287" s="27">
        <v>13494</v>
      </c>
      <c r="I287" s="29">
        <v>0.73705483941446359</v>
      </c>
    </row>
    <row r="288" spans="1:9">
      <c r="A288" s="13" t="s">
        <v>165</v>
      </c>
      <c r="B288" s="14" t="s">
        <v>77</v>
      </c>
      <c r="C288" s="14" t="s">
        <v>3</v>
      </c>
      <c r="D288" s="14">
        <v>2013</v>
      </c>
      <c r="E288" s="14">
        <v>2013</v>
      </c>
      <c r="F288" s="14">
        <v>2013</v>
      </c>
      <c r="G288" s="29">
        <v>0.25792074838937429</v>
      </c>
      <c r="H288" s="27">
        <v>23380</v>
      </c>
      <c r="I288" s="29">
        <v>0.77925540779255409</v>
      </c>
    </row>
    <row r="289" spans="1:9">
      <c r="A289" s="13" t="s">
        <v>166</v>
      </c>
      <c r="B289" s="14" t="s">
        <v>77</v>
      </c>
      <c r="C289" s="14" t="s">
        <v>3</v>
      </c>
      <c r="D289" s="14">
        <v>2013</v>
      </c>
      <c r="E289" s="14">
        <v>2013</v>
      </c>
      <c r="F289" s="14">
        <v>2013</v>
      </c>
      <c r="G289" s="29">
        <v>0.32996659864798622</v>
      </c>
      <c r="H289" s="27">
        <v>28945</v>
      </c>
      <c r="I289" s="29">
        <v>0.83075024395844099</v>
      </c>
    </row>
    <row r="290" spans="1:9">
      <c r="A290" s="13" t="s">
        <v>167</v>
      </c>
      <c r="B290" s="14" t="s">
        <v>77</v>
      </c>
      <c r="C290" s="14" t="s">
        <v>3</v>
      </c>
      <c r="D290" s="14">
        <v>2013</v>
      </c>
      <c r="E290" s="14">
        <v>2013</v>
      </c>
      <c r="F290" s="14">
        <v>2013</v>
      </c>
      <c r="G290" s="29">
        <v>0.29543127719477863</v>
      </c>
      <c r="H290" s="27">
        <v>87723</v>
      </c>
      <c r="I290" s="29">
        <v>0.7926037026663173</v>
      </c>
    </row>
    <row r="291" spans="1:9">
      <c r="A291" s="13" t="s">
        <v>168</v>
      </c>
      <c r="B291" s="14" t="s">
        <v>77</v>
      </c>
      <c r="C291" s="14" t="s">
        <v>3</v>
      </c>
      <c r="D291" s="14">
        <v>2013</v>
      </c>
      <c r="E291" s="14">
        <v>2013</v>
      </c>
      <c r="F291" s="14">
        <v>2013</v>
      </c>
      <c r="G291" s="29">
        <v>0.38403250603997363</v>
      </c>
      <c r="H291" s="27">
        <v>17485</v>
      </c>
      <c r="I291" s="29">
        <v>0.73652064026958719</v>
      </c>
    </row>
    <row r="292" spans="1:9">
      <c r="A292" s="13" t="s">
        <v>169</v>
      </c>
      <c r="B292" s="14" t="s">
        <v>78</v>
      </c>
      <c r="C292" s="14" t="s">
        <v>3</v>
      </c>
      <c r="D292" s="14">
        <v>2013</v>
      </c>
      <c r="E292" s="14">
        <v>2013</v>
      </c>
      <c r="F292" s="14">
        <v>2013</v>
      </c>
      <c r="G292" s="29">
        <v>0.43956708512324311</v>
      </c>
      <c r="H292" s="27">
        <v>21079</v>
      </c>
      <c r="I292" s="29">
        <v>0.85047407706273959</v>
      </c>
    </row>
    <row r="293" spans="1:9">
      <c r="A293" s="13" t="s">
        <v>170</v>
      </c>
      <c r="B293" s="14" t="s">
        <v>78</v>
      </c>
      <c r="C293" s="14" t="s">
        <v>3</v>
      </c>
      <c r="D293" s="14">
        <v>2013</v>
      </c>
      <c r="E293" s="14">
        <v>2013</v>
      </c>
      <c r="F293" s="14">
        <v>2013</v>
      </c>
      <c r="G293" s="29">
        <v>0.41877794336810731</v>
      </c>
      <c r="H293" s="27">
        <v>281</v>
      </c>
      <c r="I293" s="29">
        <v>0.88364779874213839</v>
      </c>
    </row>
    <row r="294" spans="1:9">
      <c r="A294" s="13" t="s">
        <v>171</v>
      </c>
      <c r="B294" s="14" t="s">
        <v>78</v>
      </c>
      <c r="C294" s="14" t="s">
        <v>3</v>
      </c>
      <c r="D294" s="14">
        <v>2013</v>
      </c>
      <c r="E294" s="14">
        <v>2013</v>
      </c>
      <c r="F294" s="14">
        <v>2013</v>
      </c>
      <c r="G294" s="29">
        <v>0.45421888720364012</v>
      </c>
      <c r="H294" s="27">
        <v>5690</v>
      </c>
      <c r="I294" s="29">
        <v>0.86539923954372622</v>
      </c>
    </row>
    <row r="295" spans="1:9">
      <c r="A295" s="13" t="s">
        <v>172</v>
      </c>
      <c r="B295" s="14" t="s">
        <v>77</v>
      </c>
      <c r="C295" s="14" t="s">
        <v>3</v>
      </c>
      <c r="D295" s="14">
        <v>2013</v>
      </c>
      <c r="E295" s="14">
        <v>2013</v>
      </c>
      <c r="F295" s="14">
        <v>2013</v>
      </c>
      <c r="G295" s="29">
        <v>0.44133995950671823</v>
      </c>
      <c r="H295" s="27">
        <v>35967</v>
      </c>
      <c r="I295" s="29">
        <v>0.84291071010077334</v>
      </c>
    </row>
    <row r="296" spans="1:9">
      <c r="A296" s="13" t="s">
        <v>173</v>
      </c>
      <c r="B296" s="14" t="s">
        <v>77</v>
      </c>
      <c r="C296" s="14" t="s">
        <v>3</v>
      </c>
      <c r="D296" s="14">
        <v>2013</v>
      </c>
      <c r="E296" s="14">
        <v>2013</v>
      </c>
      <c r="F296" s="14">
        <v>2013</v>
      </c>
      <c r="G296" s="29">
        <v>0.38140478775657927</v>
      </c>
      <c r="H296" s="27">
        <v>29507</v>
      </c>
      <c r="I296" s="29">
        <v>0.81619274175702594</v>
      </c>
    </row>
    <row r="297" spans="1:9">
      <c r="A297" s="13" t="s">
        <v>174</v>
      </c>
      <c r="B297" s="14" t="s">
        <v>78</v>
      </c>
      <c r="C297" s="14" t="s">
        <v>3</v>
      </c>
      <c r="D297" s="14">
        <v>2013</v>
      </c>
      <c r="E297" s="14">
        <v>2013</v>
      </c>
      <c r="F297" s="14">
        <v>2013</v>
      </c>
      <c r="G297" s="29">
        <v>0.46849845254352435</v>
      </c>
      <c r="H297" s="27">
        <v>68271</v>
      </c>
      <c r="I297" s="29">
        <v>0.75028023825746748</v>
      </c>
    </row>
    <row r="298" spans="1:9">
      <c r="A298" s="13" t="s">
        <v>175</v>
      </c>
      <c r="B298" s="14" t="s">
        <v>78</v>
      </c>
      <c r="C298" s="14" t="s">
        <v>3</v>
      </c>
      <c r="D298" s="14">
        <v>2013</v>
      </c>
      <c r="E298" s="14">
        <v>2013</v>
      </c>
      <c r="F298" s="14">
        <v>2013</v>
      </c>
      <c r="G298" s="29">
        <v>0.4057168018199831</v>
      </c>
      <c r="H298" s="27">
        <v>11057</v>
      </c>
      <c r="I298" s="29">
        <v>0.87677424470700183</v>
      </c>
    </row>
    <row r="299" spans="1:9">
      <c r="A299" s="13" t="s">
        <v>176</v>
      </c>
      <c r="B299" s="14" t="s">
        <v>78</v>
      </c>
      <c r="C299" s="14" t="s">
        <v>3</v>
      </c>
      <c r="D299" s="14">
        <v>2013</v>
      </c>
      <c r="E299" s="14">
        <v>2013</v>
      </c>
      <c r="F299" s="14">
        <v>2013</v>
      </c>
      <c r="G299" s="29">
        <v>0.44799718903724528</v>
      </c>
      <c r="H299" s="27">
        <v>8925</v>
      </c>
      <c r="I299" s="29">
        <v>0.88938714499252614</v>
      </c>
    </row>
    <row r="300" spans="1:9">
      <c r="A300" s="13" t="s">
        <v>177</v>
      </c>
      <c r="B300" s="14" t="s">
        <v>78</v>
      </c>
      <c r="C300" s="14" t="s">
        <v>3</v>
      </c>
      <c r="D300" s="14">
        <v>2013</v>
      </c>
      <c r="E300" s="14">
        <v>2013</v>
      </c>
      <c r="F300" s="14">
        <v>2013</v>
      </c>
      <c r="G300" s="29">
        <v>0.41385488205434456</v>
      </c>
      <c r="H300" s="27">
        <v>1386</v>
      </c>
      <c r="I300" s="29">
        <v>0.83796856106408701</v>
      </c>
    </row>
    <row r="301" spans="1:9">
      <c r="A301" s="13" t="s">
        <v>178</v>
      </c>
      <c r="B301" s="14" t="s">
        <v>77</v>
      </c>
      <c r="C301" s="14" t="s">
        <v>3</v>
      </c>
      <c r="D301" s="14">
        <v>2013</v>
      </c>
      <c r="E301" s="14">
        <v>2013</v>
      </c>
      <c r="F301" s="14">
        <v>2013</v>
      </c>
      <c r="G301" s="29">
        <v>0.54189756318953775</v>
      </c>
      <c r="H301" s="27">
        <v>96713</v>
      </c>
      <c r="I301" s="29">
        <v>0.82577400570364934</v>
      </c>
    </row>
    <row r="302" spans="1:9">
      <c r="A302" s="13" t="s">
        <v>179</v>
      </c>
      <c r="B302" s="14" t="s">
        <v>78</v>
      </c>
      <c r="C302" s="14" t="s">
        <v>3</v>
      </c>
      <c r="D302" s="14">
        <v>2013</v>
      </c>
      <c r="E302" s="14">
        <v>2013</v>
      </c>
      <c r="F302" s="14">
        <v>2013</v>
      </c>
      <c r="G302" s="29">
        <v>0.45054424988168479</v>
      </c>
      <c r="H302" s="27">
        <v>4760</v>
      </c>
      <c r="I302" s="29">
        <v>0.8772576483597494</v>
      </c>
    </row>
    <row r="303" spans="1:9">
      <c r="A303" s="13" t="s">
        <v>180</v>
      </c>
      <c r="B303" s="14" t="s">
        <v>77</v>
      </c>
      <c r="C303" s="14" t="s">
        <v>3</v>
      </c>
      <c r="D303" s="14">
        <v>2013</v>
      </c>
      <c r="E303" s="14">
        <v>2013</v>
      </c>
      <c r="F303" s="14">
        <v>2013</v>
      </c>
      <c r="G303" s="29">
        <v>0.3737351157210772</v>
      </c>
      <c r="H303" s="27">
        <v>50156</v>
      </c>
      <c r="I303" s="29">
        <v>0.72235504219834668</v>
      </c>
    </row>
    <row r="304" spans="1:9">
      <c r="A304" s="13" t="s">
        <v>181</v>
      </c>
      <c r="B304" s="14" t="s">
        <v>77</v>
      </c>
      <c r="C304" s="14" t="s">
        <v>3</v>
      </c>
      <c r="D304" s="14">
        <v>2013</v>
      </c>
      <c r="E304" s="14">
        <v>2013</v>
      </c>
      <c r="F304" s="14">
        <v>2013</v>
      </c>
      <c r="G304" s="29">
        <v>0.40955410426753747</v>
      </c>
      <c r="H304" s="27">
        <v>14549</v>
      </c>
      <c r="I304" s="29">
        <v>0.8281534608378871</v>
      </c>
    </row>
    <row r="305" spans="1:25">
      <c r="A305" s="13" t="s">
        <v>182</v>
      </c>
      <c r="B305" s="14" t="s">
        <v>78</v>
      </c>
      <c r="C305" s="14" t="s">
        <v>3</v>
      </c>
      <c r="D305" s="14">
        <v>2013</v>
      </c>
      <c r="E305" s="14">
        <v>2013</v>
      </c>
      <c r="F305" s="14">
        <v>2013</v>
      </c>
      <c r="G305" s="29">
        <v>0.4910263112040425</v>
      </c>
      <c r="H305" s="27">
        <v>11272</v>
      </c>
      <c r="I305" s="29">
        <v>0.85568966826083659</v>
      </c>
    </row>
    <row r="306" spans="1:25">
      <c r="A306" s="56" t="s">
        <v>183</v>
      </c>
      <c r="B306" s="14" t="s">
        <v>66</v>
      </c>
      <c r="C306" s="14" t="s">
        <v>62</v>
      </c>
      <c r="D306" s="14">
        <v>2013</v>
      </c>
      <c r="E306" s="14">
        <v>2013</v>
      </c>
      <c r="F306" s="14">
        <v>2013</v>
      </c>
      <c r="G306" s="30">
        <v>0.36696567244530925</v>
      </c>
      <c r="H306" s="26">
        <v>3199617</v>
      </c>
      <c r="I306" s="30">
        <v>0.7736150693109094</v>
      </c>
      <c r="J306" s="14"/>
      <c r="K306" s="14"/>
      <c r="L306" s="14"/>
      <c r="M306" s="14"/>
      <c r="N306" s="14"/>
      <c r="O306" s="14"/>
      <c r="P306" s="14"/>
      <c r="Q306" s="14"/>
      <c r="R306" s="14"/>
      <c r="S306" s="14"/>
      <c r="T306" s="14"/>
      <c r="U306" s="14"/>
      <c r="V306" s="14"/>
      <c r="W306" s="14"/>
      <c r="X306" s="14"/>
      <c r="Y306" s="14"/>
    </row>
    <row r="307" spans="1:25">
      <c r="A307" s="56" t="s">
        <v>184</v>
      </c>
      <c r="B307" s="14" t="s">
        <v>77</v>
      </c>
      <c r="C307" s="14" t="s">
        <v>62</v>
      </c>
      <c r="D307" s="14">
        <v>2013</v>
      </c>
      <c r="E307" s="14">
        <v>2013</v>
      </c>
      <c r="F307" s="14">
        <v>2013</v>
      </c>
      <c r="G307" s="30">
        <v>0.34295899558306958</v>
      </c>
      <c r="H307" s="26">
        <v>98611</v>
      </c>
      <c r="I307" s="30">
        <v>0.76143962441894586</v>
      </c>
    </row>
    <row r="308" spans="1:25">
      <c r="A308" s="56" t="s">
        <v>185</v>
      </c>
      <c r="B308" s="14" t="s">
        <v>78</v>
      </c>
      <c r="C308" s="14" t="s">
        <v>62</v>
      </c>
      <c r="D308" s="14">
        <v>2013</v>
      </c>
      <c r="E308" s="14">
        <v>2013</v>
      </c>
      <c r="F308" s="14">
        <v>2013</v>
      </c>
      <c r="G308" s="30">
        <v>0.52156862745098043</v>
      </c>
      <c r="H308" s="26">
        <v>133</v>
      </c>
      <c r="I308" s="30">
        <v>0.86928104575163401</v>
      </c>
    </row>
    <row r="309" spans="1:25">
      <c r="A309" s="56" t="s">
        <v>186</v>
      </c>
      <c r="B309" s="14" t="s">
        <v>78</v>
      </c>
      <c r="C309" s="14" t="s">
        <v>62</v>
      </c>
      <c r="D309" s="14">
        <v>2013</v>
      </c>
      <c r="E309" s="14">
        <v>2013</v>
      </c>
      <c r="F309" s="14">
        <v>2013</v>
      </c>
      <c r="G309" s="30">
        <v>0.47097345132743362</v>
      </c>
      <c r="H309" s="26">
        <v>2661</v>
      </c>
      <c r="I309" s="30">
        <v>0.81801414079311408</v>
      </c>
    </row>
    <row r="310" spans="1:25">
      <c r="A310" s="56" t="s">
        <v>187</v>
      </c>
      <c r="B310" s="14" t="s">
        <v>78</v>
      </c>
      <c r="C310" s="14" t="s">
        <v>62</v>
      </c>
      <c r="D310" s="14">
        <v>2013</v>
      </c>
      <c r="E310" s="14">
        <v>2013</v>
      </c>
      <c r="F310" s="14">
        <v>2013</v>
      </c>
      <c r="G310" s="30">
        <v>0.4379455339837719</v>
      </c>
      <c r="H310" s="26">
        <v>26663</v>
      </c>
      <c r="I310" s="30">
        <v>0.87208085301236349</v>
      </c>
    </row>
    <row r="311" spans="1:25">
      <c r="A311" s="56" t="s">
        <v>188</v>
      </c>
      <c r="B311" s="14" t="s">
        <v>78</v>
      </c>
      <c r="C311" s="14" t="s">
        <v>62</v>
      </c>
      <c r="D311" s="14">
        <v>2013</v>
      </c>
      <c r="E311" s="14">
        <v>2013</v>
      </c>
      <c r="F311" s="14">
        <v>2013</v>
      </c>
      <c r="G311" s="30">
        <v>0.47795063750146216</v>
      </c>
      <c r="H311" s="26">
        <v>4086</v>
      </c>
      <c r="I311" s="30">
        <v>0.83065663752795282</v>
      </c>
    </row>
    <row r="312" spans="1:25">
      <c r="A312" s="56" t="s">
        <v>189</v>
      </c>
      <c r="B312" s="14" t="s">
        <v>78</v>
      </c>
      <c r="C312" s="14" t="s">
        <v>62</v>
      </c>
      <c r="D312" s="14">
        <v>2013</v>
      </c>
      <c r="E312" s="14">
        <v>2013</v>
      </c>
      <c r="F312" s="14">
        <v>2013</v>
      </c>
      <c r="G312" s="30">
        <v>0.30426950099081246</v>
      </c>
      <c r="H312" s="26">
        <v>1689</v>
      </c>
      <c r="I312" s="30">
        <v>0.88941548183254349</v>
      </c>
    </row>
    <row r="313" spans="1:25">
      <c r="A313" s="56" t="s">
        <v>190</v>
      </c>
      <c r="B313" s="14" t="s">
        <v>77</v>
      </c>
      <c r="C313" s="14" t="s">
        <v>62</v>
      </c>
      <c r="D313" s="14">
        <v>2013</v>
      </c>
      <c r="E313" s="14">
        <v>2013</v>
      </c>
      <c r="F313" s="14">
        <v>2013</v>
      </c>
      <c r="G313" s="30">
        <v>0.32608826684990294</v>
      </c>
      <c r="H313" s="26">
        <v>54100</v>
      </c>
      <c r="I313" s="30">
        <v>0.76167145351129129</v>
      </c>
    </row>
    <row r="314" spans="1:25">
      <c r="A314" s="56" t="s">
        <v>191</v>
      </c>
      <c r="B314" s="14" t="s">
        <v>78</v>
      </c>
      <c r="C314" s="14" t="s">
        <v>62</v>
      </c>
      <c r="D314" s="14">
        <v>2013</v>
      </c>
      <c r="E314" s="14">
        <v>2013</v>
      </c>
      <c r="F314" s="14">
        <v>2013</v>
      </c>
      <c r="G314" s="30">
        <v>0.48354349219918785</v>
      </c>
      <c r="H314" s="26">
        <v>4525</v>
      </c>
      <c r="I314" s="30">
        <v>0.87237324079429346</v>
      </c>
    </row>
    <row r="315" spans="1:25">
      <c r="A315" s="56" t="s">
        <v>192</v>
      </c>
      <c r="B315" s="14" t="s">
        <v>78</v>
      </c>
      <c r="C315" s="14" t="s">
        <v>62</v>
      </c>
      <c r="D315" s="14">
        <v>2013</v>
      </c>
      <c r="E315" s="14">
        <v>2013</v>
      </c>
      <c r="F315" s="14">
        <v>2013</v>
      </c>
      <c r="G315" s="30">
        <v>0.41512800298742791</v>
      </c>
      <c r="H315" s="26">
        <v>10005</v>
      </c>
      <c r="I315" s="30">
        <v>0.80907326540514313</v>
      </c>
    </row>
    <row r="316" spans="1:25">
      <c r="A316" s="13" t="s">
        <v>134</v>
      </c>
      <c r="B316" s="14" t="s">
        <v>77</v>
      </c>
      <c r="C316" s="14" t="s">
        <v>62</v>
      </c>
      <c r="D316" s="14">
        <v>2013</v>
      </c>
      <c r="E316" s="14">
        <v>2013</v>
      </c>
      <c r="F316" s="14">
        <v>2013</v>
      </c>
      <c r="G316" s="30">
        <v>0.51866677511561432</v>
      </c>
      <c r="H316" s="26">
        <v>178550</v>
      </c>
      <c r="I316" s="30">
        <v>0.79587597617943873</v>
      </c>
    </row>
    <row r="317" spans="1:25">
      <c r="A317" s="13" t="s">
        <v>135</v>
      </c>
      <c r="B317" s="14" t="s">
        <v>78</v>
      </c>
      <c r="C317" s="14" t="s">
        <v>62</v>
      </c>
      <c r="D317" s="14">
        <v>2013</v>
      </c>
      <c r="E317" s="14">
        <v>2013</v>
      </c>
      <c r="F317" s="14">
        <v>2013</v>
      </c>
      <c r="G317" s="30">
        <v>0.38825031928480203</v>
      </c>
      <c r="H317" s="26">
        <v>3344</v>
      </c>
      <c r="I317" s="30">
        <v>0.91516146688560485</v>
      </c>
    </row>
    <row r="318" spans="1:25">
      <c r="A318" s="13" t="s">
        <v>136</v>
      </c>
      <c r="B318" s="14" t="s">
        <v>78</v>
      </c>
      <c r="C318" s="14" t="s">
        <v>62</v>
      </c>
      <c r="D318" s="14">
        <v>2013</v>
      </c>
      <c r="E318" s="14">
        <v>2013</v>
      </c>
      <c r="F318" s="14">
        <v>2013</v>
      </c>
      <c r="G318" s="30">
        <v>0.41051491167353815</v>
      </c>
      <c r="H318" s="26">
        <v>13641</v>
      </c>
      <c r="I318" s="30">
        <v>0.839084701974534</v>
      </c>
    </row>
    <row r="319" spans="1:25">
      <c r="A319" s="13" t="s">
        <v>137</v>
      </c>
      <c r="B319" s="14" t="s">
        <v>78</v>
      </c>
      <c r="C319" s="14" t="s">
        <v>62</v>
      </c>
      <c r="D319" s="14">
        <v>2013</v>
      </c>
      <c r="E319" s="14">
        <v>2013</v>
      </c>
      <c r="F319" s="14">
        <v>2013</v>
      </c>
      <c r="G319" s="30">
        <v>0.49296243605654266</v>
      </c>
      <c r="H319" s="26">
        <v>32572</v>
      </c>
      <c r="I319" s="30">
        <v>0.88525303038538894</v>
      </c>
    </row>
    <row r="320" spans="1:25">
      <c r="A320" s="13" t="s">
        <v>138</v>
      </c>
      <c r="B320" s="14" t="s">
        <v>78</v>
      </c>
      <c r="C320" s="14" t="s">
        <v>62</v>
      </c>
      <c r="D320" s="14">
        <v>2013</v>
      </c>
      <c r="E320" s="14">
        <v>2013</v>
      </c>
      <c r="F320" s="14">
        <v>2013</v>
      </c>
      <c r="G320" s="30">
        <v>0.35676392572944299</v>
      </c>
      <c r="H320" s="26">
        <v>1614</v>
      </c>
      <c r="I320" s="30">
        <v>0.8719611021069692</v>
      </c>
    </row>
    <row r="321" spans="1:9">
      <c r="A321" s="13" t="s">
        <v>139</v>
      </c>
      <c r="B321" s="14" t="s">
        <v>78</v>
      </c>
      <c r="C321" s="14" t="s">
        <v>62</v>
      </c>
      <c r="D321" s="14">
        <v>2013</v>
      </c>
      <c r="E321" s="14">
        <v>2013</v>
      </c>
      <c r="F321" s="14">
        <v>2013</v>
      </c>
      <c r="G321" s="30">
        <v>0.37543155716579585</v>
      </c>
      <c r="H321" s="26">
        <v>101240</v>
      </c>
      <c r="I321" s="30">
        <v>0.81349939734833265</v>
      </c>
    </row>
    <row r="322" spans="1:9">
      <c r="A322" s="13" t="s">
        <v>140</v>
      </c>
      <c r="B322" s="14" t="s">
        <v>78</v>
      </c>
      <c r="C322" s="14" t="s">
        <v>62</v>
      </c>
      <c r="D322" s="14">
        <v>2013</v>
      </c>
      <c r="E322" s="14">
        <v>2013</v>
      </c>
      <c r="F322" s="14">
        <v>2013</v>
      </c>
      <c r="G322" s="30">
        <v>0.42581901333514455</v>
      </c>
      <c r="H322" s="26">
        <v>18808</v>
      </c>
      <c r="I322" s="30">
        <v>0.88134957825679472</v>
      </c>
    </row>
    <row r="323" spans="1:9">
      <c r="A323" s="13" t="s">
        <v>141</v>
      </c>
      <c r="B323" s="14" t="s">
        <v>78</v>
      </c>
      <c r="C323" s="14" t="s">
        <v>62</v>
      </c>
      <c r="D323" s="14">
        <v>2013</v>
      </c>
      <c r="E323" s="14">
        <v>2013</v>
      </c>
      <c r="F323" s="14">
        <v>2013</v>
      </c>
      <c r="G323" s="30">
        <v>0.4139929328621908</v>
      </c>
      <c r="H323" s="26">
        <v>8787</v>
      </c>
      <c r="I323" s="30">
        <v>0.85062923523717326</v>
      </c>
    </row>
    <row r="324" spans="1:9">
      <c r="A324" s="13" t="s">
        <v>142</v>
      </c>
      <c r="B324" s="14" t="s">
        <v>78</v>
      </c>
      <c r="C324" s="14" t="s">
        <v>62</v>
      </c>
      <c r="D324" s="14">
        <v>2013</v>
      </c>
      <c r="E324" s="14">
        <v>2013</v>
      </c>
      <c r="F324" s="14">
        <v>2013</v>
      </c>
      <c r="G324" s="30">
        <v>0.4708218232044199</v>
      </c>
      <c r="H324" s="26">
        <v>2727</v>
      </c>
      <c r="I324" s="30">
        <v>0.89763001974983547</v>
      </c>
    </row>
    <row r="325" spans="1:9">
      <c r="A325" s="13" t="s">
        <v>143</v>
      </c>
      <c r="B325" s="14" t="s">
        <v>79</v>
      </c>
      <c r="C325" s="14" t="s">
        <v>62</v>
      </c>
      <c r="D325" s="14">
        <v>2013</v>
      </c>
      <c r="E325" s="14">
        <v>2013</v>
      </c>
      <c r="F325" s="14">
        <v>2013</v>
      </c>
      <c r="G325" s="30">
        <v>0.33400766882484145</v>
      </c>
      <c r="H325" s="26">
        <v>887107</v>
      </c>
      <c r="I325" s="30">
        <v>0.77002540690543542</v>
      </c>
    </row>
    <row r="326" spans="1:9">
      <c r="A326" s="13" t="s">
        <v>144</v>
      </c>
      <c r="B326" s="14" t="s">
        <v>78</v>
      </c>
      <c r="C326" s="14" t="s">
        <v>62</v>
      </c>
      <c r="D326" s="14">
        <v>2013</v>
      </c>
      <c r="E326" s="14">
        <v>2013</v>
      </c>
      <c r="F326" s="14">
        <v>2013</v>
      </c>
      <c r="G326" s="30">
        <v>0.46030836352880278</v>
      </c>
      <c r="H326" s="26">
        <v>24899</v>
      </c>
      <c r="I326" s="30">
        <v>0.91051707745191257</v>
      </c>
    </row>
    <row r="327" spans="1:9">
      <c r="A327" s="13" t="s">
        <v>145</v>
      </c>
      <c r="B327" s="14" t="s">
        <v>78</v>
      </c>
      <c r="C327" s="14" t="s">
        <v>62</v>
      </c>
      <c r="D327" s="14">
        <v>2013</v>
      </c>
      <c r="E327" s="14">
        <v>2013</v>
      </c>
      <c r="F327" s="14">
        <v>2013</v>
      </c>
      <c r="G327" s="30">
        <v>0.29979176225602655</v>
      </c>
      <c r="H327" s="26">
        <v>8494</v>
      </c>
      <c r="I327" s="30">
        <v>0.88112033195020745</v>
      </c>
    </row>
    <row r="328" spans="1:9">
      <c r="A328" s="13" t="s">
        <v>146</v>
      </c>
      <c r="B328" s="14" t="s">
        <v>78</v>
      </c>
      <c r="C328" s="14" t="s">
        <v>62</v>
      </c>
      <c r="D328" s="14">
        <v>2013</v>
      </c>
      <c r="E328" s="14">
        <v>2013</v>
      </c>
      <c r="F328" s="14">
        <v>2013</v>
      </c>
      <c r="G328" s="30">
        <v>0.44625315745158572</v>
      </c>
      <c r="H328" s="26">
        <v>1590</v>
      </c>
      <c r="I328" s="30">
        <v>0.87555066079295152</v>
      </c>
    </row>
    <row r="329" spans="1:9">
      <c r="A329" s="13" t="s">
        <v>147</v>
      </c>
      <c r="B329" s="14" t="s">
        <v>78</v>
      </c>
      <c r="C329" s="14" t="s">
        <v>62</v>
      </c>
      <c r="D329" s="14">
        <v>2013</v>
      </c>
      <c r="E329" s="14">
        <v>2013</v>
      </c>
      <c r="F329" s="14">
        <v>2013</v>
      </c>
      <c r="G329" s="30">
        <v>0.37892392049348866</v>
      </c>
      <c r="H329" s="26">
        <v>11057</v>
      </c>
      <c r="I329" s="30">
        <v>0.84096440523273497</v>
      </c>
    </row>
    <row r="330" spans="1:9">
      <c r="A330" s="13" t="s">
        <v>148</v>
      </c>
      <c r="B330" s="14" t="s">
        <v>78</v>
      </c>
      <c r="C330" s="14" t="s">
        <v>62</v>
      </c>
      <c r="D330" s="14">
        <v>2013</v>
      </c>
      <c r="E330" s="14">
        <v>2013</v>
      </c>
      <c r="F330" s="14">
        <v>2013</v>
      </c>
      <c r="G330" s="30">
        <v>0.44109427535915463</v>
      </c>
      <c r="H330" s="26">
        <v>40406</v>
      </c>
      <c r="I330" s="30">
        <v>0.8205596848219</v>
      </c>
    </row>
    <row r="331" spans="1:9">
      <c r="A331" s="13" t="s">
        <v>149</v>
      </c>
      <c r="B331" s="14" t="s">
        <v>78</v>
      </c>
      <c r="C331" s="14" t="s">
        <v>62</v>
      </c>
      <c r="D331" s="14">
        <v>2013</v>
      </c>
      <c r="E331" s="14">
        <v>2013</v>
      </c>
      <c r="F331" s="14">
        <v>2013</v>
      </c>
      <c r="G331" s="30">
        <v>0.36405919661733616</v>
      </c>
      <c r="H331" s="26">
        <v>861</v>
      </c>
      <c r="I331" s="30">
        <v>0.88946280991735538</v>
      </c>
    </row>
    <row r="332" spans="1:9">
      <c r="A332" s="13" t="s">
        <v>150</v>
      </c>
      <c r="B332" s="14" t="s">
        <v>78</v>
      </c>
      <c r="C332" s="14" t="s">
        <v>62</v>
      </c>
      <c r="D332" s="14">
        <v>2013</v>
      </c>
      <c r="E332" s="14">
        <v>2013</v>
      </c>
      <c r="F332" s="14">
        <v>2013</v>
      </c>
      <c r="G332" s="30">
        <v>0.25183246073298432</v>
      </c>
      <c r="H332" s="26">
        <v>481</v>
      </c>
      <c r="I332" s="30">
        <v>0.81387478849407779</v>
      </c>
    </row>
    <row r="333" spans="1:9">
      <c r="A333" s="13" t="s">
        <v>151</v>
      </c>
      <c r="B333" s="14" t="s">
        <v>78</v>
      </c>
      <c r="C333" s="14" t="s">
        <v>62</v>
      </c>
      <c r="D333" s="14">
        <v>2013</v>
      </c>
      <c r="E333" s="14">
        <v>2013</v>
      </c>
      <c r="F333" s="14">
        <v>2013</v>
      </c>
      <c r="G333" s="30">
        <v>0.30715149929694907</v>
      </c>
      <c r="H333" s="26">
        <v>37572</v>
      </c>
      <c r="I333" s="30">
        <v>0.85601020687141161</v>
      </c>
    </row>
    <row r="334" spans="1:9">
      <c r="A334" s="13" t="s">
        <v>152</v>
      </c>
      <c r="B334" s="14" t="s">
        <v>78</v>
      </c>
      <c r="C334" s="14" t="s">
        <v>62</v>
      </c>
      <c r="D334" s="14">
        <v>2013</v>
      </c>
      <c r="E334" s="14">
        <v>2013</v>
      </c>
      <c r="F334" s="14">
        <v>2013</v>
      </c>
      <c r="G334" s="30">
        <v>0.29634857895727462</v>
      </c>
      <c r="H334" s="26">
        <v>6298</v>
      </c>
      <c r="I334" s="30">
        <v>0.84901590725262877</v>
      </c>
    </row>
    <row r="335" spans="1:9">
      <c r="A335" s="13" t="s">
        <v>153</v>
      </c>
      <c r="B335" s="14" t="s">
        <v>78</v>
      </c>
      <c r="C335" s="14" t="s">
        <v>62</v>
      </c>
      <c r="D335" s="14">
        <v>2013</v>
      </c>
      <c r="E335" s="14">
        <v>2013</v>
      </c>
      <c r="F335" s="14">
        <v>2013</v>
      </c>
      <c r="G335" s="30">
        <v>0.41846718304117408</v>
      </c>
      <c r="H335" s="26">
        <v>6159</v>
      </c>
      <c r="I335" s="30">
        <v>0.82361594009093342</v>
      </c>
    </row>
    <row r="336" spans="1:9">
      <c r="A336" s="13" t="s">
        <v>154</v>
      </c>
      <c r="B336" s="14" t="s">
        <v>77</v>
      </c>
      <c r="C336" s="14" t="s">
        <v>62</v>
      </c>
      <c r="D336" s="14">
        <v>2013</v>
      </c>
      <c r="E336" s="14">
        <v>2013</v>
      </c>
      <c r="F336" s="14">
        <v>2013</v>
      </c>
      <c r="G336" s="30">
        <v>0.32757395214591234</v>
      </c>
      <c r="H336" s="26">
        <v>182043</v>
      </c>
      <c r="I336" s="30">
        <v>0.77879025116470091</v>
      </c>
    </row>
    <row r="337" spans="1:9">
      <c r="A337" s="13" t="s">
        <v>155</v>
      </c>
      <c r="B337" s="14" t="s">
        <v>77</v>
      </c>
      <c r="C337" s="14" t="s">
        <v>62</v>
      </c>
      <c r="D337" s="14">
        <v>2013</v>
      </c>
      <c r="E337" s="14">
        <v>2013</v>
      </c>
      <c r="F337" s="14">
        <v>2013</v>
      </c>
      <c r="G337" s="30">
        <v>0.34031551270815075</v>
      </c>
      <c r="H337" s="26">
        <v>11649</v>
      </c>
      <c r="I337" s="30">
        <v>0.66387416652419218</v>
      </c>
    </row>
    <row r="338" spans="1:9">
      <c r="A338" s="13" t="s">
        <v>156</v>
      </c>
      <c r="B338" s="14" t="s">
        <v>78</v>
      </c>
      <c r="C338" s="14" t="s">
        <v>62</v>
      </c>
      <c r="D338" s="14">
        <v>2013</v>
      </c>
      <c r="E338" s="14">
        <v>2013</v>
      </c>
      <c r="F338" s="14">
        <v>2013</v>
      </c>
      <c r="G338" s="30">
        <v>0.38177653346907608</v>
      </c>
      <c r="H338" s="26">
        <v>1500</v>
      </c>
      <c r="I338" s="30">
        <v>0.86655112651646449</v>
      </c>
    </row>
    <row r="339" spans="1:9">
      <c r="A339" s="13" t="s">
        <v>157</v>
      </c>
      <c r="B339" s="14" t="s">
        <v>78</v>
      </c>
      <c r="C339" s="14" t="s">
        <v>62</v>
      </c>
      <c r="D339" s="14">
        <v>2013</v>
      </c>
      <c r="E339" s="14">
        <v>2013</v>
      </c>
      <c r="F339" s="14">
        <v>2013</v>
      </c>
      <c r="G339" s="30">
        <v>0.352002212009841</v>
      </c>
      <c r="H339" s="26">
        <v>174409</v>
      </c>
      <c r="I339" s="30">
        <v>0.70791492470674189</v>
      </c>
    </row>
    <row r="340" spans="1:9">
      <c r="A340" s="13" t="s">
        <v>158</v>
      </c>
      <c r="B340" s="14" t="s">
        <v>77</v>
      </c>
      <c r="C340" s="14" t="s">
        <v>62</v>
      </c>
      <c r="D340" s="14">
        <v>2013</v>
      </c>
      <c r="E340" s="14">
        <v>2013</v>
      </c>
      <c r="F340" s="14">
        <v>2013</v>
      </c>
      <c r="G340" s="30">
        <v>0.44407840014399358</v>
      </c>
      <c r="H340" s="26">
        <v>162836</v>
      </c>
      <c r="I340" s="30">
        <v>0.76822479288935852</v>
      </c>
    </row>
    <row r="341" spans="1:9">
      <c r="A341" s="13" t="s">
        <v>159</v>
      </c>
      <c r="B341" s="14" t="s">
        <v>78</v>
      </c>
      <c r="C341" s="14" t="s">
        <v>62</v>
      </c>
      <c r="D341" s="14">
        <v>2013</v>
      </c>
      <c r="E341" s="14">
        <v>2013</v>
      </c>
      <c r="F341" s="14">
        <v>2013</v>
      </c>
      <c r="G341" s="30">
        <v>0.39618001475530779</v>
      </c>
      <c r="H341" s="26">
        <v>4833</v>
      </c>
      <c r="I341" s="30">
        <v>0.8567629852862968</v>
      </c>
    </row>
    <row r="342" spans="1:9">
      <c r="A342" s="13" t="s">
        <v>160</v>
      </c>
      <c r="B342" s="14" t="s">
        <v>78</v>
      </c>
      <c r="C342" s="14" t="s">
        <v>62</v>
      </c>
      <c r="D342" s="14">
        <v>2013</v>
      </c>
      <c r="E342" s="14">
        <v>2013</v>
      </c>
      <c r="F342" s="14">
        <v>2013</v>
      </c>
      <c r="G342" s="30">
        <v>0.40476775533654485</v>
      </c>
      <c r="H342" s="26">
        <v>228967</v>
      </c>
      <c r="I342" s="30">
        <v>0.72503340700818864</v>
      </c>
    </row>
    <row r="343" spans="1:9">
      <c r="A343" s="13" t="s">
        <v>161</v>
      </c>
      <c r="B343" s="14" t="s">
        <v>77</v>
      </c>
      <c r="C343" s="14" t="s">
        <v>62</v>
      </c>
      <c r="D343" s="14">
        <v>2013</v>
      </c>
      <c r="E343" s="14">
        <v>2013</v>
      </c>
      <c r="F343" s="14">
        <v>2013</v>
      </c>
      <c r="G343" s="30">
        <v>0.36653188635344519</v>
      </c>
      <c r="H343" s="26">
        <v>190454</v>
      </c>
      <c r="I343" s="30">
        <v>0.71873773510853489</v>
      </c>
    </row>
    <row r="344" spans="1:9">
      <c r="A344" s="13" t="s">
        <v>162</v>
      </c>
      <c r="B344" s="14" t="s">
        <v>77</v>
      </c>
      <c r="C344" s="14" t="s">
        <v>62</v>
      </c>
      <c r="D344" s="14">
        <v>2013</v>
      </c>
      <c r="E344" s="14">
        <v>2013</v>
      </c>
      <c r="F344" s="14">
        <v>2013</v>
      </c>
      <c r="G344" s="30">
        <v>0.22237493309721881</v>
      </c>
      <c r="H344" s="26">
        <v>33654</v>
      </c>
      <c r="I344" s="30">
        <v>0.64626020163226117</v>
      </c>
    </row>
    <row r="345" spans="1:9">
      <c r="A345" s="13" t="s">
        <v>163</v>
      </c>
      <c r="B345" s="14" t="s">
        <v>78</v>
      </c>
      <c r="C345" s="14" t="s">
        <v>62</v>
      </c>
      <c r="D345" s="14">
        <v>2013</v>
      </c>
      <c r="E345" s="14">
        <v>2013</v>
      </c>
      <c r="F345" s="14">
        <v>2013</v>
      </c>
      <c r="G345" s="30">
        <v>0.46314383710157497</v>
      </c>
      <c r="H345" s="26">
        <v>93983</v>
      </c>
      <c r="I345" s="30">
        <v>0.82341551455255924</v>
      </c>
    </row>
    <row r="346" spans="1:9">
      <c r="A346" s="13" t="s">
        <v>164</v>
      </c>
      <c r="B346" s="14" t="s">
        <v>77</v>
      </c>
      <c r="C346" s="14" t="s">
        <v>62</v>
      </c>
      <c r="D346" s="14">
        <v>2013</v>
      </c>
      <c r="E346" s="14">
        <v>2013</v>
      </c>
      <c r="F346" s="14">
        <v>2013</v>
      </c>
      <c r="G346" s="30">
        <v>0.35268653583796833</v>
      </c>
      <c r="H346" s="26">
        <v>13443</v>
      </c>
      <c r="I346" s="30">
        <v>0.73471060829644208</v>
      </c>
    </row>
    <row r="347" spans="1:9">
      <c r="A347" s="13" t="s">
        <v>165</v>
      </c>
      <c r="B347" s="14" t="s">
        <v>77</v>
      </c>
      <c r="C347" s="14" t="s">
        <v>62</v>
      </c>
      <c r="D347" s="14">
        <v>2013</v>
      </c>
      <c r="E347" s="14">
        <v>2013</v>
      </c>
      <c r="F347" s="14">
        <v>2013</v>
      </c>
      <c r="G347" s="30">
        <v>0.25285461909686313</v>
      </c>
      <c r="H347" s="26">
        <v>23473</v>
      </c>
      <c r="I347" s="30">
        <v>0.77820508570102442</v>
      </c>
    </row>
    <row r="348" spans="1:9">
      <c r="A348" s="13" t="s">
        <v>166</v>
      </c>
      <c r="B348" s="14" t="s">
        <v>77</v>
      </c>
      <c r="C348" s="14" t="s">
        <v>62</v>
      </c>
      <c r="D348" s="14">
        <v>2013</v>
      </c>
      <c r="E348" s="14">
        <v>2013</v>
      </c>
      <c r="F348" s="14">
        <v>2013</v>
      </c>
      <c r="G348" s="30">
        <v>0.30090938949788559</v>
      </c>
      <c r="H348" s="26">
        <v>29317</v>
      </c>
      <c r="I348" s="30">
        <v>0.83734148292014166</v>
      </c>
    </row>
    <row r="349" spans="1:9">
      <c r="A349" s="13" t="s">
        <v>167</v>
      </c>
      <c r="B349" s="14" t="s">
        <v>77</v>
      </c>
      <c r="C349" s="14" t="s">
        <v>62</v>
      </c>
      <c r="D349" s="14">
        <v>2013</v>
      </c>
      <c r="E349" s="14">
        <v>2013</v>
      </c>
      <c r="F349" s="14">
        <v>2013</v>
      </c>
      <c r="G349" s="30">
        <v>0.28722832372767049</v>
      </c>
      <c r="H349" s="26">
        <v>88161</v>
      </c>
      <c r="I349" s="30">
        <v>0.78979619260918255</v>
      </c>
    </row>
    <row r="350" spans="1:9">
      <c r="A350" s="13" t="s">
        <v>168</v>
      </c>
      <c r="B350" s="14" t="s">
        <v>77</v>
      </c>
      <c r="C350" s="14" t="s">
        <v>62</v>
      </c>
      <c r="D350" s="14">
        <v>2013</v>
      </c>
      <c r="E350" s="14">
        <v>2013</v>
      </c>
      <c r="F350" s="14">
        <v>2013</v>
      </c>
      <c r="G350" s="30">
        <v>0.35965978128797083</v>
      </c>
      <c r="H350" s="26">
        <v>18056</v>
      </c>
      <c r="I350" s="30">
        <v>0.74593076096835498</v>
      </c>
    </row>
    <row r="351" spans="1:9">
      <c r="A351" s="13" t="s">
        <v>169</v>
      </c>
      <c r="B351" s="14" t="s">
        <v>78</v>
      </c>
      <c r="C351" s="14" t="s">
        <v>62</v>
      </c>
      <c r="D351" s="14">
        <v>2013</v>
      </c>
      <c r="E351" s="14">
        <v>2013</v>
      </c>
      <c r="F351" s="14">
        <v>2013</v>
      </c>
      <c r="G351" s="30">
        <v>0.4349633858756361</v>
      </c>
      <c r="H351" s="26">
        <v>21027</v>
      </c>
      <c r="I351" s="30">
        <v>0.8550689276564597</v>
      </c>
    </row>
    <row r="352" spans="1:9">
      <c r="A352" s="13" t="s">
        <v>170</v>
      </c>
      <c r="B352" s="14" t="s">
        <v>78</v>
      </c>
      <c r="C352" s="14" t="s">
        <v>62</v>
      </c>
      <c r="D352" s="14">
        <v>2013</v>
      </c>
      <c r="E352" s="14">
        <v>2013</v>
      </c>
      <c r="F352" s="14">
        <v>2013</v>
      </c>
      <c r="G352" s="30">
        <v>0.38338192419825073</v>
      </c>
      <c r="H352" s="26">
        <v>263</v>
      </c>
      <c r="I352" s="30">
        <v>0.85113268608414239</v>
      </c>
    </row>
    <row r="353" spans="1:25">
      <c r="A353" s="13" t="s">
        <v>171</v>
      </c>
      <c r="B353" s="14" t="s">
        <v>78</v>
      </c>
      <c r="C353" s="14" t="s">
        <v>62</v>
      </c>
      <c r="D353" s="14">
        <v>2013</v>
      </c>
      <c r="E353" s="14">
        <v>2013</v>
      </c>
      <c r="F353" s="14">
        <v>2013</v>
      </c>
      <c r="G353" s="30">
        <v>0.4517190069700055</v>
      </c>
      <c r="H353" s="26">
        <v>5768</v>
      </c>
      <c r="I353" s="30">
        <v>0.8739393939393939</v>
      </c>
    </row>
    <row r="354" spans="1:25">
      <c r="A354" s="13" t="s">
        <v>172</v>
      </c>
      <c r="B354" s="14" t="s">
        <v>77</v>
      </c>
      <c r="C354" s="14" t="s">
        <v>62</v>
      </c>
      <c r="D354" s="14">
        <v>2013</v>
      </c>
      <c r="E354" s="14">
        <v>2013</v>
      </c>
      <c r="F354" s="14">
        <v>2013</v>
      </c>
      <c r="G354" s="30">
        <v>0.41565186874890331</v>
      </c>
      <c r="H354" s="26">
        <v>35532</v>
      </c>
      <c r="I354" s="30">
        <v>0.84451205019727149</v>
      </c>
    </row>
    <row r="355" spans="1:25">
      <c r="A355" s="13" t="s">
        <v>173</v>
      </c>
      <c r="B355" s="14" t="s">
        <v>77</v>
      </c>
      <c r="C355" s="14" t="s">
        <v>62</v>
      </c>
      <c r="D355" s="14">
        <v>2013</v>
      </c>
      <c r="E355" s="14">
        <v>2013</v>
      </c>
      <c r="F355" s="14">
        <v>2013</v>
      </c>
      <c r="G355" s="30">
        <v>0.35682771849898093</v>
      </c>
      <c r="H355" s="26">
        <v>29763</v>
      </c>
      <c r="I355" s="30">
        <v>0.8289374738894304</v>
      </c>
    </row>
    <row r="356" spans="1:25">
      <c r="A356" s="13" t="s">
        <v>174</v>
      </c>
      <c r="B356" s="14" t="s">
        <v>78</v>
      </c>
      <c r="C356" s="14" t="s">
        <v>62</v>
      </c>
      <c r="D356" s="14">
        <v>2013</v>
      </c>
      <c r="E356" s="14">
        <v>2013</v>
      </c>
      <c r="F356" s="14">
        <v>2013</v>
      </c>
      <c r="G356" s="30">
        <v>0.39744826433100539</v>
      </c>
      <c r="H356" s="26">
        <v>61804</v>
      </c>
      <c r="I356" s="30">
        <v>0.75663234699998771</v>
      </c>
    </row>
    <row r="357" spans="1:25">
      <c r="A357" s="13" t="s">
        <v>175</v>
      </c>
      <c r="B357" s="14" t="s">
        <v>78</v>
      </c>
      <c r="C357" s="14" t="s">
        <v>62</v>
      </c>
      <c r="D357" s="14">
        <v>2013</v>
      </c>
      <c r="E357" s="14">
        <v>2013</v>
      </c>
      <c r="F357" s="14">
        <v>2013</v>
      </c>
      <c r="G357" s="30">
        <v>0.40032685543752444</v>
      </c>
      <c r="H357" s="26">
        <v>11268</v>
      </c>
      <c r="I357" s="30">
        <v>0.88787329603656129</v>
      </c>
    </row>
    <row r="358" spans="1:25">
      <c r="A358" s="13" t="s">
        <v>176</v>
      </c>
      <c r="B358" s="14" t="s">
        <v>78</v>
      </c>
      <c r="C358" s="14" t="s">
        <v>62</v>
      </c>
      <c r="D358" s="14">
        <v>2013</v>
      </c>
      <c r="E358" s="14">
        <v>2013</v>
      </c>
      <c r="F358" s="14">
        <v>2013</v>
      </c>
      <c r="G358" s="30">
        <v>0.43995231945962054</v>
      </c>
      <c r="H358" s="26">
        <v>8858</v>
      </c>
      <c r="I358" s="30">
        <v>0.89060929016690127</v>
      </c>
    </row>
    <row r="359" spans="1:25">
      <c r="A359" s="13" t="s">
        <v>177</v>
      </c>
      <c r="B359" s="14" t="s">
        <v>78</v>
      </c>
      <c r="C359" s="14" t="s">
        <v>62</v>
      </c>
      <c r="D359" s="14">
        <v>2013</v>
      </c>
      <c r="E359" s="14">
        <v>2013</v>
      </c>
      <c r="F359" s="14">
        <v>2013</v>
      </c>
      <c r="G359" s="30">
        <v>0.40999693345599508</v>
      </c>
      <c r="H359" s="26">
        <v>1337</v>
      </c>
      <c r="I359" s="30">
        <v>0.83771929824561409</v>
      </c>
    </row>
    <row r="360" spans="1:25">
      <c r="A360" s="13" t="s">
        <v>178</v>
      </c>
      <c r="B360" s="14" t="s">
        <v>77</v>
      </c>
      <c r="C360" s="14" t="s">
        <v>62</v>
      </c>
      <c r="D360" s="14">
        <v>2013</v>
      </c>
      <c r="E360" s="14">
        <v>2013</v>
      </c>
      <c r="F360" s="14">
        <v>2013</v>
      </c>
      <c r="G360" s="30">
        <v>0.51609068478530784</v>
      </c>
      <c r="H360" s="26">
        <v>97681</v>
      </c>
      <c r="I360" s="30">
        <v>0.8315328889683411</v>
      </c>
    </row>
    <row r="361" spans="1:25">
      <c r="A361" s="13" t="s">
        <v>179</v>
      </c>
      <c r="B361" s="14" t="s">
        <v>78</v>
      </c>
      <c r="C361" s="14" t="s">
        <v>62</v>
      </c>
      <c r="D361" s="14">
        <v>2013</v>
      </c>
      <c r="E361" s="14">
        <v>2013</v>
      </c>
      <c r="F361" s="14">
        <v>2013</v>
      </c>
      <c r="G361" s="30">
        <v>0.44124767225325884</v>
      </c>
      <c r="H361" s="26">
        <v>4739</v>
      </c>
      <c r="I361" s="30">
        <v>0.88579439252336445</v>
      </c>
    </row>
    <row r="362" spans="1:25">
      <c r="A362" s="13" t="s">
        <v>180</v>
      </c>
      <c r="B362" s="14" t="s">
        <v>77</v>
      </c>
      <c r="C362" s="14" t="s">
        <v>62</v>
      </c>
      <c r="D362" s="14">
        <v>2013</v>
      </c>
      <c r="E362" s="14">
        <v>2013</v>
      </c>
      <c r="F362" s="14">
        <v>2013</v>
      </c>
      <c r="G362" s="30">
        <v>0.36562611345011381</v>
      </c>
      <c r="H362" s="26">
        <v>50282</v>
      </c>
      <c r="I362" s="30">
        <v>0.72574801899455854</v>
      </c>
    </row>
    <row r="363" spans="1:25">
      <c r="A363" s="13" t="s">
        <v>181</v>
      </c>
      <c r="B363" s="14" t="s">
        <v>77</v>
      </c>
      <c r="C363" s="14" t="s">
        <v>62</v>
      </c>
      <c r="D363" s="14">
        <v>2013</v>
      </c>
      <c r="E363" s="14">
        <v>2013</v>
      </c>
      <c r="F363" s="14">
        <v>2013</v>
      </c>
      <c r="G363" s="30">
        <v>0.39610336675633812</v>
      </c>
      <c r="H363" s="26">
        <v>14577</v>
      </c>
      <c r="I363" s="30">
        <v>0.8355018054679888</v>
      </c>
    </row>
    <row r="364" spans="1:25">
      <c r="A364" s="13" t="s">
        <v>182</v>
      </c>
      <c r="B364" s="14" t="s">
        <v>78</v>
      </c>
      <c r="C364" s="14" t="s">
        <v>62</v>
      </c>
      <c r="D364" s="14">
        <v>2013</v>
      </c>
      <c r="E364" s="14">
        <v>2013</v>
      </c>
      <c r="F364" s="14">
        <v>2013</v>
      </c>
      <c r="G364" s="30">
        <v>0.48691891891891892</v>
      </c>
      <c r="H364" s="26">
        <v>11260</v>
      </c>
      <c r="I364" s="30">
        <v>0.85653430701354027</v>
      </c>
    </row>
    <row r="365" spans="1:25">
      <c r="A365" s="56" t="s">
        <v>183</v>
      </c>
      <c r="B365" s="14" t="s">
        <v>66</v>
      </c>
      <c r="C365" s="14" t="s">
        <v>64</v>
      </c>
      <c r="D365" s="14">
        <v>2013</v>
      </c>
      <c r="E365" s="14">
        <v>2013</v>
      </c>
      <c r="F365" s="14">
        <v>2014</v>
      </c>
      <c r="G365" s="30">
        <v>0.37507632364742816</v>
      </c>
      <c r="H365" s="26">
        <v>3306701</v>
      </c>
      <c r="I365" s="30">
        <v>0.7702643617676731</v>
      </c>
      <c r="J365" s="14"/>
      <c r="K365" s="14"/>
      <c r="L365" s="14"/>
      <c r="M365" s="14"/>
      <c r="N365" s="14"/>
      <c r="O365" s="14"/>
      <c r="P365" s="14"/>
      <c r="Q365" s="14"/>
      <c r="R365" s="14"/>
      <c r="S365" s="14"/>
      <c r="T365" s="14"/>
      <c r="U365" s="14"/>
      <c r="V365" s="14"/>
      <c r="W365" s="14"/>
      <c r="X365" s="14"/>
      <c r="Y365" s="14"/>
    </row>
    <row r="366" spans="1:25">
      <c r="A366" s="56" t="s">
        <v>184</v>
      </c>
      <c r="B366" s="14" t="s">
        <v>77</v>
      </c>
      <c r="C366" s="14" t="s">
        <v>64</v>
      </c>
      <c r="D366" s="14">
        <v>2013</v>
      </c>
      <c r="E366" s="14">
        <v>2013</v>
      </c>
      <c r="F366" s="14">
        <v>2014</v>
      </c>
      <c r="G366" s="30">
        <v>0.34373848410893948</v>
      </c>
      <c r="H366" s="26">
        <v>98875</v>
      </c>
      <c r="I366" s="30">
        <v>0.7602903520980554</v>
      </c>
    </row>
    <row r="367" spans="1:25">
      <c r="A367" s="56" t="s">
        <v>185</v>
      </c>
      <c r="B367" s="14" t="s">
        <v>78</v>
      </c>
      <c r="C367" s="14" t="s">
        <v>64</v>
      </c>
      <c r="D367" s="14">
        <v>2013</v>
      </c>
      <c r="E367" s="14">
        <v>2013</v>
      </c>
      <c r="F367" s="14">
        <v>2014</v>
      </c>
      <c r="G367" s="30">
        <v>0.5357142857142857</v>
      </c>
      <c r="H367" s="26">
        <v>150</v>
      </c>
      <c r="I367" s="30">
        <v>0.86705202312138729</v>
      </c>
    </row>
    <row r="368" spans="1:25">
      <c r="A368" s="56" t="s">
        <v>186</v>
      </c>
      <c r="B368" s="14" t="s">
        <v>78</v>
      </c>
      <c r="C368" s="14" t="s">
        <v>64</v>
      </c>
      <c r="D368" s="14">
        <v>2013</v>
      </c>
      <c r="E368" s="14">
        <v>2013</v>
      </c>
      <c r="F368" s="14">
        <v>2014</v>
      </c>
      <c r="G368" s="30">
        <v>0.48348559381588196</v>
      </c>
      <c r="H368" s="26">
        <v>2752</v>
      </c>
      <c r="I368" s="30">
        <v>0.83571211661099298</v>
      </c>
    </row>
    <row r="369" spans="1:9">
      <c r="A369" s="56" t="s">
        <v>187</v>
      </c>
      <c r="B369" s="14" t="s">
        <v>78</v>
      </c>
      <c r="C369" s="14" t="s">
        <v>64</v>
      </c>
      <c r="D369" s="14">
        <v>2013</v>
      </c>
      <c r="E369" s="14">
        <v>2013</v>
      </c>
      <c r="F369" s="14">
        <v>2014</v>
      </c>
      <c r="G369" s="30">
        <v>0.43910152448913398</v>
      </c>
      <c r="H369" s="26">
        <v>27075</v>
      </c>
      <c r="I369" s="30">
        <v>0.8731899248556777</v>
      </c>
    </row>
    <row r="370" spans="1:9">
      <c r="A370" s="56" t="s">
        <v>188</v>
      </c>
      <c r="B370" s="14" t="s">
        <v>78</v>
      </c>
      <c r="C370" s="14" t="s">
        <v>64</v>
      </c>
      <c r="D370" s="14">
        <v>2013</v>
      </c>
      <c r="E370" s="14">
        <v>2013</v>
      </c>
      <c r="F370" s="14">
        <v>2014</v>
      </c>
      <c r="G370" s="30">
        <v>0.47691055019192741</v>
      </c>
      <c r="H370" s="26">
        <v>4100</v>
      </c>
      <c r="I370" s="30">
        <v>0.82611323796091074</v>
      </c>
    </row>
    <row r="371" spans="1:9">
      <c r="A371" s="56" t="s">
        <v>189</v>
      </c>
      <c r="B371" s="14" t="s">
        <v>78</v>
      </c>
      <c r="C371" s="14" t="s">
        <v>64</v>
      </c>
      <c r="D371" s="14">
        <v>2013</v>
      </c>
      <c r="E371" s="14">
        <v>2013</v>
      </c>
      <c r="F371" s="14">
        <v>2014</v>
      </c>
      <c r="G371" s="30">
        <v>0.2804401845935392</v>
      </c>
      <c r="H371" s="26">
        <v>1580</v>
      </c>
      <c r="I371" s="30">
        <v>0.88416340235030777</v>
      </c>
    </row>
    <row r="372" spans="1:9">
      <c r="A372" s="56" t="s">
        <v>190</v>
      </c>
      <c r="B372" s="14" t="s">
        <v>77</v>
      </c>
      <c r="C372" s="14" t="s">
        <v>64</v>
      </c>
      <c r="D372" s="14">
        <v>2013</v>
      </c>
      <c r="E372" s="14">
        <v>2013</v>
      </c>
      <c r="F372" s="14">
        <v>2014</v>
      </c>
      <c r="G372" s="30">
        <v>0.32265060672868384</v>
      </c>
      <c r="H372" s="26">
        <v>54003</v>
      </c>
      <c r="I372" s="30">
        <v>0.76112019393392716</v>
      </c>
    </row>
    <row r="373" spans="1:9">
      <c r="A373" s="56" t="s">
        <v>191</v>
      </c>
      <c r="B373" s="14" t="s">
        <v>78</v>
      </c>
      <c r="C373" s="14" t="s">
        <v>64</v>
      </c>
      <c r="D373" s="14">
        <v>2013</v>
      </c>
      <c r="E373" s="14">
        <v>2013</v>
      </c>
      <c r="F373" s="14">
        <v>2014</v>
      </c>
      <c r="G373" s="30">
        <v>0.48436324556689953</v>
      </c>
      <c r="H373" s="26">
        <v>4507</v>
      </c>
      <c r="I373" s="30">
        <v>0.87395772736086874</v>
      </c>
    </row>
    <row r="374" spans="1:9">
      <c r="A374" s="56" t="s">
        <v>192</v>
      </c>
      <c r="B374" s="14" t="s">
        <v>78</v>
      </c>
      <c r="C374" s="14" t="s">
        <v>64</v>
      </c>
      <c r="D374" s="14">
        <v>2013</v>
      </c>
      <c r="E374" s="14">
        <v>2013</v>
      </c>
      <c r="F374" s="14">
        <v>2014</v>
      </c>
      <c r="G374" s="30">
        <v>0.40315703157031568</v>
      </c>
      <c r="H374" s="26">
        <v>9833</v>
      </c>
      <c r="I374" s="30">
        <v>0.80970026350461133</v>
      </c>
    </row>
    <row r="375" spans="1:9">
      <c r="A375" s="13" t="s">
        <v>134</v>
      </c>
      <c r="B375" s="14" t="s">
        <v>77</v>
      </c>
      <c r="C375" s="14" t="s">
        <v>64</v>
      </c>
      <c r="D375" s="14">
        <v>2013</v>
      </c>
      <c r="E375" s="14">
        <v>2013</v>
      </c>
      <c r="F375" s="14">
        <v>2014</v>
      </c>
      <c r="G375" s="30">
        <v>0.51193463857967747</v>
      </c>
      <c r="H375" s="26">
        <v>175633</v>
      </c>
      <c r="I375" s="30">
        <v>0.78797354772715034</v>
      </c>
    </row>
    <row r="376" spans="1:9">
      <c r="A376" s="13" t="s">
        <v>135</v>
      </c>
      <c r="B376" s="14" t="s">
        <v>78</v>
      </c>
      <c r="C376" s="14" t="s">
        <v>64</v>
      </c>
      <c r="D376" s="14">
        <v>2013</v>
      </c>
      <c r="E376" s="14">
        <v>2013</v>
      </c>
      <c r="F376" s="14">
        <v>2014</v>
      </c>
      <c r="G376" s="30">
        <v>0.38015002885170224</v>
      </c>
      <c r="H376" s="26">
        <v>3294</v>
      </c>
      <c r="I376" s="30">
        <v>0.90743801652892564</v>
      </c>
    </row>
    <row r="377" spans="1:9">
      <c r="A377" s="13" t="s">
        <v>136</v>
      </c>
      <c r="B377" s="14" t="s">
        <v>78</v>
      </c>
      <c r="C377" s="14" t="s">
        <v>64</v>
      </c>
      <c r="D377" s="14">
        <v>2013</v>
      </c>
      <c r="E377" s="14">
        <v>2013</v>
      </c>
      <c r="F377" s="14">
        <v>2014</v>
      </c>
      <c r="G377" s="30">
        <v>0.42122328666175385</v>
      </c>
      <c r="H377" s="26">
        <v>14290</v>
      </c>
      <c r="I377" s="30">
        <v>0.83758279116112777</v>
      </c>
    </row>
    <row r="378" spans="1:9">
      <c r="A378" s="13" t="s">
        <v>137</v>
      </c>
      <c r="B378" s="14" t="s">
        <v>78</v>
      </c>
      <c r="C378" s="14" t="s">
        <v>64</v>
      </c>
      <c r="D378" s="14">
        <v>2013</v>
      </c>
      <c r="E378" s="14">
        <v>2013</v>
      </c>
      <c r="F378" s="14">
        <v>2014</v>
      </c>
      <c r="G378" s="30">
        <v>0.504527600371803</v>
      </c>
      <c r="H378" s="26">
        <v>33653</v>
      </c>
      <c r="I378" s="30">
        <v>0.88196137012867892</v>
      </c>
    </row>
    <row r="379" spans="1:9">
      <c r="A379" s="13" t="s">
        <v>138</v>
      </c>
      <c r="B379" s="14" t="s">
        <v>78</v>
      </c>
      <c r="C379" s="14" t="s">
        <v>64</v>
      </c>
      <c r="D379" s="14">
        <v>2013</v>
      </c>
      <c r="E379" s="14">
        <v>2013</v>
      </c>
      <c r="F379" s="14">
        <v>2014</v>
      </c>
      <c r="G379" s="30">
        <v>0.41280107047279213</v>
      </c>
      <c r="H379" s="26">
        <v>1851</v>
      </c>
      <c r="I379" s="30">
        <v>0.86535764375876578</v>
      </c>
    </row>
    <row r="380" spans="1:9">
      <c r="A380" s="13" t="s">
        <v>139</v>
      </c>
      <c r="B380" s="14" t="s">
        <v>78</v>
      </c>
      <c r="C380" s="14" t="s">
        <v>64</v>
      </c>
      <c r="D380" s="14">
        <v>2013</v>
      </c>
      <c r="E380" s="14">
        <v>2013</v>
      </c>
      <c r="F380" s="14">
        <v>2014</v>
      </c>
      <c r="G380" s="30">
        <v>0.43968482063368342</v>
      </c>
      <c r="H380" s="26">
        <v>119024</v>
      </c>
      <c r="I380" s="30">
        <v>0.80972012463093734</v>
      </c>
    </row>
    <row r="381" spans="1:9">
      <c r="A381" s="13" t="s">
        <v>140</v>
      </c>
      <c r="B381" s="14" t="s">
        <v>78</v>
      </c>
      <c r="C381" s="14" t="s">
        <v>64</v>
      </c>
      <c r="D381" s="14">
        <v>2013</v>
      </c>
      <c r="E381" s="14">
        <v>2013</v>
      </c>
      <c r="F381" s="14">
        <v>2014</v>
      </c>
      <c r="G381" s="30">
        <v>0.47573916198077271</v>
      </c>
      <c r="H381" s="26">
        <v>20982</v>
      </c>
      <c r="I381" s="30">
        <v>0.8834154351395731</v>
      </c>
    </row>
    <row r="382" spans="1:9">
      <c r="A382" s="13" t="s">
        <v>141</v>
      </c>
      <c r="B382" s="14" t="s">
        <v>78</v>
      </c>
      <c r="C382" s="14" t="s">
        <v>64</v>
      </c>
      <c r="D382" s="14">
        <v>2013</v>
      </c>
      <c r="E382" s="14">
        <v>2013</v>
      </c>
      <c r="F382" s="14">
        <v>2014</v>
      </c>
      <c r="G382" s="30">
        <v>0.41613333947235137</v>
      </c>
      <c r="H382" s="26">
        <v>9038</v>
      </c>
      <c r="I382" s="30">
        <v>0.85847264437689974</v>
      </c>
    </row>
    <row r="383" spans="1:9">
      <c r="A383" s="13" t="s">
        <v>142</v>
      </c>
      <c r="B383" s="14" t="s">
        <v>78</v>
      </c>
      <c r="C383" s="14" t="s">
        <v>64</v>
      </c>
      <c r="D383" s="14">
        <v>2013</v>
      </c>
      <c r="E383" s="14">
        <v>2013</v>
      </c>
      <c r="F383" s="14">
        <v>2014</v>
      </c>
      <c r="G383" s="30">
        <v>0.46497037295224819</v>
      </c>
      <c r="H383" s="26">
        <v>2668</v>
      </c>
      <c r="I383" s="30">
        <v>0.88344370860927157</v>
      </c>
    </row>
    <row r="384" spans="1:9">
      <c r="A384" s="13" t="s">
        <v>143</v>
      </c>
      <c r="B384" s="14" t="s">
        <v>79</v>
      </c>
      <c r="C384" s="14" t="s">
        <v>64</v>
      </c>
      <c r="D384" s="14">
        <v>2013</v>
      </c>
      <c r="E384" s="14">
        <v>2013</v>
      </c>
      <c r="F384" s="14">
        <v>2014</v>
      </c>
      <c r="G384" s="30">
        <v>0.33022068616806821</v>
      </c>
      <c r="H384" s="26">
        <v>896036</v>
      </c>
      <c r="I384" s="30">
        <v>0.76857610699247492</v>
      </c>
    </row>
    <row r="385" spans="1:9">
      <c r="A385" s="13" t="s">
        <v>144</v>
      </c>
      <c r="B385" s="14" t="s">
        <v>78</v>
      </c>
      <c r="C385" s="14" t="s">
        <v>64</v>
      </c>
      <c r="D385" s="14">
        <v>2013</v>
      </c>
      <c r="E385" s="14">
        <v>2013</v>
      </c>
      <c r="F385" s="14">
        <v>2014</v>
      </c>
      <c r="G385" s="30">
        <v>0.45593735605711655</v>
      </c>
      <c r="H385" s="26">
        <v>24746</v>
      </c>
      <c r="I385" s="30">
        <v>0.91091805933887948</v>
      </c>
    </row>
    <row r="386" spans="1:9">
      <c r="A386" s="13" t="s">
        <v>145</v>
      </c>
      <c r="B386" s="14" t="s">
        <v>78</v>
      </c>
      <c r="C386" s="14" t="s">
        <v>64</v>
      </c>
      <c r="D386" s="14">
        <v>2013</v>
      </c>
      <c r="E386" s="14">
        <v>2013</v>
      </c>
      <c r="F386" s="14">
        <v>2014</v>
      </c>
      <c r="G386" s="30">
        <v>0.30424405935457094</v>
      </c>
      <c r="H386" s="26">
        <v>8796</v>
      </c>
      <c r="I386" s="30">
        <v>0.88464246203359143</v>
      </c>
    </row>
    <row r="387" spans="1:9">
      <c r="A387" s="13" t="s">
        <v>146</v>
      </c>
      <c r="B387" s="14" t="s">
        <v>78</v>
      </c>
      <c r="C387" s="14" t="s">
        <v>64</v>
      </c>
      <c r="D387" s="14">
        <v>2013</v>
      </c>
      <c r="E387" s="14">
        <v>2013</v>
      </c>
      <c r="F387" s="14">
        <v>2014</v>
      </c>
      <c r="G387" s="30">
        <v>0.46352288488210819</v>
      </c>
      <c r="H387" s="26">
        <v>1671</v>
      </c>
      <c r="I387" s="30">
        <v>0.88977635782747599</v>
      </c>
    </row>
    <row r="388" spans="1:9">
      <c r="A388" s="13" t="s">
        <v>147</v>
      </c>
      <c r="B388" s="14" t="s">
        <v>78</v>
      </c>
      <c r="C388" s="14" t="s">
        <v>64</v>
      </c>
      <c r="D388" s="14">
        <v>2013</v>
      </c>
      <c r="E388" s="14">
        <v>2013</v>
      </c>
      <c r="F388" s="14">
        <v>2014</v>
      </c>
      <c r="G388" s="30">
        <v>0.37985469853340575</v>
      </c>
      <c r="H388" s="26">
        <v>11189</v>
      </c>
      <c r="I388" s="30">
        <v>0.8491310616984139</v>
      </c>
    </row>
    <row r="389" spans="1:9">
      <c r="A389" s="13" t="s">
        <v>148</v>
      </c>
      <c r="B389" s="14" t="s">
        <v>78</v>
      </c>
      <c r="C389" s="14" t="s">
        <v>64</v>
      </c>
      <c r="D389" s="14">
        <v>2013</v>
      </c>
      <c r="E389" s="14">
        <v>2013</v>
      </c>
      <c r="F389" s="14">
        <v>2014</v>
      </c>
      <c r="G389" s="30">
        <v>0.49561593418488853</v>
      </c>
      <c r="H389" s="26">
        <v>45785</v>
      </c>
      <c r="I389" s="30">
        <v>0.82183051821004827</v>
      </c>
    </row>
    <row r="390" spans="1:9">
      <c r="A390" s="13" t="s">
        <v>149</v>
      </c>
      <c r="B390" s="14" t="s">
        <v>78</v>
      </c>
      <c r="C390" s="14" t="s">
        <v>64</v>
      </c>
      <c r="D390" s="14">
        <v>2013</v>
      </c>
      <c r="E390" s="14">
        <v>2013</v>
      </c>
      <c r="F390" s="14">
        <v>2014</v>
      </c>
      <c r="G390" s="30">
        <v>0.35822784810126584</v>
      </c>
      <c r="H390" s="26">
        <v>849</v>
      </c>
      <c r="I390" s="30">
        <v>0.87076923076923074</v>
      </c>
    </row>
    <row r="391" spans="1:9">
      <c r="A391" s="13" t="s">
        <v>150</v>
      </c>
      <c r="B391" s="14" t="s">
        <v>78</v>
      </c>
      <c r="C391" s="14" t="s">
        <v>64</v>
      </c>
      <c r="D391" s="14">
        <v>2013</v>
      </c>
      <c r="E391" s="14">
        <v>2013</v>
      </c>
      <c r="F391" s="14">
        <v>2014</v>
      </c>
      <c r="G391" s="30">
        <v>0.26772055073941864</v>
      </c>
      <c r="H391" s="26">
        <v>525</v>
      </c>
      <c r="I391" s="30">
        <v>0.76754385964912286</v>
      </c>
    </row>
    <row r="392" spans="1:9">
      <c r="A392" s="13" t="s">
        <v>151</v>
      </c>
      <c r="B392" s="14" t="s">
        <v>78</v>
      </c>
      <c r="C392" s="14" t="s">
        <v>64</v>
      </c>
      <c r="D392" s="14">
        <v>2013</v>
      </c>
      <c r="E392" s="14">
        <v>2013</v>
      </c>
      <c r="F392" s="14">
        <v>2014</v>
      </c>
      <c r="G392" s="30">
        <v>0.32411770007948276</v>
      </c>
      <c r="H392" s="26">
        <v>39555</v>
      </c>
      <c r="I392" s="30">
        <v>0.84634970900376583</v>
      </c>
    </row>
    <row r="393" spans="1:9">
      <c r="A393" s="13" t="s">
        <v>152</v>
      </c>
      <c r="B393" s="14" t="s">
        <v>78</v>
      </c>
      <c r="C393" s="14" t="s">
        <v>64</v>
      </c>
      <c r="D393" s="14">
        <v>2013</v>
      </c>
      <c r="E393" s="14">
        <v>2013</v>
      </c>
      <c r="F393" s="14">
        <v>2014</v>
      </c>
      <c r="G393" s="30">
        <v>0.28466200466200464</v>
      </c>
      <c r="H393" s="26">
        <v>6106</v>
      </c>
      <c r="I393" s="30">
        <v>0.85903207653348335</v>
      </c>
    </row>
    <row r="394" spans="1:9">
      <c r="A394" s="13" t="s">
        <v>153</v>
      </c>
      <c r="B394" s="14" t="s">
        <v>78</v>
      </c>
      <c r="C394" s="14" t="s">
        <v>64</v>
      </c>
      <c r="D394" s="14">
        <v>2013</v>
      </c>
      <c r="E394" s="14">
        <v>2013</v>
      </c>
      <c r="F394" s="14">
        <v>2014</v>
      </c>
      <c r="G394" s="30">
        <v>0.41662808386798067</v>
      </c>
      <c r="H394" s="26">
        <v>6299</v>
      </c>
      <c r="I394" s="30">
        <v>0.82837980010520773</v>
      </c>
    </row>
    <row r="395" spans="1:9">
      <c r="A395" s="13" t="s">
        <v>154</v>
      </c>
      <c r="B395" s="14" t="s">
        <v>77</v>
      </c>
      <c r="C395" s="14" t="s">
        <v>64</v>
      </c>
      <c r="D395" s="14">
        <v>2013</v>
      </c>
      <c r="E395" s="14">
        <v>2013</v>
      </c>
      <c r="F395" s="14">
        <v>2014</v>
      </c>
      <c r="G395" s="30">
        <v>0.32992142044356659</v>
      </c>
      <c r="H395" s="26">
        <v>184401</v>
      </c>
      <c r="I395" s="30">
        <v>0.7763729601374223</v>
      </c>
    </row>
    <row r="396" spans="1:9">
      <c r="A396" s="13" t="s">
        <v>155</v>
      </c>
      <c r="B396" s="14" t="s">
        <v>77</v>
      </c>
      <c r="C396" s="14" t="s">
        <v>64</v>
      </c>
      <c r="D396" s="14">
        <v>2013</v>
      </c>
      <c r="E396" s="14">
        <v>2013</v>
      </c>
      <c r="F396" s="14">
        <v>2014</v>
      </c>
      <c r="G396" s="30">
        <v>0.33544503368209833</v>
      </c>
      <c r="H396" s="26">
        <v>11702</v>
      </c>
      <c r="I396" s="30">
        <v>0.65911907175847695</v>
      </c>
    </row>
    <row r="397" spans="1:9">
      <c r="A397" s="13" t="s">
        <v>156</v>
      </c>
      <c r="B397" s="14" t="s">
        <v>78</v>
      </c>
      <c r="C397" s="14" t="s">
        <v>64</v>
      </c>
      <c r="D397" s="14">
        <v>2013</v>
      </c>
      <c r="E397" s="14">
        <v>2013</v>
      </c>
      <c r="F397" s="14">
        <v>2014</v>
      </c>
      <c r="G397" s="30">
        <v>0.378643280887284</v>
      </c>
      <c r="H397" s="26">
        <v>1468</v>
      </c>
      <c r="I397" s="30">
        <v>0.8769414575866189</v>
      </c>
    </row>
    <row r="398" spans="1:9">
      <c r="A398" s="13" t="s">
        <v>157</v>
      </c>
      <c r="B398" s="14" t="s">
        <v>78</v>
      </c>
      <c r="C398" s="14" t="s">
        <v>64</v>
      </c>
      <c r="D398" s="14">
        <v>2013</v>
      </c>
      <c r="E398" s="14">
        <v>2013</v>
      </c>
      <c r="F398" s="14">
        <v>2014</v>
      </c>
      <c r="G398" s="30">
        <v>0.39644496306494059</v>
      </c>
      <c r="H398" s="26">
        <v>198410</v>
      </c>
      <c r="I398" s="30">
        <v>0.70772501417875577</v>
      </c>
    </row>
    <row r="399" spans="1:9">
      <c r="A399" s="13" t="s">
        <v>158</v>
      </c>
      <c r="B399" s="14" t="s">
        <v>77</v>
      </c>
      <c r="C399" s="14" t="s">
        <v>64</v>
      </c>
      <c r="D399" s="14">
        <v>2013</v>
      </c>
      <c r="E399" s="14">
        <v>2013</v>
      </c>
      <c r="F399" s="14">
        <v>2014</v>
      </c>
      <c r="G399" s="30">
        <v>0.44165034691895821</v>
      </c>
      <c r="H399" s="26">
        <v>162825</v>
      </c>
      <c r="I399" s="30">
        <v>0.76295727064424379</v>
      </c>
    </row>
    <row r="400" spans="1:9">
      <c r="A400" s="13" t="s">
        <v>159</v>
      </c>
      <c r="B400" s="14" t="s">
        <v>78</v>
      </c>
      <c r="C400" s="14" t="s">
        <v>64</v>
      </c>
      <c r="D400" s="14">
        <v>2013</v>
      </c>
      <c r="E400" s="14">
        <v>2013</v>
      </c>
      <c r="F400" s="14">
        <v>2014</v>
      </c>
      <c r="G400" s="30">
        <v>0.43067175696531557</v>
      </c>
      <c r="H400" s="26">
        <v>5302</v>
      </c>
      <c r="I400" s="30">
        <v>0.85779000161786123</v>
      </c>
    </row>
    <row r="401" spans="1:9">
      <c r="A401" s="13" t="s">
        <v>160</v>
      </c>
      <c r="B401" s="14" t="s">
        <v>78</v>
      </c>
      <c r="C401" s="14" t="s">
        <v>64</v>
      </c>
      <c r="D401" s="14">
        <v>2013</v>
      </c>
      <c r="E401" s="14">
        <v>2013</v>
      </c>
      <c r="F401" s="14">
        <v>2014</v>
      </c>
      <c r="G401" s="30">
        <v>0.47189607794154387</v>
      </c>
      <c r="H401" s="26">
        <v>268238</v>
      </c>
      <c r="I401" s="30">
        <v>0.72189269489956298</v>
      </c>
    </row>
    <row r="402" spans="1:9">
      <c r="A402" s="13" t="s">
        <v>161</v>
      </c>
      <c r="B402" s="14" t="s">
        <v>77</v>
      </c>
      <c r="C402" s="14" t="s">
        <v>64</v>
      </c>
      <c r="D402" s="14">
        <v>2013</v>
      </c>
      <c r="E402" s="14">
        <v>2013</v>
      </c>
      <c r="F402" s="14">
        <v>2014</v>
      </c>
      <c r="G402" s="30">
        <v>0.35976698955795994</v>
      </c>
      <c r="H402" s="26">
        <v>190529</v>
      </c>
      <c r="I402" s="30">
        <v>0.71532783684748003</v>
      </c>
    </row>
    <row r="403" spans="1:9">
      <c r="A403" s="13" t="s">
        <v>162</v>
      </c>
      <c r="B403" s="14" t="s">
        <v>77</v>
      </c>
      <c r="C403" s="14" t="s">
        <v>64</v>
      </c>
      <c r="D403" s="14">
        <v>2013</v>
      </c>
      <c r="E403" s="14">
        <v>2013</v>
      </c>
      <c r="F403" s="14">
        <v>2014</v>
      </c>
      <c r="G403" s="30">
        <v>0.22117657936099114</v>
      </c>
      <c r="H403" s="26">
        <v>33491</v>
      </c>
      <c r="I403" s="30">
        <v>0.64602060105705794</v>
      </c>
    </row>
    <row r="404" spans="1:9">
      <c r="A404" s="13" t="s">
        <v>163</v>
      </c>
      <c r="B404" s="14" t="s">
        <v>78</v>
      </c>
      <c r="C404" s="14" t="s">
        <v>64</v>
      </c>
      <c r="D404" s="14">
        <v>2013</v>
      </c>
      <c r="E404" s="14">
        <v>2013</v>
      </c>
      <c r="F404" s="14">
        <v>2014</v>
      </c>
      <c r="G404" s="30">
        <v>0.46506172779048299</v>
      </c>
      <c r="H404" s="26">
        <v>94967</v>
      </c>
      <c r="I404" s="30">
        <v>0.81909057977264499</v>
      </c>
    </row>
    <row r="405" spans="1:9">
      <c r="A405" s="13" t="s">
        <v>164</v>
      </c>
      <c r="B405" s="14" t="s">
        <v>77</v>
      </c>
      <c r="C405" s="14" t="s">
        <v>64</v>
      </c>
      <c r="D405" s="14">
        <v>2013</v>
      </c>
      <c r="E405" s="14">
        <v>2013</v>
      </c>
      <c r="F405" s="14">
        <v>2014</v>
      </c>
      <c r="G405" s="30">
        <v>0.34215965880844607</v>
      </c>
      <c r="H405" s="26">
        <v>13077</v>
      </c>
      <c r="I405" s="30">
        <v>0.73656640757012504</v>
      </c>
    </row>
    <row r="406" spans="1:9">
      <c r="A406" s="13" t="s">
        <v>165</v>
      </c>
      <c r="B406" s="14" t="s">
        <v>77</v>
      </c>
      <c r="C406" s="14" t="s">
        <v>64</v>
      </c>
      <c r="D406" s="14">
        <v>2013</v>
      </c>
      <c r="E406" s="14">
        <v>2013</v>
      </c>
      <c r="F406" s="14">
        <v>2014</v>
      </c>
      <c r="G406" s="30">
        <v>0.25264331779781379</v>
      </c>
      <c r="H406" s="26">
        <v>24014</v>
      </c>
      <c r="I406" s="30">
        <v>0.77904298459042987</v>
      </c>
    </row>
    <row r="407" spans="1:9">
      <c r="A407" s="13" t="s">
        <v>166</v>
      </c>
      <c r="B407" s="14" t="s">
        <v>77</v>
      </c>
      <c r="C407" s="14" t="s">
        <v>64</v>
      </c>
      <c r="D407" s="14">
        <v>2013</v>
      </c>
      <c r="E407" s="14">
        <v>2013</v>
      </c>
      <c r="F407" s="14">
        <v>2014</v>
      </c>
      <c r="G407" s="30">
        <v>0.27769825365015743</v>
      </c>
      <c r="H407" s="26">
        <v>27160</v>
      </c>
      <c r="I407" s="30">
        <v>0.82928765533876825</v>
      </c>
    </row>
    <row r="408" spans="1:9">
      <c r="A408" s="13" t="s">
        <v>167</v>
      </c>
      <c r="B408" s="14" t="s">
        <v>77</v>
      </c>
      <c r="C408" s="14" t="s">
        <v>64</v>
      </c>
      <c r="D408" s="14">
        <v>2013</v>
      </c>
      <c r="E408" s="14">
        <v>2013</v>
      </c>
      <c r="F408" s="14">
        <v>2014</v>
      </c>
      <c r="G408" s="30">
        <v>0.28845047401111473</v>
      </c>
      <c r="H408" s="26">
        <v>88237</v>
      </c>
      <c r="I408" s="30">
        <v>0.78407101664341505</v>
      </c>
    </row>
    <row r="409" spans="1:9">
      <c r="A409" s="13" t="s">
        <v>168</v>
      </c>
      <c r="B409" s="14" t="s">
        <v>77</v>
      </c>
      <c r="C409" s="14" t="s">
        <v>64</v>
      </c>
      <c r="D409" s="14">
        <v>2013</v>
      </c>
      <c r="E409" s="14">
        <v>2013</v>
      </c>
      <c r="F409" s="14">
        <v>2014</v>
      </c>
      <c r="G409" s="30">
        <v>0.3377822796877793</v>
      </c>
      <c r="H409" s="26">
        <v>17007</v>
      </c>
      <c r="I409" s="30">
        <v>0.74188623276915022</v>
      </c>
    </row>
    <row r="410" spans="1:9">
      <c r="A410" s="13" t="s">
        <v>169</v>
      </c>
      <c r="B410" s="14" t="s">
        <v>78</v>
      </c>
      <c r="C410" s="14" t="s">
        <v>64</v>
      </c>
      <c r="D410" s="14">
        <v>2013</v>
      </c>
      <c r="E410" s="14">
        <v>2013</v>
      </c>
      <c r="F410" s="14">
        <v>2014</v>
      </c>
      <c r="G410" s="30">
        <v>0.4342973006185229</v>
      </c>
      <c r="H410" s="26">
        <v>21205</v>
      </c>
      <c r="I410" s="30">
        <v>0.86178167926521987</v>
      </c>
    </row>
    <row r="411" spans="1:9">
      <c r="A411" s="13" t="s">
        <v>170</v>
      </c>
      <c r="B411" s="14" t="s">
        <v>78</v>
      </c>
      <c r="C411" s="14" t="s">
        <v>64</v>
      </c>
      <c r="D411" s="14">
        <v>2013</v>
      </c>
      <c r="E411" s="14">
        <v>2013</v>
      </c>
      <c r="F411" s="14">
        <v>2014</v>
      </c>
      <c r="G411" s="30">
        <v>0.39764359351988215</v>
      </c>
      <c r="H411" s="26">
        <v>270</v>
      </c>
      <c r="I411" s="30">
        <v>0.84639498432601878</v>
      </c>
    </row>
    <row r="412" spans="1:9">
      <c r="A412" s="13" t="s">
        <v>171</v>
      </c>
      <c r="B412" s="14" t="s">
        <v>78</v>
      </c>
      <c r="C412" s="14" t="s">
        <v>64</v>
      </c>
      <c r="D412" s="14">
        <v>2013</v>
      </c>
      <c r="E412" s="14">
        <v>2013</v>
      </c>
      <c r="F412" s="14">
        <v>2014</v>
      </c>
      <c r="G412" s="30">
        <v>0.45028919806159134</v>
      </c>
      <c r="H412" s="26">
        <v>5761</v>
      </c>
      <c r="I412" s="30">
        <v>0.87314337678084264</v>
      </c>
    </row>
    <row r="413" spans="1:9">
      <c r="A413" s="13" t="s">
        <v>172</v>
      </c>
      <c r="B413" s="14" t="s">
        <v>77</v>
      </c>
      <c r="C413" s="14" t="s">
        <v>64</v>
      </c>
      <c r="D413" s="14">
        <v>2013</v>
      </c>
      <c r="E413" s="14">
        <v>2013</v>
      </c>
      <c r="F413" s="14">
        <v>2014</v>
      </c>
      <c r="G413" s="30">
        <v>0.4173871612513364</v>
      </c>
      <c r="H413" s="26">
        <v>35917</v>
      </c>
      <c r="I413" s="30">
        <v>0.84242992846253073</v>
      </c>
    </row>
    <row r="414" spans="1:9">
      <c r="A414" s="13" t="s">
        <v>173</v>
      </c>
      <c r="B414" s="14" t="s">
        <v>77</v>
      </c>
      <c r="C414" s="14" t="s">
        <v>64</v>
      </c>
      <c r="D414" s="14">
        <v>2013</v>
      </c>
      <c r="E414" s="14">
        <v>2013</v>
      </c>
      <c r="F414" s="14">
        <v>2014</v>
      </c>
      <c r="G414" s="30">
        <v>0.3528876278299935</v>
      </c>
      <c r="H414" s="26">
        <v>29849</v>
      </c>
      <c r="I414" s="30">
        <v>0.83437692178677247</v>
      </c>
    </row>
    <row r="415" spans="1:9">
      <c r="A415" s="13" t="s">
        <v>174</v>
      </c>
      <c r="B415" s="14" t="s">
        <v>78</v>
      </c>
      <c r="C415" s="14" t="s">
        <v>64</v>
      </c>
      <c r="D415" s="14">
        <v>2013</v>
      </c>
      <c r="E415" s="14">
        <v>2013</v>
      </c>
      <c r="F415" s="14">
        <v>2014</v>
      </c>
      <c r="G415" s="30">
        <v>0.4398966793461499</v>
      </c>
      <c r="H415" s="26">
        <v>68462</v>
      </c>
      <c r="I415" s="30">
        <v>0.74726306253206287</v>
      </c>
    </row>
    <row r="416" spans="1:9">
      <c r="A416" s="13" t="s">
        <v>175</v>
      </c>
      <c r="B416" s="14" t="s">
        <v>78</v>
      </c>
      <c r="C416" s="14" t="s">
        <v>64</v>
      </c>
      <c r="D416" s="14">
        <v>2013</v>
      </c>
      <c r="E416" s="14">
        <v>2013</v>
      </c>
      <c r="F416" s="14">
        <v>2014</v>
      </c>
      <c r="G416" s="30">
        <v>0.3935635737624284</v>
      </c>
      <c r="H416" s="26">
        <v>11202</v>
      </c>
      <c r="I416" s="30">
        <v>0.88483412322274879</v>
      </c>
    </row>
    <row r="417" spans="1:25">
      <c r="A417" s="13" t="s">
        <v>176</v>
      </c>
      <c r="B417" s="14" t="s">
        <v>78</v>
      </c>
      <c r="C417" s="14" t="s">
        <v>64</v>
      </c>
      <c r="D417" s="14">
        <v>2013</v>
      </c>
      <c r="E417" s="14">
        <v>2013</v>
      </c>
      <c r="F417" s="14">
        <v>2014</v>
      </c>
      <c r="G417" s="30">
        <v>0.44441726196301007</v>
      </c>
      <c r="H417" s="26">
        <v>9083</v>
      </c>
      <c r="I417" s="30">
        <v>0.88649228967401916</v>
      </c>
    </row>
    <row r="418" spans="1:25">
      <c r="A418" s="13" t="s">
        <v>177</v>
      </c>
      <c r="B418" s="14" t="s">
        <v>78</v>
      </c>
      <c r="C418" s="14" t="s">
        <v>64</v>
      </c>
      <c r="D418" s="14">
        <v>2013</v>
      </c>
      <c r="E418" s="14">
        <v>2013</v>
      </c>
      <c r="F418" s="14">
        <v>2014</v>
      </c>
      <c r="G418" s="30">
        <v>0.41185364378590866</v>
      </c>
      <c r="H418" s="26">
        <v>1362</v>
      </c>
      <c r="I418" s="30">
        <v>0.8491271820448878</v>
      </c>
    </row>
    <row r="419" spans="1:25">
      <c r="A419" s="13" t="s">
        <v>178</v>
      </c>
      <c r="B419" s="14" t="s">
        <v>77</v>
      </c>
      <c r="C419" s="14" t="s">
        <v>64</v>
      </c>
      <c r="D419" s="14">
        <v>2013</v>
      </c>
      <c r="E419" s="14">
        <v>2013</v>
      </c>
      <c r="F419" s="14">
        <v>2014</v>
      </c>
      <c r="G419" s="30">
        <v>0.51197648787656136</v>
      </c>
      <c r="H419" s="26">
        <v>97552</v>
      </c>
      <c r="I419" s="30">
        <v>0.82713945344627304</v>
      </c>
    </row>
    <row r="420" spans="1:25">
      <c r="A420" s="13" t="s">
        <v>179</v>
      </c>
      <c r="B420" s="14" t="s">
        <v>78</v>
      </c>
      <c r="C420" s="14" t="s">
        <v>64</v>
      </c>
      <c r="D420" s="14">
        <v>2013</v>
      </c>
      <c r="E420" s="14">
        <v>2013</v>
      </c>
      <c r="F420" s="14">
        <v>2014</v>
      </c>
      <c r="G420" s="30">
        <v>0.43501028614176174</v>
      </c>
      <c r="H420" s="26">
        <v>4652</v>
      </c>
      <c r="I420" s="30">
        <v>0.8817285822592873</v>
      </c>
    </row>
    <row r="421" spans="1:25">
      <c r="A421" s="13" t="s">
        <v>180</v>
      </c>
      <c r="B421" s="14" t="s">
        <v>77</v>
      </c>
      <c r="C421" s="14" t="s">
        <v>64</v>
      </c>
      <c r="D421" s="14">
        <v>2013</v>
      </c>
      <c r="E421" s="14">
        <v>2013</v>
      </c>
      <c r="F421" s="14">
        <v>2014</v>
      </c>
      <c r="G421" s="30">
        <v>0.36084088678482767</v>
      </c>
      <c r="H421" s="26">
        <v>50001</v>
      </c>
      <c r="I421" s="30">
        <v>0.72065203291872648</v>
      </c>
    </row>
    <row r="422" spans="1:25">
      <c r="A422" s="13" t="s">
        <v>181</v>
      </c>
      <c r="B422" s="14" t="s">
        <v>77</v>
      </c>
      <c r="C422" s="14" t="s">
        <v>64</v>
      </c>
      <c r="D422" s="14">
        <v>2013</v>
      </c>
      <c r="E422" s="14">
        <v>2013</v>
      </c>
      <c r="F422" s="14">
        <v>2014</v>
      </c>
      <c r="G422" s="30">
        <v>0.38183080167649963</v>
      </c>
      <c r="H422" s="26">
        <v>14303</v>
      </c>
      <c r="I422" s="30">
        <v>0.84031490511720819</v>
      </c>
    </row>
    <row r="423" spans="1:25">
      <c r="A423" s="13" t="s">
        <v>182</v>
      </c>
      <c r="B423" s="14" t="s">
        <v>78</v>
      </c>
      <c r="C423" s="14" t="s">
        <v>64</v>
      </c>
      <c r="D423" s="14">
        <v>2013</v>
      </c>
      <c r="E423" s="14">
        <v>2013</v>
      </c>
      <c r="F423" s="14">
        <v>2014</v>
      </c>
      <c r="G423" s="30">
        <v>0.49039786427833276</v>
      </c>
      <c r="H423" s="26">
        <v>11389</v>
      </c>
      <c r="I423" s="30">
        <v>0.85266152579171972</v>
      </c>
    </row>
    <row r="424" spans="1:25">
      <c r="A424" s="56" t="s">
        <v>183</v>
      </c>
      <c r="B424" s="14" t="s">
        <v>66</v>
      </c>
      <c r="C424" s="14" t="s">
        <v>65</v>
      </c>
      <c r="D424" s="14">
        <v>2013</v>
      </c>
      <c r="E424" s="14">
        <v>2014</v>
      </c>
      <c r="F424" s="14">
        <v>2014</v>
      </c>
      <c r="G424" s="30">
        <v>0.37232297293493188</v>
      </c>
      <c r="H424" s="26">
        <v>3333001</v>
      </c>
      <c r="I424" s="30">
        <v>0.76672338685059438</v>
      </c>
      <c r="J424" s="14"/>
      <c r="K424" s="14"/>
      <c r="L424" s="14"/>
      <c r="M424" s="14"/>
      <c r="N424" s="14"/>
      <c r="O424" s="14"/>
      <c r="P424" s="14"/>
      <c r="Q424" s="14"/>
      <c r="R424" s="14"/>
      <c r="S424" s="14"/>
      <c r="T424" s="14"/>
      <c r="U424" s="14"/>
      <c r="V424" s="14"/>
      <c r="W424" s="14"/>
      <c r="X424" s="14"/>
      <c r="Y424" s="14"/>
    </row>
    <row r="425" spans="1:25">
      <c r="A425" s="56" t="s">
        <v>184</v>
      </c>
      <c r="B425" s="14" t="s">
        <v>77</v>
      </c>
      <c r="C425" s="14" t="s">
        <v>65</v>
      </c>
      <c r="D425" s="14">
        <v>2013</v>
      </c>
      <c r="E425" s="14">
        <v>2014</v>
      </c>
      <c r="F425" s="14">
        <v>2014</v>
      </c>
      <c r="G425" s="30">
        <v>0.34639427322692029</v>
      </c>
      <c r="H425" s="26">
        <v>100021</v>
      </c>
      <c r="I425" s="30">
        <v>0.75597091634670621</v>
      </c>
    </row>
    <row r="426" spans="1:25">
      <c r="A426" s="56" t="s">
        <v>185</v>
      </c>
      <c r="B426" s="14" t="s">
        <v>78</v>
      </c>
      <c r="C426" s="14" t="s">
        <v>65</v>
      </c>
      <c r="D426" s="14">
        <v>2013</v>
      </c>
      <c r="E426" s="14">
        <v>2014</v>
      </c>
      <c r="F426" s="14">
        <v>2014</v>
      </c>
      <c r="G426" s="30">
        <v>0.49640287769784175</v>
      </c>
      <c r="H426" s="26">
        <v>138</v>
      </c>
      <c r="I426" s="30">
        <v>0.86792452830188682</v>
      </c>
    </row>
    <row r="427" spans="1:25">
      <c r="A427" s="56" t="s">
        <v>186</v>
      </c>
      <c r="B427" s="14" t="s">
        <v>78</v>
      </c>
      <c r="C427" s="14" t="s">
        <v>65</v>
      </c>
      <c r="D427" s="14">
        <v>2013</v>
      </c>
      <c r="E427" s="14">
        <v>2014</v>
      </c>
      <c r="F427" s="14">
        <v>2014</v>
      </c>
      <c r="G427" s="30">
        <v>0.4749698950627903</v>
      </c>
      <c r="H427" s="26">
        <v>2761</v>
      </c>
      <c r="I427" s="30">
        <v>0.83742796481649984</v>
      </c>
    </row>
    <row r="428" spans="1:25">
      <c r="A428" s="56" t="s">
        <v>187</v>
      </c>
      <c r="B428" s="14" t="s">
        <v>78</v>
      </c>
      <c r="C428" s="14" t="s">
        <v>65</v>
      </c>
      <c r="D428" s="14">
        <v>2013</v>
      </c>
      <c r="E428" s="14">
        <v>2014</v>
      </c>
      <c r="F428" s="14">
        <v>2014</v>
      </c>
      <c r="G428" s="30">
        <v>0.43602056107897325</v>
      </c>
      <c r="H428" s="26">
        <v>27059</v>
      </c>
      <c r="I428" s="30">
        <v>0.86956102577286454</v>
      </c>
    </row>
    <row r="429" spans="1:25">
      <c r="A429" s="56" t="s">
        <v>188</v>
      </c>
      <c r="B429" s="14" t="s">
        <v>78</v>
      </c>
      <c r="C429" s="14" t="s">
        <v>65</v>
      </c>
      <c r="D429" s="14">
        <v>2013</v>
      </c>
      <c r="E429" s="14">
        <v>2014</v>
      </c>
      <c r="F429" s="14">
        <v>2014</v>
      </c>
      <c r="G429" s="30">
        <v>0.46981657766426749</v>
      </c>
      <c r="H429" s="26">
        <v>4047</v>
      </c>
      <c r="I429" s="30">
        <v>0.8293032786885246</v>
      </c>
    </row>
    <row r="430" spans="1:25">
      <c r="A430" s="56" t="s">
        <v>189</v>
      </c>
      <c r="B430" s="14" t="s">
        <v>78</v>
      </c>
      <c r="C430" s="14" t="s">
        <v>65</v>
      </c>
      <c r="D430" s="14">
        <v>2013</v>
      </c>
      <c r="E430" s="14">
        <v>2014</v>
      </c>
      <c r="F430" s="14">
        <v>2014</v>
      </c>
      <c r="G430" s="30">
        <v>0.26335014785180033</v>
      </c>
      <c r="H430" s="26">
        <v>1514</v>
      </c>
      <c r="I430" s="30">
        <v>0.89532820816085157</v>
      </c>
    </row>
    <row r="431" spans="1:25">
      <c r="A431" s="56" t="s">
        <v>190</v>
      </c>
      <c r="B431" s="14" t="s">
        <v>77</v>
      </c>
      <c r="C431" s="14" t="s">
        <v>65</v>
      </c>
      <c r="D431" s="14">
        <v>2013</v>
      </c>
      <c r="E431" s="14">
        <v>2014</v>
      </c>
      <c r="F431" s="14">
        <v>2014</v>
      </c>
      <c r="G431" s="30">
        <v>0.32179076829282588</v>
      </c>
      <c r="H431" s="26">
        <v>54893</v>
      </c>
      <c r="I431" s="30">
        <v>0.75631027831358499</v>
      </c>
    </row>
    <row r="432" spans="1:25">
      <c r="A432" s="56" t="s">
        <v>191</v>
      </c>
      <c r="B432" s="14" t="s">
        <v>78</v>
      </c>
      <c r="C432" s="14" t="s">
        <v>65</v>
      </c>
      <c r="D432" s="14">
        <v>2013</v>
      </c>
      <c r="E432" s="14">
        <v>2014</v>
      </c>
      <c r="F432" s="14">
        <v>2014</v>
      </c>
      <c r="G432" s="30">
        <v>0.46633031301482702</v>
      </c>
      <c r="H432" s="26">
        <v>4529</v>
      </c>
      <c r="I432" s="30">
        <v>0.89013364779874216</v>
      </c>
    </row>
    <row r="433" spans="1:9">
      <c r="A433" s="56" t="s">
        <v>192</v>
      </c>
      <c r="B433" s="14" t="s">
        <v>78</v>
      </c>
      <c r="C433" s="14" t="s">
        <v>65</v>
      </c>
      <c r="D433" s="14">
        <v>2013</v>
      </c>
      <c r="E433" s="14">
        <v>2014</v>
      </c>
      <c r="F433" s="14">
        <v>2014</v>
      </c>
      <c r="G433" s="30">
        <v>0.39353726496411817</v>
      </c>
      <c r="H433" s="26">
        <v>9816</v>
      </c>
      <c r="I433" s="30">
        <v>0.82418136020151134</v>
      </c>
    </row>
    <row r="434" spans="1:9">
      <c r="A434" s="13" t="s">
        <v>134</v>
      </c>
      <c r="B434" s="14" t="s">
        <v>77</v>
      </c>
      <c r="C434" s="14" t="s">
        <v>65</v>
      </c>
      <c r="D434" s="14">
        <v>2013</v>
      </c>
      <c r="E434" s="14">
        <v>2014</v>
      </c>
      <c r="F434" s="14">
        <v>2014</v>
      </c>
      <c r="G434" s="30">
        <v>0.51075701346897462</v>
      </c>
      <c r="H434" s="26">
        <v>177129</v>
      </c>
      <c r="I434" s="30">
        <v>0.78457940406532511</v>
      </c>
    </row>
    <row r="435" spans="1:9">
      <c r="A435" s="13" t="s">
        <v>135</v>
      </c>
      <c r="B435" s="14" t="s">
        <v>78</v>
      </c>
      <c r="C435" s="14" t="s">
        <v>65</v>
      </c>
      <c r="D435" s="14">
        <v>2013</v>
      </c>
      <c r="E435" s="14">
        <v>2014</v>
      </c>
      <c r="F435" s="14">
        <v>2014</v>
      </c>
      <c r="G435" s="30">
        <v>0.3615832097638873</v>
      </c>
      <c r="H435" s="26">
        <v>3170</v>
      </c>
      <c r="I435" s="30">
        <v>0.91170549324130001</v>
      </c>
    </row>
    <row r="436" spans="1:9">
      <c r="A436" s="13" t="s">
        <v>136</v>
      </c>
      <c r="B436" s="14" t="s">
        <v>78</v>
      </c>
      <c r="C436" s="14" t="s">
        <v>65</v>
      </c>
      <c r="D436" s="14">
        <v>2013</v>
      </c>
      <c r="E436" s="14">
        <v>2014</v>
      </c>
      <c r="F436" s="14">
        <v>2014</v>
      </c>
      <c r="G436" s="30">
        <v>0.40351123201615391</v>
      </c>
      <c r="H436" s="26">
        <v>14388</v>
      </c>
      <c r="I436" s="30">
        <v>0.8369982547993019</v>
      </c>
    </row>
    <row r="437" spans="1:9">
      <c r="A437" s="13" t="s">
        <v>137</v>
      </c>
      <c r="B437" s="14" t="s">
        <v>78</v>
      </c>
      <c r="C437" s="14" t="s">
        <v>65</v>
      </c>
      <c r="D437" s="14">
        <v>2013</v>
      </c>
      <c r="E437" s="14">
        <v>2014</v>
      </c>
      <c r="F437" s="14">
        <v>2014</v>
      </c>
      <c r="G437" s="30">
        <v>0.50621269069201857</v>
      </c>
      <c r="H437" s="26">
        <v>34344</v>
      </c>
      <c r="I437" s="30">
        <v>0.88174582798459566</v>
      </c>
    </row>
    <row r="438" spans="1:9">
      <c r="A438" s="13" t="s">
        <v>138</v>
      </c>
      <c r="B438" s="14" t="s">
        <v>78</v>
      </c>
      <c r="C438" s="14" t="s">
        <v>65</v>
      </c>
      <c r="D438" s="14">
        <v>2013</v>
      </c>
      <c r="E438" s="14">
        <v>2014</v>
      </c>
      <c r="F438" s="14">
        <v>2014</v>
      </c>
      <c r="G438" s="30">
        <v>0.3888888888888889</v>
      </c>
      <c r="H438" s="26">
        <v>1736</v>
      </c>
      <c r="I438" s="30">
        <v>0.85517241379310349</v>
      </c>
    </row>
    <row r="439" spans="1:9">
      <c r="A439" s="13" t="s">
        <v>139</v>
      </c>
      <c r="B439" s="14" t="s">
        <v>78</v>
      </c>
      <c r="C439" s="14" t="s">
        <v>65</v>
      </c>
      <c r="D439" s="14">
        <v>2013</v>
      </c>
      <c r="E439" s="14">
        <v>2014</v>
      </c>
      <c r="F439" s="14">
        <v>2014</v>
      </c>
      <c r="G439" s="30">
        <v>0.42565390706055806</v>
      </c>
      <c r="H439" s="26">
        <v>116925</v>
      </c>
      <c r="I439" s="30">
        <v>0.80559593774329785</v>
      </c>
    </row>
    <row r="440" spans="1:9">
      <c r="A440" s="13" t="s">
        <v>140</v>
      </c>
      <c r="B440" s="14" t="s">
        <v>78</v>
      </c>
      <c r="C440" s="14" t="s">
        <v>65</v>
      </c>
      <c r="D440" s="14">
        <v>2013</v>
      </c>
      <c r="E440" s="14">
        <v>2014</v>
      </c>
      <c r="F440" s="14">
        <v>2014</v>
      </c>
      <c r="G440" s="30">
        <v>0.46639659527981975</v>
      </c>
      <c r="H440" s="26">
        <v>20493</v>
      </c>
      <c r="I440" s="30">
        <v>0.88263416314928078</v>
      </c>
    </row>
    <row r="441" spans="1:9">
      <c r="A441" s="13" t="s">
        <v>141</v>
      </c>
      <c r="B441" s="14" t="s">
        <v>78</v>
      </c>
      <c r="C441" s="14" t="s">
        <v>65</v>
      </c>
      <c r="D441" s="14">
        <v>2013</v>
      </c>
      <c r="E441" s="14">
        <v>2014</v>
      </c>
      <c r="F441" s="14">
        <v>2014</v>
      </c>
      <c r="G441" s="30">
        <v>0.40059202968984714</v>
      </c>
      <c r="H441" s="26">
        <v>9067</v>
      </c>
      <c r="I441" s="30">
        <v>0.85951275002369898</v>
      </c>
    </row>
    <row r="442" spans="1:9">
      <c r="A442" s="13" t="s">
        <v>142</v>
      </c>
      <c r="B442" s="14" t="s">
        <v>78</v>
      </c>
      <c r="C442" s="14" t="s">
        <v>65</v>
      </c>
      <c r="D442" s="14">
        <v>2013</v>
      </c>
      <c r="E442" s="14">
        <v>2014</v>
      </c>
      <c r="F442" s="14">
        <v>2014</v>
      </c>
      <c r="G442" s="30">
        <v>0.45682914656463153</v>
      </c>
      <c r="H442" s="26">
        <v>2746</v>
      </c>
      <c r="I442" s="30">
        <v>0.88666451404585078</v>
      </c>
    </row>
    <row r="443" spans="1:9">
      <c r="A443" s="13" t="s">
        <v>143</v>
      </c>
      <c r="B443" s="14" t="s">
        <v>79</v>
      </c>
      <c r="C443" s="14" t="s">
        <v>65</v>
      </c>
      <c r="D443" s="14">
        <v>2013</v>
      </c>
      <c r="E443" s="14">
        <v>2014</v>
      </c>
      <c r="F443" s="14">
        <v>2014</v>
      </c>
      <c r="G443" s="30">
        <v>0.33276183456249664</v>
      </c>
      <c r="H443" s="26">
        <v>905611</v>
      </c>
      <c r="I443" s="30">
        <v>0.76357852259131254</v>
      </c>
    </row>
    <row r="444" spans="1:9">
      <c r="A444" s="13" t="s">
        <v>144</v>
      </c>
      <c r="B444" s="14" t="s">
        <v>78</v>
      </c>
      <c r="C444" s="14" t="s">
        <v>65</v>
      </c>
      <c r="D444" s="14">
        <v>2013</v>
      </c>
      <c r="E444" s="14">
        <v>2014</v>
      </c>
      <c r="F444" s="14">
        <v>2014</v>
      </c>
      <c r="G444" s="30">
        <v>0.45329835492157183</v>
      </c>
      <c r="H444" s="26">
        <v>24882</v>
      </c>
      <c r="I444" s="30">
        <v>0.91451043810643928</v>
      </c>
    </row>
    <row r="445" spans="1:9">
      <c r="A445" s="13" t="s">
        <v>145</v>
      </c>
      <c r="B445" s="14" t="s">
        <v>78</v>
      </c>
      <c r="C445" s="14" t="s">
        <v>65</v>
      </c>
      <c r="D445" s="14">
        <v>2013</v>
      </c>
      <c r="E445" s="14">
        <v>2014</v>
      </c>
      <c r="F445" s="14">
        <v>2014</v>
      </c>
      <c r="G445" s="30">
        <v>0.2968035015584588</v>
      </c>
      <c r="H445" s="26">
        <v>8951</v>
      </c>
      <c r="I445" s="30">
        <v>0.89420579420579416</v>
      </c>
    </row>
    <row r="446" spans="1:9">
      <c r="A446" s="13" t="s">
        <v>146</v>
      </c>
      <c r="B446" s="14" t="s">
        <v>78</v>
      </c>
      <c r="C446" s="14" t="s">
        <v>65</v>
      </c>
      <c r="D446" s="14">
        <v>2013</v>
      </c>
      <c r="E446" s="14">
        <v>2014</v>
      </c>
      <c r="F446" s="14">
        <v>2014</v>
      </c>
      <c r="G446" s="30">
        <v>0.47648817613481925</v>
      </c>
      <c r="H446" s="26">
        <v>1753</v>
      </c>
      <c r="I446" s="30">
        <v>0.88490661282180716</v>
      </c>
    </row>
    <row r="447" spans="1:9">
      <c r="A447" s="13" t="s">
        <v>147</v>
      </c>
      <c r="B447" s="14" t="s">
        <v>78</v>
      </c>
      <c r="C447" s="14" t="s">
        <v>65</v>
      </c>
      <c r="D447" s="14">
        <v>2013</v>
      </c>
      <c r="E447" s="14">
        <v>2014</v>
      </c>
      <c r="F447" s="14">
        <v>2014</v>
      </c>
      <c r="G447" s="30">
        <v>0.36477540607743725</v>
      </c>
      <c r="H447" s="26">
        <v>11296</v>
      </c>
      <c r="I447" s="30">
        <v>0.84996237772761474</v>
      </c>
    </row>
    <row r="448" spans="1:9">
      <c r="A448" s="13" t="s">
        <v>148</v>
      </c>
      <c r="B448" s="14" t="s">
        <v>78</v>
      </c>
      <c r="C448" s="14" t="s">
        <v>65</v>
      </c>
      <c r="D448" s="14">
        <v>2013</v>
      </c>
      <c r="E448" s="14">
        <v>2014</v>
      </c>
      <c r="F448" s="14">
        <v>2014</v>
      </c>
      <c r="G448" s="30">
        <v>0.4619659781785429</v>
      </c>
      <c r="H448" s="26">
        <v>45135</v>
      </c>
      <c r="I448" s="30">
        <v>0.82120374076634761</v>
      </c>
    </row>
    <row r="449" spans="1:9">
      <c r="A449" s="13" t="s">
        <v>149</v>
      </c>
      <c r="B449" s="14" t="s">
        <v>78</v>
      </c>
      <c r="C449" s="14" t="s">
        <v>65</v>
      </c>
      <c r="D449" s="14">
        <v>2013</v>
      </c>
      <c r="E449" s="14">
        <v>2014</v>
      </c>
      <c r="F449" s="14">
        <v>2014</v>
      </c>
      <c r="G449" s="30">
        <v>0.35306122448979593</v>
      </c>
      <c r="H449" s="26">
        <v>865</v>
      </c>
      <c r="I449" s="30">
        <v>0.89359504132231404</v>
      </c>
    </row>
    <row r="450" spans="1:9">
      <c r="A450" s="13" t="s">
        <v>150</v>
      </c>
      <c r="B450" s="14" t="s">
        <v>78</v>
      </c>
      <c r="C450" s="14" t="s">
        <v>65</v>
      </c>
      <c r="D450" s="14">
        <v>2013</v>
      </c>
      <c r="E450" s="14">
        <v>2014</v>
      </c>
      <c r="F450" s="14">
        <v>2014</v>
      </c>
      <c r="G450" s="30">
        <v>0.27164605137963843</v>
      </c>
      <c r="H450" s="26">
        <v>571</v>
      </c>
      <c r="I450" s="30">
        <v>0.83357664233576645</v>
      </c>
    </row>
    <row r="451" spans="1:9">
      <c r="A451" s="13" t="s">
        <v>151</v>
      </c>
      <c r="B451" s="14" t="s">
        <v>78</v>
      </c>
      <c r="C451" s="14" t="s">
        <v>65</v>
      </c>
      <c r="D451" s="14">
        <v>2013</v>
      </c>
      <c r="E451" s="14">
        <v>2014</v>
      </c>
      <c r="F451" s="14">
        <v>2014</v>
      </c>
      <c r="G451" s="30">
        <v>0.3022176169185079</v>
      </c>
      <c r="H451" s="26">
        <v>37041</v>
      </c>
      <c r="I451" s="30">
        <v>0.83646094438046203</v>
      </c>
    </row>
    <row r="452" spans="1:9">
      <c r="A452" s="13" t="s">
        <v>152</v>
      </c>
      <c r="B452" s="14" t="s">
        <v>78</v>
      </c>
      <c r="C452" s="14" t="s">
        <v>65</v>
      </c>
      <c r="D452" s="14">
        <v>2013</v>
      </c>
      <c r="E452" s="14">
        <v>2014</v>
      </c>
      <c r="F452" s="14">
        <v>2014</v>
      </c>
      <c r="G452" s="30">
        <v>0.25993377483443708</v>
      </c>
      <c r="H452" s="26">
        <v>6123</v>
      </c>
      <c r="I452" s="30">
        <v>0.87822719449225473</v>
      </c>
    </row>
    <row r="453" spans="1:9">
      <c r="A453" s="13" t="s">
        <v>153</v>
      </c>
      <c r="B453" s="14" t="s">
        <v>78</v>
      </c>
      <c r="C453" s="14" t="s">
        <v>65</v>
      </c>
      <c r="D453" s="14">
        <v>2013</v>
      </c>
      <c r="E453" s="14">
        <v>2014</v>
      </c>
      <c r="F453" s="14">
        <v>2014</v>
      </c>
      <c r="G453" s="30">
        <v>0.4105871029836381</v>
      </c>
      <c r="H453" s="26">
        <v>6399</v>
      </c>
      <c r="I453" s="30">
        <v>0.82845675815639563</v>
      </c>
    </row>
    <row r="454" spans="1:9">
      <c r="A454" s="13" t="s">
        <v>154</v>
      </c>
      <c r="B454" s="14" t="s">
        <v>77</v>
      </c>
      <c r="C454" s="14" t="s">
        <v>65</v>
      </c>
      <c r="D454" s="14">
        <v>2013</v>
      </c>
      <c r="E454" s="14">
        <v>2014</v>
      </c>
      <c r="F454" s="14">
        <v>2014</v>
      </c>
      <c r="G454" s="30">
        <v>0.32850738180658673</v>
      </c>
      <c r="H454" s="26">
        <v>188534</v>
      </c>
      <c r="I454" s="30">
        <v>0.76930672868976213</v>
      </c>
    </row>
    <row r="455" spans="1:9">
      <c r="A455" s="13" t="s">
        <v>155</v>
      </c>
      <c r="B455" s="14" t="s">
        <v>77</v>
      </c>
      <c r="C455" s="14" t="s">
        <v>65</v>
      </c>
      <c r="D455" s="14">
        <v>2013</v>
      </c>
      <c r="E455" s="14">
        <v>2014</v>
      </c>
      <c r="F455" s="14">
        <v>2014</v>
      </c>
      <c r="G455" s="30">
        <v>0.33306069494584839</v>
      </c>
      <c r="H455" s="26">
        <v>11809</v>
      </c>
      <c r="I455" s="30">
        <v>0.64891746345752277</v>
      </c>
    </row>
    <row r="456" spans="1:9">
      <c r="A456" s="13" t="s">
        <v>156</v>
      </c>
      <c r="B456" s="14" t="s">
        <v>78</v>
      </c>
      <c r="C456" s="14" t="s">
        <v>65</v>
      </c>
      <c r="D456" s="14">
        <v>2013</v>
      </c>
      <c r="E456" s="14">
        <v>2014</v>
      </c>
      <c r="F456" s="14">
        <v>2014</v>
      </c>
      <c r="G456" s="30">
        <v>0.37382703525234595</v>
      </c>
      <c r="H456" s="26">
        <v>1474</v>
      </c>
      <c r="I456" s="30">
        <v>0.84907834101382484</v>
      </c>
    </row>
    <row r="457" spans="1:9">
      <c r="A457" s="13" t="s">
        <v>157</v>
      </c>
      <c r="B457" s="14" t="s">
        <v>78</v>
      </c>
      <c r="C457" s="14" t="s">
        <v>65</v>
      </c>
      <c r="D457" s="14">
        <v>2013</v>
      </c>
      <c r="E457" s="14">
        <v>2014</v>
      </c>
      <c r="F457" s="14">
        <v>2014</v>
      </c>
      <c r="G457" s="30">
        <v>0.39274769676153665</v>
      </c>
      <c r="H457" s="26">
        <v>201597</v>
      </c>
      <c r="I457" s="30">
        <v>0.70619082148449408</v>
      </c>
    </row>
    <row r="458" spans="1:9">
      <c r="A458" s="13" t="s">
        <v>158</v>
      </c>
      <c r="B458" s="14" t="s">
        <v>77</v>
      </c>
      <c r="C458" s="14" t="s">
        <v>65</v>
      </c>
      <c r="D458" s="14">
        <v>2013</v>
      </c>
      <c r="E458" s="14">
        <v>2014</v>
      </c>
      <c r="F458" s="14">
        <v>2014</v>
      </c>
      <c r="G458" s="30">
        <v>0.43972893458780637</v>
      </c>
      <c r="H458" s="26">
        <v>163066</v>
      </c>
      <c r="I458" s="30">
        <v>0.76035978905058776</v>
      </c>
    </row>
    <row r="459" spans="1:9">
      <c r="A459" s="13" t="s">
        <v>159</v>
      </c>
      <c r="B459" s="14" t="s">
        <v>78</v>
      </c>
      <c r="C459" s="14" t="s">
        <v>65</v>
      </c>
      <c r="D459" s="14">
        <v>2013</v>
      </c>
      <c r="E459" s="14">
        <v>2014</v>
      </c>
      <c r="F459" s="14">
        <v>2014</v>
      </c>
      <c r="G459" s="30">
        <v>0.41347060672744418</v>
      </c>
      <c r="H459" s="26">
        <v>5261</v>
      </c>
      <c r="I459" s="30">
        <v>0.86729310913287172</v>
      </c>
    </row>
    <row r="460" spans="1:9">
      <c r="A460" s="13" t="s">
        <v>160</v>
      </c>
      <c r="B460" s="14" t="s">
        <v>78</v>
      </c>
      <c r="C460" s="14" t="s">
        <v>65</v>
      </c>
      <c r="D460" s="14">
        <v>2013</v>
      </c>
      <c r="E460" s="14">
        <v>2014</v>
      </c>
      <c r="F460" s="14">
        <v>2014</v>
      </c>
      <c r="G460" s="30">
        <v>0.46570426414892313</v>
      </c>
      <c r="H460" s="26">
        <v>269660</v>
      </c>
      <c r="I460" s="30">
        <v>0.72004763646753167</v>
      </c>
    </row>
    <row r="461" spans="1:9">
      <c r="A461" s="13" t="s">
        <v>161</v>
      </c>
      <c r="B461" s="14" t="s">
        <v>77</v>
      </c>
      <c r="C461" s="14" t="s">
        <v>65</v>
      </c>
      <c r="D461" s="14">
        <v>2013</v>
      </c>
      <c r="E461" s="14">
        <v>2014</v>
      </c>
      <c r="F461" s="14">
        <v>2014</v>
      </c>
      <c r="G461" s="30">
        <v>0.36198150746243762</v>
      </c>
      <c r="H461" s="26">
        <v>195314</v>
      </c>
      <c r="I461" s="30">
        <v>0.71086863157588243</v>
      </c>
    </row>
    <row r="462" spans="1:9">
      <c r="A462" s="13" t="s">
        <v>162</v>
      </c>
      <c r="B462" s="14" t="s">
        <v>77</v>
      </c>
      <c r="C462" s="14" t="s">
        <v>65</v>
      </c>
      <c r="D462" s="14">
        <v>2013</v>
      </c>
      <c r="E462" s="14">
        <v>2014</v>
      </c>
      <c r="F462" s="14">
        <v>2014</v>
      </c>
      <c r="G462" s="30">
        <v>0.22053416671043646</v>
      </c>
      <c r="H462" s="26">
        <v>33590</v>
      </c>
      <c r="I462" s="30">
        <v>0.64557667544348563</v>
      </c>
    </row>
    <row r="463" spans="1:9">
      <c r="A463" s="13" t="s">
        <v>163</v>
      </c>
      <c r="B463" s="14" t="s">
        <v>78</v>
      </c>
      <c r="C463" s="14" t="s">
        <v>65</v>
      </c>
      <c r="D463" s="14">
        <v>2013</v>
      </c>
      <c r="E463" s="14">
        <v>2014</v>
      </c>
      <c r="F463" s="14">
        <v>2014</v>
      </c>
      <c r="G463" s="30">
        <v>0.44928404073815331</v>
      </c>
      <c r="H463" s="26">
        <v>94537</v>
      </c>
      <c r="I463" s="30">
        <v>0.81919724094903035</v>
      </c>
    </row>
    <row r="464" spans="1:9">
      <c r="A464" s="13" t="s">
        <v>164</v>
      </c>
      <c r="B464" s="14" t="s">
        <v>77</v>
      </c>
      <c r="C464" s="14" t="s">
        <v>65</v>
      </c>
      <c r="D464" s="14">
        <v>2013</v>
      </c>
      <c r="E464" s="14">
        <v>2014</v>
      </c>
      <c r="F464" s="14">
        <v>2014</v>
      </c>
      <c r="G464" s="30">
        <v>0.32546832193893921</v>
      </c>
      <c r="H464" s="26">
        <v>13187</v>
      </c>
      <c r="I464" s="30">
        <v>0.73367085790586406</v>
      </c>
    </row>
    <row r="465" spans="1:9">
      <c r="A465" s="13" t="s">
        <v>165</v>
      </c>
      <c r="B465" s="14" t="s">
        <v>77</v>
      </c>
      <c r="C465" s="14" t="s">
        <v>65</v>
      </c>
      <c r="D465" s="14">
        <v>2013</v>
      </c>
      <c r="E465" s="14">
        <v>2014</v>
      </c>
      <c r="F465" s="14">
        <v>2014</v>
      </c>
      <c r="G465" s="30">
        <v>0.25070397130001704</v>
      </c>
      <c r="H465" s="26">
        <v>25018</v>
      </c>
      <c r="I465" s="30">
        <v>0.77261356968592698</v>
      </c>
    </row>
    <row r="466" spans="1:9">
      <c r="A466" s="13" t="s">
        <v>166</v>
      </c>
      <c r="B466" s="14" t="s">
        <v>77</v>
      </c>
      <c r="C466" s="14" t="s">
        <v>65</v>
      </c>
      <c r="D466" s="14">
        <v>2013</v>
      </c>
      <c r="E466" s="14">
        <v>2014</v>
      </c>
      <c r="F466" s="14">
        <v>2014</v>
      </c>
      <c r="G466" s="30">
        <v>0.27599683287315252</v>
      </c>
      <c r="H466" s="26">
        <v>27189</v>
      </c>
      <c r="I466" s="30">
        <v>0.81732098839656109</v>
      </c>
    </row>
    <row r="467" spans="1:9">
      <c r="A467" s="13" t="s">
        <v>167</v>
      </c>
      <c r="B467" s="14" t="s">
        <v>77</v>
      </c>
      <c r="C467" s="14" t="s">
        <v>65</v>
      </c>
      <c r="D467" s="14">
        <v>2013</v>
      </c>
      <c r="E467" s="14">
        <v>2014</v>
      </c>
      <c r="F467" s="14">
        <v>2014</v>
      </c>
      <c r="G467" s="30">
        <v>0.28836975798038805</v>
      </c>
      <c r="H467" s="26">
        <v>88458</v>
      </c>
      <c r="I467" s="30">
        <v>0.7792077376390687</v>
      </c>
    </row>
    <row r="468" spans="1:9">
      <c r="A468" s="13" t="s">
        <v>168</v>
      </c>
      <c r="B468" s="14" t="s">
        <v>77</v>
      </c>
      <c r="C468" s="14" t="s">
        <v>65</v>
      </c>
      <c r="D468" s="14">
        <v>2013</v>
      </c>
      <c r="E468" s="14">
        <v>2014</v>
      </c>
      <c r="F468" s="14">
        <v>2014</v>
      </c>
      <c r="G468" s="30">
        <v>0.32453779885780659</v>
      </c>
      <c r="H468" s="26">
        <v>16764</v>
      </c>
      <c r="I468" s="30">
        <v>0.73739773027183952</v>
      </c>
    </row>
    <row r="469" spans="1:9">
      <c r="A469" s="13" t="s">
        <v>169</v>
      </c>
      <c r="B469" s="14" t="s">
        <v>78</v>
      </c>
      <c r="C469" s="14" t="s">
        <v>65</v>
      </c>
      <c r="D469" s="14">
        <v>2013</v>
      </c>
      <c r="E469" s="14">
        <v>2014</v>
      </c>
      <c r="F469" s="14">
        <v>2014</v>
      </c>
      <c r="G469" s="30">
        <v>0.40793128074908747</v>
      </c>
      <c r="H469" s="26">
        <v>20563</v>
      </c>
      <c r="I469" s="30">
        <v>0.85969313098373679</v>
      </c>
    </row>
    <row r="470" spans="1:9">
      <c r="A470" s="13" t="s">
        <v>170</v>
      </c>
      <c r="B470" s="14" t="s">
        <v>78</v>
      </c>
      <c r="C470" s="14" t="s">
        <v>65</v>
      </c>
      <c r="D470" s="14">
        <v>2013</v>
      </c>
      <c r="E470" s="14">
        <v>2014</v>
      </c>
      <c r="F470" s="14">
        <v>2014</v>
      </c>
      <c r="G470" s="30">
        <v>0.39236641221374047</v>
      </c>
      <c r="H470" s="26">
        <v>257</v>
      </c>
      <c r="I470" s="30">
        <v>0.87118644067796613</v>
      </c>
    </row>
    <row r="471" spans="1:9">
      <c r="A471" s="13" t="s">
        <v>171</v>
      </c>
      <c r="B471" s="14" t="s">
        <v>78</v>
      </c>
      <c r="C471" s="14" t="s">
        <v>65</v>
      </c>
      <c r="D471" s="14">
        <v>2013</v>
      </c>
      <c r="E471" s="14">
        <v>2014</v>
      </c>
      <c r="F471" s="14">
        <v>2014</v>
      </c>
      <c r="G471" s="30">
        <v>0.44133697135061389</v>
      </c>
      <c r="H471" s="26">
        <v>5823</v>
      </c>
      <c r="I471" s="30">
        <v>0.86742142112319376</v>
      </c>
    </row>
    <row r="472" spans="1:9">
      <c r="A472" s="13" t="s">
        <v>172</v>
      </c>
      <c r="B472" s="14" t="s">
        <v>77</v>
      </c>
      <c r="C472" s="14" t="s">
        <v>65</v>
      </c>
      <c r="D472" s="14">
        <v>2013</v>
      </c>
      <c r="E472" s="14">
        <v>2014</v>
      </c>
      <c r="F472" s="14">
        <v>2014</v>
      </c>
      <c r="G472" s="30">
        <v>0.41674888019504452</v>
      </c>
      <c r="H472" s="26">
        <v>36751</v>
      </c>
      <c r="I472" s="30">
        <v>0.84726576908889706</v>
      </c>
    </row>
    <row r="473" spans="1:9">
      <c r="A473" s="13" t="s">
        <v>173</v>
      </c>
      <c r="B473" s="14" t="s">
        <v>77</v>
      </c>
      <c r="C473" s="14" t="s">
        <v>65</v>
      </c>
      <c r="D473" s="14">
        <v>2013</v>
      </c>
      <c r="E473" s="14">
        <v>2014</v>
      </c>
      <c r="F473" s="14">
        <v>2014</v>
      </c>
      <c r="G473" s="30">
        <v>0.33831260489257886</v>
      </c>
      <c r="H473" s="26">
        <v>30439</v>
      </c>
      <c r="I473" s="30">
        <v>0.8468922152356575</v>
      </c>
    </row>
    <row r="474" spans="1:9">
      <c r="A474" s="13" t="s">
        <v>174</v>
      </c>
      <c r="B474" s="14" t="s">
        <v>78</v>
      </c>
      <c r="C474" s="14" t="s">
        <v>65</v>
      </c>
      <c r="D474" s="14">
        <v>2013</v>
      </c>
      <c r="E474" s="14">
        <v>2014</v>
      </c>
      <c r="F474" s="14">
        <v>2014</v>
      </c>
      <c r="G474" s="30">
        <v>0.43394074562181617</v>
      </c>
      <c r="H474" s="26">
        <v>68488</v>
      </c>
      <c r="I474" s="30">
        <v>0.7481102809455149</v>
      </c>
    </row>
    <row r="475" spans="1:9">
      <c r="A475" s="13" t="s">
        <v>175</v>
      </c>
      <c r="B475" s="14" t="s">
        <v>78</v>
      </c>
      <c r="C475" s="14" t="s">
        <v>65</v>
      </c>
      <c r="D475" s="14">
        <v>2013</v>
      </c>
      <c r="E475" s="14">
        <v>2014</v>
      </c>
      <c r="F475" s="14">
        <v>2014</v>
      </c>
      <c r="G475" s="30">
        <v>0.37894482425246873</v>
      </c>
      <c r="H475" s="26">
        <v>10975</v>
      </c>
      <c r="I475" s="30">
        <v>0.894020853698273</v>
      </c>
    </row>
    <row r="476" spans="1:9">
      <c r="A476" s="13" t="s">
        <v>176</v>
      </c>
      <c r="B476" s="14" t="s">
        <v>78</v>
      </c>
      <c r="C476" s="14" t="s">
        <v>65</v>
      </c>
      <c r="D476" s="14">
        <v>2013</v>
      </c>
      <c r="E476" s="14">
        <v>2014</v>
      </c>
      <c r="F476" s="14">
        <v>2014</v>
      </c>
      <c r="G476" s="30">
        <v>0.44389446873948774</v>
      </c>
      <c r="H476" s="26">
        <v>9237</v>
      </c>
      <c r="I476" s="30">
        <v>0.8930677753069709</v>
      </c>
    </row>
    <row r="477" spans="1:9">
      <c r="A477" s="13" t="s">
        <v>177</v>
      </c>
      <c r="B477" s="14" t="s">
        <v>78</v>
      </c>
      <c r="C477" s="14" t="s">
        <v>65</v>
      </c>
      <c r="D477" s="14">
        <v>2013</v>
      </c>
      <c r="E477" s="14">
        <v>2014</v>
      </c>
      <c r="F477" s="14">
        <v>2014</v>
      </c>
      <c r="G477" s="30">
        <v>0.38656884875846503</v>
      </c>
      <c r="H477" s="26">
        <v>1370</v>
      </c>
      <c r="I477" s="30">
        <v>0.84307692307692306</v>
      </c>
    </row>
    <row r="478" spans="1:9">
      <c r="A478" s="13" t="s">
        <v>178</v>
      </c>
      <c r="B478" s="14" t="s">
        <v>77</v>
      </c>
      <c r="C478" s="14" t="s">
        <v>65</v>
      </c>
      <c r="D478" s="14">
        <v>2013</v>
      </c>
      <c r="E478" s="14">
        <v>2014</v>
      </c>
      <c r="F478" s="14">
        <v>2014</v>
      </c>
      <c r="G478" s="30">
        <v>0.51063419112852326</v>
      </c>
      <c r="H478" s="26">
        <v>97885</v>
      </c>
      <c r="I478" s="30">
        <v>0.82187237615449205</v>
      </c>
    </row>
    <row r="479" spans="1:9">
      <c r="A479" s="13" t="s">
        <v>179</v>
      </c>
      <c r="B479" s="14" t="s">
        <v>78</v>
      </c>
      <c r="C479" s="14" t="s">
        <v>65</v>
      </c>
      <c r="D479" s="14">
        <v>2013</v>
      </c>
      <c r="E479" s="14">
        <v>2014</v>
      </c>
      <c r="F479" s="14">
        <v>2014</v>
      </c>
      <c r="G479" s="30">
        <v>0.42930137495354886</v>
      </c>
      <c r="H479" s="26">
        <v>4621</v>
      </c>
      <c r="I479" s="30">
        <v>0.87768281101614432</v>
      </c>
    </row>
    <row r="480" spans="1:9">
      <c r="A480" s="13" t="s">
        <v>180</v>
      </c>
      <c r="B480" s="14" t="s">
        <v>77</v>
      </c>
      <c r="C480" s="14" t="s">
        <v>65</v>
      </c>
      <c r="D480" s="14">
        <v>2013</v>
      </c>
      <c r="E480" s="14">
        <v>2014</v>
      </c>
      <c r="F480" s="14">
        <v>2014</v>
      </c>
      <c r="G480" s="30">
        <v>0.34237916984132244</v>
      </c>
      <c r="H480" s="26">
        <v>51677</v>
      </c>
      <c r="I480" s="30">
        <v>0.72047792989989679</v>
      </c>
    </row>
    <row r="481" spans="1:25">
      <c r="A481" s="13" t="s">
        <v>181</v>
      </c>
      <c r="B481" s="14" t="s">
        <v>77</v>
      </c>
      <c r="C481" s="14" t="s">
        <v>65</v>
      </c>
      <c r="D481" s="14">
        <v>2013</v>
      </c>
      <c r="E481" s="14">
        <v>2014</v>
      </c>
      <c r="F481" s="14">
        <v>2014</v>
      </c>
      <c r="G481" s="30">
        <v>0.36783541862420255</v>
      </c>
      <c r="H481" s="26">
        <v>14876</v>
      </c>
      <c r="I481" s="30">
        <v>0.84159312061552383</v>
      </c>
    </row>
    <row r="482" spans="1:25">
      <c r="A482" s="13" t="s">
        <v>182</v>
      </c>
      <c r="B482" s="14" t="s">
        <v>78</v>
      </c>
      <c r="C482" s="14" t="s">
        <v>65</v>
      </c>
      <c r="D482" s="14">
        <v>2013</v>
      </c>
      <c r="E482" s="14">
        <v>2014</v>
      </c>
      <c r="F482" s="14">
        <v>2014</v>
      </c>
      <c r="G482" s="30">
        <v>0.47926939073018049</v>
      </c>
      <c r="H482" s="26">
        <v>11178</v>
      </c>
      <c r="I482" s="30">
        <v>0.84932755869614773</v>
      </c>
    </row>
    <row r="483" spans="1:25">
      <c r="A483" s="56" t="s">
        <v>183</v>
      </c>
      <c r="B483" s="14" t="s">
        <v>66</v>
      </c>
      <c r="C483" s="14" t="s">
        <v>3</v>
      </c>
      <c r="D483" s="14">
        <v>2014</v>
      </c>
      <c r="E483" s="14">
        <v>2014</v>
      </c>
      <c r="F483" s="14">
        <v>2014</v>
      </c>
      <c r="G483" s="30">
        <v>0.36097442550978515</v>
      </c>
      <c r="H483" s="26">
        <v>3567063</v>
      </c>
      <c r="I483" s="30">
        <v>0.80870305093537653</v>
      </c>
      <c r="J483" s="14"/>
      <c r="K483" s="14"/>
      <c r="L483" s="14"/>
      <c r="M483" s="14"/>
      <c r="N483" s="14"/>
      <c r="O483" s="14"/>
      <c r="P483" s="14"/>
      <c r="Q483" s="14"/>
      <c r="R483" s="14"/>
      <c r="S483" s="14"/>
      <c r="T483" s="14"/>
      <c r="U483" s="14"/>
      <c r="V483" s="14"/>
      <c r="W483" s="14"/>
      <c r="X483" s="14"/>
      <c r="Y483" s="14"/>
    </row>
    <row r="484" spans="1:25">
      <c r="A484" s="56" t="s">
        <v>184</v>
      </c>
      <c r="B484" s="14" t="s">
        <v>77</v>
      </c>
      <c r="C484" s="14" t="s">
        <v>3</v>
      </c>
      <c r="D484" s="14">
        <v>2014</v>
      </c>
      <c r="E484" s="14">
        <v>2014</v>
      </c>
      <c r="F484" s="14">
        <v>2014</v>
      </c>
      <c r="G484" s="30">
        <v>0.31750287704195251</v>
      </c>
      <c r="H484" s="26">
        <v>106219</v>
      </c>
      <c r="I484" s="30">
        <v>0.80917048198736941</v>
      </c>
    </row>
    <row r="485" spans="1:25">
      <c r="A485" s="56" t="s">
        <v>185</v>
      </c>
      <c r="B485" s="14" t="s">
        <v>78</v>
      </c>
      <c r="C485" s="14" t="s">
        <v>3</v>
      </c>
      <c r="D485" s="14">
        <v>2014</v>
      </c>
      <c r="E485" s="14">
        <v>2014</v>
      </c>
      <c r="F485" s="14">
        <v>2014</v>
      </c>
      <c r="G485" s="30">
        <v>0.47909967845659163</v>
      </c>
      <c r="H485" s="26">
        <v>149</v>
      </c>
      <c r="I485" s="30">
        <v>0.8370786516853933</v>
      </c>
    </row>
    <row r="486" spans="1:25">
      <c r="A486" s="56" t="s">
        <v>186</v>
      </c>
      <c r="B486" s="14" t="s">
        <v>78</v>
      </c>
      <c r="C486" s="14" t="s">
        <v>3</v>
      </c>
      <c r="D486" s="14">
        <v>2014</v>
      </c>
      <c r="E486" s="14">
        <v>2014</v>
      </c>
      <c r="F486" s="14">
        <v>2014</v>
      </c>
      <c r="G486" s="30">
        <v>0.45014066895904969</v>
      </c>
      <c r="H486" s="26">
        <v>2880</v>
      </c>
      <c r="I486" s="30">
        <v>0.84038517653924716</v>
      </c>
    </row>
    <row r="487" spans="1:25">
      <c r="A487" s="56" t="s">
        <v>187</v>
      </c>
      <c r="B487" s="14" t="s">
        <v>78</v>
      </c>
      <c r="C487" s="14" t="s">
        <v>3</v>
      </c>
      <c r="D487" s="14">
        <v>2014</v>
      </c>
      <c r="E487" s="14">
        <v>2014</v>
      </c>
      <c r="F487" s="14">
        <v>2014</v>
      </c>
      <c r="G487" s="30">
        <v>0.41505129406076724</v>
      </c>
      <c r="H487" s="26">
        <v>27471</v>
      </c>
      <c r="I487" s="30">
        <v>0.87610026789131268</v>
      </c>
    </row>
    <row r="488" spans="1:25">
      <c r="A488" s="56" t="s">
        <v>188</v>
      </c>
      <c r="B488" s="14" t="s">
        <v>78</v>
      </c>
      <c r="C488" s="14" t="s">
        <v>3</v>
      </c>
      <c r="D488" s="14">
        <v>2014</v>
      </c>
      <c r="E488" s="14">
        <v>2014</v>
      </c>
      <c r="F488" s="14">
        <v>2014</v>
      </c>
      <c r="G488" s="30">
        <v>0.44971678956930639</v>
      </c>
      <c r="H488" s="26">
        <v>4208</v>
      </c>
      <c r="I488" s="30">
        <v>0.83145623394586055</v>
      </c>
    </row>
    <row r="489" spans="1:25">
      <c r="A489" s="56" t="s">
        <v>189</v>
      </c>
      <c r="B489" s="14" t="s">
        <v>78</v>
      </c>
      <c r="C489" s="14" t="s">
        <v>3</v>
      </c>
      <c r="D489" s="14">
        <v>2014</v>
      </c>
      <c r="E489" s="14">
        <v>2014</v>
      </c>
      <c r="F489" s="14">
        <v>2014</v>
      </c>
      <c r="G489" s="30">
        <v>0.23558648111332009</v>
      </c>
      <c r="H489" s="26">
        <v>1659</v>
      </c>
      <c r="I489" s="30">
        <v>0.89821331889550626</v>
      </c>
    </row>
    <row r="490" spans="1:25">
      <c r="A490" s="56" t="s">
        <v>190</v>
      </c>
      <c r="B490" s="14" t="s">
        <v>77</v>
      </c>
      <c r="C490" s="14" t="s">
        <v>3</v>
      </c>
      <c r="D490" s="14">
        <v>2014</v>
      </c>
      <c r="E490" s="14">
        <v>2014</v>
      </c>
      <c r="F490" s="14">
        <v>2014</v>
      </c>
      <c r="G490" s="30">
        <v>0.30103418882418792</v>
      </c>
      <c r="H490" s="26">
        <v>58624</v>
      </c>
      <c r="I490" s="30">
        <v>0.80901977560962146</v>
      </c>
    </row>
    <row r="491" spans="1:25">
      <c r="A491" s="56" t="s">
        <v>191</v>
      </c>
      <c r="B491" s="14" t="s">
        <v>78</v>
      </c>
      <c r="C491" s="14" t="s">
        <v>3</v>
      </c>
      <c r="D491" s="14">
        <v>2014</v>
      </c>
      <c r="E491" s="14">
        <v>2014</v>
      </c>
      <c r="F491" s="14">
        <v>2014</v>
      </c>
      <c r="G491" s="30">
        <v>0.46950297409013003</v>
      </c>
      <c r="H491" s="26">
        <v>4657</v>
      </c>
      <c r="I491" s="30">
        <v>0.89402956421578039</v>
      </c>
    </row>
    <row r="492" spans="1:25">
      <c r="A492" s="56" t="s">
        <v>192</v>
      </c>
      <c r="B492" s="14" t="s">
        <v>78</v>
      </c>
      <c r="C492" s="14" t="s">
        <v>3</v>
      </c>
      <c r="D492" s="14">
        <v>2014</v>
      </c>
      <c r="E492" s="14">
        <v>2014</v>
      </c>
      <c r="F492" s="14">
        <v>2014</v>
      </c>
      <c r="G492" s="30">
        <v>0.36011090054046468</v>
      </c>
      <c r="H492" s="26">
        <v>10261</v>
      </c>
      <c r="I492" s="30">
        <v>0.82596796264992356</v>
      </c>
    </row>
    <row r="493" spans="1:25">
      <c r="A493" s="13" t="s">
        <v>134</v>
      </c>
      <c r="B493" s="14" t="s">
        <v>77</v>
      </c>
      <c r="C493" s="14" t="s">
        <v>3</v>
      </c>
      <c r="D493" s="14">
        <v>2014</v>
      </c>
      <c r="E493" s="14">
        <v>2014</v>
      </c>
      <c r="F493" s="14">
        <v>2014</v>
      </c>
      <c r="G493" s="30">
        <v>0.50935542479051987</v>
      </c>
      <c r="H493" s="26">
        <v>187835</v>
      </c>
      <c r="I493" s="30">
        <v>0.81841036634250064</v>
      </c>
    </row>
    <row r="494" spans="1:25">
      <c r="A494" s="13" t="s">
        <v>135</v>
      </c>
      <c r="B494" s="14" t="s">
        <v>78</v>
      </c>
      <c r="C494" s="14" t="s">
        <v>3</v>
      </c>
      <c r="D494" s="14">
        <v>2014</v>
      </c>
      <c r="E494" s="14">
        <v>2014</v>
      </c>
      <c r="F494" s="14">
        <v>2014</v>
      </c>
      <c r="G494" s="30">
        <v>0.34780382922084568</v>
      </c>
      <c r="H494" s="26">
        <v>3397</v>
      </c>
      <c r="I494" s="30">
        <v>0.91194630872483218</v>
      </c>
    </row>
    <row r="495" spans="1:25">
      <c r="A495" s="13" t="s">
        <v>136</v>
      </c>
      <c r="B495" s="14" t="s">
        <v>78</v>
      </c>
      <c r="C495" s="14" t="s">
        <v>3</v>
      </c>
      <c r="D495" s="14">
        <v>2014</v>
      </c>
      <c r="E495" s="14">
        <v>2014</v>
      </c>
      <c r="F495" s="14">
        <v>2014</v>
      </c>
      <c r="G495" s="30">
        <v>0.39984579389556524</v>
      </c>
      <c r="H495" s="26">
        <v>15039</v>
      </c>
      <c r="I495" s="30">
        <v>0.84153097196575455</v>
      </c>
    </row>
    <row r="496" spans="1:25">
      <c r="A496" s="13" t="s">
        <v>137</v>
      </c>
      <c r="B496" s="14" t="s">
        <v>78</v>
      </c>
      <c r="C496" s="14" t="s">
        <v>3</v>
      </c>
      <c r="D496" s="14">
        <v>2014</v>
      </c>
      <c r="E496" s="14">
        <v>2014</v>
      </c>
      <c r="F496" s="14">
        <v>2014</v>
      </c>
      <c r="G496" s="30">
        <v>0.48265489436962972</v>
      </c>
      <c r="H496" s="26">
        <v>34658</v>
      </c>
      <c r="I496" s="30">
        <v>0.88700637268702176</v>
      </c>
    </row>
    <row r="497" spans="1:9">
      <c r="A497" s="13" t="s">
        <v>138</v>
      </c>
      <c r="B497" s="14" t="s">
        <v>78</v>
      </c>
      <c r="C497" s="14" t="s">
        <v>3</v>
      </c>
      <c r="D497" s="14">
        <v>2014</v>
      </c>
      <c r="E497" s="14">
        <v>2014</v>
      </c>
      <c r="F497" s="14">
        <v>2014</v>
      </c>
      <c r="G497" s="30">
        <v>0.38469557964970807</v>
      </c>
      <c r="H497" s="26">
        <v>1845</v>
      </c>
      <c r="I497" s="30">
        <v>0.8637640449438202</v>
      </c>
    </row>
    <row r="498" spans="1:9">
      <c r="A498" s="13" t="s">
        <v>139</v>
      </c>
      <c r="B498" s="14" t="s">
        <v>78</v>
      </c>
      <c r="C498" s="14" t="s">
        <v>3</v>
      </c>
      <c r="D498" s="14">
        <v>2014</v>
      </c>
      <c r="E498" s="14">
        <v>2014</v>
      </c>
      <c r="F498" s="14">
        <v>2014</v>
      </c>
      <c r="G498" s="30">
        <v>0.43268835050363985</v>
      </c>
      <c r="H498" s="26">
        <v>128267</v>
      </c>
      <c r="I498" s="30">
        <v>0.8508026001591934</v>
      </c>
    </row>
    <row r="499" spans="1:9">
      <c r="A499" s="13" t="s">
        <v>140</v>
      </c>
      <c r="B499" s="14" t="s">
        <v>78</v>
      </c>
      <c r="C499" s="14" t="s">
        <v>3</v>
      </c>
      <c r="D499" s="14">
        <v>2014</v>
      </c>
      <c r="E499" s="14">
        <v>2014</v>
      </c>
      <c r="F499" s="14">
        <v>2014</v>
      </c>
      <c r="G499" s="30">
        <v>0.47478693181818182</v>
      </c>
      <c r="H499" s="26">
        <v>21392</v>
      </c>
      <c r="I499" s="30">
        <v>0.88715630572720106</v>
      </c>
    </row>
    <row r="500" spans="1:9">
      <c r="A500" s="13" t="s">
        <v>141</v>
      </c>
      <c r="B500" s="14" t="s">
        <v>78</v>
      </c>
      <c r="C500" s="14" t="s">
        <v>3</v>
      </c>
      <c r="D500" s="14">
        <v>2014</v>
      </c>
      <c r="E500" s="14">
        <v>2014</v>
      </c>
      <c r="F500" s="14">
        <v>2014</v>
      </c>
      <c r="G500" s="30">
        <v>0.40556931750234904</v>
      </c>
      <c r="H500" s="26">
        <v>9496</v>
      </c>
      <c r="I500" s="30">
        <v>0.86753151836287223</v>
      </c>
    </row>
    <row r="501" spans="1:9">
      <c r="A501" s="13" t="s">
        <v>142</v>
      </c>
      <c r="B501" s="14" t="s">
        <v>78</v>
      </c>
      <c r="C501" s="14" t="s">
        <v>3</v>
      </c>
      <c r="D501" s="14">
        <v>2014</v>
      </c>
      <c r="E501" s="14">
        <v>2014</v>
      </c>
      <c r="F501" s="14">
        <v>2014</v>
      </c>
      <c r="G501" s="30">
        <v>0.45816733067729082</v>
      </c>
      <c r="H501" s="26">
        <v>2875</v>
      </c>
      <c r="I501" s="30">
        <v>0.89815682599187752</v>
      </c>
    </row>
    <row r="502" spans="1:9">
      <c r="A502" s="13" t="s">
        <v>143</v>
      </c>
      <c r="B502" s="14" t="s">
        <v>79</v>
      </c>
      <c r="C502" s="14" t="s">
        <v>3</v>
      </c>
      <c r="D502" s="14">
        <v>2014</v>
      </c>
      <c r="E502" s="14">
        <v>2014</v>
      </c>
      <c r="F502" s="14">
        <v>2014</v>
      </c>
      <c r="G502" s="30">
        <v>0.31459085250150104</v>
      </c>
      <c r="H502" s="26">
        <v>941018</v>
      </c>
      <c r="I502" s="30">
        <v>0.78616542408677892</v>
      </c>
    </row>
    <row r="503" spans="1:9">
      <c r="A503" s="13" t="s">
        <v>144</v>
      </c>
      <c r="B503" s="14" t="s">
        <v>78</v>
      </c>
      <c r="C503" s="14" t="s">
        <v>3</v>
      </c>
      <c r="D503" s="14">
        <v>2014</v>
      </c>
      <c r="E503" s="14">
        <v>2014</v>
      </c>
      <c r="F503" s="14">
        <v>2014</v>
      </c>
      <c r="G503" s="30">
        <v>0.46560014141771255</v>
      </c>
      <c r="H503" s="26">
        <v>26339</v>
      </c>
      <c r="I503" s="30">
        <v>0.91353357380688127</v>
      </c>
    </row>
    <row r="504" spans="1:9">
      <c r="A504" s="13" t="s">
        <v>145</v>
      </c>
      <c r="B504" s="14" t="s">
        <v>78</v>
      </c>
      <c r="C504" s="14" t="s">
        <v>3</v>
      </c>
      <c r="D504" s="14">
        <v>2014</v>
      </c>
      <c r="E504" s="14">
        <v>2014</v>
      </c>
      <c r="F504" s="14">
        <v>2014</v>
      </c>
      <c r="G504" s="30">
        <v>0.27712260594178856</v>
      </c>
      <c r="H504" s="26">
        <v>9188</v>
      </c>
      <c r="I504" s="30">
        <v>0.89717800995996488</v>
      </c>
    </row>
    <row r="505" spans="1:9">
      <c r="A505" s="13" t="s">
        <v>146</v>
      </c>
      <c r="B505" s="14" t="s">
        <v>78</v>
      </c>
      <c r="C505" s="14" t="s">
        <v>3</v>
      </c>
      <c r="D505" s="14">
        <v>2014</v>
      </c>
      <c r="E505" s="14">
        <v>2014</v>
      </c>
      <c r="F505" s="14">
        <v>2014</v>
      </c>
      <c r="G505" s="30">
        <v>0.4682299546142209</v>
      </c>
      <c r="H505" s="26">
        <v>1857</v>
      </c>
      <c r="I505" s="30">
        <v>0.89970930232558144</v>
      </c>
    </row>
    <row r="506" spans="1:9">
      <c r="A506" s="13" t="s">
        <v>147</v>
      </c>
      <c r="B506" s="14" t="s">
        <v>78</v>
      </c>
      <c r="C506" s="14" t="s">
        <v>3</v>
      </c>
      <c r="D506" s="14">
        <v>2014</v>
      </c>
      <c r="E506" s="14">
        <v>2014</v>
      </c>
      <c r="F506" s="14">
        <v>2014</v>
      </c>
      <c r="G506" s="30">
        <v>0.36711449517037409</v>
      </c>
      <c r="H506" s="26">
        <v>11668</v>
      </c>
      <c r="I506" s="30">
        <v>0.83954525831054827</v>
      </c>
    </row>
    <row r="507" spans="1:9">
      <c r="A507" s="13" t="s">
        <v>148</v>
      </c>
      <c r="B507" s="14" t="s">
        <v>78</v>
      </c>
      <c r="C507" s="14" t="s">
        <v>3</v>
      </c>
      <c r="D507" s="14">
        <v>2014</v>
      </c>
      <c r="E507" s="14">
        <v>2014</v>
      </c>
      <c r="F507" s="14">
        <v>2014</v>
      </c>
      <c r="G507" s="30">
        <v>0.47237243848046018</v>
      </c>
      <c r="H507" s="26">
        <v>49353</v>
      </c>
      <c r="I507" s="30">
        <v>0.86195574340255343</v>
      </c>
    </row>
    <row r="508" spans="1:9">
      <c r="A508" s="13" t="s">
        <v>149</v>
      </c>
      <c r="B508" s="14" t="s">
        <v>78</v>
      </c>
      <c r="C508" s="14" t="s">
        <v>3</v>
      </c>
      <c r="D508" s="14">
        <v>2014</v>
      </c>
      <c r="E508" s="14">
        <v>2014</v>
      </c>
      <c r="F508" s="14">
        <v>2014</v>
      </c>
      <c r="G508" s="30">
        <v>0.34114793856103476</v>
      </c>
      <c r="H508" s="26">
        <v>844</v>
      </c>
      <c r="I508" s="30">
        <v>0.89029535864978904</v>
      </c>
    </row>
    <row r="509" spans="1:9">
      <c r="A509" s="13" t="s">
        <v>150</v>
      </c>
      <c r="B509" s="14" t="s">
        <v>78</v>
      </c>
      <c r="C509" s="14" t="s">
        <v>3</v>
      </c>
      <c r="D509" s="14">
        <v>2014</v>
      </c>
      <c r="E509" s="14">
        <v>2014</v>
      </c>
      <c r="F509" s="14">
        <v>2014</v>
      </c>
      <c r="G509" s="30">
        <v>0.2593320235756385</v>
      </c>
      <c r="H509" s="26">
        <v>660</v>
      </c>
      <c r="I509" s="30">
        <v>0.72847682119205293</v>
      </c>
    </row>
    <row r="510" spans="1:9">
      <c r="A510" s="13" t="s">
        <v>151</v>
      </c>
      <c r="B510" s="14" t="s">
        <v>78</v>
      </c>
      <c r="C510" s="14" t="s">
        <v>3</v>
      </c>
      <c r="D510" s="14">
        <v>2014</v>
      </c>
      <c r="E510" s="14">
        <v>2014</v>
      </c>
      <c r="F510" s="14">
        <v>2014</v>
      </c>
      <c r="G510" s="30">
        <v>0.35503997324984043</v>
      </c>
      <c r="H510" s="26">
        <v>46719</v>
      </c>
      <c r="I510" s="30">
        <v>0.88350763062841586</v>
      </c>
    </row>
    <row r="511" spans="1:9">
      <c r="A511" s="13" t="s">
        <v>152</v>
      </c>
      <c r="B511" s="14" t="s">
        <v>78</v>
      </c>
      <c r="C511" s="14" t="s">
        <v>3</v>
      </c>
      <c r="D511" s="14">
        <v>2014</v>
      </c>
      <c r="E511" s="14">
        <v>2014</v>
      </c>
      <c r="F511" s="14">
        <v>2014</v>
      </c>
      <c r="G511" s="30">
        <v>0.26257161043921068</v>
      </c>
      <c r="H511" s="26">
        <v>6600</v>
      </c>
      <c r="I511" s="30">
        <v>0.88471849865951746</v>
      </c>
    </row>
    <row r="512" spans="1:9">
      <c r="A512" s="13" t="s">
        <v>153</v>
      </c>
      <c r="B512" s="14" t="s">
        <v>78</v>
      </c>
      <c r="C512" s="14" t="s">
        <v>3</v>
      </c>
      <c r="D512" s="14">
        <v>2014</v>
      </c>
      <c r="E512" s="14">
        <v>2014</v>
      </c>
      <c r="F512" s="14">
        <v>2014</v>
      </c>
      <c r="G512" s="30">
        <v>0.36461716298783509</v>
      </c>
      <c r="H512" s="26">
        <v>6624</v>
      </c>
      <c r="I512" s="30">
        <v>0.84082254379284083</v>
      </c>
    </row>
    <row r="513" spans="1:9">
      <c r="A513" s="13" t="s">
        <v>154</v>
      </c>
      <c r="B513" s="14" t="s">
        <v>77</v>
      </c>
      <c r="C513" s="14" t="s">
        <v>3</v>
      </c>
      <c r="D513" s="14">
        <v>2014</v>
      </c>
      <c r="E513" s="14">
        <v>2014</v>
      </c>
      <c r="F513" s="14">
        <v>2014</v>
      </c>
      <c r="G513" s="30">
        <v>0.31526436725038987</v>
      </c>
      <c r="H513" s="26">
        <v>204983</v>
      </c>
      <c r="I513" s="30">
        <v>0.82668435783479455</v>
      </c>
    </row>
    <row r="514" spans="1:9">
      <c r="A514" s="13" t="s">
        <v>155</v>
      </c>
      <c r="B514" s="14" t="s">
        <v>77</v>
      </c>
      <c r="C514" s="14" t="s">
        <v>3</v>
      </c>
      <c r="D514" s="14">
        <v>2014</v>
      </c>
      <c r="E514" s="14">
        <v>2014</v>
      </c>
      <c r="F514" s="14">
        <v>2014</v>
      </c>
      <c r="G514" s="30">
        <v>0.29994707594601744</v>
      </c>
      <c r="H514" s="26">
        <v>13602</v>
      </c>
      <c r="I514" s="30">
        <v>0.73639759623193113</v>
      </c>
    </row>
    <row r="515" spans="1:9">
      <c r="A515" s="13" t="s">
        <v>156</v>
      </c>
      <c r="B515" s="14" t="s">
        <v>78</v>
      </c>
      <c r="C515" s="14" t="s">
        <v>3</v>
      </c>
      <c r="D515" s="14">
        <v>2014</v>
      </c>
      <c r="E515" s="14">
        <v>2014</v>
      </c>
      <c r="F515" s="14">
        <v>2014</v>
      </c>
      <c r="G515" s="30">
        <v>0.35507411630558722</v>
      </c>
      <c r="H515" s="26">
        <v>1557</v>
      </c>
      <c r="I515" s="30">
        <v>0.82206969376979933</v>
      </c>
    </row>
    <row r="516" spans="1:9">
      <c r="A516" s="13" t="s">
        <v>157</v>
      </c>
      <c r="B516" s="14" t="s">
        <v>78</v>
      </c>
      <c r="C516" s="14" t="s">
        <v>3</v>
      </c>
      <c r="D516" s="14">
        <v>2014</v>
      </c>
      <c r="E516" s="14">
        <v>2014</v>
      </c>
      <c r="F516" s="14">
        <v>2014</v>
      </c>
      <c r="G516" s="30">
        <v>0.38360553351176163</v>
      </c>
      <c r="H516" s="26">
        <v>217428</v>
      </c>
      <c r="I516" s="30">
        <v>0.75477226100509942</v>
      </c>
    </row>
    <row r="517" spans="1:9">
      <c r="A517" s="13" t="s">
        <v>158</v>
      </c>
      <c r="B517" s="14" t="s">
        <v>77</v>
      </c>
      <c r="C517" s="14" t="s">
        <v>3</v>
      </c>
      <c r="D517" s="14">
        <v>2014</v>
      </c>
      <c r="E517" s="14">
        <v>2014</v>
      </c>
      <c r="F517" s="14">
        <v>2014</v>
      </c>
      <c r="G517" s="30">
        <v>0.42362382890199624</v>
      </c>
      <c r="H517" s="26">
        <v>171868</v>
      </c>
      <c r="I517" s="30">
        <v>0.80527013667308567</v>
      </c>
    </row>
    <row r="518" spans="1:9">
      <c r="A518" s="13" t="s">
        <v>159</v>
      </c>
      <c r="B518" s="14" t="s">
        <v>78</v>
      </c>
      <c r="C518" s="14" t="s">
        <v>3</v>
      </c>
      <c r="D518" s="14">
        <v>2014</v>
      </c>
      <c r="E518" s="14">
        <v>2014</v>
      </c>
      <c r="F518" s="14">
        <v>2014</v>
      </c>
      <c r="G518" s="30">
        <v>0.38972118185601334</v>
      </c>
      <c r="H518" s="26">
        <v>5619</v>
      </c>
      <c r="I518" s="30">
        <v>0.87523364485981303</v>
      </c>
    </row>
    <row r="519" spans="1:9">
      <c r="A519" s="13" t="s">
        <v>160</v>
      </c>
      <c r="B519" s="14" t="s">
        <v>78</v>
      </c>
      <c r="C519" s="14" t="s">
        <v>3</v>
      </c>
      <c r="D519" s="14">
        <v>2014</v>
      </c>
      <c r="E519" s="14">
        <v>2014</v>
      </c>
      <c r="F519" s="14">
        <v>2014</v>
      </c>
      <c r="G519" s="30">
        <v>0.46511890160069946</v>
      </c>
      <c r="H519" s="26">
        <v>301091</v>
      </c>
      <c r="I519" s="30">
        <v>0.7939451631446548</v>
      </c>
    </row>
    <row r="520" spans="1:9">
      <c r="A520" s="13" t="s">
        <v>161</v>
      </c>
      <c r="B520" s="14" t="s">
        <v>77</v>
      </c>
      <c r="C520" s="14" t="s">
        <v>3</v>
      </c>
      <c r="D520" s="14">
        <v>2014</v>
      </c>
      <c r="E520" s="14">
        <v>2014</v>
      </c>
      <c r="F520" s="14">
        <v>2014</v>
      </c>
      <c r="G520" s="30">
        <v>0.35502656844785696</v>
      </c>
      <c r="H520" s="26">
        <v>218614</v>
      </c>
      <c r="I520" s="30">
        <v>0.79105935821910867</v>
      </c>
    </row>
    <row r="521" spans="1:9">
      <c r="A521" s="13" t="s">
        <v>162</v>
      </c>
      <c r="B521" s="14" t="s">
        <v>77</v>
      </c>
      <c r="C521" s="14" t="s">
        <v>3</v>
      </c>
      <c r="D521" s="14">
        <v>2014</v>
      </c>
      <c r="E521" s="14">
        <v>2014</v>
      </c>
      <c r="F521" s="14">
        <v>2014</v>
      </c>
      <c r="G521" s="30">
        <v>0.20875924920721081</v>
      </c>
      <c r="H521" s="26">
        <v>36536</v>
      </c>
      <c r="I521" s="30">
        <v>0.71305060598372338</v>
      </c>
    </row>
    <row r="522" spans="1:9">
      <c r="A522" s="13" t="s">
        <v>163</v>
      </c>
      <c r="B522" s="14" t="s">
        <v>78</v>
      </c>
      <c r="C522" s="14" t="s">
        <v>3</v>
      </c>
      <c r="D522" s="14">
        <v>2014</v>
      </c>
      <c r="E522" s="14">
        <v>2014</v>
      </c>
      <c r="F522" s="14">
        <v>2014</v>
      </c>
      <c r="G522" s="30">
        <v>0.44230922432793679</v>
      </c>
      <c r="H522" s="26">
        <v>99938</v>
      </c>
      <c r="I522" s="30">
        <v>0.8559193566344927</v>
      </c>
    </row>
    <row r="523" spans="1:9">
      <c r="A523" s="13" t="s">
        <v>164</v>
      </c>
      <c r="B523" s="14" t="s">
        <v>77</v>
      </c>
      <c r="C523" s="14" t="s">
        <v>3</v>
      </c>
      <c r="D523" s="14">
        <v>2014</v>
      </c>
      <c r="E523" s="14">
        <v>2014</v>
      </c>
      <c r="F523" s="14">
        <v>2014</v>
      </c>
      <c r="G523" s="30">
        <v>0.3251043191401044</v>
      </c>
      <c r="H523" s="26">
        <v>14881</v>
      </c>
      <c r="I523" s="30">
        <v>0.80100118419636124</v>
      </c>
    </row>
    <row r="524" spans="1:9">
      <c r="A524" s="13" t="s">
        <v>165</v>
      </c>
      <c r="B524" s="14" t="s">
        <v>77</v>
      </c>
      <c r="C524" s="14" t="s">
        <v>3</v>
      </c>
      <c r="D524" s="14">
        <v>2014</v>
      </c>
      <c r="E524" s="14">
        <v>2014</v>
      </c>
      <c r="F524" s="14">
        <v>2014</v>
      </c>
      <c r="G524" s="30">
        <v>0.23231555206233126</v>
      </c>
      <c r="H524" s="26">
        <v>27193</v>
      </c>
      <c r="I524" s="30">
        <v>0.83639886811023623</v>
      </c>
    </row>
    <row r="525" spans="1:9">
      <c r="A525" s="13" t="s">
        <v>166</v>
      </c>
      <c r="B525" s="14" t="s">
        <v>77</v>
      </c>
      <c r="C525" s="14" t="s">
        <v>3</v>
      </c>
      <c r="D525" s="14">
        <v>2014</v>
      </c>
      <c r="E525" s="14">
        <v>2014</v>
      </c>
      <c r="F525" s="14">
        <v>2014</v>
      </c>
      <c r="G525" s="30">
        <v>0.29567579805297711</v>
      </c>
      <c r="H525" s="26">
        <v>31344</v>
      </c>
      <c r="I525" s="30">
        <v>0.86199878994554757</v>
      </c>
    </row>
    <row r="526" spans="1:9">
      <c r="A526" s="13" t="s">
        <v>167</v>
      </c>
      <c r="B526" s="14" t="s">
        <v>77</v>
      </c>
      <c r="C526" s="14" t="s">
        <v>3</v>
      </c>
      <c r="D526" s="14">
        <v>2014</v>
      </c>
      <c r="E526" s="14">
        <v>2014</v>
      </c>
      <c r="F526" s="14">
        <v>2014</v>
      </c>
      <c r="G526" s="30">
        <v>0.2735091057986262</v>
      </c>
      <c r="H526" s="26">
        <v>93850</v>
      </c>
      <c r="I526" s="30">
        <v>0.82994340290060131</v>
      </c>
    </row>
    <row r="527" spans="1:9">
      <c r="A527" s="13" t="s">
        <v>168</v>
      </c>
      <c r="B527" s="14" t="s">
        <v>77</v>
      </c>
      <c r="C527" s="14" t="s">
        <v>3</v>
      </c>
      <c r="D527" s="14">
        <v>2014</v>
      </c>
      <c r="E527" s="14">
        <v>2014</v>
      </c>
      <c r="F527" s="14">
        <v>2014</v>
      </c>
      <c r="G527" s="30">
        <v>0.34724305095385904</v>
      </c>
      <c r="H527" s="26">
        <v>19913</v>
      </c>
      <c r="I527" s="30">
        <v>0.80750202757502032</v>
      </c>
    </row>
    <row r="528" spans="1:9">
      <c r="A528" s="13" t="s">
        <v>169</v>
      </c>
      <c r="B528" s="14" t="s">
        <v>78</v>
      </c>
      <c r="C528" s="14" t="s">
        <v>3</v>
      </c>
      <c r="D528" s="14">
        <v>2014</v>
      </c>
      <c r="E528" s="14">
        <v>2014</v>
      </c>
      <c r="F528" s="14">
        <v>2014</v>
      </c>
      <c r="G528" s="30">
        <v>0.40175614556327233</v>
      </c>
      <c r="H528" s="26">
        <v>21230</v>
      </c>
      <c r="I528" s="30">
        <v>0.867026055705301</v>
      </c>
    </row>
    <row r="529" spans="1:25">
      <c r="A529" s="13" t="s">
        <v>170</v>
      </c>
      <c r="B529" s="14" t="s">
        <v>78</v>
      </c>
      <c r="C529" s="14" t="s">
        <v>3</v>
      </c>
      <c r="D529" s="14">
        <v>2014</v>
      </c>
      <c r="E529" s="14">
        <v>2014</v>
      </c>
      <c r="F529" s="14">
        <v>2014</v>
      </c>
      <c r="G529" s="30">
        <v>0.38176638176638178</v>
      </c>
      <c r="H529" s="26">
        <v>268</v>
      </c>
      <c r="I529" s="30">
        <v>0.87581699346405228</v>
      </c>
    </row>
    <row r="530" spans="1:25">
      <c r="A530" s="13" t="s">
        <v>171</v>
      </c>
      <c r="B530" s="14" t="s">
        <v>78</v>
      </c>
      <c r="C530" s="14" t="s">
        <v>3</v>
      </c>
      <c r="D530" s="14">
        <v>2014</v>
      </c>
      <c r="E530" s="14">
        <v>2014</v>
      </c>
      <c r="F530" s="14">
        <v>2014</v>
      </c>
      <c r="G530" s="30">
        <v>0.44722602986797488</v>
      </c>
      <c r="H530" s="26">
        <v>6199</v>
      </c>
      <c r="I530" s="30">
        <v>0.87630760531523888</v>
      </c>
    </row>
    <row r="531" spans="1:25">
      <c r="A531" s="13" t="s">
        <v>172</v>
      </c>
      <c r="B531" s="14" t="s">
        <v>77</v>
      </c>
      <c r="C531" s="14" t="s">
        <v>3</v>
      </c>
      <c r="D531" s="14">
        <v>2014</v>
      </c>
      <c r="E531" s="14">
        <v>2014</v>
      </c>
      <c r="F531" s="14">
        <v>2014</v>
      </c>
      <c r="G531" s="30">
        <v>0.40497820949242208</v>
      </c>
      <c r="H531" s="26">
        <v>37356</v>
      </c>
      <c r="I531" s="30">
        <v>0.85751669995179391</v>
      </c>
    </row>
    <row r="532" spans="1:25">
      <c r="A532" s="13" t="s">
        <v>173</v>
      </c>
      <c r="B532" s="14" t="s">
        <v>77</v>
      </c>
      <c r="C532" s="14" t="s">
        <v>3</v>
      </c>
      <c r="D532" s="14">
        <v>2014</v>
      </c>
      <c r="E532" s="14">
        <v>2014</v>
      </c>
      <c r="F532" s="14">
        <v>2014</v>
      </c>
      <c r="G532" s="30">
        <v>0.32349381741646938</v>
      </c>
      <c r="H532" s="26">
        <v>30740</v>
      </c>
      <c r="I532" s="30">
        <v>0.85211365211365209</v>
      </c>
    </row>
    <row r="533" spans="1:25">
      <c r="A533" s="13" t="s">
        <v>174</v>
      </c>
      <c r="B533" s="14" t="s">
        <v>78</v>
      </c>
      <c r="C533" s="14" t="s">
        <v>3</v>
      </c>
      <c r="D533" s="14">
        <v>2014</v>
      </c>
      <c r="E533" s="14">
        <v>2014</v>
      </c>
      <c r="F533" s="14">
        <v>2014</v>
      </c>
      <c r="G533" s="30">
        <v>0.43723580330213435</v>
      </c>
      <c r="H533" s="26">
        <v>75818</v>
      </c>
      <c r="I533" s="30">
        <v>0.80829424307036246</v>
      </c>
    </row>
    <row r="534" spans="1:25">
      <c r="A534" s="13" t="s">
        <v>175</v>
      </c>
      <c r="B534" s="14" t="s">
        <v>78</v>
      </c>
      <c r="C534" s="14" t="s">
        <v>3</v>
      </c>
      <c r="D534" s="14">
        <v>2014</v>
      </c>
      <c r="E534" s="14">
        <v>2014</v>
      </c>
      <c r="F534" s="14">
        <v>2014</v>
      </c>
      <c r="G534" s="30">
        <v>0.35801366910904503</v>
      </c>
      <c r="H534" s="26">
        <v>11629</v>
      </c>
      <c r="I534" s="30">
        <v>0.89474494114026315</v>
      </c>
    </row>
    <row r="535" spans="1:25">
      <c r="A535" s="13" t="s">
        <v>176</v>
      </c>
      <c r="B535" s="14" t="s">
        <v>78</v>
      </c>
      <c r="C535" s="14" t="s">
        <v>3</v>
      </c>
      <c r="D535" s="14">
        <v>2014</v>
      </c>
      <c r="E535" s="14">
        <v>2014</v>
      </c>
      <c r="F535" s="14">
        <v>2014</v>
      </c>
      <c r="G535" s="30">
        <v>0.42735878405404204</v>
      </c>
      <c r="H535" s="26">
        <v>9616</v>
      </c>
      <c r="I535" s="30">
        <v>0.89368029739776955</v>
      </c>
    </row>
    <row r="536" spans="1:25">
      <c r="A536" s="13" t="s">
        <v>177</v>
      </c>
      <c r="B536" s="14" t="s">
        <v>78</v>
      </c>
      <c r="C536" s="14" t="s">
        <v>3</v>
      </c>
      <c r="D536" s="14">
        <v>2014</v>
      </c>
      <c r="E536" s="14">
        <v>2014</v>
      </c>
      <c r="F536" s="14">
        <v>2014</v>
      </c>
      <c r="G536" s="30">
        <v>0.38471922246220303</v>
      </c>
      <c r="H536" s="26">
        <v>1425</v>
      </c>
      <c r="I536" s="30">
        <v>0.83922261484098937</v>
      </c>
    </row>
    <row r="537" spans="1:25">
      <c r="A537" s="13" t="s">
        <v>178</v>
      </c>
      <c r="B537" s="14" t="s">
        <v>77</v>
      </c>
      <c r="C537" s="14" t="s">
        <v>3</v>
      </c>
      <c r="D537" s="14">
        <v>2014</v>
      </c>
      <c r="E537" s="14">
        <v>2014</v>
      </c>
      <c r="F537" s="14">
        <v>2014</v>
      </c>
      <c r="G537" s="30">
        <v>0.51362852780377288</v>
      </c>
      <c r="H537" s="26">
        <v>104282</v>
      </c>
      <c r="I537" s="30">
        <v>0.85824568334074036</v>
      </c>
    </row>
    <row r="538" spans="1:25">
      <c r="A538" s="13" t="s">
        <v>179</v>
      </c>
      <c r="B538" s="14" t="s">
        <v>78</v>
      </c>
      <c r="C538" s="14" t="s">
        <v>3</v>
      </c>
      <c r="D538" s="14">
        <v>2014</v>
      </c>
      <c r="E538" s="14">
        <v>2014</v>
      </c>
      <c r="F538" s="14">
        <v>2014</v>
      </c>
      <c r="G538" s="30">
        <v>0.40507502950598551</v>
      </c>
      <c r="H538" s="26">
        <v>4805</v>
      </c>
      <c r="I538" s="30">
        <v>0.88278522873415399</v>
      </c>
    </row>
    <row r="539" spans="1:25">
      <c r="A539" s="13" t="s">
        <v>180</v>
      </c>
      <c r="B539" s="14" t="s">
        <v>77</v>
      </c>
      <c r="C539" s="14" t="s">
        <v>3</v>
      </c>
      <c r="D539" s="14">
        <v>2014</v>
      </c>
      <c r="E539" s="14">
        <v>2014</v>
      </c>
      <c r="F539" s="14">
        <v>2014</v>
      </c>
      <c r="G539" s="30">
        <v>0.33029571266576185</v>
      </c>
      <c r="H539" s="26">
        <v>56216</v>
      </c>
      <c r="I539" s="30">
        <v>0.77682889754857254</v>
      </c>
    </row>
    <row r="540" spans="1:25">
      <c r="A540" s="13" t="s">
        <v>181</v>
      </c>
      <c r="B540" s="14" t="s">
        <v>77</v>
      </c>
      <c r="C540" s="14" t="s">
        <v>3</v>
      </c>
      <c r="D540" s="14">
        <v>2014</v>
      </c>
      <c r="E540" s="14">
        <v>2014</v>
      </c>
      <c r="F540" s="14">
        <v>2014</v>
      </c>
      <c r="G540" s="30">
        <v>0.36753735706101071</v>
      </c>
      <c r="H540" s="26">
        <v>15717</v>
      </c>
      <c r="I540" s="30">
        <v>0.85237811161125876</v>
      </c>
    </row>
    <row r="541" spans="1:25">
      <c r="A541" s="13" t="s">
        <v>182</v>
      </c>
      <c r="B541" s="14" t="s">
        <v>78</v>
      </c>
      <c r="C541" s="14" t="s">
        <v>3</v>
      </c>
      <c r="D541" s="14">
        <v>2014</v>
      </c>
      <c r="E541" s="14">
        <v>2014</v>
      </c>
      <c r="F541" s="14">
        <v>2014</v>
      </c>
      <c r="G541" s="30">
        <v>0.46422682485421274</v>
      </c>
      <c r="H541" s="26">
        <v>11543</v>
      </c>
      <c r="I541" s="30">
        <v>0.86135363032609502</v>
      </c>
    </row>
    <row r="542" spans="1:25">
      <c r="A542" s="56" t="s">
        <v>183</v>
      </c>
      <c r="B542" s="14" t="s">
        <v>66</v>
      </c>
      <c r="C542" s="14" t="s">
        <v>62</v>
      </c>
      <c r="D542" s="14">
        <v>2014</v>
      </c>
      <c r="E542" s="14">
        <v>2014</v>
      </c>
      <c r="F542" s="14">
        <v>2014</v>
      </c>
      <c r="G542" s="30">
        <v>0.34316739952152342</v>
      </c>
      <c r="H542" s="26">
        <v>3856286</v>
      </c>
      <c r="I542" s="30">
        <v>0.87297937580717999</v>
      </c>
      <c r="J542" s="14"/>
      <c r="K542" s="14"/>
      <c r="L542" s="14"/>
      <c r="M542" s="14"/>
      <c r="N542" s="14"/>
      <c r="O542" s="14"/>
      <c r="P542" s="14"/>
      <c r="Q542" s="14"/>
      <c r="R542" s="14"/>
      <c r="S542" s="14"/>
      <c r="T542" s="14"/>
      <c r="U542" s="14"/>
      <c r="V542" s="14"/>
      <c r="W542" s="14"/>
      <c r="X542" s="14"/>
      <c r="Y542" s="14"/>
    </row>
    <row r="543" spans="1:25">
      <c r="A543" s="56" t="s">
        <v>184</v>
      </c>
      <c r="B543" s="14" t="s">
        <v>77</v>
      </c>
      <c r="C543" s="14" t="s">
        <v>62</v>
      </c>
      <c r="D543" s="14">
        <v>2014</v>
      </c>
      <c r="E543" s="14">
        <v>2014</v>
      </c>
      <c r="F543" s="14">
        <v>2014</v>
      </c>
      <c r="G543" s="30">
        <v>0.29620629384497815</v>
      </c>
      <c r="H543" s="26">
        <v>112019</v>
      </c>
      <c r="I543" s="30">
        <v>0.86294584392573759</v>
      </c>
    </row>
    <row r="544" spans="1:25">
      <c r="A544" s="56" t="s">
        <v>185</v>
      </c>
      <c r="B544" s="14" t="s">
        <v>78</v>
      </c>
      <c r="C544" s="14" t="s">
        <v>62</v>
      </c>
      <c r="D544" s="14">
        <v>2014</v>
      </c>
      <c r="E544" s="14">
        <v>2014</v>
      </c>
      <c r="F544" s="14">
        <v>2014</v>
      </c>
      <c r="G544" s="30">
        <v>0.45639534883720928</v>
      </c>
      <c r="H544" s="26">
        <v>157</v>
      </c>
      <c r="I544" s="30">
        <v>0.87222222222222223</v>
      </c>
    </row>
    <row r="545" spans="1:9">
      <c r="A545" s="56" t="s">
        <v>186</v>
      </c>
      <c r="B545" s="14" t="s">
        <v>78</v>
      </c>
      <c r="C545" s="14" t="s">
        <v>62</v>
      </c>
      <c r="D545" s="14">
        <v>2014</v>
      </c>
      <c r="E545" s="14">
        <v>2014</v>
      </c>
      <c r="F545" s="14">
        <v>2014</v>
      </c>
      <c r="G545" s="30">
        <v>0.42590008372871896</v>
      </c>
      <c r="H545" s="26">
        <v>3052</v>
      </c>
      <c r="I545" s="30">
        <v>0.88953657825706789</v>
      </c>
    </row>
    <row r="546" spans="1:9">
      <c r="A546" s="56" t="s">
        <v>187</v>
      </c>
      <c r="B546" s="14" t="s">
        <v>78</v>
      </c>
      <c r="C546" s="14" t="s">
        <v>62</v>
      </c>
      <c r="D546" s="14">
        <v>2014</v>
      </c>
      <c r="E546" s="14">
        <v>2014</v>
      </c>
      <c r="F546" s="14">
        <v>2014</v>
      </c>
      <c r="G546" s="30">
        <v>0.39714445459628261</v>
      </c>
      <c r="H546" s="26">
        <v>29123</v>
      </c>
      <c r="I546" s="30">
        <v>0.9265693105532754</v>
      </c>
    </row>
    <row r="547" spans="1:9">
      <c r="A547" s="56" t="s">
        <v>188</v>
      </c>
      <c r="B547" s="14" t="s">
        <v>78</v>
      </c>
      <c r="C547" s="14" t="s">
        <v>62</v>
      </c>
      <c r="D547" s="14">
        <v>2014</v>
      </c>
      <c r="E547" s="14">
        <v>2014</v>
      </c>
      <c r="F547" s="14">
        <v>2014</v>
      </c>
      <c r="G547" s="30">
        <v>0.43871826566511363</v>
      </c>
      <c r="H547" s="26">
        <v>4614</v>
      </c>
      <c r="I547" s="30">
        <v>0.90222917481423548</v>
      </c>
    </row>
    <row r="548" spans="1:9">
      <c r="A548" s="56" t="s">
        <v>189</v>
      </c>
      <c r="B548" s="14" t="s">
        <v>78</v>
      </c>
      <c r="C548" s="14" t="s">
        <v>62</v>
      </c>
      <c r="D548" s="14">
        <v>2014</v>
      </c>
      <c r="E548" s="14">
        <v>2014</v>
      </c>
      <c r="F548" s="14">
        <v>2014</v>
      </c>
      <c r="G548" s="30">
        <v>0.22425629290617849</v>
      </c>
      <c r="H548" s="26">
        <v>1764</v>
      </c>
      <c r="I548" s="30">
        <v>0.95196977873718291</v>
      </c>
    </row>
    <row r="549" spans="1:9">
      <c r="A549" s="56" t="s">
        <v>190</v>
      </c>
      <c r="B549" s="14" t="s">
        <v>77</v>
      </c>
      <c r="C549" s="14" t="s">
        <v>62</v>
      </c>
      <c r="D549" s="14">
        <v>2014</v>
      </c>
      <c r="E549" s="14">
        <v>2014</v>
      </c>
      <c r="F549" s="14">
        <v>2014</v>
      </c>
      <c r="G549" s="30">
        <v>0.28174976481655689</v>
      </c>
      <c r="H549" s="26">
        <v>64093</v>
      </c>
      <c r="I549" s="30">
        <v>0.88526243093922652</v>
      </c>
    </row>
    <row r="550" spans="1:9">
      <c r="A550" s="56" t="s">
        <v>191</v>
      </c>
      <c r="B550" s="14" t="s">
        <v>78</v>
      </c>
      <c r="C550" s="14" t="s">
        <v>62</v>
      </c>
      <c r="D550" s="14">
        <v>2014</v>
      </c>
      <c r="E550" s="14">
        <v>2014</v>
      </c>
      <c r="F550" s="14">
        <v>2014</v>
      </c>
      <c r="G550" s="30">
        <v>0.45524201083909549</v>
      </c>
      <c r="H550" s="26">
        <v>4872</v>
      </c>
      <c r="I550" s="30">
        <v>0.94583576004659287</v>
      </c>
    </row>
    <row r="551" spans="1:9">
      <c r="A551" s="56" t="s">
        <v>192</v>
      </c>
      <c r="B551" s="14" t="s">
        <v>78</v>
      </c>
      <c r="C551" s="14" t="s">
        <v>62</v>
      </c>
      <c r="D551" s="14">
        <v>2014</v>
      </c>
      <c r="E551" s="14">
        <v>2014</v>
      </c>
      <c r="F551" s="14">
        <v>2014</v>
      </c>
      <c r="G551" s="30">
        <v>0.3456967840735069</v>
      </c>
      <c r="H551" s="26">
        <v>11287</v>
      </c>
      <c r="I551" s="30">
        <v>0.88497726203543992</v>
      </c>
    </row>
    <row r="552" spans="1:9">
      <c r="A552" s="13" t="s">
        <v>134</v>
      </c>
      <c r="B552" s="14" t="s">
        <v>77</v>
      </c>
      <c r="C552" s="14" t="s">
        <v>62</v>
      </c>
      <c r="D552" s="14">
        <v>2014</v>
      </c>
      <c r="E552" s="14">
        <v>2014</v>
      </c>
      <c r="F552" s="14">
        <v>2014</v>
      </c>
      <c r="G552" s="30">
        <v>0.49686583472310081</v>
      </c>
      <c r="H552" s="26">
        <v>207360</v>
      </c>
      <c r="I552" s="30">
        <v>0.89831954980050344</v>
      </c>
    </row>
    <row r="553" spans="1:9">
      <c r="A553" s="13" t="s">
        <v>135</v>
      </c>
      <c r="B553" s="14" t="s">
        <v>78</v>
      </c>
      <c r="C553" s="14" t="s">
        <v>62</v>
      </c>
      <c r="D553" s="14">
        <v>2014</v>
      </c>
      <c r="E553" s="14">
        <v>2014</v>
      </c>
      <c r="F553" s="14">
        <v>2014</v>
      </c>
      <c r="G553" s="30">
        <v>0.33845133162733393</v>
      </c>
      <c r="H553" s="26">
        <v>3571</v>
      </c>
      <c r="I553" s="30">
        <v>0.94221635883905008</v>
      </c>
    </row>
    <row r="554" spans="1:9">
      <c r="A554" s="13" t="s">
        <v>136</v>
      </c>
      <c r="B554" s="14" t="s">
        <v>78</v>
      </c>
      <c r="C554" s="14" t="s">
        <v>62</v>
      </c>
      <c r="D554" s="14">
        <v>2014</v>
      </c>
      <c r="E554" s="14">
        <v>2014</v>
      </c>
      <c r="F554" s="14">
        <v>2014</v>
      </c>
      <c r="G554" s="30">
        <v>0.38977278029207296</v>
      </c>
      <c r="H554" s="26">
        <v>16708</v>
      </c>
      <c r="I554" s="30">
        <v>0.89832786708962853</v>
      </c>
    </row>
    <row r="555" spans="1:9">
      <c r="A555" s="13" t="s">
        <v>137</v>
      </c>
      <c r="B555" s="14" t="s">
        <v>78</v>
      </c>
      <c r="C555" s="14" t="s">
        <v>62</v>
      </c>
      <c r="D555" s="14">
        <v>2014</v>
      </c>
      <c r="E555" s="14">
        <v>2014</v>
      </c>
      <c r="F555" s="14">
        <v>2014</v>
      </c>
      <c r="G555" s="30">
        <v>0.45474539206497971</v>
      </c>
      <c r="H555" s="26">
        <v>36391</v>
      </c>
      <c r="I555" s="30">
        <v>0.93348553252616462</v>
      </c>
    </row>
    <row r="556" spans="1:9">
      <c r="A556" s="13" t="s">
        <v>138</v>
      </c>
      <c r="B556" s="14" t="s">
        <v>78</v>
      </c>
      <c r="C556" s="14" t="s">
        <v>62</v>
      </c>
      <c r="D556" s="14">
        <v>2014</v>
      </c>
      <c r="E556" s="14">
        <v>2014</v>
      </c>
      <c r="F556" s="14">
        <v>2014</v>
      </c>
      <c r="G556" s="30">
        <v>0.3814651028648337</v>
      </c>
      <c r="H556" s="26">
        <v>1984</v>
      </c>
      <c r="I556" s="30">
        <v>0.90800915331807786</v>
      </c>
    </row>
    <row r="557" spans="1:9">
      <c r="A557" s="13" t="s">
        <v>139</v>
      </c>
      <c r="B557" s="14" t="s">
        <v>78</v>
      </c>
      <c r="C557" s="14" t="s">
        <v>62</v>
      </c>
      <c r="D557" s="14">
        <v>2014</v>
      </c>
      <c r="E557" s="14">
        <v>2014</v>
      </c>
      <c r="F557" s="14">
        <v>2014</v>
      </c>
      <c r="G557" s="30">
        <v>0.41093733094502483</v>
      </c>
      <c r="H557" s="26">
        <v>136732</v>
      </c>
      <c r="I557" s="30">
        <v>0.91289775534457662</v>
      </c>
    </row>
    <row r="558" spans="1:9">
      <c r="A558" s="13" t="s">
        <v>140</v>
      </c>
      <c r="B558" s="14" t="s">
        <v>78</v>
      </c>
      <c r="C558" s="14" t="s">
        <v>62</v>
      </c>
      <c r="D558" s="14">
        <v>2014</v>
      </c>
      <c r="E558" s="14">
        <v>2014</v>
      </c>
      <c r="F558" s="14">
        <v>2014</v>
      </c>
      <c r="G558" s="30">
        <v>0.45890660407898998</v>
      </c>
      <c r="H558" s="26">
        <v>22681</v>
      </c>
      <c r="I558" s="30">
        <v>0.92764826175869119</v>
      </c>
    </row>
    <row r="559" spans="1:9">
      <c r="A559" s="13" t="s">
        <v>141</v>
      </c>
      <c r="B559" s="14" t="s">
        <v>78</v>
      </c>
      <c r="C559" s="14" t="s">
        <v>62</v>
      </c>
      <c r="D559" s="14">
        <v>2014</v>
      </c>
      <c r="E559" s="14">
        <v>2014</v>
      </c>
      <c r="F559" s="14">
        <v>2014</v>
      </c>
      <c r="G559" s="30">
        <v>0.39982283161300264</v>
      </c>
      <c r="H559" s="26">
        <v>10381</v>
      </c>
      <c r="I559" s="30">
        <v>0.92571785268414486</v>
      </c>
    </row>
    <row r="560" spans="1:9">
      <c r="A560" s="13" t="s">
        <v>142</v>
      </c>
      <c r="B560" s="14" t="s">
        <v>78</v>
      </c>
      <c r="C560" s="14" t="s">
        <v>62</v>
      </c>
      <c r="D560" s="14">
        <v>2014</v>
      </c>
      <c r="E560" s="14">
        <v>2014</v>
      </c>
      <c r="F560" s="14">
        <v>2014</v>
      </c>
      <c r="G560" s="30">
        <v>0.44172408737721741</v>
      </c>
      <c r="H560" s="26">
        <v>3013</v>
      </c>
      <c r="I560" s="30">
        <v>0.92936458975940772</v>
      </c>
    </row>
    <row r="561" spans="1:9">
      <c r="A561" s="13" t="s">
        <v>143</v>
      </c>
      <c r="B561" s="14" t="s">
        <v>79</v>
      </c>
      <c r="C561" s="14" t="s">
        <v>62</v>
      </c>
      <c r="D561" s="14">
        <v>2014</v>
      </c>
      <c r="E561" s="14">
        <v>2014</v>
      </c>
      <c r="F561" s="14">
        <v>2014</v>
      </c>
      <c r="G561" s="30">
        <v>0.29390897466639454</v>
      </c>
      <c r="H561" s="26">
        <v>987918</v>
      </c>
      <c r="I561" s="30">
        <v>0.82832468327366326</v>
      </c>
    </row>
    <row r="562" spans="1:9">
      <c r="A562" s="13" t="s">
        <v>144</v>
      </c>
      <c r="B562" s="14" t="s">
        <v>78</v>
      </c>
      <c r="C562" s="14" t="s">
        <v>62</v>
      </c>
      <c r="D562" s="14">
        <v>2014</v>
      </c>
      <c r="E562" s="14">
        <v>2014</v>
      </c>
      <c r="F562" s="14">
        <v>2014</v>
      </c>
      <c r="G562" s="30">
        <v>0.44699441196421075</v>
      </c>
      <c r="H562" s="26">
        <v>27677</v>
      </c>
      <c r="I562" s="30">
        <v>0.9470640569395018</v>
      </c>
    </row>
    <row r="563" spans="1:9">
      <c r="A563" s="13" t="s">
        <v>145</v>
      </c>
      <c r="B563" s="14" t="s">
        <v>78</v>
      </c>
      <c r="C563" s="14" t="s">
        <v>62</v>
      </c>
      <c r="D563" s="14">
        <v>2014</v>
      </c>
      <c r="E563" s="14">
        <v>2014</v>
      </c>
      <c r="F563" s="14">
        <v>2014</v>
      </c>
      <c r="G563" s="30">
        <v>0.26001119015266566</v>
      </c>
      <c r="H563" s="26">
        <v>9759</v>
      </c>
      <c r="I563" s="30">
        <v>0.94044521538016768</v>
      </c>
    </row>
    <row r="564" spans="1:9">
      <c r="A564" s="13" t="s">
        <v>146</v>
      </c>
      <c r="B564" s="14" t="s">
        <v>78</v>
      </c>
      <c r="C564" s="14" t="s">
        <v>62</v>
      </c>
      <c r="D564" s="14">
        <v>2014</v>
      </c>
      <c r="E564" s="14">
        <v>2014</v>
      </c>
      <c r="F564" s="14">
        <v>2014</v>
      </c>
      <c r="G564" s="30">
        <v>0.44421675774134789</v>
      </c>
      <c r="H564" s="26">
        <v>1951</v>
      </c>
      <c r="I564" s="30">
        <v>0.93933558016369767</v>
      </c>
    </row>
    <row r="565" spans="1:9">
      <c r="A565" s="13" t="s">
        <v>147</v>
      </c>
      <c r="B565" s="14" t="s">
        <v>78</v>
      </c>
      <c r="C565" s="14" t="s">
        <v>62</v>
      </c>
      <c r="D565" s="14">
        <v>2014</v>
      </c>
      <c r="E565" s="14">
        <v>2014</v>
      </c>
      <c r="F565" s="14">
        <v>2014</v>
      </c>
      <c r="G565" s="30">
        <v>0.36308747661432056</v>
      </c>
      <c r="H565" s="26">
        <v>12809</v>
      </c>
      <c r="I565" s="30">
        <v>0.89749159192825112</v>
      </c>
    </row>
    <row r="566" spans="1:9">
      <c r="A566" s="13" t="s">
        <v>148</v>
      </c>
      <c r="B566" s="14" t="s">
        <v>78</v>
      </c>
      <c r="C566" s="14" t="s">
        <v>62</v>
      </c>
      <c r="D566" s="14">
        <v>2014</v>
      </c>
      <c r="E566" s="14">
        <v>2014</v>
      </c>
      <c r="F566" s="14">
        <v>2014</v>
      </c>
      <c r="G566" s="30">
        <v>0.45853980839114633</v>
      </c>
      <c r="H566" s="26">
        <v>54132</v>
      </c>
      <c r="I566" s="30">
        <v>0.93509993262968782</v>
      </c>
    </row>
    <row r="567" spans="1:9">
      <c r="A567" s="13" t="s">
        <v>149</v>
      </c>
      <c r="B567" s="14" t="s">
        <v>78</v>
      </c>
      <c r="C567" s="14" t="s">
        <v>62</v>
      </c>
      <c r="D567" s="14">
        <v>2014</v>
      </c>
      <c r="E567" s="14">
        <v>2014</v>
      </c>
      <c r="F567" s="14">
        <v>2014</v>
      </c>
      <c r="G567" s="30">
        <v>0.3339304908634898</v>
      </c>
      <c r="H567" s="26">
        <v>932</v>
      </c>
      <c r="I567" s="30">
        <v>0.93480441323971919</v>
      </c>
    </row>
    <row r="568" spans="1:9">
      <c r="A568" s="13" t="s">
        <v>150</v>
      </c>
      <c r="B568" s="14" t="s">
        <v>78</v>
      </c>
      <c r="C568" s="14" t="s">
        <v>62</v>
      </c>
      <c r="D568" s="14">
        <v>2014</v>
      </c>
      <c r="E568" s="14">
        <v>2014</v>
      </c>
      <c r="F568" s="14">
        <v>2014</v>
      </c>
      <c r="G568" s="30">
        <v>0.25420309347679892</v>
      </c>
      <c r="H568" s="26">
        <v>756</v>
      </c>
      <c r="I568" s="30">
        <v>0.79831045406546985</v>
      </c>
    </row>
    <row r="569" spans="1:9">
      <c r="A569" s="13" t="s">
        <v>151</v>
      </c>
      <c r="B569" s="14" t="s">
        <v>78</v>
      </c>
      <c r="C569" s="14" t="s">
        <v>62</v>
      </c>
      <c r="D569" s="14">
        <v>2014</v>
      </c>
      <c r="E569" s="14">
        <v>2014</v>
      </c>
      <c r="F569" s="14">
        <v>2014</v>
      </c>
      <c r="G569" s="30">
        <v>0.3455886362397077</v>
      </c>
      <c r="H569" s="26">
        <v>50702</v>
      </c>
      <c r="I569" s="30">
        <v>0.93750231130505524</v>
      </c>
    </row>
    <row r="570" spans="1:9">
      <c r="A570" s="13" t="s">
        <v>152</v>
      </c>
      <c r="B570" s="14" t="s">
        <v>78</v>
      </c>
      <c r="C570" s="14" t="s">
        <v>62</v>
      </c>
      <c r="D570" s="14">
        <v>2014</v>
      </c>
      <c r="E570" s="14">
        <v>2014</v>
      </c>
      <c r="F570" s="14">
        <v>2014</v>
      </c>
      <c r="G570" s="30">
        <v>0.24837110481586402</v>
      </c>
      <c r="H570" s="26">
        <v>7014</v>
      </c>
      <c r="I570" s="30">
        <v>0.92790051594126211</v>
      </c>
    </row>
    <row r="571" spans="1:9">
      <c r="A571" s="13" t="s">
        <v>153</v>
      </c>
      <c r="B571" s="14" t="s">
        <v>78</v>
      </c>
      <c r="C571" s="14" t="s">
        <v>62</v>
      </c>
      <c r="D571" s="14">
        <v>2014</v>
      </c>
      <c r="E571" s="14">
        <v>2014</v>
      </c>
      <c r="F571" s="14">
        <v>2014</v>
      </c>
      <c r="G571" s="30">
        <v>0.34920329273576278</v>
      </c>
      <c r="H571" s="26">
        <v>7254</v>
      </c>
      <c r="I571" s="30">
        <v>0.9004468718967229</v>
      </c>
    </row>
    <row r="572" spans="1:9">
      <c r="A572" s="13" t="s">
        <v>154</v>
      </c>
      <c r="B572" s="14" t="s">
        <v>77</v>
      </c>
      <c r="C572" s="14" t="s">
        <v>62</v>
      </c>
      <c r="D572" s="14">
        <v>2014</v>
      </c>
      <c r="E572" s="14">
        <v>2014</v>
      </c>
      <c r="F572" s="14">
        <v>2014</v>
      </c>
      <c r="G572" s="30">
        <v>0.29313355281841991</v>
      </c>
      <c r="H572" s="26">
        <v>222948</v>
      </c>
      <c r="I572" s="30">
        <v>0.89998546769792187</v>
      </c>
    </row>
    <row r="573" spans="1:9">
      <c r="A573" s="13" t="s">
        <v>155</v>
      </c>
      <c r="B573" s="14" t="s">
        <v>77</v>
      </c>
      <c r="C573" s="14" t="s">
        <v>62</v>
      </c>
      <c r="D573" s="14">
        <v>2014</v>
      </c>
      <c r="E573" s="14">
        <v>2014</v>
      </c>
      <c r="F573" s="14">
        <v>2014</v>
      </c>
      <c r="G573" s="30">
        <v>0.28358067332144077</v>
      </c>
      <c r="H573" s="26">
        <v>14943</v>
      </c>
      <c r="I573" s="30">
        <v>0.82339651752259202</v>
      </c>
    </row>
    <row r="574" spans="1:9">
      <c r="A574" s="13" t="s">
        <v>156</v>
      </c>
      <c r="B574" s="14" t="s">
        <v>78</v>
      </c>
      <c r="C574" s="14" t="s">
        <v>62</v>
      </c>
      <c r="D574" s="14">
        <v>2014</v>
      </c>
      <c r="E574" s="14">
        <v>2014</v>
      </c>
      <c r="F574" s="14">
        <v>2014</v>
      </c>
      <c r="G574" s="30">
        <v>0.34756343133306483</v>
      </c>
      <c r="H574" s="26">
        <v>1726</v>
      </c>
      <c r="I574" s="30">
        <v>0.88786008230452673</v>
      </c>
    </row>
    <row r="575" spans="1:9">
      <c r="A575" s="13" t="s">
        <v>157</v>
      </c>
      <c r="B575" s="14" t="s">
        <v>78</v>
      </c>
      <c r="C575" s="14" t="s">
        <v>62</v>
      </c>
      <c r="D575" s="14">
        <v>2014</v>
      </c>
      <c r="E575" s="14">
        <v>2014</v>
      </c>
      <c r="F575" s="14">
        <v>2014</v>
      </c>
      <c r="G575" s="30">
        <v>0.36446971960287711</v>
      </c>
      <c r="H575" s="26">
        <v>242770</v>
      </c>
      <c r="I575" s="30">
        <v>0.85058300866104208</v>
      </c>
    </row>
    <row r="576" spans="1:9">
      <c r="A576" s="13" t="s">
        <v>158</v>
      </c>
      <c r="B576" s="14" t="s">
        <v>77</v>
      </c>
      <c r="C576" s="14" t="s">
        <v>62</v>
      </c>
      <c r="D576" s="14">
        <v>2014</v>
      </c>
      <c r="E576" s="14">
        <v>2014</v>
      </c>
      <c r="F576" s="14">
        <v>2014</v>
      </c>
      <c r="G576" s="30">
        <v>0.40870315037140792</v>
      </c>
      <c r="H576" s="26">
        <v>190537</v>
      </c>
      <c r="I576" s="30">
        <v>0.88834650441755836</v>
      </c>
    </row>
    <row r="577" spans="1:9">
      <c r="A577" s="13" t="s">
        <v>159</v>
      </c>
      <c r="B577" s="14" t="s">
        <v>78</v>
      </c>
      <c r="C577" s="14" t="s">
        <v>62</v>
      </c>
      <c r="D577" s="14">
        <v>2014</v>
      </c>
      <c r="E577" s="14">
        <v>2014</v>
      </c>
      <c r="F577" s="14">
        <v>2014</v>
      </c>
      <c r="G577" s="30">
        <v>0.36363074641621357</v>
      </c>
      <c r="H577" s="26">
        <v>5885</v>
      </c>
      <c r="I577" s="30">
        <v>0.92604248623131391</v>
      </c>
    </row>
    <row r="578" spans="1:9">
      <c r="A578" s="13" t="s">
        <v>160</v>
      </c>
      <c r="B578" s="14" t="s">
        <v>78</v>
      </c>
      <c r="C578" s="14" t="s">
        <v>62</v>
      </c>
      <c r="D578" s="14">
        <v>2014</v>
      </c>
      <c r="E578" s="14">
        <v>2014</v>
      </c>
      <c r="F578" s="14">
        <v>2014</v>
      </c>
      <c r="G578" s="30">
        <v>0.44962456497049719</v>
      </c>
      <c r="H578" s="26">
        <v>332157</v>
      </c>
      <c r="I578" s="30">
        <v>0.8702932707297838</v>
      </c>
    </row>
    <row r="579" spans="1:9">
      <c r="A579" s="13" t="s">
        <v>161</v>
      </c>
      <c r="B579" s="14" t="s">
        <v>77</v>
      </c>
      <c r="C579" s="14" t="s">
        <v>62</v>
      </c>
      <c r="D579" s="14">
        <v>2014</v>
      </c>
      <c r="E579" s="14">
        <v>2014</v>
      </c>
      <c r="F579" s="14">
        <v>2014</v>
      </c>
      <c r="G579" s="30">
        <v>0.3342679644633933</v>
      </c>
      <c r="H579" s="26">
        <v>237716</v>
      </c>
      <c r="I579" s="30">
        <v>0.85936562335061351</v>
      </c>
    </row>
    <row r="580" spans="1:9">
      <c r="A580" s="13" t="s">
        <v>162</v>
      </c>
      <c r="B580" s="14" t="s">
        <v>77</v>
      </c>
      <c r="C580" s="14" t="s">
        <v>62</v>
      </c>
      <c r="D580" s="14">
        <v>2014</v>
      </c>
      <c r="E580" s="14">
        <v>2014</v>
      </c>
      <c r="F580" s="14">
        <v>2014</v>
      </c>
      <c r="G580" s="30">
        <v>0.20558387911269335</v>
      </c>
      <c r="H580" s="26">
        <v>42502</v>
      </c>
      <c r="I580" s="30">
        <v>0.82048609100210423</v>
      </c>
    </row>
    <row r="581" spans="1:9">
      <c r="A581" s="13" t="s">
        <v>163</v>
      </c>
      <c r="B581" s="14" t="s">
        <v>78</v>
      </c>
      <c r="C581" s="14" t="s">
        <v>62</v>
      </c>
      <c r="D581" s="14">
        <v>2014</v>
      </c>
      <c r="E581" s="14">
        <v>2014</v>
      </c>
      <c r="F581" s="14">
        <v>2014</v>
      </c>
      <c r="G581" s="30">
        <v>0.42731101803292154</v>
      </c>
      <c r="H581" s="26">
        <v>109263</v>
      </c>
      <c r="I581" s="30">
        <v>0.92328947701979869</v>
      </c>
    </row>
    <row r="582" spans="1:9">
      <c r="A582" s="13" t="s">
        <v>164</v>
      </c>
      <c r="B582" s="14" t="s">
        <v>77</v>
      </c>
      <c r="C582" s="14" t="s">
        <v>62</v>
      </c>
      <c r="D582" s="14">
        <v>2014</v>
      </c>
      <c r="E582" s="14">
        <v>2014</v>
      </c>
      <c r="F582" s="14">
        <v>2014</v>
      </c>
      <c r="G582" s="30">
        <v>0.31727890644122686</v>
      </c>
      <c r="H582" s="26">
        <v>16851</v>
      </c>
      <c r="I582" s="30">
        <v>0.89571041301227872</v>
      </c>
    </row>
    <row r="583" spans="1:9">
      <c r="A583" s="13" t="s">
        <v>165</v>
      </c>
      <c r="B583" s="14" t="s">
        <v>77</v>
      </c>
      <c r="C583" s="14" t="s">
        <v>62</v>
      </c>
      <c r="D583" s="14">
        <v>2014</v>
      </c>
      <c r="E583" s="14">
        <v>2014</v>
      </c>
      <c r="F583" s="14">
        <v>2014</v>
      </c>
      <c r="G583" s="30">
        <v>0.21826312534877759</v>
      </c>
      <c r="H583" s="26">
        <v>28943</v>
      </c>
      <c r="I583" s="30">
        <v>0.89349550828882784</v>
      </c>
    </row>
    <row r="584" spans="1:9">
      <c r="A584" s="13" t="s">
        <v>166</v>
      </c>
      <c r="B584" s="14" t="s">
        <v>77</v>
      </c>
      <c r="C584" s="14" t="s">
        <v>62</v>
      </c>
      <c r="D584" s="14">
        <v>2014</v>
      </c>
      <c r="E584" s="14">
        <v>2014</v>
      </c>
      <c r="F584" s="14">
        <v>2014</v>
      </c>
      <c r="G584" s="30">
        <v>0.28643912208962696</v>
      </c>
      <c r="H584" s="26">
        <v>34324</v>
      </c>
      <c r="I584" s="30">
        <v>0.93259068061404704</v>
      </c>
    </row>
    <row r="585" spans="1:9">
      <c r="A585" s="13" t="s">
        <v>167</v>
      </c>
      <c r="B585" s="14" t="s">
        <v>77</v>
      </c>
      <c r="C585" s="14" t="s">
        <v>62</v>
      </c>
      <c r="D585" s="14">
        <v>2014</v>
      </c>
      <c r="E585" s="14">
        <v>2014</v>
      </c>
      <c r="F585" s="14">
        <v>2014</v>
      </c>
      <c r="G585" s="30">
        <v>0.25944479823853511</v>
      </c>
      <c r="H585" s="26">
        <v>100628</v>
      </c>
      <c r="I585" s="30">
        <v>0.89033205630712331</v>
      </c>
    </row>
    <row r="586" spans="1:9">
      <c r="A586" s="13" t="s">
        <v>168</v>
      </c>
      <c r="B586" s="14" t="s">
        <v>77</v>
      </c>
      <c r="C586" s="14" t="s">
        <v>62</v>
      </c>
      <c r="D586" s="14">
        <v>2014</v>
      </c>
      <c r="E586" s="14">
        <v>2014</v>
      </c>
      <c r="F586" s="14">
        <v>2014</v>
      </c>
      <c r="G586" s="30">
        <v>0.33800963177888788</v>
      </c>
      <c r="H586" s="26">
        <v>22600</v>
      </c>
      <c r="I586" s="30">
        <v>0.89536864625014856</v>
      </c>
    </row>
    <row r="587" spans="1:9">
      <c r="A587" s="13" t="s">
        <v>169</v>
      </c>
      <c r="B587" s="14" t="s">
        <v>78</v>
      </c>
      <c r="C587" s="14" t="s">
        <v>62</v>
      </c>
      <c r="D587" s="14">
        <v>2014</v>
      </c>
      <c r="E587" s="14">
        <v>2014</v>
      </c>
      <c r="F587" s="14">
        <v>2014</v>
      </c>
      <c r="G587" s="30">
        <v>0.39058750410027104</v>
      </c>
      <c r="H587" s="26">
        <v>22624</v>
      </c>
      <c r="I587" s="30">
        <v>0.91354734504340807</v>
      </c>
    </row>
    <row r="588" spans="1:9">
      <c r="A588" s="13" t="s">
        <v>170</v>
      </c>
      <c r="B588" s="14" t="s">
        <v>78</v>
      </c>
      <c r="C588" s="14" t="s">
        <v>62</v>
      </c>
      <c r="D588" s="14">
        <v>2014</v>
      </c>
      <c r="E588" s="14">
        <v>2014</v>
      </c>
      <c r="F588" s="14">
        <v>2014</v>
      </c>
      <c r="G588" s="30">
        <v>0.37949400798934751</v>
      </c>
      <c r="H588" s="26">
        <v>285</v>
      </c>
      <c r="I588" s="30">
        <v>0.92833876221498368</v>
      </c>
    </row>
    <row r="589" spans="1:9">
      <c r="A589" s="13" t="s">
        <v>171</v>
      </c>
      <c r="B589" s="14" t="s">
        <v>78</v>
      </c>
      <c r="C589" s="14" t="s">
        <v>62</v>
      </c>
      <c r="D589" s="14">
        <v>2014</v>
      </c>
      <c r="E589" s="14">
        <v>2014</v>
      </c>
      <c r="F589" s="14">
        <v>2014</v>
      </c>
      <c r="G589" s="30">
        <v>0.43187727509100365</v>
      </c>
      <c r="H589" s="26">
        <v>6644</v>
      </c>
      <c r="I589" s="30">
        <v>0.9386832438541961</v>
      </c>
    </row>
    <row r="590" spans="1:9">
      <c r="A590" s="13" t="s">
        <v>172</v>
      </c>
      <c r="B590" s="14" t="s">
        <v>77</v>
      </c>
      <c r="C590" s="14" t="s">
        <v>62</v>
      </c>
      <c r="D590" s="14">
        <v>2014</v>
      </c>
      <c r="E590" s="14">
        <v>2014</v>
      </c>
      <c r="F590" s="14">
        <v>2014</v>
      </c>
      <c r="G590" s="30">
        <v>0.38585958195564324</v>
      </c>
      <c r="H590" s="26">
        <v>39911</v>
      </c>
      <c r="I590" s="30">
        <v>0.90499081653477242</v>
      </c>
    </row>
    <row r="591" spans="1:9">
      <c r="A591" s="13" t="s">
        <v>173</v>
      </c>
      <c r="B591" s="14" t="s">
        <v>77</v>
      </c>
      <c r="C591" s="14" t="s">
        <v>62</v>
      </c>
      <c r="D591" s="14">
        <v>2014</v>
      </c>
      <c r="E591" s="14">
        <v>2014</v>
      </c>
      <c r="F591" s="14">
        <v>2014</v>
      </c>
      <c r="G591" s="30">
        <v>0.30593935374525627</v>
      </c>
      <c r="H591" s="26">
        <v>33214</v>
      </c>
      <c r="I591" s="30">
        <v>0.91069616955937593</v>
      </c>
    </row>
    <row r="592" spans="1:9">
      <c r="A592" s="13" t="s">
        <v>174</v>
      </c>
      <c r="B592" s="14" t="s">
        <v>78</v>
      </c>
      <c r="C592" s="14" t="s">
        <v>62</v>
      </c>
      <c r="D592" s="14">
        <v>2014</v>
      </c>
      <c r="E592" s="14">
        <v>2014</v>
      </c>
      <c r="F592" s="14">
        <v>2014</v>
      </c>
      <c r="G592" s="30">
        <v>0.4237728594967351</v>
      </c>
      <c r="H592" s="26">
        <v>83329</v>
      </c>
      <c r="I592" s="30">
        <v>0.89339780427137838</v>
      </c>
    </row>
    <row r="593" spans="1:25">
      <c r="A593" s="13" t="s">
        <v>175</v>
      </c>
      <c r="B593" s="14" t="s">
        <v>78</v>
      </c>
      <c r="C593" s="14" t="s">
        <v>62</v>
      </c>
      <c r="D593" s="14">
        <v>2014</v>
      </c>
      <c r="E593" s="14">
        <v>2014</v>
      </c>
      <c r="F593" s="14">
        <v>2014</v>
      </c>
      <c r="G593" s="30">
        <v>0.34051264793314262</v>
      </c>
      <c r="H593" s="26">
        <v>12142</v>
      </c>
      <c r="I593" s="30">
        <v>0.92992264685609249</v>
      </c>
    </row>
    <row r="594" spans="1:25">
      <c r="A594" s="13" t="s">
        <v>176</v>
      </c>
      <c r="B594" s="14" t="s">
        <v>78</v>
      </c>
      <c r="C594" s="14" t="s">
        <v>62</v>
      </c>
      <c r="D594" s="14">
        <v>2014</v>
      </c>
      <c r="E594" s="14">
        <v>2014</v>
      </c>
      <c r="F594" s="14">
        <v>2014</v>
      </c>
      <c r="G594" s="30">
        <v>0.42095408661673722</v>
      </c>
      <c r="H594" s="26">
        <v>10342</v>
      </c>
      <c r="I594" s="30">
        <v>0.92920035938903867</v>
      </c>
    </row>
    <row r="595" spans="1:25">
      <c r="A595" s="13" t="s">
        <v>177</v>
      </c>
      <c r="B595" s="14" t="s">
        <v>78</v>
      </c>
      <c r="C595" s="14" t="s">
        <v>62</v>
      </c>
      <c r="D595" s="14">
        <v>2014</v>
      </c>
      <c r="E595" s="14">
        <v>2014</v>
      </c>
      <c r="F595" s="14">
        <v>2014</v>
      </c>
      <c r="G595" s="30">
        <v>0.38904560413728256</v>
      </c>
      <c r="H595" s="26">
        <v>1655</v>
      </c>
      <c r="I595" s="30">
        <v>0.91537610619469023</v>
      </c>
    </row>
    <row r="596" spans="1:25">
      <c r="A596" s="13" t="s">
        <v>178</v>
      </c>
      <c r="B596" s="14" t="s">
        <v>77</v>
      </c>
      <c r="C596" s="14" t="s">
        <v>62</v>
      </c>
      <c r="D596" s="14">
        <v>2014</v>
      </c>
      <c r="E596" s="14">
        <v>2014</v>
      </c>
      <c r="F596" s="14">
        <v>2014</v>
      </c>
      <c r="G596" s="30">
        <v>0.50883677381960857</v>
      </c>
      <c r="H596" s="26">
        <v>114127</v>
      </c>
      <c r="I596" s="30">
        <v>0.92659619381657576</v>
      </c>
    </row>
    <row r="597" spans="1:25">
      <c r="A597" s="13" t="s">
        <v>179</v>
      </c>
      <c r="B597" s="14" t="s">
        <v>78</v>
      </c>
      <c r="C597" s="14" t="s">
        <v>62</v>
      </c>
      <c r="D597" s="14">
        <v>2014</v>
      </c>
      <c r="E597" s="14">
        <v>2014</v>
      </c>
      <c r="F597" s="14">
        <v>2014</v>
      </c>
      <c r="G597" s="30">
        <v>0.39510092991608076</v>
      </c>
      <c r="H597" s="26">
        <v>5226</v>
      </c>
      <c r="I597" s="30">
        <v>0.93454935622317592</v>
      </c>
    </row>
    <row r="598" spans="1:25">
      <c r="A598" s="13" t="s">
        <v>180</v>
      </c>
      <c r="B598" s="14" t="s">
        <v>77</v>
      </c>
      <c r="C598" s="14" t="s">
        <v>62</v>
      </c>
      <c r="D598" s="14">
        <v>2014</v>
      </c>
      <c r="E598" s="14">
        <v>2014</v>
      </c>
      <c r="F598" s="14">
        <v>2014</v>
      </c>
      <c r="G598" s="30">
        <v>0.31816212185339704</v>
      </c>
      <c r="H598" s="26">
        <v>63145</v>
      </c>
      <c r="I598" s="30">
        <v>0.87116979153732599</v>
      </c>
    </row>
    <row r="599" spans="1:25">
      <c r="A599" s="13" t="s">
        <v>181</v>
      </c>
      <c r="B599" s="14" t="s">
        <v>77</v>
      </c>
      <c r="C599" s="14" t="s">
        <v>62</v>
      </c>
      <c r="D599" s="14">
        <v>2014</v>
      </c>
      <c r="E599" s="14">
        <v>2014</v>
      </c>
      <c r="F599" s="14">
        <v>2014</v>
      </c>
      <c r="G599" s="30">
        <v>0.34761757105943153</v>
      </c>
      <c r="H599" s="26">
        <v>16816</v>
      </c>
      <c r="I599" s="30">
        <v>0.90345457475957669</v>
      </c>
    </row>
    <row r="600" spans="1:25">
      <c r="A600" s="13" t="s">
        <v>182</v>
      </c>
      <c r="B600" s="14" t="s">
        <v>78</v>
      </c>
      <c r="C600" s="14" t="s">
        <v>62</v>
      </c>
      <c r="D600" s="14">
        <v>2014</v>
      </c>
      <c r="E600" s="14">
        <v>2014</v>
      </c>
      <c r="F600" s="14">
        <v>2014</v>
      </c>
      <c r="G600" s="30">
        <v>0.4504000876904527</v>
      </c>
      <c r="H600" s="26">
        <v>12327</v>
      </c>
      <c r="I600" s="30">
        <v>0.91821229050279329</v>
      </c>
    </row>
    <row r="601" spans="1:25">
      <c r="A601" s="56" t="s">
        <v>183</v>
      </c>
      <c r="B601" s="14" t="s">
        <v>66</v>
      </c>
      <c r="C601" s="14" t="s">
        <v>64</v>
      </c>
      <c r="D601" s="14">
        <v>2014</v>
      </c>
      <c r="E601" s="14">
        <v>2014</v>
      </c>
      <c r="F601" s="14">
        <v>2015</v>
      </c>
      <c r="G601" s="30">
        <v>0.33744591462290474</v>
      </c>
      <c r="H601" s="26">
        <v>3948046</v>
      </c>
      <c r="I601" s="30">
        <v>0.88341003039092003</v>
      </c>
      <c r="J601" s="14"/>
      <c r="K601" s="14"/>
      <c r="L601" s="14"/>
      <c r="M601" s="14"/>
      <c r="N601" s="14"/>
      <c r="O601" s="14"/>
      <c r="P601" s="14"/>
      <c r="Q601" s="14"/>
      <c r="R601" s="14"/>
      <c r="S601" s="14"/>
      <c r="T601" s="14"/>
      <c r="U601" s="14"/>
      <c r="V601" s="14"/>
      <c r="W601" s="14"/>
      <c r="X601" s="14"/>
      <c r="Y601" s="14"/>
    </row>
    <row r="602" spans="1:25">
      <c r="A602" s="56" t="s">
        <v>184</v>
      </c>
      <c r="B602" s="14" t="s">
        <v>77</v>
      </c>
      <c r="C602" s="14" t="s">
        <v>64</v>
      </c>
      <c r="D602" s="14">
        <v>2014</v>
      </c>
      <c r="E602" s="14">
        <v>2014</v>
      </c>
      <c r="F602" s="14">
        <v>2015</v>
      </c>
      <c r="G602" s="30">
        <v>0.2930184146502845</v>
      </c>
      <c r="H602" s="26">
        <v>115141</v>
      </c>
      <c r="I602" s="30">
        <v>0.88475399380662212</v>
      </c>
    </row>
    <row r="603" spans="1:25">
      <c r="A603" s="56" t="s">
        <v>185</v>
      </c>
      <c r="B603" s="14" t="s">
        <v>78</v>
      </c>
      <c r="C603" s="14" t="s">
        <v>64</v>
      </c>
      <c r="D603" s="14">
        <v>2014</v>
      </c>
      <c r="E603" s="14">
        <v>2014</v>
      </c>
      <c r="F603" s="14">
        <v>2015</v>
      </c>
      <c r="G603" s="30">
        <v>0.46475195822454307</v>
      </c>
      <c r="H603" s="26">
        <v>178</v>
      </c>
      <c r="I603" s="30">
        <v>0.90816326530612246</v>
      </c>
    </row>
    <row r="604" spans="1:25">
      <c r="A604" s="56" t="s">
        <v>186</v>
      </c>
      <c r="B604" s="14" t="s">
        <v>78</v>
      </c>
      <c r="C604" s="14" t="s">
        <v>64</v>
      </c>
      <c r="D604" s="14">
        <v>2014</v>
      </c>
      <c r="E604" s="14">
        <v>2014</v>
      </c>
      <c r="F604" s="14">
        <v>2015</v>
      </c>
      <c r="G604" s="30">
        <v>0.41095520777118189</v>
      </c>
      <c r="H604" s="26">
        <v>3046</v>
      </c>
      <c r="I604" s="30">
        <v>0.89561893560717432</v>
      </c>
    </row>
    <row r="605" spans="1:25">
      <c r="A605" s="56" t="s">
        <v>187</v>
      </c>
      <c r="B605" s="14" t="s">
        <v>78</v>
      </c>
      <c r="C605" s="14" t="s">
        <v>64</v>
      </c>
      <c r="D605" s="14">
        <v>2014</v>
      </c>
      <c r="E605" s="14">
        <v>2014</v>
      </c>
      <c r="F605" s="14">
        <v>2015</v>
      </c>
      <c r="G605" s="30">
        <v>0.39131520496274003</v>
      </c>
      <c r="H605" s="26">
        <v>29774</v>
      </c>
      <c r="I605" s="30">
        <v>0.93537746222236184</v>
      </c>
    </row>
    <row r="606" spans="1:25">
      <c r="A606" s="56" t="s">
        <v>188</v>
      </c>
      <c r="B606" s="14" t="s">
        <v>78</v>
      </c>
      <c r="C606" s="14" t="s">
        <v>64</v>
      </c>
      <c r="D606" s="14">
        <v>2014</v>
      </c>
      <c r="E606" s="14">
        <v>2014</v>
      </c>
      <c r="F606" s="14">
        <v>2015</v>
      </c>
      <c r="G606" s="30">
        <v>0.43867453472537449</v>
      </c>
      <c r="H606" s="26">
        <v>4832</v>
      </c>
      <c r="I606" s="30">
        <v>0.91688804554079695</v>
      </c>
    </row>
    <row r="607" spans="1:25">
      <c r="A607" s="56" t="s">
        <v>189</v>
      </c>
      <c r="B607" s="14" t="s">
        <v>78</v>
      </c>
      <c r="C607" s="14" t="s">
        <v>64</v>
      </c>
      <c r="D607" s="14">
        <v>2014</v>
      </c>
      <c r="E607" s="14">
        <v>2014</v>
      </c>
      <c r="F607" s="14">
        <v>2015</v>
      </c>
      <c r="G607" s="30">
        <v>0.21325256521201633</v>
      </c>
      <c r="H607" s="26">
        <v>1725</v>
      </c>
      <c r="I607" s="30">
        <v>0.94988986784140972</v>
      </c>
    </row>
    <row r="608" spans="1:25">
      <c r="A608" s="56" t="s">
        <v>190</v>
      </c>
      <c r="B608" s="14" t="s">
        <v>77</v>
      </c>
      <c r="C608" s="14" t="s">
        <v>64</v>
      </c>
      <c r="D608" s="14">
        <v>2014</v>
      </c>
      <c r="E608" s="14">
        <v>2014</v>
      </c>
      <c r="F608" s="14">
        <v>2015</v>
      </c>
      <c r="G608" s="30">
        <v>0.27839648368027914</v>
      </c>
      <c r="H608" s="26">
        <v>65745</v>
      </c>
      <c r="I608" s="30">
        <v>0.89733440703181511</v>
      </c>
    </row>
    <row r="609" spans="1:9">
      <c r="A609" s="56" t="s">
        <v>191</v>
      </c>
      <c r="B609" s="14" t="s">
        <v>78</v>
      </c>
      <c r="C609" s="14" t="s">
        <v>64</v>
      </c>
      <c r="D609" s="14">
        <v>2014</v>
      </c>
      <c r="E609" s="14">
        <v>2014</v>
      </c>
      <c r="F609" s="14">
        <v>2015</v>
      </c>
      <c r="G609" s="30">
        <v>0.45123831987662161</v>
      </c>
      <c r="H609" s="26">
        <v>4974</v>
      </c>
      <c r="I609" s="30">
        <v>0.95561959654178674</v>
      </c>
    </row>
    <row r="610" spans="1:9">
      <c r="A610" s="56" t="s">
        <v>192</v>
      </c>
      <c r="B610" s="14" t="s">
        <v>78</v>
      </c>
      <c r="C610" s="14" t="s">
        <v>64</v>
      </c>
      <c r="D610" s="14">
        <v>2014</v>
      </c>
      <c r="E610" s="14">
        <v>2014</v>
      </c>
      <c r="F610" s="14">
        <v>2015</v>
      </c>
      <c r="G610" s="30">
        <v>0.34082122774133083</v>
      </c>
      <c r="H610" s="26">
        <v>11637</v>
      </c>
      <c r="I610" s="30">
        <v>0.89979123173277664</v>
      </c>
    </row>
    <row r="611" spans="1:9">
      <c r="A611" s="13" t="s">
        <v>134</v>
      </c>
      <c r="B611" s="14" t="s">
        <v>77</v>
      </c>
      <c r="C611" s="14" t="s">
        <v>64</v>
      </c>
      <c r="D611" s="14">
        <v>2014</v>
      </c>
      <c r="E611" s="14">
        <v>2014</v>
      </c>
      <c r="F611" s="14">
        <v>2015</v>
      </c>
      <c r="G611" s="30">
        <v>0.4906751238081159</v>
      </c>
      <c r="H611" s="26">
        <v>212427</v>
      </c>
      <c r="I611" s="30">
        <v>0.90958020758400981</v>
      </c>
    </row>
    <row r="612" spans="1:9">
      <c r="A612" s="13" t="s">
        <v>135</v>
      </c>
      <c r="B612" s="14" t="s">
        <v>78</v>
      </c>
      <c r="C612" s="14" t="s">
        <v>64</v>
      </c>
      <c r="D612" s="14">
        <v>2014</v>
      </c>
      <c r="E612" s="14">
        <v>2014</v>
      </c>
      <c r="F612" s="14">
        <v>2015</v>
      </c>
      <c r="G612" s="30">
        <v>0.32622034984888726</v>
      </c>
      <c r="H612" s="26">
        <v>3562</v>
      </c>
      <c r="I612" s="30">
        <v>0.94558003716485262</v>
      </c>
    </row>
    <row r="613" spans="1:9">
      <c r="A613" s="13" t="s">
        <v>136</v>
      </c>
      <c r="B613" s="14" t="s">
        <v>78</v>
      </c>
      <c r="C613" s="14" t="s">
        <v>64</v>
      </c>
      <c r="D613" s="14">
        <v>2014</v>
      </c>
      <c r="E613" s="14">
        <v>2014</v>
      </c>
      <c r="F613" s="14">
        <v>2015</v>
      </c>
      <c r="G613" s="30">
        <v>0.39181884912249482</v>
      </c>
      <c r="H613" s="26">
        <v>17615</v>
      </c>
      <c r="I613" s="30">
        <v>0.90467875301730782</v>
      </c>
    </row>
    <row r="614" spans="1:9">
      <c r="A614" s="13" t="s">
        <v>137</v>
      </c>
      <c r="B614" s="14" t="s">
        <v>78</v>
      </c>
      <c r="C614" s="14" t="s">
        <v>64</v>
      </c>
      <c r="D614" s="14">
        <v>2014</v>
      </c>
      <c r="E614" s="14">
        <v>2014</v>
      </c>
      <c r="F614" s="14">
        <v>2015</v>
      </c>
      <c r="G614" s="30">
        <v>0.46636857310684615</v>
      </c>
      <c r="H614" s="26">
        <v>38904</v>
      </c>
      <c r="I614" s="30">
        <v>0.94075542873724427</v>
      </c>
    </row>
    <row r="615" spans="1:9">
      <c r="A615" s="13" t="s">
        <v>138</v>
      </c>
      <c r="B615" s="14" t="s">
        <v>78</v>
      </c>
      <c r="C615" s="14" t="s">
        <v>64</v>
      </c>
      <c r="D615" s="14">
        <v>2014</v>
      </c>
      <c r="E615" s="14">
        <v>2014</v>
      </c>
      <c r="F615" s="14">
        <v>2015</v>
      </c>
      <c r="G615" s="30">
        <v>0.36385497595264521</v>
      </c>
      <c r="H615" s="26">
        <v>1967</v>
      </c>
      <c r="I615" s="30">
        <v>0.91233766233766234</v>
      </c>
    </row>
    <row r="616" spans="1:9">
      <c r="A616" s="13" t="s">
        <v>139</v>
      </c>
      <c r="B616" s="14" t="s">
        <v>78</v>
      </c>
      <c r="C616" s="14" t="s">
        <v>64</v>
      </c>
      <c r="D616" s="14">
        <v>2014</v>
      </c>
      <c r="E616" s="14">
        <v>2014</v>
      </c>
      <c r="F616" s="14">
        <v>2015</v>
      </c>
      <c r="G616" s="30">
        <v>0.40201909486861459</v>
      </c>
      <c r="H616" s="26">
        <v>139376</v>
      </c>
      <c r="I616" s="30">
        <v>0.92437888816670866</v>
      </c>
    </row>
    <row r="617" spans="1:9">
      <c r="A617" s="13" t="s">
        <v>140</v>
      </c>
      <c r="B617" s="14" t="s">
        <v>78</v>
      </c>
      <c r="C617" s="14" t="s">
        <v>64</v>
      </c>
      <c r="D617" s="14">
        <v>2014</v>
      </c>
      <c r="E617" s="14">
        <v>2014</v>
      </c>
      <c r="F617" s="14">
        <v>2015</v>
      </c>
      <c r="G617" s="30">
        <v>0.44379450661241099</v>
      </c>
      <c r="H617" s="26">
        <v>22685</v>
      </c>
      <c r="I617" s="30">
        <v>0.93739669421487604</v>
      </c>
    </row>
    <row r="618" spans="1:9">
      <c r="A618" s="13" t="s">
        <v>141</v>
      </c>
      <c r="B618" s="14" t="s">
        <v>78</v>
      </c>
      <c r="C618" s="14" t="s">
        <v>64</v>
      </c>
      <c r="D618" s="14">
        <v>2014</v>
      </c>
      <c r="E618" s="14">
        <v>2014</v>
      </c>
      <c r="F618" s="14">
        <v>2015</v>
      </c>
      <c r="G618" s="30">
        <v>0.39318324646038966</v>
      </c>
      <c r="H618" s="26">
        <v>10636</v>
      </c>
      <c r="I618" s="30">
        <v>0.93932703347169477</v>
      </c>
    </row>
    <row r="619" spans="1:9">
      <c r="A619" s="13" t="s">
        <v>142</v>
      </c>
      <c r="B619" s="14" t="s">
        <v>78</v>
      </c>
      <c r="C619" s="14" t="s">
        <v>64</v>
      </c>
      <c r="D619" s="14">
        <v>2014</v>
      </c>
      <c r="E619" s="14">
        <v>2014</v>
      </c>
      <c r="F619" s="14">
        <v>2015</v>
      </c>
      <c r="G619" s="30">
        <v>0.42420782186697115</v>
      </c>
      <c r="H619" s="26">
        <v>2972</v>
      </c>
      <c r="I619" s="30">
        <v>0.93136947665308678</v>
      </c>
    </row>
    <row r="620" spans="1:9">
      <c r="A620" s="13" t="s">
        <v>143</v>
      </c>
      <c r="B620" s="14" t="s">
        <v>79</v>
      </c>
      <c r="C620" s="14" t="s">
        <v>64</v>
      </c>
      <c r="D620" s="14">
        <v>2014</v>
      </c>
      <c r="E620" s="14">
        <v>2014</v>
      </c>
      <c r="F620" s="14">
        <v>2015</v>
      </c>
      <c r="G620" s="30">
        <v>0.28795630695036384</v>
      </c>
      <c r="H620" s="26">
        <v>1007177</v>
      </c>
      <c r="I620" s="30">
        <v>0.83653477986057989</v>
      </c>
    </row>
    <row r="621" spans="1:9">
      <c r="A621" s="13" t="s">
        <v>144</v>
      </c>
      <c r="B621" s="14" t="s">
        <v>78</v>
      </c>
      <c r="C621" s="14" t="s">
        <v>64</v>
      </c>
      <c r="D621" s="14">
        <v>2014</v>
      </c>
      <c r="E621" s="14">
        <v>2014</v>
      </c>
      <c r="F621" s="14">
        <v>2015</v>
      </c>
      <c r="G621" s="30">
        <v>0.43414352213439972</v>
      </c>
      <c r="H621" s="26">
        <v>27793</v>
      </c>
      <c r="I621" s="30">
        <v>0.95429886004669684</v>
      </c>
    </row>
    <row r="622" spans="1:9">
      <c r="A622" s="13" t="s">
        <v>145</v>
      </c>
      <c r="B622" s="14" t="s">
        <v>78</v>
      </c>
      <c r="C622" s="14" t="s">
        <v>64</v>
      </c>
      <c r="D622" s="14">
        <v>2014</v>
      </c>
      <c r="E622" s="14">
        <v>2014</v>
      </c>
      <c r="F622" s="14">
        <v>2015</v>
      </c>
      <c r="G622" s="30">
        <v>0.25792507204610948</v>
      </c>
      <c r="H622" s="26">
        <v>10024</v>
      </c>
      <c r="I622" s="30">
        <v>0.93936838159497704</v>
      </c>
    </row>
    <row r="623" spans="1:9">
      <c r="A623" s="13" t="s">
        <v>146</v>
      </c>
      <c r="B623" s="14" t="s">
        <v>78</v>
      </c>
      <c r="C623" s="14" t="s">
        <v>64</v>
      </c>
      <c r="D623" s="14">
        <v>2014</v>
      </c>
      <c r="E623" s="14">
        <v>2014</v>
      </c>
      <c r="F623" s="14">
        <v>2015</v>
      </c>
      <c r="G623" s="30">
        <v>0.41881672597864766</v>
      </c>
      <c r="H623" s="26">
        <v>1883</v>
      </c>
      <c r="I623" s="30">
        <v>0.94385964912280707</v>
      </c>
    </row>
    <row r="624" spans="1:9">
      <c r="A624" s="13" t="s">
        <v>147</v>
      </c>
      <c r="B624" s="14" t="s">
        <v>78</v>
      </c>
      <c r="C624" s="14" t="s">
        <v>64</v>
      </c>
      <c r="D624" s="14">
        <v>2014</v>
      </c>
      <c r="E624" s="14">
        <v>2014</v>
      </c>
      <c r="F624" s="14">
        <v>2015</v>
      </c>
      <c r="G624" s="30">
        <v>0.35265647343526563</v>
      </c>
      <c r="H624" s="26">
        <v>12824</v>
      </c>
      <c r="I624" s="30">
        <v>0.90182841068917019</v>
      </c>
    </row>
    <row r="625" spans="1:9">
      <c r="A625" s="13" t="s">
        <v>148</v>
      </c>
      <c r="B625" s="14" t="s">
        <v>78</v>
      </c>
      <c r="C625" s="14" t="s">
        <v>64</v>
      </c>
      <c r="D625" s="14">
        <v>2014</v>
      </c>
      <c r="E625" s="14">
        <v>2014</v>
      </c>
      <c r="F625" s="14">
        <v>2015</v>
      </c>
      <c r="G625" s="30">
        <v>0.45018333441495229</v>
      </c>
      <c r="H625" s="26">
        <v>55495</v>
      </c>
      <c r="I625" s="30">
        <v>0.94972019235705851</v>
      </c>
    </row>
    <row r="626" spans="1:9">
      <c r="A626" s="13" t="s">
        <v>149</v>
      </c>
      <c r="B626" s="14" t="s">
        <v>78</v>
      </c>
      <c r="C626" s="14" t="s">
        <v>64</v>
      </c>
      <c r="D626" s="14">
        <v>2014</v>
      </c>
      <c r="E626" s="14">
        <v>2014</v>
      </c>
      <c r="F626" s="14">
        <v>2015</v>
      </c>
      <c r="G626" s="30">
        <v>0.32292381606039811</v>
      </c>
      <c r="H626" s="26">
        <v>941</v>
      </c>
      <c r="I626" s="30">
        <v>0.92618110236220474</v>
      </c>
    </row>
    <row r="627" spans="1:9">
      <c r="A627" s="13" t="s">
        <v>150</v>
      </c>
      <c r="B627" s="14" t="s">
        <v>78</v>
      </c>
      <c r="C627" s="14" t="s">
        <v>64</v>
      </c>
      <c r="D627" s="14">
        <v>2014</v>
      </c>
      <c r="E627" s="14">
        <v>2014</v>
      </c>
      <c r="F627" s="14">
        <v>2015</v>
      </c>
      <c r="G627" s="30">
        <v>0.23566677225213811</v>
      </c>
      <c r="H627" s="26">
        <v>744</v>
      </c>
      <c r="I627" s="30">
        <v>0.85419058553386906</v>
      </c>
    </row>
    <row r="628" spans="1:9">
      <c r="A628" s="13" t="s">
        <v>151</v>
      </c>
      <c r="B628" s="14" t="s">
        <v>78</v>
      </c>
      <c r="C628" s="14" t="s">
        <v>64</v>
      </c>
      <c r="D628" s="14">
        <v>2014</v>
      </c>
      <c r="E628" s="14">
        <v>2014</v>
      </c>
      <c r="F628" s="14">
        <v>2015</v>
      </c>
      <c r="G628" s="30">
        <v>0.30624145366571998</v>
      </c>
      <c r="H628" s="26">
        <v>46583</v>
      </c>
      <c r="I628" s="30">
        <v>0.94107070707070706</v>
      </c>
    </row>
    <row r="629" spans="1:9">
      <c r="A629" s="13" t="s">
        <v>152</v>
      </c>
      <c r="B629" s="14" t="s">
        <v>78</v>
      </c>
      <c r="C629" s="14" t="s">
        <v>64</v>
      </c>
      <c r="D629" s="14">
        <v>2014</v>
      </c>
      <c r="E629" s="14">
        <v>2014</v>
      </c>
      <c r="F629" s="14">
        <v>2015</v>
      </c>
      <c r="G629" s="30">
        <v>0.24109100877192982</v>
      </c>
      <c r="H629" s="26">
        <v>7036</v>
      </c>
      <c r="I629" s="30">
        <v>0.93526518676060078</v>
      </c>
    </row>
    <row r="630" spans="1:9">
      <c r="A630" s="13" t="s">
        <v>153</v>
      </c>
      <c r="B630" s="14" t="s">
        <v>78</v>
      </c>
      <c r="C630" s="14" t="s">
        <v>64</v>
      </c>
      <c r="D630" s="14">
        <v>2014</v>
      </c>
      <c r="E630" s="14">
        <v>2014</v>
      </c>
      <c r="F630" s="14">
        <v>2015</v>
      </c>
      <c r="G630" s="30">
        <v>0.339947829327371</v>
      </c>
      <c r="H630" s="26">
        <v>7298</v>
      </c>
      <c r="I630" s="30">
        <v>0.91031557939378815</v>
      </c>
    </row>
    <row r="631" spans="1:9">
      <c r="A631" s="13" t="s">
        <v>154</v>
      </c>
      <c r="B631" s="14" t="s">
        <v>77</v>
      </c>
      <c r="C631" s="14" t="s">
        <v>64</v>
      </c>
      <c r="D631" s="14">
        <v>2014</v>
      </c>
      <c r="E631" s="14">
        <v>2014</v>
      </c>
      <c r="F631" s="14">
        <v>2015</v>
      </c>
      <c r="G631" s="30">
        <v>0.28774859755774429</v>
      </c>
      <c r="H631" s="26">
        <v>228054</v>
      </c>
      <c r="I631" s="30">
        <v>0.90706387717763104</v>
      </c>
    </row>
    <row r="632" spans="1:9">
      <c r="A632" s="13" t="s">
        <v>155</v>
      </c>
      <c r="B632" s="14" t="s">
        <v>77</v>
      </c>
      <c r="C632" s="14" t="s">
        <v>64</v>
      </c>
      <c r="D632" s="14">
        <v>2014</v>
      </c>
      <c r="E632" s="14">
        <v>2014</v>
      </c>
      <c r="F632" s="14">
        <v>2015</v>
      </c>
      <c r="G632" s="30">
        <v>0.2781843746620038</v>
      </c>
      <c r="H632" s="26">
        <v>15432</v>
      </c>
      <c r="I632" s="30">
        <v>0.84540374712391808</v>
      </c>
    </row>
    <row r="633" spans="1:9">
      <c r="A633" s="13" t="s">
        <v>156</v>
      </c>
      <c r="B633" s="14" t="s">
        <v>78</v>
      </c>
      <c r="C633" s="14" t="s">
        <v>64</v>
      </c>
      <c r="D633" s="14">
        <v>2014</v>
      </c>
      <c r="E633" s="14">
        <v>2014</v>
      </c>
      <c r="F633" s="14">
        <v>2015</v>
      </c>
      <c r="G633" s="30">
        <v>0.33210116731517508</v>
      </c>
      <c r="H633" s="26">
        <v>1707</v>
      </c>
      <c r="I633" s="30">
        <v>0.90221987315010566</v>
      </c>
    </row>
    <row r="634" spans="1:9">
      <c r="A634" s="13" t="s">
        <v>157</v>
      </c>
      <c r="B634" s="14" t="s">
        <v>78</v>
      </c>
      <c r="C634" s="14" t="s">
        <v>64</v>
      </c>
      <c r="D634" s="14">
        <v>2014</v>
      </c>
      <c r="E634" s="14">
        <v>2014</v>
      </c>
      <c r="F634" s="14">
        <v>2015</v>
      </c>
      <c r="G634" s="30">
        <v>0.3618897484746838</v>
      </c>
      <c r="H634" s="26">
        <v>253211</v>
      </c>
      <c r="I634" s="30">
        <v>0.86365016184210075</v>
      </c>
    </row>
    <row r="635" spans="1:9">
      <c r="A635" s="13" t="s">
        <v>158</v>
      </c>
      <c r="B635" s="14" t="s">
        <v>77</v>
      </c>
      <c r="C635" s="14" t="s">
        <v>64</v>
      </c>
      <c r="D635" s="14">
        <v>2014</v>
      </c>
      <c r="E635" s="14">
        <v>2014</v>
      </c>
      <c r="F635" s="14">
        <v>2015</v>
      </c>
      <c r="G635" s="30">
        <v>0.4045342594214697</v>
      </c>
      <c r="H635" s="26">
        <v>196278</v>
      </c>
      <c r="I635" s="30">
        <v>0.89952017158334208</v>
      </c>
    </row>
    <row r="636" spans="1:9">
      <c r="A636" s="13" t="s">
        <v>159</v>
      </c>
      <c r="B636" s="14" t="s">
        <v>78</v>
      </c>
      <c r="C636" s="14" t="s">
        <v>64</v>
      </c>
      <c r="D636" s="14">
        <v>2014</v>
      </c>
      <c r="E636" s="14">
        <v>2014</v>
      </c>
      <c r="F636" s="14">
        <v>2015</v>
      </c>
      <c r="G636" s="30">
        <v>0.348729374924726</v>
      </c>
      <c r="H636" s="26">
        <v>5791</v>
      </c>
      <c r="I636" s="30">
        <v>0.93523901808785526</v>
      </c>
    </row>
    <row r="637" spans="1:9">
      <c r="A637" s="13" t="s">
        <v>160</v>
      </c>
      <c r="B637" s="14" t="s">
        <v>78</v>
      </c>
      <c r="C637" s="14" t="s">
        <v>64</v>
      </c>
      <c r="D637" s="14">
        <v>2014</v>
      </c>
      <c r="E637" s="14">
        <v>2014</v>
      </c>
      <c r="F637" s="14">
        <v>2015</v>
      </c>
      <c r="G637" s="30">
        <v>0.45040938260677144</v>
      </c>
      <c r="H637" s="26">
        <v>346018</v>
      </c>
      <c r="I637" s="30">
        <v>0.88212739704375231</v>
      </c>
    </row>
    <row r="638" spans="1:9">
      <c r="A638" s="13" t="s">
        <v>161</v>
      </c>
      <c r="B638" s="14" t="s">
        <v>77</v>
      </c>
      <c r="C638" s="14" t="s">
        <v>64</v>
      </c>
      <c r="D638" s="14">
        <v>2014</v>
      </c>
      <c r="E638" s="14">
        <v>2014</v>
      </c>
      <c r="F638" s="14">
        <v>2015</v>
      </c>
      <c r="G638" s="30">
        <v>0.33124750116053486</v>
      </c>
      <c r="H638" s="26">
        <v>246894</v>
      </c>
      <c r="I638" s="30">
        <v>0.86959002535925611</v>
      </c>
    </row>
    <row r="639" spans="1:9">
      <c r="A639" s="13" t="s">
        <v>162</v>
      </c>
      <c r="B639" s="14" t="s">
        <v>77</v>
      </c>
      <c r="C639" s="14" t="s">
        <v>64</v>
      </c>
      <c r="D639" s="14">
        <v>2014</v>
      </c>
      <c r="E639" s="14">
        <v>2014</v>
      </c>
      <c r="F639" s="14">
        <v>2015</v>
      </c>
      <c r="G639" s="30">
        <v>0.20634469122906826</v>
      </c>
      <c r="H639" s="26">
        <v>44250</v>
      </c>
      <c r="I639" s="30">
        <v>0.8475387856732427</v>
      </c>
    </row>
    <row r="640" spans="1:9">
      <c r="A640" s="13" t="s">
        <v>163</v>
      </c>
      <c r="B640" s="14" t="s">
        <v>78</v>
      </c>
      <c r="C640" s="14" t="s">
        <v>64</v>
      </c>
      <c r="D640" s="14">
        <v>2014</v>
      </c>
      <c r="E640" s="14">
        <v>2014</v>
      </c>
      <c r="F640" s="14">
        <v>2015</v>
      </c>
      <c r="G640" s="30">
        <v>0.4237309787713695</v>
      </c>
      <c r="H640" s="26">
        <v>112776</v>
      </c>
      <c r="I640" s="30">
        <v>0.93628891656288915</v>
      </c>
    </row>
    <row r="641" spans="1:9">
      <c r="A641" s="13" t="s">
        <v>164</v>
      </c>
      <c r="B641" s="14" t="s">
        <v>77</v>
      </c>
      <c r="C641" s="14" t="s">
        <v>64</v>
      </c>
      <c r="D641" s="14">
        <v>2014</v>
      </c>
      <c r="E641" s="14">
        <v>2014</v>
      </c>
      <c r="F641" s="14">
        <v>2015</v>
      </c>
      <c r="G641" s="30">
        <v>0.30380706536455043</v>
      </c>
      <c r="H641" s="26">
        <v>16830</v>
      </c>
      <c r="I641" s="30">
        <v>0.91066500730479949</v>
      </c>
    </row>
    <row r="642" spans="1:9">
      <c r="A642" s="13" t="s">
        <v>165</v>
      </c>
      <c r="B642" s="14" t="s">
        <v>77</v>
      </c>
      <c r="C642" s="14" t="s">
        <v>64</v>
      </c>
      <c r="D642" s="14">
        <v>2014</v>
      </c>
      <c r="E642" s="14">
        <v>2014</v>
      </c>
      <c r="F642" s="14">
        <v>2015</v>
      </c>
      <c r="G642" s="30">
        <v>0.21001534424160728</v>
      </c>
      <c r="H642" s="26">
        <v>29290</v>
      </c>
      <c r="I642" s="30">
        <v>0.90471042471042473</v>
      </c>
    </row>
    <row r="643" spans="1:9">
      <c r="A643" s="13" t="s">
        <v>166</v>
      </c>
      <c r="B643" s="14" t="s">
        <v>77</v>
      </c>
      <c r="C643" s="14" t="s">
        <v>64</v>
      </c>
      <c r="D643" s="14">
        <v>2014</v>
      </c>
      <c r="E643" s="14">
        <v>2014</v>
      </c>
      <c r="F643" s="14">
        <v>2015</v>
      </c>
      <c r="G643" s="30">
        <v>0.2690628449003441</v>
      </c>
      <c r="H643" s="26">
        <v>33155</v>
      </c>
      <c r="I643" s="30">
        <v>0.93552483069977421</v>
      </c>
    </row>
    <row r="644" spans="1:9">
      <c r="A644" s="13" t="s">
        <v>167</v>
      </c>
      <c r="B644" s="14" t="s">
        <v>77</v>
      </c>
      <c r="C644" s="14" t="s">
        <v>64</v>
      </c>
      <c r="D644" s="14">
        <v>2014</v>
      </c>
      <c r="E644" s="14">
        <v>2014</v>
      </c>
      <c r="F644" s="14">
        <v>2015</v>
      </c>
      <c r="G644" s="30">
        <v>0.25617018740283415</v>
      </c>
      <c r="H644" s="26">
        <v>103150</v>
      </c>
      <c r="I644" s="30">
        <v>0.90166083916083917</v>
      </c>
    </row>
    <row r="645" spans="1:9">
      <c r="A645" s="13" t="s">
        <v>168</v>
      </c>
      <c r="B645" s="14" t="s">
        <v>77</v>
      </c>
      <c r="C645" s="14" t="s">
        <v>64</v>
      </c>
      <c r="D645" s="14">
        <v>2014</v>
      </c>
      <c r="E645" s="14">
        <v>2014</v>
      </c>
      <c r="F645" s="14">
        <v>2015</v>
      </c>
      <c r="G645" s="30">
        <v>0.31076834366440825</v>
      </c>
      <c r="H645" s="26">
        <v>21558</v>
      </c>
      <c r="I645" s="30">
        <v>0.90789639924194565</v>
      </c>
    </row>
    <row r="646" spans="1:9">
      <c r="A646" s="13" t="s">
        <v>169</v>
      </c>
      <c r="B646" s="14" t="s">
        <v>78</v>
      </c>
      <c r="C646" s="14" t="s">
        <v>64</v>
      </c>
      <c r="D646" s="14">
        <v>2014</v>
      </c>
      <c r="E646" s="14">
        <v>2014</v>
      </c>
      <c r="F646" s="14">
        <v>2015</v>
      </c>
      <c r="G646" s="30">
        <v>0.38618963974414211</v>
      </c>
      <c r="H646" s="26">
        <v>23305</v>
      </c>
      <c r="I646" s="30">
        <v>0.92472819617490676</v>
      </c>
    </row>
    <row r="647" spans="1:9">
      <c r="A647" s="13" t="s">
        <v>170</v>
      </c>
      <c r="B647" s="14" t="s">
        <v>78</v>
      </c>
      <c r="C647" s="14" t="s">
        <v>64</v>
      </c>
      <c r="D647" s="14">
        <v>2014</v>
      </c>
      <c r="E647" s="14">
        <v>2014</v>
      </c>
      <c r="F647" s="14">
        <v>2015</v>
      </c>
      <c r="G647" s="30">
        <v>0.36184210526315791</v>
      </c>
      <c r="H647" s="26">
        <v>275</v>
      </c>
      <c r="I647" s="30">
        <v>0.92592592592592593</v>
      </c>
    </row>
    <row r="648" spans="1:9">
      <c r="A648" s="13" t="s">
        <v>171</v>
      </c>
      <c r="B648" s="14" t="s">
        <v>78</v>
      </c>
      <c r="C648" s="14" t="s">
        <v>64</v>
      </c>
      <c r="D648" s="14">
        <v>2014</v>
      </c>
      <c r="E648" s="14">
        <v>2014</v>
      </c>
      <c r="F648" s="14">
        <v>2015</v>
      </c>
      <c r="G648" s="30">
        <v>0.41338360037700284</v>
      </c>
      <c r="H648" s="26">
        <v>6579</v>
      </c>
      <c r="I648" s="30">
        <v>0.94390243902439019</v>
      </c>
    </row>
    <row r="649" spans="1:9">
      <c r="A649" s="13" t="s">
        <v>172</v>
      </c>
      <c r="B649" s="14" t="s">
        <v>77</v>
      </c>
      <c r="C649" s="14" t="s">
        <v>64</v>
      </c>
      <c r="D649" s="14">
        <v>2014</v>
      </c>
      <c r="E649" s="14">
        <v>2014</v>
      </c>
      <c r="F649" s="14">
        <v>2015</v>
      </c>
      <c r="G649" s="30">
        <v>0.37465246667836655</v>
      </c>
      <c r="H649" s="26">
        <v>40561</v>
      </c>
      <c r="I649" s="30">
        <v>0.91335089734062913</v>
      </c>
    </row>
    <row r="650" spans="1:9">
      <c r="A650" s="13" t="s">
        <v>173</v>
      </c>
      <c r="B650" s="14" t="s">
        <v>77</v>
      </c>
      <c r="C650" s="14" t="s">
        <v>64</v>
      </c>
      <c r="D650" s="14">
        <v>2014</v>
      </c>
      <c r="E650" s="14">
        <v>2014</v>
      </c>
      <c r="F650" s="14">
        <v>2015</v>
      </c>
      <c r="G650" s="30">
        <v>0.29417868355238652</v>
      </c>
      <c r="H650" s="26">
        <v>33171</v>
      </c>
      <c r="I650" s="30">
        <v>0.9166298220404554</v>
      </c>
    </row>
    <row r="651" spans="1:9">
      <c r="A651" s="13" t="s">
        <v>174</v>
      </c>
      <c r="B651" s="14" t="s">
        <v>78</v>
      </c>
      <c r="C651" s="14" t="s">
        <v>64</v>
      </c>
      <c r="D651" s="14">
        <v>2014</v>
      </c>
      <c r="E651" s="14">
        <v>2014</v>
      </c>
      <c r="F651" s="14">
        <v>2015</v>
      </c>
      <c r="G651" s="30">
        <v>0.41600322924214939</v>
      </c>
      <c r="H651" s="26">
        <v>85539</v>
      </c>
      <c r="I651" s="30">
        <v>0.9111816525879608</v>
      </c>
    </row>
    <row r="652" spans="1:9">
      <c r="A652" s="13" t="s">
        <v>175</v>
      </c>
      <c r="B652" s="14" t="s">
        <v>78</v>
      </c>
      <c r="C652" s="14" t="s">
        <v>64</v>
      </c>
      <c r="D652" s="14">
        <v>2014</v>
      </c>
      <c r="E652" s="14">
        <v>2014</v>
      </c>
      <c r="F652" s="14">
        <v>2015</v>
      </c>
      <c r="G652" s="30">
        <v>0.33202568718596343</v>
      </c>
      <c r="H652" s="26">
        <v>12357</v>
      </c>
      <c r="I652" s="30">
        <v>0.93366074801662258</v>
      </c>
    </row>
    <row r="653" spans="1:9">
      <c r="A653" s="13" t="s">
        <v>176</v>
      </c>
      <c r="B653" s="14" t="s">
        <v>78</v>
      </c>
      <c r="C653" s="14" t="s">
        <v>64</v>
      </c>
      <c r="D653" s="14">
        <v>2014</v>
      </c>
      <c r="E653" s="14">
        <v>2014</v>
      </c>
      <c r="F653" s="14">
        <v>2015</v>
      </c>
      <c r="G653" s="30">
        <v>0.40987817693535206</v>
      </c>
      <c r="H653" s="26">
        <v>10531</v>
      </c>
      <c r="I653" s="30">
        <v>0.93542369870314446</v>
      </c>
    </row>
    <row r="654" spans="1:9">
      <c r="A654" s="13" t="s">
        <v>177</v>
      </c>
      <c r="B654" s="14" t="s">
        <v>78</v>
      </c>
      <c r="C654" s="14" t="s">
        <v>64</v>
      </c>
      <c r="D654" s="14">
        <v>2014</v>
      </c>
      <c r="E654" s="14">
        <v>2014</v>
      </c>
      <c r="F654" s="14">
        <v>2015</v>
      </c>
      <c r="G654" s="30">
        <v>0.39565414214576733</v>
      </c>
      <c r="H654" s="26">
        <v>1748</v>
      </c>
      <c r="I654" s="30">
        <v>0.92194092827004215</v>
      </c>
    </row>
    <row r="655" spans="1:9">
      <c r="A655" s="13" t="s">
        <v>178</v>
      </c>
      <c r="B655" s="14" t="s">
        <v>77</v>
      </c>
      <c r="C655" s="14" t="s">
        <v>64</v>
      </c>
      <c r="D655" s="14">
        <v>2014</v>
      </c>
      <c r="E655" s="14">
        <v>2014</v>
      </c>
      <c r="F655" s="14">
        <v>2015</v>
      </c>
      <c r="G655" s="30">
        <v>0.49821647050714274</v>
      </c>
      <c r="H655" s="26">
        <v>115648</v>
      </c>
      <c r="I655" s="30">
        <v>0.9394180624827384</v>
      </c>
    </row>
    <row r="656" spans="1:9">
      <c r="A656" s="13" t="s">
        <v>179</v>
      </c>
      <c r="B656" s="14" t="s">
        <v>78</v>
      </c>
      <c r="C656" s="14" t="s">
        <v>64</v>
      </c>
      <c r="D656" s="14">
        <v>2014</v>
      </c>
      <c r="E656" s="14">
        <v>2014</v>
      </c>
      <c r="F656" s="14">
        <v>2015</v>
      </c>
      <c r="G656" s="30">
        <v>0.38546996053208593</v>
      </c>
      <c r="H656" s="26">
        <v>5274</v>
      </c>
      <c r="I656" s="30">
        <v>0.9356040447046301</v>
      </c>
    </row>
    <row r="657" spans="1:25">
      <c r="A657" s="13" t="s">
        <v>180</v>
      </c>
      <c r="B657" s="14" t="s">
        <v>77</v>
      </c>
      <c r="C657" s="14" t="s">
        <v>64</v>
      </c>
      <c r="D657" s="14">
        <v>2014</v>
      </c>
      <c r="E657" s="14">
        <v>2014</v>
      </c>
      <c r="F657" s="14">
        <v>2015</v>
      </c>
      <c r="G657" s="30">
        <v>0.31196093909890943</v>
      </c>
      <c r="H657" s="26">
        <v>64020</v>
      </c>
      <c r="I657" s="30">
        <v>0.877010329050111</v>
      </c>
    </row>
    <row r="658" spans="1:25">
      <c r="A658" s="13" t="s">
        <v>181</v>
      </c>
      <c r="B658" s="14" t="s">
        <v>77</v>
      </c>
      <c r="C658" s="14" t="s">
        <v>64</v>
      </c>
      <c r="D658" s="14">
        <v>2014</v>
      </c>
      <c r="E658" s="14">
        <v>2014</v>
      </c>
      <c r="F658" s="14">
        <v>2015</v>
      </c>
      <c r="G658" s="30">
        <v>0.33888524068214831</v>
      </c>
      <c r="H658" s="26">
        <v>17030</v>
      </c>
      <c r="I658" s="30">
        <v>0.90623669646658156</v>
      </c>
    </row>
    <row r="659" spans="1:25">
      <c r="A659" s="13" t="s">
        <v>182</v>
      </c>
      <c r="B659" s="14" t="s">
        <v>78</v>
      </c>
      <c r="C659" s="14" t="s">
        <v>64</v>
      </c>
      <c r="D659" s="14">
        <v>2014</v>
      </c>
      <c r="E659" s="14">
        <v>2014</v>
      </c>
      <c r="F659" s="14">
        <v>2015</v>
      </c>
      <c r="G659" s="30">
        <v>0.44584187098141737</v>
      </c>
      <c r="H659" s="26">
        <v>12620</v>
      </c>
      <c r="I659" s="30">
        <v>0.92719124237748884</v>
      </c>
    </row>
    <row r="660" spans="1:25">
      <c r="A660" s="56" t="s">
        <v>183</v>
      </c>
      <c r="B660" s="14" t="s">
        <v>66</v>
      </c>
      <c r="C660" s="14" t="s">
        <v>65</v>
      </c>
      <c r="D660" s="14">
        <v>2014</v>
      </c>
      <c r="E660" s="14">
        <v>2015</v>
      </c>
      <c r="F660" s="14">
        <v>2015</v>
      </c>
      <c r="G660" s="30">
        <v>0.33153795522625651</v>
      </c>
      <c r="H660" s="26">
        <v>4000885</v>
      </c>
      <c r="I660" s="30">
        <v>0.89079509031109483</v>
      </c>
      <c r="J660" s="14"/>
      <c r="K660" s="14"/>
      <c r="L660" s="14"/>
      <c r="M660" s="14"/>
      <c r="N660" s="14"/>
      <c r="O660" s="14"/>
      <c r="P660" s="14"/>
      <c r="Q660" s="14"/>
      <c r="R660" s="14"/>
      <c r="S660" s="14"/>
      <c r="T660" s="14"/>
      <c r="U660" s="14"/>
      <c r="V660" s="14"/>
      <c r="W660" s="14"/>
      <c r="X660" s="14"/>
      <c r="Y660" s="14"/>
    </row>
    <row r="661" spans="1:25">
      <c r="A661" s="56" t="s">
        <v>184</v>
      </c>
      <c r="B661" s="14" t="s">
        <v>77</v>
      </c>
      <c r="C661" s="14" t="s">
        <v>65</v>
      </c>
      <c r="D661" s="14">
        <v>2014</v>
      </c>
      <c r="E661" s="14">
        <v>2015</v>
      </c>
      <c r="F661" s="14">
        <v>2015</v>
      </c>
      <c r="G661" s="30">
        <v>0.28399470507463276</v>
      </c>
      <c r="H661" s="26">
        <v>114994</v>
      </c>
      <c r="I661" s="30">
        <v>0.89396271592269538</v>
      </c>
    </row>
    <row r="662" spans="1:25">
      <c r="A662" s="56" t="s">
        <v>185</v>
      </c>
      <c r="B662" s="14" t="s">
        <v>78</v>
      </c>
      <c r="C662" s="14" t="s">
        <v>65</v>
      </c>
      <c r="D662" s="14">
        <v>2014</v>
      </c>
      <c r="E662" s="14">
        <v>2015</v>
      </c>
      <c r="F662" s="14">
        <v>2015</v>
      </c>
      <c r="G662" s="30">
        <v>0.43264248704663211</v>
      </c>
      <c r="H662" s="26">
        <v>167</v>
      </c>
      <c r="I662" s="30">
        <v>0.9027027027027027</v>
      </c>
    </row>
    <row r="663" spans="1:25">
      <c r="A663" s="56" t="s">
        <v>186</v>
      </c>
      <c r="B663" s="14" t="s">
        <v>78</v>
      </c>
      <c r="C663" s="14" t="s">
        <v>65</v>
      </c>
      <c r="D663" s="14">
        <v>2014</v>
      </c>
      <c r="E663" s="14">
        <v>2015</v>
      </c>
      <c r="F663" s="14">
        <v>2015</v>
      </c>
      <c r="G663" s="30">
        <v>0.40904856952761143</v>
      </c>
      <c r="H663" s="26">
        <v>3074</v>
      </c>
      <c r="I663" s="30">
        <v>0.89725627553998832</v>
      </c>
    </row>
    <row r="664" spans="1:25">
      <c r="A664" s="56" t="s">
        <v>187</v>
      </c>
      <c r="B664" s="14" t="s">
        <v>78</v>
      </c>
      <c r="C664" s="14" t="s">
        <v>65</v>
      </c>
      <c r="D664" s="14">
        <v>2014</v>
      </c>
      <c r="E664" s="14">
        <v>2015</v>
      </c>
      <c r="F664" s="14">
        <v>2015</v>
      </c>
      <c r="G664" s="30">
        <v>0.38233717844017967</v>
      </c>
      <c r="H664" s="26">
        <v>29963</v>
      </c>
      <c r="I664" s="30">
        <v>0.93742765072114631</v>
      </c>
    </row>
    <row r="665" spans="1:25">
      <c r="A665" s="56" t="s">
        <v>188</v>
      </c>
      <c r="B665" s="14" t="s">
        <v>78</v>
      </c>
      <c r="C665" s="14" t="s">
        <v>65</v>
      </c>
      <c r="D665" s="14">
        <v>2014</v>
      </c>
      <c r="E665" s="14">
        <v>2015</v>
      </c>
      <c r="F665" s="14">
        <v>2015</v>
      </c>
      <c r="G665" s="30">
        <v>0.43247025892232333</v>
      </c>
      <c r="H665" s="26">
        <v>4944</v>
      </c>
      <c r="I665" s="30">
        <v>0.91742438300241236</v>
      </c>
    </row>
    <row r="666" spans="1:25">
      <c r="A666" s="56" t="s">
        <v>189</v>
      </c>
      <c r="B666" s="14" t="s">
        <v>78</v>
      </c>
      <c r="C666" s="14" t="s">
        <v>65</v>
      </c>
      <c r="D666" s="14">
        <v>2014</v>
      </c>
      <c r="E666" s="14">
        <v>2015</v>
      </c>
      <c r="F666" s="14">
        <v>2015</v>
      </c>
      <c r="G666" s="30">
        <v>0.19641776594457219</v>
      </c>
      <c r="H666" s="26">
        <v>1623</v>
      </c>
      <c r="I666" s="30">
        <v>0.95752212389380531</v>
      </c>
    </row>
    <row r="667" spans="1:25">
      <c r="A667" s="56" t="s">
        <v>190</v>
      </c>
      <c r="B667" s="14" t="s">
        <v>77</v>
      </c>
      <c r="C667" s="14" t="s">
        <v>65</v>
      </c>
      <c r="D667" s="14">
        <v>2014</v>
      </c>
      <c r="E667" s="14">
        <v>2015</v>
      </c>
      <c r="F667" s="14">
        <v>2015</v>
      </c>
      <c r="G667" s="30">
        <v>0.2719059053355582</v>
      </c>
      <c r="H667" s="26">
        <v>66810</v>
      </c>
      <c r="I667" s="30">
        <v>0.9066974282418403</v>
      </c>
    </row>
    <row r="668" spans="1:25">
      <c r="A668" s="56" t="s">
        <v>191</v>
      </c>
      <c r="B668" s="14" t="s">
        <v>78</v>
      </c>
      <c r="C668" s="14" t="s">
        <v>65</v>
      </c>
      <c r="D668" s="14">
        <v>2014</v>
      </c>
      <c r="E668" s="14">
        <v>2015</v>
      </c>
      <c r="F668" s="14">
        <v>2015</v>
      </c>
      <c r="G668" s="30">
        <v>0.44405719392314569</v>
      </c>
      <c r="H668" s="26">
        <v>4969</v>
      </c>
      <c r="I668" s="30">
        <v>0.95704930662557786</v>
      </c>
    </row>
    <row r="669" spans="1:25">
      <c r="A669" s="56" t="s">
        <v>192</v>
      </c>
      <c r="B669" s="14" t="s">
        <v>78</v>
      </c>
      <c r="C669" s="14" t="s">
        <v>65</v>
      </c>
      <c r="D669" s="14">
        <v>2014</v>
      </c>
      <c r="E669" s="14">
        <v>2015</v>
      </c>
      <c r="F669" s="14">
        <v>2015</v>
      </c>
      <c r="G669" s="30">
        <v>0.33704201584532217</v>
      </c>
      <c r="H669" s="26">
        <v>11784</v>
      </c>
      <c r="I669" s="30">
        <v>0.89796540425207649</v>
      </c>
    </row>
    <row r="670" spans="1:25">
      <c r="A670" s="13" t="s">
        <v>134</v>
      </c>
      <c r="B670" s="14" t="s">
        <v>77</v>
      </c>
      <c r="C670" s="14" t="s">
        <v>65</v>
      </c>
      <c r="D670" s="14">
        <v>2014</v>
      </c>
      <c r="E670" s="14">
        <v>2015</v>
      </c>
      <c r="F670" s="14">
        <v>2015</v>
      </c>
      <c r="G670" s="30">
        <v>0.48044604959249043</v>
      </c>
      <c r="H670" s="26">
        <v>214044</v>
      </c>
      <c r="I670" s="30">
        <v>0.9174153065423124</v>
      </c>
    </row>
    <row r="671" spans="1:25">
      <c r="A671" s="13" t="s">
        <v>135</v>
      </c>
      <c r="B671" s="14" t="s">
        <v>78</v>
      </c>
      <c r="C671" s="14" t="s">
        <v>65</v>
      </c>
      <c r="D671" s="14">
        <v>2014</v>
      </c>
      <c r="E671" s="14">
        <v>2015</v>
      </c>
      <c r="F671" s="14">
        <v>2015</v>
      </c>
      <c r="G671" s="30">
        <v>0.314867762687634</v>
      </c>
      <c r="H671" s="26">
        <v>3524</v>
      </c>
      <c r="I671" s="30">
        <v>0.95708853883758827</v>
      </c>
    </row>
    <row r="672" spans="1:25">
      <c r="A672" s="13" t="s">
        <v>136</v>
      </c>
      <c r="B672" s="14" t="s">
        <v>78</v>
      </c>
      <c r="C672" s="14" t="s">
        <v>65</v>
      </c>
      <c r="D672" s="14">
        <v>2014</v>
      </c>
      <c r="E672" s="14">
        <v>2015</v>
      </c>
      <c r="F672" s="14">
        <v>2015</v>
      </c>
      <c r="G672" s="30">
        <v>0.39586703768416059</v>
      </c>
      <c r="H672" s="26">
        <v>18352</v>
      </c>
      <c r="I672" s="30">
        <v>0.90671936758893279</v>
      </c>
    </row>
    <row r="673" spans="1:9">
      <c r="A673" s="13" t="s">
        <v>137</v>
      </c>
      <c r="B673" s="14" t="s">
        <v>78</v>
      </c>
      <c r="C673" s="14" t="s">
        <v>65</v>
      </c>
      <c r="D673" s="14">
        <v>2014</v>
      </c>
      <c r="E673" s="14">
        <v>2015</v>
      </c>
      <c r="F673" s="14">
        <v>2015</v>
      </c>
      <c r="G673" s="30">
        <v>0.47426315542851788</v>
      </c>
      <c r="H673" s="26">
        <v>40485</v>
      </c>
      <c r="I673" s="30">
        <v>0.94258573723545436</v>
      </c>
    </row>
    <row r="674" spans="1:9">
      <c r="A674" s="13" t="s">
        <v>138</v>
      </c>
      <c r="B674" s="14" t="s">
        <v>78</v>
      </c>
      <c r="C674" s="14" t="s">
        <v>65</v>
      </c>
      <c r="D674" s="14">
        <v>2014</v>
      </c>
      <c r="E674" s="14">
        <v>2015</v>
      </c>
      <c r="F674" s="14">
        <v>2015</v>
      </c>
      <c r="G674" s="30">
        <v>0.35058191584601611</v>
      </c>
      <c r="H674" s="26">
        <v>1958</v>
      </c>
      <c r="I674" s="30">
        <v>0.92358490566037732</v>
      </c>
    </row>
    <row r="675" spans="1:9">
      <c r="A675" s="13" t="s">
        <v>139</v>
      </c>
      <c r="B675" s="14" t="s">
        <v>78</v>
      </c>
      <c r="C675" s="14" t="s">
        <v>65</v>
      </c>
      <c r="D675" s="14">
        <v>2014</v>
      </c>
      <c r="E675" s="14">
        <v>2015</v>
      </c>
      <c r="F675" s="14">
        <v>2015</v>
      </c>
      <c r="G675" s="30">
        <v>0.39481436342140808</v>
      </c>
      <c r="H675" s="26">
        <v>140593</v>
      </c>
      <c r="I675" s="30">
        <v>0.9315421567003479</v>
      </c>
    </row>
    <row r="676" spans="1:9">
      <c r="A676" s="13" t="s">
        <v>140</v>
      </c>
      <c r="B676" s="14" t="s">
        <v>78</v>
      </c>
      <c r="C676" s="14" t="s">
        <v>65</v>
      </c>
      <c r="D676" s="14">
        <v>2014</v>
      </c>
      <c r="E676" s="14">
        <v>2015</v>
      </c>
      <c r="F676" s="14">
        <v>2015</v>
      </c>
      <c r="G676" s="30">
        <v>0.43092972601169321</v>
      </c>
      <c r="H676" s="26">
        <v>22554</v>
      </c>
      <c r="I676" s="30">
        <v>0.94218397526944608</v>
      </c>
    </row>
    <row r="677" spans="1:9">
      <c r="A677" s="13" t="s">
        <v>141</v>
      </c>
      <c r="B677" s="14" t="s">
        <v>78</v>
      </c>
      <c r="C677" s="14" t="s">
        <v>65</v>
      </c>
      <c r="D677" s="14">
        <v>2014</v>
      </c>
      <c r="E677" s="14">
        <v>2015</v>
      </c>
      <c r="F677" s="14">
        <v>2015</v>
      </c>
      <c r="G677" s="30">
        <v>0.38667660420215788</v>
      </c>
      <c r="H677" s="26">
        <v>10895</v>
      </c>
      <c r="I677" s="30">
        <v>0.94410745233968807</v>
      </c>
    </row>
    <row r="678" spans="1:9">
      <c r="A678" s="13" t="s">
        <v>142</v>
      </c>
      <c r="B678" s="14" t="s">
        <v>78</v>
      </c>
      <c r="C678" s="14" t="s">
        <v>65</v>
      </c>
      <c r="D678" s="14">
        <v>2014</v>
      </c>
      <c r="E678" s="14">
        <v>2015</v>
      </c>
      <c r="F678" s="14">
        <v>2015</v>
      </c>
      <c r="G678" s="30">
        <v>0.42087076710435384</v>
      </c>
      <c r="H678" s="26">
        <v>3045</v>
      </c>
      <c r="I678" s="30">
        <v>0.93577135832821146</v>
      </c>
    </row>
    <row r="679" spans="1:9">
      <c r="A679" s="13" t="s">
        <v>143</v>
      </c>
      <c r="B679" s="14" t="s">
        <v>79</v>
      </c>
      <c r="C679" s="14" t="s">
        <v>65</v>
      </c>
      <c r="D679" s="14">
        <v>2014</v>
      </c>
      <c r="E679" s="14">
        <v>2015</v>
      </c>
      <c r="F679" s="14">
        <v>2015</v>
      </c>
      <c r="G679" s="30">
        <v>0.28046550700352346</v>
      </c>
      <c r="H679" s="26">
        <v>1013613</v>
      </c>
      <c r="I679" s="30">
        <v>0.84584829501501657</v>
      </c>
    </row>
    <row r="680" spans="1:9">
      <c r="A680" s="13" t="s">
        <v>144</v>
      </c>
      <c r="B680" s="14" t="s">
        <v>78</v>
      </c>
      <c r="C680" s="14" t="s">
        <v>65</v>
      </c>
      <c r="D680" s="14">
        <v>2014</v>
      </c>
      <c r="E680" s="14">
        <v>2015</v>
      </c>
      <c r="F680" s="14">
        <v>2015</v>
      </c>
      <c r="G680" s="30">
        <v>0.42140351410044191</v>
      </c>
      <c r="H680" s="26">
        <v>27749</v>
      </c>
      <c r="I680" s="30">
        <v>0.95682907485948765</v>
      </c>
    </row>
    <row r="681" spans="1:9">
      <c r="A681" s="13" t="s">
        <v>145</v>
      </c>
      <c r="B681" s="14" t="s">
        <v>78</v>
      </c>
      <c r="C681" s="14" t="s">
        <v>65</v>
      </c>
      <c r="D681" s="14">
        <v>2014</v>
      </c>
      <c r="E681" s="14">
        <v>2015</v>
      </c>
      <c r="F681" s="14">
        <v>2015</v>
      </c>
      <c r="G681" s="30">
        <v>0.25170471390453603</v>
      </c>
      <c r="H681" s="26">
        <v>10188</v>
      </c>
      <c r="I681" s="30">
        <v>0.94499582599016785</v>
      </c>
    </row>
    <row r="682" spans="1:9">
      <c r="A682" s="13" t="s">
        <v>146</v>
      </c>
      <c r="B682" s="14" t="s">
        <v>78</v>
      </c>
      <c r="C682" s="14" t="s">
        <v>65</v>
      </c>
      <c r="D682" s="14">
        <v>2014</v>
      </c>
      <c r="E682" s="14">
        <v>2015</v>
      </c>
      <c r="F682" s="14">
        <v>2015</v>
      </c>
      <c r="G682" s="30">
        <v>0.41704422869471414</v>
      </c>
      <c r="H682" s="26">
        <v>1933</v>
      </c>
      <c r="I682" s="30">
        <v>0.95645719940623453</v>
      </c>
    </row>
    <row r="683" spans="1:9">
      <c r="A683" s="13" t="s">
        <v>147</v>
      </c>
      <c r="B683" s="14" t="s">
        <v>78</v>
      </c>
      <c r="C683" s="14" t="s">
        <v>65</v>
      </c>
      <c r="D683" s="14">
        <v>2014</v>
      </c>
      <c r="E683" s="14">
        <v>2015</v>
      </c>
      <c r="F683" s="14">
        <v>2015</v>
      </c>
      <c r="G683" s="30">
        <v>0.33722200026634708</v>
      </c>
      <c r="H683" s="26">
        <v>12661</v>
      </c>
      <c r="I683" s="30">
        <v>0.91448176236908629</v>
      </c>
    </row>
    <row r="684" spans="1:9">
      <c r="A684" s="13" t="s">
        <v>148</v>
      </c>
      <c r="B684" s="14" t="s">
        <v>78</v>
      </c>
      <c r="C684" s="14" t="s">
        <v>65</v>
      </c>
      <c r="D684" s="14">
        <v>2014</v>
      </c>
      <c r="E684" s="14">
        <v>2015</v>
      </c>
      <c r="F684" s="14">
        <v>2015</v>
      </c>
      <c r="G684" s="30">
        <v>0.43493956134113659</v>
      </c>
      <c r="H684" s="26">
        <v>55664</v>
      </c>
      <c r="I684" s="30">
        <v>0.95932717496208464</v>
      </c>
    </row>
    <row r="685" spans="1:9">
      <c r="A685" s="13" t="s">
        <v>149</v>
      </c>
      <c r="B685" s="14" t="s">
        <v>78</v>
      </c>
      <c r="C685" s="14" t="s">
        <v>65</v>
      </c>
      <c r="D685" s="14">
        <v>2014</v>
      </c>
      <c r="E685" s="14">
        <v>2015</v>
      </c>
      <c r="F685" s="14">
        <v>2015</v>
      </c>
      <c r="G685" s="30">
        <v>0.32615894039735099</v>
      </c>
      <c r="H685" s="26">
        <v>985</v>
      </c>
      <c r="I685" s="30">
        <v>0.94802694898941287</v>
      </c>
    </row>
    <row r="686" spans="1:9">
      <c r="A686" s="13" t="s">
        <v>150</v>
      </c>
      <c r="B686" s="14" t="s">
        <v>78</v>
      </c>
      <c r="C686" s="14" t="s">
        <v>65</v>
      </c>
      <c r="D686" s="14">
        <v>2014</v>
      </c>
      <c r="E686" s="14">
        <v>2015</v>
      </c>
      <c r="F686" s="14">
        <v>2015</v>
      </c>
      <c r="G686" s="30">
        <v>0.21796850879901203</v>
      </c>
      <c r="H686" s="26">
        <v>706</v>
      </c>
      <c r="I686" s="30">
        <v>0.85992691839220459</v>
      </c>
    </row>
    <row r="687" spans="1:9">
      <c r="A687" s="13" t="s">
        <v>151</v>
      </c>
      <c r="B687" s="14" t="s">
        <v>78</v>
      </c>
      <c r="C687" s="14" t="s">
        <v>65</v>
      </c>
      <c r="D687" s="14">
        <v>2014</v>
      </c>
      <c r="E687" s="14">
        <v>2015</v>
      </c>
      <c r="F687" s="14">
        <v>2015</v>
      </c>
      <c r="G687" s="30">
        <v>0.28850897825712812</v>
      </c>
      <c r="H687" s="26">
        <v>45261</v>
      </c>
      <c r="I687" s="30">
        <v>0.94823179418419512</v>
      </c>
    </row>
    <row r="688" spans="1:9">
      <c r="A688" s="13" t="s">
        <v>152</v>
      </c>
      <c r="B688" s="14" t="s">
        <v>78</v>
      </c>
      <c r="C688" s="14" t="s">
        <v>65</v>
      </c>
      <c r="D688" s="14">
        <v>2014</v>
      </c>
      <c r="E688" s="14">
        <v>2015</v>
      </c>
      <c r="F688" s="14">
        <v>2015</v>
      </c>
      <c r="G688" s="30">
        <v>0.23130786062952366</v>
      </c>
      <c r="H688" s="26">
        <v>6871</v>
      </c>
      <c r="I688" s="30">
        <v>0.93533895997821948</v>
      </c>
    </row>
    <row r="689" spans="1:9">
      <c r="A689" s="13" t="s">
        <v>153</v>
      </c>
      <c r="B689" s="14" t="s">
        <v>78</v>
      </c>
      <c r="C689" s="14" t="s">
        <v>65</v>
      </c>
      <c r="D689" s="14">
        <v>2014</v>
      </c>
      <c r="E689" s="14">
        <v>2015</v>
      </c>
      <c r="F689" s="14">
        <v>2015</v>
      </c>
      <c r="G689" s="30">
        <v>0.32831107903284013</v>
      </c>
      <c r="H689" s="26">
        <v>7278</v>
      </c>
      <c r="I689" s="30">
        <v>0.91512636740852504</v>
      </c>
    </row>
    <row r="690" spans="1:9">
      <c r="A690" s="13" t="s">
        <v>154</v>
      </c>
      <c r="B690" s="14" t="s">
        <v>77</v>
      </c>
      <c r="C690" s="14" t="s">
        <v>65</v>
      </c>
      <c r="D690" s="14">
        <v>2014</v>
      </c>
      <c r="E690" s="14">
        <v>2015</v>
      </c>
      <c r="F690" s="14">
        <v>2015</v>
      </c>
      <c r="G690" s="30">
        <v>0.28378320345810437</v>
      </c>
      <c r="H690" s="26">
        <v>231287</v>
      </c>
      <c r="I690" s="30">
        <v>0.90725333521619578</v>
      </c>
    </row>
    <row r="691" spans="1:9">
      <c r="A691" s="13" t="s">
        <v>155</v>
      </c>
      <c r="B691" s="14" t="s">
        <v>77</v>
      </c>
      <c r="C691" s="14" t="s">
        <v>65</v>
      </c>
      <c r="D691" s="14">
        <v>2014</v>
      </c>
      <c r="E691" s="14">
        <v>2015</v>
      </c>
      <c r="F691" s="14">
        <v>2015</v>
      </c>
      <c r="G691" s="30">
        <v>0.27254158660919836</v>
      </c>
      <c r="H691" s="26">
        <v>15745</v>
      </c>
      <c r="I691" s="30">
        <v>0.85066724296288287</v>
      </c>
    </row>
    <row r="692" spans="1:9">
      <c r="A692" s="13" t="s">
        <v>156</v>
      </c>
      <c r="B692" s="14" t="s">
        <v>78</v>
      </c>
      <c r="C692" s="14" t="s">
        <v>65</v>
      </c>
      <c r="D692" s="14">
        <v>2014</v>
      </c>
      <c r="E692" s="14">
        <v>2015</v>
      </c>
      <c r="F692" s="14">
        <v>2015</v>
      </c>
      <c r="G692" s="30">
        <v>0.33264579036189762</v>
      </c>
      <c r="H692" s="26">
        <v>1774</v>
      </c>
      <c r="I692" s="30">
        <v>0.89822784810126577</v>
      </c>
    </row>
    <row r="693" spans="1:9">
      <c r="A693" s="13" t="s">
        <v>157</v>
      </c>
      <c r="B693" s="14" t="s">
        <v>78</v>
      </c>
      <c r="C693" s="14" t="s">
        <v>65</v>
      </c>
      <c r="D693" s="14">
        <v>2014</v>
      </c>
      <c r="E693" s="14">
        <v>2015</v>
      </c>
      <c r="F693" s="14">
        <v>2015</v>
      </c>
      <c r="G693" s="30">
        <v>0.36005251025291435</v>
      </c>
      <c r="H693" s="26">
        <v>263027</v>
      </c>
      <c r="I693" s="30">
        <v>0.87591578751065646</v>
      </c>
    </row>
    <row r="694" spans="1:9">
      <c r="A694" s="13" t="s">
        <v>158</v>
      </c>
      <c r="B694" s="14" t="s">
        <v>77</v>
      </c>
      <c r="C694" s="14" t="s">
        <v>65</v>
      </c>
      <c r="D694" s="14">
        <v>2014</v>
      </c>
      <c r="E694" s="14">
        <v>2015</v>
      </c>
      <c r="F694" s="14">
        <v>2015</v>
      </c>
      <c r="G694" s="30">
        <v>0.39921353328339892</v>
      </c>
      <c r="H694" s="26">
        <v>200402</v>
      </c>
      <c r="I694" s="30">
        <v>0.90764652864900608</v>
      </c>
    </row>
    <row r="695" spans="1:9">
      <c r="A695" s="13" t="s">
        <v>159</v>
      </c>
      <c r="B695" s="14" t="s">
        <v>78</v>
      </c>
      <c r="C695" s="14" t="s">
        <v>65</v>
      </c>
      <c r="D695" s="14">
        <v>2014</v>
      </c>
      <c r="E695" s="14">
        <v>2015</v>
      </c>
      <c r="F695" s="14">
        <v>2015</v>
      </c>
      <c r="G695" s="30">
        <v>0.33798117030151353</v>
      </c>
      <c r="H695" s="26">
        <v>5672</v>
      </c>
      <c r="I695" s="30">
        <v>0.93736572467360768</v>
      </c>
    </row>
    <row r="696" spans="1:9">
      <c r="A696" s="13" t="s">
        <v>160</v>
      </c>
      <c r="B696" s="14" t="s">
        <v>78</v>
      </c>
      <c r="C696" s="14" t="s">
        <v>65</v>
      </c>
      <c r="D696" s="14">
        <v>2014</v>
      </c>
      <c r="E696" s="14">
        <v>2015</v>
      </c>
      <c r="F696" s="14">
        <v>2015</v>
      </c>
      <c r="G696" s="30">
        <v>0.44723158856710682</v>
      </c>
      <c r="H696" s="26">
        <v>354800</v>
      </c>
      <c r="I696" s="30">
        <v>0.89016230157635001</v>
      </c>
    </row>
    <row r="697" spans="1:9">
      <c r="A697" s="13" t="s">
        <v>161</v>
      </c>
      <c r="B697" s="14" t="s">
        <v>77</v>
      </c>
      <c r="C697" s="14" t="s">
        <v>65</v>
      </c>
      <c r="D697" s="14">
        <v>2014</v>
      </c>
      <c r="E697" s="14">
        <v>2015</v>
      </c>
      <c r="F697" s="14">
        <v>2015</v>
      </c>
      <c r="G697" s="30">
        <v>0.32975580008708044</v>
      </c>
      <c r="H697" s="26">
        <v>255230</v>
      </c>
      <c r="I697" s="30">
        <v>0.87698862660206856</v>
      </c>
    </row>
    <row r="698" spans="1:9">
      <c r="A698" s="13" t="s">
        <v>162</v>
      </c>
      <c r="B698" s="14" t="s">
        <v>77</v>
      </c>
      <c r="C698" s="14" t="s">
        <v>65</v>
      </c>
      <c r="D698" s="14">
        <v>2014</v>
      </c>
      <c r="E698" s="14">
        <v>2015</v>
      </c>
      <c r="F698" s="14">
        <v>2015</v>
      </c>
      <c r="G698" s="30">
        <v>0.20469396894449673</v>
      </c>
      <c r="H698" s="26">
        <v>44794</v>
      </c>
      <c r="I698" s="30">
        <v>0.85718659701092681</v>
      </c>
    </row>
    <row r="699" spans="1:9">
      <c r="A699" s="13" t="s">
        <v>163</v>
      </c>
      <c r="B699" s="14" t="s">
        <v>78</v>
      </c>
      <c r="C699" s="14" t="s">
        <v>65</v>
      </c>
      <c r="D699" s="14">
        <v>2014</v>
      </c>
      <c r="E699" s="14">
        <v>2015</v>
      </c>
      <c r="F699" s="14">
        <v>2015</v>
      </c>
      <c r="G699" s="30">
        <v>0.4198409759924337</v>
      </c>
      <c r="H699" s="26">
        <v>114528</v>
      </c>
      <c r="I699" s="30">
        <v>0.94233807266982628</v>
      </c>
    </row>
    <row r="700" spans="1:9">
      <c r="A700" s="13" t="s">
        <v>164</v>
      </c>
      <c r="B700" s="14" t="s">
        <v>77</v>
      </c>
      <c r="C700" s="14" t="s">
        <v>65</v>
      </c>
      <c r="D700" s="14">
        <v>2014</v>
      </c>
      <c r="E700" s="14">
        <v>2015</v>
      </c>
      <c r="F700" s="14">
        <v>2015</v>
      </c>
      <c r="G700" s="30">
        <v>0.2930545525003963</v>
      </c>
      <c r="H700" s="26">
        <v>16637</v>
      </c>
      <c r="I700" s="30">
        <v>0.91442233703418707</v>
      </c>
    </row>
    <row r="701" spans="1:9">
      <c r="A701" s="13" t="s">
        <v>165</v>
      </c>
      <c r="B701" s="14" t="s">
        <v>77</v>
      </c>
      <c r="C701" s="14" t="s">
        <v>65</v>
      </c>
      <c r="D701" s="14">
        <v>2014</v>
      </c>
      <c r="E701" s="14">
        <v>2015</v>
      </c>
      <c r="F701" s="14">
        <v>2015</v>
      </c>
      <c r="G701" s="30">
        <v>0.20402488617010184</v>
      </c>
      <c r="H701" s="26">
        <v>29350</v>
      </c>
      <c r="I701" s="30">
        <v>0.90455203870927969</v>
      </c>
    </row>
    <row r="702" spans="1:9">
      <c r="A702" s="13" t="s">
        <v>166</v>
      </c>
      <c r="B702" s="14" t="s">
        <v>77</v>
      </c>
      <c r="C702" s="14" t="s">
        <v>65</v>
      </c>
      <c r="D702" s="14">
        <v>2014</v>
      </c>
      <c r="E702" s="14">
        <v>2015</v>
      </c>
      <c r="F702" s="14">
        <v>2015</v>
      </c>
      <c r="G702" s="30">
        <v>0.26821883316600531</v>
      </c>
      <c r="H702" s="26">
        <v>33662</v>
      </c>
      <c r="I702" s="30">
        <v>0.9354973181780285</v>
      </c>
    </row>
    <row r="703" spans="1:9">
      <c r="A703" s="13" t="s">
        <v>167</v>
      </c>
      <c r="B703" s="14" t="s">
        <v>77</v>
      </c>
      <c r="C703" s="14" t="s">
        <v>65</v>
      </c>
      <c r="D703" s="14">
        <v>2014</v>
      </c>
      <c r="E703" s="14">
        <v>2015</v>
      </c>
      <c r="F703" s="14">
        <v>2015</v>
      </c>
      <c r="G703" s="30">
        <v>0.25610123531184092</v>
      </c>
      <c r="H703" s="26">
        <v>103700</v>
      </c>
      <c r="I703" s="30">
        <v>0.90481550314547721</v>
      </c>
    </row>
    <row r="704" spans="1:9">
      <c r="A704" s="13" t="s">
        <v>168</v>
      </c>
      <c r="B704" s="14" t="s">
        <v>77</v>
      </c>
      <c r="C704" s="14" t="s">
        <v>65</v>
      </c>
      <c r="D704" s="14">
        <v>2014</v>
      </c>
      <c r="E704" s="14">
        <v>2015</v>
      </c>
      <c r="F704" s="14">
        <v>2015</v>
      </c>
      <c r="G704" s="30">
        <v>0.30347331376667452</v>
      </c>
      <c r="H704" s="26">
        <v>21817</v>
      </c>
      <c r="I704" s="30">
        <v>0.91506585018035402</v>
      </c>
    </row>
    <row r="705" spans="1:25">
      <c r="A705" s="13" t="s">
        <v>169</v>
      </c>
      <c r="B705" s="14" t="s">
        <v>78</v>
      </c>
      <c r="C705" s="14" t="s">
        <v>65</v>
      </c>
      <c r="D705" s="14">
        <v>2014</v>
      </c>
      <c r="E705" s="14">
        <v>2015</v>
      </c>
      <c r="F705" s="14">
        <v>2015</v>
      </c>
      <c r="G705" s="30">
        <v>0.38190689489681651</v>
      </c>
      <c r="H705" s="26">
        <v>23873</v>
      </c>
      <c r="I705" s="30">
        <v>0.9352424978453342</v>
      </c>
    </row>
    <row r="706" spans="1:25">
      <c r="A706" s="13" t="s">
        <v>170</v>
      </c>
      <c r="B706" s="14" t="s">
        <v>78</v>
      </c>
      <c r="C706" s="14" t="s">
        <v>65</v>
      </c>
      <c r="D706" s="14">
        <v>2014</v>
      </c>
      <c r="E706" s="14">
        <v>2015</v>
      </c>
      <c r="F706" s="14">
        <v>2015</v>
      </c>
      <c r="G706" s="30">
        <v>0.3614609571788413</v>
      </c>
      <c r="H706" s="26">
        <v>287</v>
      </c>
      <c r="I706" s="30">
        <v>0.92282958199356913</v>
      </c>
    </row>
    <row r="707" spans="1:25">
      <c r="A707" s="13" t="s">
        <v>171</v>
      </c>
      <c r="B707" s="14" t="s">
        <v>78</v>
      </c>
      <c r="C707" s="14" t="s">
        <v>65</v>
      </c>
      <c r="D707" s="14">
        <v>2014</v>
      </c>
      <c r="E707" s="14">
        <v>2015</v>
      </c>
      <c r="F707" s="14">
        <v>2015</v>
      </c>
      <c r="G707" s="30">
        <v>0.4078164825828377</v>
      </c>
      <c r="H707" s="26">
        <v>6720</v>
      </c>
      <c r="I707" s="30">
        <v>0.95332671300893745</v>
      </c>
    </row>
    <row r="708" spans="1:25">
      <c r="A708" s="13" t="s">
        <v>172</v>
      </c>
      <c r="B708" s="14" t="s">
        <v>77</v>
      </c>
      <c r="C708" s="14" t="s">
        <v>65</v>
      </c>
      <c r="D708" s="14">
        <v>2014</v>
      </c>
      <c r="E708" s="14">
        <v>2015</v>
      </c>
      <c r="F708" s="14">
        <v>2015</v>
      </c>
      <c r="G708" s="30">
        <v>0.36172033044888646</v>
      </c>
      <c r="H708" s="26">
        <v>40589</v>
      </c>
      <c r="I708" s="30">
        <v>0.91561019625535756</v>
      </c>
    </row>
    <row r="709" spans="1:25">
      <c r="A709" s="13" t="s">
        <v>173</v>
      </c>
      <c r="B709" s="14" t="s">
        <v>77</v>
      </c>
      <c r="C709" s="14" t="s">
        <v>65</v>
      </c>
      <c r="D709" s="14">
        <v>2014</v>
      </c>
      <c r="E709" s="14">
        <v>2015</v>
      </c>
      <c r="F709" s="14">
        <v>2015</v>
      </c>
      <c r="G709" s="30">
        <v>0.28712709650811108</v>
      </c>
      <c r="H709" s="26">
        <v>33417</v>
      </c>
      <c r="I709" s="30">
        <v>0.9155593303926135</v>
      </c>
    </row>
    <row r="710" spans="1:25">
      <c r="A710" s="13" t="s">
        <v>174</v>
      </c>
      <c r="B710" s="14" t="s">
        <v>78</v>
      </c>
      <c r="C710" s="14" t="s">
        <v>65</v>
      </c>
      <c r="D710" s="14">
        <v>2014</v>
      </c>
      <c r="E710" s="14">
        <v>2015</v>
      </c>
      <c r="F710" s="14">
        <v>2015</v>
      </c>
      <c r="G710" s="30">
        <v>0.39969755241491328</v>
      </c>
      <c r="H710" s="26">
        <v>85636</v>
      </c>
      <c r="I710" s="30">
        <v>0.92476485643013728</v>
      </c>
    </row>
    <row r="711" spans="1:25">
      <c r="A711" s="13" t="s">
        <v>175</v>
      </c>
      <c r="B711" s="14" t="s">
        <v>78</v>
      </c>
      <c r="C711" s="14" t="s">
        <v>65</v>
      </c>
      <c r="D711" s="14">
        <v>2014</v>
      </c>
      <c r="E711" s="14">
        <v>2015</v>
      </c>
      <c r="F711" s="14">
        <v>2015</v>
      </c>
      <c r="G711" s="30">
        <v>0.3236207931907783</v>
      </c>
      <c r="H711" s="26">
        <v>12395</v>
      </c>
      <c r="I711" s="30">
        <v>0.94944465721945615</v>
      </c>
    </row>
    <row r="712" spans="1:25">
      <c r="A712" s="13" t="s">
        <v>176</v>
      </c>
      <c r="B712" s="14" t="s">
        <v>78</v>
      </c>
      <c r="C712" s="14" t="s">
        <v>65</v>
      </c>
      <c r="D712" s="14">
        <v>2014</v>
      </c>
      <c r="E712" s="14">
        <v>2015</v>
      </c>
      <c r="F712" s="14">
        <v>2015</v>
      </c>
      <c r="G712" s="30">
        <v>0.39064770207234073</v>
      </c>
      <c r="H712" s="26">
        <v>10217</v>
      </c>
      <c r="I712" s="30">
        <v>0.94426987060998147</v>
      </c>
    </row>
    <row r="713" spans="1:25">
      <c r="A713" s="13" t="s">
        <v>177</v>
      </c>
      <c r="B713" s="14" t="s">
        <v>78</v>
      </c>
      <c r="C713" s="14" t="s">
        <v>65</v>
      </c>
      <c r="D713" s="14">
        <v>2014</v>
      </c>
      <c r="E713" s="14">
        <v>2015</v>
      </c>
      <c r="F713" s="14">
        <v>2015</v>
      </c>
      <c r="G713" s="30">
        <v>0.38543247344461307</v>
      </c>
      <c r="H713" s="26">
        <v>1778</v>
      </c>
      <c r="I713" s="30">
        <v>0.91933815925542917</v>
      </c>
    </row>
    <row r="714" spans="1:25">
      <c r="A714" s="13" t="s">
        <v>178</v>
      </c>
      <c r="B714" s="14" t="s">
        <v>77</v>
      </c>
      <c r="C714" s="14" t="s">
        <v>65</v>
      </c>
      <c r="D714" s="14">
        <v>2014</v>
      </c>
      <c r="E714" s="14">
        <v>2015</v>
      </c>
      <c r="F714" s="14">
        <v>2015</v>
      </c>
      <c r="G714" s="30">
        <v>0.48924474086236741</v>
      </c>
      <c r="H714" s="26">
        <v>115610</v>
      </c>
      <c r="I714" s="30">
        <v>0.94207090996504206</v>
      </c>
    </row>
    <row r="715" spans="1:25">
      <c r="A715" s="13" t="s">
        <v>179</v>
      </c>
      <c r="B715" s="14" t="s">
        <v>78</v>
      </c>
      <c r="C715" s="14" t="s">
        <v>65</v>
      </c>
      <c r="D715" s="14">
        <v>2014</v>
      </c>
      <c r="E715" s="14">
        <v>2015</v>
      </c>
      <c r="F715" s="14">
        <v>2015</v>
      </c>
      <c r="G715" s="30">
        <v>0.38071102744189417</v>
      </c>
      <c r="H715" s="26">
        <v>5258</v>
      </c>
      <c r="I715" s="30">
        <v>0.93692088382038485</v>
      </c>
    </row>
    <row r="716" spans="1:25">
      <c r="A716" s="13" t="s">
        <v>180</v>
      </c>
      <c r="B716" s="14" t="s">
        <v>77</v>
      </c>
      <c r="C716" s="14" t="s">
        <v>65</v>
      </c>
      <c r="D716" s="14">
        <v>2014</v>
      </c>
      <c r="E716" s="14">
        <v>2015</v>
      </c>
      <c r="F716" s="14">
        <v>2015</v>
      </c>
      <c r="G716" s="30">
        <v>0.31318513133477455</v>
      </c>
      <c r="H716" s="26">
        <v>65482</v>
      </c>
      <c r="I716" s="30">
        <v>0.87773950109244936</v>
      </c>
    </row>
    <row r="717" spans="1:25">
      <c r="A717" s="13" t="s">
        <v>181</v>
      </c>
      <c r="B717" s="14" t="s">
        <v>77</v>
      </c>
      <c r="C717" s="14" t="s">
        <v>65</v>
      </c>
      <c r="D717" s="14">
        <v>2014</v>
      </c>
      <c r="E717" s="14">
        <v>2015</v>
      </c>
      <c r="F717" s="14">
        <v>2015</v>
      </c>
      <c r="G717" s="30">
        <v>0.33846124518662551</v>
      </c>
      <c r="H717" s="26">
        <v>17755</v>
      </c>
      <c r="I717" s="30">
        <v>0.90753424657534243</v>
      </c>
    </row>
    <row r="718" spans="1:25">
      <c r="A718" s="13" t="s">
        <v>182</v>
      </c>
      <c r="B718" s="14" t="s">
        <v>78</v>
      </c>
      <c r="C718" s="14" t="s">
        <v>65</v>
      </c>
      <c r="D718" s="14">
        <v>2014</v>
      </c>
      <c r="E718" s="14">
        <v>2015</v>
      </c>
      <c r="F718" s="14">
        <v>2015</v>
      </c>
      <c r="G718" s="30">
        <v>0.44190397006859283</v>
      </c>
      <c r="H718" s="26">
        <v>12756</v>
      </c>
      <c r="I718" s="30">
        <v>0.94077734346190722</v>
      </c>
    </row>
    <row r="719" spans="1:25">
      <c r="A719" s="56" t="s">
        <v>183</v>
      </c>
      <c r="B719" s="14" t="s">
        <v>66</v>
      </c>
      <c r="C719" s="14" t="s">
        <v>3</v>
      </c>
      <c r="D719" s="14">
        <v>2015</v>
      </c>
      <c r="E719" s="14">
        <v>2015</v>
      </c>
      <c r="F719" s="14">
        <v>2015</v>
      </c>
      <c r="G719" s="30">
        <v>0.32636291552709723</v>
      </c>
      <c r="H719" s="26">
        <v>4106495</v>
      </c>
      <c r="I719" s="30">
        <v>0.90281904573460625</v>
      </c>
      <c r="J719" s="14"/>
      <c r="K719" s="14"/>
      <c r="L719" s="14"/>
      <c r="M719" s="14"/>
      <c r="N719" s="14"/>
      <c r="O719" s="14"/>
      <c r="P719" s="14"/>
      <c r="Q719" s="14"/>
      <c r="R719" s="14"/>
      <c r="S719" s="14"/>
      <c r="T719" s="14"/>
      <c r="U719" s="14"/>
      <c r="V719" s="14"/>
      <c r="W719" s="14"/>
      <c r="X719" s="14"/>
      <c r="Y719" s="14"/>
    </row>
    <row r="720" spans="1:25">
      <c r="A720" s="56" t="s">
        <v>184</v>
      </c>
      <c r="B720" s="14" t="s">
        <v>77</v>
      </c>
      <c r="C720" s="14" t="s">
        <v>3</v>
      </c>
      <c r="D720" s="14">
        <v>2015</v>
      </c>
      <c r="E720" s="14">
        <v>2015</v>
      </c>
      <c r="F720" s="14">
        <v>2015</v>
      </c>
      <c r="G720" s="30">
        <v>0.27082312449633178</v>
      </c>
      <c r="H720" s="26">
        <v>116614</v>
      </c>
      <c r="I720" s="30">
        <v>0.90895910954526327</v>
      </c>
    </row>
    <row r="721" spans="1:9">
      <c r="A721" s="56" t="s">
        <v>185</v>
      </c>
      <c r="B721" s="14" t="s">
        <v>78</v>
      </c>
      <c r="C721" s="14" t="s">
        <v>3</v>
      </c>
      <c r="D721" s="14">
        <v>2015</v>
      </c>
      <c r="E721" s="14">
        <v>2015</v>
      </c>
      <c r="F721" s="14">
        <v>2015</v>
      </c>
      <c r="G721" s="30">
        <v>0.40463917525773196</v>
      </c>
      <c r="H721" s="26">
        <v>157</v>
      </c>
      <c r="I721" s="30">
        <v>0.91279069767441856</v>
      </c>
    </row>
    <row r="722" spans="1:9">
      <c r="A722" s="56" t="s">
        <v>186</v>
      </c>
      <c r="B722" s="14" t="s">
        <v>78</v>
      </c>
      <c r="C722" s="14" t="s">
        <v>3</v>
      </c>
      <c r="D722" s="14">
        <v>2015</v>
      </c>
      <c r="E722" s="14">
        <v>2015</v>
      </c>
      <c r="F722" s="14">
        <v>2015</v>
      </c>
      <c r="G722" s="30">
        <v>0.39557522123893807</v>
      </c>
      <c r="H722" s="26">
        <v>3129</v>
      </c>
      <c r="I722" s="30">
        <v>0.91867293012331175</v>
      </c>
    </row>
    <row r="723" spans="1:9">
      <c r="A723" s="56" t="s">
        <v>187</v>
      </c>
      <c r="B723" s="14" t="s">
        <v>78</v>
      </c>
      <c r="C723" s="14" t="s">
        <v>3</v>
      </c>
      <c r="D723" s="14">
        <v>2015</v>
      </c>
      <c r="E723" s="14">
        <v>2015</v>
      </c>
      <c r="F723" s="14">
        <v>2015</v>
      </c>
      <c r="G723" s="30">
        <v>0.37999050617098884</v>
      </c>
      <c r="H723" s="26">
        <v>30419</v>
      </c>
      <c r="I723" s="30">
        <v>0.94173554998297271</v>
      </c>
    </row>
    <row r="724" spans="1:9">
      <c r="A724" s="56" t="s">
        <v>188</v>
      </c>
      <c r="B724" s="14" t="s">
        <v>78</v>
      </c>
      <c r="C724" s="14" t="s">
        <v>3</v>
      </c>
      <c r="D724" s="14">
        <v>2015</v>
      </c>
      <c r="E724" s="14">
        <v>2015</v>
      </c>
      <c r="F724" s="14">
        <v>2015</v>
      </c>
      <c r="G724" s="30">
        <v>0.42412484183888655</v>
      </c>
      <c r="H724" s="26">
        <v>5028</v>
      </c>
      <c r="I724" s="30">
        <v>0.92054192603441964</v>
      </c>
    </row>
    <row r="725" spans="1:9">
      <c r="A725" s="56" t="s">
        <v>189</v>
      </c>
      <c r="B725" s="14" t="s">
        <v>78</v>
      </c>
      <c r="C725" s="14" t="s">
        <v>3</v>
      </c>
      <c r="D725" s="14">
        <v>2015</v>
      </c>
      <c r="E725" s="14">
        <v>2015</v>
      </c>
      <c r="F725" s="14">
        <v>2015</v>
      </c>
      <c r="G725" s="30">
        <v>0.20686445607911577</v>
      </c>
      <c r="H725" s="26">
        <v>1778</v>
      </c>
      <c r="I725" s="30">
        <v>0.95488721804511278</v>
      </c>
    </row>
    <row r="726" spans="1:9">
      <c r="A726" s="56" t="s">
        <v>190</v>
      </c>
      <c r="B726" s="14" t="s">
        <v>77</v>
      </c>
      <c r="C726" s="14" t="s">
        <v>3</v>
      </c>
      <c r="D726" s="14">
        <v>2015</v>
      </c>
      <c r="E726" s="14">
        <v>2015</v>
      </c>
      <c r="F726" s="14">
        <v>2015</v>
      </c>
      <c r="G726" s="30">
        <v>0.26095324481302501</v>
      </c>
      <c r="H726" s="26">
        <v>68471</v>
      </c>
      <c r="I726" s="30">
        <v>0.92359883995413772</v>
      </c>
    </row>
    <row r="727" spans="1:9">
      <c r="A727" s="56" t="s">
        <v>191</v>
      </c>
      <c r="B727" s="14" t="s">
        <v>78</v>
      </c>
      <c r="C727" s="14" t="s">
        <v>3</v>
      </c>
      <c r="D727" s="14">
        <v>2015</v>
      </c>
      <c r="E727" s="14">
        <v>2015</v>
      </c>
      <c r="F727" s="14">
        <v>2015</v>
      </c>
      <c r="G727" s="30">
        <v>0.43075719377553684</v>
      </c>
      <c r="H727" s="26">
        <v>4955</v>
      </c>
      <c r="I727" s="30">
        <v>0.96138921226232055</v>
      </c>
    </row>
    <row r="728" spans="1:9">
      <c r="A728" s="56" t="s">
        <v>192</v>
      </c>
      <c r="B728" s="14" t="s">
        <v>78</v>
      </c>
      <c r="C728" s="14" t="s">
        <v>3</v>
      </c>
      <c r="D728" s="14">
        <v>2015</v>
      </c>
      <c r="E728" s="14">
        <v>2015</v>
      </c>
      <c r="F728" s="14">
        <v>2015</v>
      </c>
      <c r="G728" s="30">
        <v>0.33567472646224505</v>
      </c>
      <c r="H728" s="26">
        <v>12425</v>
      </c>
      <c r="I728" s="30">
        <v>0.90647114612971469</v>
      </c>
    </row>
    <row r="729" spans="1:9">
      <c r="A729" s="13" t="s">
        <v>134</v>
      </c>
      <c r="B729" s="14" t="s">
        <v>77</v>
      </c>
      <c r="C729" s="14" t="s">
        <v>3</v>
      </c>
      <c r="D729" s="14">
        <v>2015</v>
      </c>
      <c r="E729" s="14">
        <v>2015</v>
      </c>
      <c r="F729" s="14">
        <v>2015</v>
      </c>
      <c r="G729" s="30">
        <v>0.48058826454177755</v>
      </c>
      <c r="H729" s="26">
        <v>222311</v>
      </c>
      <c r="I729" s="30">
        <v>0.92857083187141831</v>
      </c>
    </row>
    <row r="730" spans="1:9">
      <c r="A730" s="13" t="s">
        <v>135</v>
      </c>
      <c r="B730" s="14" t="s">
        <v>78</v>
      </c>
      <c r="C730" s="14" t="s">
        <v>3</v>
      </c>
      <c r="D730" s="14">
        <v>2015</v>
      </c>
      <c r="E730" s="14">
        <v>2015</v>
      </c>
      <c r="F730" s="14">
        <v>2015</v>
      </c>
      <c r="G730" s="30">
        <v>0.31887931034482758</v>
      </c>
      <c r="H730" s="26">
        <v>3699</v>
      </c>
      <c r="I730" s="30">
        <v>0.96077922077922073</v>
      </c>
    </row>
    <row r="731" spans="1:9">
      <c r="A731" s="13" t="s">
        <v>136</v>
      </c>
      <c r="B731" s="14" t="s">
        <v>78</v>
      </c>
      <c r="C731" s="14" t="s">
        <v>3</v>
      </c>
      <c r="D731" s="14">
        <v>2015</v>
      </c>
      <c r="E731" s="14">
        <v>2015</v>
      </c>
      <c r="F731" s="14">
        <v>2015</v>
      </c>
      <c r="G731" s="30">
        <v>0.38739162440700148</v>
      </c>
      <c r="H731" s="26">
        <v>18945</v>
      </c>
      <c r="I731" s="30">
        <v>0.91716692486444618</v>
      </c>
    </row>
    <row r="732" spans="1:9">
      <c r="A732" s="13" t="s">
        <v>137</v>
      </c>
      <c r="B732" s="14" t="s">
        <v>78</v>
      </c>
      <c r="C732" s="14" t="s">
        <v>3</v>
      </c>
      <c r="D732" s="14">
        <v>2015</v>
      </c>
      <c r="E732" s="14">
        <v>2015</v>
      </c>
      <c r="F732" s="14">
        <v>2015</v>
      </c>
      <c r="G732" s="30">
        <v>0.46252111127483764</v>
      </c>
      <c r="H732" s="26">
        <v>40805</v>
      </c>
      <c r="I732" s="30">
        <v>0.9497265215873385</v>
      </c>
    </row>
    <row r="733" spans="1:9">
      <c r="A733" s="13" t="s">
        <v>138</v>
      </c>
      <c r="B733" s="14" t="s">
        <v>78</v>
      </c>
      <c r="C733" s="14" t="s">
        <v>3</v>
      </c>
      <c r="D733" s="14">
        <v>2015</v>
      </c>
      <c r="E733" s="14">
        <v>2015</v>
      </c>
      <c r="F733" s="14">
        <v>2015</v>
      </c>
      <c r="G733" s="30">
        <v>0.33944153577661429</v>
      </c>
      <c r="H733" s="26">
        <v>1945</v>
      </c>
      <c r="I733" s="30">
        <v>0.9341978866474544</v>
      </c>
    </row>
    <row r="734" spans="1:9">
      <c r="A734" s="13" t="s">
        <v>139</v>
      </c>
      <c r="B734" s="14" t="s">
        <v>78</v>
      </c>
      <c r="C734" s="14" t="s">
        <v>3</v>
      </c>
      <c r="D734" s="14">
        <v>2015</v>
      </c>
      <c r="E734" s="14">
        <v>2015</v>
      </c>
      <c r="F734" s="14">
        <v>2015</v>
      </c>
      <c r="G734" s="30">
        <v>0.39849025535893917</v>
      </c>
      <c r="H734" s="26">
        <v>146173</v>
      </c>
      <c r="I734" s="30">
        <v>0.93991653645582152</v>
      </c>
    </row>
    <row r="735" spans="1:9">
      <c r="A735" s="13" t="s">
        <v>140</v>
      </c>
      <c r="B735" s="14" t="s">
        <v>78</v>
      </c>
      <c r="C735" s="14" t="s">
        <v>3</v>
      </c>
      <c r="D735" s="14">
        <v>2015</v>
      </c>
      <c r="E735" s="14">
        <v>2015</v>
      </c>
      <c r="F735" s="14">
        <v>2015</v>
      </c>
      <c r="G735" s="30">
        <v>0.42975009625786104</v>
      </c>
      <c r="H735" s="26">
        <v>23439</v>
      </c>
      <c r="I735" s="30">
        <v>0.95017836873682504</v>
      </c>
    </row>
    <row r="736" spans="1:9">
      <c r="A736" s="13" t="s">
        <v>141</v>
      </c>
      <c r="B736" s="14" t="s">
        <v>78</v>
      </c>
      <c r="C736" s="14" t="s">
        <v>3</v>
      </c>
      <c r="D736" s="14">
        <v>2015</v>
      </c>
      <c r="E736" s="14">
        <v>2015</v>
      </c>
      <c r="F736" s="14">
        <v>2015</v>
      </c>
      <c r="G736" s="30">
        <v>0.3834090526670032</v>
      </c>
      <c r="H736" s="26">
        <v>11393</v>
      </c>
      <c r="I736" s="30">
        <v>0.9536285259897882</v>
      </c>
    </row>
    <row r="737" spans="1:9">
      <c r="A737" s="13" t="s">
        <v>142</v>
      </c>
      <c r="B737" s="14" t="s">
        <v>78</v>
      </c>
      <c r="C737" s="14" t="s">
        <v>3</v>
      </c>
      <c r="D737" s="14">
        <v>2015</v>
      </c>
      <c r="E737" s="14">
        <v>2015</v>
      </c>
      <c r="F737" s="14">
        <v>2015</v>
      </c>
      <c r="G737" s="30">
        <v>0.4006350886477904</v>
      </c>
      <c r="H737" s="26">
        <v>3028</v>
      </c>
      <c r="I737" s="30">
        <v>0.93717115444134946</v>
      </c>
    </row>
    <row r="738" spans="1:9">
      <c r="A738" s="13" t="s">
        <v>143</v>
      </c>
      <c r="B738" s="14" t="s">
        <v>79</v>
      </c>
      <c r="C738" s="14" t="s">
        <v>3</v>
      </c>
      <c r="D738" s="14">
        <v>2015</v>
      </c>
      <c r="E738" s="14">
        <v>2015</v>
      </c>
      <c r="F738" s="14">
        <v>2015</v>
      </c>
      <c r="G738" s="30">
        <v>0.27971688229879027</v>
      </c>
      <c r="H738" s="26">
        <v>1034621</v>
      </c>
      <c r="I738" s="30">
        <v>0.85715623107455519</v>
      </c>
    </row>
    <row r="739" spans="1:9">
      <c r="A739" s="13" t="s">
        <v>144</v>
      </c>
      <c r="B739" s="14" t="s">
        <v>78</v>
      </c>
      <c r="C739" s="14" t="s">
        <v>3</v>
      </c>
      <c r="D739" s="14">
        <v>2015</v>
      </c>
      <c r="E739" s="14">
        <v>2015</v>
      </c>
      <c r="F739" s="14">
        <v>2015</v>
      </c>
      <c r="G739" s="30">
        <v>0.42011219004935774</v>
      </c>
      <c r="H739" s="26">
        <v>28684</v>
      </c>
      <c r="I739" s="30">
        <v>0.96413565930556955</v>
      </c>
    </row>
    <row r="740" spans="1:9">
      <c r="A740" s="13" t="s">
        <v>145</v>
      </c>
      <c r="B740" s="14" t="s">
        <v>78</v>
      </c>
      <c r="C740" s="14" t="s">
        <v>3</v>
      </c>
      <c r="D740" s="14">
        <v>2015</v>
      </c>
      <c r="E740" s="14">
        <v>2015</v>
      </c>
      <c r="F740" s="14">
        <v>2015</v>
      </c>
      <c r="G740" s="30">
        <v>0.24070298769771528</v>
      </c>
      <c r="H740" s="26">
        <v>10272</v>
      </c>
      <c r="I740" s="30">
        <v>0.94698995113856366</v>
      </c>
    </row>
    <row r="741" spans="1:9">
      <c r="A741" s="13" t="s">
        <v>146</v>
      </c>
      <c r="B741" s="14" t="s">
        <v>78</v>
      </c>
      <c r="C741" s="14" t="s">
        <v>3</v>
      </c>
      <c r="D741" s="14">
        <v>2015</v>
      </c>
      <c r="E741" s="14">
        <v>2015</v>
      </c>
      <c r="F741" s="14">
        <v>2015</v>
      </c>
      <c r="G741" s="30">
        <v>0.42803189257238777</v>
      </c>
      <c r="H741" s="26">
        <v>2040</v>
      </c>
      <c r="I741" s="30">
        <v>0.96135721017907638</v>
      </c>
    </row>
    <row r="742" spans="1:9">
      <c r="A742" s="13" t="s">
        <v>147</v>
      </c>
      <c r="B742" s="14" t="s">
        <v>78</v>
      </c>
      <c r="C742" s="14" t="s">
        <v>3</v>
      </c>
      <c r="D742" s="14">
        <v>2015</v>
      </c>
      <c r="E742" s="14">
        <v>2015</v>
      </c>
      <c r="F742" s="14">
        <v>2015</v>
      </c>
      <c r="G742" s="30">
        <v>0.32716205934567588</v>
      </c>
      <c r="H742" s="26">
        <v>12900</v>
      </c>
      <c r="I742" s="30">
        <v>0.93013194895089768</v>
      </c>
    </row>
    <row r="743" spans="1:9">
      <c r="A743" s="13" t="s">
        <v>148</v>
      </c>
      <c r="B743" s="14" t="s">
        <v>78</v>
      </c>
      <c r="C743" s="14" t="s">
        <v>3</v>
      </c>
      <c r="D743" s="14">
        <v>2015</v>
      </c>
      <c r="E743" s="14">
        <v>2015</v>
      </c>
      <c r="F743" s="14">
        <v>2015</v>
      </c>
      <c r="G743" s="30">
        <v>0.43035722329834675</v>
      </c>
      <c r="H743" s="26">
        <v>57321</v>
      </c>
      <c r="I743" s="30">
        <v>0.9665295248372846</v>
      </c>
    </row>
    <row r="744" spans="1:9">
      <c r="A744" s="13" t="s">
        <v>149</v>
      </c>
      <c r="B744" s="14" t="s">
        <v>78</v>
      </c>
      <c r="C744" s="14" t="s">
        <v>3</v>
      </c>
      <c r="D744" s="14">
        <v>2015</v>
      </c>
      <c r="E744" s="14">
        <v>2015</v>
      </c>
      <c r="F744" s="14">
        <v>2015</v>
      </c>
      <c r="G744" s="30">
        <v>0.31517632241813603</v>
      </c>
      <c r="H744" s="26">
        <v>1001</v>
      </c>
      <c r="I744" s="30">
        <v>0.96157540826128718</v>
      </c>
    </row>
    <row r="745" spans="1:9">
      <c r="A745" s="13" t="s">
        <v>150</v>
      </c>
      <c r="B745" s="14" t="s">
        <v>78</v>
      </c>
      <c r="C745" s="14" t="s">
        <v>3</v>
      </c>
      <c r="D745" s="14">
        <v>2015</v>
      </c>
      <c r="E745" s="14">
        <v>2015</v>
      </c>
      <c r="F745" s="14">
        <v>2015</v>
      </c>
      <c r="G745" s="30">
        <v>0.21656232214001139</v>
      </c>
      <c r="H745" s="26">
        <v>761</v>
      </c>
      <c r="I745" s="30">
        <v>0.8787528868360277</v>
      </c>
    </row>
    <row r="746" spans="1:9">
      <c r="A746" s="13" t="s">
        <v>151</v>
      </c>
      <c r="B746" s="14" t="s">
        <v>78</v>
      </c>
      <c r="C746" s="14" t="s">
        <v>3</v>
      </c>
      <c r="D746" s="14">
        <v>2015</v>
      </c>
      <c r="E746" s="14">
        <v>2015</v>
      </c>
      <c r="F746" s="14">
        <v>2015</v>
      </c>
      <c r="G746" s="30">
        <v>0.31780881212463702</v>
      </c>
      <c r="H746" s="26">
        <v>52864</v>
      </c>
      <c r="I746" s="30">
        <v>0.96170568866088157</v>
      </c>
    </row>
    <row r="747" spans="1:9">
      <c r="A747" s="13" t="s">
        <v>152</v>
      </c>
      <c r="B747" s="14" t="s">
        <v>78</v>
      </c>
      <c r="C747" s="14" t="s">
        <v>3</v>
      </c>
      <c r="D747" s="14">
        <v>2015</v>
      </c>
      <c r="E747" s="14">
        <v>2015</v>
      </c>
      <c r="F747" s="14">
        <v>2015</v>
      </c>
      <c r="G747" s="30">
        <v>0.23589497278258084</v>
      </c>
      <c r="H747" s="26">
        <v>7367</v>
      </c>
      <c r="I747" s="30">
        <v>0.93859090329978345</v>
      </c>
    </row>
    <row r="748" spans="1:9">
      <c r="A748" s="13" t="s">
        <v>153</v>
      </c>
      <c r="B748" s="14" t="s">
        <v>78</v>
      </c>
      <c r="C748" s="14" t="s">
        <v>3</v>
      </c>
      <c r="D748" s="14">
        <v>2015</v>
      </c>
      <c r="E748" s="14">
        <v>2015</v>
      </c>
      <c r="F748" s="14">
        <v>2015</v>
      </c>
      <c r="G748" s="30">
        <v>0.31037536904259805</v>
      </c>
      <c r="H748" s="26">
        <v>7359</v>
      </c>
      <c r="I748" s="30">
        <v>0.92160300563556674</v>
      </c>
    </row>
    <row r="749" spans="1:9">
      <c r="A749" s="13" t="s">
        <v>154</v>
      </c>
      <c r="B749" s="14" t="s">
        <v>77</v>
      </c>
      <c r="C749" s="14" t="s">
        <v>3</v>
      </c>
      <c r="D749" s="14">
        <v>2015</v>
      </c>
      <c r="E749" s="14">
        <v>2015</v>
      </c>
      <c r="F749" s="14">
        <v>2015</v>
      </c>
      <c r="G749" s="30">
        <v>0.27361027521403797</v>
      </c>
      <c r="H749" s="26">
        <v>235947</v>
      </c>
      <c r="I749" s="30">
        <v>0.92143041247178459</v>
      </c>
    </row>
    <row r="750" spans="1:9">
      <c r="A750" s="13" t="s">
        <v>155</v>
      </c>
      <c r="B750" s="14" t="s">
        <v>77</v>
      </c>
      <c r="C750" s="14" t="s">
        <v>3</v>
      </c>
      <c r="D750" s="14">
        <v>2015</v>
      </c>
      <c r="E750" s="14">
        <v>2015</v>
      </c>
      <c r="F750" s="14">
        <v>2015</v>
      </c>
      <c r="G750" s="30">
        <v>0.25830138410552994</v>
      </c>
      <c r="H750" s="26">
        <v>15900</v>
      </c>
      <c r="I750" s="30">
        <v>0.86582443912001739</v>
      </c>
    </row>
    <row r="751" spans="1:9">
      <c r="A751" s="13" t="s">
        <v>156</v>
      </c>
      <c r="B751" s="14" t="s">
        <v>78</v>
      </c>
      <c r="C751" s="14" t="s">
        <v>3</v>
      </c>
      <c r="D751" s="14">
        <v>2015</v>
      </c>
      <c r="E751" s="14">
        <v>2015</v>
      </c>
      <c r="F751" s="14">
        <v>2015</v>
      </c>
      <c r="G751" s="30">
        <v>0.32914750619030775</v>
      </c>
      <c r="H751" s="26">
        <v>1861</v>
      </c>
      <c r="I751" s="30">
        <v>0.90033865505563615</v>
      </c>
    </row>
    <row r="752" spans="1:9">
      <c r="A752" s="13" t="s">
        <v>157</v>
      </c>
      <c r="B752" s="14" t="s">
        <v>78</v>
      </c>
      <c r="C752" s="14" t="s">
        <v>3</v>
      </c>
      <c r="D752" s="14">
        <v>2015</v>
      </c>
      <c r="E752" s="14">
        <v>2015</v>
      </c>
      <c r="F752" s="14">
        <v>2015</v>
      </c>
      <c r="G752" s="30">
        <v>0.34352235174024448</v>
      </c>
      <c r="H752" s="26">
        <v>266528</v>
      </c>
      <c r="I752" s="30">
        <v>0.89200360110710619</v>
      </c>
    </row>
    <row r="753" spans="1:9">
      <c r="A753" s="13" t="s">
        <v>158</v>
      </c>
      <c r="B753" s="14" t="s">
        <v>77</v>
      </c>
      <c r="C753" s="14" t="s">
        <v>3</v>
      </c>
      <c r="D753" s="14">
        <v>2015</v>
      </c>
      <c r="E753" s="14">
        <v>2015</v>
      </c>
      <c r="F753" s="14">
        <v>2015</v>
      </c>
      <c r="G753" s="30">
        <v>0.38627692691058124</v>
      </c>
      <c r="H753" s="26">
        <v>204619</v>
      </c>
      <c r="I753" s="30">
        <v>0.92214751187503941</v>
      </c>
    </row>
    <row r="754" spans="1:9">
      <c r="A754" s="13" t="s">
        <v>159</v>
      </c>
      <c r="B754" s="14" t="s">
        <v>78</v>
      </c>
      <c r="C754" s="14" t="s">
        <v>3</v>
      </c>
      <c r="D754" s="14">
        <v>2015</v>
      </c>
      <c r="E754" s="14">
        <v>2015</v>
      </c>
      <c r="F754" s="14">
        <v>2015</v>
      </c>
      <c r="G754" s="30">
        <v>0.34225320440746571</v>
      </c>
      <c r="H754" s="26">
        <v>6088</v>
      </c>
      <c r="I754" s="30">
        <v>0.95006242197253432</v>
      </c>
    </row>
    <row r="755" spans="1:9">
      <c r="A755" s="13" t="s">
        <v>160</v>
      </c>
      <c r="B755" s="14" t="s">
        <v>78</v>
      </c>
      <c r="C755" s="14" t="s">
        <v>3</v>
      </c>
      <c r="D755" s="14">
        <v>2015</v>
      </c>
      <c r="E755" s="14">
        <v>2015</v>
      </c>
      <c r="F755" s="14">
        <v>2015</v>
      </c>
      <c r="G755" s="30">
        <v>0.43672797478942554</v>
      </c>
      <c r="H755" s="26">
        <v>359214</v>
      </c>
      <c r="I755" s="30">
        <v>0.9003173043665692</v>
      </c>
    </row>
    <row r="756" spans="1:9">
      <c r="A756" s="13" t="s">
        <v>161</v>
      </c>
      <c r="B756" s="14" t="s">
        <v>77</v>
      </c>
      <c r="C756" s="14" t="s">
        <v>3</v>
      </c>
      <c r="D756" s="14">
        <v>2015</v>
      </c>
      <c r="E756" s="14">
        <v>2015</v>
      </c>
      <c r="F756" s="14">
        <v>2015</v>
      </c>
      <c r="G756" s="30">
        <v>0.31665886379801922</v>
      </c>
      <c r="H756" s="26">
        <v>263109</v>
      </c>
      <c r="I756" s="30">
        <v>0.8908078277356446</v>
      </c>
    </row>
    <row r="757" spans="1:9">
      <c r="A757" s="13" t="s">
        <v>162</v>
      </c>
      <c r="B757" s="14" t="s">
        <v>77</v>
      </c>
      <c r="C757" s="14" t="s">
        <v>3</v>
      </c>
      <c r="D757" s="14">
        <v>2015</v>
      </c>
      <c r="E757" s="14">
        <v>2015</v>
      </c>
      <c r="F757" s="14">
        <v>2015</v>
      </c>
      <c r="G757" s="30">
        <v>0.20309584656061264</v>
      </c>
      <c r="H757" s="26">
        <v>45935</v>
      </c>
      <c r="I757" s="30">
        <v>0.87237679232741427</v>
      </c>
    </row>
    <row r="758" spans="1:9">
      <c r="A758" s="13" t="s">
        <v>163</v>
      </c>
      <c r="B758" s="14" t="s">
        <v>78</v>
      </c>
      <c r="C758" s="14" t="s">
        <v>3</v>
      </c>
      <c r="D758" s="14">
        <v>2015</v>
      </c>
      <c r="E758" s="14">
        <v>2015</v>
      </c>
      <c r="F758" s="14">
        <v>2015</v>
      </c>
      <c r="G758" s="30">
        <v>0.41312682645860499</v>
      </c>
      <c r="H758" s="26">
        <v>116912</v>
      </c>
      <c r="I758" s="30">
        <v>0.94817602309775995</v>
      </c>
    </row>
    <row r="759" spans="1:9">
      <c r="A759" s="13" t="s">
        <v>164</v>
      </c>
      <c r="B759" s="14" t="s">
        <v>77</v>
      </c>
      <c r="C759" s="14" t="s">
        <v>3</v>
      </c>
      <c r="D759" s="14">
        <v>2015</v>
      </c>
      <c r="E759" s="14">
        <v>2015</v>
      </c>
      <c r="F759" s="14">
        <v>2015</v>
      </c>
      <c r="G759" s="30">
        <v>0.29028447845616367</v>
      </c>
      <c r="H759" s="26">
        <v>17449</v>
      </c>
      <c r="I759" s="30">
        <v>0.92484231727354638</v>
      </c>
    </row>
    <row r="760" spans="1:9">
      <c r="A760" s="13" t="s">
        <v>165</v>
      </c>
      <c r="B760" s="14" t="s">
        <v>77</v>
      </c>
      <c r="C760" s="14" t="s">
        <v>3</v>
      </c>
      <c r="D760" s="14">
        <v>2015</v>
      </c>
      <c r="E760" s="14">
        <v>2015</v>
      </c>
      <c r="F760" s="14">
        <v>2015</v>
      </c>
      <c r="G760" s="30">
        <v>0.19756134897868177</v>
      </c>
      <c r="H760" s="26">
        <v>29683</v>
      </c>
      <c r="I760" s="30">
        <v>0.91150007676953781</v>
      </c>
    </row>
    <row r="761" spans="1:9">
      <c r="A761" s="13" t="s">
        <v>166</v>
      </c>
      <c r="B761" s="14" t="s">
        <v>77</v>
      </c>
      <c r="C761" s="14" t="s">
        <v>3</v>
      </c>
      <c r="D761" s="14">
        <v>2015</v>
      </c>
      <c r="E761" s="14">
        <v>2015</v>
      </c>
      <c r="F761" s="14">
        <v>2015</v>
      </c>
      <c r="G761" s="30">
        <v>0.2783750500525079</v>
      </c>
      <c r="H761" s="26">
        <v>36846</v>
      </c>
      <c r="I761" s="30">
        <v>0.94744150167138086</v>
      </c>
    </row>
    <row r="762" spans="1:9">
      <c r="A762" s="13" t="s">
        <v>167</v>
      </c>
      <c r="B762" s="14" t="s">
        <v>77</v>
      </c>
      <c r="C762" s="14" t="s">
        <v>3</v>
      </c>
      <c r="D762" s="14">
        <v>2015</v>
      </c>
      <c r="E762" s="14">
        <v>2015</v>
      </c>
      <c r="F762" s="14">
        <v>2015</v>
      </c>
      <c r="G762" s="30">
        <v>0.24867934898775534</v>
      </c>
      <c r="H762" s="26">
        <v>105872</v>
      </c>
      <c r="I762" s="30">
        <v>0.92474320452798542</v>
      </c>
    </row>
    <row r="763" spans="1:9">
      <c r="A763" s="13" t="s">
        <v>168</v>
      </c>
      <c r="B763" s="14" t="s">
        <v>77</v>
      </c>
      <c r="C763" s="14" t="s">
        <v>3</v>
      </c>
      <c r="D763" s="14">
        <v>2015</v>
      </c>
      <c r="E763" s="14">
        <v>2015</v>
      </c>
      <c r="F763" s="14">
        <v>2015</v>
      </c>
      <c r="G763" s="30">
        <v>0.31646719595528694</v>
      </c>
      <c r="H763" s="26">
        <v>24036</v>
      </c>
      <c r="I763" s="30">
        <v>0.92910707383069191</v>
      </c>
    </row>
    <row r="764" spans="1:9">
      <c r="A764" s="13" t="s">
        <v>169</v>
      </c>
      <c r="B764" s="14" t="s">
        <v>78</v>
      </c>
      <c r="C764" s="14" t="s">
        <v>3</v>
      </c>
      <c r="D764" s="14">
        <v>2015</v>
      </c>
      <c r="E764" s="14">
        <v>2015</v>
      </c>
      <c r="F764" s="14">
        <v>2015</v>
      </c>
      <c r="G764" s="30">
        <v>0.37232053164361334</v>
      </c>
      <c r="H764" s="26">
        <v>24091</v>
      </c>
      <c r="I764" s="30">
        <v>0.93889083752289648</v>
      </c>
    </row>
    <row r="765" spans="1:9">
      <c r="A765" s="13" t="s">
        <v>170</v>
      </c>
      <c r="B765" s="14" t="s">
        <v>78</v>
      </c>
      <c r="C765" s="14" t="s">
        <v>3</v>
      </c>
      <c r="D765" s="14">
        <v>2015</v>
      </c>
      <c r="E765" s="14">
        <v>2015</v>
      </c>
      <c r="F765" s="14">
        <v>2015</v>
      </c>
      <c r="G765" s="30">
        <v>0.37726723095525999</v>
      </c>
      <c r="H765" s="26">
        <v>312</v>
      </c>
      <c r="I765" s="30">
        <v>0.91764705882352937</v>
      </c>
    </row>
    <row r="766" spans="1:9">
      <c r="A766" s="13" t="s">
        <v>171</v>
      </c>
      <c r="B766" s="14" t="s">
        <v>78</v>
      </c>
      <c r="C766" s="14" t="s">
        <v>3</v>
      </c>
      <c r="D766" s="14">
        <v>2015</v>
      </c>
      <c r="E766" s="14">
        <v>2015</v>
      </c>
      <c r="F766" s="14">
        <v>2015</v>
      </c>
      <c r="G766" s="30">
        <v>0.40292411507043918</v>
      </c>
      <c r="H766" s="26">
        <v>6807</v>
      </c>
      <c r="I766" s="30">
        <v>0.95389573991031396</v>
      </c>
    </row>
    <row r="767" spans="1:9">
      <c r="A767" s="13" t="s">
        <v>172</v>
      </c>
      <c r="B767" s="14" t="s">
        <v>77</v>
      </c>
      <c r="C767" s="14" t="s">
        <v>3</v>
      </c>
      <c r="D767" s="14">
        <v>2015</v>
      </c>
      <c r="E767" s="14">
        <v>2015</v>
      </c>
      <c r="F767" s="14">
        <v>2015</v>
      </c>
      <c r="G767" s="30">
        <v>0.35097089844080653</v>
      </c>
      <c r="H767" s="26">
        <v>41463</v>
      </c>
      <c r="I767" s="30">
        <v>0.92398716405936621</v>
      </c>
    </row>
    <row r="768" spans="1:9">
      <c r="A768" s="13" t="s">
        <v>173</v>
      </c>
      <c r="B768" s="14" t="s">
        <v>77</v>
      </c>
      <c r="C768" s="14" t="s">
        <v>3</v>
      </c>
      <c r="D768" s="14">
        <v>2015</v>
      </c>
      <c r="E768" s="14">
        <v>2015</v>
      </c>
      <c r="F768" s="14">
        <v>2015</v>
      </c>
      <c r="G768" s="30">
        <v>0.2810626791764399</v>
      </c>
      <c r="H768" s="26">
        <v>34510</v>
      </c>
      <c r="I768" s="30">
        <v>0.92621916852304143</v>
      </c>
    </row>
    <row r="769" spans="1:25">
      <c r="A769" s="13" t="s">
        <v>174</v>
      </c>
      <c r="B769" s="14" t="s">
        <v>78</v>
      </c>
      <c r="C769" s="14" t="s">
        <v>3</v>
      </c>
      <c r="D769" s="14">
        <v>2015</v>
      </c>
      <c r="E769" s="14">
        <v>2015</v>
      </c>
      <c r="F769" s="14">
        <v>2015</v>
      </c>
      <c r="G769" s="30">
        <v>0.39827765550431476</v>
      </c>
      <c r="H769" s="26">
        <v>89213</v>
      </c>
      <c r="I769" s="30">
        <v>0.93417732122849451</v>
      </c>
    </row>
    <row r="770" spans="1:25">
      <c r="A770" s="13" t="s">
        <v>175</v>
      </c>
      <c r="B770" s="14" t="s">
        <v>78</v>
      </c>
      <c r="C770" s="14" t="s">
        <v>3</v>
      </c>
      <c r="D770" s="14">
        <v>2015</v>
      </c>
      <c r="E770" s="14">
        <v>2015</v>
      </c>
      <c r="F770" s="14">
        <v>2015</v>
      </c>
      <c r="G770" s="30">
        <v>0.31562610407308334</v>
      </c>
      <c r="H770" s="26">
        <v>12507</v>
      </c>
      <c r="I770" s="30">
        <v>0.95175405220302867</v>
      </c>
    </row>
    <row r="771" spans="1:25">
      <c r="A771" s="13" t="s">
        <v>176</v>
      </c>
      <c r="B771" s="14" t="s">
        <v>78</v>
      </c>
      <c r="C771" s="14" t="s">
        <v>3</v>
      </c>
      <c r="D771" s="14">
        <v>2015</v>
      </c>
      <c r="E771" s="14">
        <v>2015</v>
      </c>
      <c r="F771" s="14">
        <v>2015</v>
      </c>
      <c r="G771" s="30">
        <v>0.37281995742614932</v>
      </c>
      <c r="H771" s="26">
        <v>9983</v>
      </c>
      <c r="I771" s="30">
        <v>0.95494547541610864</v>
      </c>
    </row>
    <row r="772" spans="1:25">
      <c r="A772" s="13" t="s">
        <v>177</v>
      </c>
      <c r="B772" s="14" t="s">
        <v>78</v>
      </c>
      <c r="C772" s="14" t="s">
        <v>3</v>
      </c>
      <c r="D772" s="14">
        <v>2015</v>
      </c>
      <c r="E772" s="14">
        <v>2015</v>
      </c>
      <c r="F772" s="14">
        <v>2015</v>
      </c>
      <c r="G772" s="30">
        <v>0.36004119464469619</v>
      </c>
      <c r="H772" s="26">
        <v>1748</v>
      </c>
      <c r="I772" s="30">
        <v>0.92584745762711862</v>
      </c>
    </row>
    <row r="773" spans="1:25">
      <c r="A773" s="13" t="s">
        <v>178</v>
      </c>
      <c r="B773" s="14" t="s">
        <v>77</v>
      </c>
      <c r="C773" s="14" t="s">
        <v>3</v>
      </c>
      <c r="D773" s="14">
        <v>2015</v>
      </c>
      <c r="E773" s="14">
        <v>2015</v>
      </c>
      <c r="F773" s="14">
        <v>2015</v>
      </c>
      <c r="G773" s="30">
        <v>0.49462321271798759</v>
      </c>
      <c r="H773" s="26">
        <v>120004</v>
      </c>
      <c r="I773" s="30">
        <v>0.95014291256601291</v>
      </c>
    </row>
    <row r="774" spans="1:25">
      <c r="A774" s="13" t="s">
        <v>179</v>
      </c>
      <c r="B774" s="14" t="s">
        <v>78</v>
      </c>
      <c r="C774" s="14" t="s">
        <v>3</v>
      </c>
      <c r="D774" s="14">
        <v>2015</v>
      </c>
      <c r="E774" s="14">
        <v>2015</v>
      </c>
      <c r="F774" s="14">
        <v>2015</v>
      </c>
      <c r="G774" s="30">
        <v>0.37117535345009495</v>
      </c>
      <c r="H774" s="26">
        <v>5277</v>
      </c>
      <c r="I774" s="30">
        <v>0.93913507741591029</v>
      </c>
    </row>
    <row r="775" spans="1:25">
      <c r="A775" s="13" t="s">
        <v>180</v>
      </c>
      <c r="B775" s="14" t="s">
        <v>77</v>
      </c>
      <c r="C775" s="14" t="s">
        <v>3</v>
      </c>
      <c r="D775" s="14">
        <v>2015</v>
      </c>
      <c r="E775" s="14">
        <v>2015</v>
      </c>
      <c r="F775" s="14">
        <v>2015</v>
      </c>
      <c r="G775" s="30">
        <v>0.31280768080071802</v>
      </c>
      <c r="H775" s="26">
        <v>69006</v>
      </c>
      <c r="I775" s="30">
        <v>0.89321217769493633</v>
      </c>
    </row>
    <row r="776" spans="1:25">
      <c r="A776" s="13" t="s">
        <v>181</v>
      </c>
      <c r="B776" s="14" t="s">
        <v>77</v>
      </c>
      <c r="C776" s="14" t="s">
        <v>3</v>
      </c>
      <c r="D776" s="14">
        <v>2015</v>
      </c>
      <c r="E776" s="14">
        <v>2015</v>
      </c>
      <c r="F776" s="14">
        <v>2015</v>
      </c>
      <c r="G776" s="30">
        <v>0.34154846869635919</v>
      </c>
      <c r="H776" s="26">
        <v>18903</v>
      </c>
      <c r="I776" s="30">
        <v>0.91704264299228644</v>
      </c>
    </row>
    <row r="777" spans="1:25">
      <c r="A777" s="13" t="s">
        <v>182</v>
      </c>
      <c r="B777" s="14" t="s">
        <v>78</v>
      </c>
      <c r="C777" s="14" t="s">
        <v>3</v>
      </c>
      <c r="D777" s="14">
        <v>2015</v>
      </c>
      <c r="E777" s="14">
        <v>2015</v>
      </c>
      <c r="F777" s="14">
        <v>2015</v>
      </c>
      <c r="G777" s="30">
        <v>0.42254360128404539</v>
      </c>
      <c r="H777" s="26">
        <v>12768</v>
      </c>
      <c r="I777" s="30">
        <v>0.94985865198631159</v>
      </c>
    </row>
    <row r="778" spans="1:25">
      <c r="A778" s="56" t="s">
        <v>183</v>
      </c>
      <c r="B778" s="14" t="s">
        <v>66</v>
      </c>
      <c r="C778" s="14" t="s">
        <v>62</v>
      </c>
      <c r="D778" s="14">
        <v>2015</v>
      </c>
      <c r="E778" s="14">
        <v>2015</v>
      </c>
      <c r="F778" s="14">
        <v>2015</v>
      </c>
      <c r="G778" s="30">
        <v>0.32076661044189686</v>
      </c>
      <c r="H778" s="26">
        <v>4128954</v>
      </c>
      <c r="I778" s="30">
        <v>0.90818637186170159</v>
      </c>
      <c r="J778" s="14"/>
      <c r="K778" s="14"/>
      <c r="L778" s="14"/>
      <c r="M778" s="14"/>
      <c r="N778" s="14"/>
      <c r="O778" s="14"/>
      <c r="P778" s="14"/>
      <c r="Q778" s="14"/>
      <c r="R778" s="14"/>
      <c r="S778" s="14"/>
      <c r="T778" s="14"/>
      <c r="U778" s="14"/>
      <c r="V778" s="14"/>
      <c r="W778" s="14"/>
      <c r="X778" s="14"/>
      <c r="Y778" s="14"/>
    </row>
    <row r="779" spans="1:25">
      <c r="A779" s="56" t="s">
        <v>184</v>
      </c>
      <c r="B779" s="14" t="s">
        <v>77</v>
      </c>
      <c r="C779" s="14" t="s">
        <v>62</v>
      </c>
      <c r="D779" s="14">
        <v>2015</v>
      </c>
      <c r="E779" s="14">
        <v>2015</v>
      </c>
      <c r="F779" s="14">
        <v>2015</v>
      </c>
      <c r="G779" s="30">
        <v>0.26396550018064541</v>
      </c>
      <c r="H779" s="26">
        <v>114707</v>
      </c>
      <c r="I779" s="30">
        <v>0.9117551208578083</v>
      </c>
    </row>
    <row r="780" spans="1:25">
      <c r="A780" s="56" t="s">
        <v>185</v>
      </c>
      <c r="B780" s="14" t="s">
        <v>78</v>
      </c>
      <c r="C780" s="14" t="s">
        <v>62</v>
      </c>
      <c r="D780" s="14">
        <v>2015</v>
      </c>
      <c r="E780" s="14">
        <v>2015</v>
      </c>
      <c r="F780" s="14">
        <v>2015</v>
      </c>
      <c r="G780" s="30">
        <v>0.42857142857142855</v>
      </c>
      <c r="H780" s="26">
        <v>156</v>
      </c>
      <c r="I780" s="30">
        <v>0.9285714285714286</v>
      </c>
    </row>
    <row r="781" spans="1:25">
      <c r="A781" s="56" t="s">
        <v>186</v>
      </c>
      <c r="B781" s="14" t="s">
        <v>78</v>
      </c>
      <c r="C781" s="14" t="s">
        <v>62</v>
      </c>
      <c r="D781" s="14">
        <v>2015</v>
      </c>
      <c r="E781" s="14">
        <v>2015</v>
      </c>
      <c r="F781" s="14">
        <v>2015</v>
      </c>
      <c r="G781" s="30">
        <v>0.40022449488650536</v>
      </c>
      <c r="H781" s="26">
        <v>3209</v>
      </c>
      <c r="I781" s="30">
        <v>0.91294452347083921</v>
      </c>
    </row>
    <row r="782" spans="1:25">
      <c r="A782" s="56" t="s">
        <v>187</v>
      </c>
      <c r="B782" s="14" t="s">
        <v>78</v>
      </c>
      <c r="C782" s="14" t="s">
        <v>62</v>
      </c>
      <c r="D782" s="14">
        <v>2015</v>
      </c>
      <c r="E782" s="14">
        <v>2015</v>
      </c>
      <c r="F782" s="14">
        <v>2015</v>
      </c>
      <c r="G782" s="30">
        <v>0.37571300274278502</v>
      </c>
      <c r="H782" s="26">
        <v>30958</v>
      </c>
      <c r="I782" s="30">
        <v>0.94487852521059701</v>
      </c>
    </row>
    <row r="783" spans="1:25">
      <c r="A783" s="56" t="s">
        <v>188</v>
      </c>
      <c r="B783" s="14" t="s">
        <v>78</v>
      </c>
      <c r="C783" s="14" t="s">
        <v>62</v>
      </c>
      <c r="D783" s="14">
        <v>2015</v>
      </c>
      <c r="E783" s="14">
        <v>2015</v>
      </c>
      <c r="F783" s="14">
        <v>2015</v>
      </c>
      <c r="G783" s="30">
        <v>0.42454861686268014</v>
      </c>
      <c r="H783" s="26">
        <v>5126</v>
      </c>
      <c r="I783" s="30">
        <v>0.9226061915046796</v>
      </c>
    </row>
    <row r="784" spans="1:25">
      <c r="A784" s="56" t="s">
        <v>189</v>
      </c>
      <c r="B784" s="14" t="s">
        <v>78</v>
      </c>
      <c r="C784" s="14" t="s">
        <v>62</v>
      </c>
      <c r="D784" s="14">
        <v>2015</v>
      </c>
      <c r="E784" s="14">
        <v>2015</v>
      </c>
      <c r="F784" s="14">
        <v>2015</v>
      </c>
      <c r="G784" s="30">
        <v>0.19681274900398407</v>
      </c>
      <c r="H784" s="26">
        <v>1729</v>
      </c>
      <c r="I784" s="30">
        <v>0.96108949416342415</v>
      </c>
    </row>
    <row r="785" spans="1:9">
      <c r="A785" s="56" t="s">
        <v>190</v>
      </c>
      <c r="B785" s="14" t="s">
        <v>77</v>
      </c>
      <c r="C785" s="14" t="s">
        <v>62</v>
      </c>
      <c r="D785" s="14">
        <v>2015</v>
      </c>
      <c r="E785" s="14">
        <v>2015</v>
      </c>
      <c r="F785" s="14">
        <v>2015</v>
      </c>
      <c r="G785" s="30">
        <v>0.25199719273096505</v>
      </c>
      <c r="H785" s="26">
        <v>67504</v>
      </c>
      <c r="I785" s="30">
        <v>0.92344733242134058</v>
      </c>
    </row>
    <row r="786" spans="1:9">
      <c r="A786" s="56" t="s">
        <v>191</v>
      </c>
      <c r="B786" s="14" t="s">
        <v>78</v>
      </c>
      <c r="C786" s="14" t="s">
        <v>62</v>
      </c>
      <c r="D786" s="14">
        <v>2015</v>
      </c>
      <c r="E786" s="14">
        <v>2015</v>
      </c>
      <c r="F786" s="14">
        <v>2015</v>
      </c>
      <c r="G786" s="30">
        <v>0.42976066597294482</v>
      </c>
      <c r="H786" s="26">
        <v>4956</v>
      </c>
      <c r="I786" s="30">
        <v>0.96195652173913049</v>
      </c>
    </row>
    <row r="787" spans="1:9">
      <c r="A787" s="56" t="s">
        <v>192</v>
      </c>
      <c r="B787" s="14" t="s">
        <v>78</v>
      </c>
      <c r="C787" s="14" t="s">
        <v>62</v>
      </c>
      <c r="D787" s="14">
        <v>2015</v>
      </c>
      <c r="E787" s="14">
        <v>2015</v>
      </c>
      <c r="F787" s="14">
        <v>2015</v>
      </c>
      <c r="G787" s="30">
        <v>0.33203484852472825</v>
      </c>
      <c r="H787" s="26">
        <v>12615</v>
      </c>
      <c r="I787" s="30">
        <v>0.91096187175043331</v>
      </c>
    </row>
    <row r="788" spans="1:9">
      <c r="A788" s="13" t="s">
        <v>134</v>
      </c>
      <c r="B788" s="14" t="s">
        <v>77</v>
      </c>
      <c r="C788" s="14" t="s">
        <v>62</v>
      </c>
      <c r="D788" s="14">
        <v>2015</v>
      </c>
      <c r="E788" s="14">
        <v>2015</v>
      </c>
      <c r="F788" s="14">
        <v>2015</v>
      </c>
      <c r="G788" s="30">
        <v>0.47371087712724969</v>
      </c>
      <c r="H788" s="26">
        <v>222520</v>
      </c>
      <c r="I788" s="30">
        <v>0.93263814377682408</v>
      </c>
    </row>
    <row r="789" spans="1:9">
      <c r="A789" s="13" t="s">
        <v>135</v>
      </c>
      <c r="B789" s="14" t="s">
        <v>78</v>
      </c>
      <c r="C789" s="14" t="s">
        <v>62</v>
      </c>
      <c r="D789" s="14">
        <v>2015</v>
      </c>
      <c r="E789" s="14">
        <v>2015</v>
      </c>
      <c r="F789" s="14">
        <v>2015</v>
      </c>
      <c r="G789" s="30">
        <v>0.312621853013478</v>
      </c>
      <c r="H789" s="26">
        <v>3688</v>
      </c>
      <c r="I789" s="30">
        <v>0.9604166666666667</v>
      </c>
    </row>
    <row r="790" spans="1:9">
      <c r="A790" s="13" t="s">
        <v>136</v>
      </c>
      <c r="B790" s="14" t="s">
        <v>78</v>
      </c>
      <c r="C790" s="14" t="s">
        <v>62</v>
      </c>
      <c r="D790" s="14">
        <v>2015</v>
      </c>
      <c r="E790" s="14">
        <v>2015</v>
      </c>
      <c r="F790" s="14">
        <v>2015</v>
      </c>
      <c r="G790" s="30">
        <v>0.38568115597312241</v>
      </c>
      <c r="H790" s="26">
        <v>19458</v>
      </c>
      <c r="I790" s="30">
        <v>0.9155413353408931</v>
      </c>
    </row>
    <row r="791" spans="1:9">
      <c r="A791" s="13" t="s">
        <v>137</v>
      </c>
      <c r="B791" s="14" t="s">
        <v>78</v>
      </c>
      <c r="C791" s="14" t="s">
        <v>62</v>
      </c>
      <c r="D791" s="14">
        <v>2015</v>
      </c>
      <c r="E791" s="14">
        <v>2015</v>
      </c>
      <c r="F791" s="14">
        <v>2015</v>
      </c>
      <c r="G791" s="30">
        <v>0.45319086364081951</v>
      </c>
      <c r="H791" s="26">
        <v>41607</v>
      </c>
      <c r="I791" s="30">
        <v>0.95663670015864621</v>
      </c>
    </row>
    <row r="792" spans="1:9">
      <c r="A792" s="13" t="s">
        <v>138</v>
      </c>
      <c r="B792" s="14" t="s">
        <v>78</v>
      </c>
      <c r="C792" s="14" t="s">
        <v>62</v>
      </c>
      <c r="D792" s="14">
        <v>2015</v>
      </c>
      <c r="E792" s="14">
        <v>2015</v>
      </c>
      <c r="F792" s="14">
        <v>2015</v>
      </c>
      <c r="G792" s="30">
        <v>0.35212765957446807</v>
      </c>
      <c r="H792" s="26">
        <v>1986</v>
      </c>
      <c r="I792" s="30">
        <v>0.93900709219858158</v>
      </c>
    </row>
    <row r="793" spans="1:9">
      <c r="A793" s="13" t="s">
        <v>139</v>
      </c>
      <c r="B793" s="14" t="s">
        <v>78</v>
      </c>
      <c r="C793" s="14" t="s">
        <v>62</v>
      </c>
      <c r="D793" s="14">
        <v>2015</v>
      </c>
      <c r="E793" s="14">
        <v>2015</v>
      </c>
      <c r="F793" s="14">
        <v>2015</v>
      </c>
      <c r="G793" s="30">
        <v>0.396816772417252</v>
      </c>
      <c r="H793" s="26">
        <v>151909</v>
      </c>
      <c r="I793" s="30">
        <v>0.94589596383516605</v>
      </c>
    </row>
    <row r="794" spans="1:9">
      <c r="A794" s="13" t="s">
        <v>140</v>
      </c>
      <c r="B794" s="14" t="s">
        <v>78</v>
      </c>
      <c r="C794" s="14" t="s">
        <v>62</v>
      </c>
      <c r="D794" s="14">
        <v>2015</v>
      </c>
      <c r="E794" s="14">
        <v>2015</v>
      </c>
      <c r="F794" s="14">
        <v>2015</v>
      </c>
      <c r="G794" s="30">
        <v>0.42630894482746334</v>
      </c>
      <c r="H794" s="26">
        <v>23930</v>
      </c>
      <c r="I794" s="30">
        <v>0.95353841249601534</v>
      </c>
    </row>
    <row r="795" spans="1:9">
      <c r="A795" s="13" t="s">
        <v>141</v>
      </c>
      <c r="B795" s="14" t="s">
        <v>78</v>
      </c>
      <c r="C795" s="14" t="s">
        <v>62</v>
      </c>
      <c r="D795" s="14">
        <v>2015</v>
      </c>
      <c r="E795" s="14">
        <v>2015</v>
      </c>
      <c r="F795" s="14">
        <v>2015</v>
      </c>
      <c r="G795" s="30">
        <v>0.38020850354586749</v>
      </c>
      <c r="H795" s="26">
        <v>11634</v>
      </c>
      <c r="I795" s="30">
        <v>0.95337212160944029</v>
      </c>
    </row>
    <row r="796" spans="1:9">
      <c r="A796" s="13" t="s">
        <v>142</v>
      </c>
      <c r="B796" s="14" t="s">
        <v>78</v>
      </c>
      <c r="C796" s="14" t="s">
        <v>62</v>
      </c>
      <c r="D796" s="14">
        <v>2015</v>
      </c>
      <c r="E796" s="14">
        <v>2015</v>
      </c>
      <c r="F796" s="14">
        <v>2015</v>
      </c>
      <c r="G796" s="30">
        <v>0.40397350993377484</v>
      </c>
      <c r="H796" s="26">
        <v>3111</v>
      </c>
      <c r="I796" s="30">
        <v>0.9387447193723597</v>
      </c>
    </row>
    <row r="797" spans="1:9">
      <c r="A797" s="13" t="s">
        <v>143</v>
      </c>
      <c r="B797" s="14" t="s">
        <v>79</v>
      </c>
      <c r="C797" s="14" t="s">
        <v>62</v>
      </c>
      <c r="D797" s="14">
        <v>2015</v>
      </c>
      <c r="E797" s="14">
        <v>2015</v>
      </c>
      <c r="F797" s="14">
        <v>2015</v>
      </c>
      <c r="G797" s="30">
        <v>0.27628849741550232</v>
      </c>
      <c r="H797" s="26">
        <v>1038448</v>
      </c>
      <c r="I797" s="30">
        <v>0.86612614130448384</v>
      </c>
    </row>
    <row r="798" spans="1:9">
      <c r="A798" s="13" t="s">
        <v>144</v>
      </c>
      <c r="B798" s="14" t="s">
        <v>78</v>
      </c>
      <c r="C798" s="14" t="s">
        <v>62</v>
      </c>
      <c r="D798" s="14">
        <v>2015</v>
      </c>
      <c r="E798" s="14">
        <v>2015</v>
      </c>
      <c r="F798" s="14">
        <v>2015</v>
      </c>
      <c r="G798" s="30">
        <v>0.41954980045364493</v>
      </c>
      <c r="H798" s="26">
        <v>29225</v>
      </c>
      <c r="I798" s="30">
        <v>0.96691480562448306</v>
      </c>
    </row>
    <row r="799" spans="1:9">
      <c r="A799" s="13" t="s">
        <v>145</v>
      </c>
      <c r="B799" s="14" t="s">
        <v>78</v>
      </c>
      <c r="C799" s="14" t="s">
        <v>62</v>
      </c>
      <c r="D799" s="14">
        <v>2015</v>
      </c>
      <c r="E799" s="14">
        <v>2015</v>
      </c>
      <c r="F799" s="14">
        <v>2015</v>
      </c>
      <c r="G799" s="30">
        <v>0.23620606864381588</v>
      </c>
      <c r="H799" s="26">
        <v>10330</v>
      </c>
      <c r="I799" s="30">
        <v>0.94406872600987024</v>
      </c>
    </row>
    <row r="800" spans="1:9">
      <c r="A800" s="13" t="s">
        <v>146</v>
      </c>
      <c r="B800" s="14" t="s">
        <v>78</v>
      </c>
      <c r="C800" s="14" t="s">
        <v>62</v>
      </c>
      <c r="D800" s="14">
        <v>2015</v>
      </c>
      <c r="E800" s="14">
        <v>2015</v>
      </c>
      <c r="F800" s="14">
        <v>2015</v>
      </c>
      <c r="G800" s="30">
        <v>0.42660644631492506</v>
      </c>
      <c r="H800" s="26">
        <v>2078</v>
      </c>
      <c r="I800" s="30">
        <v>0.96070272769301901</v>
      </c>
    </row>
    <row r="801" spans="1:9">
      <c r="A801" s="13" t="s">
        <v>147</v>
      </c>
      <c r="B801" s="14" t="s">
        <v>78</v>
      </c>
      <c r="C801" s="14" t="s">
        <v>62</v>
      </c>
      <c r="D801" s="14">
        <v>2015</v>
      </c>
      <c r="E801" s="14">
        <v>2015</v>
      </c>
      <c r="F801" s="14">
        <v>2015</v>
      </c>
      <c r="G801" s="30">
        <v>0.31904573351811522</v>
      </c>
      <c r="H801" s="26">
        <v>12892</v>
      </c>
      <c r="I801" s="30">
        <v>0.93651024262676164</v>
      </c>
    </row>
    <row r="802" spans="1:9">
      <c r="A802" s="13" t="s">
        <v>148</v>
      </c>
      <c r="B802" s="14" t="s">
        <v>78</v>
      </c>
      <c r="C802" s="14" t="s">
        <v>62</v>
      </c>
      <c r="D802" s="14">
        <v>2015</v>
      </c>
      <c r="E802" s="14">
        <v>2015</v>
      </c>
      <c r="F802" s="14">
        <v>2015</v>
      </c>
      <c r="G802" s="30">
        <v>0.42629482071713148</v>
      </c>
      <c r="H802" s="26">
        <v>58208</v>
      </c>
      <c r="I802" s="30">
        <v>0.96830968342954105</v>
      </c>
    </row>
    <row r="803" spans="1:9">
      <c r="A803" s="13" t="s">
        <v>149</v>
      </c>
      <c r="B803" s="14" t="s">
        <v>78</v>
      </c>
      <c r="C803" s="14" t="s">
        <v>62</v>
      </c>
      <c r="D803" s="14">
        <v>2015</v>
      </c>
      <c r="E803" s="14">
        <v>2015</v>
      </c>
      <c r="F803" s="14">
        <v>2015</v>
      </c>
      <c r="G803" s="30">
        <v>0.30926557173845676</v>
      </c>
      <c r="H803" s="26">
        <v>998</v>
      </c>
      <c r="I803" s="30">
        <v>0.96611810261374642</v>
      </c>
    </row>
    <row r="804" spans="1:9">
      <c r="A804" s="13" t="s">
        <v>150</v>
      </c>
      <c r="B804" s="14" t="s">
        <v>78</v>
      </c>
      <c r="C804" s="14" t="s">
        <v>62</v>
      </c>
      <c r="D804" s="14">
        <v>2015</v>
      </c>
      <c r="E804" s="14">
        <v>2015</v>
      </c>
      <c r="F804" s="14">
        <v>2015</v>
      </c>
      <c r="G804" s="30">
        <v>0.20956284153005464</v>
      </c>
      <c r="H804" s="26">
        <v>767</v>
      </c>
      <c r="I804" s="30">
        <v>0.86568848758465011</v>
      </c>
    </row>
    <row r="805" spans="1:9">
      <c r="A805" s="13" t="s">
        <v>151</v>
      </c>
      <c r="B805" s="14" t="s">
        <v>78</v>
      </c>
      <c r="C805" s="14" t="s">
        <v>62</v>
      </c>
      <c r="D805" s="14">
        <v>2015</v>
      </c>
      <c r="E805" s="14">
        <v>2015</v>
      </c>
      <c r="F805" s="14">
        <v>2015</v>
      </c>
      <c r="G805" s="30">
        <v>0.31511870295309785</v>
      </c>
      <c r="H805" s="26">
        <v>54421</v>
      </c>
      <c r="I805" s="30">
        <v>0.96397130457886815</v>
      </c>
    </row>
    <row r="806" spans="1:9">
      <c r="A806" s="13" t="s">
        <v>152</v>
      </c>
      <c r="B806" s="14" t="s">
        <v>78</v>
      </c>
      <c r="C806" s="14" t="s">
        <v>62</v>
      </c>
      <c r="D806" s="14">
        <v>2015</v>
      </c>
      <c r="E806" s="14">
        <v>2015</v>
      </c>
      <c r="F806" s="14">
        <v>2015</v>
      </c>
      <c r="G806" s="30">
        <v>0.23036014181750328</v>
      </c>
      <c r="H806" s="26">
        <v>7407</v>
      </c>
      <c r="I806" s="30">
        <v>0.94104942192859864</v>
      </c>
    </row>
    <row r="807" spans="1:9">
      <c r="A807" s="13" t="s">
        <v>153</v>
      </c>
      <c r="B807" s="14" t="s">
        <v>78</v>
      </c>
      <c r="C807" s="14" t="s">
        <v>62</v>
      </c>
      <c r="D807" s="14">
        <v>2015</v>
      </c>
      <c r="E807" s="14">
        <v>2015</v>
      </c>
      <c r="F807" s="14">
        <v>2015</v>
      </c>
      <c r="G807" s="30">
        <v>0.30595852798950907</v>
      </c>
      <c r="H807" s="26">
        <v>7466</v>
      </c>
      <c r="I807" s="30">
        <v>0.93115490147168867</v>
      </c>
    </row>
    <row r="808" spans="1:9">
      <c r="A808" s="13" t="s">
        <v>154</v>
      </c>
      <c r="B808" s="14" t="s">
        <v>77</v>
      </c>
      <c r="C808" s="14" t="s">
        <v>62</v>
      </c>
      <c r="D808" s="14">
        <v>2015</v>
      </c>
      <c r="E808" s="14">
        <v>2015</v>
      </c>
      <c r="F808" s="14">
        <v>2015</v>
      </c>
      <c r="G808" s="30">
        <v>0.26965984844168422</v>
      </c>
      <c r="H808" s="26">
        <v>236640</v>
      </c>
      <c r="I808" s="30">
        <v>0.92087495573464917</v>
      </c>
    </row>
    <row r="809" spans="1:9">
      <c r="A809" s="13" t="s">
        <v>155</v>
      </c>
      <c r="B809" s="14" t="s">
        <v>77</v>
      </c>
      <c r="C809" s="14" t="s">
        <v>62</v>
      </c>
      <c r="D809" s="14">
        <v>2015</v>
      </c>
      <c r="E809" s="14">
        <v>2015</v>
      </c>
      <c r="F809" s="14">
        <v>2015</v>
      </c>
      <c r="G809" s="30">
        <v>0.25382760987914493</v>
      </c>
      <c r="H809" s="26">
        <v>15899</v>
      </c>
      <c r="I809" s="30">
        <v>0.87573671164968325</v>
      </c>
    </row>
    <row r="810" spans="1:9">
      <c r="A810" s="13" t="s">
        <v>156</v>
      </c>
      <c r="B810" s="14" t="s">
        <v>78</v>
      </c>
      <c r="C810" s="14" t="s">
        <v>62</v>
      </c>
      <c r="D810" s="14">
        <v>2015</v>
      </c>
      <c r="E810" s="14">
        <v>2015</v>
      </c>
      <c r="F810" s="14">
        <v>2015</v>
      </c>
      <c r="G810" s="30">
        <v>0.33867908260044838</v>
      </c>
      <c r="H810" s="26">
        <v>1964</v>
      </c>
      <c r="I810" s="30">
        <v>0.90091743119266054</v>
      </c>
    </row>
    <row r="811" spans="1:9">
      <c r="A811" s="13" t="s">
        <v>157</v>
      </c>
      <c r="B811" s="14" t="s">
        <v>78</v>
      </c>
      <c r="C811" s="14" t="s">
        <v>62</v>
      </c>
      <c r="D811" s="14">
        <v>2015</v>
      </c>
      <c r="E811" s="14">
        <v>2015</v>
      </c>
      <c r="F811" s="14">
        <v>2015</v>
      </c>
      <c r="G811" s="30">
        <v>0.33290730844451089</v>
      </c>
      <c r="H811" s="26">
        <v>267248</v>
      </c>
      <c r="I811" s="30">
        <v>0.8985210015095938</v>
      </c>
    </row>
    <row r="812" spans="1:9">
      <c r="A812" s="13" t="s">
        <v>158</v>
      </c>
      <c r="B812" s="14" t="s">
        <v>77</v>
      </c>
      <c r="C812" s="14" t="s">
        <v>62</v>
      </c>
      <c r="D812" s="14">
        <v>2015</v>
      </c>
      <c r="E812" s="14">
        <v>2015</v>
      </c>
      <c r="F812" s="14">
        <v>2015</v>
      </c>
      <c r="G812" s="30">
        <v>0.37642231410620808</v>
      </c>
      <c r="H812" s="26">
        <v>203288</v>
      </c>
      <c r="I812" s="30">
        <v>0.92290370908430563</v>
      </c>
    </row>
    <row r="813" spans="1:9">
      <c r="A813" s="13" t="s">
        <v>159</v>
      </c>
      <c r="B813" s="14" t="s">
        <v>78</v>
      </c>
      <c r="C813" s="14" t="s">
        <v>62</v>
      </c>
      <c r="D813" s="14">
        <v>2015</v>
      </c>
      <c r="E813" s="14">
        <v>2015</v>
      </c>
      <c r="F813" s="14">
        <v>2015</v>
      </c>
      <c r="G813" s="30">
        <v>0.33160762942779293</v>
      </c>
      <c r="H813" s="26">
        <v>6085</v>
      </c>
      <c r="I813" s="30">
        <v>0.94959425717852686</v>
      </c>
    </row>
    <row r="814" spans="1:9">
      <c r="A814" s="13" t="s">
        <v>160</v>
      </c>
      <c r="B814" s="14" t="s">
        <v>78</v>
      </c>
      <c r="C814" s="14" t="s">
        <v>62</v>
      </c>
      <c r="D814" s="14">
        <v>2015</v>
      </c>
      <c r="E814" s="14">
        <v>2015</v>
      </c>
      <c r="F814" s="14">
        <v>2015</v>
      </c>
      <c r="G814" s="30">
        <v>0.42616820238681391</v>
      </c>
      <c r="H814" s="26">
        <v>363530</v>
      </c>
      <c r="I814" s="30">
        <v>0.90701550406938158</v>
      </c>
    </row>
    <row r="815" spans="1:9">
      <c r="A815" s="13" t="s">
        <v>161</v>
      </c>
      <c r="B815" s="14" t="s">
        <v>77</v>
      </c>
      <c r="C815" s="14" t="s">
        <v>62</v>
      </c>
      <c r="D815" s="14">
        <v>2015</v>
      </c>
      <c r="E815" s="14">
        <v>2015</v>
      </c>
      <c r="F815" s="14">
        <v>2015</v>
      </c>
      <c r="G815" s="30">
        <v>0.3060432001060639</v>
      </c>
      <c r="H815" s="26">
        <v>263154</v>
      </c>
      <c r="I815" s="30">
        <v>0.89326168792154759</v>
      </c>
    </row>
    <row r="816" spans="1:9">
      <c r="A816" s="13" t="s">
        <v>162</v>
      </c>
      <c r="B816" s="14" t="s">
        <v>77</v>
      </c>
      <c r="C816" s="14" t="s">
        <v>62</v>
      </c>
      <c r="D816" s="14">
        <v>2015</v>
      </c>
      <c r="E816" s="14">
        <v>2015</v>
      </c>
      <c r="F816" s="14">
        <v>2015</v>
      </c>
      <c r="G816" s="30">
        <v>0.20333337733250614</v>
      </c>
      <c r="H816" s="26">
        <v>46213</v>
      </c>
      <c r="I816" s="30">
        <v>0.87752311869813726</v>
      </c>
    </row>
    <row r="817" spans="1:9">
      <c r="A817" s="13" t="s">
        <v>163</v>
      </c>
      <c r="B817" s="14" t="s">
        <v>78</v>
      </c>
      <c r="C817" s="14" t="s">
        <v>62</v>
      </c>
      <c r="D817" s="14">
        <v>2015</v>
      </c>
      <c r="E817" s="14">
        <v>2015</v>
      </c>
      <c r="F817" s="14">
        <v>2015</v>
      </c>
      <c r="G817" s="30">
        <v>0.40799119351898039</v>
      </c>
      <c r="H817" s="26">
        <v>118601</v>
      </c>
      <c r="I817" s="30">
        <v>0.95126607152883047</v>
      </c>
    </row>
    <row r="818" spans="1:9">
      <c r="A818" s="13" t="s">
        <v>164</v>
      </c>
      <c r="B818" s="14" t="s">
        <v>77</v>
      </c>
      <c r="C818" s="14" t="s">
        <v>62</v>
      </c>
      <c r="D818" s="14">
        <v>2015</v>
      </c>
      <c r="E818" s="14">
        <v>2015</v>
      </c>
      <c r="F818" s="14">
        <v>2015</v>
      </c>
      <c r="G818" s="30">
        <v>0.28927019063278364</v>
      </c>
      <c r="H818" s="26">
        <v>17769</v>
      </c>
      <c r="I818" s="30">
        <v>0.93016803643406798</v>
      </c>
    </row>
    <row r="819" spans="1:9">
      <c r="A819" s="13" t="s">
        <v>165</v>
      </c>
      <c r="B819" s="14" t="s">
        <v>77</v>
      </c>
      <c r="C819" s="14" t="s">
        <v>62</v>
      </c>
      <c r="D819" s="14">
        <v>2015</v>
      </c>
      <c r="E819" s="14">
        <v>2015</v>
      </c>
      <c r="F819" s="14">
        <v>2015</v>
      </c>
      <c r="G819" s="30">
        <v>0.19224164386781672</v>
      </c>
      <c r="H819" s="26">
        <v>29442</v>
      </c>
      <c r="I819" s="30">
        <v>0.91565590595260304</v>
      </c>
    </row>
    <row r="820" spans="1:9">
      <c r="A820" s="13" t="s">
        <v>166</v>
      </c>
      <c r="B820" s="14" t="s">
        <v>77</v>
      </c>
      <c r="C820" s="14" t="s">
        <v>62</v>
      </c>
      <c r="D820" s="14">
        <v>2015</v>
      </c>
      <c r="E820" s="14">
        <v>2015</v>
      </c>
      <c r="F820" s="14">
        <v>2015</v>
      </c>
      <c r="G820" s="30">
        <v>0.27412527381445739</v>
      </c>
      <c r="H820" s="26">
        <v>37042</v>
      </c>
      <c r="I820" s="30">
        <v>0.94806890020731494</v>
      </c>
    </row>
    <row r="821" spans="1:9">
      <c r="A821" s="13" t="s">
        <v>167</v>
      </c>
      <c r="B821" s="14" t="s">
        <v>77</v>
      </c>
      <c r="C821" s="14" t="s">
        <v>62</v>
      </c>
      <c r="D821" s="14">
        <v>2015</v>
      </c>
      <c r="E821" s="14">
        <v>2015</v>
      </c>
      <c r="F821" s="14">
        <v>2015</v>
      </c>
      <c r="G821" s="30">
        <v>0.24096775229505113</v>
      </c>
      <c r="H821" s="26">
        <v>105047</v>
      </c>
      <c r="I821" s="30">
        <v>0.93394205037474332</v>
      </c>
    </row>
    <row r="822" spans="1:9">
      <c r="A822" s="13" t="s">
        <v>168</v>
      </c>
      <c r="B822" s="14" t="s">
        <v>77</v>
      </c>
      <c r="C822" s="14" t="s">
        <v>62</v>
      </c>
      <c r="D822" s="14">
        <v>2015</v>
      </c>
      <c r="E822" s="14">
        <v>2015</v>
      </c>
      <c r="F822" s="14">
        <v>2015</v>
      </c>
      <c r="G822" s="30">
        <v>0.31779759596742924</v>
      </c>
      <c r="H822" s="26">
        <v>24588</v>
      </c>
      <c r="I822" s="30">
        <v>0.92925170068027207</v>
      </c>
    </row>
    <row r="823" spans="1:9">
      <c r="A823" s="13" t="s">
        <v>169</v>
      </c>
      <c r="B823" s="14" t="s">
        <v>78</v>
      </c>
      <c r="C823" s="14" t="s">
        <v>62</v>
      </c>
      <c r="D823" s="14">
        <v>2015</v>
      </c>
      <c r="E823" s="14">
        <v>2015</v>
      </c>
      <c r="F823" s="14">
        <v>2015</v>
      </c>
      <c r="G823" s="30">
        <v>0.37023420479302832</v>
      </c>
      <c r="H823" s="26">
        <v>24471</v>
      </c>
      <c r="I823" s="30">
        <v>0.94489922001698978</v>
      </c>
    </row>
    <row r="824" spans="1:9">
      <c r="A824" s="13" t="s">
        <v>170</v>
      </c>
      <c r="B824" s="14" t="s">
        <v>78</v>
      </c>
      <c r="C824" s="14" t="s">
        <v>62</v>
      </c>
      <c r="D824" s="14">
        <v>2015</v>
      </c>
      <c r="E824" s="14">
        <v>2015</v>
      </c>
      <c r="F824" s="14">
        <v>2015</v>
      </c>
      <c r="G824" s="30">
        <v>0.35406698564593303</v>
      </c>
      <c r="H824" s="26">
        <v>296</v>
      </c>
      <c r="I824" s="30">
        <v>0.89156626506024095</v>
      </c>
    </row>
    <row r="825" spans="1:9">
      <c r="A825" s="13" t="s">
        <v>171</v>
      </c>
      <c r="B825" s="14" t="s">
        <v>78</v>
      </c>
      <c r="C825" s="14" t="s">
        <v>62</v>
      </c>
      <c r="D825" s="14">
        <v>2015</v>
      </c>
      <c r="E825" s="14">
        <v>2015</v>
      </c>
      <c r="F825" s="14">
        <v>2015</v>
      </c>
      <c r="G825" s="30">
        <v>0.39930434782608698</v>
      </c>
      <c r="H825" s="26">
        <v>6888</v>
      </c>
      <c r="I825" s="30">
        <v>0.95853047592541052</v>
      </c>
    </row>
    <row r="826" spans="1:9">
      <c r="A826" s="13" t="s">
        <v>172</v>
      </c>
      <c r="B826" s="14" t="s">
        <v>77</v>
      </c>
      <c r="C826" s="14" t="s">
        <v>62</v>
      </c>
      <c r="D826" s="14">
        <v>2015</v>
      </c>
      <c r="E826" s="14">
        <v>2015</v>
      </c>
      <c r="F826" s="14">
        <v>2015</v>
      </c>
      <c r="G826" s="30">
        <v>0.34258704978549337</v>
      </c>
      <c r="H826" s="26">
        <v>41205</v>
      </c>
      <c r="I826" s="30">
        <v>0.92348551065689499</v>
      </c>
    </row>
    <row r="827" spans="1:9">
      <c r="A827" s="13" t="s">
        <v>173</v>
      </c>
      <c r="B827" s="14" t="s">
        <v>77</v>
      </c>
      <c r="C827" s="14" t="s">
        <v>62</v>
      </c>
      <c r="D827" s="14">
        <v>2015</v>
      </c>
      <c r="E827" s="14">
        <v>2015</v>
      </c>
      <c r="F827" s="14">
        <v>2015</v>
      </c>
      <c r="G827" s="30">
        <v>0.2758863263919421</v>
      </c>
      <c r="H827" s="26">
        <v>34512</v>
      </c>
      <c r="I827" s="30">
        <v>0.92667078377144696</v>
      </c>
    </row>
    <row r="828" spans="1:9">
      <c r="A828" s="13" t="s">
        <v>174</v>
      </c>
      <c r="B828" s="14" t="s">
        <v>78</v>
      </c>
      <c r="C828" s="14" t="s">
        <v>62</v>
      </c>
      <c r="D828" s="14">
        <v>2015</v>
      </c>
      <c r="E828" s="14">
        <v>2015</v>
      </c>
      <c r="F828" s="14">
        <v>2015</v>
      </c>
      <c r="G828" s="30">
        <v>0.39023091047671843</v>
      </c>
      <c r="H828" s="26">
        <v>90109</v>
      </c>
      <c r="I828" s="30">
        <v>0.94124344537990678</v>
      </c>
    </row>
    <row r="829" spans="1:9">
      <c r="A829" s="13" t="s">
        <v>175</v>
      </c>
      <c r="B829" s="14" t="s">
        <v>78</v>
      </c>
      <c r="C829" s="14" t="s">
        <v>62</v>
      </c>
      <c r="D829" s="14">
        <v>2015</v>
      </c>
      <c r="E829" s="14">
        <v>2015</v>
      </c>
      <c r="F829" s="14">
        <v>2015</v>
      </c>
      <c r="G829" s="30">
        <v>0.31042357274401472</v>
      </c>
      <c r="H829" s="26">
        <v>12642</v>
      </c>
      <c r="I829" s="30">
        <v>0.95678498448497695</v>
      </c>
    </row>
    <row r="830" spans="1:9">
      <c r="A830" s="13" t="s">
        <v>176</v>
      </c>
      <c r="B830" s="14" t="s">
        <v>78</v>
      </c>
      <c r="C830" s="14" t="s">
        <v>62</v>
      </c>
      <c r="D830" s="14">
        <v>2015</v>
      </c>
      <c r="E830" s="14">
        <v>2015</v>
      </c>
      <c r="F830" s="14">
        <v>2015</v>
      </c>
      <c r="G830" s="30">
        <v>0.37344232515894643</v>
      </c>
      <c r="H830" s="26">
        <v>10279</v>
      </c>
      <c r="I830" s="30">
        <v>0.96326492362477745</v>
      </c>
    </row>
    <row r="831" spans="1:9">
      <c r="A831" s="13" t="s">
        <v>177</v>
      </c>
      <c r="B831" s="14" t="s">
        <v>78</v>
      </c>
      <c r="C831" s="14" t="s">
        <v>62</v>
      </c>
      <c r="D831" s="14">
        <v>2015</v>
      </c>
      <c r="E831" s="14">
        <v>2015</v>
      </c>
      <c r="F831" s="14">
        <v>2015</v>
      </c>
      <c r="G831" s="30">
        <v>0.34607726005575468</v>
      </c>
      <c r="H831" s="26">
        <v>1738</v>
      </c>
      <c r="I831" s="30">
        <v>0.93440860215053767</v>
      </c>
    </row>
    <row r="832" spans="1:9">
      <c r="A832" s="13" t="s">
        <v>178</v>
      </c>
      <c r="B832" s="14" t="s">
        <v>77</v>
      </c>
      <c r="C832" s="14" t="s">
        <v>62</v>
      </c>
      <c r="D832" s="14">
        <v>2015</v>
      </c>
      <c r="E832" s="14">
        <v>2015</v>
      </c>
      <c r="F832" s="14">
        <v>2015</v>
      </c>
      <c r="G832" s="30">
        <v>0.48487388153366534</v>
      </c>
      <c r="H832" s="26">
        <v>119759</v>
      </c>
      <c r="I832" s="30">
        <v>0.95091352299886456</v>
      </c>
    </row>
    <row r="833" spans="1:25">
      <c r="A833" s="13" t="s">
        <v>179</v>
      </c>
      <c r="B833" s="14" t="s">
        <v>78</v>
      </c>
      <c r="C833" s="14" t="s">
        <v>62</v>
      </c>
      <c r="D833" s="14">
        <v>2015</v>
      </c>
      <c r="E833" s="14">
        <v>2015</v>
      </c>
      <c r="F833" s="14">
        <v>2015</v>
      </c>
      <c r="G833" s="30">
        <v>0.37499142602373275</v>
      </c>
      <c r="H833" s="26">
        <v>5467</v>
      </c>
      <c r="I833" s="30">
        <v>0.94388812154696133</v>
      </c>
    </row>
    <row r="834" spans="1:25">
      <c r="A834" s="13" t="s">
        <v>180</v>
      </c>
      <c r="B834" s="14" t="s">
        <v>77</v>
      </c>
      <c r="C834" s="14" t="s">
        <v>62</v>
      </c>
      <c r="D834" s="14">
        <v>2015</v>
      </c>
      <c r="E834" s="14">
        <v>2015</v>
      </c>
      <c r="F834" s="14">
        <v>2015</v>
      </c>
      <c r="G834" s="30">
        <v>0.30689489864582553</v>
      </c>
      <c r="H834" s="26">
        <v>69779</v>
      </c>
      <c r="I834" s="30">
        <v>0.9034985498239072</v>
      </c>
    </row>
    <row r="835" spans="1:25">
      <c r="A835" s="13" t="s">
        <v>181</v>
      </c>
      <c r="B835" s="14" t="s">
        <v>77</v>
      </c>
      <c r="C835" s="14" t="s">
        <v>62</v>
      </c>
      <c r="D835" s="14">
        <v>2015</v>
      </c>
      <c r="E835" s="14">
        <v>2015</v>
      </c>
      <c r="F835" s="14">
        <v>2015</v>
      </c>
      <c r="G835" s="30">
        <v>0.3353767159174264</v>
      </c>
      <c r="H835" s="26">
        <v>19203</v>
      </c>
      <c r="I835" s="30">
        <v>0.92047742306586133</v>
      </c>
    </row>
    <row r="836" spans="1:25">
      <c r="A836" s="13" t="s">
        <v>182</v>
      </c>
      <c r="B836" s="14" t="s">
        <v>78</v>
      </c>
      <c r="C836" s="14" t="s">
        <v>62</v>
      </c>
      <c r="D836" s="14">
        <v>2015</v>
      </c>
      <c r="E836" s="14">
        <v>2015</v>
      </c>
      <c r="F836" s="14">
        <v>2015</v>
      </c>
      <c r="G836" s="30">
        <v>0.42128195197521301</v>
      </c>
      <c r="H836" s="26">
        <v>13053</v>
      </c>
      <c r="I836" s="30">
        <v>0.95089968674874337</v>
      </c>
    </row>
    <row r="837" spans="1:25">
      <c r="A837" s="56" t="s">
        <v>183</v>
      </c>
      <c r="B837" s="14" t="s">
        <v>66</v>
      </c>
      <c r="C837" s="14" t="s">
        <v>64</v>
      </c>
      <c r="D837" s="14">
        <v>2015</v>
      </c>
      <c r="E837" s="14">
        <v>2015</v>
      </c>
      <c r="F837" s="14">
        <v>2016</v>
      </c>
      <c r="G837" s="30">
        <v>0.32027296549514694</v>
      </c>
      <c r="H837" s="26">
        <v>4166750</v>
      </c>
      <c r="I837" s="30">
        <v>0.90867021971424566</v>
      </c>
      <c r="J837" s="14"/>
      <c r="K837" s="14"/>
      <c r="L837" s="14"/>
      <c r="M837" s="14"/>
      <c r="N837" s="14"/>
      <c r="O837" s="14"/>
      <c r="P837" s="14"/>
      <c r="Q837" s="14"/>
      <c r="R837" s="14"/>
      <c r="S837" s="14"/>
      <c r="T837" s="14"/>
      <c r="U837" s="14"/>
      <c r="V837" s="14"/>
      <c r="W837" s="14"/>
      <c r="X837" s="14"/>
      <c r="Y837" s="14"/>
    </row>
    <row r="838" spans="1:25">
      <c r="A838" s="56" t="s">
        <v>184</v>
      </c>
      <c r="B838" s="14" t="s">
        <v>77</v>
      </c>
      <c r="C838" s="14" t="s">
        <v>64</v>
      </c>
      <c r="D838" s="14">
        <v>2015</v>
      </c>
      <c r="E838" s="14">
        <v>2015</v>
      </c>
      <c r="F838" s="14">
        <v>2016</v>
      </c>
      <c r="G838" s="30">
        <v>0.26663127486331639</v>
      </c>
      <c r="H838" s="26">
        <v>116019</v>
      </c>
      <c r="I838" s="30">
        <v>0.90719932440357498</v>
      </c>
    </row>
    <row r="839" spans="1:25">
      <c r="A839" s="56" t="s">
        <v>185</v>
      </c>
      <c r="B839" s="14" t="s">
        <v>78</v>
      </c>
      <c r="C839" s="14" t="s">
        <v>64</v>
      </c>
      <c r="D839" s="14">
        <v>2015</v>
      </c>
      <c r="E839" s="14">
        <v>2015</v>
      </c>
      <c r="F839" s="14">
        <v>2016</v>
      </c>
      <c r="G839" s="30">
        <v>0.45945945945945948</v>
      </c>
      <c r="H839" s="26">
        <v>170</v>
      </c>
      <c r="I839" s="30">
        <v>0.94444444444444442</v>
      </c>
    </row>
    <row r="840" spans="1:25">
      <c r="A840" s="56" t="s">
        <v>186</v>
      </c>
      <c r="B840" s="14" t="s">
        <v>78</v>
      </c>
      <c r="C840" s="14" t="s">
        <v>64</v>
      </c>
      <c r="D840" s="14">
        <v>2015</v>
      </c>
      <c r="E840" s="14">
        <v>2015</v>
      </c>
      <c r="F840" s="14">
        <v>2016</v>
      </c>
      <c r="G840" s="30">
        <v>0.39218081857055592</v>
      </c>
      <c r="H840" s="26">
        <v>3210</v>
      </c>
      <c r="I840" s="30">
        <v>0.90729225551158843</v>
      </c>
    </row>
    <row r="841" spans="1:25">
      <c r="A841" s="56" t="s">
        <v>187</v>
      </c>
      <c r="B841" s="14" t="s">
        <v>78</v>
      </c>
      <c r="C841" s="14" t="s">
        <v>64</v>
      </c>
      <c r="D841" s="14">
        <v>2015</v>
      </c>
      <c r="E841" s="14">
        <v>2015</v>
      </c>
      <c r="F841" s="14">
        <v>2016</v>
      </c>
      <c r="G841" s="30">
        <v>0.37588907679944344</v>
      </c>
      <c r="H841" s="26">
        <v>31339</v>
      </c>
      <c r="I841" s="30">
        <v>0.94300845545090728</v>
      </c>
    </row>
    <row r="842" spans="1:25">
      <c r="A842" s="56" t="s">
        <v>188</v>
      </c>
      <c r="B842" s="14" t="s">
        <v>78</v>
      </c>
      <c r="C842" s="14" t="s">
        <v>64</v>
      </c>
      <c r="D842" s="14">
        <v>2015</v>
      </c>
      <c r="E842" s="14">
        <v>2015</v>
      </c>
      <c r="F842" s="14">
        <v>2016</v>
      </c>
      <c r="G842" s="30">
        <v>0.42725307615563685</v>
      </c>
      <c r="H842" s="26">
        <v>5139</v>
      </c>
      <c r="I842" s="30">
        <v>0.92311837614514103</v>
      </c>
    </row>
    <row r="843" spans="1:25">
      <c r="A843" s="56" t="s">
        <v>189</v>
      </c>
      <c r="B843" s="14" t="s">
        <v>78</v>
      </c>
      <c r="C843" s="14" t="s">
        <v>64</v>
      </c>
      <c r="D843" s="14">
        <v>2015</v>
      </c>
      <c r="E843" s="14">
        <v>2015</v>
      </c>
      <c r="F843" s="14">
        <v>2016</v>
      </c>
      <c r="G843" s="30">
        <v>0.17361970088833914</v>
      </c>
      <c r="H843" s="26">
        <v>1544</v>
      </c>
      <c r="I843" s="30">
        <v>0.96379525593008741</v>
      </c>
    </row>
    <row r="844" spans="1:25">
      <c r="A844" s="56" t="s">
        <v>190</v>
      </c>
      <c r="B844" s="14" t="s">
        <v>77</v>
      </c>
      <c r="C844" s="14" t="s">
        <v>64</v>
      </c>
      <c r="D844" s="14">
        <v>2015</v>
      </c>
      <c r="E844" s="14">
        <v>2015</v>
      </c>
      <c r="F844" s="14">
        <v>2016</v>
      </c>
      <c r="G844" s="30">
        <v>0.2557958862000575</v>
      </c>
      <c r="H844" s="26">
        <v>68485</v>
      </c>
      <c r="I844" s="30">
        <v>0.91982969350202815</v>
      </c>
    </row>
    <row r="845" spans="1:25">
      <c r="A845" s="56" t="s">
        <v>191</v>
      </c>
      <c r="B845" s="14" t="s">
        <v>78</v>
      </c>
      <c r="C845" s="14" t="s">
        <v>64</v>
      </c>
      <c r="D845" s="14">
        <v>2015</v>
      </c>
      <c r="E845" s="14">
        <v>2015</v>
      </c>
      <c r="F845" s="14">
        <v>2016</v>
      </c>
      <c r="G845" s="30">
        <v>0.43055436552137777</v>
      </c>
      <c r="H845" s="26">
        <v>5025</v>
      </c>
      <c r="I845" s="30">
        <v>0.96209075244112574</v>
      </c>
    </row>
    <row r="846" spans="1:25">
      <c r="A846" s="56" t="s">
        <v>192</v>
      </c>
      <c r="B846" s="14" t="s">
        <v>78</v>
      </c>
      <c r="C846" s="14" t="s">
        <v>64</v>
      </c>
      <c r="D846" s="14">
        <v>2015</v>
      </c>
      <c r="E846" s="14">
        <v>2015</v>
      </c>
      <c r="F846" s="14">
        <v>2016</v>
      </c>
      <c r="G846" s="30">
        <v>0.33137760471479688</v>
      </c>
      <c r="H846" s="26">
        <v>12595</v>
      </c>
      <c r="I846" s="30">
        <v>0.91195423937441167</v>
      </c>
    </row>
    <row r="847" spans="1:25">
      <c r="A847" s="13" t="s">
        <v>134</v>
      </c>
      <c r="B847" s="14" t="s">
        <v>77</v>
      </c>
      <c r="C847" s="14" t="s">
        <v>64</v>
      </c>
      <c r="D847" s="14">
        <v>2015</v>
      </c>
      <c r="E847" s="14">
        <v>2015</v>
      </c>
      <c r="F847" s="14">
        <v>2016</v>
      </c>
      <c r="G847" s="30">
        <v>0.4727636192458462</v>
      </c>
      <c r="H847" s="26">
        <v>223959</v>
      </c>
      <c r="I847" s="30">
        <v>0.93530200333262337</v>
      </c>
    </row>
    <row r="848" spans="1:25">
      <c r="A848" s="13" t="s">
        <v>135</v>
      </c>
      <c r="B848" s="14" t="s">
        <v>78</v>
      </c>
      <c r="C848" s="14" t="s">
        <v>64</v>
      </c>
      <c r="D848" s="14">
        <v>2015</v>
      </c>
      <c r="E848" s="14">
        <v>2015</v>
      </c>
      <c r="F848" s="14">
        <v>2016</v>
      </c>
      <c r="G848" s="30">
        <v>0.30654861343133977</v>
      </c>
      <c r="H848" s="26">
        <v>3670</v>
      </c>
      <c r="I848" s="30">
        <v>0.96376050420168069</v>
      </c>
    </row>
    <row r="849" spans="1:9">
      <c r="A849" s="13" t="s">
        <v>136</v>
      </c>
      <c r="B849" s="14" t="s">
        <v>78</v>
      </c>
      <c r="C849" s="14" t="s">
        <v>64</v>
      </c>
      <c r="D849" s="14">
        <v>2015</v>
      </c>
      <c r="E849" s="14">
        <v>2015</v>
      </c>
      <c r="F849" s="14">
        <v>2016</v>
      </c>
      <c r="G849" s="30">
        <v>0.38591732028071002</v>
      </c>
      <c r="H849" s="26">
        <v>19632</v>
      </c>
      <c r="I849" s="30">
        <v>0.91486089752551381</v>
      </c>
    </row>
    <row r="850" spans="1:9">
      <c r="A850" s="13" t="s">
        <v>137</v>
      </c>
      <c r="B850" s="14" t="s">
        <v>78</v>
      </c>
      <c r="C850" s="14" t="s">
        <v>64</v>
      </c>
      <c r="D850" s="14">
        <v>2015</v>
      </c>
      <c r="E850" s="14">
        <v>2015</v>
      </c>
      <c r="F850" s="14">
        <v>2016</v>
      </c>
      <c r="G850" s="30">
        <v>0.46275533877912184</v>
      </c>
      <c r="H850" s="26">
        <v>42884</v>
      </c>
      <c r="I850" s="30">
        <v>0.95853729408346189</v>
      </c>
    </row>
    <row r="851" spans="1:9">
      <c r="A851" s="13" t="s">
        <v>138</v>
      </c>
      <c r="B851" s="14" t="s">
        <v>78</v>
      </c>
      <c r="C851" s="14" t="s">
        <v>64</v>
      </c>
      <c r="D851" s="14">
        <v>2015</v>
      </c>
      <c r="E851" s="14">
        <v>2015</v>
      </c>
      <c r="F851" s="14">
        <v>2016</v>
      </c>
      <c r="G851" s="30">
        <v>0.34947552447552449</v>
      </c>
      <c r="H851" s="26">
        <v>1999</v>
      </c>
      <c r="I851" s="30">
        <v>0.94426074633915924</v>
      </c>
    </row>
    <row r="852" spans="1:9">
      <c r="A852" s="13" t="s">
        <v>139</v>
      </c>
      <c r="B852" s="14" t="s">
        <v>78</v>
      </c>
      <c r="C852" s="14" t="s">
        <v>64</v>
      </c>
      <c r="D852" s="14">
        <v>2015</v>
      </c>
      <c r="E852" s="14">
        <v>2015</v>
      </c>
      <c r="F852" s="14">
        <v>2016</v>
      </c>
      <c r="G852" s="30">
        <v>0.3999417794368062</v>
      </c>
      <c r="H852" s="26">
        <v>155249</v>
      </c>
      <c r="I852" s="30">
        <v>0.9435162844970616</v>
      </c>
    </row>
    <row r="853" spans="1:9">
      <c r="A853" s="13" t="s">
        <v>140</v>
      </c>
      <c r="B853" s="14" t="s">
        <v>78</v>
      </c>
      <c r="C853" s="14" t="s">
        <v>64</v>
      </c>
      <c r="D853" s="14">
        <v>2015</v>
      </c>
      <c r="E853" s="14">
        <v>2015</v>
      </c>
      <c r="F853" s="14">
        <v>2016</v>
      </c>
      <c r="G853" s="30">
        <v>0.42853348443531536</v>
      </c>
      <c r="H853" s="26">
        <v>24201</v>
      </c>
      <c r="I853" s="30">
        <v>0.9532456278556799</v>
      </c>
    </row>
    <row r="854" spans="1:9">
      <c r="A854" s="13" t="s">
        <v>141</v>
      </c>
      <c r="B854" s="14" t="s">
        <v>78</v>
      </c>
      <c r="C854" s="14" t="s">
        <v>64</v>
      </c>
      <c r="D854" s="14">
        <v>2015</v>
      </c>
      <c r="E854" s="14">
        <v>2015</v>
      </c>
      <c r="F854" s="14">
        <v>2016</v>
      </c>
      <c r="G854" s="30">
        <v>0.38293811264598365</v>
      </c>
      <c r="H854" s="26">
        <v>11837</v>
      </c>
      <c r="I854" s="30">
        <v>0.95606170745497132</v>
      </c>
    </row>
    <row r="855" spans="1:9">
      <c r="A855" s="13" t="s">
        <v>142</v>
      </c>
      <c r="B855" s="14" t="s">
        <v>78</v>
      </c>
      <c r="C855" s="14" t="s">
        <v>64</v>
      </c>
      <c r="D855" s="14">
        <v>2015</v>
      </c>
      <c r="E855" s="14">
        <v>2015</v>
      </c>
      <c r="F855" s="14">
        <v>2016</v>
      </c>
      <c r="G855" s="30">
        <v>0.39547372458764862</v>
      </c>
      <c r="H855" s="26">
        <v>3093</v>
      </c>
      <c r="I855" s="30">
        <v>0.93585476550680791</v>
      </c>
    </row>
    <row r="856" spans="1:9">
      <c r="A856" s="13" t="s">
        <v>143</v>
      </c>
      <c r="B856" s="14" t="s">
        <v>79</v>
      </c>
      <c r="C856" s="14" t="s">
        <v>64</v>
      </c>
      <c r="D856" s="14">
        <v>2015</v>
      </c>
      <c r="E856" s="14">
        <v>2015</v>
      </c>
      <c r="F856" s="14">
        <v>2016</v>
      </c>
      <c r="G856" s="30">
        <v>0.27282218566421906</v>
      </c>
      <c r="H856" s="26">
        <v>1045776</v>
      </c>
      <c r="I856" s="30">
        <v>0.87294727888459189</v>
      </c>
    </row>
    <row r="857" spans="1:9">
      <c r="A857" s="13" t="s">
        <v>144</v>
      </c>
      <c r="B857" s="14" t="s">
        <v>78</v>
      </c>
      <c r="C857" s="14" t="s">
        <v>64</v>
      </c>
      <c r="D857" s="14">
        <v>2015</v>
      </c>
      <c r="E857" s="14">
        <v>2015</v>
      </c>
      <c r="F857" s="14">
        <v>2016</v>
      </c>
      <c r="G857" s="30">
        <v>0.41991798307678979</v>
      </c>
      <c r="H857" s="26">
        <v>29081</v>
      </c>
      <c r="I857" s="30">
        <v>0.9631702712549266</v>
      </c>
    </row>
    <row r="858" spans="1:9">
      <c r="A858" s="13" t="s">
        <v>145</v>
      </c>
      <c r="B858" s="14" t="s">
        <v>78</v>
      </c>
      <c r="C858" s="14" t="s">
        <v>64</v>
      </c>
      <c r="D858" s="14">
        <v>2015</v>
      </c>
      <c r="E858" s="14">
        <v>2015</v>
      </c>
      <c r="F858" s="14">
        <v>2016</v>
      </c>
      <c r="G858" s="30">
        <v>0.23824037849149304</v>
      </c>
      <c r="H858" s="26">
        <v>10474</v>
      </c>
      <c r="I858" s="30">
        <v>0.94224541201871181</v>
      </c>
    </row>
    <row r="859" spans="1:9">
      <c r="A859" s="13" t="s">
        <v>146</v>
      </c>
      <c r="B859" s="14" t="s">
        <v>78</v>
      </c>
      <c r="C859" s="14" t="s">
        <v>64</v>
      </c>
      <c r="D859" s="14">
        <v>2015</v>
      </c>
      <c r="E859" s="14">
        <v>2015</v>
      </c>
      <c r="F859" s="14">
        <v>2016</v>
      </c>
      <c r="G859" s="30">
        <v>0.43174735092457928</v>
      </c>
      <c r="H859" s="26">
        <v>2078</v>
      </c>
      <c r="I859" s="30">
        <v>0.95364846259752178</v>
      </c>
    </row>
    <row r="860" spans="1:9">
      <c r="A860" s="13" t="s">
        <v>147</v>
      </c>
      <c r="B860" s="14" t="s">
        <v>78</v>
      </c>
      <c r="C860" s="14" t="s">
        <v>64</v>
      </c>
      <c r="D860" s="14">
        <v>2015</v>
      </c>
      <c r="E860" s="14">
        <v>2015</v>
      </c>
      <c r="F860" s="14">
        <v>2016</v>
      </c>
      <c r="G860" s="30">
        <v>0.31634809100289912</v>
      </c>
      <c r="H860" s="26">
        <v>12876</v>
      </c>
      <c r="I860" s="30">
        <v>0.93630017452006986</v>
      </c>
    </row>
    <row r="861" spans="1:9">
      <c r="A861" s="13" t="s">
        <v>148</v>
      </c>
      <c r="B861" s="14" t="s">
        <v>78</v>
      </c>
      <c r="C861" s="14" t="s">
        <v>64</v>
      </c>
      <c r="D861" s="14">
        <v>2015</v>
      </c>
      <c r="E861" s="14">
        <v>2015</v>
      </c>
      <c r="F861" s="14">
        <v>2016</v>
      </c>
      <c r="G861" s="30">
        <v>0.42274372429030338</v>
      </c>
      <c r="H861" s="26">
        <v>58167</v>
      </c>
      <c r="I861" s="30">
        <v>0.96571589852570061</v>
      </c>
    </row>
    <row r="862" spans="1:9">
      <c r="A862" s="13" t="s">
        <v>149</v>
      </c>
      <c r="B862" s="14" t="s">
        <v>78</v>
      </c>
      <c r="C862" s="14" t="s">
        <v>64</v>
      </c>
      <c r="D862" s="14">
        <v>2015</v>
      </c>
      <c r="E862" s="14">
        <v>2015</v>
      </c>
      <c r="F862" s="14">
        <v>2016</v>
      </c>
      <c r="G862" s="30">
        <v>0.29684542586750789</v>
      </c>
      <c r="H862" s="26">
        <v>941</v>
      </c>
      <c r="I862" s="30">
        <v>0.95436105476673427</v>
      </c>
    </row>
    <row r="863" spans="1:9">
      <c r="A863" s="13" t="s">
        <v>150</v>
      </c>
      <c r="B863" s="14" t="s">
        <v>78</v>
      </c>
      <c r="C863" s="14" t="s">
        <v>64</v>
      </c>
      <c r="D863" s="14">
        <v>2015</v>
      </c>
      <c r="E863" s="14">
        <v>2015</v>
      </c>
      <c r="F863" s="14">
        <v>2016</v>
      </c>
      <c r="G863" s="30">
        <v>0.20480611687602404</v>
      </c>
      <c r="H863" s="26">
        <v>750</v>
      </c>
      <c r="I863" s="30">
        <v>0.86009174311926606</v>
      </c>
    </row>
    <row r="864" spans="1:9">
      <c r="A864" s="13" t="s">
        <v>151</v>
      </c>
      <c r="B864" s="14" t="s">
        <v>78</v>
      </c>
      <c r="C864" s="14" t="s">
        <v>64</v>
      </c>
      <c r="D864" s="14">
        <v>2015</v>
      </c>
      <c r="E864" s="14">
        <v>2015</v>
      </c>
      <c r="F864" s="14">
        <v>2016</v>
      </c>
      <c r="G864" s="30">
        <v>0.28625786540249754</v>
      </c>
      <c r="H864" s="26">
        <v>50179</v>
      </c>
      <c r="I864" s="30">
        <v>0.96012475364980965</v>
      </c>
    </row>
    <row r="865" spans="1:9">
      <c r="A865" s="13" t="s">
        <v>152</v>
      </c>
      <c r="B865" s="14" t="s">
        <v>78</v>
      </c>
      <c r="C865" s="14" t="s">
        <v>64</v>
      </c>
      <c r="D865" s="14">
        <v>2015</v>
      </c>
      <c r="E865" s="14">
        <v>2015</v>
      </c>
      <c r="F865" s="14">
        <v>2016</v>
      </c>
      <c r="G865" s="30">
        <v>0.22272415726836564</v>
      </c>
      <c r="H865" s="26">
        <v>7149</v>
      </c>
      <c r="I865" s="30">
        <v>0.93942181340341657</v>
      </c>
    </row>
    <row r="866" spans="1:9">
      <c r="A866" s="13" t="s">
        <v>153</v>
      </c>
      <c r="B866" s="14" t="s">
        <v>78</v>
      </c>
      <c r="C866" s="14" t="s">
        <v>64</v>
      </c>
      <c r="D866" s="14">
        <v>2015</v>
      </c>
      <c r="E866" s="14">
        <v>2015</v>
      </c>
      <c r="F866" s="14">
        <v>2016</v>
      </c>
      <c r="G866" s="30">
        <v>0.30154670563877722</v>
      </c>
      <c r="H866" s="26">
        <v>7428</v>
      </c>
      <c r="I866" s="30">
        <v>0.92560747663551401</v>
      </c>
    </row>
    <row r="867" spans="1:9">
      <c r="A867" s="13" t="s">
        <v>154</v>
      </c>
      <c r="B867" s="14" t="s">
        <v>77</v>
      </c>
      <c r="C867" s="14" t="s">
        <v>64</v>
      </c>
      <c r="D867" s="14">
        <v>2015</v>
      </c>
      <c r="E867" s="14">
        <v>2015</v>
      </c>
      <c r="F867" s="14">
        <v>2016</v>
      </c>
      <c r="G867" s="30">
        <v>0.27211101011222966</v>
      </c>
      <c r="H867" s="26">
        <v>240083</v>
      </c>
      <c r="I867" s="30">
        <v>0.91632284633616656</v>
      </c>
    </row>
    <row r="868" spans="1:9">
      <c r="A868" s="13" t="s">
        <v>155</v>
      </c>
      <c r="B868" s="14" t="s">
        <v>77</v>
      </c>
      <c r="C868" s="14" t="s">
        <v>64</v>
      </c>
      <c r="D868" s="14">
        <v>2015</v>
      </c>
      <c r="E868" s="14">
        <v>2015</v>
      </c>
      <c r="F868" s="14">
        <v>2016</v>
      </c>
      <c r="G868" s="30">
        <v>0.25430192096858761</v>
      </c>
      <c r="H868" s="26">
        <v>16005</v>
      </c>
      <c r="I868" s="30">
        <v>0.88012097882870499</v>
      </c>
    </row>
    <row r="869" spans="1:9">
      <c r="A869" s="13" t="s">
        <v>156</v>
      </c>
      <c r="B869" s="14" t="s">
        <v>78</v>
      </c>
      <c r="C869" s="14" t="s">
        <v>64</v>
      </c>
      <c r="D869" s="14">
        <v>2015</v>
      </c>
      <c r="E869" s="14">
        <v>2015</v>
      </c>
      <c r="F869" s="14">
        <v>2016</v>
      </c>
      <c r="G869" s="30">
        <v>0.31993844049247605</v>
      </c>
      <c r="H869" s="26">
        <v>1871</v>
      </c>
      <c r="I869" s="30">
        <v>0.91357421875</v>
      </c>
    </row>
    <row r="870" spans="1:9">
      <c r="A870" s="13" t="s">
        <v>157</v>
      </c>
      <c r="B870" s="14" t="s">
        <v>78</v>
      </c>
      <c r="C870" s="14" t="s">
        <v>64</v>
      </c>
      <c r="D870" s="14">
        <v>2015</v>
      </c>
      <c r="E870" s="14">
        <v>2015</v>
      </c>
      <c r="F870" s="14">
        <v>2016</v>
      </c>
      <c r="G870" s="30">
        <v>0.33682152073419019</v>
      </c>
      <c r="H870" s="26">
        <v>272140</v>
      </c>
      <c r="I870" s="30">
        <v>0.89403571017920791</v>
      </c>
    </row>
    <row r="871" spans="1:9">
      <c r="A871" s="13" t="s">
        <v>158</v>
      </c>
      <c r="B871" s="14" t="s">
        <v>77</v>
      </c>
      <c r="C871" s="14" t="s">
        <v>64</v>
      </c>
      <c r="D871" s="14">
        <v>2015</v>
      </c>
      <c r="E871" s="14">
        <v>2015</v>
      </c>
      <c r="F871" s="14">
        <v>2016</v>
      </c>
      <c r="G871" s="30">
        <v>0.38130774106867293</v>
      </c>
      <c r="H871" s="26">
        <v>206326</v>
      </c>
      <c r="I871" s="30">
        <v>0.92047360719511762</v>
      </c>
    </row>
    <row r="872" spans="1:9">
      <c r="A872" s="13" t="s">
        <v>159</v>
      </c>
      <c r="B872" s="14" t="s">
        <v>78</v>
      </c>
      <c r="C872" s="14" t="s">
        <v>64</v>
      </c>
      <c r="D872" s="14">
        <v>2015</v>
      </c>
      <c r="E872" s="14">
        <v>2015</v>
      </c>
      <c r="F872" s="14">
        <v>2016</v>
      </c>
      <c r="G872" s="30">
        <v>0.32063855290399912</v>
      </c>
      <c r="H872" s="26">
        <v>5885</v>
      </c>
      <c r="I872" s="30">
        <v>0.9467503217503217</v>
      </c>
    </row>
    <row r="873" spans="1:9">
      <c r="A873" s="13" t="s">
        <v>160</v>
      </c>
      <c r="B873" s="14" t="s">
        <v>78</v>
      </c>
      <c r="C873" s="14" t="s">
        <v>64</v>
      </c>
      <c r="D873" s="14">
        <v>2015</v>
      </c>
      <c r="E873" s="14">
        <v>2015</v>
      </c>
      <c r="F873" s="14">
        <v>2016</v>
      </c>
      <c r="G873" s="30">
        <v>0.43033656708577034</v>
      </c>
      <c r="H873" s="26">
        <v>368622</v>
      </c>
      <c r="I873" s="30">
        <v>0.90476260603204528</v>
      </c>
    </row>
    <row r="874" spans="1:9">
      <c r="A874" s="13" t="s">
        <v>161</v>
      </c>
      <c r="B874" s="14" t="s">
        <v>77</v>
      </c>
      <c r="C874" s="14" t="s">
        <v>64</v>
      </c>
      <c r="D874" s="14">
        <v>2015</v>
      </c>
      <c r="E874" s="14">
        <v>2015</v>
      </c>
      <c r="F874" s="14">
        <v>2016</v>
      </c>
      <c r="G874" s="30">
        <v>0.30929963145785305</v>
      </c>
      <c r="H874" s="26">
        <v>268057</v>
      </c>
      <c r="I874" s="30">
        <v>0.89048085707167179</v>
      </c>
    </row>
    <row r="875" spans="1:9">
      <c r="A875" s="13" t="s">
        <v>162</v>
      </c>
      <c r="B875" s="14" t="s">
        <v>77</v>
      </c>
      <c r="C875" s="14" t="s">
        <v>64</v>
      </c>
      <c r="D875" s="14">
        <v>2015</v>
      </c>
      <c r="E875" s="14">
        <v>2015</v>
      </c>
      <c r="F875" s="14">
        <v>2016</v>
      </c>
      <c r="G875" s="30">
        <v>0.20856496231680252</v>
      </c>
      <c r="H875" s="26">
        <v>47460</v>
      </c>
      <c r="I875" s="30">
        <v>0.87676192939350839</v>
      </c>
    </row>
    <row r="876" spans="1:9">
      <c r="A876" s="13" t="s">
        <v>163</v>
      </c>
      <c r="B876" s="14" t="s">
        <v>78</v>
      </c>
      <c r="C876" s="14" t="s">
        <v>64</v>
      </c>
      <c r="D876" s="14">
        <v>2015</v>
      </c>
      <c r="E876" s="14">
        <v>2015</v>
      </c>
      <c r="F876" s="14">
        <v>2016</v>
      </c>
      <c r="G876" s="30">
        <v>0.40448159030329472</v>
      </c>
      <c r="H876" s="26">
        <v>118666</v>
      </c>
      <c r="I876" s="30">
        <v>0.95069700368530685</v>
      </c>
    </row>
    <row r="877" spans="1:9">
      <c r="A877" s="13" t="s">
        <v>164</v>
      </c>
      <c r="B877" s="14" t="s">
        <v>77</v>
      </c>
      <c r="C877" s="14" t="s">
        <v>64</v>
      </c>
      <c r="D877" s="14">
        <v>2015</v>
      </c>
      <c r="E877" s="14">
        <v>2015</v>
      </c>
      <c r="F877" s="14">
        <v>2016</v>
      </c>
      <c r="G877" s="30">
        <v>0.28985296022800883</v>
      </c>
      <c r="H877" s="26">
        <v>17899</v>
      </c>
      <c r="I877" s="30">
        <v>0.92938366478010281</v>
      </c>
    </row>
    <row r="878" spans="1:9">
      <c r="A878" s="13" t="s">
        <v>165</v>
      </c>
      <c r="B878" s="14" t="s">
        <v>77</v>
      </c>
      <c r="C878" s="14" t="s">
        <v>64</v>
      </c>
      <c r="D878" s="14">
        <v>2015</v>
      </c>
      <c r="E878" s="14">
        <v>2015</v>
      </c>
      <c r="F878" s="14">
        <v>2016</v>
      </c>
      <c r="G878" s="30">
        <v>0.19208318837218291</v>
      </c>
      <c r="H878" s="26">
        <v>29814</v>
      </c>
      <c r="I878" s="30">
        <v>0.91325124058077556</v>
      </c>
    </row>
    <row r="879" spans="1:9">
      <c r="A879" s="13" t="s">
        <v>166</v>
      </c>
      <c r="B879" s="14" t="s">
        <v>77</v>
      </c>
      <c r="C879" s="14" t="s">
        <v>64</v>
      </c>
      <c r="D879" s="14">
        <v>2015</v>
      </c>
      <c r="E879" s="14">
        <v>2015</v>
      </c>
      <c r="F879" s="14">
        <v>2016</v>
      </c>
      <c r="G879" s="30">
        <v>0.26175684435154367</v>
      </c>
      <c r="H879" s="26">
        <v>35940</v>
      </c>
      <c r="I879" s="30">
        <v>0.94883573578330427</v>
      </c>
    </row>
    <row r="880" spans="1:9">
      <c r="A880" s="13" t="s">
        <v>167</v>
      </c>
      <c r="B880" s="14" t="s">
        <v>77</v>
      </c>
      <c r="C880" s="14" t="s">
        <v>64</v>
      </c>
      <c r="D880" s="14">
        <v>2015</v>
      </c>
      <c r="E880" s="14">
        <v>2015</v>
      </c>
      <c r="F880" s="14">
        <v>2016</v>
      </c>
      <c r="G880" s="30">
        <v>0.23871847400218246</v>
      </c>
      <c r="H880" s="26">
        <v>105224</v>
      </c>
      <c r="I880" s="30">
        <v>0.93795070642242728</v>
      </c>
    </row>
    <row r="881" spans="1:25">
      <c r="A881" s="13" t="s">
        <v>168</v>
      </c>
      <c r="B881" s="14" t="s">
        <v>77</v>
      </c>
      <c r="C881" s="14" t="s">
        <v>64</v>
      </c>
      <c r="D881" s="14">
        <v>2015</v>
      </c>
      <c r="E881" s="14">
        <v>2015</v>
      </c>
      <c r="F881" s="14">
        <v>2016</v>
      </c>
      <c r="G881" s="30">
        <v>0.30859424838602667</v>
      </c>
      <c r="H881" s="26">
        <v>24187</v>
      </c>
      <c r="I881" s="30">
        <v>0.92738008511943559</v>
      </c>
    </row>
    <row r="882" spans="1:25">
      <c r="A882" s="13" t="s">
        <v>169</v>
      </c>
      <c r="B882" s="14" t="s">
        <v>78</v>
      </c>
      <c r="C882" s="14" t="s">
        <v>64</v>
      </c>
      <c r="D882" s="14">
        <v>2015</v>
      </c>
      <c r="E882" s="14">
        <v>2015</v>
      </c>
      <c r="F882" s="14">
        <v>2016</v>
      </c>
      <c r="G882" s="30">
        <v>0.37084687612856626</v>
      </c>
      <c r="H882" s="26">
        <v>24645</v>
      </c>
      <c r="I882" s="30">
        <v>0.94269976666794175</v>
      </c>
    </row>
    <row r="883" spans="1:25">
      <c r="A883" s="13" t="s">
        <v>170</v>
      </c>
      <c r="B883" s="14" t="s">
        <v>78</v>
      </c>
      <c r="C883" s="14" t="s">
        <v>64</v>
      </c>
      <c r="D883" s="14">
        <v>2015</v>
      </c>
      <c r="E883" s="14">
        <v>2015</v>
      </c>
      <c r="F883" s="14">
        <v>2016</v>
      </c>
      <c r="G883" s="30">
        <v>0.35688622754491017</v>
      </c>
      <c r="H883" s="26">
        <v>298</v>
      </c>
      <c r="I883" s="30">
        <v>0.89759036144578308</v>
      </c>
    </row>
    <row r="884" spans="1:25">
      <c r="A884" s="13" t="s">
        <v>171</v>
      </c>
      <c r="B884" s="14" t="s">
        <v>78</v>
      </c>
      <c r="C884" s="14" t="s">
        <v>64</v>
      </c>
      <c r="D884" s="14">
        <v>2015</v>
      </c>
      <c r="E884" s="14">
        <v>2015</v>
      </c>
      <c r="F884" s="14">
        <v>2016</v>
      </c>
      <c r="G884" s="30">
        <v>0.3925845147219193</v>
      </c>
      <c r="H884" s="26">
        <v>6840</v>
      </c>
      <c r="I884" s="30">
        <v>0.9542410714285714</v>
      </c>
    </row>
    <row r="885" spans="1:25">
      <c r="A885" s="13" t="s">
        <v>172</v>
      </c>
      <c r="B885" s="14" t="s">
        <v>77</v>
      </c>
      <c r="C885" s="14" t="s">
        <v>64</v>
      </c>
      <c r="D885" s="14">
        <v>2015</v>
      </c>
      <c r="E885" s="14">
        <v>2015</v>
      </c>
      <c r="F885" s="14">
        <v>2016</v>
      </c>
      <c r="G885" s="30">
        <v>0.34627267620526714</v>
      </c>
      <c r="H885" s="26">
        <v>41917</v>
      </c>
      <c r="I885" s="30">
        <v>0.91507848145479953</v>
      </c>
    </row>
    <row r="886" spans="1:25">
      <c r="A886" s="13" t="s">
        <v>173</v>
      </c>
      <c r="B886" s="14" t="s">
        <v>77</v>
      </c>
      <c r="C886" s="14" t="s">
        <v>64</v>
      </c>
      <c r="D886" s="14">
        <v>2015</v>
      </c>
      <c r="E886" s="14">
        <v>2015</v>
      </c>
      <c r="F886" s="14">
        <v>2016</v>
      </c>
      <c r="G886" s="30">
        <v>0.27875504193610345</v>
      </c>
      <c r="H886" s="26">
        <v>34831</v>
      </c>
      <c r="I886" s="30">
        <v>0.92340933191940611</v>
      </c>
    </row>
    <row r="887" spans="1:25">
      <c r="A887" s="13" t="s">
        <v>174</v>
      </c>
      <c r="B887" s="14" t="s">
        <v>78</v>
      </c>
      <c r="C887" s="14" t="s">
        <v>64</v>
      </c>
      <c r="D887" s="14">
        <v>2015</v>
      </c>
      <c r="E887" s="14">
        <v>2015</v>
      </c>
      <c r="F887" s="14">
        <v>2016</v>
      </c>
      <c r="G887" s="30">
        <v>0.38573278338492673</v>
      </c>
      <c r="H887" s="26">
        <v>89966</v>
      </c>
      <c r="I887" s="30">
        <v>0.94178609189025098</v>
      </c>
    </row>
    <row r="888" spans="1:25">
      <c r="A888" s="13" t="s">
        <v>175</v>
      </c>
      <c r="B888" s="14" t="s">
        <v>78</v>
      </c>
      <c r="C888" s="14" t="s">
        <v>64</v>
      </c>
      <c r="D888" s="14">
        <v>2015</v>
      </c>
      <c r="E888" s="14">
        <v>2015</v>
      </c>
      <c r="F888" s="14">
        <v>2016</v>
      </c>
      <c r="G888" s="30">
        <v>0.30838005026097043</v>
      </c>
      <c r="H888" s="26">
        <v>12762</v>
      </c>
      <c r="I888" s="30">
        <v>0.95488215488215489</v>
      </c>
    </row>
    <row r="889" spans="1:25">
      <c r="A889" s="13" t="s">
        <v>176</v>
      </c>
      <c r="B889" s="14" t="s">
        <v>78</v>
      </c>
      <c r="C889" s="14" t="s">
        <v>64</v>
      </c>
      <c r="D889" s="14">
        <v>2015</v>
      </c>
      <c r="E889" s="14">
        <v>2015</v>
      </c>
      <c r="F889" s="14">
        <v>2016</v>
      </c>
      <c r="G889" s="30">
        <v>0.38333212446507581</v>
      </c>
      <c r="H889" s="26">
        <v>10570</v>
      </c>
      <c r="I889" s="30">
        <v>0.9645040605894698</v>
      </c>
    </row>
    <row r="890" spans="1:25">
      <c r="A890" s="13" t="s">
        <v>177</v>
      </c>
      <c r="B890" s="14" t="s">
        <v>78</v>
      </c>
      <c r="C890" s="14" t="s">
        <v>64</v>
      </c>
      <c r="D890" s="14">
        <v>2015</v>
      </c>
      <c r="E890" s="14">
        <v>2015</v>
      </c>
      <c r="F890" s="14">
        <v>2016</v>
      </c>
      <c r="G890" s="30">
        <v>0.34944237918215615</v>
      </c>
      <c r="H890" s="26">
        <v>1786</v>
      </c>
      <c r="I890" s="30">
        <v>0.93410041841004188</v>
      </c>
    </row>
    <row r="891" spans="1:25">
      <c r="A891" s="13" t="s">
        <v>178</v>
      </c>
      <c r="B891" s="14" t="s">
        <v>77</v>
      </c>
      <c r="C891" s="14" t="s">
        <v>64</v>
      </c>
      <c r="D891" s="14">
        <v>2015</v>
      </c>
      <c r="E891" s="14">
        <v>2015</v>
      </c>
      <c r="F891" s="14">
        <v>2016</v>
      </c>
      <c r="G891" s="30">
        <v>0.48454783213762986</v>
      </c>
      <c r="H891" s="26">
        <v>121167</v>
      </c>
      <c r="I891" s="30">
        <v>0.95126948984879178</v>
      </c>
    </row>
    <row r="892" spans="1:25">
      <c r="A892" s="13" t="s">
        <v>179</v>
      </c>
      <c r="B892" s="14" t="s">
        <v>78</v>
      </c>
      <c r="C892" s="14" t="s">
        <v>64</v>
      </c>
      <c r="D892" s="14">
        <v>2015</v>
      </c>
      <c r="E892" s="14">
        <v>2015</v>
      </c>
      <c r="F892" s="14">
        <v>2016</v>
      </c>
      <c r="G892" s="30">
        <v>0.37634335464562646</v>
      </c>
      <c r="H892" s="26">
        <v>5533</v>
      </c>
      <c r="I892" s="30">
        <v>0.94339300937766413</v>
      </c>
    </row>
    <row r="893" spans="1:25">
      <c r="A893" s="13" t="s">
        <v>180</v>
      </c>
      <c r="B893" s="14" t="s">
        <v>77</v>
      </c>
      <c r="C893" s="14" t="s">
        <v>64</v>
      </c>
      <c r="D893" s="14">
        <v>2015</v>
      </c>
      <c r="E893" s="14">
        <v>2015</v>
      </c>
      <c r="F893" s="14">
        <v>2016</v>
      </c>
      <c r="G893" s="30">
        <v>0.30775591202249047</v>
      </c>
      <c r="H893" s="26">
        <v>70718</v>
      </c>
      <c r="I893" s="30">
        <v>0.90745540870011554</v>
      </c>
    </row>
    <row r="894" spans="1:25">
      <c r="A894" s="13" t="s">
        <v>181</v>
      </c>
      <c r="B894" s="14" t="s">
        <v>77</v>
      </c>
      <c r="C894" s="14" t="s">
        <v>64</v>
      </c>
      <c r="D894" s="14">
        <v>2015</v>
      </c>
      <c r="E894" s="14">
        <v>2015</v>
      </c>
      <c r="F894" s="14">
        <v>2016</v>
      </c>
      <c r="G894" s="30">
        <v>0.33401074676219344</v>
      </c>
      <c r="H894" s="26">
        <v>19394</v>
      </c>
      <c r="I894" s="30">
        <v>0.91649732999385658</v>
      </c>
    </row>
    <row r="895" spans="1:25">
      <c r="A895" s="13" t="s">
        <v>182</v>
      </c>
      <c r="B895" s="14" t="s">
        <v>78</v>
      </c>
      <c r="C895" s="14" t="s">
        <v>64</v>
      </c>
      <c r="D895" s="14">
        <v>2015</v>
      </c>
      <c r="E895" s="14">
        <v>2015</v>
      </c>
      <c r="F895" s="14">
        <v>2016</v>
      </c>
      <c r="G895" s="30">
        <v>0.42359550561797754</v>
      </c>
      <c r="H895" s="26">
        <v>13195</v>
      </c>
      <c r="I895" s="30">
        <v>0.94689630426982418</v>
      </c>
    </row>
    <row r="896" spans="1:25">
      <c r="A896" s="56" t="s">
        <v>183</v>
      </c>
      <c r="B896" s="14" t="s">
        <v>66</v>
      </c>
      <c r="C896" s="14" t="s">
        <v>65</v>
      </c>
      <c r="D896" s="14">
        <v>2015</v>
      </c>
      <c r="E896" s="14">
        <v>2016</v>
      </c>
      <c r="F896" s="14">
        <v>2016</v>
      </c>
      <c r="G896" s="30">
        <v>0.31425677419179499</v>
      </c>
      <c r="H896" s="26">
        <v>4162671</v>
      </c>
      <c r="I896" s="30">
        <v>0.91044080146994333</v>
      </c>
      <c r="J896" s="14"/>
      <c r="K896" s="14"/>
      <c r="L896" s="14"/>
      <c r="M896" s="14"/>
      <c r="N896" s="14"/>
      <c r="O896" s="14"/>
      <c r="P896" s="14"/>
      <c r="Q896" s="14"/>
      <c r="R896" s="14"/>
      <c r="S896" s="14"/>
      <c r="T896" s="14"/>
      <c r="U896" s="14"/>
      <c r="V896" s="14"/>
      <c r="W896" s="14"/>
      <c r="X896" s="14"/>
      <c r="Y896" s="14"/>
    </row>
    <row r="897" spans="1:9">
      <c r="A897" s="56" t="s">
        <v>184</v>
      </c>
      <c r="B897" s="14" t="s">
        <v>77</v>
      </c>
      <c r="C897" s="14" t="s">
        <v>65</v>
      </c>
      <c r="D897" s="14">
        <v>2015</v>
      </c>
      <c r="E897" s="14">
        <v>2016</v>
      </c>
      <c r="F897" s="14">
        <v>2016</v>
      </c>
      <c r="G897" s="30">
        <v>0.25903784779004463</v>
      </c>
      <c r="H897" s="26">
        <v>114524</v>
      </c>
      <c r="I897" s="30">
        <v>0.91125663406987756</v>
      </c>
    </row>
    <row r="898" spans="1:9">
      <c r="A898" s="56" t="s">
        <v>185</v>
      </c>
      <c r="B898" s="14" t="s">
        <v>78</v>
      </c>
      <c r="C898" s="14" t="s">
        <v>65</v>
      </c>
      <c r="D898" s="14">
        <v>2015</v>
      </c>
      <c r="E898" s="14">
        <v>2016</v>
      </c>
      <c r="F898" s="14">
        <v>2016</v>
      </c>
      <c r="G898" s="30">
        <v>0.42162162162162165</v>
      </c>
      <c r="H898" s="26">
        <v>156</v>
      </c>
      <c r="I898" s="30">
        <v>0.96296296296296291</v>
      </c>
    </row>
    <row r="899" spans="1:9">
      <c r="A899" s="56" t="s">
        <v>186</v>
      </c>
      <c r="B899" s="14" t="s">
        <v>78</v>
      </c>
      <c r="C899" s="14" t="s">
        <v>65</v>
      </c>
      <c r="D899" s="14">
        <v>2015</v>
      </c>
      <c r="E899" s="14">
        <v>2016</v>
      </c>
      <c r="F899" s="14">
        <v>2016</v>
      </c>
      <c r="G899" s="30">
        <v>0.38653729533050335</v>
      </c>
      <c r="H899" s="26">
        <v>3187</v>
      </c>
      <c r="I899" s="30">
        <v>0.90771859868983196</v>
      </c>
    </row>
    <row r="900" spans="1:9">
      <c r="A900" s="56" t="s">
        <v>187</v>
      </c>
      <c r="B900" s="14" t="s">
        <v>78</v>
      </c>
      <c r="C900" s="14" t="s">
        <v>65</v>
      </c>
      <c r="D900" s="14">
        <v>2015</v>
      </c>
      <c r="E900" s="14">
        <v>2016</v>
      </c>
      <c r="F900" s="14">
        <v>2016</v>
      </c>
      <c r="G900" s="30">
        <v>0.37135108890020485</v>
      </c>
      <c r="H900" s="26">
        <v>31358</v>
      </c>
      <c r="I900" s="30">
        <v>0.94058010138276493</v>
      </c>
    </row>
    <row r="901" spans="1:9">
      <c r="A901" s="56" t="s">
        <v>188</v>
      </c>
      <c r="B901" s="14" t="s">
        <v>78</v>
      </c>
      <c r="C901" s="14" t="s">
        <v>65</v>
      </c>
      <c r="D901" s="14">
        <v>2015</v>
      </c>
      <c r="E901" s="14">
        <v>2016</v>
      </c>
      <c r="F901" s="14">
        <v>2016</v>
      </c>
      <c r="G901" s="30">
        <v>0.41573495560670831</v>
      </c>
      <c r="H901" s="26">
        <v>5057</v>
      </c>
      <c r="I901" s="30">
        <v>0.91962174940898345</v>
      </c>
    </row>
    <row r="902" spans="1:9">
      <c r="A902" s="56" t="s">
        <v>189</v>
      </c>
      <c r="B902" s="14" t="s">
        <v>78</v>
      </c>
      <c r="C902" s="14" t="s">
        <v>65</v>
      </c>
      <c r="D902" s="14">
        <v>2015</v>
      </c>
      <c r="E902" s="14">
        <v>2016</v>
      </c>
      <c r="F902" s="14">
        <v>2016</v>
      </c>
      <c r="G902" s="30">
        <v>0.15025041736227046</v>
      </c>
      <c r="H902" s="26">
        <v>1350</v>
      </c>
      <c r="I902" s="30">
        <v>0.97192224622030232</v>
      </c>
    </row>
    <row r="903" spans="1:9">
      <c r="A903" s="56" t="s">
        <v>190</v>
      </c>
      <c r="B903" s="14" t="s">
        <v>77</v>
      </c>
      <c r="C903" s="14" t="s">
        <v>65</v>
      </c>
      <c r="D903" s="14">
        <v>2015</v>
      </c>
      <c r="E903" s="14">
        <v>2016</v>
      </c>
      <c r="F903" s="14">
        <v>2016</v>
      </c>
      <c r="G903" s="30">
        <v>0.24985983722796512</v>
      </c>
      <c r="H903" s="26">
        <v>68186</v>
      </c>
      <c r="I903" s="30">
        <v>0.92461861821140412</v>
      </c>
    </row>
    <row r="904" spans="1:9">
      <c r="A904" s="56" t="s">
        <v>191</v>
      </c>
      <c r="B904" s="14" t="s">
        <v>78</v>
      </c>
      <c r="C904" s="14" t="s">
        <v>65</v>
      </c>
      <c r="D904" s="14">
        <v>2015</v>
      </c>
      <c r="E904" s="14">
        <v>2016</v>
      </c>
      <c r="F904" s="14">
        <v>2016</v>
      </c>
      <c r="G904" s="30">
        <v>0.42793921175684702</v>
      </c>
      <c r="H904" s="26">
        <v>5125</v>
      </c>
      <c r="I904" s="30">
        <v>0.96352697875540516</v>
      </c>
    </row>
    <row r="905" spans="1:9">
      <c r="A905" s="56" t="s">
        <v>192</v>
      </c>
      <c r="B905" s="14" t="s">
        <v>78</v>
      </c>
      <c r="C905" s="14" t="s">
        <v>65</v>
      </c>
      <c r="D905" s="14">
        <v>2015</v>
      </c>
      <c r="E905" s="14">
        <v>2016</v>
      </c>
      <c r="F905" s="14">
        <v>2016</v>
      </c>
      <c r="G905" s="30">
        <v>0.3238218539616779</v>
      </c>
      <c r="H905" s="26">
        <v>12506</v>
      </c>
      <c r="I905" s="30">
        <v>0.91551976573938509</v>
      </c>
    </row>
    <row r="906" spans="1:9">
      <c r="A906" s="13" t="s">
        <v>134</v>
      </c>
      <c r="B906" s="14" t="s">
        <v>77</v>
      </c>
      <c r="C906" s="14" t="s">
        <v>65</v>
      </c>
      <c r="D906" s="14">
        <v>2015</v>
      </c>
      <c r="E906" s="14">
        <v>2016</v>
      </c>
      <c r="F906" s="14">
        <v>2016</v>
      </c>
      <c r="G906" s="30">
        <v>0.46535209860509258</v>
      </c>
      <c r="H906" s="26">
        <v>223584</v>
      </c>
      <c r="I906" s="30">
        <v>0.93553705175948787</v>
      </c>
    </row>
    <row r="907" spans="1:9">
      <c r="A907" s="13" t="s">
        <v>135</v>
      </c>
      <c r="B907" s="14" t="s">
        <v>78</v>
      </c>
      <c r="C907" s="14" t="s">
        <v>65</v>
      </c>
      <c r="D907" s="14">
        <v>2015</v>
      </c>
      <c r="E907" s="14">
        <v>2016</v>
      </c>
      <c r="F907" s="14">
        <v>2016</v>
      </c>
      <c r="G907" s="30">
        <v>0.29623785399883729</v>
      </c>
      <c r="H907" s="26">
        <v>3567</v>
      </c>
      <c r="I907" s="30">
        <v>0.96379356930559312</v>
      </c>
    </row>
    <row r="908" spans="1:9">
      <c r="A908" s="13" t="s">
        <v>136</v>
      </c>
      <c r="B908" s="14" t="s">
        <v>78</v>
      </c>
      <c r="C908" s="14" t="s">
        <v>65</v>
      </c>
      <c r="D908" s="14">
        <v>2015</v>
      </c>
      <c r="E908" s="14">
        <v>2016</v>
      </c>
      <c r="F908" s="14">
        <v>2016</v>
      </c>
      <c r="G908" s="30">
        <v>0.37942545399053867</v>
      </c>
      <c r="H908" s="26">
        <v>19891</v>
      </c>
      <c r="I908" s="30">
        <v>0.91142778592375362</v>
      </c>
    </row>
    <row r="909" spans="1:9">
      <c r="A909" s="13" t="s">
        <v>137</v>
      </c>
      <c r="B909" s="14" t="s">
        <v>78</v>
      </c>
      <c r="C909" s="14" t="s">
        <v>65</v>
      </c>
      <c r="D909" s="14">
        <v>2015</v>
      </c>
      <c r="E909" s="14">
        <v>2016</v>
      </c>
      <c r="F909" s="14">
        <v>2016</v>
      </c>
      <c r="G909" s="30">
        <v>0.46435754189944134</v>
      </c>
      <c r="H909" s="26">
        <v>43638</v>
      </c>
      <c r="I909" s="30">
        <v>0.95718359289317834</v>
      </c>
    </row>
    <row r="910" spans="1:9">
      <c r="A910" s="13" t="s">
        <v>138</v>
      </c>
      <c r="B910" s="14" t="s">
        <v>78</v>
      </c>
      <c r="C910" s="14" t="s">
        <v>65</v>
      </c>
      <c r="D910" s="14">
        <v>2015</v>
      </c>
      <c r="E910" s="14">
        <v>2016</v>
      </c>
      <c r="F910" s="14">
        <v>2016</v>
      </c>
      <c r="G910" s="30">
        <v>0.35306227483273289</v>
      </c>
      <c r="H910" s="26">
        <v>2058</v>
      </c>
      <c r="I910" s="30">
        <v>0.94795025333947491</v>
      </c>
    </row>
    <row r="911" spans="1:9">
      <c r="A911" s="13" t="s">
        <v>139</v>
      </c>
      <c r="B911" s="14" t="s">
        <v>78</v>
      </c>
      <c r="C911" s="14" t="s">
        <v>65</v>
      </c>
      <c r="D911" s="14">
        <v>2015</v>
      </c>
      <c r="E911" s="14">
        <v>2016</v>
      </c>
      <c r="F911" s="14">
        <v>2016</v>
      </c>
      <c r="G911" s="30">
        <v>0.39603803246969194</v>
      </c>
      <c r="H911" s="26">
        <v>157197</v>
      </c>
      <c r="I911" s="30">
        <v>0.94469350961538456</v>
      </c>
    </row>
    <row r="912" spans="1:9">
      <c r="A912" s="13" t="s">
        <v>140</v>
      </c>
      <c r="B912" s="14" t="s">
        <v>78</v>
      </c>
      <c r="C912" s="14" t="s">
        <v>65</v>
      </c>
      <c r="D912" s="14">
        <v>2015</v>
      </c>
      <c r="E912" s="14">
        <v>2016</v>
      </c>
      <c r="F912" s="14">
        <v>2016</v>
      </c>
      <c r="G912" s="30">
        <v>0.42152025425365663</v>
      </c>
      <c r="H912" s="26">
        <v>24006</v>
      </c>
      <c r="I912" s="30">
        <v>0.95519656215183835</v>
      </c>
    </row>
    <row r="913" spans="1:9">
      <c r="A913" s="13" t="s">
        <v>141</v>
      </c>
      <c r="B913" s="14" t="s">
        <v>78</v>
      </c>
      <c r="C913" s="14" t="s">
        <v>65</v>
      </c>
      <c r="D913" s="14">
        <v>2015</v>
      </c>
      <c r="E913" s="14">
        <v>2016</v>
      </c>
      <c r="F913" s="14">
        <v>2016</v>
      </c>
      <c r="G913" s="30">
        <v>0.41864687519908261</v>
      </c>
      <c r="H913" s="26">
        <v>13143</v>
      </c>
      <c r="I913" s="30">
        <v>0.86461417012038677</v>
      </c>
    </row>
    <row r="914" spans="1:9">
      <c r="A914" s="13" t="s">
        <v>142</v>
      </c>
      <c r="B914" s="14" t="s">
        <v>78</v>
      </c>
      <c r="C914" s="14" t="s">
        <v>65</v>
      </c>
      <c r="D914" s="14">
        <v>2015</v>
      </c>
      <c r="E914" s="14">
        <v>2016</v>
      </c>
      <c r="F914" s="14">
        <v>2016</v>
      </c>
      <c r="G914" s="30">
        <v>0.3864854756264805</v>
      </c>
      <c r="H914" s="26">
        <v>3100</v>
      </c>
      <c r="I914" s="30">
        <v>0.93401626996083154</v>
      </c>
    </row>
    <row r="915" spans="1:9">
      <c r="A915" s="13" t="s">
        <v>143</v>
      </c>
      <c r="B915" s="14" t="s">
        <v>79</v>
      </c>
      <c r="C915" s="14" t="s">
        <v>65</v>
      </c>
      <c r="D915" s="14">
        <v>2015</v>
      </c>
      <c r="E915" s="14">
        <v>2016</v>
      </c>
      <c r="F915" s="14">
        <v>2016</v>
      </c>
      <c r="G915" s="30">
        <v>0.26398139170286156</v>
      </c>
      <c r="H915" s="26">
        <v>1030487</v>
      </c>
      <c r="I915" s="30">
        <v>0.87400660538506814</v>
      </c>
    </row>
    <row r="916" spans="1:9">
      <c r="A916" s="13" t="s">
        <v>144</v>
      </c>
      <c r="B916" s="14" t="s">
        <v>78</v>
      </c>
      <c r="C916" s="14" t="s">
        <v>65</v>
      </c>
      <c r="D916" s="14">
        <v>2015</v>
      </c>
      <c r="E916" s="14">
        <v>2016</v>
      </c>
      <c r="F916" s="14">
        <v>2016</v>
      </c>
      <c r="G916" s="30">
        <v>0.414327811632764</v>
      </c>
      <c r="H916" s="26">
        <v>28964</v>
      </c>
      <c r="I916" s="30">
        <v>0.96152441655877574</v>
      </c>
    </row>
    <row r="917" spans="1:9">
      <c r="A917" s="13" t="s">
        <v>145</v>
      </c>
      <c r="B917" s="14" t="s">
        <v>78</v>
      </c>
      <c r="C917" s="14" t="s">
        <v>65</v>
      </c>
      <c r="D917" s="14">
        <v>2015</v>
      </c>
      <c r="E917" s="14">
        <v>2016</v>
      </c>
      <c r="F917" s="14">
        <v>2016</v>
      </c>
      <c r="G917" s="30">
        <v>0.23321451790077791</v>
      </c>
      <c r="H917" s="26">
        <v>10403</v>
      </c>
      <c r="I917" s="30">
        <v>0.93762956286615595</v>
      </c>
    </row>
    <row r="918" spans="1:9">
      <c r="A918" s="13" t="s">
        <v>146</v>
      </c>
      <c r="B918" s="14" t="s">
        <v>78</v>
      </c>
      <c r="C918" s="14" t="s">
        <v>65</v>
      </c>
      <c r="D918" s="14">
        <v>2015</v>
      </c>
      <c r="E918" s="14">
        <v>2016</v>
      </c>
      <c r="F918" s="14">
        <v>2016</v>
      </c>
      <c r="G918" s="30">
        <v>0.41441255420194095</v>
      </c>
      <c r="H918" s="26">
        <v>2007</v>
      </c>
      <c r="I918" s="30">
        <v>0.94759206798866857</v>
      </c>
    </row>
    <row r="919" spans="1:9">
      <c r="A919" s="13" t="s">
        <v>147</v>
      </c>
      <c r="B919" s="14" t="s">
        <v>78</v>
      </c>
      <c r="C919" s="14" t="s">
        <v>65</v>
      </c>
      <c r="D919" s="14">
        <v>2015</v>
      </c>
      <c r="E919" s="14">
        <v>2016</v>
      </c>
      <c r="F919" s="14">
        <v>2016</v>
      </c>
      <c r="G919" s="30">
        <v>0.31268143990710279</v>
      </c>
      <c r="H919" s="26">
        <v>12925</v>
      </c>
      <c r="I919" s="30">
        <v>0.93388728323699421</v>
      </c>
    </row>
    <row r="920" spans="1:9">
      <c r="A920" s="13" t="s">
        <v>148</v>
      </c>
      <c r="B920" s="14" t="s">
        <v>78</v>
      </c>
      <c r="C920" s="14" t="s">
        <v>65</v>
      </c>
      <c r="D920" s="14">
        <v>2015</v>
      </c>
      <c r="E920" s="14">
        <v>2016</v>
      </c>
      <c r="F920" s="14">
        <v>2016</v>
      </c>
      <c r="G920" s="30">
        <v>0.41436551699282803</v>
      </c>
      <c r="H920" s="26">
        <v>57487</v>
      </c>
      <c r="I920" s="30">
        <v>0.96613559208093847</v>
      </c>
    </row>
    <row r="921" spans="1:9">
      <c r="A921" s="13" t="s">
        <v>149</v>
      </c>
      <c r="B921" s="14" t="s">
        <v>78</v>
      </c>
      <c r="C921" s="14" t="s">
        <v>65</v>
      </c>
      <c r="D921" s="14">
        <v>2015</v>
      </c>
      <c r="E921" s="14">
        <v>2016</v>
      </c>
      <c r="F921" s="14">
        <v>2016</v>
      </c>
      <c r="G921" s="30">
        <v>0.30196936542669583</v>
      </c>
      <c r="H921" s="26">
        <v>966</v>
      </c>
      <c r="I921" s="30">
        <v>0.95360315893385983</v>
      </c>
    </row>
    <row r="922" spans="1:9">
      <c r="A922" s="13" t="s">
        <v>150</v>
      </c>
      <c r="B922" s="14" t="s">
        <v>78</v>
      </c>
      <c r="C922" s="14" t="s">
        <v>65</v>
      </c>
      <c r="D922" s="14">
        <v>2015</v>
      </c>
      <c r="E922" s="14">
        <v>2016</v>
      </c>
      <c r="F922" s="14">
        <v>2016</v>
      </c>
      <c r="G922" s="30">
        <v>0.18878656554712892</v>
      </c>
      <c r="H922" s="26">
        <v>697</v>
      </c>
      <c r="I922" s="30">
        <v>0.87452948557089083</v>
      </c>
    </row>
    <row r="923" spans="1:9">
      <c r="A923" s="13" t="s">
        <v>151</v>
      </c>
      <c r="B923" s="14" t="s">
        <v>78</v>
      </c>
      <c r="C923" s="14" t="s">
        <v>65</v>
      </c>
      <c r="D923" s="14">
        <v>2015</v>
      </c>
      <c r="E923" s="14">
        <v>2016</v>
      </c>
      <c r="F923" s="14">
        <v>2016</v>
      </c>
      <c r="G923" s="30">
        <v>0.27500140726146916</v>
      </c>
      <c r="H923" s="26">
        <v>48854</v>
      </c>
      <c r="I923" s="30">
        <v>0.96061505790746604</v>
      </c>
    </row>
    <row r="924" spans="1:9">
      <c r="A924" s="13" t="s">
        <v>152</v>
      </c>
      <c r="B924" s="14" t="s">
        <v>78</v>
      </c>
      <c r="C924" s="14" t="s">
        <v>65</v>
      </c>
      <c r="D924" s="14">
        <v>2015</v>
      </c>
      <c r="E924" s="14">
        <v>2016</v>
      </c>
      <c r="F924" s="14">
        <v>2016</v>
      </c>
      <c r="G924" s="30">
        <v>0.22354874720912926</v>
      </c>
      <c r="H924" s="26">
        <v>7209</v>
      </c>
      <c r="I924" s="30">
        <v>0.94087705559906032</v>
      </c>
    </row>
    <row r="925" spans="1:9">
      <c r="A925" s="13" t="s">
        <v>153</v>
      </c>
      <c r="B925" s="14" t="s">
        <v>78</v>
      </c>
      <c r="C925" s="14" t="s">
        <v>65</v>
      </c>
      <c r="D925" s="14">
        <v>2015</v>
      </c>
      <c r="E925" s="14">
        <v>2016</v>
      </c>
      <c r="F925" s="14">
        <v>2016</v>
      </c>
      <c r="G925" s="30">
        <v>0.29836157513119416</v>
      </c>
      <c r="H925" s="26">
        <v>7448</v>
      </c>
      <c r="I925" s="30">
        <v>0.92798405183154742</v>
      </c>
    </row>
    <row r="926" spans="1:9">
      <c r="A926" s="13" t="s">
        <v>154</v>
      </c>
      <c r="B926" s="14" t="s">
        <v>77</v>
      </c>
      <c r="C926" s="14" t="s">
        <v>65</v>
      </c>
      <c r="D926" s="14">
        <v>2015</v>
      </c>
      <c r="E926" s="14">
        <v>2016</v>
      </c>
      <c r="F926" s="14">
        <v>2016</v>
      </c>
      <c r="G926" s="30">
        <v>0.26872460408058624</v>
      </c>
      <c r="H926" s="26">
        <v>243174</v>
      </c>
      <c r="I926" s="30">
        <v>0.9218434290783234</v>
      </c>
    </row>
    <row r="927" spans="1:9">
      <c r="A927" s="13" t="s">
        <v>155</v>
      </c>
      <c r="B927" s="14" t="s">
        <v>77</v>
      </c>
      <c r="C927" s="14" t="s">
        <v>65</v>
      </c>
      <c r="D927" s="14">
        <v>2015</v>
      </c>
      <c r="E927" s="14">
        <v>2016</v>
      </c>
      <c r="F927" s="14">
        <v>2016</v>
      </c>
      <c r="G927" s="30">
        <v>0.24883986187715817</v>
      </c>
      <c r="H927" s="26">
        <v>15926</v>
      </c>
      <c r="I927" s="30">
        <v>0.88076540205729459</v>
      </c>
    </row>
    <row r="928" spans="1:9">
      <c r="A928" s="13" t="s">
        <v>156</v>
      </c>
      <c r="B928" s="14" t="s">
        <v>78</v>
      </c>
      <c r="C928" s="14" t="s">
        <v>65</v>
      </c>
      <c r="D928" s="14">
        <v>2015</v>
      </c>
      <c r="E928" s="14">
        <v>2016</v>
      </c>
      <c r="F928" s="14">
        <v>2016</v>
      </c>
      <c r="G928" s="30">
        <v>0.3127620325339594</v>
      </c>
      <c r="H928" s="26">
        <v>1865</v>
      </c>
      <c r="I928" s="30">
        <v>0.89405560882070945</v>
      </c>
    </row>
    <row r="929" spans="1:9">
      <c r="A929" s="13" t="s">
        <v>157</v>
      </c>
      <c r="B929" s="14" t="s">
        <v>78</v>
      </c>
      <c r="C929" s="14" t="s">
        <v>65</v>
      </c>
      <c r="D929" s="14">
        <v>2015</v>
      </c>
      <c r="E929" s="14">
        <v>2016</v>
      </c>
      <c r="F929" s="14">
        <v>2016</v>
      </c>
      <c r="G929" s="30">
        <v>0.33666904145948329</v>
      </c>
      <c r="H929" s="26">
        <v>275502</v>
      </c>
      <c r="I929" s="30">
        <v>0.89210902108341072</v>
      </c>
    </row>
    <row r="930" spans="1:9">
      <c r="A930" s="13" t="s">
        <v>158</v>
      </c>
      <c r="B930" s="14" t="s">
        <v>77</v>
      </c>
      <c r="C930" s="14" t="s">
        <v>65</v>
      </c>
      <c r="D930" s="14">
        <v>2015</v>
      </c>
      <c r="E930" s="14">
        <v>2016</v>
      </c>
      <c r="F930" s="14">
        <v>2016</v>
      </c>
      <c r="G930" s="30">
        <v>0.37485195241437724</v>
      </c>
      <c r="H930" s="26">
        <v>206672</v>
      </c>
      <c r="I930" s="30">
        <v>0.92454560501746896</v>
      </c>
    </row>
    <row r="931" spans="1:9">
      <c r="A931" s="13" t="s">
        <v>159</v>
      </c>
      <c r="B931" s="14" t="s">
        <v>78</v>
      </c>
      <c r="C931" s="14" t="s">
        <v>65</v>
      </c>
      <c r="D931" s="14">
        <v>2015</v>
      </c>
      <c r="E931" s="14">
        <v>2016</v>
      </c>
      <c r="F931" s="14">
        <v>2016</v>
      </c>
      <c r="G931" s="30">
        <v>0.31476774995944412</v>
      </c>
      <c r="H931" s="26">
        <v>5821</v>
      </c>
      <c r="I931" s="30">
        <v>0.94573517465475221</v>
      </c>
    </row>
    <row r="932" spans="1:9">
      <c r="A932" s="13" t="s">
        <v>160</v>
      </c>
      <c r="B932" s="14" t="s">
        <v>78</v>
      </c>
      <c r="C932" s="14" t="s">
        <v>65</v>
      </c>
      <c r="D932" s="14">
        <v>2015</v>
      </c>
      <c r="E932" s="14">
        <v>2016</v>
      </c>
      <c r="F932" s="14">
        <v>2016</v>
      </c>
      <c r="G932" s="30">
        <v>0.42728078761010996</v>
      </c>
      <c r="H932" s="26">
        <v>371072</v>
      </c>
      <c r="I932" s="30">
        <v>0.90523691381425997</v>
      </c>
    </row>
    <row r="933" spans="1:9">
      <c r="A933" s="13" t="s">
        <v>161</v>
      </c>
      <c r="B933" s="14" t="s">
        <v>77</v>
      </c>
      <c r="C933" s="14" t="s">
        <v>65</v>
      </c>
      <c r="D933" s="14">
        <v>2015</v>
      </c>
      <c r="E933" s="14">
        <v>2016</v>
      </c>
      <c r="F933" s="14">
        <v>2016</v>
      </c>
      <c r="G933" s="30">
        <v>0.30338515664791632</v>
      </c>
      <c r="H933" s="26">
        <v>270426</v>
      </c>
      <c r="I933" s="30">
        <v>0.89760815735841792</v>
      </c>
    </row>
    <row r="934" spans="1:9">
      <c r="A934" s="13" t="s">
        <v>162</v>
      </c>
      <c r="B934" s="14" t="s">
        <v>77</v>
      </c>
      <c r="C934" s="14" t="s">
        <v>65</v>
      </c>
      <c r="D934" s="14">
        <v>2015</v>
      </c>
      <c r="E934" s="14">
        <v>2016</v>
      </c>
      <c r="F934" s="14">
        <v>2016</v>
      </c>
      <c r="G934" s="30">
        <v>0.20892593564822984</v>
      </c>
      <c r="H934" s="26">
        <v>48550</v>
      </c>
      <c r="I934" s="30">
        <v>0.89116907432221593</v>
      </c>
    </row>
    <row r="935" spans="1:9">
      <c r="A935" s="13" t="s">
        <v>163</v>
      </c>
      <c r="B935" s="14" t="s">
        <v>78</v>
      </c>
      <c r="C935" s="14" t="s">
        <v>65</v>
      </c>
      <c r="D935" s="14">
        <v>2015</v>
      </c>
      <c r="E935" s="14">
        <v>2016</v>
      </c>
      <c r="F935" s="14">
        <v>2016</v>
      </c>
      <c r="G935" s="30">
        <v>0.39694150502178632</v>
      </c>
      <c r="H935" s="26">
        <v>117973</v>
      </c>
      <c r="I935" s="30">
        <v>0.95098102439260324</v>
      </c>
    </row>
    <row r="936" spans="1:9">
      <c r="A936" s="13" t="s">
        <v>164</v>
      </c>
      <c r="B936" s="14" t="s">
        <v>77</v>
      </c>
      <c r="C936" s="14" t="s">
        <v>65</v>
      </c>
      <c r="D936" s="14">
        <v>2015</v>
      </c>
      <c r="E936" s="14">
        <v>2016</v>
      </c>
      <c r="F936" s="14">
        <v>2016</v>
      </c>
      <c r="G936" s="30">
        <v>0.28865153965635959</v>
      </c>
      <c r="H936" s="26">
        <v>18026</v>
      </c>
      <c r="I936" s="30">
        <v>0.93374773374773379</v>
      </c>
    </row>
    <row r="937" spans="1:9">
      <c r="A937" s="13" t="s">
        <v>165</v>
      </c>
      <c r="B937" s="14" t="s">
        <v>77</v>
      </c>
      <c r="C937" s="14" t="s">
        <v>65</v>
      </c>
      <c r="D937" s="14">
        <v>2015</v>
      </c>
      <c r="E937" s="14">
        <v>2016</v>
      </c>
      <c r="F937" s="14">
        <v>2016</v>
      </c>
      <c r="G937" s="30">
        <v>0.18808277936761866</v>
      </c>
      <c r="H937" s="26">
        <v>29510</v>
      </c>
      <c r="I937" s="30">
        <v>0.91660195682559409</v>
      </c>
    </row>
    <row r="938" spans="1:9">
      <c r="A938" s="13" t="s">
        <v>166</v>
      </c>
      <c r="B938" s="14" t="s">
        <v>77</v>
      </c>
      <c r="C938" s="14" t="s">
        <v>65</v>
      </c>
      <c r="D938" s="14">
        <v>2015</v>
      </c>
      <c r="E938" s="14">
        <v>2016</v>
      </c>
      <c r="F938" s="14">
        <v>2016</v>
      </c>
      <c r="G938" s="30">
        <v>0.26122107413107148</v>
      </c>
      <c r="H938" s="26">
        <v>36834</v>
      </c>
      <c r="I938" s="30">
        <v>0.95323619989130715</v>
      </c>
    </row>
    <row r="939" spans="1:9">
      <c r="A939" s="13" t="s">
        <v>167</v>
      </c>
      <c r="B939" s="14" t="s">
        <v>77</v>
      </c>
      <c r="C939" s="14" t="s">
        <v>65</v>
      </c>
      <c r="D939" s="14">
        <v>2015</v>
      </c>
      <c r="E939" s="14">
        <v>2016</v>
      </c>
      <c r="F939" s="14">
        <v>2016</v>
      </c>
      <c r="G939" s="30">
        <v>0.23338328040434764</v>
      </c>
      <c r="H939" s="26">
        <v>104355</v>
      </c>
      <c r="I939" s="30">
        <v>0.94078775366695822</v>
      </c>
    </row>
    <row r="940" spans="1:9">
      <c r="A940" s="13" t="s">
        <v>168</v>
      </c>
      <c r="B940" s="14" t="s">
        <v>77</v>
      </c>
      <c r="C940" s="14" t="s">
        <v>65</v>
      </c>
      <c r="D940" s="14">
        <v>2015</v>
      </c>
      <c r="E940" s="14">
        <v>2016</v>
      </c>
      <c r="F940" s="14">
        <v>2016</v>
      </c>
      <c r="G940" s="30">
        <v>0.30359322887168838</v>
      </c>
      <c r="H940" s="26">
        <v>24122</v>
      </c>
      <c r="I940" s="30">
        <v>0.92623737664631567</v>
      </c>
    </row>
    <row r="941" spans="1:9">
      <c r="A941" s="13" t="s">
        <v>169</v>
      </c>
      <c r="B941" s="14" t="s">
        <v>78</v>
      </c>
      <c r="C941" s="14" t="s">
        <v>65</v>
      </c>
      <c r="D941" s="14">
        <v>2015</v>
      </c>
      <c r="E941" s="14">
        <v>2016</v>
      </c>
      <c r="F941" s="14">
        <v>2016</v>
      </c>
      <c r="G941" s="30">
        <v>0.36895678137346566</v>
      </c>
      <c r="H941" s="26">
        <v>24467</v>
      </c>
      <c r="I941" s="30">
        <v>0.94216180830990792</v>
      </c>
    </row>
    <row r="942" spans="1:9">
      <c r="A942" s="13" t="s">
        <v>170</v>
      </c>
      <c r="B942" s="14" t="s">
        <v>78</v>
      </c>
      <c r="C942" s="14" t="s">
        <v>65</v>
      </c>
      <c r="D942" s="14">
        <v>2015</v>
      </c>
      <c r="E942" s="14">
        <v>2016</v>
      </c>
      <c r="F942" s="14">
        <v>2016</v>
      </c>
      <c r="G942" s="30">
        <v>0.33849821215733017</v>
      </c>
      <c r="H942" s="26">
        <v>284</v>
      </c>
      <c r="I942" s="30">
        <v>0.88749999999999996</v>
      </c>
    </row>
    <row r="943" spans="1:9">
      <c r="A943" s="13" t="s">
        <v>171</v>
      </c>
      <c r="B943" s="14" t="s">
        <v>78</v>
      </c>
      <c r="C943" s="14" t="s">
        <v>65</v>
      </c>
      <c r="D943" s="14">
        <v>2015</v>
      </c>
      <c r="E943" s="14">
        <v>2016</v>
      </c>
      <c r="F943" s="14">
        <v>2016</v>
      </c>
      <c r="G943" s="30">
        <v>0.38337517433751744</v>
      </c>
      <c r="H943" s="26">
        <v>6872</v>
      </c>
      <c r="I943" s="30">
        <v>0.94773134740035858</v>
      </c>
    </row>
    <row r="944" spans="1:9">
      <c r="A944" s="13" t="s">
        <v>172</v>
      </c>
      <c r="B944" s="14" t="s">
        <v>77</v>
      </c>
      <c r="C944" s="14" t="s">
        <v>65</v>
      </c>
      <c r="D944" s="14">
        <v>2015</v>
      </c>
      <c r="E944" s="14">
        <v>2016</v>
      </c>
      <c r="F944" s="14">
        <v>2016</v>
      </c>
      <c r="G944" s="30">
        <v>0.33825981384055037</v>
      </c>
      <c r="H944" s="26">
        <v>41792</v>
      </c>
      <c r="I944" s="30">
        <v>0.91794060797750832</v>
      </c>
    </row>
    <row r="945" spans="1:25">
      <c r="A945" s="13" t="s">
        <v>173</v>
      </c>
      <c r="B945" s="14" t="s">
        <v>77</v>
      </c>
      <c r="C945" s="14" t="s">
        <v>65</v>
      </c>
      <c r="D945" s="14">
        <v>2015</v>
      </c>
      <c r="E945" s="14">
        <v>2016</v>
      </c>
      <c r="F945" s="14">
        <v>2016</v>
      </c>
      <c r="G945" s="30">
        <v>0.26872795840598346</v>
      </c>
      <c r="H945" s="26">
        <v>34061</v>
      </c>
      <c r="I945" s="30">
        <v>0.92061733066652252</v>
      </c>
    </row>
    <row r="946" spans="1:25">
      <c r="A946" s="13" t="s">
        <v>174</v>
      </c>
      <c r="B946" s="14" t="s">
        <v>78</v>
      </c>
      <c r="C946" s="14" t="s">
        <v>65</v>
      </c>
      <c r="D946" s="14">
        <v>2015</v>
      </c>
      <c r="E946" s="14">
        <v>2016</v>
      </c>
      <c r="F946" s="14">
        <v>2016</v>
      </c>
      <c r="G946" s="30">
        <v>0.37318892313894791</v>
      </c>
      <c r="H946" s="26">
        <v>88863</v>
      </c>
      <c r="I946" s="30">
        <v>0.94279348575672373</v>
      </c>
    </row>
    <row r="947" spans="1:25">
      <c r="A947" s="13" t="s">
        <v>175</v>
      </c>
      <c r="B947" s="14" t="s">
        <v>78</v>
      </c>
      <c r="C947" s="14" t="s">
        <v>65</v>
      </c>
      <c r="D947" s="14">
        <v>2015</v>
      </c>
      <c r="E947" s="14">
        <v>2016</v>
      </c>
      <c r="F947" s="14">
        <v>2016</v>
      </c>
      <c r="G947" s="30">
        <v>0.30558758527913904</v>
      </c>
      <c r="H947" s="26">
        <v>12721</v>
      </c>
      <c r="I947" s="30">
        <v>0.95431357839459863</v>
      </c>
    </row>
    <row r="948" spans="1:25">
      <c r="A948" s="13" t="s">
        <v>176</v>
      </c>
      <c r="B948" s="14" t="s">
        <v>78</v>
      </c>
      <c r="C948" s="14" t="s">
        <v>65</v>
      </c>
      <c r="D948" s="14">
        <v>2015</v>
      </c>
      <c r="E948" s="14">
        <v>2016</v>
      </c>
      <c r="F948" s="14">
        <v>2016</v>
      </c>
      <c r="G948" s="30">
        <v>0.37241999280834232</v>
      </c>
      <c r="H948" s="26">
        <v>10357</v>
      </c>
      <c r="I948" s="30">
        <v>0.96749182624941621</v>
      </c>
    </row>
    <row r="949" spans="1:25">
      <c r="A949" s="13" t="s">
        <v>177</v>
      </c>
      <c r="B949" s="14" t="s">
        <v>78</v>
      </c>
      <c r="C949" s="14" t="s">
        <v>65</v>
      </c>
      <c r="D949" s="14">
        <v>2015</v>
      </c>
      <c r="E949" s="14">
        <v>2016</v>
      </c>
      <c r="F949" s="14">
        <v>2016</v>
      </c>
      <c r="G949" s="30">
        <v>0.35482610394685427</v>
      </c>
      <c r="H949" s="26">
        <v>1816</v>
      </c>
      <c r="I949" s="30">
        <v>0.94484911550468265</v>
      </c>
    </row>
    <row r="950" spans="1:25">
      <c r="A950" s="13" t="s">
        <v>178</v>
      </c>
      <c r="B950" s="14" t="s">
        <v>77</v>
      </c>
      <c r="C950" s="14" t="s">
        <v>65</v>
      </c>
      <c r="D950" s="14">
        <v>2015</v>
      </c>
      <c r="E950" s="14">
        <v>2016</v>
      </c>
      <c r="F950" s="14">
        <v>2016</v>
      </c>
      <c r="G950" s="30">
        <v>0.47762496673293986</v>
      </c>
      <c r="H950" s="26">
        <v>122037</v>
      </c>
      <c r="I950" s="30">
        <v>0.95740825004314878</v>
      </c>
    </row>
    <row r="951" spans="1:25">
      <c r="A951" s="13" t="s">
        <v>179</v>
      </c>
      <c r="B951" s="14" t="s">
        <v>78</v>
      </c>
      <c r="C951" s="14" t="s">
        <v>65</v>
      </c>
      <c r="D951" s="14">
        <v>2015</v>
      </c>
      <c r="E951" s="14">
        <v>2016</v>
      </c>
      <c r="F951" s="14">
        <v>2016</v>
      </c>
      <c r="G951" s="30">
        <v>0.37516751541141785</v>
      </c>
      <c r="H951" s="26">
        <v>5599</v>
      </c>
      <c r="I951" s="30">
        <v>0.93895690088881434</v>
      </c>
    </row>
    <row r="952" spans="1:25">
      <c r="A952" s="13" t="s">
        <v>180</v>
      </c>
      <c r="B952" s="14" t="s">
        <v>77</v>
      </c>
      <c r="C952" s="14" t="s">
        <v>65</v>
      </c>
      <c r="D952" s="14">
        <v>2015</v>
      </c>
      <c r="E952" s="14">
        <v>2016</v>
      </c>
      <c r="F952" s="14">
        <v>2016</v>
      </c>
      <c r="G952" s="30">
        <v>0.30649724736241074</v>
      </c>
      <c r="H952" s="26">
        <v>71930</v>
      </c>
      <c r="I952" s="30">
        <v>0.91204179187746459</v>
      </c>
    </row>
    <row r="953" spans="1:25">
      <c r="A953" s="13" t="s">
        <v>181</v>
      </c>
      <c r="B953" s="14" t="s">
        <v>77</v>
      </c>
      <c r="C953" s="14" t="s">
        <v>65</v>
      </c>
      <c r="D953" s="14">
        <v>2015</v>
      </c>
      <c r="E953" s="14">
        <v>2016</v>
      </c>
      <c r="F953" s="14">
        <v>2016</v>
      </c>
      <c r="G953" s="30">
        <v>0.33150313506185392</v>
      </c>
      <c r="H953" s="26">
        <v>19562</v>
      </c>
      <c r="I953" s="30">
        <v>0.91257697331591714</v>
      </c>
    </row>
    <row r="954" spans="1:25">
      <c r="A954" s="13" t="s">
        <v>182</v>
      </c>
      <c r="B954" s="14" t="s">
        <v>78</v>
      </c>
      <c r="C954" s="14" t="s">
        <v>65</v>
      </c>
      <c r="D954" s="14">
        <v>2015</v>
      </c>
      <c r="E954" s="14">
        <v>2016</v>
      </c>
      <c r="F954" s="14">
        <v>2016</v>
      </c>
      <c r="G954" s="30">
        <v>0.42045490196078433</v>
      </c>
      <c r="H954" s="26">
        <v>13402</v>
      </c>
      <c r="I954" s="30">
        <v>0.94820999009480689</v>
      </c>
    </row>
    <row r="955" spans="1:25">
      <c r="A955" s="56" t="s">
        <v>183</v>
      </c>
      <c r="B955" s="14" t="s">
        <v>66</v>
      </c>
      <c r="C955" s="14" t="s">
        <v>3</v>
      </c>
      <c r="D955" s="14">
        <v>2016</v>
      </c>
      <c r="E955" s="14">
        <v>2016</v>
      </c>
      <c r="F955" s="14">
        <v>2016</v>
      </c>
      <c r="G955" s="30">
        <v>0.30482266698912519</v>
      </c>
      <c r="H955" s="26">
        <v>4187085</v>
      </c>
      <c r="I955" s="30">
        <v>0.92541631838095439</v>
      </c>
      <c r="J955" s="14"/>
      <c r="K955" s="14"/>
      <c r="L955" s="14"/>
      <c r="M955" s="14"/>
      <c r="N955" s="14"/>
      <c r="O955" s="14"/>
      <c r="P955" s="14"/>
      <c r="Q955" s="14"/>
      <c r="R955" s="14"/>
      <c r="S955" s="14"/>
      <c r="T955" s="14"/>
      <c r="U955" s="14"/>
      <c r="V955" s="14"/>
      <c r="W955" s="14"/>
      <c r="X955" s="14"/>
      <c r="Y955" s="14"/>
    </row>
    <row r="956" spans="1:25">
      <c r="A956" s="56" t="s">
        <v>184</v>
      </c>
      <c r="B956" s="14" t="s">
        <v>77</v>
      </c>
      <c r="C956" s="14" t="s">
        <v>3</v>
      </c>
      <c r="D956" s="14">
        <v>2016</v>
      </c>
      <c r="E956" s="14">
        <v>2016</v>
      </c>
      <c r="F956" s="14">
        <v>2016</v>
      </c>
      <c r="G956" s="30">
        <v>0.24553070855126979</v>
      </c>
      <c r="H956" s="26">
        <v>112333</v>
      </c>
      <c r="I956" s="30">
        <v>0.92561799604482531</v>
      </c>
    </row>
    <row r="957" spans="1:25">
      <c r="A957" s="56" t="s">
        <v>185</v>
      </c>
      <c r="B957" s="14" t="s">
        <v>78</v>
      </c>
      <c r="C957" s="14" t="s">
        <v>3</v>
      </c>
      <c r="D957" s="14">
        <v>2016</v>
      </c>
      <c r="E957" s="14">
        <v>2016</v>
      </c>
      <c r="F957" s="14">
        <v>2016</v>
      </c>
      <c r="G957" s="30">
        <v>0.40934065934065933</v>
      </c>
      <c r="H957" s="26">
        <v>149</v>
      </c>
      <c r="I957" s="30">
        <v>0.95512820512820518</v>
      </c>
    </row>
    <row r="958" spans="1:25">
      <c r="A958" s="56" t="s">
        <v>186</v>
      </c>
      <c r="B958" s="14" t="s">
        <v>78</v>
      </c>
      <c r="C958" s="14" t="s">
        <v>3</v>
      </c>
      <c r="D958" s="14">
        <v>2016</v>
      </c>
      <c r="E958" s="14">
        <v>2016</v>
      </c>
      <c r="F958" s="14">
        <v>2016</v>
      </c>
      <c r="G958" s="30">
        <v>0.37568995889606577</v>
      </c>
      <c r="H958" s="26">
        <v>3199</v>
      </c>
      <c r="I958" s="30">
        <v>0.92536881689326</v>
      </c>
    </row>
    <row r="959" spans="1:25">
      <c r="A959" s="56" t="s">
        <v>187</v>
      </c>
      <c r="B959" s="14" t="s">
        <v>78</v>
      </c>
      <c r="C959" s="14" t="s">
        <v>3</v>
      </c>
      <c r="D959" s="14">
        <v>2016</v>
      </c>
      <c r="E959" s="14">
        <v>2016</v>
      </c>
      <c r="F959" s="14">
        <v>2016</v>
      </c>
      <c r="G959" s="30">
        <v>0.36237637553976876</v>
      </c>
      <c r="H959" s="26">
        <v>31218</v>
      </c>
      <c r="I959" s="30">
        <v>0.9460573368082914</v>
      </c>
    </row>
    <row r="960" spans="1:25">
      <c r="A960" s="56" t="s">
        <v>188</v>
      </c>
      <c r="B960" s="14" t="s">
        <v>78</v>
      </c>
      <c r="C960" s="14" t="s">
        <v>3</v>
      </c>
      <c r="D960" s="14">
        <v>2016</v>
      </c>
      <c r="E960" s="14">
        <v>2016</v>
      </c>
      <c r="F960" s="14">
        <v>2016</v>
      </c>
      <c r="G960" s="30">
        <v>0.39971220721080825</v>
      </c>
      <c r="H960" s="26">
        <v>5000</v>
      </c>
      <c r="I960" s="30">
        <v>0.93545369504209541</v>
      </c>
    </row>
    <row r="961" spans="1:9">
      <c r="A961" s="56" t="s">
        <v>189</v>
      </c>
      <c r="B961" s="14" t="s">
        <v>78</v>
      </c>
      <c r="C961" s="14" t="s">
        <v>3</v>
      </c>
      <c r="D961" s="14">
        <v>2016</v>
      </c>
      <c r="E961" s="14">
        <v>2016</v>
      </c>
      <c r="F961" s="14">
        <v>2016</v>
      </c>
      <c r="G961" s="30">
        <v>0.15771884432945235</v>
      </c>
      <c r="H961" s="26">
        <v>1463</v>
      </c>
      <c r="I961" s="30">
        <v>0.9779411764705882</v>
      </c>
    </row>
    <row r="962" spans="1:9">
      <c r="A962" s="56" t="s">
        <v>190</v>
      </c>
      <c r="B962" s="14" t="s">
        <v>77</v>
      </c>
      <c r="C962" s="14" t="s">
        <v>3</v>
      </c>
      <c r="D962" s="14">
        <v>2016</v>
      </c>
      <c r="E962" s="14">
        <v>2016</v>
      </c>
      <c r="F962" s="14">
        <v>2016</v>
      </c>
      <c r="G962" s="30">
        <v>0.24012996067910825</v>
      </c>
      <c r="H962" s="26">
        <v>67848</v>
      </c>
      <c r="I962" s="30">
        <v>0.93328564747310794</v>
      </c>
    </row>
    <row r="963" spans="1:9">
      <c r="A963" s="56" t="s">
        <v>191</v>
      </c>
      <c r="B963" s="14" t="s">
        <v>78</v>
      </c>
      <c r="C963" s="14" t="s">
        <v>3</v>
      </c>
      <c r="D963" s="14">
        <v>2016</v>
      </c>
      <c r="E963" s="14">
        <v>2016</v>
      </c>
      <c r="F963" s="14">
        <v>2016</v>
      </c>
      <c r="G963" s="30">
        <v>0.42938822184105202</v>
      </c>
      <c r="H963" s="26">
        <v>5257</v>
      </c>
      <c r="I963" s="30">
        <v>0.9738792145238977</v>
      </c>
    </row>
    <row r="964" spans="1:9">
      <c r="A964" s="56" t="s">
        <v>192</v>
      </c>
      <c r="B964" s="14" t="s">
        <v>78</v>
      </c>
      <c r="C964" s="14" t="s">
        <v>3</v>
      </c>
      <c r="D964" s="14">
        <v>2016</v>
      </c>
      <c r="E964" s="14">
        <v>2016</v>
      </c>
      <c r="F964" s="14">
        <v>2016</v>
      </c>
      <c r="G964" s="30">
        <v>0.31059707892944532</v>
      </c>
      <c r="H964" s="26">
        <v>12313</v>
      </c>
      <c r="I964" s="30">
        <v>0.93019566367001583</v>
      </c>
    </row>
    <row r="965" spans="1:9">
      <c r="A965" s="13" t="s">
        <v>134</v>
      </c>
      <c r="B965" s="14" t="s">
        <v>77</v>
      </c>
      <c r="C965" s="14" t="s">
        <v>3</v>
      </c>
      <c r="D965" s="14">
        <v>2016</v>
      </c>
      <c r="E965" s="14">
        <v>2016</v>
      </c>
      <c r="F965" s="14">
        <v>2016</v>
      </c>
      <c r="G965" s="30">
        <v>0.46101025646217864</v>
      </c>
      <c r="H965" s="26">
        <v>227663</v>
      </c>
      <c r="I965" s="30">
        <v>0.94534228031857026</v>
      </c>
    </row>
    <row r="966" spans="1:9">
      <c r="A966" s="13" t="s">
        <v>135</v>
      </c>
      <c r="B966" s="14" t="s">
        <v>78</v>
      </c>
      <c r="C966" s="14" t="s">
        <v>3</v>
      </c>
      <c r="D966" s="14">
        <v>2016</v>
      </c>
      <c r="E966" s="14">
        <v>2016</v>
      </c>
      <c r="F966" s="14">
        <v>2016</v>
      </c>
      <c r="G966" s="30">
        <v>0.29145890300788163</v>
      </c>
      <c r="H966" s="26">
        <v>3624</v>
      </c>
      <c r="I966" s="30">
        <v>0.97524219590958017</v>
      </c>
    </row>
    <row r="967" spans="1:9">
      <c r="A967" s="13" t="s">
        <v>136</v>
      </c>
      <c r="B967" s="14" t="s">
        <v>78</v>
      </c>
      <c r="C967" s="14" t="s">
        <v>3</v>
      </c>
      <c r="D967" s="14">
        <v>2016</v>
      </c>
      <c r="E967" s="14">
        <v>2016</v>
      </c>
      <c r="F967" s="14">
        <v>2016</v>
      </c>
      <c r="G967" s="30">
        <v>0.36577168882685668</v>
      </c>
      <c r="H967" s="26">
        <v>19917</v>
      </c>
      <c r="I967" s="30">
        <v>0.91454679033887409</v>
      </c>
    </row>
    <row r="968" spans="1:9">
      <c r="A968" s="13" t="s">
        <v>137</v>
      </c>
      <c r="B968" s="14" t="s">
        <v>78</v>
      </c>
      <c r="C968" s="14" t="s">
        <v>3</v>
      </c>
      <c r="D968" s="14">
        <v>2016</v>
      </c>
      <c r="E968" s="14">
        <v>2016</v>
      </c>
      <c r="F968" s="14">
        <v>2016</v>
      </c>
      <c r="G968" s="30">
        <v>0.44591178475900772</v>
      </c>
      <c r="H968" s="26">
        <v>42511</v>
      </c>
      <c r="I968" s="30">
        <v>0.96552272365940628</v>
      </c>
    </row>
    <row r="969" spans="1:9">
      <c r="A969" s="13" t="s">
        <v>138</v>
      </c>
      <c r="B969" s="14" t="s">
        <v>78</v>
      </c>
      <c r="C969" s="14" t="s">
        <v>3</v>
      </c>
      <c r="D969" s="14">
        <v>2016</v>
      </c>
      <c r="E969" s="14">
        <v>2016</v>
      </c>
      <c r="F969" s="14">
        <v>2016</v>
      </c>
      <c r="G969" s="30">
        <v>0.34613397623557773</v>
      </c>
      <c r="H969" s="26">
        <v>2010</v>
      </c>
      <c r="I969" s="30">
        <v>0.95486935866983369</v>
      </c>
    </row>
    <row r="970" spans="1:9">
      <c r="A970" s="13" t="s">
        <v>139</v>
      </c>
      <c r="B970" s="14" t="s">
        <v>78</v>
      </c>
      <c r="C970" s="14" t="s">
        <v>3</v>
      </c>
      <c r="D970" s="14">
        <v>2016</v>
      </c>
      <c r="E970" s="14">
        <v>2016</v>
      </c>
      <c r="F970" s="14">
        <v>2016</v>
      </c>
      <c r="G970" s="30">
        <v>0.40040553789476813</v>
      </c>
      <c r="H970" s="26">
        <v>161727</v>
      </c>
      <c r="I970" s="30">
        <v>0.95442313366774856</v>
      </c>
    </row>
    <row r="971" spans="1:9">
      <c r="A971" s="13" t="s">
        <v>140</v>
      </c>
      <c r="B971" s="14" t="s">
        <v>78</v>
      </c>
      <c r="C971" s="14" t="s">
        <v>3</v>
      </c>
      <c r="D971" s="14">
        <v>2016</v>
      </c>
      <c r="E971" s="14">
        <v>2016</v>
      </c>
      <c r="F971" s="14">
        <v>2016</v>
      </c>
      <c r="G971" s="30">
        <v>0.42773626677736265</v>
      </c>
      <c r="H971" s="26">
        <v>24730</v>
      </c>
      <c r="I971" s="30">
        <v>0.96218193136720875</v>
      </c>
    </row>
    <row r="972" spans="1:9">
      <c r="A972" s="13" t="s">
        <v>141</v>
      </c>
      <c r="B972" s="14" t="s">
        <v>78</v>
      </c>
      <c r="C972" s="14" t="s">
        <v>3</v>
      </c>
      <c r="D972" s="14">
        <v>2016</v>
      </c>
      <c r="E972" s="14">
        <v>2016</v>
      </c>
      <c r="F972" s="14">
        <v>2016</v>
      </c>
      <c r="G972" s="30">
        <v>0.38380413140866104</v>
      </c>
      <c r="H972" s="26">
        <v>12337</v>
      </c>
      <c r="I972" s="30">
        <v>0.9612747389745987</v>
      </c>
    </row>
    <row r="973" spans="1:9">
      <c r="A973" s="13" t="s">
        <v>142</v>
      </c>
      <c r="B973" s="14" t="s">
        <v>78</v>
      </c>
      <c r="C973" s="14" t="s">
        <v>3</v>
      </c>
      <c r="D973" s="14">
        <v>2016</v>
      </c>
      <c r="E973" s="14">
        <v>2016</v>
      </c>
      <c r="F973" s="14">
        <v>2016</v>
      </c>
      <c r="G973" s="30">
        <v>0.37695167286245351</v>
      </c>
      <c r="H973" s="26">
        <v>3042</v>
      </c>
      <c r="I973" s="30">
        <v>0.93975903614457834</v>
      </c>
    </row>
    <row r="974" spans="1:9">
      <c r="A974" s="13" t="s">
        <v>143</v>
      </c>
      <c r="B974" s="14" t="s">
        <v>79</v>
      </c>
      <c r="C974" s="14" t="s">
        <v>3</v>
      </c>
      <c r="D974" s="14">
        <v>2016</v>
      </c>
      <c r="E974" s="14">
        <v>2016</v>
      </c>
      <c r="F974" s="14">
        <v>2016</v>
      </c>
      <c r="G974" s="30">
        <v>0.25164094470310988</v>
      </c>
      <c r="H974" s="26">
        <v>1046239</v>
      </c>
      <c r="I974" s="30">
        <v>0.90250123785222713</v>
      </c>
    </row>
    <row r="975" spans="1:9">
      <c r="A975" s="13" t="s">
        <v>144</v>
      </c>
      <c r="B975" s="14" t="s">
        <v>78</v>
      </c>
      <c r="C975" s="14" t="s">
        <v>3</v>
      </c>
      <c r="D975" s="14">
        <v>2016</v>
      </c>
      <c r="E975" s="14">
        <v>2016</v>
      </c>
      <c r="F975" s="14">
        <v>2016</v>
      </c>
      <c r="G975" s="30">
        <v>0.41704909699374459</v>
      </c>
      <c r="H975" s="26">
        <v>29535</v>
      </c>
      <c r="I975" s="30">
        <v>0.97017376736852479</v>
      </c>
    </row>
    <row r="976" spans="1:9">
      <c r="A976" s="13" t="s">
        <v>145</v>
      </c>
      <c r="B976" s="14" t="s">
        <v>78</v>
      </c>
      <c r="C976" s="14" t="s">
        <v>3</v>
      </c>
      <c r="D976" s="14">
        <v>2016</v>
      </c>
      <c r="E976" s="14">
        <v>2016</v>
      </c>
      <c r="F976" s="14">
        <v>2016</v>
      </c>
      <c r="G976" s="30">
        <v>0.2191667212291844</v>
      </c>
      <c r="H976" s="26">
        <v>10042</v>
      </c>
      <c r="I976" s="30">
        <v>0.94888027969384858</v>
      </c>
    </row>
    <row r="977" spans="1:9">
      <c r="A977" s="13" t="s">
        <v>146</v>
      </c>
      <c r="B977" s="14" t="s">
        <v>78</v>
      </c>
      <c r="C977" s="14" t="s">
        <v>3</v>
      </c>
      <c r="D977" s="14">
        <v>2016</v>
      </c>
      <c r="E977" s="14">
        <v>2016</v>
      </c>
      <c r="F977" s="14">
        <v>2016</v>
      </c>
      <c r="G977" s="30">
        <v>0.41091201932756188</v>
      </c>
      <c r="H977" s="26">
        <v>2041</v>
      </c>
      <c r="I977" s="30">
        <v>0.95552434456928836</v>
      </c>
    </row>
    <row r="978" spans="1:9">
      <c r="A978" s="13" t="s">
        <v>147</v>
      </c>
      <c r="B978" s="14" t="s">
        <v>78</v>
      </c>
      <c r="C978" s="14" t="s">
        <v>3</v>
      </c>
      <c r="D978" s="14">
        <v>2016</v>
      </c>
      <c r="E978" s="14">
        <v>2016</v>
      </c>
      <c r="F978" s="14">
        <v>2016</v>
      </c>
      <c r="G978" s="30">
        <v>0.2997765494531342</v>
      </c>
      <c r="H978" s="26">
        <v>12745</v>
      </c>
      <c r="I978" s="30">
        <v>0.94772456870910171</v>
      </c>
    </row>
    <row r="979" spans="1:9">
      <c r="A979" s="13" t="s">
        <v>148</v>
      </c>
      <c r="B979" s="14" t="s">
        <v>78</v>
      </c>
      <c r="C979" s="14" t="s">
        <v>3</v>
      </c>
      <c r="D979" s="14">
        <v>2016</v>
      </c>
      <c r="E979" s="14">
        <v>2016</v>
      </c>
      <c r="F979" s="14">
        <v>2016</v>
      </c>
      <c r="G979" s="30">
        <v>0.40846915223517083</v>
      </c>
      <c r="H979" s="26">
        <v>57693</v>
      </c>
      <c r="I979" s="30">
        <v>0.97380369651447385</v>
      </c>
    </row>
    <row r="980" spans="1:9">
      <c r="A980" s="13" t="s">
        <v>149</v>
      </c>
      <c r="B980" s="14" t="s">
        <v>78</v>
      </c>
      <c r="C980" s="14" t="s">
        <v>3</v>
      </c>
      <c r="D980" s="14">
        <v>2016</v>
      </c>
      <c r="E980" s="14">
        <v>2016</v>
      </c>
      <c r="F980" s="14">
        <v>2016</v>
      </c>
      <c r="G980" s="30">
        <v>0.3249221183800623</v>
      </c>
      <c r="H980" s="26">
        <v>1043</v>
      </c>
      <c r="I980" s="30">
        <v>0.95775941230486683</v>
      </c>
    </row>
    <row r="981" spans="1:9">
      <c r="A981" s="13" t="s">
        <v>150</v>
      </c>
      <c r="B981" s="14" t="s">
        <v>78</v>
      </c>
      <c r="C981" s="14" t="s">
        <v>3</v>
      </c>
      <c r="D981" s="14">
        <v>2016</v>
      </c>
      <c r="E981" s="14">
        <v>2016</v>
      </c>
      <c r="F981" s="14">
        <v>2016</v>
      </c>
      <c r="G981" s="30">
        <v>0.19325961032122169</v>
      </c>
      <c r="H981" s="26">
        <v>734</v>
      </c>
      <c r="I981" s="30">
        <v>0.90729295426452405</v>
      </c>
    </row>
    <row r="982" spans="1:9">
      <c r="A982" s="13" t="s">
        <v>151</v>
      </c>
      <c r="B982" s="14" t="s">
        <v>78</v>
      </c>
      <c r="C982" s="14" t="s">
        <v>3</v>
      </c>
      <c r="D982" s="14">
        <v>2016</v>
      </c>
      <c r="E982" s="14">
        <v>2016</v>
      </c>
      <c r="F982" s="14">
        <v>2016</v>
      </c>
      <c r="G982" s="30">
        <v>0.30231934208653183</v>
      </c>
      <c r="H982" s="26">
        <v>55215</v>
      </c>
      <c r="I982" s="30">
        <v>0.96819162180644935</v>
      </c>
    </row>
    <row r="983" spans="1:9">
      <c r="A983" s="13" t="s">
        <v>152</v>
      </c>
      <c r="B983" s="14" t="s">
        <v>78</v>
      </c>
      <c r="C983" s="14" t="s">
        <v>3</v>
      </c>
      <c r="D983" s="14">
        <v>2016</v>
      </c>
      <c r="E983" s="14">
        <v>2016</v>
      </c>
      <c r="F983" s="14">
        <v>2016</v>
      </c>
      <c r="G983" s="30">
        <v>0.22168304298028815</v>
      </c>
      <c r="H983" s="26">
        <v>7355</v>
      </c>
      <c r="I983" s="30">
        <v>0.94952233410792664</v>
      </c>
    </row>
    <row r="984" spans="1:9">
      <c r="A984" s="13" t="s">
        <v>153</v>
      </c>
      <c r="B984" s="14" t="s">
        <v>78</v>
      </c>
      <c r="C984" s="14" t="s">
        <v>3</v>
      </c>
      <c r="D984" s="14">
        <v>2016</v>
      </c>
      <c r="E984" s="14">
        <v>2016</v>
      </c>
      <c r="F984" s="14">
        <v>2016</v>
      </c>
      <c r="G984" s="30">
        <v>0.2848661278584288</v>
      </c>
      <c r="H984" s="26">
        <v>7437</v>
      </c>
      <c r="I984" s="30">
        <v>0.93488372093023253</v>
      </c>
    </row>
    <row r="985" spans="1:9">
      <c r="A985" s="13" t="s">
        <v>154</v>
      </c>
      <c r="B985" s="14" t="s">
        <v>77</v>
      </c>
      <c r="C985" s="14" t="s">
        <v>3</v>
      </c>
      <c r="D985" s="14">
        <v>2016</v>
      </c>
      <c r="E985" s="14">
        <v>2016</v>
      </c>
      <c r="F985" s="14">
        <v>2016</v>
      </c>
      <c r="G985" s="30">
        <v>0.2611990576488295</v>
      </c>
      <c r="H985" s="26">
        <v>241921</v>
      </c>
      <c r="I985" s="30">
        <v>0.92713127790445893</v>
      </c>
    </row>
    <row r="986" spans="1:9">
      <c r="A986" s="13" t="s">
        <v>155</v>
      </c>
      <c r="B986" s="14" t="s">
        <v>77</v>
      </c>
      <c r="C986" s="14" t="s">
        <v>3</v>
      </c>
      <c r="D986" s="14">
        <v>2016</v>
      </c>
      <c r="E986" s="14">
        <v>2016</v>
      </c>
      <c r="F986" s="14">
        <v>2016</v>
      </c>
      <c r="G986" s="30">
        <v>0.24149276603416414</v>
      </c>
      <c r="H986" s="26">
        <v>16074</v>
      </c>
      <c r="I986" s="30">
        <v>0.89578689255461441</v>
      </c>
    </row>
    <row r="987" spans="1:9">
      <c r="A987" s="13" t="s">
        <v>156</v>
      </c>
      <c r="B987" s="14" t="s">
        <v>78</v>
      </c>
      <c r="C987" s="14" t="s">
        <v>3</v>
      </c>
      <c r="D987" s="14">
        <v>2016</v>
      </c>
      <c r="E987" s="14">
        <v>2016</v>
      </c>
      <c r="F987" s="14">
        <v>2016</v>
      </c>
      <c r="G987" s="30">
        <v>0.32775919732441472</v>
      </c>
      <c r="H987" s="26">
        <v>2058</v>
      </c>
      <c r="I987" s="30">
        <v>0.90580985915492962</v>
      </c>
    </row>
    <row r="988" spans="1:9">
      <c r="A988" s="13" t="s">
        <v>157</v>
      </c>
      <c r="B988" s="14" t="s">
        <v>78</v>
      </c>
      <c r="C988" s="14" t="s">
        <v>3</v>
      </c>
      <c r="D988" s="14">
        <v>2016</v>
      </c>
      <c r="E988" s="14">
        <v>2016</v>
      </c>
      <c r="F988" s="14">
        <v>2016</v>
      </c>
      <c r="G988" s="30">
        <v>0.32464324230922775</v>
      </c>
      <c r="H988" s="26">
        <v>272426</v>
      </c>
      <c r="I988" s="30">
        <v>0.90401858304297333</v>
      </c>
    </row>
    <row r="989" spans="1:9">
      <c r="A989" s="13" t="s">
        <v>158</v>
      </c>
      <c r="B989" s="14" t="s">
        <v>77</v>
      </c>
      <c r="C989" s="14" t="s">
        <v>3</v>
      </c>
      <c r="D989" s="14">
        <v>2016</v>
      </c>
      <c r="E989" s="14">
        <v>2016</v>
      </c>
      <c r="F989" s="14">
        <v>2016</v>
      </c>
      <c r="G989" s="30">
        <v>0.36486316746660347</v>
      </c>
      <c r="H989" s="26">
        <v>206240</v>
      </c>
      <c r="I989" s="30">
        <v>0.9357234570589863</v>
      </c>
    </row>
    <row r="990" spans="1:9">
      <c r="A990" s="13" t="s">
        <v>159</v>
      </c>
      <c r="B990" s="14" t="s">
        <v>78</v>
      </c>
      <c r="C990" s="14" t="s">
        <v>3</v>
      </c>
      <c r="D990" s="14">
        <v>2016</v>
      </c>
      <c r="E990" s="14">
        <v>2016</v>
      </c>
      <c r="F990" s="14">
        <v>2016</v>
      </c>
      <c r="G990" s="30">
        <v>0.31005424764312423</v>
      </c>
      <c r="H990" s="26">
        <v>5887</v>
      </c>
      <c r="I990" s="30">
        <v>0.9539782855290877</v>
      </c>
    </row>
    <row r="991" spans="1:9">
      <c r="A991" s="13" t="s">
        <v>160</v>
      </c>
      <c r="B991" s="14" t="s">
        <v>78</v>
      </c>
      <c r="C991" s="14" t="s">
        <v>3</v>
      </c>
      <c r="D991" s="14">
        <v>2016</v>
      </c>
      <c r="E991" s="14">
        <v>2016</v>
      </c>
      <c r="F991" s="14">
        <v>2016</v>
      </c>
      <c r="G991" s="30">
        <v>0.42157866831016871</v>
      </c>
      <c r="H991" s="26">
        <v>372114</v>
      </c>
      <c r="I991" s="30">
        <v>0.91599547065773923</v>
      </c>
    </row>
    <row r="992" spans="1:9">
      <c r="A992" s="13" t="s">
        <v>161</v>
      </c>
      <c r="B992" s="14" t="s">
        <v>77</v>
      </c>
      <c r="C992" s="14" t="s">
        <v>3</v>
      </c>
      <c r="D992" s="14">
        <v>2016</v>
      </c>
      <c r="E992" s="14">
        <v>2016</v>
      </c>
      <c r="F992" s="14">
        <v>2016</v>
      </c>
      <c r="G992" s="30">
        <v>0.29178521242822197</v>
      </c>
      <c r="H992" s="26">
        <v>269110</v>
      </c>
      <c r="I992" s="30">
        <v>0.9092967150300385</v>
      </c>
    </row>
    <row r="993" spans="1:9">
      <c r="A993" s="13" t="s">
        <v>162</v>
      </c>
      <c r="B993" s="14" t="s">
        <v>77</v>
      </c>
      <c r="C993" s="14" t="s">
        <v>3</v>
      </c>
      <c r="D993" s="14">
        <v>2016</v>
      </c>
      <c r="E993" s="14">
        <v>2016</v>
      </c>
      <c r="F993" s="14">
        <v>2016</v>
      </c>
      <c r="G993" s="30">
        <v>0.20843693659053431</v>
      </c>
      <c r="H993" s="26">
        <v>48788</v>
      </c>
      <c r="I993" s="30">
        <v>0.89858916270674472</v>
      </c>
    </row>
    <row r="994" spans="1:9">
      <c r="A994" s="13" t="s">
        <v>163</v>
      </c>
      <c r="B994" s="14" t="s">
        <v>78</v>
      </c>
      <c r="C994" s="14" t="s">
        <v>3</v>
      </c>
      <c r="D994" s="14">
        <v>2016</v>
      </c>
      <c r="E994" s="14">
        <v>2016</v>
      </c>
      <c r="F994" s="14">
        <v>2016</v>
      </c>
      <c r="G994" s="30">
        <v>0.38296172561551312</v>
      </c>
      <c r="H994" s="26">
        <v>116006</v>
      </c>
      <c r="I994" s="30">
        <v>0.96002846833725053</v>
      </c>
    </row>
    <row r="995" spans="1:9">
      <c r="A995" s="13" t="s">
        <v>164</v>
      </c>
      <c r="B995" s="14" t="s">
        <v>77</v>
      </c>
      <c r="C995" s="14" t="s">
        <v>3</v>
      </c>
      <c r="D995" s="14">
        <v>2016</v>
      </c>
      <c r="E995" s="14">
        <v>2016</v>
      </c>
      <c r="F995" s="14">
        <v>2016</v>
      </c>
      <c r="G995" s="30">
        <v>0.28216477531352513</v>
      </c>
      <c r="H995" s="26">
        <v>17977</v>
      </c>
      <c r="I995" s="30">
        <v>0.93708298582151794</v>
      </c>
    </row>
    <row r="996" spans="1:9">
      <c r="A996" s="13" t="s">
        <v>165</v>
      </c>
      <c r="B996" s="14" t="s">
        <v>77</v>
      </c>
      <c r="C996" s="14" t="s">
        <v>3</v>
      </c>
      <c r="D996" s="14">
        <v>2016</v>
      </c>
      <c r="E996" s="14">
        <v>2016</v>
      </c>
      <c r="F996" s="14">
        <v>2016</v>
      </c>
      <c r="G996" s="30">
        <v>0.18072505940821354</v>
      </c>
      <c r="H996" s="26">
        <v>29128</v>
      </c>
      <c r="I996" s="30">
        <v>0.92770240142684246</v>
      </c>
    </row>
    <row r="997" spans="1:9">
      <c r="A997" s="13" t="s">
        <v>166</v>
      </c>
      <c r="B997" s="14" t="s">
        <v>77</v>
      </c>
      <c r="C997" s="14" t="s">
        <v>3</v>
      </c>
      <c r="D997" s="14">
        <v>2016</v>
      </c>
      <c r="E997" s="14">
        <v>2016</v>
      </c>
      <c r="F997" s="14">
        <v>2016</v>
      </c>
      <c r="G997" s="30">
        <v>0.27240393906375282</v>
      </c>
      <c r="H997" s="26">
        <v>39750</v>
      </c>
      <c r="I997" s="30">
        <v>0.95831625641891083</v>
      </c>
    </row>
    <row r="998" spans="1:9">
      <c r="A998" s="13" t="s">
        <v>167</v>
      </c>
      <c r="B998" s="14" t="s">
        <v>77</v>
      </c>
      <c r="C998" s="14" t="s">
        <v>3</v>
      </c>
      <c r="D998" s="14">
        <v>2016</v>
      </c>
      <c r="E998" s="14">
        <v>2016</v>
      </c>
      <c r="F998" s="14">
        <v>2016</v>
      </c>
      <c r="G998" s="30">
        <v>0.22261995297161688</v>
      </c>
      <c r="H998" s="26">
        <v>101870</v>
      </c>
      <c r="I998" s="30">
        <v>0.94879293644288798</v>
      </c>
    </row>
    <row r="999" spans="1:9">
      <c r="A999" s="13" t="s">
        <v>168</v>
      </c>
      <c r="B999" s="14" t="s">
        <v>77</v>
      </c>
      <c r="C999" s="14" t="s">
        <v>3</v>
      </c>
      <c r="D999" s="14">
        <v>2016</v>
      </c>
      <c r="E999" s="14">
        <v>2016</v>
      </c>
      <c r="F999" s="14">
        <v>2016</v>
      </c>
      <c r="G999" s="30">
        <v>0.31547114009357347</v>
      </c>
      <c r="H999" s="26">
        <v>26027</v>
      </c>
      <c r="I999" s="30">
        <v>0.93693077504589795</v>
      </c>
    </row>
    <row r="1000" spans="1:9">
      <c r="A1000" s="13" t="s">
        <v>169</v>
      </c>
      <c r="B1000" s="14" t="s">
        <v>78</v>
      </c>
      <c r="C1000" s="14" t="s">
        <v>3</v>
      </c>
      <c r="D1000" s="14">
        <v>2016</v>
      </c>
      <c r="E1000" s="14">
        <v>2016</v>
      </c>
      <c r="F1000" s="14">
        <v>2016</v>
      </c>
      <c r="G1000" s="30">
        <v>0.35677148909066669</v>
      </c>
      <c r="H1000" s="26">
        <v>24086</v>
      </c>
      <c r="I1000" s="30">
        <v>0.9511886896769608</v>
      </c>
    </row>
    <row r="1001" spans="1:9">
      <c r="A1001" s="13" t="s">
        <v>170</v>
      </c>
      <c r="B1001" s="14" t="s">
        <v>78</v>
      </c>
      <c r="C1001" s="14" t="s">
        <v>3</v>
      </c>
      <c r="D1001" s="14">
        <v>2016</v>
      </c>
      <c r="E1001" s="14">
        <v>2016</v>
      </c>
      <c r="F1001" s="14">
        <v>2016</v>
      </c>
      <c r="G1001" s="30">
        <v>0.32384341637010677</v>
      </c>
      <c r="H1001" s="26">
        <v>273</v>
      </c>
      <c r="I1001" s="30">
        <v>0.91</v>
      </c>
    </row>
    <row r="1002" spans="1:9">
      <c r="A1002" s="13" t="s">
        <v>171</v>
      </c>
      <c r="B1002" s="14" t="s">
        <v>78</v>
      </c>
      <c r="C1002" s="14" t="s">
        <v>3</v>
      </c>
      <c r="D1002" s="14">
        <v>2016</v>
      </c>
      <c r="E1002" s="14">
        <v>2016</v>
      </c>
      <c r="F1002" s="14">
        <v>2016</v>
      </c>
      <c r="G1002" s="30">
        <v>0.3779247758582987</v>
      </c>
      <c r="H1002" s="26">
        <v>6913</v>
      </c>
      <c r="I1002" s="30">
        <v>0.95973899763987225</v>
      </c>
    </row>
    <row r="1003" spans="1:9">
      <c r="A1003" s="13" t="s">
        <v>172</v>
      </c>
      <c r="B1003" s="14" t="s">
        <v>77</v>
      </c>
      <c r="C1003" s="14" t="s">
        <v>3</v>
      </c>
      <c r="D1003" s="14">
        <v>2016</v>
      </c>
      <c r="E1003" s="14">
        <v>2016</v>
      </c>
      <c r="F1003" s="14">
        <v>2016</v>
      </c>
      <c r="G1003" s="30">
        <v>0.32689189506748234</v>
      </c>
      <c r="H1003" s="26">
        <v>41732</v>
      </c>
      <c r="I1003" s="30">
        <v>0.93268371178258536</v>
      </c>
    </row>
    <row r="1004" spans="1:9">
      <c r="A1004" s="13" t="s">
        <v>173</v>
      </c>
      <c r="B1004" s="14" t="s">
        <v>77</v>
      </c>
      <c r="C1004" s="14" t="s">
        <v>3</v>
      </c>
      <c r="D1004" s="14">
        <v>2016</v>
      </c>
      <c r="E1004" s="14">
        <v>2016</v>
      </c>
      <c r="F1004" s="14">
        <v>2016</v>
      </c>
      <c r="G1004" s="30">
        <v>0.25670901529892032</v>
      </c>
      <c r="H1004" s="26">
        <v>33643</v>
      </c>
      <c r="I1004" s="30">
        <v>0.927826806398235</v>
      </c>
    </row>
    <row r="1005" spans="1:9">
      <c r="A1005" s="13" t="s">
        <v>174</v>
      </c>
      <c r="B1005" s="14" t="s">
        <v>78</v>
      </c>
      <c r="C1005" s="14" t="s">
        <v>3</v>
      </c>
      <c r="D1005" s="14">
        <v>2016</v>
      </c>
      <c r="E1005" s="14">
        <v>2016</v>
      </c>
      <c r="F1005" s="14">
        <v>2016</v>
      </c>
      <c r="G1005" s="30">
        <v>0.36505408208623502</v>
      </c>
      <c r="H1005" s="26">
        <v>88695</v>
      </c>
      <c r="I1005" s="30">
        <v>0.95170393579123569</v>
      </c>
    </row>
    <row r="1006" spans="1:9">
      <c r="A1006" s="13" t="s">
        <v>175</v>
      </c>
      <c r="B1006" s="14" t="s">
        <v>78</v>
      </c>
      <c r="C1006" s="14" t="s">
        <v>3</v>
      </c>
      <c r="D1006" s="14">
        <v>2016</v>
      </c>
      <c r="E1006" s="14">
        <v>2016</v>
      </c>
      <c r="F1006" s="14">
        <v>2016</v>
      </c>
      <c r="G1006" s="30">
        <v>0.3038616931316358</v>
      </c>
      <c r="H1006" s="26">
        <v>12936</v>
      </c>
      <c r="I1006" s="30">
        <v>0.95935924058142985</v>
      </c>
    </row>
    <row r="1007" spans="1:9">
      <c r="A1007" s="13" t="s">
        <v>176</v>
      </c>
      <c r="B1007" s="14" t="s">
        <v>78</v>
      </c>
      <c r="C1007" s="14" t="s">
        <v>3</v>
      </c>
      <c r="D1007" s="14">
        <v>2016</v>
      </c>
      <c r="E1007" s="14">
        <v>2016</v>
      </c>
      <c r="F1007" s="14">
        <v>2016</v>
      </c>
      <c r="G1007" s="30">
        <v>0.3582838236863638</v>
      </c>
      <c r="H1007" s="26">
        <v>10071</v>
      </c>
      <c r="I1007" s="30">
        <v>0.97004430745521097</v>
      </c>
    </row>
    <row r="1008" spans="1:9">
      <c r="A1008" s="13" t="s">
        <v>177</v>
      </c>
      <c r="B1008" s="14" t="s">
        <v>78</v>
      </c>
      <c r="C1008" s="14" t="s">
        <v>3</v>
      </c>
      <c r="D1008" s="14">
        <v>2016</v>
      </c>
      <c r="E1008" s="14">
        <v>2016</v>
      </c>
      <c r="F1008" s="14">
        <v>2016</v>
      </c>
      <c r="G1008" s="30">
        <v>0.35090837282780413</v>
      </c>
      <c r="H1008" s="26">
        <v>1777</v>
      </c>
      <c r="I1008" s="30">
        <v>0.94370685077004779</v>
      </c>
    </row>
    <row r="1009" spans="1:25">
      <c r="A1009" s="13" t="s">
        <v>178</v>
      </c>
      <c r="B1009" s="14" t="s">
        <v>77</v>
      </c>
      <c r="C1009" s="14" t="s">
        <v>3</v>
      </c>
      <c r="D1009" s="14">
        <v>2016</v>
      </c>
      <c r="E1009" s="14">
        <v>2016</v>
      </c>
      <c r="F1009" s="14">
        <v>2016</v>
      </c>
      <c r="G1009" s="30">
        <v>0.47517060488408086</v>
      </c>
      <c r="H1009" s="26">
        <v>123733</v>
      </c>
      <c r="I1009" s="30">
        <v>0.96234104608205329</v>
      </c>
    </row>
    <row r="1010" spans="1:25">
      <c r="A1010" s="13" t="s">
        <v>179</v>
      </c>
      <c r="B1010" s="14" t="s">
        <v>78</v>
      </c>
      <c r="C1010" s="14" t="s">
        <v>3</v>
      </c>
      <c r="D1010" s="14">
        <v>2016</v>
      </c>
      <c r="E1010" s="14">
        <v>2016</v>
      </c>
      <c r="F1010" s="14">
        <v>2016</v>
      </c>
      <c r="G1010" s="30">
        <v>0.36044815698753646</v>
      </c>
      <c r="H1010" s="26">
        <v>5437</v>
      </c>
      <c r="I1010" s="30">
        <v>0.94936266806355862</v>
      </c>
    </row>
    <row r="1011" spans="1:25">
      <c r="A1011" s="13" t="s">
        <v>180</v>
      </c>
      <c r="B1011" s="14" t="s">
        <v>77</v>
      </c>
      <c r="C1011" s="14" t="s">
        <v>3</v>
      </c>
      <c r="D1011" s="14">
        <v>2016</v>
      </c>
      <c r="E1011" s="14">
        <v>2016</v>
      </c>
      <c r="F1011" s="14">
        <v>2016</v>
      </c>
      <c r="G1011" s="30">
        <v>0.29805486120517338</v>
      </c>
      <c r="H1011" s="26">
        <v>72616</v>
      </c>
      <c r="I1011" s="30">
        <v>0.9239617263843648</v>
      </c>
    </row>
    <row r="1012" spans="1:25">
      <c r="A1012" s="13" t="s">
        <v>181</v>
      </c>
      <c r="B1012" s="14" t="s">
        <v>77</v>
      </c>
      <c r="C1012" s="14" t="s">
        <v>3</v>
      </c>
      <c r="D1012" s="14">
        <v>2016</v>
      </c>
      <c r="E1012" s="14">
        <v>2016</v>
      </c>
      <c r="F1012" s="14">
        <v>2016</v>
      </c>
      <c r="G1012" s="30">
        <v>0.33482128095757696</v>
      </c>
      <c r="H1012" s="26">
        <v>20252</v>
      </c>
      <c r="I1012" s="30">
        <v>0.92260033711448231</v>
      </c>
    </row>
    <row r="1013" spans="1:25">
      <c r="A1013" s="13" t="s">
        <v>182</v>
      </c>
      <c r="B1013" s="14" t="s">
        <v>78</v>
      </c>
      <c r="C1013" s="14" t="s">
        <v>3</v>
      </c>
      <c r="D1013" s="14">
        <v>2016</v>
      </c>
      <c r="E1013" s="14">
        <v>2016</v>
      </c>
      <c r="F1013" s="14">
        <v>2016</v>
      </c>
      <c r="G1013" s="30">
        <v>0.40173242324997704</v>
      </c>
      <c r="H1013" s="26">
        <v>13125</v>
      </c>
      <c r="I1013" s="30">
        <v>0.95517065715741212</v>
      </c>
    </row>
    <row r="1014" spans="1:25">
      <c r="A1014" s="56" t="s">
        <v>183</v>
      </c>
      <c r="B1014" s="14" t="s">
        <v>66</v>
      </c>
      <c r="C1014" s="14" t="s">
        <v>62</v>
      </c>
      <c r="D1014" s="14">
        <v>2016</v>
      </c>
      <c r="E1014" s="14">
        <v>2016</v>
      </c>
      <c r="F1014" s="14">
        <v>2016</v>
      </c>
      <c r="G1014" s="30">
        <v>0.29273126578129882</v>
      </c>
      <c r="H1014" s="26">
        <v>4032723</v>
      </c>
      <c r="I1014" s="30">
        <v>0.9258572286567559</v>
      </c>
      <c r="J1014" s="14"/>
      <c r="K1014" s="14"/>
      <c r="L1014" s="14"/>
      <c r="M1014" s="14"/>
      <c r="N1014" s="14"/>
      <c r="O1014" s="14"/>
      <c r="P1014" s="14"/>
      <c r="Q1014" s="14"/>
      <c r="R1014" s="14"/>
      <c r="S1014" s="14"/>
      <c r="T1014" s="14"/>
      <c r="U1014" s="14"/>
      <c r="V1014" s="14"/>
      <c r="W1014" s="14"/>
      <c r="X1014" s="14"/>
      <c r="Y1014" s="14"/>
    </row>
    <row r="1015" spans="1:25">
      <c r="A1015" s="56" t="s">
        <v>184</v>
      </c>
      <c r="B1015" s="14" t="s">
        <v>77</v>
      </c>
      <c r="C1015" s="14" t="s">
        <v>62</v>
      </c>
      <c r="D1015" s="14">
        <v>2016</v>
      </c>
      <c r="E1015" s="14">
        <v>2016</v>
      </c>
      <c r="F1015" s="14">
        <v>2016</v>
      </c>
      <c r="G1015" s="30">
        <v>0.2455275366029141</v>
      </c>
      <c r="H1015" s="26">
        <v>111250</v>
      </c>
      <c r="I1015" s="30">
        <v>0.92574100887047117</v>
      </c>
    </row>
    <row r="1016" spans="1:25">
      <c r="A1016" s="56" t="s">
        <v>185</v>
      </c>
      <c r="B1016" s="14" t="s">
        <v>78</v>
      </c>
      <c r="C1016" s="14" t="s">
        <v>62</v>
      </c>
      <c r="D1016" s="14">
        <v>2016</v>
      </c>
      <c r="E1016" s="14">
        <v>2016</v>
      </c>
      <c r="F1016" s="14">
        <v>2016</v>
      </c>
      <c r="G1016" s="30">
        <v>0.38918918918918921</v>
      </c>
      <c r="H1016" s="26">
        <v>144</v>
      </c>
      <c r="I1016" s="30">
        <v>0.95364238410596025</v>
      </c>
    </row>
    <row r="1017" spans="1:25">
      <c r="A1017" s="56" t="s">
        <v>186</v>
      </c>
      <c r="B1017" s="14" t="s">
        <v>78</v>
      </c>
      <c r="C1017" s="14" t="s">
        <v>62</v>
      </c>
      <c r="D1017" s="14">
        <v>2016</v>
      </c>
      <c r="E1017" s="14">
        <v>2016</v>
      </c>
      <c r="F1017" s="14">
        <v>2016</v>
      </c>
      <c r="G1017" s="30">
        <v>0.37625398324088283</v>
      </c>
      <c r="H1017" s="26">
        <v>3188</v>
      </c>
      <c r="I1017" s="30">
        <v>0.91979226774379685</v>
      </c>
    </row>
    <row r="1018" spans="1:25">
      <c r="A1018" s="56" t="s">
        <v>187</v>
      </c>
      <c r="B1018" s="14" t="s">
        <v>78</v>
      </c>
      <c r="C1018" s="14" t="s">
        <v>62</v>
      </c>
      <c r="D1018" s="14">
        <v>2016</v>
      </c>
      <c r="E1018" s="14">
        <v>2016</v>
      </c>
      <c r="F1018" s="14">
        <v>2016</v>
      </c>
      <c r="G1018" s="30">
        <v>0.36552169573131349</v>
      </c>
      <c r="H1018" s="26">
        <v>31126</v>
      </c>
      <c r="I1018" s="30">
        <v>0.94349802970597152</v>
      </c>
    </row>
    <row r="1019" spans="1:25">
      <c r="A1019" s="56" t="s">
        <v>188</v>
      </c>
      <c r="B1019" s="14" t="s">
        <v>78</v>
      </c>
      <c r="C1019" s="14" t="s">
        <v>62</v>
      </c>
      <c r="D1019" s="14">
        <v>2016</v>
      </c>
      <c r="E1019" s="14">
        <v>2016</v>
      </c>
      <c r="F1019" s="14">
        <v>2016</v>
      </c>
      <c r="G1019" s="30">
        <v>0.38926228196511442</v>
      </c>
      <c r="H1019" s="26">
        <v>4865</v>
      </c>
      <c r="I1019" s="30">
        <v>0.93163538873994634</v>
      </c>
    </row>
    <row r="1020" spans="1:25">
      <c r="A1020" s="56" t="s">
        <v>189</v>
      </c>
      <c r="B1020" s="14" t="s">
        <v>78</v>
      </c>
      <c r="C1020" s="14" t="s">
        <v>62</v>
      </c>
      <c r="D1020" s="14">
        <v>2016</v>
      </c>
      <c r="E1020" s="14">
        <v>2016</v>
      </c>
      <c r="F1020" s="14">
        <v>2016</v>
      </c>
      <c r="G1020" s="30">
        <v>0.15525698443164854</v>
      </c>
      <c r="H1020" s="26">
        <v>1456</v>
      </c>
      <c r="I1020" s="30">
        <v>0.97652582159624413</v>
      </c>
    </row>
    <row r="1021" spans="1:25">
      <c r="A1021" s="56" t="s">
        <v>190</v>
      </c>
      <c r="B1021" s="14" t="s">
        <v>77</v>
      </c>
      <c r="C1021" s="14" t="s">
        <v>62</v>
      </c>
      <c r="D1021" s="14">
        <v>2016</v>
      </c>
      <c r="E1021" s="14">
        <v>2016</v>
      </c>
      <c r="F1021" s="14">
        <v>2016</v>
      </c>
      <c r="G1021" s="30">
        <v>0.23657645668009317</v>
      </c>
      <c r="H1021" s="26">
        <v>66839</v>
      </c>
      <c r="I1021" s="30">
        <v>0.93411876511117631</v>
      </c>
    </row>
    <row r="1022" spans="1:25">
      <c r="A1022" s="56" t="s">
        <v>191</v>
      </c>
      <c r="B1022" s="14" t="s">
        <v>78</v>
      </c>
      <c r="C1022" s="14" t="s">
        <v>62</v>
      </c>
      <c r="D1022" s="14">
        <v>2016</v>
      </c>
      <c r="E1022" s="14">
        <v>2016</v>
      </c>
      <c r="F1022" s="14">
        <v>2016</v>
      </c>
      <c r="G1022" s="30">
        <v>0.42710872745002437</v>
      </c>
      <c r="H1022" s="26">
        <v>5256</v>
      </c>
      <c r="I1022" s="30">
        <v>0.97387437465258475</v>
      </c>
    </row>
    <row r="1023" spans="1:25">
      <c r="A1023" s="56" t="s">
        <v>192</v>
      </c>
      <c r="B1023" s="14" t="s">
        <v>78</v>
      </c>
      <c r="C1023" s="14" t="s">
        <v>62</v>
      </c>
      <c r="D1023" s="14">
        <v>2016</v>
      </c>
      <c r="E1023" s="14">
        <v>2016</v>
      </c>
      <c r="F1023" s="14">
        <v>2016</v>
      </c>
      <c r="G1023" s="30">
        <v>0.31143490332934254</v>
      </c>
      <c r="H1023" s="26">
        <v>12226</v>
      </c>
      <c r="I1023" s="30">
        <v>0.92959245742092456</v>
      </c>
    </row>
    <row r="1024" spans="1:25">
      <c r="A1024" s="13" t="s">
        <v>134</v>
      </c>
      <c r="B1024" s="14" t="s">
        <v>77</v>
      </c>
      <c r="C1024" s="14" t="s">
        <v>62</v>
      </c>
      <c r="D1024" s="14">
        <v>2016</v>
      </c>
      <c r="E1024" s="14">
        <v>2016</v>
      </c>
      <c r="F1024" s="14">
        <v>2016</v>
      </c>
      <c r="G1024" s="30">
        <v>0.45862364756055124</v>
      </c>
      <c r="H1024" s="26">
        <v>226694</v>
      </c>
      <c r="I1024" s="30">
        <v>0.94778871319748137</v>
      </c>
    </row>
    <row r="1025" spans="1:9">
      <c r="A1025" s="13" t="s">
        <v>135</v>
      </c>
      <c r="B1025" s="14" t="s">
        <v>78</v>
      </c>
      <c r="C1025" s="14" t="s">
        <v>62</v>
      </c>
      <c r="D1025" s="14">
        <v>2016</v>
      </c>
      <c r="E1025" s="14">
        <v>2016</v>
      </c>
      <c r="F1025" s="14">
        <v>2016</v>
      </c>
      <c r="G1025" s="30">
        <v>0.29452880212099303</v>
      </c>
      <c r="H1025" s="26">
        <v>3666</v>
      </c>
      <c r="I1025" s="30">
        <v>0.97344662772172064</v>
      </c>
    </row>
    <row r="1026" spans="1:9">
      <c r="A1026" s="13" t="s">
        <v>136</v>
      </c>
      <c r="B1026" s="14" t="s">
        <v>78</v>
      </c>
      <c r="C1026" s="14" t="s">
        <v>62</v>
      </c>
      <c r="D1026" s="14">
        <v>2016</v>
      </c>
      <c r="E1026" s="14">
        <v>2016</v>
      </c>
      <c r="F1026" s="14">
        <v>2016</v>
      </c>
      <c r="G1026" s="30">
        <v>0.36334661354581671</v>
      </c>
      <c r="H1026" s="26">
        <v>20064</v>
      </c>
      <c r="I1026" s="30">
        <v>0.91649917778183809</v>
      </c>
    </row>
    <row r="1027" spans="1:9">
      <c r="A1027" s="13" t="s">
        <v>137</v>
      </c>
      <c r="B1027" s="14" t="s">
        <v>78</v>
      </c>
      <c r="C1027" s="14" t="s">
        <v>62</v>
      </c>
      <c r="D1027" s="14">
        <v>2016</v>
      </c>
      <c r="E1027" s="14">
        <v>2016</v>
      </c>
      <c r="F1027" s="14">
        <v>2016</v>
      </c>
      <c r="G1027" s="30">
        <v>0.43725153167213254</v>
      </c>
      <c r="H1027" s="26">
        <v>41465</v>
      </c>
      <c r="I1027" s="30">
        <v>0.9660997204100652</v>
      </c>
    </row>
    <row r="1028" spans="1:9">
      <c r="A1028" s="13" t="s">
        <v>138</v>
      </c>
      <c r="B1028" s="14" t="s">
        <v>78</v>
      </c>
      <c r="C1028" s="14" t="s">
        <v>62</v>
      </c>
      <c r="D1028" s="14">
        <v>2016</v>
      </c>
      <c r="E1028" s="14">
        <v>2016</v>
      </c>
      <c r="F1028" s="14">
        <v>2016</v>
      </c>
      <c r="G1028" s="30">
        <v>0.34191430545957152</v>
      </c>
      <c r="H1028" s="26">
        <v>1979</v>
      </c>
      <c r="I1028" s="30">
        <v>0.94688995215311</v>
      </c>
    </row>
    <row r="1029" spans="1:9">
      <c r="A1029" s="13" t="s">
        <v>139</v>
      </c>
      <c r="B1029" s="14" t="s">
        <v>78</v>
      </c>
      <c r="C1029" s="14" t="s">
        <v>62</v>
      </c>
      <c r="D1029" s="14">
        <v>2016</v>
      </c>
      <c r="E1029" s="14">
        <v>2016</v>
      </c>
      <c r="F1029" s="14">
        <v>2016</v>
      </c>
      <c r="G1029" s="30">
        <v>0.3922669700564958</v>
      </c>
      <c r="H1029" s="26">
        <v>161015</v>
      </c>
      <c r="I1029" s="30">
        <v>0.95851390608629394</v>
      </c>
    </row>
    <row r="1030" spans="1:9">
      <c r="A1030" s="13" t="s">
        <v>140</v>
      </c>
      <c r="B1030" s="14" t="s">
        <v>78</v>
      </c>
      <c r="C1030" s="14" t="s">
        <v>62</v>
      </c>
      <c r="D1030" s="14">
        <v>2016</v>
      </c>
      <c r="E1030" s="14">
        <v>2016</v>
      </c>
      <c r="F1030" s="14">
        <v>2016</v>
      </c>
      <c r="G1030" s="30">
        <v>0.41724519048112457</v>
      </c>
      <c r="H1030" s="26">
        <v>24161</v>
      </c>
      <c r="I1030" s="30">
        <v>0.96443397732715952</v>
      </c>
    </row>
    <row r="1031" spans="1:9">
      <c r="A1031" s="13" t="s">
        <v>141</v>
      </c>
      <c r="B1031" s="14" t="s">
        <v>78</v>
      </c>
      <c r="C1031" s="14" t="s">
        <v>62</v>
      </c>
      <c r="D1031" s="14">
        <v>2016</v>
      </c>
      <c r="E1031" s="14">
        <v>2016</v>
      </c>
      <c r="F1031" s="14">
        <v>2016</v>
      </c>
      <c r="G1031" s="30">
        <v>0.37938677502770596</v>
      </c>
      <c r="H1031" s="26">
        <v>12324</v>
      </c>
      <c r="I1031" s="30">
        <v>0.96288772560356273</v>
      </c>
    </row>
    <row r="1032" spans="1:9">
      <c r="A1032" s="13" t="s">
        <v>142</v>
      </c>
      <c r="B1032" s="14" t="s">
        <v>78</v>
      </c>
      <c r="C1032" s="14" t="s">
        <v>62</v>
      </c>
      <c r="D1032" s="14">
        <v>2016</v>
      </c>
      <c r="E1032" s="14">
        <v>2016</v>
      </c>
      <c r="F1032" s="14">
        <v>2016</v>
      </c>
      <c r="G1032" s="30">
        <v>0.37634674922600619</v>
      </c>
      <c r="H1032" s="26">
        <v>3039</v>
      </c>
      <c r="I1032" s="30">
        <v>0.93767355754396786</v>
      </c>
    </row>
    <row r="1033" spans="1:9">
      <c r="A1033" s="13" t="s">
        <v>143</v>
      </c>
      <c r="B1033" s="14" t="s">
        <v>79</v>
      </c>
      <c r="C1033" s="14" t="s">
        <v>62</v>
      </c>
      <c r="D1033" s="14">
        <v>2016</v>
      </c>
      <c r="E1033" s="14">
        <v>2016</v>
      </c>
      <c r="F1033" s="14">
        <v>2016</v>
      </c>
      <c r="G1033" s="30">
        <v>0.22263104668721556</v>
      </c>
      <c r="H1033" s="26">
        <v>937376</v>
      </c>
      <c r="I1033" s="30">
        <v>0.89782243272624529</v>
      </c>
    </row>
    <row r="1034" spans="1:9">
      <c r="A1034" s="13" t="s">
        <v>144</v>
      </c>
      <c r="B1034" s="14" t="s">
        <v>78</v>
      </c>
      <c r="C1034" s="14" t="s">
        <v>62</v>
      </c>
      <c r="D1034" s="14">
        <v>2016</v>
      </c>
      <c r="E1034" s="14">
        <v>2016</v>
      </c>
      <c r="F1034" s="14">
        <v>2016</v>
      </c>
      <c r="G1034" s="30">
        <v>0.41278102470031142</v>
      </c>
      <c r="H1034" s="26">
        <v>29028</v>
      </c>
      <c r="I1034" s="30">
        <v>0.97044664348756349</v>
      </c>
    </row>
    <row r="1035" spans="1:9">
      <c r="A1035" s="13" t="s">
        <v>145</v>
      </c>
      <c r="B1035" s="14" t="s">
        <v>78</v>
      </c>
      <c r="C1035" s="14" t="s">
        <v>62</v>
      </c>
      <c r="D1035" s="14">
        <v>2016</v>
      </c>
      <c r="E1035" s="14">
        <v>2016</v>
      </c>
      <c r="F1035" s="14">
        <v>2016</v>
      </c>
      <c r="G1035" s="30">
        <v>0.21679734161544642</v>
      </c>
      <c r="H1035" s="26">
        <v>9982</v>
      </c>
      <c r="I1035" s="30">
        <v>0.94840855106888367</v>
      </c>
    </row>
    <row r="1036" spans="1:9">
      <c r="A1036" s="13" t="s">
        <v>146</v>
      </c>
      <c r="B1036" s="14" t="s">
        <v>78</v>
      </c>
      <c r="C1036" s="14" t="s">
        <v>62</v>
      </c>
      <c r="D1036" s="14">
        <v>2016</v>
      </c>
      <c r="E1036" s="14">
        <v>2016</v>
      </c>
      <c r="F1036" s="14">
        <v>2016</v>
      </c>
      <c r="G1036" s="30">
        <v>0.41209906617945596</v>
      </c>
      <c r="H1036" s="26">
        <v>2030</v>
      </c>
      <c r="I1036" s="30">
        <v>0.96026490066225167</v>
      </c>
    </row>
    <row r="1037" spans="1:9">
      <c r="A1037" s="13" t="s">
        <v>147</v>
      </c>
      <c r="B1037" s="14" t="s">
        <v>78</v>
      </c>
      <c r="C1037" s="14" t="s">
        <v>62</v>
      </c>
      <c r="D1037" s="14">
        <v>2016</v>
      </c>
      <c r="E1037" s="14">
        <v>2016</v>
      </c>
      <c r="F1037" s="14">
        <v>2016</v>
      </c>
      <c r="G1037" s="30">
        <v>0.28717276260946939</v>
      </c>
      <c r="H1037" s="26">
        <v>12264</v>
      </c>
      <c r="I1037" s="30">
        <v>0.94724646636286403</v>
      </c>
    </row>
    <row r="1038" spans="1:9">
      <c r="A1038" s="13" t="s">
        <v>148</v>
      </c>
      <c r="B1038" s="14" t="s">
        <v>78</v>
      </c>
      <c r="C1038" s="14" t="s">
        <v>62</v>
      </c>
      <c r="D1038" s="14">
        <v>2016</v>
      </c>
      <c r="E1038" s="14">
        <v>2016</v>
      </c>
      <c r="F1038" s="14">
        <v>2016</v>
      </c>
      <c r="G1038" s="30">
        <v>0.40021368882096131</v>
      </c>
      <c r="H1038" s="26">
        <v>56561</v>
      </c>
      <c r="I1038" s="30">
        <v>0.97299203523077182</v>
      </c>
    </row>
    <row r="1039" spans="1:9">
      <c r="A1039" s="13" t="s">
        <v>149</v>
      </c>
      <c r="B1039" s="14" t="s">
        <v>78</v>
      </c>
      <c r="C1039" s="14" t="s">
        <v>62</v>
      </c>
      <c r="D1039" s="14">
        <v>2016</v>
      </c>
      <c r="E1039" s="14">
        <v>2016</v>
      </c>
      <c r="F1039" s="14">
        <v>2016</v>
      </c>
      <c r="G1039" s="30">
        <v>0.32510159424820256</v>
      </c>
      <c r="H1039" s="26">
        <v>1040</v>
      </c>
      <c r="I1039" s="30">
        <v>0.94890510948905105</v>
      </c>
    </row>
    <row r="1040" spans="1:9">
      <c r="A1040" s="13" t="s">
        <v>150</v>
      </c>
      <c r="B1040" s="14" t="s">
        <v>78</v>
      </c>
      <c r="C1040" s="14" t="s">
        <v>62</v>
      </c>
      <c r="D1040" s="14">
        <v>2016</v>
      </c>
      <c r="E1040" s="14">
        <v>2016</v>
      </c>
      <c r="F1040" s="14">
        <v>2016</v>
      </c>
      <c r="G1040" s="30">
        <v>0.19694173477458476</v>
      </c>
      <c r="H1040" s="26">
        <v>747</v>
      </c>
      <c r="I1040" s="30">
        <v>0.9154411764705882</v>
      </c>
    </row>
    <row r="1041" spans="1:9">
      <c r="A1041" s="13" t="s">
        <v>151</v>
      </c>
      <c r="B1041" s="14" t="s">
        <v>78</v>
      </c>
      <c r="C1041" s="14" t="s">
        <v>62</v>
      </c>
      <c r="D1041" s="14">
        <v>2016</v>
      </c>
      <c r="E1041" s="14">
        <v>2016</v>
      </c>
      <c r="F1041" s="14">
        <v>2016</v>
      </c>
      <c r="G1041" s="30">
        <v>0.29318495812106038</v>
      </c>
      <c r="H1041" s="26">
        <v>54326</v>
      </c>
      <c r="I1041" s="30">
        <v>0.97003785443896862</v>
      </c>
    </row>
    <row r="1042" spans="1:9">
      <c r="A1042" s="13" t="s">
        <v>152</v>
      </c>
      <c r="B1042" s="14" t="s">
        <v>78</v>
      </c>
      <c r="C1042" s="14" t="s">
        <v>62</v>
      </c>
      <c r="D1042" s="14">
        <v>2016</v>
      </c>
      <c r="E1042" s="14">
        <v>2016</v>
      </c>
      <c r="F1042" s="14">
        <v>2016</v>
      </c>
      <c r="G1042" s="30">
        <v>0.22106909725355714</v>
      </c>
      <c r="H1042" s="26">
        <v>7349</v>
      </c>
      <c r="I1042" s="30">
        <v>0.94997414684591519</v>
      </c>
    </row>
    <row r="1043" spans="1:9">
      <c r="A1043" s="13" t="s">
        <v>153</v>
      </c>
      <c r="B1043" s="14" t="s">
        <v>78</v>
      </c>
      <c r="C1043" s="14" t="s">
        <v>62</v>
      </c>
      <c r="D1043" s="14">
        <v>2016</v>
      </c>
      <c r="E1043" s="14">
        <v>2016</v>
      </c>
      <c r="F1043" s="14">
        <v>2016</v>
      </c>
      <c r="G1043" s="30">
        <v>0.28374624196065001</v>
      </c>
      <c r="H1043" s="26">
        <v>7456</v>
      </c>
      <c r="I1043" s="30">
        <v>0.93586042425003135</v>
      </c>
    </row>
    <row r="1044" spans="1:9">
      <c r="A1044" s="13" t="s">
        <v>154</v>
      </c>
      <c r="B1044" s="14" t="s">
        <v>77</v>
      </c>
      <c r="C1044" s="14" t="s">
        <v>62</v>
      </c>
      <c r="D1044" s="14">
        <v>2016</v>
      </c>
      <c r="E1044" s="14">
        <v>2016</v>
      </c>
      <c r="F1044" s="14">
        <v>2016</v>
      </c>
      <c r="G1044" s="30">
        <v>0.26037018093817954</v>
      </c>
      <c r="H1044" s="26">
        <v>240788</v>
      </c>
      <c r="I1044" s="30">
        <v>0.92857197948401526</v>
      </c>
    </row>
    <row r="1045" spans="1:9">
      <c r="A1045" s="13" t="s">
        <v>155</v>
      </c>
      <c r="B1045" s="14" t="s">
        <v>77</v>
      </c>
      <c r="C1045" s="14" t="s">
        <v>62</v>
      </c>
      <c r="D1045" s="14">
        <v>2016</v>
      </c>
      <c r="E1045" s="14">
        <v>2016</v>
      </c>
      <c r="F1045" s="14">
        <v>2016</v>
      </c>
      <c r="G1045" s="30">
        <v>0.24247214463304584</v>
      </c>
      <c r="H1045" s="26">
        <v>15799</v>
      </c>
      <c r="I1045" s="30">
        <v>0.89502605937004309</v>
      </c>
    </row>
    <row r="1046" spans="1:9">
      <c r="A1046" s="13" t="s">
        <v>156</v>
      </c>
      <c r="B1046" s="14" t="s">
        <v>78</v>
      </c>
      <c r="C1046" s="14" t="s">
        <v>62</v>
      </c>
      <c r="D1046" s="14">
        <v>2016</v>
      </c>
      <c r="E1046" s="14">
        <v>2016</v>
      </c>
      <c r="F1046" s="14">
        <v>2016</v>
      </c>
      <c r="G1046" s="30">
        <v>0.32379898862199746</v>
      </c>
      <c r="H1046" s="26">
        <v>2049</v>
      </c>
      <c r="I1046" s="30">
        <v>0.90905057675244005</v>
      </c>
    </row>
    <row r="1047" spans="1:9">
      <c r="A1047" s="13" t="s">
        <v>157</v>
      </c>
      <c r="B1047" s="14" t="s">
        <v>78</v>
      </c>
      <c r="C1047" s="14" t="s">
        <v>62</v>
      </c>
      <c r="D1047" s="14">
        <v>2016</v>
      </c>
      <c r="E1047" s="14">
        <v>2016</v>
      </c>
      <c r="F1047" s="14">
        <v>2016</v>
      </c>
      <c r="G1047" s="30">
        <v>0.31165091684687618</v>
      </c>
      <c r="H1047" s="26">
        <v>263010</v>
      </c>
      <c r="I1047" s="30">
        <v>0.90672780238911965</v>
      </c>
    </row>
    <row r="1048" spans="1:9">
      <c r="A1048" s="13" t="s">
        <v>158</v>
      </c>
      <c r="B1048" s="14" t="s">
        <v>77</v>
      </c>
      <c r="C1048" s="14" t="s">
        <v>62</v>
      </c>
      <c r="D1048" s="14">
        <v>2016</v>
      </c>
      <c r="E1048" s="14">
        <v>2016</v>
      </c>
      <c r="F1048" s="14">
        <v>2016</v>
      </c>
      <c r="G1048" s="30">
        <v>0.36168336815268581</v>
      </c>
      <c r="H1048" s="26">
        <v>204286</v>
      </c>
      <c r="I1048" s="30">
        <v>0.9368167143590872</v>
      </c>
    </row>
    <row r="1049" spans="1:9">
      <c r="A1049" s="13" t="s">
        <v>159</v>
      </c>
      <c r="B1049" s="14" t="s">
        <v>78</v>
      </c>
      <c r="C1049" s="14" t="s">
        <v>62</v>
      </c>
      <c r="D1049" s="14">
        <v>2016</v>
      </c>
      <c r="E1049" s="14">
        <v>2016</v>
      </c>
      <c r="F1049" s="14">
        <v>2016</v>
      </c>
      <c r="G1049" s="30">
        <v>0.29604301524326582</v>
      </c>
      <c r="H1049" s="26">
        <v>5671</v>
      </c>
      <c r="I1049" s="30">
        <v>0.95423186942621574</v>
      </c>
    </row>
    <row r="1050" spans="1:9">
      <c r="A1050" s="13" t="s">
        <v>160</v>
      </c>
      <c r="B1050" s="14" t="s">
        <v>78</v>
      </c>
      <c r="C1050" s="14" t="s">
        <v>62</v>
      </c>
      <c r="D1050" s="14">
        <v>2016</v>
      </c>
      <c r="E1050" s="14">
        <v>2016</v>
      </c>
      <c r="F1050" s="14">
        <v>2016</v>
      </c>
      <c r="G1050" s="30">
        <v>0.41169535218311037</v>
      </c>
      <c r="H1050" s="26">
        <v>361408</v>
      </c>
      <c r="I1050" s="30">
        <v>0.91688823039922063</v>
      </c>
    </row>
    <row r="1051" spans="1:9">
      <c r="A1051" s="13" t="s">
        <v>161</v>
      </c>
      <c r="B1051" s="14" t="s">
        <v>77</v>
      </c>
      <c r="C1051" s="14" t="s">
        <v>62</v>
      </c>
      <c r="D1051" s="14">
        <v>2016</v>
      </c>
      <c r="E1051" s="14">
        <v>2016</v>
      </c>
      <c r="F1051" s="14">
        <v>2016</v>
      </c>
      <c r="G1051" s="30">
        <v>0.290918814168041</v>
      </c>
      <c r="H1051" s="26">
        <v>266015</v>
      </c>
      <c r="I1051" s="30">
        <v>0.90807458080725323</v>
      </c>
    </row>
    <row r="1052" spans="1:9">
      <c r="A1052" s="13" t="s">
        <v>162</v>
      </c>
      <c r="B1052" s="14" t="s">
        <v>77</v>
      </c>
      <c r="C1052" s="14" t="s">
        <v>62</v>
      </c>
      <c r="D1052" s="14">
        <v>2016</v>
      </c>
      <c r="E1052" s="14">
        <v>2016</v>
      </c>
      <c r="F1052" s="14">
        <v>2016</v>
      </c>
      <c r="G1052" s="30">
        <v>0.2139902793169344</v>
      </c>
      <c r="H1052" s="26">
        <v>49047</v>
      </c>
      <c r="I1052" s="30">
        <v>0.90092026230230893</v>
      </c>
    </row>
    <row r="1053" spans="1:9">
      <c r="A1053" s="13" t="s">
        <v>163</v>
      </c>
      <c r="B1053" s="14" t="s">
        <v>78</v>
      </c>
      <c r="C1053" s="14" t="s">
        <v>62</v>
      </c>
      <c r="D1053" s="14">
        <v>2016</v>
      </c>
      <c r="E1053" s="14">
        <v>2016</v>
      </c>
      <c r="F1053" s="14">
        <v>2016</v>
      </c>
      <c r="G1053" s="30">
        <v>0.3804511926842945</v>
      </c>
      <c r="H1053" s="26">
        <v>114660</v>
      </c>
      <c r="I1053" s="30">
        <v>0.95995579481426285</v>
      </c>
    </row>
    <row r="1054" spans="1:9">
      <c r="A1054" s="13" t="s">
        <v>164</v>
      </c>
      <c r="B1054" s="14" t="s">
        <v>77</v>
      </c>
      <c r="C1054" s="14" t="s">
        <v>62</v>
      </c>
      <c r="D1054" s="14">
        <v>2016</v>
      </c>
      <c r="E1054" s="14">
        <v>2016</v>
      </c>
      <c r="F1054" s="14">
        <v>2016</v>
      </c>
      <c r="G1054" s="30">
        <v>0.28093967572346507</v>
      </c>
      <c r="H1054" s="26">
        <v>17795</v>
      </c>
      <c r="I1054" s="30">
        <v>0.93944673212965901</v>
      </c>
    </row>
    <row r="1055" spans="1:9">
      <c r="A1055" s="13" t="s">
        <v>165</v>
      </c>
      <c r="B1055" s="14" t="s">
        <v>77</v>
      </c>
      <c r="C1055" s="14" t="s">
        <v>62</v>
      </c>
      <c r="D1055" s="14">
        <v>2016</v>
      </c>
      <c r="E1055" s="14">
        <v>2016</v>
      </c>
      <c r="F1055" s="14">
        <v>2016</v>
      </c>
      <c r="G1055" s="30">
        <v>0.175441001451831</v>
      </c>
      <c r="H1055" s="26">
        <v>28156</v>
      </c>
      <c r="I1055" s="30">
        <v>0.92801582069874755</v>
      </c>
    </row>
    <row r="1056" spans="1:9">
      <c r="A1056" s="13" t="s">
        <v>166</v>
      </c>
      <c r="B1056" s="14" t="s">
        <v>77</v>
      </c>
      <c r="C1056" s="14" t="s">
        <v>62</v>
      </c>
      <c r="D1056" s="14">
        <v>2016</v>
      </c>
      <c r="E1056" s="14">
        <v>2016</v>
      </c>
      <c r="F1056" s="14">
        <v>2016</v>
      </c>
      <c r="G1056" s="30">
        <v>0.26904453061862044</v>
      </c>
      <c r="H1056" s="26">
        <v>39616</v>
      </c>
      <c r="I1056" s="30">
        <v>0.95943425928168369</v>
      </c>
    </row>
    <row r="1057" spans="1:9">
      <c r="A1057" s="13" t="s">
        <v>167</v>
      </c>
      <c r="B1057" s="14" t="s">
        <v>77</v>
      </c>
      <c r="C1057" s="14" t="s">
        <v>62</v>
      </c>
      <c r="D1057" s="14">
        <v>2016</v>
      </c>
      <c r="E1057" s="14">
        <v>2016</v>
      </c>
      <c r="F1057" s="14">
        <v>2016</v>
      </c>
      <c r="G1057" s="30">
        <v>0.22050302914186426</v>
      </c>
      <c r="H1057" s="26">
        <v>100128</v>
      </c>
      <c r="I1057" s="30">
        <v>0.9500170784469999</v>
      </c>
    </row>
    <row r="1058" spans="1:9">
      <c r="A1058" s="13" t="s">
        <v>168</v>
      </c>
      <c r="B1058" s="14" t="s">
        <v>77</v>
      </c>
      <c r="C1058" s="14" t="s">
        <v>62</v>
      </c>
      <c r="D1058" s="14">
        <v>2016</v>
      </c>
      <c r="E1058" s="14">
        <v>2016</v>
      </c>
      <c r="F1058" s="14">
        <v>2016</v>
      </c>
      <c r="G1058" s="30">
        <v>0.31784897864381501</v>
      </c>
      <c r="H1058" s="26">
        <v>26001</v>
      </c>
      <c r="I1058" s="30">
        <v>0.93616331821127674</v>
      </c>
    </row>
    <row r="1059" spans="1:9">
      <c r="A1059" s="13" t="s">
        <v>169</v>
      </c>
      <c r="B1059" s="14" t="s">
        <v>78</v>
      </c>
      <c r="C1059" s="14" t="s">
        <v>62</v>
      </c>
      <c r="D1059" s="14">
        <v>2016</v>
      </c>
      <c r="E1059" s="14">
        <v>2016</v>
      </c>
      <c r="F1059" s="14">
        <v>2016</v>
      </c>
      <c r="G1059" s="30">
        <v>0.35570071258907365</v>
      </c>
      <c r="H1059" s="26">
        <v>23960</v>
      </c>
      <c r="I1059" s="30">
        <v>0.95120886101075863</v>
      </c>
    </row>
    <row r="1060" spans="1:9">
      <c r="A1060" s="13" t="s">
        <v>170</v>
      </c>
      <c r="B1060" s="14" t="s">
        <v>78</v>
      </c>
      <c r="C1060" s="14" t="s">
        <v>62</v>
      </c>
      <c r="D1060" s="14">
        <v>2016</v>
      </c>
      <c r="E1060" s="14">
        <v>2016</v>
      </c>
      <c r="F1060" s="14">
        <v>2016</v>
      </c>
      <c r="G1060" s="30">
        <v>0.30072463768115942</v>
      </c>
      <c r="H1060" s="26">
        <v>249</v>
      </c>
      <c r="I1060" s="30">
        <v>0.92222222222222228</v>
      </c>
    </row>
    <row r="1061" spans="1:9">
      <c r="A1061" s="13" t="s">
        <v>171</v>
      </c>
      <c r="B1061" s="14" t="s">
        <v>78</v>
      </c>
      <c r="C1061" s="14" t="s">
        <v>62</v>
      </c>
      <c r="D1061" s="14">
        <v>2016</v>
      </c>
      <c r="E1061" s="14">
        <v>2016</v>
      </c>
      <c r="F1061" s="14">
        <v>2016</v>
      </c>
      <c r="G1061" s="30">
        <v>0.36471599763555268</v>
      </c>
      <c r="H1061" s="26">
        <v>6787</v>
      </c>
      <c r="I1061" s="30">
        <v>0.96269503546099289</v>
      </c>
    </row>
    <row r="1062" spans="1:9">
      <c r="A1062" s="13" t="s">
        <v>172</v>
      </c>
      <c r="B1062" s="14" t="s">
        <v>77</v>
      </c>
      <c r="C1062" s="14" t="s">
        <v>62</v>
      </c>
      <c r="D1062" s="14">
        <v>2016</v>
      </c>
      <c r="E1062" s="14">
        <v>2016</v>
      </c>
      <c r="F1062" s="14">
        <v>2016</v>
      </c>
      <c r="G1062" s="30">
        <v>0.32158870006897849</v>
      </c>
      <c r="H1062" s="26">
        <v>41027</v>
      </c>
      <c r="I1062" s="30">
        <v>0.93359881670269651</v>
      </c>
    </row>
    <row r="1063" spans="1:9">
      <c r="A1063" s="13" t="s">
        <v>173</v>
      </c>
      <c r="B1063" s="14" t="s">
        <v>77</v>
      </c>
      <c r="C1063" s="14" t="s">
        <v>62</v>
      </c>
      <c r="D1063" s="14">
        <v>2016</v>
      </c>
      <c r="E1063" s="14">
        <v>2016</v>
      </c>
      <c r="F1063" s="14">
        <v>2016</v>
      </c>
      <c r="G1063" s="30">
        <v>0.25279218189070601</v>
      </c>
      <c r="H1063" s="26">
        <v>32955</v>
      </c>
      <c r="I1063" s="30">
        <v>0.92635277582572029</v>
      </c>
    </row>
    <row r="1064" spans="1:9">
      <c r="A1064" s="13" t="s">
        <v>174</v>
      </c>
      <c r="B1064" s="14" t="s">
        <v>78</v>
      </c>
      <c r="C1064" s="14" t="s">
        <v>62</v>
      </c>
      <c r="D1064" s="14">
        <v>2016</v>
      </c>
      <c r="E1064" s="14">
        <v>2016</v>
      </c>
      <c r="F1064" s="14">
        <v>2016</v>
      </c>
      <c r="G1064" s="30">
        <v>0.3526503415504631</v>
      </c>
      <c r="H1064" s="26">
        <v>86162</v>
      </c>
      <c r="I1064" s="30">
        <v>0.95636730933590841</v>
      </c>
    </row>
    <row r="1065" spans="1:9">
      <c r="A1065" s="13" t="s">
        <v>175</v>
      </c>
      <c r="B1065" s="14" t="s">
        <v>78</v>
      </c>
      <c r="C1065" s="14" t="s">
        <v>62</v>
      </c>
      <c r="D1065" s="14">
        <v>2016</v>
      </c>
      <c r="E1065" s="14">
        <v>2016</v>
      </c>
      <c r="F1065" s="14">
        <v>2016</v>
      </c>
      <c r="G1065" s="30">
        <v>0.30370866123560497</v>
      </c>
      <c r="H1065" s="26">
        <v>13160</v>
      </c>
      <c r="I1065" s="30">
        <v>0.96516318298496517</v>
      </c>
    </row>
    <row r="1066" spans="1:9">
      <c r="A1066" s="13" t="s">
        <v>176</v>
      </c>
      <c r="B1066" s="14" t="s">
        <v>78</v>
      </c>
      <c r="C1066" s="14" t="s">
        <v>62</v>
      </c>
      <c r="D1066" s="14">
        <v>2016</v>
      </c>
      <c r="E1066" s="14">
        <v>2016</v>
      </c>
      <c r="F1066" s="14">
        <v>2016</v>
      </c>
      <c r="G1066" s="30">
        <v>0.35921985815602836</v>
      </c>
      <c r="H1066" s="26">
        <v>10130</v>
      </c>
      <c r="I1066" s="30">
        <v>0.96863645056416137</v>
      </c>
    </row>
    <row r="1067" spans="1:9">
      <c r="A1067" s="13" t="s">
        <v>177</v>
      </c>
      <c r="B1067" s="14" t="s">
        <v>78</v>
      </c>
      <c r="C1067" s="14" t="s">
        <v>62</v>
      </c>
      <c r="D1067" s="14">
        <v>2016</v>
      </c>
      <c r="E1067" s="14">
        <v>2016</v>
      </c>
      <c r="F1067" s="14">
        <v>2016</v>
      </c>
      <c r="G1067" s="30">
        <v>0.34001966568338249</v>
      </c>
      <c r="H1067" s="26">
        <v>1729</v>
      </c>
      <c r="I1067" s="30">
        <v>0.94584245076586437</v>
      </c>
    </row>
    <row r="1068" spans="1:9">
      <c r="A1068" s="13" t="s">
        <v>178</v>
      </c>
      <c r="B1068" s="14" t="s">
        <v>77</v>
      </c>
      <c r="C1068" s="14" t="s">
        <v>62</v>
      </c>
      <c r="D1068" s="14">
        <v>2016</v>
      </c>
      <c r="E1068" s="14">
        <v>2016</v>
      </c>
      <c r="F1068" s="14">
        <v>2016</v>
      </c>
      <c r="G1068" s="30">
        <v>0.46894287840906923</v>
      </c>
      <c r="H1068" s="26">
        <v>122856</v>
      </c>
      <c r="I1068" s="30">
        <v>0.966274460454288</v>
      </c>
    </row>
    <row r="1069" spans="1:9">
      <c r="A1069" s="13" t="s">
        <v>179</v>
      </c>
      <c r="B1069" s="14" t="s">
        <v>78</v>
      </c>
      <c r="C1069" s="14" t="s">
        <v>62</v>
      </c>
      <c r="D1069" s="14">
        <v>2016</v>
      </c>
      <c r="E1069" s="14">
        <v>2016</v>
      </c>
      <c r="F1069" s="14">
        <v>2016</v>
      </c>
      <c r="G1069" s="30">
        <v>0.35314615023788781</v>
      </c>
      <c r="H1069" s="26">
        <v>5270</v>
      </c>
      <c r="I1069" s="30">
        <v>0.93788930414664529</v>
      </c>
    </row>
    <row r="1070" spans="1:9">
      <c r="A1070" s="13" t="s">
        <v>180</v>
      </c>
      <c r="B1070" s="14" t="s">
        <v>77</v>
      </c>
      <c r="C1070" s="14" t="s">
        <v>62</v>
      </c>
      <c r="D1070" s="14">
        <v>2016</v>
      </c>
      <c r="E1070" s="14">
        <v>2016</v>
      </c>
      <c r="F1070" s="14">
        <v>2016</v>
      </c>
      <c r="G1070" s="30">
        <v>0.2943079310613102</v>
      </c>
      <c r="H1070" s="26">
        <v>71875</v>
      </c>
      <c r="I1070" s="30">
        <v>0.92775454357703424</v>
      </c>
    </row>
    <row r="1071" spans="1:9">
      <c r="A1071" s="13" t="s">
        <v>181</v>
      </c>
      <c r="B1071" s="14" t="s">
        <v>77</v>
      </c>
      <c r="C1071" s="14" t="s">
        <v>62</v>
      </c>
      <c r="D1071" s="14">
        <v>2016</v>
      </c>
      <c r="E1071" s="14">
        <v>2016</v>
      </c>
      <c r="F1071" s="14">
        <v>2016</v>
      </c>
      <c r="G1071" s="30">
        <v>0.33252760715882185</v>
      </c>
      <c r="H1071" s="26">
        <v>20085</v>
      </c>
      <c r="I1071" s="30">
        <v>0.92031708211143692</v>
      </c>
    </row>
    <row r="1072" spans="1:9">
      <c r="A1072" s="13" t="s">
        <v>182</v>
      </c>
      <c r="B1072" s="14" t="s">
        <v>78</v>
      </c>
      <c r="C1072" s="14" t="s">
        <v>62</v>
      </c>
      <c r="D1072" s="14">
        <v>2016</v>
      </c>
      <c r="E1072" s="14">
        <v>2016</v>
      </c>
      <c r="F1072" s="14">
        <v>2016</v>
      </c>
      <c r="G1072" s="30">
        <v>0.39978691019786911</v>
      </c>
      <c r="H1072" s="26">
        <v>13133</v>
      </c>
      <c r="I1072" s="30">
        <v>0.9579139314369074</v>
      </c>
    </row>
    <row r="1073" spans="1:9">
      <c r="A1073" s="56" t="s">
        <v>183</v>
      </c>
      <c r="B1073" s="14" t="s">
        <v>66</v>
      </c>
      <c r="C1073" s="14" t="s">
        <v>64</v>
      </c>
      <c r="D1073" s="14">
        <v>2016</v>
      </c>
      <c r="E1073" s="14">
        <v>2016</v>
      </c>
      <c r="F1073" s="14">
        <v>2017</v>
      </c>
      <c r="G1073" s="30">
        <v>0.29349678763643677</v>
      </c>
      <c r="H1073" s="26">
        <v>4000908</v>
      </c>
      <c r="I1073" s="30">
        <v>0.91863667600631604</v>
      </c>
    </row>
    <row r="1074" spans="1:9">
      <c r="A1074" s="56" t="s">
        <v>184</v>
      </c>
      <c r="B1074" s="14" t="s">
        <v>77</v>
      </c>
      <c r="C1074" s="14" t="s">
        <v>64</v>
      </c>
      <c r="D1074" s="14">
        <v>2016</v>
      </c>
      <c r="E1074" s="14">
        <v>2016</v>
      </c>
      <c r="F1074" s="14">
        <v>2017</v>
      </c>
      <c r="G1074" s="30">
        <v>0.24528424715191649</v>
      </c>
      <c r="H1074" s="26">
        <v>109268</v>
      </c>
      <c r="I1074" s="30">
        <v>0.91918401682439532</v>
      </c>
    </row>
    <row r="1075" spans="1:9">
      <c r="A1075" s="56" t="s">
        <v>185</v>
      </c>
      <c r="B1075" s="14" t="s">
        <v>78</v>
      </c>
      <c r="C1075" s="14" t="s">
        <v>64</v>
      </c>
      <c r="D1075" s="14">
        <v>2016</v>
      </c>
      <c r="E1075" s="14">
        <v>2016</v>
      </c>
      <c r="F1075" s="14">
        <v>2017</v>
      </c>
      <c r="G1075" s="30">
        <v>0.40281690140845072</v>
      </c>
      <c r="H1075" s="26">
        <v>143</v>
      </c>
      <c r="I1075" s="30">
        <v>0.95333333333333337</v>
      </c>
    </row>
    <row r="1076" spans="1:9">
      <c r="A1076" s="56" t="s">
        <v>186</v>
      </c>
      <c r="B1076" s="14" t="s">
        <v>78</v>
      </c>
      <c r="C1076" s="14" t="s">
        <v>64</v>
      </c>
      <c r="D1076" s="14">
        <v>2016</v>
      </c>
      <c r="E1076" s="14">
        <v>2016</v>
      </c>
      <c r="F1076" s="14">
        <v>2017</v>
      </c>
      <c r="G1076" s="30">
        <v>0.36402166234989403</v>
      </c>
      <c r="H1076" s="26">
        <v>3092</v>
      </c>
      <c r="I1076" s="30">
        <v>0.91696322657176754</v>
      </c>
    </row>
    <row r="1077" spans="1:9">
      <c r="A1077" s="56" t="s">
        <v>187</v>
      </c>
      <c r="B1077" s="14" t="s">
        <v>78</v>
      </c>
      <c r="C1077" s="14" t="s">
        <v>64</v>
      </c>
      <c r="D1077" s="14">
        <v>2016</v>
      </c>
      <c r="E1077" s="14">
        <v>2016</v>
      </c>
      <c r="F1077" s="14">
        <v>2017</v>
      </c>
      <c r="G1077" s="30">
        <v>0.36649691011567864</v>
      </c>
      <c r="H1077" s="26">
        <v>31017</v>
      </c>
      <c r="I1077" s="30">
        <v>0.94096411127627944</v>
      </c>
    </row>
    <row r="1078" spans="1:9">
      <c r="A1078" s="56" t="s">
        <v>188</v>
      </c>
      <c r="B1078" s="14" t="s">
        <v>78</v>
      </c>
      <c r="C1078" s="14" t="s">
        <v>64</v>
      </c>
      <c r="D1078" s="14">
        <v>2016</v>
      </c>
      <c r="E1078" s="14">
        <v>2016</v>
      </c>
      <c r="F1078" s="14">
        <v>2017</v>
      </c>
      <c r="G1078" s="30">
        <v>0.39491879723428203</v>
      </c>
      <c r="H1078" s="26">
        <v>4912</v>
      </c>
      <c r="I1078" s="30">
        <v>0.92942289498580888</v>
      </c>
    </row>
    <row r="1079" spans="1:9">
      <c r="A1079" s="56" t="s">
        <v>189</v>
      </c>
      <c r="B1079" s="14" t="s">
        <v>78</v>
      </c>
      <c r="C1079" s="14" t="s">
        <v>64</v>
      </c>
      <c r="D1079" s="14">
        <v>2016</v>
      </c>
      <c r="E1079" s="14">
        <v>2016</v>
      </c>
      <c r="F1079" s="14">
        <v>2017</v>
      </c>
      <c r="G1079" s="30">
        <v>0.15387880717393612</v>
      </c>
      <c r="H1079" s="26">
        <v>1450</v>
      </c>
      <c r="I1079" s="30">
        <v>0.96795727636849127</v>
      </c>
    </row>
    <row r="1080" spans="1:9">
      <c r="A1080" s="56" t="s">
        <v>190</v>
      </c>
      <c r="B1080" s="14" t="s">
        <v>77</v>
      </c>
      <c r="C1080" s="14" t="s">
        <v>64</v>
      </c>
      <c r="D1080" s="14">
        <v>2016</v>
      </c>
      <c r="E1080" s="14">
        <v>2016</v>
      </c>
      <c r="F1080" s="14">
        <v>2017</v>
      </c>
      <c r="G1080" s="30">
        <v>0.23293696449116388</v>
      </c>
      <c r="H1080" s="26">
        <v>65193</v>
      </c>
      <c r="I1080" s="30">
        <v>0.93139509964997502</v>
      </c>
    </row>
    <row r="1081" spans="1:9">
      <c r="A1081" s="56" t="s">
        <v>191</v>
      </c>
      <c r="B1081" s="14" t="s">
        <v>78</v>
      </c>
      <c r="C1081" s="14" t="s">
        <v>64</v>
      </c>
      <c r="D1081" s="14">
        <v>2016</v>
      </c>
      <c r="E1081" s="14">
        <v>2016</v>
      </c>
      <c r="F1081" s="14">
        <v>2017</v>
      </c>
      <c r="G1081" s="30">
        <v>0.42714472822527833</v>
      </c>
      <c r="H1081" s="26">
        <v>5218</v>
      </c>
      <c r="I1081" s="30">
        <v>0.97569184741959614</v>
      </c>
    </row>
    <row r="1082" spans="1:9">
      <c r="A1082" s="56" t="s">
        <v>192</v>
      </c>
      <c r="B1082" s="14" t="s">
        <v>78</v>
      </c>
      <c r="C1082" s="14" t="s">
        <v>64</v>
      </c>
      <c r="D1082" s="14">
        <v>2016</v>
      </c>
      <c r="E1082" s="14">
        <v>2016</v>
      </c>
      <c r="F1082" s="14">
        <v>2017</v>
      </c>
      <c r="G1082" s="30">
        <v>0.31567500388379682</v>
      </c>
      <c r="H1082" s="26">
        <v>12192</v>
      </c>
      <c r="I1082" s="30">
        <v>0.92665501254085281</v>
      </c>
    </row>
    <row r="1083" spans="1:9">
      <c r="A1083" s="13" t="s">
        <v>134</v>
      </c>
      <c r="B1083" s="14" t="s">
        <v>77</v>
      </c>
      <c r="C1083" s="14" t="s">
        <v>64</v>
      </c>
      <c r="D1083" s="14">
        <v>2016</v>
      </c>
      <c r="E1083" s="14">
        <v>2016</v>
      </c>
      <c r="F1083" s="14">
        <v>2017</v>
      </c>
      <c r="G1083" s="30">
        <v>0.45178984710520403</v>
      </c>
      <c r="H1083" s="26">
        <v>223125</v>
      </c>
      <c r="I1083" s="30">
        <v>0.94763733043397014</v>
      </c>
    </row>
    <row r="1084" spans="1:9">
      <c r="A1084" s="13" t="s">
        <v>135</v>
      </c>
      <c r="B1084" s="14" t="s">
        <v>78</v>
      </c>
      <c r="C1084" s="14" t="s">
        <v>64</v>
      </c>
      <c r="D1084" s="14">
        <v>2016</v>
      </c>
      <c r="E1084" s="14">
        <v>2016</v>
      </c>
      <c r="F1084" s="14">
        <v>2017</v>
      </c>
      <c r="G1084" s="30">
        <v>0.29676230165090561</v>
      </c>
      <c r="H1084" s="26">
        <v>3703</v>
      </c>
      <c r="I1084" s="30">
        <v>0.9719160104986877</v>
      </c>
    </row>
    <row r="1085" spans="1:9">
      <c r="A1085" s="13" t="s">
        <v>136</v>
      </c>
      <c r="B1085" s="14" t="s">
        <v>78</v>
      </c>
      <c r="C1085" s="14" t="s">
        <v>64</v>
      </c>
      <c r="D1085" s="14">
        <v>2016</v>
      </c>
      <c r="E1085" s="14">
        <v>2016</v>
      </c>
      <c r="F1085" s="14">
        <v>2017</v>
      </c>
      <c r="G1085" s="30">
        <v>0.35572851917914344</v>
      </c>
      <c r="H1085" s="26">
        <v>19744</v>
      </c>
      <c r="I1085" s="30">
        <v>0.91683306245646623</v>
      </c>
    </row>
    <row r="1086" spans="1:9">
      <c r="A1086" s="13" t="s">
        <v>137</v>
      </c>
      <c r="B1086" s="14" t="s">
        <v>78</v>
      </c>
      <c r="C1086" s="14" t="s">
        <v>64</v>
      </c>
      <c r="D1086" s="14">
        <v>2016</v>
      </c>
      <c r="E1086" s="14">
        <v>2016</v>
      </c>
      <c r="F1086" s="14">
        <v>2017</v>
      </c>
      <c r="G1086" s="30">
        <v>0.43914503109838876</v>
      </c>
      <c r="H1086" s="26">
        <v>41728</v>
      </c>
      <c r="I1086" s="30">
        <v>0.96630618530440215</v>
      </c>
    </row>
    <row r="1087" spans="1:9">
      <c r="A1087" s="13" t="s">
        <v>138</v>
      </c>
      <c r="B1087" s="14" t="s">
        <v>78</v>
      </c>
      <c r="C1087" s="14" t="s">
        <v>64</v>
      </c>
      <c r="D1087" s="14">
        <v>2016</v>
      </c>
      <c r="E1087" s="14">
        <v>2016</v>
      </c>
      <c r="F1087" s="14">
        <v>2017</v>
      </c>
      <c r="G1087" s="30">
        <v>0.33572281959378736</v>
      </c>
      <c r="H1087" s="26">
        <v>1967</v>
      </c>
      <c r="I1087" s="30">
        <v>0.94703899855560902</v>
      </c>
    </row>
    <row r="1088" spans="1:9">
      <c r="A1088" s="13" t="s">
        <v>139</v>
      </c>
      <c r="B1088" s="14" t="s">
        <v>78</v>
      </c>
      <c r="C1088" s="14" t="s">
        <v>64</v>
      </c>
      <c r="D1088" s="14">
        <v>2016</v>
      </c>
      <c r="E1088" s="14">
        <v>2016</v>
      </c>
      <c r="F1088" s="14">
        <v>2017</v>
      </c>
      <c r="G1088" s="30">
        <v>0.38816290112006069</v>
      </c>
      <c r="H1088" s="26">
        <v>159658</v>
      </c>
      <c r="I1088" s="30">
        <v>0.9565628969252522</v>
      </c>
    </row>
    <row r="1089" spans="1:9">
      <c r="A1089" s="13" t="s">
        <v>140</v>
      </c>
      <c r="B1089" s="14" t="s">
        <v>78</v>
      </c>
      <c r="C1089" s="14" t="s">
        <v>64</v>
      </c>
      <c r="D1089" s="14">
        <v>2016</v>
      </c>
      <c r="E1089" s="14">
        <v>2016</v>
      </c>
      <c r="F1089" s="14">
        <v>2017</v>
      </c>
      <c r="G1089" s="30">
        <v>0.41116259769002006</v>
      </c>
      <c r="H1089" s="26">
        <v>23780</v>
      </c>
      <c r="I1089" s="30">
        <v>0.96275303643724697</v>
      </c>
    </row>
    <row r="1090" spans="1:9">
      <c r="A1090" s="13" t="s">
        <v>141</v>
      </c>
      <c r="B1090" s="14" t="s">
        <v>78</v>
      </c>
      <c r="C1090" s="14" t="s">
        <v>64</v>
      </c>
      <c r="D1090" s="14">
        <v>2016</v>
      </c>
      <c r="E1090" s="14">
        <v>2016</v>
      </c>
      <c r="F1090" s="14">
        <v>2017</v>
      </c>
      <c r="G1090" s="30">
        <v>0.37602794781425836</v>
      </c>
      <c r="H1090" s="26">
        <v>12163</v>
      </c>
      <c r="I1090" s="30">
        <v>0.9619582410629548</v>
      </c>
    </row>
    <row r="1091" spans="1:9">
      <c r="A1091" s="13" t="s">
        <v>142</v>
      </c>
      <c r="B1091" s="14" t="s">
        <v>78</v>
      </c>
      <c r="C1091" s="14" t="s">
        <v>64</v>
      </c>
      <c r="D1091" s="14">
        <v>2016</v>
      </c>
      <c r="E1091" s="14">
        <v>2016</v>
      </c>
      <c r="F1091" s="14">
        <v>2017</v>
      </c>
      <c r="G1091" s="30">
        <v>0.37917608641044964</v>
      </c>
      <c r="H1091" s="26">
        <v>3019</v>
      </c>
      <c r="I1091" s="30">
        <v>0.93351886209029067</v>
      </c>
    </row>
    <row r="1092" spans="1:9">
      <c r="A1092" s="13" t="s">
        <v>143</v>
      </c>
      <c r="B1092" s="14" t="s">
        <v>79</v>
      </c>
      <c r="C1092" s="14" t="s">
        <v>64</v>
      </c>
      <c r="D1092" s="14">
        <v>2016</v>
      </c>
      <c r="E1092" s="14">
        <v>2016</v>
      </c>
      <c r="F1092" s="14">
        <v>2017</v>
      </c>
      <c r="G1092" s="30">
        <v>0.23024650181104417</v>
      </c>
      <c r="H1092" s="26">
        <v>942640</v>
      </c>
      <c r="I1092" s="30">
        <v>0.87627692001639812</v>
      </c>
    </row>
    <row r="1093" spans="1:9">
      <c r="A1093" s="13" t="s">
        <v>144</v>
      </c>
      <c r="B1093" s="14" t="s">
        <v>78</v>
      </c>
      <c r="C1093" s="14" t="s">
        <v>64</v>
      </c>
      <c r="D1093" s="14">
        <v>2016</v>
      </c>
      <c r="E1093" s="14">
        <v>2016</v>
      </c>
      <c r="F1093" s="14">
        <v>2017</v>
      </c>
      <c r="G1093" s="30">
        <v>0.40390800671733129</v>
      </c>
      <c r="H1093" s="26">
        <v>28381</v>
      </c>
      <c r="I1093" s="30">
        <v>0.96804011187666283</v>
      </c>
    </row>
    <row r="1094" spans="1:9">
      <c r="A1094" s="13" t="s">
        <v>145</v>
      </c>
      <c r="B1094" s="14" t="s">
        <v>78</v>
      </c>
      <c r="C1094" s="14" t="s">
        <v>64</v>
      </c>
      <c r="D1094" s="14">
        <v>2016</v>
      </c>
      <c r="E1094" s="14">
        <v>2016</v>
      </c>
      <c r="F1094" s="14">
        <v>2017</v>
      </c>
      <c r="G1094" s="30">
        <v>0.21654660554464092</v>
      </c>
      <c r="H1094" s="26">
        <v>9920</v>
      </c>
      <c r="I1094" s="30">
        <v>0.94701670644391411</v>
      </c>
    </row>
    <row r="1095" spans="1:9">
      <c r="A1095" s="13" t="s">
        <v>146</v>
      </c>
      <c r="B1095" s="14" t="s">
        <v>78</v>
      </c>
      <c r="C1095" s="14" t="s">
        <v>64</v>
      </c>
      <c r="D1095" s="14">
        <v>2016</v>
      </c>
      <c r="E1095" s="14">
        <v>2016</v>
      </c>
      <c r="F1095" s="14">
        <v>2017</v>
      </c>
      <c r="G1095" s="30">
        <v>0.39585450111765902</v>
      </c>
      <c r="H1095" s="26">
        <v>1948</v>
      </c>
      <c r="I1095" s="30">
        <v>0.95490196078431377</v>
      </c>
    </row>
    <row r="1096" spans="1:9">
      <c r="A1096" s="13" t="s">
        <v>147</v>
      </c>
      <c r="B1096" s="14" t="s">
        <v>78</v>
      </c>
      <c r="C1096" s="14" t="s">
        <v>64</v>
      </c>
      <c r="D1096" s="14">
        <v>2016</v>
      </c>
      <c r="E1096" s="14">
        <v>2016</v>
      </c>
      <c r="F1096" s="14">
        <v>2017</v>
      </c>
      <c r="G1096" s="30">
        <v>0.28322773629790143</v>
      </c>
      <c r="H1096" s="26">
        <v>12025</v>
      </c>
      <c r="I1096" s="30">
        <v>0.94551030036169204</v>
      </c>
    </row>
    <row r="1097" spans="1:9">
      <c r="A1097" s="13" t="s">
        <v>148</v>
      </c>
      <c r="B1097" s="14" t="s">
        <v>78</v>
      </c>
      <c r="C1097" s="14" t="s">
        <v>64</v>
      </c>
      <c r="D1097" s="14">
        <v>2016</v>
      </c>
      <c r="E1097" s="14">
        <v>2016</v>
      </c>
      <c r="F1097" s="14">
        <v>2017</v>
      </c>
      <c r="G1097" s="30">
        <v>0.39527228778615098</v>
      </c>
      <c r="H1097" s="26">
        <v>55599</v>
      </c>
      <c r="I1097" s="30">
        <v>0.97111068415628876</v>
      </c>
    </row>
    <row r="1098" spans="1:9">
      <c r="A1098" s="13" t="s">
        <v>149</v>
      </c>
      <c r="B1098" s="14" t="s">
        <v>78</v>
      </c>
      <c r="C1098" s="14" t="s">
        <v>64</v>
      </c>
      <c r="D1098" s="14">
        <v>2016</v>
      </c>
      <c r="E1098" s="14">
        <v>2016</v>
      </c>
      <c r="F1098" s="14">
        <v>2017</v>
      </c>
      <c r="G1098" s="30">
        <v>0.33136829041265903</v>
      </c>
      <c r="H1098" s="26">
        <v>1068</v>
      </c>
      <c r="I1098" s="30">
        <v>0.95017793594306055</v>
      </c>
    </row>
    <row r="1099" spans="1:9">
      <c r="A1099" s="13" t="s">
        <v>150</v>
      </c>
      <c r="B1099" s="14" t="s">
        <v>78</v>
      </c>
      <c r="C1099" s="14" t="s">
        <v>64</v>
      </c>
      <c r="D1099" s="14">
        <v>2016</v>
      </c>
      <c r="E1099" s="14">
        <v>2016</v>
      </c>
      <c r="F1099" s="14">
        <v>2017</v>
      </c>
      <c r="G1099" s="30">
        <v>0.1994166003712543</v>
      </c>
      <c r="H1099" s="26">
        <v>752</v>
      </c>
      <c r="I1099" s="30">
        <v>0.91041162227602901</v>
      </c>
    </row>
    <row r="1100" spans="1:9">
      <c r="A1100" s="13" t="s">
        <v>151</v>
      </c>
      <c r="B1100" s="14" t="s">
        <v>78</v>
      </c>
      <c r="C1100" s="14" t="s">
        <v>64</v>
      </c>
      <c r="D1100" s="14">
        <v>2016</v>
      </c>
      <c r="E1100" s="14">
        <v>2016</v>
      </c>
      <c r="F1100" s="14">
        <v>2017</v>
      </c>
      <c r="G1100" s="30">
        <v>0.25331492755420626</v>
      </c>
      <c r="H1100" s="26">
        <v>46977</v>
      </c>
      <c r="I1100" s="30">
        <v>0.96672428694900603</v>
      </c>
    </row>
    <row r="1101" spans="1:9">
      <c r="A1101" s="13" t="s">
        <v>152</v>
      </c>
      <c r="B1101" s="14" t="s">
        <v>78</v>
      </c>
      <c r="C1101" s="14" t="s">
        <v>64</v>
      </c>
      <c r="D1101" s="14">
        <v>2016</v>
      </c>
      <c r="E1101" s="14">
        <v>2016</v>
      </c>
      <c r="F1101" s="14">
        <v>2017</v>
      </c>
      <c r="G1101" s="30">
        <v>0.21473082651913547</v>
      </c>
      <c r="H1101" s="26">
        <v>7064</v>
      </c>
      <c r="I1101" s="30">
        <v>0.94590251740760578</v>
      </c>
    </row>
    <row r="1102" spans="1:9">
      <c r="A1102" s="13" t="s">
        <v>153</v>
      </c>
      <c r="B1102" s="14" t="s">
        <v>78</v>
      </c>
      <c r="C1102" s="14" t="s">
        <v>64</v>
      </c>
      <c r="D1102" s="14">
        <v>2016</v>
      </c>
      <c r="E1102" s="14">
        <v>2016</v>
      </c>
      <c r="F1102" s="14">
        <v>2017</v>
      </c>
      <c r="G1102" s="30">
        <v>0.28144033710017236</v>
      </c>
      <c r="H1102" s="26">
        <v>7347</v>
      </c>
      <c r="I1102" s="30">
        <v>0.9316510271366979</v>
      </c>
    </row>
    <row r="1103" spans="1:9">
      <c r="A1103" s="13" t="s">
        <v>154</v>
      </c>
      <c r="B1103" s="14" t="s">
        <v>77</v>
      </c>
      <c r="C1103" s="14" t="s">
        <v>64</v>
      </c>
      <c r="D1103" s="14">
        <v>2016</v>
      </c>
      <c r="E1103" s="14">
        <v>2016</v>
      </c>
      <c r="F1103" s="14">
        <v>2017</v>
      </c>
      <c r="G1103" s="30">
        <v>0.25998595415671211</v>
      </c>
      <c r="H1103" s="26">
        <v>239517</v>
      </c>
      <c r="I1103" s="30">
        <v>0.92444411852114883</v>
      </c>
    </row>
    <row r="1104" spans="1:9">
      <c r="A1104" s="13" t="s">
        <v>155</v>
      </c>
      <c r="B1104" s="14" t="s">
        <v>77</v>
      </c>
      <c r="C1104" s="14" t="s">
        <v>64</v>
      </c>
      <c r="D1104" s="14">
        <v>2016</v>
      </c>
      <c r="E1104" s="14">
        <v>2016</v>
      </c>
      <c r="F1104" s="14">
        <v>2017</v>
      </c>
      <c r="G1104" s="30">
        <v>0.24410121080409811</v>
      </c>
      <c r="H1104" s="26">
        <v>15725</v>
      </c>
      <c r="I1104" s="30">
        <v>0.8877660475357082</v>
      </c>
    </row>
    <row r="1105" spans="1:9">
      <c r="A1105" s="13" t="s">
        <v>156</v>
      </c>
      <c r="B1105" s="14" t="s">
        <v>78</v>
      </c>
      <c r="C1105" s="14" t="s">
        <v>64</v>
      </c>
      <c r="D1105" s="14">
        <v>2016</v>
      </c>
      <c r="E1105" s="14">
        <v>2016</v>
      </c>
      <c r="F1105" s="14">
        <v>2017</v>
      </c>
      <c r="G1105" s="30">
        <v>0.30129011957205792</v>
      </c>
      <c r="H1105" s="26">
        <v>1915</v>
      </c>
      <c r="I1105" s="30">
        <v>0.92244701348747593</v>
      </c>
    </row>
    <row r="1106" spans="1:9">
      <c r="A1106" s="13" t="s">
        <v>157</v>
      </c>
      <c r="B1106" s="14" t="s">
        <v>78</v>
      </c>
      <c r="C1106" s="14" t="s">
        <v>64</v>
      </c>
      <c r="D1106" s="14">
        <v>2016</v>
      </c>
      <c r="E1106" s="14">
        <v>2016</v>
      </c>
      <c r="F1106" s="14">
        <v>2017</v>
      </c>
      <c r="G1106" s="30">
        <v>0.30994935252341382</v>
      </c>
      <c r="H1106" s="26">
        <v>262904</v>
      </c>
      <c r="I1106" s="30">
        <v>0.90435141549998277</v>
      </c>
    </row>
    <row r="1107" spans="1:9">
      <c r="A1107" s="13" t="s">
        <v>158</v>
      </c>
      <c r="B1107" s="14" t="s">
        <v>77</v>
      </c>
      <c r="C1107" s="14" t="s">
        <v>64</v>
      </c>
      <c r="D1107" s="14">
        <v>2016</v>
      </c>
      <c r="E1107" s="14">
        <v>2016</v>
      </c>
      <c r="F1107" s="14">
        <v>2017</v>
      </c>
      <c r="G1107" s="30">
        <v>0.35884725569631942</v>
      </c>
      <c r="H1107" s="26">
        <v>202045</v>
      </c>
      <c r="I1107" s="30">
        <v>0.93327205287979642</v>
      </c>
    </row>
    <row r="1108" spans="1:9">
      <c r="A1108" s="13" t="s">
        <v>159</v>
      </c>
      <c r="B1108" s="14" t="s">
        <v>78</v>
      </c>
      <c r="C1108" s="14" t="s">
        <v>64</v>
      </c>
      <c r="D1108" s="14">
        <v>2016</v>
      </c>
      <c r="E1108" s="14">
        <v>2016</v>
      </c>
      <c r="F1108" s="14">
        <v>2017</v>
      </c>
      <c r="G1108" s="30">
        <v>0.27718009723802628</v>
      </c>
      <c r="H1108" s="26">
        <v>5359</v>
      </c>
      <c r="I1108" s="30">
        <v>0.95696428571428571</v>
      </c>
    </row>
    <row r="1109" spans="1:9">
      <c r="A1109" s="13" t="s">
        <v>160</v>
      </c>
      <c r="B1109" s="14" t="s">
        <v>78</v>
      </c>
      <c r="C1109" s="14" t="s">
        <v>64</v>
      </c>
      <c r="D1109" s="14">
        <v>2016</v>
      </c>
      <c r="E1109" s="14">
        <v>2016</v>
      </c>
      <c r="F1109" s="14">
        <v>2017</v>
      </c>
      <c r="G1109" s="30">
        <v>0.41161257347303859</v>
      </c>
      <c r="H1109" s="26">
        <v>362394</v>
      </c>
      <c r="I1109" s="30">
        <v>0.91609409837557443</v>
      </c>
    </row>
    <row r="1110" spans="1:9">
      <c r="A1110" s="13" t="s">
        <v>161</v>
      </c>
      <c r="B1110" s="14" t="s">
        <v>77</v>
      </c>
      <c r="C1110" s="14" t="s">
        <v>64</v>
      </c>
      <c r="D1110" s="14">
        <v>2016</v>
      </c>
      <c r="E1110" s="14">
        <v>2016</v>
      </c>
      <c r="F1110" s="14">
        <v>2017</v>
      </c>
      <c r="G1110" s="30">
        <v>0.29115372068736767</v>
      </c>
      <c r="H1110" s="26">
        <v>265973</v>
      </c>
      <c r="I1110" s="30">
        <v>0.9066962566006348</v>
      </c>
    </row>
    <row r="1111" spans="1:9">
      <c r="A1111" s="13" t="s">
        <v>162</v>
      </c>
      <c r="B1111" s="14" t="s">
        <v>77</v>
      </c>
      <c r="C1111" s="14" t="s">
        <v>64</v>
      </c>
      <c r="D1111" s="14">
        <v>2016</v>
      </c>
      <c r="E1111" s="14">
        <v>2016</v>
      </c>
      <c r="F1111" s="14">
        <v>2017</v>
      </c>
      <c r="G1111" s="30">
        <v>0.2189098528803233</v>
      </c>
      <c r="H1111" s="26">
        <v>49728</v>
      </c>
      <c r="I1111" s="30">
        <v>0.90450725744843397</v>
      </c>
    </row>
    <row r="1112" spans="1:9">
      <c r="A1112" s="13" t="s">
        <v>163</v>
      </c>
      <c r="B1112" s="14" t="s">
        <v>78</v>
      </c>
      <c r="C1112" s="14" t="s">
        <v>64</v>
      </c>
      <c r="D1112" s="14">
        <v>2016</v>
      </c>
      <c r="E1112" s="14">
        <v>2016</v>
      </c>
      <c r="F1112" s="14">
        <v>2017</v>
      </c>
      <c r="G1112" s="30">
        <v>0.3738616434768483</v>
      </c>
      <c r="H1112" s="26">
        <v>112772</v>
      </c>
      <c r="I1112" s="30">
        <v>0.95881512719357909</v>
      </c>
    </row>
    <row r="1113" spans="1:9">
      <c r="A1113" s="13" t="s">
        <v>164</v>
      </c>
      <c r="B1113" s="14" t="s">
        <v>77</v>
      </c>
      <c r="C1113" s="14" t="s">
        <v>64</v>
      </c>
      <c r="D1113" s="14">
        <v>2016</v>
      </c>
      <c r="E1113" s="14">
        <v>2016</v>
      </c>
      <c r="F1113" s="14">
        <v>2017</v>
      </c>
      <c r="G1113" s="30">
        <v>0.27876219006947545</v>
      </c>
      <c r="H1113" s="26">
        <v>17494</v>
      </c>
      <c r="I1113" s="30">
        <v>0.93836828836560637</v>
      </c>
    </row>
    <row r="1114" spans="1:9">
      <c r="A1114" s="13" t="s">
        <v>165</v>
      </c>
      <c r="B1114" s="14" t="s">
        <v>77</v>
      </c>
      <c r="C1114" s="14" t="s">
        <v>64</v>
      </c>
      <c r="D1114" s="14">
        <v>2016</v>
      </c>
      <c r="E1114" s="14">
        <v>2016</v>
      </c>
      <c r="F1114" s="14">
        <v>2017</v>
      </c>
      <c r="G1114" s="30">
        <v>0.1763775626857709</v>
      </c>
      <c r="H1114" s="26">
        <v>27771</v>
      </c>
      <c r="I1114" s="30">
        <v>0.92566914436185466</v>
      </c>
    </row>
    <row r="1115" spans="1:9">
      <c r="A1115" s="13" t="s">
        <v>166</v>
      </c>
      <c r="B1115" s="14" t="s">
        <v>77</v>
      </c>
      <c r="C1115" s="14" t="s">
        <v>64</v>
      </c>
      <c r="D1115" s="14">
        <v>2016</v>
      </c>
      <c r="E1115" s="14">
        <v>2016</v>
      </c>
      <c r="F1115" s="14">
        <v>2017</v>
      </c>
      <c r="G1115" s="30">
        <v>0.25382967762926012</v>
      </c>
      <c r="H1115" s="26">
        <v>37448</v>
      </c>
      <c r="I1115" s="30">
        <v>0.95472159902100751</v>
      </c>
    </row>
    <row r="1116" spans="1:9">
      <c r="A1116" s="13" t="s">
        <v>167</v>
      </c>
      <c r="B1116" s="14" t="s">
        <v>77</v>
      </c>
      <c r="C1116" s="14" t="s">
        <v>64</v>
      </c>
      <c r="D1116" s="14">
        <v>2016</v>
      </c>
      <c r="E1116" s="14">
        <v>2016</v>
      </c>
      <c r="F1116" s="14">
        <v>2017</v>
      </c>
      <c r="G1116" s="30">
        <v>0.21875173050811042</v>
      </c>
      <c r="H1116" s="26">
        <v>98757</v>
      </c>
      <c r="I1116" s="30">
        <v>0.94902989592642772</v>
      </c>
    </row>
    <row r="1117" spans="1:9">
      <c r="A1117" s="13" t="s">
        <v>168</v>
      </c>
      <c r="B1117" s="14" t="s">
        <v>77</v>
      </c>
      <c r="C1117" s="14" t="s">
        <v>64</v>
      </c>
      <c r="D1117" s="14">
        <v>2016</v>
      </c>
      <c r="E1117" s="14">
        <v>2016</v>
      </c>
      <c r="F1117" s="14">
        <v>2017</v>
      </c>
      <c r="G1117" s="30">
        <v>0.30733126934984523</v>
      </c>
      <c r="H1117" s="26">
        <v>24817</v>
      </c>
      <c r="I1117" s="30">
        <v>0.93275952792603167</v>
      </c>
    </row>
    <row r="1118" spans="1:9">
      <c r="A1118" s="13" t="s">
        <v>169</v>
      </c>
      <c r="B1118" s="14" t="s">
        <v>78</v>
      </c>
      <c r="C1118" s="14" t="s">
        <v>64</v>
      </c>
      <c r="D1118" s="14">
        <v>2016</v>
      </c>
      <c r="E1118" s="14">
        <v>2016</v>
      </c>
      <c r="F1118" s="14">
        <v>2017</v>
      </c>
      <c r="G1118" s="30">
        <v>0.35713204806149934</v>
      </c>
      <c r="H1118" s="26">
        <v>23600</v>
      </c>
      <c r="I1118" s="30">
        <v>0.94661265091652957</v>
      </c>
    </row>
    <row r="1119" spans="1:9">
      <c r="A1119" s="13" t="s">
        <v>170</v>
      </c>
      <c r="B1119" s="14" t="s">
        <v>78</v>
      </c>
      <c r="C1119" s="14" t="s">
        <v>64</v>
      </c>
      <c r="D1119" s="14">
        <v>2016</v>
      </c>
      <c r="E1119" s="14">
        <v>2016</v>
      </c>
      <c r="F1119" s="14">
        <v>2017</v>
      </c>
      <c r="G1119" s="30">
        <v>0.30972388955582231</v>
      </c>
      <c r="H1119" s="26">
        <v>258</v>
      </c>
      <c r="I1119" s="30">
        <v>0.94160583941605835</v>
      </c>
    </row>
    <row r="1120" spans="1:9">
      <c r="A1120" s="13" t="s">
        <v>171</v>
      </c>
      <c r="B1120" s="14" t="s">
        <v>78</v>
      </c>
      <c r="C1120" s="14" t="s">
        <v>64</v>
      </c>
      <c r="D1120" s="14">
        <v>2016</v>
      </c>
      <c r="E1120" s="14">
        <v>2016</v>
      </c>
      <c r="F1120" s="14">
        <v>2017</v>
      </c>
      <c r="G1120" s="30">
        <v>0.35327422283944021</v>
      </c>
      <c r="H1120" s="26">
        <v>6614</v>
      </c>
      <c r="I1120" s="30">
        <v>0.9611975003633193</v>
      </c>
    </row>
    <row r="1121" spans="1:9">
      <c r="A1121" s="13" t="s">
        <v>172</v>
      </c>
      <c r="B1121" s="14" t="s">
        <v>77</v>
      </c>
      <c r="C1121" s="14" t="s">
        <v>64</v>
      </c>
      <c r="D1121" s="14">
        <v>2016</v>
      </c>
      <c r="E1121" s="14">
        <v>2016</v>
      </c>
      <c r="F1121" s="14">
        <v>2017</v>
      </c>
      <c r="G1121" s="30">
        <v>0.32244299028356138</v>
      </c>
      <c r="H1121" s="26">
        <v>40652</v>
      </c>
      <c r="I1121" s="30">
        <v>0.93375597206909222</v>
      </c>
    </row>
    <row r="1122" spans="1:9">
      <c r="A1122" s="13" t="s">
        <v>173</v>
      </c>
      <c r="B1122" s="14" t="s">
        <v>77</v>
      </c>
      <c r="C1122" s="14" t="s">
        <v>64</v>
      </c>
      <c r="D1122" s="14">
        <v>2016</v>
      </c>
      <c r="E1122" s="14">
        <v>2016</v>
      </c>
      <c r="F1122" s="14">
        <v>2017</v>
      </c>
      <c r="G1122" s="30">
        <v>0.24872436140641574</v>
      </c>
      <c r="H1122" s="26">
        <v>32123</v>
      </c>
      <c r="I1122" s="30">
        <v>0.92220021244222428</v>
      </c>
    </row>
    <row r="1123" spans="1:9">
      <c r="A1123" s="13" t="s">
        <v>174</v>
      </c>
      <c r="B1123" s="14" t="s">
        <v>78</v>
      </c>
      <c r="C1123" s="14" t="s">
        <v>64</v>
      </c>
      <c r="D1123" s="14">
        <v>2016</v>
      </c>
      <c r="E1123" s="14">
        <v>2016</v>
      </c>
      <c r="F1123" s="14">
        <v>2017</v>
      </c>
      <c r="G1123" s="30">
        <v>0.34643027683567396</v>
      </c>
      <c r="H1123" s="26">
        <v>84882</v>
      </c>
      <c r="I1123" s="30">
        <v>0.95622296322999278</v>
      </c>
    </row>
    <row r="1124" spans="1:9">
      <c r="A1124" s="13" t="s">
        <v>175</v>
      </c>
      <c r="B1124" s="14" t="s">
        <v>78</v>
      </c>
      <c r="C1124" s="14" t="s">
        <v>64</v>
      </c>
      <c r="D1124" s="14">
        <v>2016</v>
      </c>
      <c r="E1124" s="14">
        <v>2016</v>
      </c>
      <c r="F1124" s="14">
        <v>2017</v>
      </c>
      <c r="G1124" s="30">
        <v>0.29716992137374304</v>
      </c>
      <c r="H1124" s="26">
        <v>12737</v>
      </c>
      <c r="I1124" s="30">
        <v>0.95997889659330715</v>
      </c>
    </row>
    <row r="1125" spans="1:9">
      <c r="A1125" s="13" t="s">
        <v>176</v>
      </c>
      <c r="B1125" s="14" t="s">
        <v>78</v>
      </c>
      <c r="C1125" s="14" t="s">
        <v>64</v>
      </c>
      <c r="D1125" s="14">
        <v>2016</v>
      </c>
      <c r="E1125" s="14">
        <v>2016</v>
      </c>
      <c r="F1125" s="14">
        <v>2017</v>
      </c>
      <c r="G1125" s="30">
        <v>0.35270848182466141</v>
      </c>
      <c r="H1125" s="26">
        <v>9897</v>
      </c>
      <c r="I1125" s="30">
        <v>0.96574941451990637</v>
      </c>
    </row>
    <row r="1126" spans="1:9">
      <c r="A1126" s="13" t="s">
        <v>177</v>
      </c>
      <c r="B1126" s="14" t="s">
        <v>78</v>
      </c>
      <c r="C1126" s="14" t="s">
        <v>64</v>
      </c>
      <c r="D1126" s="14">
        <v>2016</v>
      </c>
      <c r="E1126" s="14">
        <v>2016</v>
      </c>
      <c r="F1126" s="14">
        <v>2017</v>
      </c>
      <c r="G1126" s="30">
        <v>0.33757455268389663</v>
      </c>
      <c r="H1126" s="26">
        <v>1698</v>
      </c>
      <c r="I1126" s="30">
        <v>0.94966442953020136</v>
      </c>
    </row>
    <row r="1127" spans="1:9">
      <c r="A1127" s="13" t="s">
        <v>178</v>
      </c>
      <c r="B1127" s="14" t="s">
        <v>77</v>
      </c>
      <c r="C1127" s="14" t="s">
        <v>64</v>
      </c>
      <c r="D1127" s="14">
        <v>2016</v>
      </c>
      <c r="E1127" s="14">
        <v>2016</v>
      </c>
      <c r="F1127" s="14">
        <v>2017</v>
      </c>
      <c r="G1127" s="30">
        <v>0.45842950824683959</v>
      </c>
      <c r="H1127" s="26">
        <v>119960</v>
      </c>
      <c r="I1127" s="30">
        <v>0.96649962132809097</v>
      </c>
    </row>
    <row r="1128" spans="1:9">
      <c r="A1128" s="13" t="s">
        <v>179</v>
      </c>
      <c r="B1128" s="14" t="s">
        <v>78</v>
      </c>
      <c r="C1128" s="14" t="s">
        <v>64</v>
      </c>
      <c r="D1128" s="14">
        <v>2016</v>
      </c>
      <c r="E1128" s="14">
        <v>2016</v>
      </c>
      <c r="F1128" s="14">
        <v>2017</v>
      </c>
      <c r="G1128" s="30">
        <v>0.35447633399547912</v>
      </c>
      <c r="H1128" s="26">
        <v>5175</v>
      </c>
      <c r="I1128" s="30">
        <v>0.93260046855289236</v>
      </c>
    </row>
    <row r="1129" spans="1:9">
      <c r="A1129" s="13" t="s">
        <v>180</v>
      </c>
      <c r="B1129" s="14" t="s">
        <v>77</v>
      </c>
      <c r="C1129" s="14" t="s">
        <v>64</v>
      </c>
      <c r="D1129" s="14">
        <v>2016</v>
      </c>
      <c r="E1129" s="14">
        <v>2016</v>
      </c>
      <c r="F1129" s="14">
        <v>2017</v>
      </c>
      <c r="G1129" s="30">
        <v>0.29300373211181507</v>
      </c>
      <c r="H1129" s="26">
        <v>71129</v>
      </c>
      <c r="I1129" s="30">
        <v>0.92519510926118631</v>
      </c>
    </row>
    <row r="1130" spans="1:9">
      <c r="A1130" s="13" t="s">
        <v>181</v>
      </c>
      <c r="B1130" s="14" t="s">
        <v>77</v>
      </c>
      <c r="C1130" s="14" t="s">
        <v>64</v>
      </c>
      <c r="D1130" s="14">
        <v>2016</v>
      </c>
      <c r="E1130" s="14">
        <v>2016</v>
      </c>
      <c r="F1130" s="14">
        <v>2017</v>
      </c>
      <c r="G1130" s="30">
        <v>0.32860848464563636</v>
      </c>
      <c r="H1130" s="26">
        <v>19636</v>
      </c>
      <c r="I1130" s="30">
        <v>0.91692738734531876</v>
      </c>
    </row>
    <row r="1131" spans="1:9">
      <c r="A1131" s="13" t="s">
        <v>182</v>
      </c>
      <c r="B1131" s="14" t="s">
        <v>78</v>
      </c>
      <c r="C1131" s="14" t="s">
        <v>64</v>
      </c>
      <c r="D1131" s="14">
        <v>2016</v>
      </c>
      <c r="E1131" s="14">
        <v>2016</v>
      </c>
      <c r="F1131" s="14">
        <v>2017</v>
      </c>
      <c r="G1131" s="30">
        <v>0.39378413204884333</v>
      </c>
      <c r="H1131" s="26">
        <v>12835</v>
      </c>
      <c r="I1131" s="30">
        <v>0.95683614134486361</v>
      </c>
    </row>
    <row r="1132" spans="1:9">
      <c r="A1132" s="56" t="s">
        <v>183</v>
      </c>
      <c r="B1132" s="14" t="s">
        <v>66</v>
      </c>
      <c r="C1132" s="14" t="s">
        <v>65</v>
      </c>
      <c r="D1132" s="14">
        <v>2016</v>
      </c>
      <c r="E1132" s="14">
        <v>2017</v>
      </c>
      <c r="F1132" s="14">
        <v>2017</v>
      </c>
      <c r="G1132" s="30">
        <v>0.29502042182294036</v>
      </c>
      <c r="H1132" s="26">
        <v>4005751</v>
      </c>
      <c r="I1132" s="30">
        <v>0.92046131627716199</v>
      </c>
    </row>
    <row r="1133" spans="1:9">
      <c r="A1133" s="56" t="s">
        <v>184</v>
      </c>
      <c r="B1133" s="14" t="s">
        <v>77</v>
      </c>
      <c r="C1133" s="14" t="s">
        <v>65</v>
      </c>
      <c r="D1133" s="14">
        <v>2016</v>
      </c>
      <c r="E1133" s="14">
        <v>2017</v>
      </c>
      <c r="F1133" s="14">
        <v>2017</v>
      </c>
      <c r="G1133" s="30">
        <v>0.2418948014626725</v>
      </c>
      <c r="H1133" s="26">
        <v>108753</v>
      </c>
      <c r="I1133" s="30">
        <v>0.92575441583315599</v>
      </c>
    </row>
    <row r="1134" spans="1:9">
      <c r="A1134" s="56" t="s">
        <v>185</v>
      </c>
      <c r="B1134" s="14" t="s">
        <v>78</v>
      </c>
      <c r="C1134" s="14" t="s">
        <v>65</v>
      </c>
      <c r="D1134" s="14">
        <v>2016</v>
      </c>
      <c r="E1134" s="14">
        <v>2017</v>
      </c>
      <c r="F1134" s="14">
        <v>2017</v>
      </c>
      <c r="G1134" s="30">
        <v>0.41246290801186941</v>
      </c>
      <c r="H1134" s="26">
        <v>139</v>
      </c>
      <c r="I1134" s="30">
        <v>0.95862068965517244</v>
      </c>
    </row>
    <row r="1135" spans="1:9">
      <c r="A1135" s="56" t="s">
        <v>186</v>
      </c>
      <c r="B1135" s="14" t="s">
        <v>78</v>
      </c>
      <c r="C1135" s="14" t="s">
        <v>65</v>
      </c>
      <c r="D1135" s="14">
        <v>2016</v>
      </c>
      <c r="E1135" s="14">
        <v>2017</v>
      </c>
      <c r="F1135" s="14">
        <v>2017</v>
      </c>
      <c r="G1135" s="30">
        <v>0.36324786324786323</v>
      </c>
      <c r="H1135" s="26">
        <v>3060</v>
      </c>
      <c r="I1135" s="30">
        <v>0.92140921409214094</v>
      </c>
    </row>
    <row r="1136" spans="1:9">
      <c r="A1136" s="56" t="s">
        <v>187</v>
      </c>
      <c r="B1136" s="14" t="s">
        <v>78</v>
      </c>
      <c r="C1136" s="14" t="s">
        <v>65</v>
      </c>
      <c r="D1136" s="14">
        <v>2016</v>
      </c>
      <c r="E1136" s="14">
        <v>2017</v>
      </c>
      <c r="F1136" s="14">
        <v>2017</v>
      </c>
      <c r="G1136" s="30">
        <v>0.3650288536892351</v>
      </c>
      <c r="H1136" s="26">
        <v>30742</v>
      </c>
      <c r="I1136" s="30">
        <v>0.93877301737563745</v>
      </c>
    </row>
    <row r="1137" spans="1:9">
      <c r="A1137" s="56" t="s">
        <v>188</v>
      </c>
      <c r="B1137" s="14" t="s">
        <v>78</v>
      </c>
      <c r="C1137" s="14" t="s">
        <v>65</v>
      </c>
      <c r="D1137" s="14">
        <v>2016</v>
      </c>
      <c r="E1137" s="14">
        <v>2017</v>
      </c>
      <c r="F1137" s="14">
        <v>2017</v>
      </c>
      <c r="G1137" s="30">
        <v>0.38977915969066412</v>
      </c>
      <c r="H1137" s="26">
        <v>4889</v>
      </c>
      <c r="I1137" s="30">
        <v>0.93106075033326985</v>
      </c>
    </row>
    <row r="1138" spans="1:9">
      <c r="A1138" s="56" t="s">
        <v>189</v>
      </c>
      <c r="B1138" s="14" t="s">
        <v>78</v>
      </c>
      <c r="C1138" s="14" t="s">
        <v>65</v>
      </c>
      <c r="D1138" s="14">
        <v>2016</v>
      </c>
      <c r="E1138" s="14">
        <v>2017</v>
      </c>
      <c r="F1138" s="14">
        <v>2017</v>
      </c>
      <c r="G1138" s="30">
        <v>0.15454834943211973</v>
      </c>
      <c r="H1138" s="26">
        <v>1456</v>
      </c>
      <c r="I1138" s="30">
        <v>0.96551724137931039</v>
      </c>
    </row>
    <row r="1139" spans="1:9">
      <c r="A1139" s="56" t="s">
        <v>190</v>
      </c>
      <c r="B1139" s="14" t="s">
        <v>77</v>
      </c>
      <c r="C1139" s="14" t="s">
        <v>65</v>
      </c>
      <c r="D1139" s="14">
        <v>2016</v>
      </c>
      <c r="E1139" s="14">
        <v>2017</v>
      </c>
      <c r="F1139" s="14">
        <v>2017</v>
      </c>
      <c r="G1139" s="30">
        <v>0.22643717531540788</v>
      </c>
      <c r="H1139" s="26">
        <v>63464</v>
      </c>
      <c r="I1139" s="30">
        <v>0.93048896708452455</v>
      </c>
    </row>
    <row r="1140" spans="1:9">
      <c r="A1140" s="56" t="s">
        <v>191</v>
      </c>
      <c r="B1140" s="14" t="s">
        <v>78</v>
      </c>
      <c r="C1140" s="14" t="s">
        <v>65</v>
      </c>
      <c r="D1140" s="14">
        <v>2016</v>
      </c>
      <c r="E1140" s="14">
        <v>2017</v>
      </c>
      <c r="F1140" s="14">
        <v>2017</v>
      </c>
      <c r="G1140" s="30">
        <v>0.41911223739066461</v>
      </c>
      <c r="H1140" s="26">
        <v>5127</v>
      </c>
      <c r="I1140" s="30">
        <v>0.97731605032405644</v>
      </c>
    </row>
    <row r="1141" spans="1:9">
      <c r="A1141" s="56" t="s">
        <v>192</v>
      </c>
      <c r="B1141" s="14" t="s">
        <v>78</v>
      </c>
      <c r="C1141" s="14" t="s">
        <v>65</v>
      </c>
      <c r="D1141" s="14">
        <v>2016</v>
      </c>
      <c r="E1141" s="14">
        <v>2017</v>
      </c>
      <c r="F1141" s="14">
        <v>2017</v>
      </c>
      <c r="G1141" s="30">
        <v>0.30476947943659083</v>
      </c>
      <c r="H1141" s="26">
        <v>11879</v>
      </c>
      <c r="I1141" s="30">
        <v>0.93037280701754388</v>
      </c>
    </row>
    <row r="1142" spans="1:9">
      <c r="A1142" s="98" t="s">
        <v>134</v>
      </c>
      <c r="B1142" s="14" t="s">
        <v>77</v>
      </c>
      <c r="C1142" s="14" t="s">
        <v>65</v>
      </c>
      <c r="D1142" s="14">
        <v>2016</v>
      </c>
      <c r="E1142" s="14">
        <v>2017</v>
      </c>
      <c r="F1142" s="14">
        <v>2017</v>
      </c>
      <c r="G1142" s="30">
        <v>0.4469579002852786</v>
      </c>
      <c r="H1142" s="26">
        <v>222164</v>
      </c>
      <c r="I1142" s="30">
        <v>0.95028380534418078</v>
      </c>
    </row>
    <row r="1143" spans="1:9">
      <c r="A1143" s="98" t="s">
        <v>135</v>
      </c>
      <c r="B1143" s="14" t="s">
        <v>78</v>
      </c>
      <c r="C1143" s="14" t="s">
        <v>65</v>
      </c>
      <c r="D1143" s="14">
        <v>2016</v>
      </c>
      <c r="E1143" s="14">
        <v>2017</v>
      </c>
      <c r="F1143" s="14">
        <v>2017</v>
      </c>
      <c r="G1143" s="30">
        <v>0.2778440257572144</v>
      </c>
      <c r="H1143" s="26">
        <v>3495</v>
      </c>
      <c r="I1143" s="30">
        <v>0.97245409015025042</v>
      </c>
    </row>
    <row r="1144" spans="1:9">
      <c r="A1144" s="98" t="s">
        <v>136</v>
      </c>
      <c r="B1144" s="14" t="s">
        <v>78</v>
      </c>
      <c r="C1144" s="14" t="s">
        <v>65</v>
      </c>
      <c r="D1144" s="14">
        <v>2016</v>
      </c>
      <c r="E1144" s="14">
        <v>2017</v>
      </c>
      <c r="F1144" s="14">
        <v>2017</v>
      </c>
      <c r="G1144" s="30">
        <v>0.3531343069360221</v>
      </c>
      <c r="H1144" s="26">
        <v>19683</v>
      </c>
      <c r="I1144" s="30">
        <v>0.91357623578556513</v>
      </c>
    </row>
    <row r="1145" spans="1:9">
      <c r="A1145" s="98" t="s">
        <v>137</v>
      </c>
      <c r="B1145" s="14" t="s">
        <v>78</v>
      </c>
      <c r="C1145" s="14" t="s">
        <v>65</v>
      </c>
      <c r="D1145" s="14">
        <v>2016</v>
      </c>
      <c r="E1145" s="14">
        <v>2017</v>
      </c>
      <c r="F1145" s="14">
        <v>2017</v>
      </c>
      <c r="G1145" s="30">
        <v>0.43948710964916876</v>
      </c>
      <c r="H1145" s="26">
        <v>41953</v>
      </c>
      <c r="I1145" s="30">
        <v>0.96565772816204398</v>
      </c>
    </row>
    <row r="1146" spans="1:9">
      <c r="A1146" s="98" t="s">
        <v>138</v>
      </c>
      <c r="B1146" s="14" t="s">
        <v>78</v>
      </c>
      <c r="C1146" s="14" t="s">
        <v>65</v>
      </c>
      <c r="D1146" s="14">
        <v>2016</v>
      </c>
      <c r="E1146" s="14">
        <v>2017</v>
      </c>
      <c r="F1146" s="14">
        <v>2017</v>
      </c>
      <c r="G1146" s="30">
        <v>0.31576262540384287</v>
      </c>
      <c r="H1146" s="26">
        <v>1857</v>
      </c>
      <c r="I1146" s="30">
        <v>0.95377503852080125</v>
      </c>
    </row>
    <row r="1147" spans="1:9">
      <c r="A1147" s="98" t="s">
        <v>139</v>
      </c>
      <c r="B1147" s="14" t="s">
        <v>78</v>
      </c>
      <c r="C1147" s="14" t="s">
        <v>65</v>
      </c>
      <c r="D1147" s="14">
        <v>2016</v>
      </c>
      <c r="E1147" s="14">
        <v>2017</v>
      </c>
      <c r="F1147" s="14">
        <v>2017</v>
      </c>
      <c r="G1147" s="30">
        <v>0.38435415169246651</v>
      </c>
      <c r="H1147" s="26">
        <v>159354</v>
      </c>
      <c r="I1147" s="30">
        <v>0.95781166415223629</v>
      </c>
    </row>
    <row r="1148" spans="1:9">
      <c r="A1148" s="98" t="s">
        <v>140</v>
      </c>
      <c r="B1148" s="14" t="s">
        <v>78</v>
      </c>
      <c r="C1148" s="14" t="s">
        <v>65</v>
      </c>
      <c r="D1148" s="14">
        <v>2016</v>
      </c>
      <c r="E1148" s="14">
        <v>2017</v>
      </c>
      <c r="F1148" s="14">
        <v>2017</v>
      </c>
      <c r="G1148" s="30">
        <v>0.4115360479709943</v>
      </c>
      <c r="H1148" s="26">
        <v>23609</v>
      </c>
      <c r="I1148" s="30">
        <v>0.9610437189611658</v>
      </c>
    </row>
    <row r="1149" spans="1:9">
      <c r="A1149" s="98" t="s">
        <v>141</v>
      </c>
      <c r="B1149" s="14" t="s">
        <v>78</v>
      </c>
      <c r="C1149" s="14" t="s">
        <v>65</v>
      </c>
      <c r="D1149" s="14">
        <v>2016</v>
      </c>
      <c r="E1149" s="14">
        <v>2017</v>
      </c>
      <c r="F1149" s="14">
        <v>2017</v>
      </c>
      <c r="G1149" s="30">
        <v>0.3674617737003058</v>
      </c>
      <c r="H1149" s="26">
        <v>12016</v>
      </c>
      <c r="I1149" s="30">
        <v>0.95943787927179813</v>
      </c>
    </row>
    <row r="1150" spans="1:9">
      <c r="A1150" s="98" t="s">
        <v>142</v>
      </c>
      <c r="B1150" s="14" t="s">
        <v>78</v>
      </c>
      <c r="C1150" s="14" t="s">
        <v>65</v>
      </c>
      <c r="D1150" s="14">
        <v>2016</v>
      </c>
      <c r="E1150" s="14">
        <v>2017</v>
      </c>
      <c r="F1150" s="14">
        <v>2017</v>
      </c>
      <c r="G1150" s="30">
        <v>0.37692882030861125</v>
      </c>
      <c r="H1150" s="26">
        <v>3029</v>
      </c>
      <c r="I1150" s="30">
        <v>0.93142681426814267</v>
      </c>
    </row>
    <row r="1151" spans="1:9">
      <c r="A1151" s="98" t="s">
        <v>143</v>
      </c>
      <c r="B1151" s="14" t="s">
        <v>79</v>
      </c>
      <c r="C1151" s="14" t="s">
        <v>65</v>
      </c>
      <c r="D1151" s="14">
        <v>2016</v>
      </c>
      <c r="E1151" s="14">
        <v>2017</v>
      </c>
      <c r="F1151" s="14">
        <v>2017</v>
      </c>
      <c r="G1151" s="30">
        <v>0.2427558766944119</v>
      </c>
      <c r="H1151" s="26">
        <v>971074</v>
      </c>
      <c r="I1151" s="30">
        <v>0.87843113841789511</v>
      </c>
    </row>
    <row r="1152" spans="1:9">
      <c r="A1152" s="98" t="s">
        <v>144</v>
      </c>
      <c r="B1152" s="14" t="s">
        <v>78</v>
      </c>
      <c r="C1152" s="14" t="s">
        <v>65</v>
      </c>
      <c r="D1152" s="14">
        <v>2016</v>
      </c>
      <c r="E1152" s="14">
        <v>2017</v>
      </c>
      <c r="F1152" s="14">
        <v>2017</v>
      </c>
      <c r="G1152" s="30">
        <v>0.39749548704390714</v>
      </c>
      <c r="H1152" s="26">
        <v>27965</v>
      </c>
      <c r="I1152" s="30">
        <v>0.96674387250665472</v>
      </c>
    </row>
    <row r="1153" spans="1:9">
      <c r="A1153" s="98" t="s">
        <v>145</v>
      </c>
      <c r="B1153" s="14" t="s">
        <v>78</v>
      </c>
      <c r="C1153" s="14" t="s">
        <v>65</v>
      </c>
      <c r="D1153" s="14">
        <v>2016</v>
      </c>
      <c r="E1153" s="14">
        <v>2017</v>
      </c>
      <c r="F1153" s="14">
        <v>2017</v>
      </c>
      <c r="G1153" s="30">
        <v>0.21237796223818331</v>
      </c>
      <c r="H1153" s="26">
        <v>9876</v>
      </c>
      <c r="I1153" s="30">
        <v>0.94570525711002584</v>
      </c>
    </row>
    <row r="1154" spans="1:9">
      <c r="A1154" s="98" t="s">
        <v>146</v>
      </c>
      <c r="B1154" s="14" t="s">
        <v>78</v>
      </c>
      <c r="C1154" s="14" t="s">
        <v>65</v>
      </c>
      <c r="D1154" s="14">
        <v>2016</v>
      </c>
      <c r="E1154" s="14">
        <v>2017</v>
      </c>
      <c r="F1154" s="14">
        <v>2017</v>
      </c>
      <c r="G1154" s="30">
        <v>0.38039457459926018</v>
      </c>
      <c r="H1154" s="26">
        <v>1851</v>
      </c>
      <c r="I1154" s="30">
        <v>0.95314109165808447</v>
      </c>
    </row>
    <row r="1155" spans="1:9">
      <c r="A1155" s="98" t="s">
        <v>147</v>
      </c>
      <c r="B1155" s="14" t="s">
        <v>78</v>
      </c>
      <c r="C1155" s="14" t="s">
        <v>65</v>
      </c>
      <c r="D1155" s="14">
        <v>2016</v>
      </c>
      <c r="E1155" s="14">
        <v>2017</v>
      </c>
      <c r="F1155" s="14">
        <v>2017</v>
      </c>
      <c r="G1155" s="30">
        <v>0.28582154621197442</v>
      </c>
      <c r="H1155" s="26">
        <v>11801</v>
      </c>
      <c r="I1155" s="30">
        <v>0.94528997116308877</v>
      </c>
    </row>
    <row r="1156" spans="1:9">
      <c r="A1156" s="98" t="s">
        <v>148</v>
      </c>
      <c r="B1156" s="14" t="s">
        <v>78</v>
      </c>
      <c r="C1156" s="14" t="s">
        <v>65</v>
      </c>
      <c r="D1156" s="14">
        <v>2016</v>
      </c>
      <c r="E1156" s="14">
        <v>2017</v>
      </c>
      <c r="F1156" s="14">
        <v>2017</v>
      </c>
      <c r="G1156" s="30">
        <v>0.38629190480252495</v>
      </c>
      <c r="H1156" s="26">
        <v>54342</v>
      </c>
      <c r="I1156" s="30">
        <v>0.97179849425061249</v>
      </c>
    </row>
    <row r="1157" spans="1:9">
      <c r="A1157" s="98" t="s">
        <v>149</v>
      </c>
      <c r="B1157" s="14" t="s">
        <v>78</v>
      </c>
      <c r="C1157" s="14" t="s">
        <v>65</v>
      </c>
      <c r="D1157" s="14">
        <v>2016</v>
      </c>
      <c r="E1157" s="14">
        <v>2017</v>
      </c>
      <c r="F1157" s="14">
        <v>2017</v>
      </c>
      <c r="G1157" s="30">
        <v>0.32934315531000613</v>
      </c>
      <c r="H1157" s="26">
        <v>1073</v>
      </c>
      <c r="I1157" s="30">
        <v>0.95803571428571432</v>
      </c>
    </row>
    <row r="1158" spans="1:9">
      <c r="A1158" s="98" t="s">
        <v>150</v>
      </c>
      <c r="B1158" s="14" t="s">
        <v>78</v>
      </c>
      <c r="C1158" s="14" t="s">
        <v>65</v>
      </c>
      <c r="D1158" s="14">
        <v>2016</v>
      </c>
      <c r="E1158" s="14">
        <v>2017</v>
      </c>
      <c r="F1158" s="14">
        <v>2017</v>
      </c>
      <c r="G1158" s="30">
        <v>0.19484911550468262</v>
      </c>
      <c r="H1158" s="26">
        <v>749</v>
      </c>
      <c r="I1158" s="30">
        <v>0.89700598802395215</v>
      </c>
    </row>
    <row r="1159" spans="1:9">
      <c r="A1159" s="98" t="s">
        <v>151</v>
      </c>
      <c r="B1159" s="14" t="s">
        <v>78</v>
      </c>
      <c r="C1159" s="14" t="s">
        <v>65</v>
      </c>
      <c r="D1159" s="14">
        <v>2016</v>
      </c>
      <c r="E1159" s="14">
        <v>2017</v>
      </c>
      <c r="F1159" s="14">
        <v>2017</v>
      </c>
      <c r="G1159" s="30">
        <v>0.23951170019164802</v>
      </c>
      <c r="H1159" s="26">
        <v>44616</v>
      </c>
      <c r="I1159" s="30">
        <v>0.96663489037178263</v>
      </c>
    </row>
    <row r="1160" spans="1:9">
      <c r="A1160" s="98" t="s">
        <v>152</v>
      </c>
      <c r="B1160" s="14" t="s">
        <v>78</v>
      </c>
      <c r="C1160" s="14" t="s">
        <v>65</v>
      </c>
      <c r="D1160" s="14">
        <v>2016</v>
      </c>
      <c r="E1160" s="14">
        <v>2017</v>
      </c>
      <c r="F1160" s="14">
        <v>2017</v>
      </c>
      <c r="G1160" s="30">
        <v>0.20737871129808419</v>
      </c>
      <c r="H1160" s="26">
        <v>6852</v>
      </c>
      <c r="I1160" s="30">
        <v>0.9499514765007625</v>
      </c>
    </row>
    <row r="1161" spans="1:9">
      <c r="A1161" s="98" t="s">
        <v>153</v>
      </c>
      <c r="B1161" s="14" t="s">
        <v>78</v>
      </c>
      <c r="C1161" s="14" t="s">
        <v>65</v>
      </c>
      <c r="D1161" s="14">
        <v>2016</v>
      </c>
      <c r="E1161" s="14">
        <v>2017</v>
      </c>
      <c r="F1161" s="14">
        <v>2017</v>
      </c>
      <c r="G1161" s="30">
        <v>0.27942145876148744</v>
      </c>
      <c r="H1161" s="26">
        <v>7206</v>
      </c>
      <c r="I1161" s="30">
        <v>0.92598303777949109</v>
      </c>
    </row>
    <row r="1162" spans="1:9">
      <c r="A1162" s="98" t="s">
        <v>154</v>
      </c>
      <c r="B1162" s="14" t="s">
        <v>77</v>
      </c>
      <c r="C1162" s="14" t="s">
        <v>65</v>
      </c>
      <c r="D1162" s="14">
        <v>2016</v>
      </c>
      <c r="E1162" s="14">
        <v>2017</v>
      </c>
      <c r="F1162" s="14">
        <v>2017</v>
      </c>
      <c r="G1162" s="30">
        <v>0.25848006550956215</v>
      </c>
      <c r="H1162" s="26">
        <v>238635</v>
      </c>
      <c r="I1162" s="30">
        <v>0.92775028283291672</v>
      </c>
    </row>
    <row r="1163" spans="1:9">
      <c r="A1163" s="98" t="s">
        <v>155</v>
      </c>
      <c r="B1163" s="14" t="s">
        <v>77</v>
      </c>
      <c r="C1163" s="14" t="s">
        <v>65</v>
      </c>
      <c r="D1163" s="14">
        <v>2016</v>
      </c>
      <c r="E1163" s="14">
        <v>2017</v>
      </c>
      <c r="F1163" s="14">
        <v>2017</v>
      </c>
      <c r="G1163" s="30">
        <v>0.23822529834417044</v>
      </c>
      <c r="H1163" s="26">
        <v>15351</v>
      </c>
      <c r="I1163" s="30">
        <v>0.88412140759085411</v>
      </c>
    </row>
    <row r="1164" spans="1:9">
      <c r="A1164" s="98" t="s">
        <v>156</v>
      </c>
      <c r="B1164" s="14" t="s">
        <v>78</v>
      </c>
      <c r="C1164" s="14" t="s">
        <v>65</v>
      </c>
      <c r="D1164" s="14">
        <v>2016</v>
      </c>
      <c r="E1164" s="14">
        <v>2017</v>
      </c>
      <c r="F1164" s="14">
        <v>2017</v>
      </c>
      <c r="G1164" s="30">
        <v>0.28975932043416708</v>
      </c>
      <c r="H1164" s="26">
        <v>1842</v>
      </c>
      <c r="I1164" s="30">
        <v>0.89853658536585368</v>
      </c>
    </row>
    <row r="1165" spans="1:9">
      <c r="A1165" s="98" t="s">
        <v>157</v>
      </c>
      <c r="B1165" s="14" t="s">
        <v>78</v>
      </c>
      <c r="C1165" s="14" t="s">
        <v>65</v>
      </c>
      <c r="D1165" s="14">
        <v>2016</v>
      </c>
      <c r="E1165" s="14">
        <v>2017</v>
      </c>
      <c r="F1165" s="14">
        <v>2017</v>
      </c>
      <c r="G1165" s="30">
        <v>0.30765832175076818</v>
      </c>
      <c r="H1165" s="26">
        <v>262523</v>
      </c>
      <c r="I1165" s="30">
        <v>0.90603278688524591</v>
      </c>
    </row>
    <row r="1166" spans="1:9">
      <c r="A1166" s="98" t="s">
        <v>158</v>
      </c>
      <c r="B1166" s="14" t="s">
        <v>77</v>
      </c>
      <c r="C1166" s="14" t="s">
        <v>65</v>
      </c>
      <c r="D1166" s="14">
        <v>2016</v>
      </c>
      <c r="E1166" s="14">
        <v>2017</v>
      </c>
      <c r="F1166" s="14">
        <v>2017</v>
      </c>
      <c r="G1166" s="30">
        <v>0.35798848028356223</v>
      </c>
      <c r="H1166" s="26">
        <v>201995</v>
      </c>
      <c r="I1166" s="30">
        <v>0.93537422841292706</v>
      </c>
    </row>
    <row r="1167" spans="1:9">
      <c r="A1167" s="98" t="s">
        <v>159</v>
      </c>
      <c r="B1167" s="14" t="s">
        <v>78</v>
      </c>
      <c r="C1167" s="14" t="s">
        <v>65</v>
      </c>
      <c r="D1167" s="14">
        <v>2016</v>
      </c>
      <c r="E1167" s="14">
        <v>2017</v>
      </c>
      <c r="F1167" s="14">
        <v>2017</v>
      </c>
      <c r="G1167" s="30">
        <v>0.26907030646407415</v>
      </c>
      <c r="H1167" s="26">
        <v>5224</v>
      </c>
      <c r="I1167" s="30">
        <v>0.96241709653647756</v>
      </c>
    </row>
    <row r="1168" spans="1:9">
      <c r="A1168" s="98" t="s">
        <v>160</v>
      </c>
      <c r="B1168" s="14" t="s">
        <v>78</v>
      </c>
      <c r="C1168" s="14" t="s">
        <v>65</v>
      </c>
      <c r="D1168" s="14">
        <v>2016</v>
      </c>
      <c r="E1168" s="14">
        <v>2017</v>
      </c>
      <c r="F1168" s="14">
        <v>2017</v>
      </c>
      <c r="G1168" s="30">
        <v>0.40323171691283921</v>
      </c>
      <c r="H1168" s="26">
        <v>358723</v>
      </c>
      <c r="I1168" s="30">
        <v>0.9187518888655537</v>
      </c>
    </row>
    <row r="1169" spans="1:9">
      <c r="A1169" s="98" t="s">
        <v>161</v>
      </c>
      <c r="B1169" s="14" t="s">
        <v>77</v>
      </c>
      <c r="C1169" s="14" t="s">
        <v>65</v>
      </c>
      <c r="D1169" s="14">
        <v>2016</v>
      </c>
      <c r="E1169" s="14">
        <v>2017</v>
      </c>
      <c r="F1169" s="14">
        <v>2017</v>
      </c>
      <c r="G1169" s="30">
        <v>0.29078804478191278</v>
      </c>
      <c r="H1169" s="26">
        <v>266698</v>
      </c>
      <c r="I1169" s="30">
        <v>0.91085071430766973</v>
      </c>
    </row>
    <row r="1170" spans="1:9">
      <c r="A1170" s="98" t="s">
        <v>162</v>
      </c>
      <c r="B1170" s="14" t="s">
        <v>77</v>
      </c>
      <c r="C1170" s="14" t="s">
        <v>65</v>
      </c>
      <c r="D1170" s="14">
        <v>2016</v>
      </c>
      <c r="E1170" s="14">
        <v>2017</v>
      </c>
      <c r="F1170" s="14">
        <v>2017</v>
      </c>
      <c r="G1170" s="30">
        <v>0.21939715689715689</v>
      </c>
      <c r="H1170" s="26">
        <v>50005</v>
      </c>
      <c r="I1170" s="30">
        <v>0.9145694637500914</v>
      </c>
    </row>
    <row r="1171" spans="1:9">
      <c r="A1171" s="98" t="s">
        <v>163</v>
      </c>
      <c r="B1171" s="14" t="s">
        <v>78</v>
      </c>
      <c r="C1171" s="14" t="s">
        <v>65</v>
      </c>
      <c r="D1171" s="14">
        <v>2016</v>
      </c>
      <c r="E1171" s="14">
        <v>2017</v>
      </c>
      <c r="F1171" s="14">
        <v>2017</v>
      </c>
      <c r="G1171" s="30">
        <v>0.36437948399786152</v>
      </c>
      <c r="H1171" s="26">
        <v>110415</v>
      </c>
      <c r="I1171" s="30">
        <v>0.96015548231693004</v>
      </c>
    </row>
    <row r="1172" spans="1:9">
      <c r="A1172" s="98" t="s">
        <v>164</v>
      </c>
      <c r="B1172" s="14" t="s">
        <v>77</v>
      </c>
      <c r="C1172" s="14" t="s">
        <v>65</v>
      </c>
      <c r="D1172" s="14">
        <v>2016</v>
      </c>
      <c r="E1172" s="14">
        <v>2017</v>
      </c>
      <c r="F1172" s="14">
        <v>2017</v>
      </c>
      <c r="G1172" s="30">
        <v>0.27350917431192662</v>
      </c>
      <c r="H1172" s="26">
        <v>17172</v>
      </c>
      <c r="I1172" s="30">
        <v>0.93979859894921192</v>
      </c>
    </row>
    <row r="1173" spans="1:9">
      <c r="A1173" s="98" t="s">
        <v>165</v>
      </c>
      <c r="B1173" s="14" t="s">
        <v>77</v>
      </c>
      <c r="C1173" s="14" t="s">
        <v>65</v>
      </c>
      <c r="D1173" s="14">
        <v>2016</v>
      </c>
      <c r="E1173" s="14">
        <v>2017</v>
      </c>
      <c r="F1173" s="14">
        <v>2017</v>
      </c>
      <c r="G1173" s="30">
        <v>0.1724852127395981</v>
      </c>
      <c r="H1173" s="26">
        <v>27149</v>
      </c>
      <c r="I1173" s="30">
        <v>0.93071648954405206</v>
      </c>
    </row>
    <row r="1174" spans="1:9">
      <c r="A1174" s="98" t="s">
        <v>166</v>
      </c>
      <c r="B1174" s="14" t="s">
        <v>77</v>
      </c>
      <c r="C1174" s="14" t="s">
        <v>65</v>
      </c>
      <c r="D1174" s="14">
        <v>2016</v>
      </c>
      <c r="E1174" s="14">
        <v>2017</v>
      </c>
      <c r="F1174" s="14">
        <v>2017</v>
      </c>
      <c r="G1174" s="30">
        <v>0.25046781814999797</v>
      </c>
      <c r="H1174" s="26">
        <v>37210</v>
      </c>
      <c r="I1174" s="30">
        <v>0.95525376736066536</v>
      </c>
    </row>
    <row r="1175" spans="1:9">
      <c r="A1175" s="98" t="s">
        <v>167</v>
      </c>
      <c r="B1175" s="14" t="s">
        <v>77</v>
      </c>
      <c r="C1175" s="14" t="s">
        <v>65</v>
      </c>
      <c r="D1175" s="14">
        <v>2016</v>
      </c>
      <c r="E1175" s="14">
        <v>2017</v>
      </c>
      <c r="F1175" s="14">
        <v>2017</v>
      </c>
      <c r="G1175" s="30">
        <v>0.21542106033652886</v>
      </c>
      <c r="H1175" s="26">
        <v>97120</v>
      </c>
      <c r="I1175" s="30">
        <v>0.95225022060986375</v>
      </c>
    </row>
    <row r="1176" spans="1:9">
      <c r="A1176" s="98" t="s">
        <v>168</v>
      </c>
      <c r="B1176" s="14" t="s">
        <v>77</v>
      </c>
      <c r="C1176" s="14" t="s">
        <v>65</v>
      </c>
      <c r="D1176" s="14">
        <v>2016</v>
      </c>
      <c r="E1176" s="14">
        <v>2017</v>
      </c>
      <c r="F1176" s="14">
        <v>2017</v>
      </c>
      <c r="G1176" s="30">
        <v>0.30238607933682676</v>
      </c>
      <c r="H1176" s="26">
        <v>24294</v>
      </c>
      <c r="I1176" s="30">
        <v>0.93528392685274298</v>
      </c>
    </row>
    <row r="1177" spans="1:9">
      <c r="A1177" s="98" t="s">
        <v>169</v>
      </c>
      <c r="B1177" s="14" t="s">
        <v>78</v>
      </c>
      <c r="C1177" s="14" t="s">
        <v>65</v>
      </c>
      <c r="D1177" s="14">
        <v>2016</v>
      </c>
      <c r="E1177" s="14">
        <v>2017</v>
      </c>
      <c r="F1177" s="14">
        <v>2017</v>
      </c>
      <c r="G1177" s="30">
        <v>0.36097323304607326</v>
      </c>
      <c r="H1177" s="26">
        <v>23708</v>
      </c>
      <c r="I1177" s="30">
        <v>0.94919325779717345</v>
      </c>
    </row>
    <row r="1178" spans="1:9">
      <c r="A1178" s="98" t="s">
        <v>170</v>
      </c>
      <c r="B1178" s="14" t="s">
        <v>78</v>
      </c>
      <c r="C1178" s="14" t="s">
        <v>65</v>
      </c>
      <c r="D1178" s="14">
        <v>2016</v>
      </c>
      <c r="E1178" s="14">
        <v>2017</v>
      </c>
      <c r="F1178" s="14">
        <v>2017</v>
      </c>
      <c r="G1178" s="30">
        <v>0.3125</v>
      </c>
      <c r="H1178" s="26">
        <v>260</v>
      </c>
      <c r="I1178" s="30">
        <v>0.91872791519434627</v>
      </c>
    </row>
    <row r="1179" spans="1:9">
      <c r="A1179" s="98" t="s">
        <v>171</v>
      </c>
      <c r="B1179" s="14" t="s">
        <v>78</v>
      </c>
      <c r="C1179" s="14" t="s">
        <v>65</v>
      </c>
      <c r="D1179" s="14">
        <v>2016</v>
      </c>
      <c r="E1179" s="14">
        <v>2017</v>
      </c>
      <c r="F1179" s="14">
        <v>2017</v>
      </c>
      <c r="G1179" s="30">
        <v>0.33796976695360065</v>
      </c>
      <c r="H1179" s="26">
        <v>6439</v>
      </c>
      <c r="I1179" s="30">
        <v>0.96406647701751758</v>
      </c>
    </row>
    <row r="1180" spans="1:9">
      <c r="A1180" s="98" t="s">
        <v>172</v>
      </c>
      <c r="B1180" s="14" t="s">
        <v>77</v>
      </c>
      <c r="C1180" s="14" t="s">
        <v>65</v>
      </c>
      <c r="D1180" s="14">
        <v>2016</v>
      </c>
      <c r="E1180" s="14">
        <v>2017</v>
      </c>
      <c r="F1180" s="14">
        <v>2017</v>
      </c>
      <c r="G1180" s="30">
        <v>0.31586420142613741</v>
      </c>
      <c r="H1180" s="26">
        <v>40044</v>
      </c>
      <c r="I1180" s="30">
        <v>0.93340481573856082</v>
      </c>
    </row>
    <row r="1181" spans="1:9">
      <c r="A1181" s="98" t="s">
        <v>173</v>
      </c>
      <c r="B1181" s="14" t="s">
        <v>77</v>
      </c>
      <c r="C1181" s="14" t="s">
        <v>65</v>
      </c>
      <c r="D1181" s="14">
        <v>2016</v>
      </c>
      <c r="E1181" s="14">
        <v>2017</v>
      </c>
      <c r="F1181" s="14">
        <v>2017</v>
      </c>
      <c r="G1181" s="30">
        <v>0.24220573298287237</v>
      </c>
      <c r="H1181" s="26">
        <v>31238</v>
      </c>
      <c r="I1181" s="30">
        <v>0.92628395208160363</v>
      </c>
    </row>
    <row r="1182" spans="1:9">
      <c r="A1182" s="98" t="s">
        <v>174</v>
      </c>
      <c r="B1182" s="14" t="s">
        <v>78</v>
      </c>
      <c r="C1182" s="14" t="s">
        <v>65</v>
      </c>
      <c r="D1182" s="14">
        <v>2016</v>
      </c>
      <c r="E1182" s="14">
        <v>2017</v>
      </c>
      <c r="F1182" s="14">
        <v>2017</v>
      </c>
      <c r="G1182" s="30">
        <v>0.33864884509772247</v>
      </c>
      <c r="H1182" s="26">
        <v>83863</v>
      </c>
      <c r="I1182" s="30">
        <v>0.95853287766741724</v>
      </c>
    </row>
    <row r="1183" spans="1:9">
      <c r="A1183" s="98" t="s">
        <v>175</v>
      </c>
      <c r="B1183" s="14" t="s">
        <v>78</v>
      </c>
      <c r="C1183" s="14" t="s">
        <v>65</v>
      </c>
      <c r="D1183" s="14">
        <v>2016</v>
      </c>
      <c r="E1183" s="14">
        <v>2017</v>
      </c>
      <c r="F1183" s="14">
        <v>2017</v>
      </c>
      <c r="G1183" s="30">
        <v>0.28684253190355974</v>
      </c>
      <c r="H1183" s="26">
        <v>12385</v>
      </c>
      <c r="I1183" s="30">
        <v>0.9630637636080871</v>
      </c>
    </row>
    <row r="1184" spans="1:9">
      <c r="A1184" s="98" t="s">
        <v>176</v>
      </c>
      <c r="B1184" s="14" t="s">
        <v>78</v>
      </c>
      <c r="C1184" s="14" t="s">
        <v>65</v>
      </c>
      <c r="D1184" s="14">
        <v>2016</v>
      </c>
      <c r="E1184" s="14">
        <v>2017</v>
      </c>
      <c r="F1184" s="14">
        <v>2017</v>
      </c>
      <c r="G1184" s="30">
        <v>0.34422391124239038</v>
      </c>
      <c r="H1184" s="26">
        <v>9556</v>
      </c>
      <c r="I1184" s="30">
        <v>0.96330645161290318</v>
      </c>
    </row>
    <row r="1185" spans="1:9">
      <c r="A1185" s="98" t="s">
        <v>177</v>
      </c>
      <c r="B1185" s="14" t="s">
        <v>78</v>
      </c>
      <c r="C1185" s="14" t="s">
        <v>65</v>
      </c>
      <c r="D1185" s="14">
        <v>2016</v>
      </c>
      <c r="E1185" s="14">
        <v>2017</v>
      </c>
      <c r="F1185" s="14">
        <v>2017</v>
      </c>
      <c r="G1185" s="30">
        <v>0.33111806098514462</v>
      </c>
      <c r="H1185" s="26">
        <v>1694</v>
      </c>
      <c r="I1185" s="30">
        <v>0.93539480949751519</v>
      </c>
    </row>
    <row r="1186" spans="1:9">
      <c r="A1186" s="98" t="s">
        <v>178</v>
      </c>
      <c r="B1186" s="14" t="s">
        <v>77</v>
      </c>
      <c r="C1186" s="14" t="s">
        <v>65</v>
      </c>
      <c r="D1186" s="14">
        <v>2016</v>
      </c>
      <c r="E1186" s="14">
        <v>2017</v>
      </c>
      <c r="F1186" s="14">
        <v>2017</v>
      </c>
      <c r="G1186" s="30">
        <v>0.45483341602106631</v>
      </c>
      <c r="H1186" s="26">
        <v>119180</v>
      </c>
      <c r="I1186" s="30">
        <v>0.96751148706791579</v>
      </c>
    </row>
    <row r="1187" spans="1:9">
      <c r="A1187" s="98" t="s">
        <v>179</v>
      </c>
      <c r="B1187" s="14" t="s">
        <v>78</v>
      </c>
      <c r="C1187" s="14" t="s">
        <v>65</v>
      </c>
      <c r="D1187" s="14">
        <v>2016</v>
      </c>
      <c r="E1187" s="14">
        <v>2017</v>
      </c>
      <c r="F1187" s="14">
        <v>2017</v>
      </c>
      <c r="G1187" s="30">
        <v>0.35488108407079644</v>
      </c>
      <c r="H1187" s="26">
        <v>5133</v>
      </c>
      <c r="I1187" s="30">
        <v>0.93429195485984706</v>
      </c>
    </row>
    <row r="1188" spans="1:9">
      <c r="A1188" s="98" t="s">
        <v>180</v>
      </c>
      <c r="B1188" s="14" t="s">
        <v>77</v>
      </c>
      <c r="C1188" s="14" t="s">
        <v>65</v>
      </c>
      <c r="D1188" s="14">
        <v>2016</v>
      </c>
      <c r="E1188" s="14">
        <v>2017</v>
      </c>
      <c r="F1188" s="14">
        <v>2017</v>
      </c>
      <c r="G1188" s="30">
        <v>0.29469067253671516</v>
      </c>
      <c r="H1188" s="26">
        <v>71756</v>
      </c>
      <c r="I1188" s="30">
        <v>0.92877205244696415</v>
      </c>
    </row>
    <row r="1189" spans="1:9">
      <c r="A1189" s="98" t="s">
        <v>181</v>
      </c>
      <c r="B1189" s="14" t="s">
        <v>77</v>
      </c>
      <c r="C1189" s="14" t="s">
        <v>65</v>
      </c>
      <c r="D1189" s="14">
        <v>2016</v>
      </c>
      <c r="E1189" s="14">
        <v>2017</v>
      </c>
      <c r="F1189" s="14">
        <v>2017</v>
      </c>
      <c r="G1189" s="30">
        <v>0.32144820806744528</v>
      </c>
      <c r="H1189" s="26">
        <v>19293</v>
      </c>
      <c r="I1189" s="30">
        <v>0.92007248795841479</v>
      </c>
    </row>
    <row r="1190" spans="1:9">
      <c r="A1190" s="98" t="s">
        <v>182</v>
      </c>
      <c r="B1190" s="14" t="s">
        <v>78</v>
      </c>
      <c r="C1190" s="14" t="s">
        <v>65</v>
      </c>
      <c r="D1190" s="14">
        <v>2016</v>
      </c>
      <c r="E1190" s="14">
        <v>2017</v>
      </c>
      <c r="F1190" s="14">
        <v>2017</v>
      </c>
      <c r="G1190" s="30">
        <v>0.39053326810176126</v>
      </c>
      <c r="H1190" s="26">
        <v>12772</v>
      </c>
      <c r="I1190" s="30">
        <v>0.95885885885885891</v>
      </c>
    </row>
    <row r="1191" spans="1:9">
      <c r="A1191" s="56" t="s">
        <v>183</v>
      </c>
      <c r="B1191" s="14" t="s">
        <v>66</v>
      </c>
      <c r="C1191" s="14" t="s">
        <v>3</v>
      </c>
      <c r="D1191" s="14">
        <v>2017</v>
      </c>
      <c r="E1191" s="14">
        <v>2017</v>
      </c>
      <c r="F1191" s="14">
        <v>2017</v>
      </c>
      <c r="G1191" s="30">
        <v>0.29454572325175804</v>
      </c>
      <c r="H1191" s="26">
        <v>4005975</v>
      </c>
      <c r="I1191" s="30">
        <v>0.92658084676510011</v>
      </c>
    </row>
    <row r="1192" spans="1:9">
      <c r="A1192" s="56" t="s">
        <v>184</v>
      </c>
      <c r="B1192" s="14" t="s">
        <v>77</v>
      </c>
      <c r="C1192" s="14" t="s">
        <v>3</v>
      </c>
      <c r="D1192" s="14">
        <v>2017</v>
      </c>
      <c r="E1192" s="14">
        <v>2017</v>
      </c>
      <c r="F1192" s="14">
        <v>2017</v>
      </c>
      <c r="G1192" s="30">
        <v>0.23736407065534193</v>
      </c>
      <c r="H1192" s="26">
        <v>106280</v>
      </c>
      <c r="I1192" s="30">
        <v>0.92607437872503573</v>
      </c>
    </row>
    <row r="1193" spans="1:9">
      <c r="A1193" s="56" t="s">
        <v>185</v>
      </c>
      <c r="B1193" s="14" t="s">
        <v>78</v>
      </c>
      <c r="C1193" s="14" t="s">
        <v>3</v>
      </c>
      <c r="D1193" s="14">
        <v>2017</v>
      </c>
      <c r="E1193" s="14">
        <v>2017</v>
      </c>
      <c r="F1193" s="14">
        <v>2017</v>
      </c>
      <c r="G1193" s="30">
        <v>0.38591549295774646</v>
      </c>
      <c r="H1193" s="26">
        <v>137</v>
      </c>
      <c r="I1193" s="30">
        <v>0.96478873239436624</v>
      </c>
    </row>
    <row r="1194" spans="1:9">
      <c r="A1194" s="56" t="s">
        <v>186</v>
      </c>
      <c r="B1194" s="14" t="s">
        <v>78</v>
      </c>
      <c r="C1194" s="14" t="s">
        <v>3</v>
      </c>
      <c r="D1194" s="14">
        <v>2017</v>
      </c>
      <c r="E1194" s="14">
        <v>2017</v>
      </c>
      <c r="F1194" s="14">
        <v>2017</v>
      </c>
      <c r="G1194" s="30">
        <v>0.35407372622681382</v>
      </c>
      <c r="H1194" s="26">
        <v>3016</v>
      </c>
      <c r="I1194" s="30">
        <v>0.92119731215638367</v>
      </c>
    </row>
    <row r="1195" spans="1:9">
      <c r="A1195" s="56" t="s">
        <v>187</v>
      </c>
      <c r="B1195" s="14" t="s">
        <v>78</v>
      </c>
      <c r="C1195" s="14" t="s">
        <v>3</v>
      </c>
      <c r="D1195" s="14">
        <v>2017</v>
      </c>
      <c r="E1195" s="14">
        <v>2017</v>
      </c>
      <c r="F1195" s="14">
        <v>2017</v>
      </c>
      <c r="G1195" s="30">
        <v>0.35377653117744806</v>
      </c>
      <c r="H1195" s="26">
        <v>30019</v>
      </c>
      <c r="I1195" s="30">
        <v>0.93888593500766271</v>
      </c>
    </row>
    <row r="1196" spans="1:9">
      <c r="A1196" s="56" t="s">
        <v>188</v>
      </c>
      <c r="B1196" s="14" t="s">
        <v>78</v>
      </c>
      <c r="C1196" s="14" t="s">
        <v>3</v>
      </c>
      <c r="D1196" s="14">
        <v>2017</v>
      </c>
      <c r="E1196" s="14">
        <v>2017</v>
      </c>
      <c r="F1196" s="14">
        <v>2017</v>
      </c>
      <c r="G1196" s="30">
        <v>0.38362646896442937</v>
      </c>
      <c r="H1196" s="26">
        <v>4864</v>
      </c>
      <c r="I1196" s="30">
        <v>0.93287303413885692</v>
      </c>
    </row>
    <row r="1197" spans="1:9">
      <c r="A1197" s="56" t="s">
        <v>189</v>
      </c>
      <c r="B1197" s="14" t="s">
        <v>78</v>
      </c>
      <c r="C1197" s="14" t="s">
        <v>3</v>
      </c>
      <c r="D1197" s="14">
        <v>2017</v>
      </c>
      <c r="E1197" s="14">
        <v>2017</v>
      </c>
      <c r="F1197" s="14">
        <v>2017</v>
      </c>
      <c r="G1197" s="30">
        <v>0.16712386579447142</v>
      </c>
      <c r="H1197" s="26">
        <v>1584</v>
      </c>
      <c r="I1197" s="30">
        <v>0.96644295302013428</v>
      </c>
    </row>
    <row r="1198" spans="1:9">
      <c r="A1198" s="56" t="s">
        <v>190</v>
      </c>
      <c r="B1198" s="14" t="s">
        <v>77</v>
      </c>
      <c r="C1198" s="14" t="s">
        <v>3</v>
      </c>
      <c r="D1198" s="14">
        <v>2017</v>
      </c>
      <c r="E1198" s="14">
        <v>2017</v>
      </c>
      <c r="F1198" s="14">
        <v>2017</v>
      </c>
      <c r="G1198" s="30">
        <v>0.22160156334193076</v>
      </c>
      <c r="H1198" s="26">
        <v>61689</v>
      </c>
      <c r="I1198" s="30">
        <v>0.93160469962849979</v>
      </c>
    </row>
    <row r="1199" spans="1:9">
      <c r="A1199" s="56" t="s">
        <v>191</v>
      </c>
      <c r="B1199" s="14" t="s">
        <v>78</v>
      </c>
      <c r="C1199" s="14" t="s">
        <v>3</v>
      </c>
      <c r="D1199" s="14">
        <v>2017</v>
      </c>
      <c r="E1199" s="14">
        <v>2017</v>
      </c>
      <c r="F1199" s="14">
        <v>2017</v>
      </c>
      <c r="G1199" s="30">
        <v>0.41707198443579768</v>
      </c>
      <c r="H1199" s="26">
        <v>5145</v>
      </c>
      <c r="I1199" s="30">
        <v>0.97869507323568572</v>
      </c>
    </row>
    <row r="1200" spans="1:9">
      <c r="A1200" s="56" t="s">
        <v>192</v>
      </c>
      <c r="B1200" s="14" t="s">
        <v>78</v>
      </c>
      <c r="C1200" s="14" t="s">
        <v>3</v>
      </c>
      <c r="D1200" s="14">
        <v>2017</v>
      </c>
      <c r="E1200" s="14">
        <v>2017</v>
      </c>
      <c r="F1200" s="14">
        <v>2017</v>
      </c>
      <c r="G1200" s="30">
        <v>0.29906376965200493</v>
      </c>
      <c r="H1200" s="26">
        <v>11851</v>
      </c>
      <c r="I1200" s="30">
        <v>0.92854344589829974</v>
      </c>
    </row>
    <row r="1201" spans="1:9">
      <c r="A1201" s="98" t="s">
        <v>134</v>
      </c>
      <c r="B1201" s="14" t="s">
        <v>77</v>
      </c>
      <c r="C1201" s="14" t="s">
        <v>3</v>
      </c>
      <c r="D1201" s="14">
        <v>2017</v>
      </c>
      <c r="E1201" s="14">
        <v>2017</v>
      </c>
      <c r="F1201" s="14">
        <v>2017</v>
      </c>
      <c r="G1201" s="30">
        <v>0.4440343046291188</v>
      </c>
      <c r="H1201" s="26">
        <v>221340</v>
      </c>
      <c r="I1201" s="30">
        <v>0.95261049016358867</v>
      </c>
    </row>
    <row r="1202" spans="1:9">
      <c r="A1202" s="98" t="s">
        <v>135</v>
      </c>
      <c r="B1202" s="14" t="s">
        <v>78</v>
      </c>
      <c r="C1202" s="14" t="s">
        <v>3</v>
      </c>
      <c r="D1202" s="14">
        <v>2017</v>
      </c>
      <c r="E1202" s="14">
        <v>2017</v>
      </c>
      <c r="F1202" s="14">
        <v>2017</v>
      </c>
      <c r="G1202" s="30">
        <v>0.27703495191179922</v>
      </c>
      <c r="H1202" s="26">
        <v>3543</v>
      </c>
      <c r="I1202" s="30">
        <v>0.97361912613355317</v>
      </c>
    </row>
    <row r="1203" spans="1:9">
      <c r="A1203" s="98" t="s">
        <v>136</v>
      </c>
      <c r="B1203" s="14" t="s">
        <v>78</v>
      </c>
      <c r="C1203" s="14" t="s">
        <v>3</v>
      </c>
      <c r="D1203" s="14">
        <v>2017</v>
      </c>
      <c r="E1203" s="14">
        <v>2017</v>
      </c>
      <c r="F1203" s="14">
        <v>2017</v>
      </c>
      <c r="G1203" s="30">
        <v>0.34553396861184016</v>
      </c>
      <c r="H1203" s="26">
        <v>19617</v>
      </c>
      <c r="I1203" s="30">
        <v>0.91318313006237783</v>
      </c>
    </row>
    <row r="1204" spans="1:9">
      <c r="A1204" s="98" t="s">
        <v>137</v>
      </c>
      <c r="B1204" s="14" t="s">
        <v>78</v>
      </c>
      <c r="C1204" s="14" t="s">
        <v>3</v>
      </c>
      <c r="D1204" s="14">
        <v>2017</v>
      </c>
      <c r="E1204" s="14">
        <v>2017</v>
      </c>
      <c r="F1204" s="14">
        <v>2017</v>
      </c>
      <c r="G1204" s="30">
        <v>0.42837135476642496</v>
      </c>
      <c r="H1204" s="26">
        <v>41292</v>
      </c>
      <c r="I1204" s="30">
        <v>0.96463112647759663</v>
      </c>
    </row>
    <row r="1205" spans="1:9">
      <c r="A1205" s="98" t="s">
        <v>138</v>
      </c>
      <c r="B1205" s="14" t="s">
        <v>78</v>
      </c>
      <c r="C1205" s="14" t="s">
        <v>3</v>
      </c>
      <c r="D1205" s="14">
        <v>2017</v>
      </c>
      <c r="E1205" s="14">
        <v>2017</v>
      </c>
      <c r="F1205" s="14">
        <v>2017</v>
      </c>
      <c r="G1205" s="30">
        <v>0.31515980174329172</v>
      </c>
      <c r="H1205" s="26">
        <v>1844</v>
      </c>
      <c r="I1205" s="30">
        <v>0.93985728848114169</v>
      </c>
    </row>
    <row r="1206" spans="1:9">
      <c r="A1206" s="98" t="s">
        <v>139</v>
      </c>
      <c r="B1206" s="14" t="s">
        <v>78</v>
      </c>
      <c r="C1206" s="14" t="s">
        <v>3</v>
      </c>
      <c r="D1206" s="14">
        <v>2017</v>
      </c>
      <c r="E1206" s="14">
        <v>2017</v>
      </c>
      <c r="F1206" s="14">
        <v>2017</v>
      </c>
      <c r="G1206" s="30">
        <v>0.38519825268817204</v>
      </c>
      <c r="H1206" s="26">
        <v>160489</v>
      </c>
      <c r="I1206" s="30">
        <v>0.96038513784416157</v>
      </c>
    </row>
    <row r="1207" spans="1:9">
      <c r="A1207" s="98" t="s">
        <v>140</v>
      </c>
      <c r="B1207" s="14" t="s">
        <v>78</v>
      </c>
      <c r="C1207" s="14" t="s">
        <v>3</v>
      </c>
      <c r="D1207" s="14">
        <v>2017</v>
      </c>
      <c r="E1207" s="14">
        <v>2017</v>
      </c>
      <c r="F1207" s="14">
        <v>2017</v>
      </c>
      <c r="G1207" s="30">
        <v>0.40899441914609513</v>
      </c>
      <c r="H1207" s="26">
        <v>23891</v>
      </c>
      <c r="I1207" s="30">
        <v>0.96075119636466</v>
      </c>
    </row>
    <row r="1208" spans="1:9">
      <c r="A1208" s="98" t="s">
        <v>141</v>
      </c>
      <c r="B1208" s="14" t="s">
        <v>78</v>
      </c>
      <c r="C1208" s="14" t="s">
        <v>3</v>
      </c>
      <c r="D1208" s="14">
        <v>2017</v>
      </c>
      <c r="E1208" s="14">
        <v>2017</v>
      </c>
      <c r="F1208" s="14">
        <v>2017</v>
      </c>
      <c r="G1208" s="30">
        <v>0.36262052807064971</v>
      </c>
      <c r="H1208" s="26">
        <v>12072</v>
      </c>
      <c r="I1208" s="30">
        <v>0.96352462287493013</v>
      </c>
    </row>
    <row r="1209" spans="1:9">
      <c r="A1209" s="98" t="s">
        <v>142</v>
      </c>
      <c r="B1209" s="14" t="s">
        <v>78</v>
      </c>
      <c r="C1209" s="14" t="s">
        <v>3</v>
      </c>
      <c r="D1209" s="14">
        <v>2017</v>
      </c>
      <c r="E1209" s="14">
        <v>2017</v>
      </c>
      <c r="F1209" s="14">
        <v>2017</v>
      </c>
      <c r="G1209" s="30">
        <v>0.36935503610329212</v>
      </c>
      <c r="H1209" s="26">
        <v>3018</v>
      </c>
      <c r="I1209" s="30">
        <v>0.93320964749536173</v>
      </c>
    </row>
    <row r="1210" spans="1:9">
      <c r="A1210" s="98" t="s">
        <v>143</v>
      </c>
      <c r="B1210" s="14" t="s">
        <v>79</v>
      </c>
      <c r="C1210" s="14" t="s">
        <v>3</v>
      </c>
      <c r="D1210" s="14">
        <v>2017</v>
      </c>
      <c r="E1210" s="14">
        <v>2017</v>
      </c>
      <c r="F1210" s="14">
        <v>2017</v>
      </c>
      <c r="G1210" s="30">
        <v>0.25063010484844761</v>
      </c>
      <c r="H1210" s="26">
        <v>1003348</v>
      </c>
      <c r="I1210" s="30">
        <v>0.89759915119970868</v>
      </c>
    </row>
    <row r="1211" spans="1:9">
      <c r="A1211" s="98" t="s">
        <v>144</v>
      </c>
      <c r="B1211" s="14" t="s">
        <v>78</v>
      </c>
      <c r="C1211" s="14" t="s">
        <v>3</v>
      </c>
      <c r="D1211" s="14">
        <v>2017</v>
      </c>
      <c r="E1211" s="14">
        <v>2017</v>
      </c>
      <c r="F1211" s="14">
        <v>2017</v>
      </c>
      <c r="G1211" s="30">
        <v>0.39974093993748766</v>
      </c>
      <c r="H1211" s="26">
        <v>28392</v>
      </c>
      <c r="I1211" s="30">
        <v>0.96811811641149792</v>
      </c>
    </row>
    <row r="1212" spans="1:9">
      <c r="A1212" s="98" t="s">
        <v>145</v>
      </c>
      <c r="B1212" s="14" t="s">
        <v>78</v>
      </c>
      <c r="C1212" s="14" t="s">
        <v>3</v>
      </c>
      <c r="D1212" s="14">
        <v>2017</v>
      </c>
      <c r="E1212" s="14">
        <v>2017</v>
      </c>
      <c r="F1212" s="14">
        <v>2017</v>
      </c>
      <c r="G1212" s="30">
        <v>0.20551916899587</v>
      </c>
      <c r="H1212" s="26">
        <v>9853</v>
      </c>
      <c r="I1212" s="30">
        <v>0.95106177606177611</v>
      </c>
    </row>
    <row r="1213" spans="1:9">
      <c r="A1213" s="98" t="s">
        <v>146</v>
      </c>
      <c r="B1213" s="14" t="s">
        <v>78</v>
      </c>
      <c r="C1213" s="14" t="s">
        <v>3</v>
      </c>
      <c r="D1213" s="14">
        <v>2017</v>
      </c>
      <c r="E1213" s="14">
        <v>2017</v>
      </c>
      <c r="F1213" s="14">
        <v>2017</v>
      </c>
      <c r="G1213" s="30">
        <v>0.37436002457505629</v>
      </c>
      <c r="H1213" s="26">
        <v>1828</v>
      </c>
      <c r="I1213" s="30">
        <v>0.94911734164070616</v>
      </c>
    </row>
    <row r="1214" spans="1:9">
      <c r="A1214" s="98" t="s">
        <v>147</v>
      </c>
      <c r="B1214" s="14" t="s">
        <v>78</v>
      </c>
      <c r="C1214" s="14" t="s">
        <v>3</v>
      </c>
      <c r="D1214" s="14">
        <v>2017</v>
      </c>
      <c r="E1214" s="14">
        <v>2017</v>
      </c>
      <c r="F1214" s="14">
        <v>2017</v>
      </c>
      <c r="G1214" s="30">
        <v>0.28198671367244643</v>
      </c>
      <c r="H1214" s="26">
        <v>11758</v>
      </c>
      <c r="I1214" s="30">
        <v>0.95129449838187707</v>
      </c>
    </row>
    <row r="1215" spans="1:9">
      <c r="A1215" s="98" t="s">
        <v>148</v>
      </c>
      <c r="B1215" s="14" t="s">
        <v>78</v>
      </c>
      <c r="C1215" s="14" t="s">
        <v>3</v>
      </c>
      <c r="D1215" s="14">
        <v>2017</v>
      </c>
      <c r="E1215" s="14">
        <v>2017</v>
      </c>
      <c r="F1215" s="14">
        <v>2017</v>
      </c>
      <c r="G1215" s="30">
        <v>0.38699046703063561</v>
      </c>
      <c r="H1215" s="26">
        <v>54722</v>
      </c>
      <c r="I1215" s="30">
        <v>0.972316986496091</v>
      </c>
    </row>
    <row r="1216" spans="1:9">
      <c r="A1216" s="98" t="s">
        <v>149</v>
      </c>
      <c r="B1216" s="14" t="s">
        <v>78</v>
      </c>
      <c r="C1216" s="14" t="s">
        <v>3</v>
      </c>
      <c r="D1216" s="14">
        <v>2017</v>
      </c>
      <c r="E1216" s="14">
        <v>2017</v>
      </c>
      <c r="F1216" s="14">
        <v>2017</v>
      </c>
      <c r="G1216" s="30">
        <v>0.35363996344806581</v>
      </c>
      <c r="H1216" s="26">
        <v>1161</v>
      </c>
      <c r="I1216" s="30">
        <v>0.96109271523178808</v>
      </c>
    </row>
    <row r="1217" spans="1:9">
      <c r="A1217" s="98" t="s">
        <v>150</v>
      </c>
      <c r="B1217" s="14" t="s">
        <v>78</v>
      </c>
      <c r="C1217" s="14" t="s">
        <v>3</v>
      </c>
      <c r="D1217" s="14">
        <v>2017</v>
      </c>
      <c r="E1217" s="14">
        <v>2017</v>
      </c>
      <c r="F1217" s="14">
        <v>2017</v>
      </c>
      <c r="G1217" s="30">
        <v>0.18144223313517704</v>
      </c>
      <c r="H1217" s="26">
        <v>702</v>
      </c>
      <c r="I1217" s="30">
        <v>0.89540816326530615</v>
      </c>
    </row>
    <row r="1218" spans="1:9">
      <c r="A1218" s="98" t="s">
        <v>151</v>
      </c>
      <c r="B1218" s="14" t="s">
        <v>78</v>
      </c>
      <c r="C1218" s="14" t="s">
        <v>3</v>
      </c>
      <c r="D1218" s="14">
        <v>2017</v>
      </c>
      <c r="E1218" s="14">
        <v>2017</v>
      </c>
      <c r="F1218" s="14">
        <v>2017</v>
      </c>
      <c r="G1218" s="30">
        <v>0.27126865276468659</v>
      </c>
      <c r="H1218" s="26">
        <v>51228</v>
      </c>
      <c r="I1218" s="30">
        <v>0.9705949223190603</v>
      </c>
    </row>
    <row r="1219" spans="1:9">
      <c r="A1219" s="98" t="s">
        <v>152</v>
      </c>
      <c r="B1219" s="14" t="s">
        <v>78</v>
      </c>
      <c r="C1219" s="14" t="s">
        <v>3</v>
      </c>
      <c r="D1219" s="14">
        <v>2017</v>
      </c>
      <c r="E1219" s="14">
        <v>2017</v>
      </c>
      <c r="F1219" s="14">
        <v>2017</v>
      </c>
      <c r="G1219" s="30">
        <v>0.20253736740597877</v>
      </c>
      <c r="H1219" s="26">
        <v>6721</v>
      </c>
      <c r="I1219" s="30">
        <v>0.94889171255117888</v>
      </c>
    </row>
    <row r="1220" spans="1:9">
      <c r="A1220" s="98" t="s">
        <v>153</v>
      </c>
      <c r="B1220" s="14" t="s">
        <v>78</v>
      </c>
      <c r="C1220" s="14" t="s">
        <v>3</v>
      </c>
      <c r="D1220" s="14">
        <v>2017</v>
      </c>
      <c r="E1220" s="14">
        <v>2017</v>
      </c>
      <c r="F1220" s="14">
        <v>2017</v>
      </c>
      <c r="G1220" s="30">
        <v>0.27768380472837417</v>
      </c>
      <c r="H1220" s="26">
        <v>7059</v>
      </c>
      <c r="I1220" s="30">
        <v>0.93052992354336939</v>
      </c>
    </row>
    <row r="1221" spans="1:9">
      <c r="A1221" s="98" t="s">
        <v>154</v>
      </c>
      <c r="B1221" s="14" t="s">
        <v>77</v>
      </c>
      <c r="C1221" s="14" t="s">
        <v>3</v>
      </c>
      <c r="D1221" s="14">
        <v>2017</v>
      </c>
      <c r="E1221" s="14">
        <v>2017</v>
      </c>
      <c r="F1221" s="14">
        <v>2017</v>
      </c>
      <c r="G1221" s="30">
        <v>0.25382436689688598</v>
      </c>
      <c r="H1221" s="26">
        <v>234619</v>
      </c>
      <c r="I1221" s="30">
        <v>0.9302857641325768</v>
      </c>
    </row>
    <row r="1222" spans="1:9">
      <c r="A1222" s="98" t="s">
        <v>155</v>
      </c>
      <c r="B1222" s="14" t="s">
        <v>77</v>
      </c>
      <c r="C1222" s="14" t="s">
        <v>3</v>
      </c>
      <c r="D1222" s="14">
        <v>2017</v>
      </c>
      <c r="E1222" s="14">
        <v>2017</v>
      </c>
      <c r="F1222" s="14">
        <v>2017</v>
      </c>
      <c r="G1222" s="30">
        <v>0.23083163034491366</v>
      </c>
      <c r="H1222" s="26">
        <v>14797</v>
      </c>
      <c r="I1222" s="30">
        <v>0.88477636928964365</v>
      </c>
    </row>
    <row r="1223" spans="1:9">
      <c r="A1223" s="98" t="s">
        <v>156</v>
      </c>
      <c r="B1223" s="14" t="s">
        <v>78</v>
      </c>
      <c r="C1223" s="14" t="s">
        <v>3</v>
      </c>
      <c r="D1223" s="14">
        <v>2017</v>
      </c>
      <c r="E1223" s="14">
        <v>2017</v>
      </c>
      <c r="F1223" s="14">
        <v>2017</v>
      </c>
      <c r="G1223" s="30">
        <v>0.30749075215782984</v>
      </c>
      <c r="H1223" s="26">
        <v>1995</v>
      </c>
      <c r="I1223" s="30">
        <v>0.90353260869565222</v>
      </c>
    </row>
    <row r="1224" spans="1:9">
      <c r="A1224" s="98" t="s">
        <v>157</v>
      </c>
      <c r="B1224" s="14" t="s">
        <v>78</v>
      </c>
      <c r="C1224" s="14" t="s">
        <v>3</v>
      </c>
      <c r="D1224" s="14">
        <v>2017</v>
      </c>
      <c r="E1224" s="14">
        <v>2017</v>
      </c>
      <c r="F1224" s="14">
        <v>2017</v>
      </c>
      <c r="G1224" s="30">
        <v>0.30022726581205983</v>
      </c>
      <c r="H1224" s="26">
        <v>256546</v>
      </c>
      <c r="I1224" s="30">
        <v>0.90745607674322359</v>
      </c>
    </row>
    <row r="1225" spans="1:9">
      <c r="A1225" s="98" t="s">
        <v>158</v>
      </c>
      <c r="B1225" s="14" t="s">
        <v>77</v>
      </c>
      <c r="C1225" s="14" t="s">
        <v>3</v>
      </c>
      <c r="D1225" s="14">
        <v>2017</v>
      </c>
      <c r="E1225" s="14">
        <v>2017</v>
      </c>
      <c r="F1225" s="14">
        <v>2017</v>
      </c>
      <c r="G1225" s="30">
        <v>0.35218833966868129</v>
      </c>
      <c r="H1225" s="26">
        <v>199757</v>
      </c>
      <c r="I1225" s="30">
        <v>0.93594561163483703</v>
      </c>
    </row>
    <row r="1226" spans="1:9">
      <c r="A1226" s="98" t="s">
        <v>159</v>
      </c>
      <c r="B1226" s="14" t="s">
        <v>78</v>
      </c>
      <c r="C1226" s="14" t="s">
        <v>3</v>
      </c>
      <c r="D1226" s="14">
        <v>2017</v>
      </c>
      <c r="E1226" s="14">
        <v>2017</v>
      </c>
      <c r="F1226" s="14">
        <v>2017</v>
      </c>
      <c r="G1226" s="30">
        <v>0.26532502959493542</v>
      </c>
      <c r="H1226" s="26">
        <v>5155</v>
      </c>
      <c r="I1226" s="30">
        <v>0.95746656760772664</v>
      </c>
    </row>
    <row r="1227" spans="1:9">
      <c r="A1227" s="98" t="s">
        <v>160</v>
      </c>
      <c r="B1227" s="14" t="s">
        <v>78</v>
      </c>
      <c r="C1227" s="14" t="s">
        <v>3</v>
      </c>
      <c r="D1227" s="14">
        <v>2017</v>
      </c>
      <c r="E1227" s="14">
        <v>2017</v>
      </c>
      <c r="F1227" s="14">
        <v>2017</v>
      </c>
      <c r="G1227" s="30">
        <v>0.38925740714234597</v>
      </c>
      <c r="H1227" s="26">
        <v>348102</v>
      </c>
      <c r="I1227" s="30">
        <v>0.91959834837809773</v>
      </c>
    </row>
    <row r="1228" spans="1:9">
      <c r="A1228" s="98" t="s">
        <v>161</v>
      </c>
      <c r="B1228" s="14" t="s">
        <v>77</v>
      </c>
      <c r="C1228" s="14" t="s">
        <v>3</v>
      </c>
      <c r="D1228" s="14">
        <v>2017</v>
      </c>
      <c r="E1228" s="14">
        <v>2017</v>
      </c>
      <c r="F1228" s="14">
        <v>2017</v>
      </c>
      <c r="G1228" s="30">
        <v>0.28472094851303548</v>
      </c>
      <c r="H1228" s="26">
        <v>260793</v>
      </c>
      <c r="I1228" s="30">
        <v>0.91390874684608914</v>
      </c>
    </row>
    <row r="1229" spans="1:9">
      <c r="A1229" s="98" t="s">
        <v>162</v>
      </c>
      <c r="B1229" s="14" t="s">
        <v>77</v>
      </c>
      <c r="C1229" s="14" t="s">
        <v>3</v>
      </c>
      <c r="D1229" s="14">
        <v>2017</v>
      </c>
      <c r="E1229" s="14">
        <v>2017</v>
      </c>
      <c r="F1229" s="14">
        <v>2017</v>
      </c>
      <c r="G1229" s="30">
        <v>0.21667184688727109</v>
      </c>
      <c r="H1229" s="26">
        <v>49495</v>
      </c>
      <c r="I1229" s="30">
        <v>0.92183193026894139</v>
      </c>
    </row>
    <row r="1230" spans="1:9">
      <c r="A1230" s="98" t="s">
        <v>163</v>
      </c>
      <c r="B1230" s="14" t="s">
        <v>78</v>
      </c>
      <c r="C1230" s="14" t="s">
        <v>3</v>
      </c>
      <c r="D1230" s="14">
        <v>2017</v>
      </c>
      <c r="E1230" s="14">
        <v>2017</v>
      </c>
      <c r="F1230" s="14">
        <v>2017</v>
      </c>
      <c r="G1230" s="30">
        <v>0.35764781808423418</v>
      </c>
      <c r="H1230" s="26">
        <v>108618</v>
      </c>
      <c r="I1230" s="30">
        <v>0.9602439994695664</v>
      </c>
    </row>
    <row r="1231" spans="1:9">
      <c r="A1231" s="98" t="s">
        <v>164</v>
      </c>
      <c r="B1231" s="14" t="s">
        <v>77</v>
      </c>
      <c r="C1231" s="14" t="s">
        <v>3</v>
      </c>
      <c r="D1231" s="14">
        <v>2017</v>
      </c>
      <c r="E1231" s="14">
        <v>2017</v>
      </c>
      <c r="F1231" s="14">
        <v>2017</v>
      </c>
      <c r="G1231" s="30">
        <v>0.27262987895553176</v>
      </c>
      <c r="H1231" s="26">
        <v>17050</v>
      </c>
      <c r="I1231" s="30">
        <v>0.93991179713340689</v>
      </c>
    </row>
    <row r="1232" spans="1:9">
      <c r="A1232" s="98" t="s">
        <v>165</v>
      </c>
      <c r="B1232" s="14" t="s">
        <v>77</v>
      </c>
      <c r="C1232" s="14" t="s">
        <v>3</v>
      </c>
      <c r="D1232" s="14">
        <v>2017</v>
      </c>
      <c r="E1232" s="14">
        <v>2017</v>
      </c>
      <c r="F1232" s="14">
        <v>2017</v>
      </c>
      <c r="G1232" s="30">
        <v>0.16797393585295306</v>
      </c>
      <c r="H1232" s="26">
        <v>26191</v>
      </c>
      <c r="I1232" s="30">
        <v>0.93382536456662035</v>
      </c>
    </row>
    <row r="1233" spans="1:9">
      <c r="A1233" s="98" t="s">
        <v>166</v>
      </c>
      <c r="B1233" s="14" t="s">
        <v>77</v>
      </c>
      <c r="C1233" s="14" t="s">
        <v>3</v>
      </c>
      <c r="D1233" s="14">
        <v>2017</v>
      </c>
      <c r="E1233" s="14">
        <v>2017</v>
      </c>
      <c r="F1233" s="14">
        <v>2017</v>
      </c>
      <c r="G1233" s="30">
        <v>0.26573258285760126</v>
      </c>
      <c r="H1233" s="26">
        <v>39752</v>
      </c>
      <c r="I1233" s="30">
        <v>0.95578370320502026</v>
      </c>
    </row>
    <row r="1234" spans="1:9">
      <c r="A1234" s="98" t="s">
        <v>167</v>
      </c>
      <c r="B1234" s="14" t="s">
        <v>77</v>
      </c>
      <c r="C1234" s="14" t="s">
        <v>3</v>
      </c>
      <c r="D1234" s="14">
        <v>2017</v>
      </c>
      <c r="E1234" s="14">
        <v>2017</v>
      </c>
      <c r="F1234" s="14">
        <v>2017</v>
      </c>
      <c r="G1234" s="30">
        <v>0.21007616668640283</v>
      </c>
      <c r="H1234" s="26">
        <v>94024</v>
      </c>
      <c r="I1234" s="30">
        <v>0.95271098681744026</v>
      </c>
    </row>
    <row r="1235" spans="1:9">
      <c r="A1235" s="98" t="s">
        <v>168</v>
      </c>
      <c r="B1235" s="14" t="s">
        <v>77</v>
      </c>
      <c r="C1235" s="14" t="s">
        <v>3</v>
      </c>
      <c r="D1235" s="14">
        <v>2017</v>
      </c>
      <c r="E1235" s="14">
        <v>2017</v>
      </c>
      <c r="F1235" s="14">
        <v>2017</v>
      </c>
      <c r="G1235" s="30">
        <v>0.32175859352531477</v>
      </c>
      <c r="H1235" s="26">
        <v>25732</v>
      </c>
      <c r="I1235" s="30">
        <v>0.93919264179867146</v>
      </c>
    </row>
    <row r="1236" spans="1:9">
      <c r="A1236" s="98" t="s">
        <v>169</v>
      </c>
      <c r="B1236" s="14" t="s">
        <v>78</v>
      </c>
      <c r="C1236" s="14" t="s">
        <v>3</v>
      </c>
      <c r="D1236" s="14">
        <v>2017</v>
      </c>
      <c r="E1236" s="14">
        <v>2017</v>
      </c>
      <c r="F1236" s="14">
        <v>2017</v>
      </c>
      <c r="G1236" s="30">
        <v>0.35718891038039974</v>
      </c>
      <c r="H1236" s="26">
        <v>23268</v>
      </c>
      <c r="I1236" s="30">
        <v>0.94639225575530794</v>
      </c>
    </row>
    <row r="1237" spans="1:9">
      <c r="A1237" s="98" t="s">
        <v>170</v>
      </c>
      <c r="B1237" s="14" t="s">
        <v>78</v>
      </c>
      <c r="C1237" s="14" t="s">
        <v>3</v>
      </c>
      <c r="D1237" s="14">
        <v>2017</v>
      </c>
      <c r="E1237" s="14">
        <v>2017</v>
      </c>
      <c r="F1237" s="14">
        <v>2017</v>
      </c>
      <c r="G1237" s="30">
        <v>0.31885714285714284</v>
      </c>
      <c r="H1237" s="26">
        <v>279</v>
      </c>
      <c r="I1237" s="30">
        <v>0.95547945205479456</v>
      </c>
    </row>
    <row r="1238" spans="1:9">
      <c r="A1238" s="98" t="s">
        <v>171</v>
      </c>
      <c r="B1238" s="14" t="s">
        <v>78</v>
      </c>
      <c r="C1238" s="14" t="s">
        <v>3</v>
      </c>
      <c r="D1238" s="14">
        <v>2017</v>
      </c>
      <c r="E1238" s="14">
        <v>2017</v>
      </c>
      <c r="F1238" s="14">
        <v>2017</v>
      </c>
      <c r="G1238" s="30">
        <v>0.34078730420445175</v>
      </c>
      <c r="H1238" s="26">
        <v>6614</v>
      </c>
      <c r="I1238" s="30">
        <v>0.96456176170336883</v>
      </c>
    </row>
    <row r="1239" spans="1:9">
      <c r="A1239" s="98" t="s">
        <v>172</v>
      </c>
      <c r="B1239" s="14" t="s">
        <v>77</v>
      </c>
      <c r="C1239" s="14" t="s">
        <v>3</v>
      </c>
      <c r="D1239" s="14">
        <v>2017</v>
      </c>
      <c r="E1239" s="14">
        <v>2017</v>
      </c>
      <c r="F1239" s="14">
        <v>2017</v>
      </c>
      <c r="G1239" s="30">
        <v>0.30929460515160878</v>
      </c>
      <c r="H1239" s="26">
        <v>39037</v>
      </c>
      <c r="I1239" s="30">
        <v>0.93410064367926104</v>
      </c>
    </row>
    <row r="1240" spans="1:9">
      <c r="A1240" s="98" t="s">
        <v>173</v>
      </c>
      <c r="B1240" s="14" t="s">
        <v>77</v>
      </c>
      <c r="C1240" s="14" t="s">
        <v>3</v>
      </c>
      <c r="D1240" s="14">
        <v>2017</v>
      </c>
      <c r="E1240" s="14">
        <v>2017</v>
      </c>
      <c r="F1240" s="14">
        <v>2017</v>
      </c>
      <c r="G1240" s="30">
        <v>0.23619304194342514</v>
      </c>
      <c r="H1240" s="26">
        <v>30510</v>
      </c>
      <c r="I1240" s="30">
        <v>0.93137554185237192</v>
      </c>
    </row>
    <row r="1241" spans="1:9">
      <c r="A1241" s="98" t="s">
        <v>174</v>
      </c>
      <c r="B1241" s="14" t="s">
        <v>78</v>
      </c>
      <c r="C1241" s="14" t="s">
        <v>3</v>
      </c>
      <c r="D1241" s="14">
        <v>2017</v>
      </c>
      <c r="E1241" s="14">
        <v>2017</v>
      </c>
      <c r="F1241" s="14">
        <v>2017</v>
      </c>
      <c r="G1241" s="30">
        <v>0.32957140295295595</v>
      </c>
      <c r="H1241" s="26">
        <v>82701</v>
      </c>
      <c r="I1241" s="30">
        <v>0.95993174932968095</v>
      </c>
    </row>
    <row r="1242" spans="1:9">
      <c r="A1242" s="98" t="s">
        <v>175</v>
      </c>
      <c r="B1242" s="14" t="s">
        <v>78</v>
      </c>
      <c r="C1242" s="14" t="s">
        <v>3</v>
      </c>
      <c r="D1242" s="14">
        <v>2017</v>
      </c>
      <c r="E1242" s="14">
        <v>2017</v>
      </c>
      <c r="F1242" s="14">
        <v>2017</v>
      </c>
      <c r="G1242" s="30">
        <v>0.29463396558512239</v>
      </c>
      <c r="H1242" s="26">
        <v>12722</v>
      </c>
      <c r="I1242" s="30">
        <v>0.96510392960097102</v>
      </c>
    </row>
    <row r="1243" spans="1:9">
      <c r="A1243" s="98" t="s">
        <v>176</v>
      </c>
      <c r="B1243" s="14" t="s">
        <v>78</v>
      </c>
      <c r="C1243" s="14" t="s">
        <v>3</v>
      </c>
      <c r="D1243" s="14">
        <v>2017</v>
      </c>
      <c r="E1243" s="14">
        <v>2017</v>
      </c>
      <c r="F1243" s="14">
        <v>2017</v>
      </c>
      <c r="G1243" s="30">
        <v>0.33873919127408419</v>
      </c>
      <c r="H1243" s="26">
        <v>9441</v>
      </c>
      <c r="I1243" s="30">
        <v>0.96543613866448508</v>
      </c>
    </row>
    <row r="1244" spans="1:9">
      <c r="A1244" s="98" t="s">
        <v>177</v>
      </c>
      <c r="B1244" s="14" t="s">
        <v>78</v>
      </c>
      <c r="C1244" s="14" t="s">
        <v>3</v>
      </c>
      <c r="D1244" s="14">
        <v>2017</v>
      </c>
      <c r="E1244" s="14">
        <v>2017</v>
      </c>
      <c r="F1244" s="14">
        <v>2017</v>
      </c>
      <c r="G1244" s="30">
        <v>0.32711930926216642</v>
      </c>
      <c r="H1244" s="26">
        <v>1667</v>
      </c>
      <c r="I1244" s="30">
        <v>0.93180547792062607</v>
      </c>
    </row>
    <row r="1245" spans="1:9">
      <c r="A1245" s="98" t="s">
        <v>178</v>
      </c>
      <c r="B1245" s="14" t="s">
        <v>77</v>
      </c>
      <c r="C1245" s="14" t="s">
        <v>3</v>
      </c>
      <c r="D1245" s="14">
        <v>2017</v>
      </c>
      <c r="E1245" s="14">
        <v>2017</v>
      </c>
      <c r="F1245" s="14">
        <v>2017</v>
      </c>
      <c r="G1245" s="30">
        <v>0.461048653394667</v>
      </c>
      <c r="H1245" s="26">
        <v>120774</v>
      </c>
      <c r="I1245" s="30">
        <v>0.96860188148112503</v>
      </c>
    </row>
    <row r="1246" spans="1:9">
      <c r="A1246" s="98" t="s">
        <v>179</v>
      </c>
      <c r="B1246" s="14" t="s">
        <v>78</v>
      </c>
      <c r="C1246" s="14" t="s">
        <v>3</v>
      </c>
      <c r="D1246" s="14">
        <v>2017</v>
      </c>
      <c r="E1246" s="14">
        <v>2017</v>
      </c>
      <c r="F1246" s="14">
        <v>2017</v>
      </c>
      <c r="G1246" s="30">
        <v>0.35591107417411177</v>
      </c>
      <c r="H1246" s="26">
        <v>5139</v>
      </c>
      <c r="I1246" s="30">
        <v>0.93317595787179952</v>
      </c>
    </row>
    <row r="1247" spans="1:9">
      <c r="A1247" s="98" t="s">
        <v>180</v>
      </c>
      <c r="B1247" s="14" t="s">
        <v>77</v>
      </c>
      <c r="C1247" s="14" t="s">
        <v>3</v>
      </c>
      <c r="D1247" s="14">
        <v>2017</v>
      </c>
      <c r="E1247" s="14">
        <v>2017</v>
      </c>
      <c r="F1247" s="14">
        <v>2017</v>
      </c>
      <c r="G1247" s="30">
        <v>0.2926530394055652</v>
      </c>
      <c r="H1247" s="26">
        <v>71170</v>
      </c>
      <c r="I1247" s="30">
        <v>0.93144696890377976</v>
      </c>
    </row>
    <row r="1248" spans="1:9">
      <c r="A1248" s="98" t="s">
        <v>181</v>
      </c>
      <c r="B1248" s="14" t="s">
        <v>77</v>
      </c>
      <c r="C1248" s="14" t="s">
        <v>3</v>
      </c>
      <c r="D1248" s="14">
        <v>2017</v>
      </c>
      <c r="E1248" s="14">
        <v>2017</v>
      </c>
      <c r="F1248" s="14">
        <v>2017</v>
      </c>
      <c r="G1248" s="30">
        <v>0.31289461909417826</v>
      </c>
      <c r="H1248" s="26">
        <v>18881</v>
      </c>
      <c r="I1248" s="30">
        <v>0.9239540004893565</v>
      </c>
    </row>
    <row r="1249" spans="1:9">
      <c r="A1249" s="98" t="s">
        <v>182</v>
      </c>
      <c r="B1249" s="14" t="s">
        <v>78</v>
      </c>
      <c r="C1249" s="14" t="s">
        <v>3</v>
      </c>
      <c r="D1249" s="14">
        <v>2017</v>
      </c>
      <c r="E1249" s="14">
        <v>2017</v>
      </c>
      <c r="F1249" s="14">
        <v>2017</v>
      </c>
      <c r="G1249" s="30">
        <v>0.38368223620522751</v>
      </c>
      <c r="H1249" s="26">
        <v>12683</v>
      </c>
      <c r="I1249" s="30">
        <v>0.95981534735886176</v>
      </c>
    </row>
    <row r="1250" spans="1:9">
      <c r="A1250" s="56" t="s">
        <v>183</v>
      </c>
      <c r="B1250" s="14" t="s">
        <v>66</v>
      </c>
      <c r="C1250" s="14" t="s">
        <v>62</v>
      </c>
      <c r="D1250" s="14">
        <v>2017</v>
      </c>
      <c r="E1250" s="14">
        <v>2017</v>
      </c>
      <c r="F1250" s="14">
        <v>2017</v>
      </c>
      <c r="G1250" s="30">
        <v>0.28913806746405452</v>
      </c>
      <c r="H1250" s="104">
        <v>3920745</v>
      </c>
      <c r="I1250" s="103">
        <v>0.93352538397031959</v>
      </c>
    </row>
    <row r="1251" spans="1:9">
      <c r="A1251" s="56" t="s">
        <v>184</v>
      </c>
      <c r="B1251" s="14" t="s">
        <v>77</v>
      </c>
      <c r="C1251" s="14" t="s">
        <v>62</v>
      </c>
      <c r="D1251" s="14">
        <v>2017</v>
      </c>
      <c r="E1251" s="14">
        <v>2017</v>
      </c>
      <c r="F1251" s="14">
        <v>2017</v>
      </c>
      <c r="G1251" s="103">
        <v>0.23099394195231701</v>
      </c>
      <c r="H1251" s="104">
        <v>102875</v>
      </c>
      <c r="I1251" s="103">
        <v>0.92906168156777746</v>
      </c>
    </row>
    <row r="1252" spans="1:9">
      <c r="A1252" s="56" t="s">
        <v>185</v>
      </c>
      <c r="B1252" s="14" t="s">
        <v>78</v>
      </c>
      <c r="C1252" s="14" t="s">
        <v>62</v>
      </c>
      <c r="D1252" s="14">
        <v>2017</v>
      </c>
      <c r="E1252" s="14">
        <v>2017</v>
      </c>
      <c r="F1252" s="14">
        <v>2017</v>
      </c>
      <c r="G1252" s="103">
        <v>0.41786743515850144</v>
      </c>
      <c r="H1252" s="104">
        <v>145</v>
      </c>
      <c r="I1252" s="103">
        <v>0.97972972972972971</v>
      </c>
    </row>
    <row r="1253" spans="1:9">
      <c r="A1253" s="56" t="s">
        <v>186</v>
      </c>
      <c r="B1253" s="14" t="s">
        <v>78</v>
      </c>
      <c r="C1253" s="14" t="s">
        <v>62</v>
      </c>
      <c r="D1253" s="14">
        <v>2017</v>
      </c>
      <c r="E1253" s="14">
        <v>2017</v>
      </c>
      <c r="F1253" s="14">
        <v>2017</v>
      </c>
      <c r="G1253" s="103">
        <v>0.34014564247122386</v>
      </c>
      <c r="H1253" s="104">
        <v>2896</v>
      </c>
      <c r="I1253" s="103">
        <v>0.92141266306076997</v>
      </c>
    </row>
    <row r="1254" spans="1:9">
      <c r="A1254" s="56" t="s">
        <v>187</v>
      </c>
      <c r="B1254" s="14" t="s">
        <v>78</v>
      </c>
      <c r="C1254" s="14" t="s">
        <v>62</v>
      </c>
      <c r="D1254" s="14">
        <v>2017</v>
      </c>
      <c r="E1254" s="14">
        <v>2017</v>
      </c>
      <c r="F1254" s="14">
        <v>2017</v>
      </c>
      <c r="G1254" s="103">
        <v>0.35262735470468815</v>
      </c>
      <c r="H1254" s="104">
        <v>29876</v>
      </c>
      <c r="I1254" s="103">
        <v>0.94121353411883313</v>
      </c>
    </row>
    <row r="1255" spans="1:9">
      <c r="A1255" s="56" t="s">
        <v>188</v>
      </c>
      <c r="B1255" s="14" t="s">
        <v>78</v>
      </c>
      <c r="C1255" s="14" t="s">
        <v>62</v>
      </c>
      <c r="D1255" s="14">
        <v>2017</v>
      </c>
      <c r="E1255" s="14">
        <v>2017</v>
      </c>
      <c r="F1255" s="14">
        <v>2017</v>
      </c>
      <c r="G1255" s="103">
        <v>0.38412825651302607</v>
      </c>
      <c r="H1255" s="104">
        <v>4792</v>
      </c>
      <c r="I1255" s="103">
        <v>0.93030479518540088</v>
      </c>
    </row>
    <row r="1256" spans="1:9">
      <c r="A1256" s="56" t="s">
        <v>189</v>
      </c>
      <c r="B1256" s="14" t="s">
        <v>78</v>
      </c>
      <c r="C1256" s="14" t="s">
        <v>62</v>
      </c>
      <c r="D1256" s="14">
        <v>2017</v>
      </c>
      <c r="E1256" s="14">
        <v>2017</v>
      </c>
      <c r="F1256" s="14">
        <v>2017</v>
      </c>
      <c r="G1256" s="103">
        <v>0.17217630853994489</v>
      </c>
      <c r="H1256" s="104">
        <v>1625</v>
      </c>
      <c r="I1256" s="103">
        <v>0.97130902570233113</v>
      </c>
    </row>
    <row r="1257" spans="1:9">
      <c r="A1257" s="56" t="s">
        <v>190</v>
      </c>
      <c r="B1257" s="14" t="s">
        <v>77</v>
      </c>
      <c r="C1257" s="14" t="s">
        <v>62</v>
      </c>
      <c r="D1257" s="14">
        <v>2017</v>
      </c>
      <c r="E1257" s="14">
        <v>2017</v>
      </c>
      <c r="F1257" s="14">
        <v>2017</v>
      </c>
      <c r="G1257" s="103">
        <v>0.21707900170246677</v>
      </c>
      <c r="H1257" s="104">
        <v>59929</v>
      </c>
      <c r="I1257" s="103">
        <v>0.93209425305233684</v>
      </c>
    </row>
    <row r="1258" spans="1:9">
      <c r="A1258" s="56" t="s">
        <v>191</v>
      </c>
      <c r="B1258" s="14" t="s">
        <v>78</v>
      </c>
      <c r="C1258" s="14" t="s">
        <v>62</v>
      </c>
      <c r="D1258" s="14">
        <v>2017</v>
      </c>
      <c r="E1258" s="14">
        <v>2017</v>
      </c>
      <c r="F1258" s="14">
        <v>2017</v>
      </c>
      <c r="G1258" s="103">
        <v>0.41965818954943168</v>
      </c>
      <c r="H1258" s="104">
        <v>5132</v>
      </c>
      <c r="I1258" s="103">
        <v>0.97105014191106909</v>
      </c>
    </row>
    <row r="1259" spans="1:9">
      <c r="A1259" s="56" t="s">
        <v>192</v>
      </c>
      <c r="B1259" s="14" t="s">
        <v>78</v>
      </c>
      <c r="C1259" s="14" t="s">
        <v>62</v>
      </c>
      <c r="D1259" s="14">
        <v>2017</v>
      </c>
      <c r="E1259" s="14">
        <v>2017</v>
      </c>
      <c r="F1259" s="14">
        <v>2017</v>
      </c>
      <c r="G1259" s="103">
        <v>0.29403098806197614</v>
      </c>
      <c r="H1259" s="104">
        <v>11576</v>
      </c>
      <c r="I1259" s="103">
        <v>0.92905296950240768</v>
      </c>
    </row>
    <row r="1260" spans="1:9">
      <c r="A1260" s="98" t="s">
        <v>134</v>
      </c>
      <c r="B1260" s="14" t="s">
        <v>77</v>
      </c>
      <c r="C1260" s="14" t="s">
        <v>62</v>
      </c>
      <c r="D1260" s="14">
        <v>2017</v>
      </c>
      <c r="E1260" s="14">
        <v>2017</v>
      </c>
      <c r="F1260" s="14">
        <v>2017</v>
      </c>
      <c r="G1260" s="103">
        <v>0.43654893932555289</v>
      </c>
      <c r="H1260" s="104">
        <v>216654</v>
      </c>
      <c r="I1260" s="103">
        <v>0.95355336763391974</v>
      </c>
    </row>
    <row r="1261" spans="1:9">
      <c r="A1261" s="98" t="s">
        <v>135</v>
      </c>
      <c r="B1261" s="14" t="s">
        <v>78</v>
      </c>
      <c r="C1261" s="14" t="s">
        <v>62</v>
      </c>
      <c r="D1261" s="14">
        <v>2017</v>
      </c>
      <c r="E1261" s="14">
        <v>2017</v>
      </c>
      <c r="F1261" s="14">
        <v>2017</v>
      </c>
      <c r="G1261" s="103">
        <v>0.27189481098849494</v>
      </c>
      <c r="H1261" s="104">
        <v>3474</v>
      </c>
      <c r="I1261" s="103">
        <v>0.97256438969764836</v>
      </c>
    </row>
    <row r="1262" spans="1:9">
      <c r="A1262" s="98" t="s">
        <v>136</v>
      </c>
      <c r="B1262" s="14" t="s">
        <v>78</v>
      </c>
      <c r="C1262" s="14" t="s">
        <v>62</v>
      </c>
      <c r="D1262" s="14">
        <v>2017</v>
      </c>
      <c r="E1262" s="14">
        <v>2017</v>
      </c>
      <c r="F1262" s="14">
        <v>2017</v>
      </c>
      <c r="G1262" s="103">
        <v>0.33766667252253041</v>
      </c>
      <c r="H1262" s="104">
        <v>19221</v>
      </c>
      <c r="I1262" s="103">
        <v>0.91843463302752293</v>
      </c>
    </row>
    <row r="1263" spans="1:9">
      <c r="A1263" s="98" t="s">
        <v>137</v>
      </c>
      <c r="B1263" s="14" t="s">
        <v>78</v>
      </c>
      <c r="C1263" s="14" t="s">
        <v>62</v>
      </c>
      <c r="D1263" s="14">
        <v>2017</v>
      </c>
      <c r="E1263" s="14">
        <v>2017</v>
      </c>
      <c r="F1263" s="14">
        <v>2017</v>
      </c>
      <c r="G1263" s="103">
        <v>0.41800446220100657</v>
      </c>
      <c r="H1263" s="104">
        <v>40281</v>
      </c>
      <c r="I1263" s="103">
        <v>0.96430623384085035</v>
      </c>
    </row>
    <row r="1264" spans="1:9">
      <c r="A1264" s="98" t="s">
        <v>138</v>
      </c>
      <c r="B1264" s="14" t="s">
        <v>78</v>
      </c>
      <c r="C1264" s="14" t="s">
        <v>62</v>
      </c>
      <c r="D1264" s="14">
        <v>2017</v>
      </c>
      <c r="E1264" s="14">
        <v>2017</v>
      </c>
      <c r="F1264" s="14">
        <v>2017</v>
      </c>
      <c r="G1264" s="103">
        <v>0.32232677502138579</v>
      </c>
      <c r="H1264" s="104">
        <v>1884</v>
      </c>
      <c r="I1264" s="103">
        <v>0.9429429429429429</v>
      </c>
    </row>
    <row r="1265" spans="1:9">
      <c r="A1265" s="98" t="s">
        <v>139</v>
      </c>
      <c r="B1265" s="14" t="s">
        <v>78</v>
      </c>
      <c r="C1265" s="14" t="s">
        <v>62</v>
      </c>
      <c r="D1265" s="14">
        <v>2017</v>
      </c>
      <c r="E1265" s="14">
        <v>2017</v>
      </c>
      <c r="F1265" s="14">
        <v>2017</v>
      </c>
      <c r="G1265" s="103">
        <v>0.37355595409579595</v>
      </c>
      <c r="H1265" s="104">
        <v>156635</v>
      </c>
      <c r="I1265" s="103">
        <v>0.96120448952791226</v>
      </c>
    </row>
    <row r="1266" spans="1:9">
      <c r="A1266" s="98" t="s">
        <v>140</v>
      </c>
      <c r="B1266" s="14" t="s">
        <v>78</v>
      </c>
      <c r="C1266" s="14" t="s">
        <v>62</v>
      </c>
      <c r="D1266" s="14">
        <v>2017</v>
      </c>
      <c r="E1266" s="14">
        <v>2017</v>
      </c>
      <c r="F1266" s="14">
        <v>2017</v>
      </c>
      <c r="G1266" s="103">
        <v>0.40362457993278927</v>
      </c>
      <c r="H1266" s="104">
        <v>23541</v>
      </c>
      <c r="I1266" s="103">
        <v>0.96392596838915734</v>
      </c>
    </row>
    <row r="1267" spans="1:9">
      <c r="A1267" s="98" t="s">
        <v>141</v>
      </c>
      <c r="B1267" s="14" t="s">
        <v>78</v>
      </c>
      <c r="C1267" s="14" t="s">
        <v>62</v>
      </c>
      <c r="D1267" s="14">
        <v>2017</v>
      </c>
      <c r="E1267" s="14">
        <v>2017</v>
      </c>
      <c r="F1267" s="14">
        <v>2017</v>
      </c>
      <c r="G1267" s="103">
        <v>0.35327550104696381</v>
      </c>
      <c r="H1267" s="104">
        <v>11810</v>
      </c>
      <c r="I1267" s="103">
        <v>0.96479045829589083</v>
      </c>
    </row>
    <row r="1268" spans="1:9">
      <c r="A1268" s="98" t="s">
        <v>142</v>
      </c>
      <c r="B1268" s="14" t="s">
        <v>78</v>
      </c>
      <c r="C1268" s="14" t="s">
        <v>62</v>
      </c>
      <c r="D1268" s="14">
        <v>2017</v>
      </c>
      <c r="E1268" s="14">
        <v>2017</v>
      </c>
      <c r="F1268" s="14">
        <v>2017</v>
      </c>
      <c r="G1268" s="103">
        <v>0.36511402231926249</v>
      </c>
      <c r="H1268" s="104">
        <v>3010</v>
      </c>
      <c r="I1268" s="103">
        <v>0.93740267829336654</v>
      </c>
    </row>
    <row r="1269" spans="1:9">
      <c r="A1269" s="98" t="s">
        <v>143</v>
      </c>
      <c r="B1269" s="14" t="s">
        <v>79</v>
      </c>
      <c r="C1269" s="14" t="s">
        <v>62</v>
      </c>
      <c r="D1269" s="14">
        <v>2017</v>
      </c>
      <c r="E1269" s="14">
        <v>2017</v>
      </c>
      <c r="F1269" s="14">
        <v>2017</v>
      </c>
      <c r="G1269" s="103">
        <v>0.24727050234680903</v>
      </c>
      <c r="H1269" s="104">
        <v>995379</v>
      </c>
      <c r="I1269" s="103">
        <v>0.9196707815888262</v>
      </c>
    </row>
    <row r="1270" spans="1:9">
      <c r="A1270" s="98" t="s">
        <v>144</v>
      </c>
      <c r="B1270" s="14" t="s">
        <v>78</v>
      </c>
      <c r="C1270" s="14" t="s">
        <v>62</v>
      </c>
      <c r="D1270" s="14">
        <v>2017</v>
      </c>
      <c r="E1270" s="14">
        <v>2017</v>
      </c>
      <c r="F1270" s="14">
        <v>2017</v>
      </c>
      <c r="G1270" s="103">
        <v>0.39106365595638881</v>
      </c>
      <c r="H1270" s="104">
        <v>27762</v>
      </c>
      <c r="I1270" s="103">
        <v>0.96937742239603342</v>
      </c>
    </row>
    <row r="1271" spans="1:9">
      <c r="A1271" s="98" t="s">
        <v>145</v>
      </c>
      <c r="B1271" s="14" t="s">
        <v>78</v>
      </c>
      <c r="C1271" s="14" t="s">
        <v>62</v>
      </c>
      <c r="D1271" s="14">
        <v>2017</v>
      </c>
      <c r="E1271" s="14">
        <v>2017</v>
      </c>
      <c r="F1271" s="14">
        <v>2017</v>
      </c>
      <c r="G1271" s="103">
        <v>0.19763871021288956</v>
      </c>
      <c r="H1271" s="104">
        <v>9525</v>
      </c>
      <c r="I1271" s="103">
        <v>0.94898874165587321</v>
      </c>
    </row>
    <row r="1272" spans="1:9">
      <c r="A1272" s="98" t="s">
        <v>146</v>
      </c>
      <c r="B1272" s="14" t="s">
        <v>78</v>
      </c>
      <c r="C1272" s="14" t="s">
        <v>62</v>
      </c>
      <c r="D1272" s="14">
        <v>2017</v>
      </c>
      <c r="E1272" s="14">
        <v>2017</v>
      </c>
      <c r="F1272" s="14">
        <v>2017</v>
      </c>
      <c r="G1272" s="103">
        <v>0.37141670128791027</v>
      </c>
      <c r="H1272" s="104">
        <v>1788</v>
      </c>
      <c r="I1272" s="103">
        <v>0.95106382978723403</v>
      </c>
    </row>
    <row r="1273" spans="1:9">
      <c r="A1273" s="98" t="s">
        <v>147</v>
      </c>
      <c r="B1273" s="14" t="s">
        <v>78</v>
      </c>
      <c r="C1273" s="14" t="s">
        <v>62</v>
      </c>
      <c r="D1273" s="14">
        <v>2017</v>
      </c>
      <c r="E1273" s="14">
        <v>2017</v>
      </c>
      <c r="F1273" s="14">
        <v>2017</v>
      </c>
      <c r="G1273" s="103">
        <v>0.27439429928741094</v>
      </c>
      <c r="H1273" s="104">
        <v>11552</v>
      </c>
      <c r="I1273" s="103">
        <v>0.95771845465096994</v>
      </c>
    </row>
    <row r="1274" spans="1:9">
      <c r="A1274" s="98" t="s">
        <v>148</v>
      </c>
      <c r="B1274" s="14" t="s">
        <v>78</v>
      </c>
      <c r="C1274" s="14" t="s">
        <v>62</v>
      </c>
      <c r="D1274" s="14">
        <v>2017</v>
      </c>
      <c r="E1274" s="14">
        <v>2017</v>
      </c>
      <c r="F1274" s="14">
        <v>2017</v>
      </c>
      <c r="G1274" s="103">
        <v>0.38170964288499576</v>
      </c>
      <c r="H1274" s="104">
        <v>53839</v>
      </c>
      <c r="I1274" s="103">
        <v>0.97256042487084071</v>
      </c>
    </row>
    <row r="1275" spans="1:9">
      <c r="A1275" s="98" t="s">
        <v>149</v>
      </c>
      <c r="B1275" s="14" t="s">
        <v>78</v>
      </c>
      <c r="C1275" s="14" t="s">
        <v>62</v>
      </c>
      <c r="D1275" s="14">
        <v>2017</v>
      </c>
      <c r="E1275" s="14">
        <v>2017</v>
      </c>
      <c r="F1275" s="14">
        <v>2017</v>
      </c>
      <c r="G1275" s="103">
        <v>0.35301353013530135</v>
      </c>
      <c r="H1275" s="104">
        <v>1148</v>
      </c>
      <c r="I1275" s="103">
        <v>0.95348837209302328</v>
      </c>
    </row>
    <row r="1276" spans="1:9">
      <c r="A1276" s="98" t="s">
        <v>150</v>
      </c>
      <c r="B1276" s="14" t="s">
        <v>78</v>
      </c>
      <c r="C1276" s="14" t="s">
        <v>62</v>
      </c>
      <c r="D1276" s="14">
        <v>2017</v>
      </c>
      <c r="E1276" s="14">
        <v>2017</v>
      </c>
      <c r="F1276" s="14">
        <v>2017</v>
      </c>
      <c r="G1276" s="103">
        <v>0.15873430962343096</v>
      </c>
      <c r="H1276" s="104">
        <v>607</v>
      </c>
      <c r="I1276" s="103">
        <v>0.87590187590187585</v>
      </c>
    </row>
    <row r="1277" spans="1:9">
      <c r="A1277" s="98" t="s">
        <v>151</v>
      </c>
      <c r="B1277" s="14" t="s">
        <v>78</v>
      </c>
      <c r="C1277" s="14" t="s">
        <v>62</v>
      </c>
      <c r="D1277" s="14">
        <v>2017</v>
      </c>
      <c r="E1277" s="14">
        <v>2017</v>
      </c>
      <c r="F1277" s="14">
        <v>2017</v>
      </c>
      <c r="G1277" s="103">
        <v>0.26514924312976496</v>
      </c>
      <c r="H1277" s="104">
        <v>50394</v>
      </c>
      <c r="I1277" s="103">
        <v>0.97148805737088662</v>
      </c>
    </row>
    <row r="1278" spans="1:9">
      <c r="A1278" s="98" t="s">
        <v>152</v>
      </c>
      <c r="B1278" s="14" t="s">
        <v>78</v>
      </c>
      <c r="C1278" s="14" t="s">
        <v>62</v>
      </c>
      <c r="D1278" s="14">
        <v>2017</v>
      </c>
      <c r="E1278" s="14">
        <v>2017</v>
      </c>
      <c r="F1278" s="14">
        <v>2017</v>
      </c>
      <c r="G1278" s="103">
        <v>0.19648067104303429</v>
      </c>
      <c r="H1278" s="104">
        <v>6465</v>
      </c>
      <c r="I1278" s="103">
        <v>0.95017636684303353</v>
      </c>
    </row>
    <row r="1279" spans="1:9">
      <c r="A1279" s="98" t="s">
        <v>153</v>
      </c>
      <c r="B1279" s="14" t="s">
        <v>78</v>
      </c>
      <c r="C1279" s="14" t="s">
        <v>62</v>
      </c>
      <c r="D1279" s="14">
        <v>2017</v>
      </c>
      <c r="E1279" s="14">
        <v>2017</v>
      </c>
      <c r="F1279" s="14">
        <v>2017</v>
      </c>
      <c r="G1279" s="103">
        <v>0.2744259699129058</v>
      </c>
      <c r="H1279" s="104">
        <v>6932</v>
      </c>
      <c r="I1279" s="103">
        <v>0.93209627537985751</v>
      </c>
    </row>
    <row r="1280" spans="1:9">
      <c r="A1280" s="98" t="s">
        <v>154</v>
      </c>
      <c r="B1280" s="14" t="s">
        <v>77</v>
      </c>
      <c r="C1280" s="14" t="s">
        <v>62</v>
      </c>
      <c r="D1280" s="14">
        <v>2017</v>
      </c>
      <c r="E1280" s="14">
        <v>2017</v>
      </c>
      <c r="F1280" s="14">
        <v>2017</v>
      </c>
      <c r="G1280" s="103">
        <v>0.2481524989203451</v>
      </c>
      <c r="H1280" s="104">
        <v>225822</v>
      </c>
      <c r="I1280" s="103">
        <v>0.93100206960809373</v>
      </c>
    </row>
    <row r="1281" spans="1:9">
      <c r="A1281" s="98" t="s">
        <v>155</v>
      </c>
      <c r="B1281" s="14" t="s">
        <v>77</v>
      </c>
      <c r="C1281" s="14" t="s">
        <v>62</v>
      </c>
      <c r="D1281" s="14">
        <v>2017</v>
      </c>
      <c r="E1281" s="14">
        <v>2017</v>
      </c>
      <c r="F1281" s="14">
        <v>2017</v>
      </c>
      <c r="G1281" s="103">
        <v>0.22904711745562595</v>
      </c>
      <c r="H1281" s="104">
        <v>14569</v>
      </c>
      <c r="I1281" s="103">
        <v>0.88938404248824854</v>
      </c>
    </row>
    <row r="1282" spans="1:9">
      <c r="A1282" s="98" t="s">
        <v>156</v>
      </c>
      <c r="B1282" s="14" t="s">
        <v>78</v>
      </c>
      <c r="C1282" s="14" t="s">
        <v>62</v>
      </c>
      <c r="D1282" s="14">
        <v>2017</v>
      </c>
      <c r="E1282" s="14">
        <v>2017</v>
      </c>
      <c r="F1282" s="14">
        <v>2017</v>
      </c>
      <c r="G1282" s="103">
        <v>0.30613178767541183</v>
      </c>
      <c r="H1282" s="104">
        <v>2007</v>
      </c>
      <c r="I1282" s="103">
        <v>0.91103041307308219</v>
      </c>
    </row>
    <row r="1283" spans="1:9">
      <c r="A1283" s="98" t="s">
        <v>157</v>
      </c>
      <c r="B1283" s="14" t="s">
        <v>78</v>
      </c>
      <c r="C1283" s="14" t="s">
        <v>62</v>
      </c>
      <c r="D1283" s="14">
        <v>2017</v>
      </c>
      <c r="E1283" s="14">
        <v>2017</v>
      </c>
      <c r="F1283" s="14">
        <v>2017</v>
      </c>
      <c r="G1283" s="103">
        <v>0.29288455407431896</v>
      </c>
      <c r="H1283" s="104">
        <v>248041</v>
      </c>
      <c r="I1283" s="103">
        <v>0.91106132118785699</v>
      </c>
    </row>
    <row r="1284" spans="1:9">
      <c r="A1284" s="98" t="s">
        <v>158</v>
      </c>
      <c r="B1284" s="14" t="s">
        <v>77</v>
      </c>
      <c r="C1284" s="14" t="s">
        <v>62</v>
      </c>
      <c r="D1284" s="14">
        <v>2017</v>
      </c>
      <c r="E1284" s="14">
        <v>2017</v>
      </c>
      <c r="F1284" s="14">
        <v>2017</v>
      </c>
      <c r="G1284" s="103">
        <v>0.3493116298145254</v>
      </c>
      <c r="H1284" s="104">
        <v>197600</v>
      </c>
      <c r="I1284" s="103">
        <v>0.93791086998827611</v>
      </c>
    </row>
    <row r="1285" spans="1:9">
      <c r="A1285" s="98" t="s">
        <v>159</v>
      </c>
      <c r="B1285" s="14" t="s">
        <v>78</v>
      </c>
      <c r="C1285" s="14" t="s">
        <v>62</v>
      </c>
      <c r="D1285" s="14">
        <v>2017</v>
      </c>
      <c r="E1285" s="14">
        <v>2017</v>
      </c>
      <c r="F1285" s="14">
        <v>2017</v>
      </c>
      <c r="G1285" s="103">
        <v>0.26236781016249677</v>
      </c>
      <c r="H1285" s="104">
        <v>5086</v>
      </c>
      <c r="I1285" s="103">
        <v>0.9654517843583903</v>
      </c>
    </row>
    <row r="1286" spans="1:9">
      <c r="A1286" s="98" t="s">
        <v>160</v>
      </c>
      <c r="B1286" s="14" t="s">
        <v>78</v>
      </c>
      <c r="C1286" s="14" t="s">
        <v>62</v>
      </c>
      <c r="D1286" s="14">
        <v>2017</v>
      </c>
      <c r="E1286" s="14">
        <v>2017</v>
      </c>
      <c r="F1286" s="14">
        <v>2017</v>
      </c>
      <c r="G1286" s="103">
        <v>0.37902386858003506</v>
      </c>
      <c r="H1286" s="104">
        <v>338474</v>
      </c>
      <c r="I1286" s="103">
        <v>0.92258922681901689</v>
      </c>
    </row>
    <row r="1287" spans="1:9">
      <c r="A1287" s="98" t="s">
        <v>161</v>
      </c>
      <c r="B1287" s="14" t="s">
        <v>77</v>
      </c>
      <c r="C1287" s="14" t="s">
        <v>62</v>
      </c>
      <c r="D1287" s="14">
        <v>2017</v>
      </c>
      <c r="E1287" s="14">
        <v>2017</v>
      </c>
      <c r="F1287" s="14">
        <v>2017</v>
      </c>
      <c r="G1287" s="103">
        <v>0.28009203076114891</v>
      </c>
      <c r="H1287" s="104">
        <v>252729</v>
      </c>
      <c r="I1287" s="103">
        <v>0.91570800708713629</v>
      </c>
    </row>
    <row r="1288" spans="1:9">
      <c r="A1288" s="98" t="s">
        <v>162</v>
      </c>
      <c r="B1288" s="14" t="s">
        <v>77</v>
      </c>
      <c r="C1288" s="14" t="s">
        <v>62</v>
      </c>
      <c r="D1288" s="14">
        <v>2017</v>
      </c>
      <c r="E1288" s="14">
        <v>2017</v>
      </c>
      <c r="F1288" s="14">
        <v>2017</v>
      </c>
      <c r="G1288" s="103">
        <v>0.2147623092987859</v>
      </c>
      <c r="H1288" s="104">
        <v>48538</v>
      </c>
      <c r="I1288" s="103">
        <v>0.92354821523708042</v>
      </c>
    </row>
    <row r="1289" spans="1:9">
      <c r="A1289" s="98" t="s">
        <v>163</v>
      </c>
      <c r="B1289" s="14" t="s">
        <v>78</v>
      </c>
      <c r="C1289" s="14" t="s">
        <v>62</v>
      </c>
      <c r="D1289" s="14">
        <v>2017</v>
      </c>
      <c r="E1289" s="14">
        <v>2017</v>
      </c>
      <c r="F1289" s="14">
        <v>2017</v>
      </c>
      <c r="G1289" s="103">
        <v>0.35094482337641658</v>
      </c>
      <c r="H1289" s="104">
        <v>105786</v>
      </c>
      <c r="I1289" s="103">
        <v>0.96048593582596375</v>
      </c>
    </row>
    <row r="1290" spans="1:9">
      <c r="A1290" s="98" t="s">
        <v>164</v>
      </c>
      <c r="B1290" s="14" t="s">
        <v>77</v>
      </c>
      <c r="C1290" s="14" t="s">
        <v>62</v>
      </c>
      <c r="D1290" s="14">
        <v>2017</v>
      </c>
      <c r="E1290" s="14">
        <v>2017</v>
      </c>
      <c r="F1290" s="14">
        <v>2017</v>
      </c>
      <c r="G1290" s="103">
        <v>0.27173314324595793</v>
      </c>
      <c r="H1290" s="104">
        <v>16773</v>
      </c>
      <c r="I1290" s="103">
        <v>0.93751048012967408</v>
      </c>
    </row>
    <row r="1291" spans="1:9">
      <c r="A1291" s="98" t="s">
        <v>165</v>
      </c>
      <c r="B1291" s="14" t="s">
        <v>77</v>
      </c>
      <c r="C1291" s="14" t="s">
        <v>62</v>
      </c>
      <c r="D1291" s="14">
        <v>2017</v>
      </c>
      <c r="E1291" s="14">
        <v>2017</v>
      </c>
      <c r="F1291" s="14">
        <v>2017</v>
      </c>
      <c r="G1291" s="103">
        <v>0.16195959438782126</v>
      </c>
      <c r="H1291" s="104">
        <v>24980</v>
      </c>
      <c r="I1291" s="103">
        <v>0.92834844655864424</v>
      </c>
    </row>
    <row r="1292" spans="1:9">
      <c r="A1292" s="98" t="s">
        <v>166</v>
      </c>
      <c r="B1292" s="14" t="s">
        <v>77</v>
      </c>
      <c r="C1292" s="14" t="s">
        <v>62</v>
      </c>
      <c r="D1292" s="14">
        <v>2017</v>
      </c>
      <c r="E1292" s="14">
        <v>2017</v>
      </c>
      <c r="F1292" s="14">
        <v>2017</v>
      </c>
      <c r="G1292" s="103">
        <v>0.26130572609445851</v>
      </c>
      <c r="H1292" s="104">
        <v>39072</v>
      </c>
      <c r="I1292" s="103">
        <v>0.95563273492148904</v>
      </c>
    </row>
    <row r="1293" spans="1:9">
      <c r="A1293" s="98" t="s">
        <v>167</v>
      </c>
      <c r="B1293" s="14" t="s">
        <v>77</v>
      </c>
      <c r="C1293" s="14" t="s">
        <v>62</v>
      </c>
      <c r="D1293" s="14">
        <v>2017</v>
      </c>
      <c r="E1293" s="14">
        <v>2017</v>
      </c>
      <c r="F1293" s="14">
        <v>2017</v>
      </c>
      <c r="G1293" s="103">
        <v>0.20277672066978364</v>
      </c>
      <c r="H1293" s="104">
        <v>89517</v>
      </c>
      <c r="I1293" s="103">
        <v>0.95255171533157401</v>
      </c>
    </row>
    <row r="1294" spans="1:9">
      <c r="A1294" s="98" t="s">
        <v>168</v>
      </c>
      <c r="B1294" s="14" t="s">
        <v>77</v>
      </c>
      <c r="C1294" s="14" t="s">
        <v>62</v>
      </c>
      <c r="D1294" s="14">
        <v>2017</v>
      </c>
      <c r="E1294" s="14">
        <v>2017</v>
      </c>
      <c r="F1294" s="14">
        <v>2017</v>
      </c>
      <c r="G1294" s="103">
        <v>0.32140651584850966</v>
      </c>
      <c r="H1294" s="104">
        <v>25502</v>
      </c>
      <c r="I1294" s="103">
        <v>0.93784936746101799</v>
      </c>
    </row>
    <row r="1295" spans="1:9">
      <c r="A1295" s="98" t="s">
        <v>169</v>
      </c>
      <c r="B1295" s="14" t="s">
        <v>78</v>
      </c>
      <c r="C1295" s="14" t="s">
        <v>62</v>
      </c>
      <c r="D1295" s="14">
        <v>2017</v>
      </c>
      <c r="E1295" s="14">
        <v>2017</v>
      </c>
      <c r="F1295" s="14">
        <v>2017</v>
      </c>
      <c r="G1295" s="103">
        <v>0.34801000401395621</v>
      </c>
      <c r="H1295" s="104">
        <v>22542</v>
      </c>
      <c r="I1295" s="103">
        <v>0.94527613536293875</v>
      </c>
    </row>
    <row r="1296" spans="1:9">
      <c r="A1296" s="98" t="s">
        <v>170</v>
      </c>
      <c r="B1296" s="14" t="s">
        <v>78</v>
      </c>
      <c r="C1296" s="14" t="s">
        <v>62</v>
      </c>
      <c r="D1296" s="14">
        <v>2017</v>
      </c>
      <c r="E1296" s="14">
        <v>2017</v>
      </c>
      <c r="F1296" s="14">
        <v>2017</v>
      </c>
      <c r="G1296" s="103">
        <v>0.30823529411764705</v>
      </c>
      <c r="H1296" s="104">
        <v>262</v>
      </c>
      <c r="I1296" s="103">
        <v>0.94244604316546765</v>
      </c>
    </row>
    <row r="1297" spans="1:9">
      <c r="A1297" s="98" t="s">
        <v>171</v>
      </c>
      <c r="B1297" s="14" t="s">
        <v>78</v>
      </c>
      <c r="C1297" s="14" t="s">
        <v>62</v>
      </c>
      <c r="D1297" s="14">
        <v>2017</v>
      </c>
      <c r="E1297" s="14">
        <v>2017</v>
      </c>
      <c r="F1297" s="14">
        <v>2017</v>
      </c>
      <c r="G1297" s="103">
        <v>0.33116715663520552</v>
      </c>
      <c r="H1297" s="104">
        <v>6421</v>
      </c>
      <c r="I1297" s="103">
        <v>0.96295740851829636</v>
      </c>
    </row>
    <row r="1298" spans="1:9">
      <c r="A1298" s="98" t="s">
        <v>172</v>
      </c>
      <c r="B1298" s="14" t="s">
        <v>77</v>
      </c>
      <c r="C1298" s="14" t="s">
        <v>62</v>
      </c>
      <c r="D1298" s="14">
        <v>2017</v>
      </c>
      <c r="E1298" s="14">
        <v>2017</v>
      </c>
      <c r="F1298" s="14">
        <v>2017</v>
      </c>
      <c r="G1298" s="103">
        <v>0.30687737406439825</v>
      </c>
      <c r="H1298" s="104">
        <v>38294</v>
      </c>
      <c r="I1298" s="103">
        <v>0.93655840344355312</v>
      </c>
    </row>
    <row r="1299" spans="1:9">
      <c r="A1299" s="98" t="s">
        <v>173</v>
      </c>
      <c r="B1299" s="14" t="s">
        <v>77</v>
      </c>
      <c r="C1299" s="14" t="s">
        <v>62</v>
      </c>
      <c r="D1299" s="14">
        <v>2017</v>
      </c>
      <c r="E1299" s="14">
        <v>2017</v>
      </c>
      <c r="F1299" s="14">
        <v>2017</v>
      </c>
      <c r="G1299" s="103">
        <v>0.2289357626686645</v>
      </c>
      <c r="H1299" s="104">
        <v>29641</v>
      </c>
      <c r="I1299" s="103">
        <v>0.93281092648539776</v>
      </c>
    </row>
    <row r="1300" spans="1:9">
      <c r="A1300" s="98" t="s">
        <v>174</v>
      </c>
      <c r="B1300" s="14" t="s">
        <v>78</v>
      </c>
      <c r="C1300" s="14" t="s">
        <v>62</v>
      </c>
      <c r="D1300" s="14">
        <v>2017</v>
      </c>
      <c r="E1300" s="14">
        <v>2017</v>
      </c>
      <c r="F1300" s="14">
        <v>2017</v>
      </c>
      <c r="G1300" s="103">
        <v>0.32225259009724783</v>
      </c>
      <c r="H1300" s="104">
        <v>81120</v>
      </c>
      <c r="I1300" s="103">
        <v>0.96134246640278731</v>
      </c>
    </row>
    <row r="1301" spans="1:9">
      <c r="A1301" s="98" t="s">
        <v>175</v>
      </c>
      <c r="B1301" s="14" t="s">
        <v>78</v>
      </c>
      <c r="C1301" s="14" t="s">
        <v>62</v>
      </c>
      <c r="D1301" s="14">
        <v>2017</v>
      </c>
      <c r="E1301" s="14">
        <v>2017</v>
      </c>
      <c r="F1301" s="14">
        <v>2017</v>
      </c>
      <c r="G1301" s="103">
        <v>0.29059946126101449</v>
      </c>
      <c r="H1301" s="104">
        <v>12730</v>
      </c>
      <c r="I1301" s="103">
        <v>0.96446700507614214</v>
      </c>
    </row>
    <row r="1302" spans="1:9">
      <c r="A1302" s="98" t="s">
        <v>176</v>
      </c>
      <c r="B1302" s="14" t="s">
        <v>78</v>
      </c>
      <c r="C1302" s="14" t="s">
        <v>62</v>
      </c>
      <c r="D1302" s="14">
        <v>2017</v>
      </c>
      <c r="E1302" s="14">
        <v>2017</v>
      </c>
      <c r="F1302" s="14">
        <v>2017</v>
      </c>
      <c r="G1302" s="103">
        <v>0.33281889311607205</v>
      </c>
      <c r="H1302" s="104">
        <v>9273</v>
      </c>
      <c r="I1302" s="103">
        <v>0.96634014172571903</v>
      </c>
    </row>
    <row r="1303" spans="1:9">
      <c r="A1303" s="98" t="s">
        <v>177</v>
      </c>
      <c r="B1303" s="14" t="s">
        <v>78</v>
      </c>
      <c r="C1303" s="14" t="s">
        <v>62</v>
      </c>
      <c r="D1303" s="14">
        <v>2017</v>
      </c>
      <c r="E1303" s="14">
        <v>2017</v>
      </c>
      <c r="F1303" s="14">
        <v>2017</v>
      </c>
      <c r="G1303" s="103">
        <v>0.33320111067036889</v>
      </c>
      <c r="H1303" s="104">
        <v>1680</v>
      </c>
      <c r="I1303" s="103">
        <v>0.95184135977337114</v>
      </c>
    </row>
    <row r="1304" spans="1:9">
      <c r="A1304" s="98" t="s">
        <v>178</v>
      </c>
      <c r="B1304" s="14" t="s">
        <v>77</v>
      </c>
      <c r="C1304" s="14" t="s">
        <v>62</v>
      </c>
      <c r="D1304" s="14">
        <v>2017</v>
      </c>
      <c r="E1304" s="14">
        <v>2017</v>
      </c>
      <c r="F1304" s="14">
        <v>2017</v>
      </c>
      <c r="G1304" s="103">
        <v>0.456881389257982</v>
      </c>
      <c r="H1304" s="104">
        <v>118971</v>
      </c>
      <c r="I1304" s="103">
        <v>0.96981430457961748</v>
      </c>
    </row>
    <row r="1305" spans="1:9">
      <c r="A1305" s="98" t="s">
        <v>179</v>
      </c>
      <c r="B1305" s="14" t="s">
        <v>78</v>
      </c>
      <c r="C1305" s="14" t="s">
        <v>62</v>
      </c>
      <c r="D1305" s="14">
        <v>2017</v>
      </c>
      <c r="E1305" s="14">
        <v>2017</v>
      </c>
      <c r="F1305" s="14">
        <v>2017</v>
      </c>
      <c r="G1305" s="103">
        <v>0.34161361749238861</v>
      </c>
      <c r="H1305" s="104">
        <v>4937</v>
      </c>
      <c r="I1305" s="103">
        <v>0.9419958023278</v>
      </c>
    </row>
    <row r="1306" spans="1:9">
      <c r="A1306" s="98" t="s">
        <v>180</v>
      </c>
      <c r="B1306" s="14" t="s">
        <v>77</v>
      </c>
      <c r="C1306" s="14" t="s">
        <v>62</v>
      </c>
      <c r="D1306" s="14">
        <v>2017</v>
      </c>
      <c r="E1306" s="14">
        <v>2017</v>
      </c>
      <c r="F1306" s="14">
        <v>2017</v>
      </c>
      <c r="G1306" s="103">
        <v>0.28724484890540547</v>
      </c>
      <c r="H1306" s="104">
        <v>68715</v>
      </c>
      <c r="I1306" s="103">
        <v>0.93312058663769692</v>
      </c>
    </row>
    <row r="1307" spans="1:9">
      <c r="A1307" s="98" t="s">
        <v>181</v>
      </c>
      <c r="B1307" s="14" t="s">
        <v>77</v>
      </c>
      <c r="C1307" s="14" t="s">
        <v>62</v>
      </c>
      <c r="D1307" s="14">
        <v>2017</v>
      </c>
      <c r="E1307" s="14">
        <v>2017</v>
      </c>
      <c r="F1307" s="14">
        <v>2017</v>
      </c>
      <c r="G1307" s="103">
        <v>0.30508756742358661</v>
      </c>
      <c r="H1307" s="104">
        <v>18326</v>
      </c>
      <c r="I1307" s="103">
        <v>0.92002610572819921</v>
      </c>
    </row>
    <row r="1308" spans="1:9">
      <c r="A1308" s="98" t="s">
        <v>182</v>
      </c>
      <c r="B1308" s="14" t="s">
        <v>78</v>
      </c>
      <c r="C1308" s="14" t="s">
        <v>62</v>
      </c>
      <c r="D1308" s="14">
        <v>2017</v>
      </c>
      <c r="E1308" s="14">
        <v>2017</v>
      </c>
      <c r="F1308" s="14">
        <v>2017</v>
      </c>
      <c r="G1308" s="103">
        <v>0.37996076656103817</v>
      </c>
      <c r="H1308" s="104">
        <v>12590</v>
      </c>
      <c r="I1308" s="103">
        <v>0.96415990197580026</v>
      </c>
    </row>
    <row r="1309" spans="1:9">
      <c r="A1309" s="56" t="s">
        <v>183</v>
      </c>
      <c r="B1309" s="14" t="s">
        <v>66</v>
      </c>
      <c r="C1309" s="14" t="s">
        <v>64</v>
      </c>
      <c r="D1309" s="14">
        <v>2017</v>
      </c>
      <c r="E1309" s="14">
        <v>2017</v>
      </c>
      <c r="F1309" s="14">
        <v>2018</v>
      </c>
      <c r="G1309" s="30">
        <v>0.28924262237480564</v>
      </c>
      <c r="H1309" s="26">
        <v>3892036</v>
      </c>
      <c r="I1309" s="30">
        <v>0.93341314757336413</v>
      </c>
    </row>
    <row r="1310" spans="1:9">
      <c r="A1310" s="56" t="s">
        <v>184</v>
      </c>
      <c r="B1310" s="14" t="s">
        <v>77</v>
      </c>
      <c r="C1310" s="14" t="s">
        <v>64</v>
      </c>
      <c r="D1310" s="14">
        <v>2017</v>
      </c>
      <c r="E1310" s="14">
        <v>2017</v>
      </c>
      <c r="F1310" s="14">
        <v>2018</v>
      </c>
      <c r="G1310" s="30">
        <v>0.23198031646528583</v>
      </c>
      <c r="H1310" s="104">
        <v>102581</v>
      </c>
      <c r="I1310" s="30">
        <v>0.93000126924262483</v>
      </c>
    </row>
    <row r="1311" spans="1:9">
      <c r="A1311" s="56" t="s">
        <v>185</v>
      </c>
      <c r="B1311" s="14" t="s">
        <v>78</v>
      </c>
      <c r="C1311" s="14" t="s">
        <v>64</v>
      </c>
      <c r="D1311" s="14">
        <v>2017</v>
      </c>
      <c r="E1311" s="14">
        <v>2017</v>
      </c>
      <c r="F1311" s="14">
        <v>2018</v>
      </c>
      <c r="G1311" s="30">
        <v>0.42024539877300615</v>
      </c>
      <c r="H1311" s="104">
        <v>137</v>
      </c>
      <c r="I1311" s="30">
        <v>0.97163120567375882</v>
      </c>
    </row>
    <row r="1312" spans="1:9">
      <c r="A1312" s="56" t="s">
        <v>186</v>
      </c>
      <c r="B1312" s="14" t="s">
        <v>78</v>
      </c>
      <c r="C1312" s="14" t="s">
        <v>64</v>
      </c>
      <c r="D1312" s="14">
        <v>2017</v>
      </c>
      <c r="E1312" s="14">
        <v>2017</v>
      </c>
      <c r="F1312" s="14">
        <v>2018</v>
      </c>
      <c r="G1312" s="30">
        <v>0.33719264740988303</v>
      </c>
      <c r="H1312" s="104">
        <v>2825</v>
      </c>
      <c r="I1312" s="30">
        <v>0.92714145060715458</v>
      </c>
    </row>
    <row r="1313" spans="1:9">
      <c r="A1313" s="56" t="s">
        <v>187</v>
      </c>
      <c r="B1313" s="14" t="s">
        <v>78</v>
      </c>
      <c r="C1313" s="14" t="s">
        <v>64</v>
      </c>
      <c r="D1313" s="14">
        <v>2017</v>
      </c>
      <c r="E1313" s="14">
        <v>2017</v>
      </c>
      <c r="F1313" s="14">
        <v>2018</v>
      </c>
      <c r="G1313" s="30">
        <v>0.35338719407610686</v>
      </c>
      <c r="H1313" s="104">
        <v>29875</v>
      </c>
      <c r="I1313" s="30">
        <v>0.938697919939672</v>
      </c>
    </row>
    <row r="1314" spans="1:9">
      <c r="A1314" s="56" t="s">
        <v>188</v>
      </c>
      <c r="B1314" s="14" t="s">
        <v>78</v>
      </c>
      <c r="C1314" s="14" t="s">
        <v>64</v>
      </c>
      <c r="D1314" s="14">
        <v>2017</v>
      </c>
      <c r="E1314" s="14">
        <v>2017</v>
      </c>
      <c r="F1314" s="14">
        <v>2018</v>
      </c>
      <c r="G1314" s="30">
        <v>0.38032866905304263</v>
      </c>
      <c r="H1314" s="104">
        <v>4675</v>
      </c>
      <c r="I1314" s="30">
        <v>0.9272114240380801</v>
      </c>
    </row>
    <row r="1315" spans="1:9">
      <c r="A1315" s="56" t="s">
        <v>189</v>
      </c>
      <c r="B1315" s="14" t="s">
        <v>78</v>
      </c>
      <c r="C1315" s="14" t="s">
        <v>64</v>
      </c>
      <c r="D1315" s="14">
        <v>2017</v>
      </c>
      <c r="E1315" s="14">
        <v>2017</v>
      </c>
      <c r="F1315" s="14">
        <v>2018</v>
      </c>
      <c r="G1315" s="30">
        <v>0.16489813242784379</v>
      </c>
      <c r="H1315" s="104">
        <v>1554</v>
      </c>
      <c r="I1315" s="30">
        <v>0.97185741088180111</v>
      </c>
    </row>
    <row r="1316" spans="1:9">
      <c r="A1316" s="56" t="s">
        <v>190</v>
      </c>
      <c r="B1316" s="14" t="s">
        <v>77</v>
      </c>
      <c r="C1316" s="14" t="s">
        <v>64</v>
      </c>
      <c r="D1316" s="14">
        <v>2017</v>
      </c>
      <c r="E1316" s="14">
        <v>2017</v>
      </c>
      <c r="F1316" s="14">
        <v>2018</v>
      </c>
      <c r="G1316" s="30">
        <v>0.21931832703506945</v>
      </c>
      <c r="H1316" s="104">
        <v>60068</v>
      </c>
      <c r="I1316" s="30">
        <v>0.93029162601248272</v>
      </c>
    </row>
    <row r="1317" spans="1:9">
      <c r="A1317" s="56" t="s">
        <v>191</v>
      </c>
      <c r="B1317" s="14" t="s">
        <v>78</v>
      </c>
      <c r="C1317" s="14" t="s">
        <v>64</v>
      </c>
      <c r="D1317" s="14">
        <v>2017</v>
      </c>
      <c r="E1317" s="14">
        <v>2017</v>
      </c>
      <c r="F1317" s="14">
        <v>2018</v>
      </c>
      <c r="G1317" s="30">
        <v>0.42038890244894639</v>
      </c>
      <c r="H1317" s="104">
        <v>5167</v>
      </c>
      <c r="I1317" s="30">
        <v>0.9730696798493409</v>
      </c>
    </row>
    <row r="1318" spans="1:9">
      <c r="A1318" s="56" t="s">
        <v>192</v>
      </c>
      <c r="B1318" s="14" t="s">
        <v>78</v>
      </c>
      <c r="C1318" s="14" t="s">
        <v>64</v>
      </c>
      <c r="D1318" s="14">
        <v>2017</v>
      </c>
      <c r="E1318" s="14">
        <v>2017</v>
      </c>
      <c r="F1318" s="14">
        <v>2018</v>
      </c>
      <c r="G1318" s="30">
        <v>0.2922289555431074</v>
      </c>
      <c r="H1318" s="104">
        <v>11477</v>
      </c>
      <c r="I1318" s="30">
        <v>0.93006482982171801</v>
      </c>
    </row>
    <row r="1319" spans="1:9">
      <c r="A1319" s="106" t="s">
        <v>134</v>
      </c>
      <c r="B1319" s="14" t="s">
        <v>77</v>
      </c>
      <c r="C1319" s="14" t="s">
        <v>64</v>
      </c>
      <c r="D1319" s="14">
        <v>2017</v>
      </c>
      <c r="E1319" s="14">
        <v>2017</v>
      </c>
      <c r="F1319" s="14">
        <v>2018</v>
      </c>
      <c r="G1319" s="30">
        <v>0.43195771909930342</v>
      </c>
      <c r="H1319" s="104">
        <v>213318</v>
      </c>
      <c r="I1319" s="30">
        <v>0.95348733260624696</v>
      </c>
    </row>
    <row r="1320" spans="1:9">
      <c r="A1320" s="106" t="s">
        <v>135</v>
      </c>
      <c r="B1320" s="14" t="s">
        <v>78</v>
      </c>
      <c r="C1320" s="14" t="s">
        <v>64</v>
      </c>
      <c r="D1320" s="14">
        <v>2017</v>
      </c>
      <c r="E1320" s="14">
        <v>2017</v>
      </c>
      <c r="F1320" s="14">
        <v>2018</v>
      </c>
      <c r="G1320" s="30">
        <v>0.26373884452794738</v>
      </c>
      <c r="H1320" s="104">
        <v>3369</v>
      </c>
      <c r="I1320" s="30">
        <v>0.97005470774546498</v>
      </c>
    </row>
    <row r="1321" spans="1:9">
      <c r="A1321" s="106" t="s">
        <v>136</v>
      </c>
      <c r="B1321" s="14" t="s">
        <v>78</v>
      </c>
      <c r="C1321" s="14" t="s">
        <v>64</v>
      </c>
      <c r="D1321" s="14">
        <v>2017</v>
      </c>
      <c r="E1321" s="14">
        <v>2017</v>
      </c>
      <c r="F1321" s="14">
        <v>2018</v>
      </c>
      <c r="G1321" s="30">
        <v>0.3413283150176647</v>
      </c>
      <c r="H1321" s="104">
        <v>19226</v>
      </c>
      <c r="I1321" s="30">
        <v>0.92308430958325327</v>
      </c>
    </row>
    <row r="1322" spans="1:9">
      <c r="A1322" s="106" t="s">
        <v>137</v>
      </c>
      <c r="B1322" s="14" t="s">
        <v>78</v>
      </c>
      <c r="C1322" s="14" t="s">
        <v>64</v>
      </c>
      <c r="D1322" s="14">
        <v>2017</v>
      </c>
      <c r="E1322" s="14">
        <v>2017</v>
      </c>
      <c r="F1322" s="14">
        <v>2018</v>
      </c>
      <c r="G1322" s="30">
        <v>0.42528926822675717</v>
      </c>
      <c r="H1322" s="104">
        <v>40909</v>
      </c>
      <c r="I1322" s="30">
        <v>0.96547248182762202</v>
      </c>
    </row>
    <row r="1323" spans="1:9">
      <c r="A1323" s="106" t="s">
        <v>138</v>
      </c>
      <c r="B1323" s="14" t="s">
        <v>78</v>
      </c>
      <c r="C1323" s="14" t="s">
        <v>64</v>
      </c>
      <c r="D1323" s="14">
        <v>2017</v>
      </c>
      <c r="E1323" s="14">
        <v>2017</v>
      </c>
      <c r="F1323" s="14">
        <v>2018</v>
      </c>
      <c r="G1323" s="30">
        <v>0.32590382590382588</v>
      </c>
      <c r="H1323" s="104">
        <v>1857</v>
      </c>
      <c r="I1323" s="30">
        <v>0.9440772750381291</v>
      </c>
    </row>
    <row r="1324" spans="1:9">
      <c r="A1324" s="106" t="s">
        <v>139</v>
      </c>
      <c r="B1324" s="14" t="s">
        <v>78</v>
      </c>
      <c r="C1324" s="14" t="s">
        <v>64</v>
      </c>
      <c r="D1324" s="14">
        <v>2017</v>
      </c>
      <c r="E1324" s="14">
        <v>2017</v>
      </c>
      <c r="F1324" s="14">
        <v>2018</v>
      </c>
      <c r="G1324" s="30">
        <v>0.37371382424127347</v>
      </c>
      <c r="H1324" s="104">
        <v>155487</v>
      </c>
      <c r="I1324" s="30">
        <v>0.95755608791777258</v>
      </c>
    </row>
    <row r="1325" spans="1:9">
      <c r="A1325" s="106" t="s">
        <v>140</v>
      </c>
      <c r="B1325" s="14" t="s">
        <v>78</v>
      </c>
      <c r="C1325" s="14" t="s">
        <v>64</v>
      </c>
      <c r="D1325" s="14">
        <v>2017</v>
      </c>
      <c r="E1325" s="14">
        <v>2017</v>
      </c>
      <c r="F1325" s="14">
        <v>2018</v>
      </c>
      <c r="G1325" s="30">
        <v>0.39850322580645159</v>
      </c>
      <c r="H1325" s="104">
        <v>23163</v>
      </c>
      <c r="I1325" s="30">
        <v>0.96223828514456633</v>
      </c>
    </row>
    <row r="1326" spans="1:9">
      <c r="A1326" s="106" t="s">
        <v>141</v>
      </c>
      <c r="B1326" s="14" t="s">
        <v>78</v>
      </c>
      <c r="C1326" s="14" t="s">
        <v>64</v>
      </c>
      <c r="D1326" s="14">
        <v>2017</v>
      </c>
      <c r="E1326" s="14">
        <v>2017</v>
      </c>
      <c r="F1326" s="14">
        <v>2018</v>
      </c>
      <c r="G1326" s="30">
        <v>0.34678860819828405</v>
      </c>
      <c r="H1326" s="104">
        <v>11641</v>
      </c>
      <c r="I1326" s="30">
        <v>0.96477705950605008</v>
      </c>
    </row>
    <row r="1327" spans="1:9">
      <c r="A1327" s="106" t="s">
        <v>142</v>
      </c>
      <c r="B1327" s="14" t="s">
        <v>78</v>
      </c>
      <c r="C1327" s="14" t="s">
        <v>64</v>
      </c>
      <c r="D1327" s="14">
        <v>2017</v>
      </c>
      <c r="E1327" s="14">
        <v>2017</v>
      </c>
      <c r="F1327" s="14">
        <v>2018</v>
      </c>
      <c r="G1327" s="30">
        <v>0.36894140342416204</v>
      </c>
      <c r="H1327" s="104">
        <v>3060</v>
      </c>
      <c r="I1327" s="30">
        <v>0.93980343980343983</v>
      </c>
    </row>
    <row r="1328" spans="1:9">
      <c r="A1328" s="106" t="s">
        <v>143</v>
      </c>
      <c r="B1328" s="14" t="s">
        <v>79</v>
      </c>
      <c r="C1328" s="14" t="s">
        <v>64</v>
      </c>
      <c r="D1328" s="14">
        <v>2017</v>
      </c>
      <c r="E1328" s="14">
        <v>2017</v>
      </c>
      <c r="F1328" s="14">
        <v>2018</v>
      </c>
      <c r="G1328" s="30">
        <v>0.2510966348493337</v>
      </c>
      <c r="H1328" s="104">
        <v>1002603</v>
      </c>
      <c r="I1328" s="30">
        <v>0.92344782295938999</v>
      </c>
    </row>
    <row r="1329" spans="1:9">
      <c r="A1329" s="106" t="s">
        <v>144</v>
      </c>
      <c r="B1329" s="14" t="s">
        <v>78</v>
      </c>
      <c r="C1329" s="14" t="s">
        <v>64</v>
      </c>
      <c r="D1329" s="14">
        <v>2017</v>
      </c>
      <c r="E1329" s="14">
        <v>2017</v>
      </c>
      <c r="F1329" s="14">
        <v>2018</v>
      </c>
      <c r="G1329" s="30">
        <v>0.38359694708372866</v>
      </c>
      <c r="H1329" s="104">
        <v>27090</v>
      </c>
      <c r="I1329" s="30">
        <v>0.96916141957641666</v>
      </c>
    </row>
    <row r="1330" spans="1:9">
      <c r="A1330" s="106" t="s">
        <v>145</v>
      </c>
      <c r="B1330" s="14" t="s">
        <v>78</v>
      </c>
      <c r="C1330" s="14" t="s">
        <v>64</v>
      </c>
      <c r="D1330" s="14">
        <v>2017</v>
      </c>
      <c r="E1330" s="14">
        <v>2017</v>
      </c>
      <c r="F1330" s="14">
        <v>2018</v>
      </c>
      <c r="G1330" s="30">
        <v>0.19614914298741942</v>
      </c>
      <c r="H1330" s="104">
        <v>9464</v>
      </c>
      <c r="I1330" s="30">
        <v>0.94734734734734738</v>
      </c>
    </row>
    <row r="1331" spans="1:9">
      <c r="A1331" s="106" t="s">
        <v>146</v>
      </c>
      <c r="B1331" s="14" t="s">
        <v>78</v>
      </c>
      <c r="C1331" s="14" t="s">
        <v>64</v>
      </c>
      <c r="D1331" s="14">
        <v>2017</v>
      </c>
      <c r="E1331" s="14">
        <v>2017</v>
      </c>
      <c r="F1331" s="14">
        <v>2018</v>
      </c>
      <c r="G1331" s="30">
        <v>0.36167615947925141</v>
      </c>
      <c r="H1331" s="104">
        <v>1778</v>
      </c>
      <c r="I1331" s="30">
        <v>0.94273594909862146</v>
      </c>
    </row>
    <row r="1332" spans="1:9">
      <c r="A1332" s="106" t="s">
        <v>147</v>
      </c>
      <c r="B1332" s="14" t="s">
        <v>78</v>
      </c>
      <c r="C1332" s="14" t="s">
        <v>64</v>
      </c>
      <c r="D1332" s="14">
        <v>2017</v>
      </c>
      <c r="E1332" s="14">
        <v>2017</v>
      </c>
      <c r="F1332" s="14">
        <v>2018</v>
      </c>
      <c r="G1332" s="30">
        <v>0.2734493550834598</v>
      </c>
      <c r="H1332" s="104">
        <v>11533</v>
      </c>
      <c r="I1332" s="30">
        <v>0.95566788200198871</v>
      </c>
    </row>
    <row r="1333" spans="1:9">
      <c r="A1333" s="106" t="s">
        <v>148</v>
      </c>
      <c r="B1333" s="14" t="s">
        <v>78</v>
      </c>
      <c r="C1333" s="14" t="s">
        <v>64</v>
      </c>
      <c r="D1333" s="14">
        <v>2017</v>
      </c>
      <c r="E1333" s="14">
        <v>2017</v>
      </c>
      <c r="F1333" s="14">
        <v>2018</v>
      </c>
      <c r="G1333" s="30">
        <v>0.38044505724906008</v>
      </c>
      <c r="H1333" s="104">
        <v>53529</v>
      </c>
      <c r="I1333" s="30">
        <v>0.97171746510065893</v>
      </c>
    </row>
    <row r="1334" spans="1:9">
      <c r="A1334" s="106" t="s">
        <v>149</v>
      </c>
      <c r="B1334" s="14" t="s">
        <v>78</v>
      </c>
      <c r="C1334" s="14" t="s">
        <v>64</v>
      </c>
      <c r="D1334" s="14">
        <v>2017</v>
      </c>
      <c r="E1334" s="14">
        <v>2017</v>
      </c>
      <c r="F1334" s="14">
        <v>2018</v>
      </c>
      <c r="G1334" s="30">
        <v>0.34704608722548719</v>
      </c>
      <c r="H1334" s="104">
        <v>1122</v>
      </c>
      <c r="I1334" s="30">
        <v>0.95327102803738317</v>
      </c>
    </row>
    <row r="1335" spans="1:9">
      <c r="A1335" s="106" t="s">
        <v>150</v>
      </c>
      <c r="B1335" s="14" t="s">
        <v>78</v>
      </c>
      <c r="C1335" s="14" t="s">
        <v>64</v>
      </c>
      <c r="D1335" s="14">
        <v>2017</v>
      </c>
      <c r="E1335" s="14">
        <v>2017</v>
      </c>
      <c r="F1335" s="14">
        <v>2018</v>
      </c>
      <c r="G1335" s="30">
        <v>0.16239090187781011</v>
      </c>
      <c r="H1335" s="104">
        <v>614</v>
      </c>
      <c r="I1335" s="30">
        <v>0.89114658925979684</v>
      </c>
    </row>
    <row r="1336" spans="1:9">
      <c r="A1336" s="106" t="s">
        <v>151</v>
      </c>
      <c r="B1336" s="14" t="s">
        <v>78</v>
      </c>
      <c r="C1336" s="14" t="s">
        <v>64</v>
      </c>
      <c r="D1336" s="14">
        <v>2017</v>
      </c>
      <c r="E1336" s="14">
        <v>2017</v>
      </c>
      <c r="F1336" s="14">
        <v>2018</v>
      </c>
      <c r="G1336" s="30">
        <v>0.22850985839614221</v>
      </c>
      <c r="H1336" s="104">
        <v>43264</v>
      </c>
      <c r="I1336" s="30">
        <v>0.9672039525161521</v>
      </c>
    </row>
    <row r="1337" spans="1:9">
      <c r="A1337" s="106" t="s">
        <v>152</v>
      </c>
      <c r="B1337" s="14" t="s">
        <v>78</v>
      </c>
      <c r="C1337" s="14" t="s">
        <v>64</v>
      </c>
      <c r="D1337" s="14">
        <v>2017</v>
      </c>
      <c r="E1337" s="14">
        <v>2017</v>
      </c>
      <c r="F1337" s="14">
        <v>2018</v>
      </c>
      <c r="G1337" s="30">
        <v>0.1873390557939914</v>
      </c>
      <c r="H1337" s="104">
        <v>6111</v>
      </c>
      <c r="I1337" s="30">
        <v>0.94979794839912968</v>
      </c>
    </row>
    <row r="1338" spans="1:9">
      <c r="A1338" s="106" t="s">
        <v>153</v>
      </c>
      <c r="B1338" s="14" t="s">
        <v>78</v>
      </c>
      <c r="C1338" s="14" t="s">
        <v>64</v>
      </c>
      <c r="D1338" s="14">
        <v>2017</v>
      </c>
      <c r="E1338" s="14">
        <v>2017</v>
      </c>
      <c r="F1338" s="14">
        <v>2018</v>
      </c>
      <c r="G1338" s="30">
        <v>0.26781636349318844</v>
      </c>
      <c r="H1338" s="104">
        <v>6802</v>
      </c>
      <c r="I1338" s="30">
        <v>0.9283472089531869</v>
      </c>
    </row>
    <row r="1339" spans="1:9">
      <c r="A1339" s="106" t="s">
        <v>154</v>
      </c>
      <c r="B1339" s="14" t="s">
        <v>77</v>
      </c>
      <c r="C1339" s="14" t="s">
        <v>64</v>
      </c>
      <c r="D1339" s="14">
        <v>2017</v>
      </c>
      <c r="E1339" s="14">
        <v>2017</v>
      </c>
      <c r="F1339" s="14">
        <v>2018</v>
      </c>
      <c r="G1339" s="30">
        <v>0.2474864022110802</v>
      </c>
      <c r="H1339" s="104">
        <v>223502</v>
      </c>
      <c r="I1339" s="30">
        <v>0.92935315935665219</v>
      </c>
    </row>
    <row r="1340" spans="1:9">
      <c r="A1340" s="106" t="s">
        <v>155</v>
      </c>
      <c r="B1340" s="14" t="s">
        <v>77</v>
      </c>
      <c r="C1340" s="14" t="s">
        <v>64</v>
      </c>
      <c r="D1340" s="14">
        <v>2017</v>
      </c>
      <c r="E1340" s="14">
        <v>2017</v>
      </c>
      <c r="F1340" s="14">
        <v>2018</v>
      </c>
      <c r="G1340" s="30">
        <v>0.22822477650063858</v>
      </c>
      <c r="H1340" s="104">
        <v>14296</v>
      </c>
      <c r="I1340" s="30">
        <v>0.87786306416948112</v>
      </c>
    </row>
    <row r="1341" spans="1:9">
      <c r="A1341" s="106" t="s">
        <v>156</v>
      </c>
      <c r="B1341" s="14" t="s">
        <v>78</v>
      </c>
      <c r="C1341" s="14" t="s">
        <v>64</v>
      </c>
      <c r="D1341" s="14">
        <v>2017</v>
      </c>
      <c r="E1341" s="14">
        <v>2017</v>
      </c>
      <c r="F1341" s="14">
        <v>2018</v>
      </c>
      <c r="G1341" s="30">
        <v>0.28729533050333533</v>
      </c>
      <c r="H1341" s="104">
        <v>1895</v>
      </c>
      <c r="I1341" s="30">
        <v>0.92079689018464528</v>
      </c>
    </row>
    <row r="1342" spans="1:9">
      <c r="A1342" s="106" t="s">
        <v>157</v>
      </c>
      <c r="B1342" s="14" t="s">
        <v>78</v>
      </c>
      <c r="C1342" s="14" t="s">
        <v>64</v>
      </c>
      <c r="D1342" s="14">
        <v>2017</v>
      </c>
      <c r="E1342" s="14">
        <v>2017</v>
      </c>
      <c r="F1342" s="14">
        <v>2018</v>
      </c>
      <c r="G1342" s="30">
        <v>0.29514689513192705</v>
      </c>
      <c r="H1342" s="104">
        <v>248452</v>
      </c>
      <c r="I1342" s="30">
        <v>0.90964742064218507</v>
      </c>
    </row>
    <row r="1343" spans="1:9">
      <c r="A1343" s="106" t="s">
        <v>158</v>
      </c>
      <c r="B1343" s="14" t="s">
        <v>77</v>
      </c>
      <c r="C1343" s="14" t="s">
        <v>64</v>
      </c>
      <c r="D1343" s="14">
        <v>2017</v>
      </c>
      <c r="E1343" s="14">
        <v>2017</v>
      </c>
      <c r="F1343" s="14">
        <v>2018</v>
      </c>
      <c r="G1343" s="30">
        <v>0.35281922446357261</v>
      </c>
      <c r="H1343" s="104">
        <v>196050</v>
      </c>
      <c r="I1343" s="30">
        <v>0.93563427938741128</v>
      </c>
    </row>
    <row r="1344" spans="1:9">
      <c r="A1344" s="106" t="s">
        <v>159</v>
      </c>
      <c r="B1344" s="14" t="s">
        <v>78</v>
      </c>
      <c r="C1344" s="14" t="s">
        <v>64</v>
      </c>
      <c r="D1344" s="14">
        <v>2017</v>
      </c>
      <c r="E1344" s="14">
        <v>2017</v>
      </c>
      <c r="F1344" s="14">
        <v>2018</v>
      </c>
      <c r="G1344" s="30">
        <v>0.25120798319327731</v>
      </c>
      <c r="H1344" s="104">
        <v>4783</v>
      </c>
      <c r="I1344" s="30">
        <v>0.96509281678773207</v>
      </c>
    </row>
    <row r="1345" spans="1:9">
      <c r="A1345" s="106" t="s">
        <v>160</v>
      </c>
      <c r="B1345" s="14" t="s">
        <v>78</v>
      </c>
      <c r="C1345" s="14" t="s">
        <v>64</v>
      </c>
      <c r="D1345" s="14">
        <v>2017</v>
      </c>
      <c r="E1345" s="14">
        <v>2017</v>
      </c>
      <c r="F1345" s="14">
        <v>2018</v>
      </c>
      <c r="G1345" s="30">
        <v>0.37892414767518118</v>
      </c>
      <c r="H1345" s="104">
        <v>336845</v>
      </c>
      <c r="I1345" s="30">
        <v>0.92026358423193666</v>
      </c>
    </row>
    <row r="1346" spans="1:9">
      <c r="A1346" s="106" t="s">
        <v>161</v>
      </c>
      <c r="B1346" s="14" t="s">
        <v>77</v>
      </c>
      <c r="C1346" s="14" t="s">
        <v>64</v>
      </c>
      <c r="D1346" s="14">
        <v>2017</v>
      </c>
      <c r="E1346" s="14">
        <v>2017</v>
      </c>
      <c r="F1346" s="14">
        <v>2018</v>
      </c>
      <c r="G1346" s="30">
        <v>0.27985819336480888</v>
      </c>
      <c r="H1346" s="104">
        <v>251979</v>
      </c>
      <c r="I1346" s="30">
        <v>0.91637724431125966</v>
      </c>
    </row>
    <row r="1347" spans="1:9">
      <c r="A1347" s="106" t="s">
        <v>162</v>
      </c>
      <c r="B1347" s="14" t="s">
        <v>77</v>
      </c>
      <c r="C1347" s="14" t="s">
        <v>64</v>
      </c>
      <c r="D1347" s="14">
        <v>2017</v>
      </c>
      <c r="E1347" s="14">
        <v>2017</v>
      </c>
      <c r="F1347" s="14">
        <v>2018</v>
      </c>
      <c r="G1347" s="30">
        <v>0.21705993319448966</v>
      </c>
      <c r="H1347" s="104">
        <v>48672</v>
      </c>
      <c r="I1347" s="30">
        <v>0.92136447961231216</v>
      </c>
    </row>
    <row r="1348" spans="1:9">
      <c r="A1348" s="106" t="s">
        <v>163</v>
      </c>
      <c r="B1348" s="14" t="s">
        <v>78</v>
      </c>
      <c r="C1348" s="14" t="s">
        <v>64</v>
      </c>
      <c r="D1348" s="14">
        <v>2017</v>
      </c>
      <c r="E1348" s="14">
        <v>2017</v>
      </c>
      <c r="F1348" s="14">
        <v>2018</v>
      </c>
      <c r="G1348" s="30">
        <v>0.3462603049706427</v>
      </c>
      <c r="H1348" s="104">
        <v>104206</v>
      </c>
      <c r="I1348" s="30">
        <v>0.95989314664701553</v>
      </c>
    </row>
    <row r="1349" spans="1:9">
      <c r="A1349" s="106" t="s">
        <v>164</v>
      </c>
      <c r="B1349" s="14" t="s">
        <v>77</v>
      </c>
      <c r="C1349" s="14" t="s">
        <v>64</v>
      </c>
      <c r="D1349" s="14">
        <v>2017</v>
      </c>
      <c r="E1349" s="14">
        <v>2017</v>
      </c>
      <c r="F1349" s="14">
        <v>2018</v>
      </c>
      <c r="G1349" s="30">
        <v>0.26815394479425253</v>
      </c>
      <c r="H1349" s="104">
        <v>16311</v>
      </c>
      <c r="I1349" s="30">
        <v>0.93483493810178819</v>
      </c>
    </row>
    <row r="1350" spans="1:9">
      <c r="A1350" s="106" t="s">
        <v>165</v>
      </c>
      <c r="B1350" s="14" t="s">
        <v>77</v>
      </c>
      <c r="C1350" s="14" t="s">
        <v>64</v>
      </c>
      <c r="D1350" s="14">
        <v>2017</v>
      </c>
      <c r="E1350" s="14">
        <v>2017</v>
      </c>
      <c r="F1350" s="14">
        <v>2018</v>
      </c>
      <c r="G1350" s="30">
        <v>0.16028970471393958</v>
      </c>
      <c r="H1350" s="104">
        <v>24411</v>
      </c>
      <c r="I1350" s="30">
        <v>0.92500947328533534</v>
      </c>
    </row>
    <row r="1351" spans="1:9">
      <c r="A1351" s="106" t="s">
        <v>166</v>
      </c>
      <c r="B1351" s="14" t="s">
        <v>77</v>
      </c>
      <c r="C1351" s="14" t="s">
        <v>64</v>
      </c>
      <c r="D1351" s="14">
        <v>2017</v>
      </c>
      <c r="E1351" s="14">
        <v>2017</v>
      </c>
      <c r="F1351" s="14">
        <v>2018</v>
      </c>
      <c r="G1351" s="30">
        <v>0.24440745538380998</v>
      </c>
      <c r="H1351" s="104">
        <v>36415</v>
      </c>
      <c r="I1351" s="30">
        <v>0.95155347670438217</v>
      </c>
    </row>
    <row r="1352" spans="1:9">
      <c r="A1352" s="106" t="s">
        <v>167</v>
      </c>
      <c r="B1352" s="14" t="s">
        <v>77</v>
      </c>
      <c r="C1352" s="14" t="s">
        <v>64</v>
      </c>
      <c r="D1352" s="14">
        <v>2017</v>
      </c>
      <c r="E1352" s="14">
        <v>2017</v>
      </c>
      <c r="F1352" s="14">
        <v>2018</v>
      </c>
      <c r="G1352" s="30">
        <v>0.20334087528690944</v>
      </c>
      <c r="H1352" s="104">
        <v>87085</v>
      </c>
      <c r="I1352" s="30">
        <v>0.95140550402587043</v>
      </c>
    </row>
    <row r="1353" spans="1:9">
      <c r="A1353" s="106" t="s">
        <v>168</v>
      </c>
      <c r="B1353" s="14" t="s">
        <v>77</v>
      </c>
      <c r="C1353" s="14" t="s">
        <v>64</v>
      </c>
      <c r="D1353" s="14">
        <v>2017</v>
      </c>
      <c r="E1353" s="14">
        <v>2017</v>
      </c>
      <c r="F1353" s="14">
        <v>2018</v>
      </c>
      <c r="G1353" s="30">
        <v>0.30318013117087805</v>
      </c>
      <c r="H1353" s="104">
        <v>23853</v>
      </c>
      <c r="I1353" s="30">
        <v>0.93519171959538927</v>
      </c>
    </row>
    <row r="1354" spans="1:9">
      <c r="A1354" s="106" t="s">
        <v>169</v>
      </c>
      <c r="B1354" s="14" t="s">
        <v>78</v>
      </c>
      <c r="C1354" s="14" t="s">
        <v>64</v>
      </c>
      <c r="D1354" s="14">
        <v>2017</v>
      </c>
      <c r="E1354" s="14">
        <v>2017</v>
      </c>
      <c r="F1354" s="14">
        <v>2018</v>
      </c>
      <c r="G1354" s="30">
        <v>0.3507003412118474</v>
      </c>
      <c r="H1354" s="104">
        <v>22509</v>
      </c>
      <c r="I1354" s="30">
        <v>0.94567683387950596</v>
      </c>
    </row>
    <row r="1355" spans="1:9">
      <c r="A1355" s="106" t="s">
        <v>170</v>
      </c>
      <c r="B1355" s="14" t="s">
        <v>78</v>
      </c>
      <c r="C1355" s="14" t="s">
        <v>64</v>
      </c>
      <c r="D1355" s="14">
        <v>2017</v>
      </c>
      <c r="E1355" s="14">
        <v>2017</v>
      </c>
      <c r="F1355" s="14">
        <v>2018</v>
      </c>
      <c r="G1355" s="30">
        <v>0.29814385150812067</v>
      </c>
      <c r="H1355" s="104">
        <v>257</v>
      </c>
      <c r="I1355" s="30">
        <v>0.94485294117647056</v>
      </c>
    </row>
    <row r="1356" spans="1:9">
      <c r="A1356" s="106" t="s">
        <v>171</v>
      </c>
      <c r="B1356" s="14" t="s">
        <v>78</v>
      </c>
      <c r="C1356" s="14" t="s">
        <v>64</v>
      </c>
      <c r="D1356" s="14">
        <v>2017</v>
      </c>
      <c r="E1356" s="14">
        <v>2017</v>
      </c>
      <c r="F1356" s="14">
        <v>2018</v>
      </c>
      <c r="G1356" s="30">
        <v>0.31998961578400831</v>
      </c>
      <c r="H1356" s="104">
        <v>6163</v>
      </c>
      <c r="I1356" s="30">
        <v>0.96251756988911452</v>
      </c>
    </row>
    <row r="1357" spans="1:9">
      <c r="A1357" s="106" t="s">
        <v>172</v>
      </c>
      <c r="B1357" s="14" t="s">
        <v>77</v>
      </c>
      <c r="C1357" s="14" t="s">
        <v>64</v>
      </c>
      <c r="D1357" s="14">
        <v>2017</v>
      </c>
      <c r="E1357" s="14">
        <v>2017</v>
      </c>
      <c r="F1357" s="14">
        <v>2018</v>
      </c>
      <c r="G1357" s="30">
        <v>0.30966767371601206</v>
      </c>
      <c r="H1357" s="104">
        <v>37925</v>
      </c>
      <c r="I1357" s="30">
        <v>0.93406728732574751</v>
      </c>
    </row>
    <row r="1358" spans="1:9">
      <c r="A1358" s="106" t="s">
        <v>173</v>
      </c>
      <c r="B1358" s="14" t="s">
        <v>77</v>
      </c>
      <c r="C1358" s="14" t="s">
        <v>64</v>
      </c>
      <c r="D1358" s="14">
        <v>2017</v>
      </c>
      <c r="E1358" s="14">
        <v>2017</v>
      </c>
      <c r="F1358" s="14">
        <v>2018</v>
      </c>
      <c r="G1358" s="30">
        <v>0.2260459259028933</v>
      </c>
      <c r="H1358" s="104">
        <v>29079</v>
      </c>
      <c r="I1358" s="30">
        <v>0.93070669568557163</v>
      </c>
    </row>
    <row r="1359" spans="1:9">
      <c r="A1359" s="106" t="s">
        <v>174</v>
      </c>
      <c r="B1359" s="14" t="s">
        <v>78</v>
      </c>
      <c r="C1359" s="14" t="s">
        <v>64</v>
      </c>
      <c r="D1359" s="14">
        <v>2017</v>
      </c>
      <c r="E1359" s="14">
        <v>2017</v>
      </c>
      <c r="F1359" s="14">
        <v>2018</v>
      </c>
      <c r="G1359" s="30">
        <v>0.31896329901151582</v>
      </c>
      <c r="H1359" s="104">
        <v>80573</v>
      </c>
      <c r="I1359" s="30">
        <v>0.96072352653606308</v>
      </c>
    </row>
    <row r="1360" spans="1:9">
      <c r="A1360" s="106" t="s">
        <v>175</v>
      </c>
      <c r="B1360" s="14" t="s">
        <v>78</v>
      </c>
      <c r="C1360" s="14" t="s">
        <v>64</v>
      </c>
      <c r="D1360" s="14">
        <v>2017</v>
      </c>
      <c r="E1360" s="14">
        <v>2017</v>
      </c>
      <c r="F1360" s="14">
        <v>2018</v>
      </c>
      <c r="G1360" s="30">
        <v>0.28173539201183434</v>
      </c>
      <c r="H1360" s="104">
        <v>12189</v>
      </c>
      <c r="I1360" s="30">
        <v>0.96279620853080572</v>
      </c>
    </row>
    <row r="1361" spans="1:9">
      <c r="A1361" s="106" t="s">
        <v>176</v>
      </c>
      <c r="B1361" s="14" t="s">
        <v>78</v>
      </c>
      <c r="C1361" s="14" t="s">
        <v>64</v>
      </c>
      <c r="D1361" s="14">
        <v>2017</v>
      </c>
      <c r="E1361" s="14">
        <v>2017</v>
      </c>
      <c r="F1361" s="14">
        <v>2018</v>
      </c>
      <c r="G1361" s="30">
        <v>0.33253839205058716</v>
      </c>
      <c r="H1361" s="104">
        <v>9203</v>
      </c>
      <c r="I1361" s="30">
        <v>0.96225428690924297</v>
      </c>
    </row>
    <row r="1362" spans="1:9">
      <c r="A1362" s="106" t="s">
        <v>177</v>
      </c>
      <c r="B1362" s="14" t="s">
        <v>78</v>
      </c>
      <c r="C1362" s="14" t="s">
        <v>64</v>
      </c>
      <c r="D1362" s="14">
        <v>2017</v>
      </c>
      <c r="E1362" s="14">
        <v>2017</v>
      </c>
      <c r="F1362" s="14">
        <v>2018</v>
      </c>
      <c r="G1362" s="30">
        <v>0.32897425418880261</v>
      </c>
      <c r="H1362" s="104">
        <v>1610</v>
      </c>
      <c r="I1362" s="30">
        <v>0.94705882352941173</v>
      </c>
    </row>
    <row r="1363" spans="1:9">
      <c r="A1363" s="106" t="s">
        <v>178</v>
      </c>
      <c r="B1363" s="14" t="s">
        <v>77</v>
      </c>
      <c r="C1363" s="14" t="s">
        <v>64</v>
      </c>
      <c r="D1363" s="14">
        <v>2017</v>
      </c>
      <c r="E1363" s="14">
        <v>2017</v>
      </c>
      <c r="F1363" s="14">
        <v>2018</v>
      </c>
      <c r="G1363" s="30">
        <v>0.4509568963192146</v>
      </c>
      <c r="H1363" s="104">
        <v>117040</v>
      </c>
      <c r="I1363" s="30">
        <v>0.96863361747910293</v>
      </c>
    </row>
    <row r="1364" spans="1:9">
      <c r="A1364" s="106" t="s">
        <v>179</v>
      </c>
      <c r="B1364" s="14" t="s">
        <v>78</v>
      </c>
      <c r="C1364" s="14" t="s">
        <v>64</v>
      </c>
      <c r="D1364" s="14">
        <v>2017</v>
      </c>
      <c r="E1364" s="14">
        <v>2017</v>
      </c>
      <c r="F1364" s="14">
        <v>2018</v>
      </c>
      <c r="G1364" s="30">
        <v>0.33483335677119958</v>
      </c>
      <c r="H1364" s="104">
        <v>4762</v>
      </c>
      <c r="I1364" s="30">
        <v>0.93906527312167221</v>
      </c>
    </row>
    <row r="1365" spans="1:9">
      <c r="A1365" s="106" t="s">
        <v>180</v>
      </c>
      <c r="B1365" s="14" t="s">
        <v>77</v>
      </c>
      <c r="C1365" s="14" t="s">
        <v>64</v>
      </c>
      <c r="D1365" s="14">
        <v>2017</v>
      </c>
      <c r="E1365" s="14">
        <v>2017</v>
      </c>
      <c r="F1365" s="14">
        <v>2018</v>
      </c>
      <c r="G1365" s="30">
        <v>0.28329053636047763</v>
      </c>
      <c r="H1365" s="104">
        <v>66856</v>
      </c>
      <c r="I1365" s="30">
        <v>0.93516666433537088</v>
      </c>
    </row>
    <row r="1366" spans="1:9">
      <c r="A1366" s="106" t="s">
        <v>181</v>
      </c>
      <c r="B1366" s="14" t="s">
        <v>77</v>
      </c>
      <c r="C1366" s="14" t="s">
        <v>64</v>
      </c>
      <c r="D1366" s="14">
        <v>2017</v>
      </c>
      <c r="E1366" s="14">
        <v>2017</v>
      </c>
      <c r="F1366" s="14">
        <v>2018</v>
      </c>
      <c r="G1366" s="30">
        <v>0.3032854381984707</v>
      </c>
      <c r="H1366" s="104">
        <v>18047</v>
      </c>
      <c r="I1366" s="30">
        <v>0.92316742544375674</v>
      </c>
    </row>
    <row r="1367" spans="1:9">
      <c r="A1367" s="106" t="s">
        <v>182</v>
      </c>
      <c r="B1367" s="14" t="s">
        <v>78</v>
      </c>
      <c r="C1367" s="14" t="s">
        <v>64</v>
      </c>
      <c r="D1367" s="14">
        <v>2017</v>
      </c>
      <c r="E1367" s="14">
        <v>2017</v>
      </c>
      <c r="F1367" s="14">
        <v>2018</v>
      </c>
      <c r="G1367" s="30">
        <v>0.38651773822496671</v>
      </c>
      <c r="H1367" s="104">
        <v>12769</v>
      </c>
      <c r="I1367" s="30">
        <v>0.96282611974061227</v>
      </c>
    </row>
  </sheetData>
  <sheetProtection algorithmName="SHA-512" hashValue="CW3a6SXYa10o7gOc0X8DYqr6KN3SFUbuFFGmLowXTL3jAN5X+g8bL5IIFj5Qh0KkDfI6pZrLXh7tKjVbkaEYOQ==" saltValue="XGzKlPmUiNecxNljLvbQ/A==" spinCount="100000" sheet="1" objects="1" scenarios="1" autoFilter="0"/>
  <mergeCells count="1">
    <mergeCell ref="A8:F8"/>
  </mergeCells>
  <pageMargins left="0.7" right="0.7" top="0.75" bottom="0.75" header="0.3" footer="0.3"/>
  <pageSetup scale="49" fitToHeight="0" orientation="portrait" verticalDpi="0" r:id="rId1"/>
  <drawing r:id="rId2"/>
  <tableParts count="1">
    <tablePart r:id="rId3"/>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R1367"/>
  <sheetViews>
    <sheetView showGridLines="0" workbookViewId="0">
      <pane ySplit="10" topLeftCell="A11"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4.42578125" customWidth="1"/>
    <col min="14" max="15" width="30.28515625" bestFit="1" customWidth="1"/>
    <col min="16" max="17" width="25.28515625" bestFit="1" customWidth="1"/>
  </cols>
  <sheetData>
    <row r="1" spans="1:11" s="13" customFormat="1"/>
    <row r="2" spans="1:11" s="13" customFormat="1"/>
    <row r="3" spans="1:11" s="13" customFormat="1"/>
    <row r="4" spans="1:11" s="13" customFormat="1"/>
    <row r="5" spans="1:11" s="13" customFormat="1"/>
    <row r="6" spans="1:11" s="13" customFormat="1" ht="12" customHeight="1">
      <c r="A6" s="23"/>
    </row>
    <row r="7" spans="1:11" s="13" customFormat="1">
      <c r="A7" s="13" t="s">
        <v>86</v>
      </c>
    </row>
    <row r="8" spans="1:11" s="13" customFormat="1" ht="45">
      <c r="A8" s="192" t="s">
        <v>247</v>
      </c>
      <c r="B8" s="192"/>
      <c r="C8" s="192"/>
      <c r="D8" s="192"/>
      <c r="E8" s="192"/>
      <c r="F8" s="192"/>
      <c r="G8" s="67" t="s">
        <v>241</v>
      </c>
      <c r="H8" s="67" t="s">
        <v>224</v>
      </c>
      <c r="I8" s="67" t="s">
        <v>224</v>
      </c>
      <c r="J8" s="67" t="s">
        <v>224</v>
      </c>
      <c r="K8" s="67" t="s">
        <v>224</v>
      </c>
    </row>
    <row r="9" spans="1:11" s="13" customFormat="1" ht="6" customHeight="1">
      <c r="G9" s="82"/>
    </row>
    <row r="10" spans="1:11">
      <c r="A10" s="9" t="s">
        <v>0</v>
      </c>
      <c r="B10" s="10" t="s">
        <v>68</v>
      </c>
      <c r="C10" s="10" t="s">
        <v>67</v>
      </c>
      <c r="D10" s="10" t="s">
        <v>91</v>
      </c>
      <c r="E10" s="10" t="s">
        <v>89</v>
      </c>
      <c r="F10" s="10" t="s">
        <v>90</v>
      </c>
      <c r="G10" s="71" t="s">
        <v>80</v>
      </c>
      <c r="H10" s="10" t="s">
        <v>81</v>
      </c>
      <c r="I10" s="10" t="s">
        <v>82</v>
      </c>
      <c r="J10" s="10" t="s">
        <v>83</v>
      </c>
      <c r="K10" s="10" t="s">
        <v>84</v>
      </c>
    </row>
    <row r="11" spans="1:11">
      <c r="A11" s="56" t="s">
        <v>183</v>
      </c>
      <c r="B11" s="8" t="s">
        <v>66</v>
      </c>
      <c r="C11" s="8" t="s">
        <v>3</v>
      </c>
      <c r="D11" s="8">
        <v>2012</v>
      </c>
      <c r="E11" s="14">
        <v>2012</v>
      </c>
      <c r="F11" s="14" t="s">
        <v>100</v>
      </c>
      <c r="G11" s="11">
        <v>0.92679999999999996</v>
      </c>
      <c r="H11" s="11">
        <v>0.1</v>
      </c>
      <c r="I11" s="11">
        <v>0.19500000000000001</v>
      </c>
      <c r="J11" s="11">
        <v>7.3999999999999996E-2</v>
      </c>
      <c r="K11" s="11">
        <v>9.5000000000000001E-2</v>
      </c>
    </row>
    <row r="12" spans="1:11">
      <c r="A12" s="56" t="s">
        <v>184</v>
      </c>
      <c r="B12" s="8" t="s">
        <v>77</v>
      </c>
      <c r="C12" s="14" t="s">
        <v>3</v>
      </c>
      <c r="D12" s="8">
        <v>2012</v>
      </c>
      <c r="E12" s="14">
        <v>2012</v>
      </c>
      <c r="F12" s="14" t="s">
        <v>100</v>
      </c>
      <c r="G12" s="11">
        <v>0.86960000000000004</v>
      </c>
      <c r="H12" s="11">
        <v>0.115</v>
      </c>
      <c r="I12" s="11">
        <v>0.20499999999999999</v>
      </c>
      <c r="J12" s="11">
        <v>3.1E-2</v>
      </c>
      <c r="K12" s="11">
        <v>6.8000000000000005E-2</v>
      </c>
    </row>
    <row r="13" spans="1:11">
      <c r="A13" s="56" t="s">
        <v>185</v>
      </c>
      <c r="B13" s="8" t="s">
        <v>78</v>
      </c>
      <c r="C13" s="14" t="s">
        <v>3</v>
      </c>
      <c r="D13" s="8">
        <v>2012</v>
      </c>
      <c r="E13" s="14">
        <v>2012</v>
      </c>
      <c r="F13" s="14" t="s">
        <v>100</v>
      </c>
      <c r="G13" s="11">
        <v>1</v>
      </c>
      <c r="H13" s="11">
        <v>0</v>
      </c>
      <c r="I13" s="11">
        <v>0</v>
      </c>
      <c r="J13" s="11">
        <v>4.2999999999999997E-2</v>
      </c>
      <c r="K13" s="11">
        <v>4.2999999999999997E-2</v>
      </c>
    </row>
    <row r="14" spans="1:11">
      <c r="A14" s="56" t="s">
        <v>186</v>
      </c>
      <c r="B14" s="8" t="s">
        <v>78</v>
      </c>
      <c r="C14" s="14" t="s">
        <v>3</v>
      </c>
      <c r="D14" s="8">
        <v>2012</v>
      </c>
      <c r="E14" s="14">
        <v>2012</v>
      </c>
      <c r="F14" s="14" t="s">
        <v>100</v>
      </c>
      <c r="G14" s="11">
        <v>0.9476</v>
      </c>
      <c r="H14" s="11">
        <v>3.5999999999999997E-2</v>
      </c>
      <c r="I14" s="11">
        <v>0.1</v>
      </c>
      <c r="J14" s="11">
        <v>0.16600000000000001</v>
      </c>
      <c r="K14" s="11">
        <v>0.19600000000000001</v>
      </c>
    </row>
    <row r="15" spans="1:11">
      <c r="A15" s="56" t="s">
        <v>187</v>
      </c>
      <c r="B15" s="8" t="s">
        <v>78</v>
      </c>
      <c r="C15" s="14" t="s">
        <v>3</v>
      </c>
      <c r="D15" s="8">
        <v>2012</v>
      </c>
      <c r="E15" s="14">
        <v>2012</v>
      </c>
      <c r="F15" s="14" t="s">
        <v>100</v>
      </c>
      <c r="G15" s="11">
        <v>0.93589999999999995</v>
      </c>
      <c r="H15" s="11">
        <v>2.8000000000000001E-2</v>
      </c>
      <c r="I15" s="11">
        <v>0.11</v>
      </c>
      <c r="J15" s="11">
        <v>0.26</v>
      </c>
      <c r="K15" s="11">
        <v>0.28199999999999997</v>
      </c>
    </row>
    <row r="16" spans="1:11">
      <c r="A16" s="56" t="s">
        <v>188</v>
      </c>
      <c r="B16" s="8" t="s">
        <v>78</v>
      </c>
      <c r="C16" s="14" t="s">
        <v>3</v>
      </c>
      <c r="D16" s="8">
        <v>2012</v>
      </c>
      <c r="E16" s="14">
        <v>2012</v>
      </c>
      <c r="F16" s="14" t="s">
        <v>100</v>
      </c>
      <c r="G16" s="11">
        <v>0.98929999999999996</v>
      </c>
      <c r="H16" s="11">
        <v>8.0000000000000002E-3</v>
      </c>
      <c r="I16" s="11">
        <v>7.3999999999999996E-2</v>
      </c>
      <c r="J16" s="11">
        <v>0.16300000000000001</v>
      </c>
      <c r="K16" s="11">
        <v>0.191</v>
      </c>
    </row>
    <row r="17" spans="1:11">
      <c r="A17" s="56" t="s">
        <v>189</v>
      </c>
      <c r="B17" s="8" t="s">
        <v>78</v>
      </c>
      <c r="C17" s="14" t="s">
        <v>3</v>
      </c>
      <c r="D17" s="8">
        <v>2012</v>
      </c>
      <c r="E17" s="14">
        <v>2012</v>
      </c>
      <c r="F17" s="14" t="s">
        <v>100</v>
      </c>
      <c r="G17" s="11">
        <v>1</v>
      </c>
      <c r="H17" s="11">
        <v>3.5999999999999997E-2</v>
      </c>
      <c r="I17" s="11">
        <v>0.13100000000000001</v>
      </c>
      <c r="J17" s="11">
        <v>7.9000000000000001E-2</v>
      </c>
      <c r="K17" s="11">
        <v>8.2000000000000003E-2</v>
      </c>
    </row>
    <row r="18" spans="1:11">
      <c r="A18" s="56" t="s">
        <v>190</v>
      </c>
      <c r="B18" s="8" t="s">
        <v>77</v>
      </c>
      <c r="C18" s="14" t="s">
        <v>3</v>
      </c>
      <c r="D18" s="8">
        <v>2012</v>
      </c>
      <c r="E18" s="14">
        <v>2012</v>
      </c>
      <c r="F18" s="14" t="s">
        <v>100</v>
      </c>
      <c r="G18" s="11">
        <v>0.82089999999999996</v>
      </c>
      <c r="H18" s="11">
        <v>0.108</v>
      </c>
      <c r="I18" s="11">
        <v>0.186</v>
      </c>
      <c r="J18" s="11">
        <v>7.2999999999999995E-2</v>
      </c>
      <c r="K18" s="11">
        <v>0.106</v>
      </c>
    </row>
    <row r="19" spans="1:11">
      <c r="A19" s="56" t="s">
        <v>191</v>
      </c>
      <c r="B19" s="8" t="s">
        <v>78</v>
      </c>
      <c r="C19" s="14" t="s">
        <v>3</v>
      </c>
      <c r="D19" s="8">
        <v>2012</v>
      </c>
      <c r="E19" s="14">
        <v>2012</v>
      </c>
      <c r="F19" s="14" t="s">
        <v>100</v>
      </c>
      <c r="G19" s="11">
        <v>0.97970000000000002</v>
      </c>
      <c r="H19" s="11">
        <v>3.9E-2</v>
      </c>
      <c r="I19" s="11">
        <v>0.13800000000000001</v>
      </c>
      <c r="J19" s="11">
        <v>0.21</v>
      </c>
      <c r="K19" s="11">
        <v>0.23200000000000001</v>
      </c>
    </row>
    <row r="20" spans="1:11">
      <c r="A20" s="56" t="s">
        <v>192</v>
      </c>
      <c r="B20" s="8" t="s">
        <v>78</v>
      </c>
      <c r="C20" s="14" t="s">
        <v>3</v>
      </c>
      <c r="D20" s="8">
        <v>2012</v>
      </c>
      <c r="E20" s="14">
        <v>2012</v>
      </c>
      <c r="F20" s="14" t="s">
        <v>100</v>
      </c>
      <c r="G20" s="11">
        <v>0.93120000000000003</v>
      </c>
      <c r="H20" s="11">
        <v>2.4E-2</v>
      </c>
      <c r="I20" s="11">
        <v>0.12</v>
      </c>
      <c r="J20" s="11">
        <v>0.156</v>
      </c>
      <c r="K20" s="11">
        <v>0.17199999999999999</v>
      </c>
    </row>
    <row r="21" spans="1:11">
      <c r="A21" s="13" t="s">
        <v>134</v>
      </c>
      <c r="B21" s="8" t="s">
        <v>77</v>
      </c>
      <c r="C21" s="14" t="s">
        <v>3</v>
      </c>
      <c r="D21" s="8">
        <v>2012</v>
      </c>
      <c r="E21" s="14">
        <v>2012</v>
      </c>
      <c r="F21" s="14" t="s">
        <v>100</v>
      </c>
      <c r="G21" s="11">
        <v>0.95</v>
      </c>
      <c r="H21" s="11">
        <v>0.20599999999999999</v>
      </c>
      <c r="I21" s="11">
        <v>0.32200000000000001</v>
      </c>
      <c r="J21" s="11">
        <v>7.3999999999999996E-2</v>
      </c>
      <c r="K21" s="11">
        <v>0.12</v>
      </c>
    </row>
    <row r="22" spans="1:11">
      <c r="A22" s="13" t="s">
        <v>135</v>
      </c>
      <c r="B22" s="8" t="s">
        <v>78</v>
      </c>
      <c r="C22" s="14" t="s">
        <v>3</v>
      </c>
      <c r="D22" s="8">
        <v>2012</v>
      </c>
      <c r="E22" s="14">
        <v>2012</v>
      </c>
      <c r="F22" s="14" t="s">
        <v>100</v>
      </c>
      <c r="G22" s="11">
        <v>1</v>
      </c>
      <c r="H22" s="11">
        <v>4.9000000000000002E-2</v>
      </c>
      <c r="I22" s="11">
        <v>0.125</v>
      </c>
      <c r="J22" s="11">
        <v>0.105</v>
      </c>
      <c r="K22" s="11">
        <v>0.113</v>
      </c>
    </row>
    <row r="23" spans="1:11">
      <c r="A23" s="13" t="s">
        <v>136</v>
      </c>
      <c r="B23" s="8" t="s">
        <v>78</v>
      </c>
      <c r="C23" s="14" t="s">
        <v>3</v>
      </c>
      <c r="D23" s="8">
        <v>2012</v>
      </c>
      <c r="E23" s="14">
        <v>2012</v>
      </c>
      <c r="F23" s="14" t="s">
        <v>100</v>
      </c>
      <c r="G23" s="11">
        <v>0.8911</v>
      </c>
      <c r="H23" s="11">
        <v>2.5999999999999999E-2</v>
      </c>
      <c r="I23" s="11">
        <v>0.115</v>
      </c>
      <c r="J23" s="11">
        <v>0.184</v>
      </c>
      <c r="K23" s="11">
        <v>0.21199999999999999</v>
      </c>
    </row>
    <row r="24" spans="1:11">
      <c r="A24" s="13" t="s">
        <v>137</v>
      </c>
      <c r="B24" s="8" t="s">
        <v>78</v>
      </c>
      <c r="C24" s="14" t="s">
        <v>3</v>
      </c>
      <c r="D24" s="8">
        <v>2012</v>
      </c>
      <c r="E24" s="14">
        <v>2012</v>
      </c>
      <c r="F24" s="14" t="s">
        <v>100</v>
      </c>
      <c r="G24" s="11">
        <v>0.97699999999999998</v>
      </c>
      <c r="H24" s="11">
        <v>3.7999999999999999E-2</v>
      </c>
      <c r="I24" s="11">
        <v>0.122</v>
      </c>
      <c r="J24" s="11">
        <v>0.16900000000000001</v>
      </c>
      <c r="K24" s="11">
        <v>0.19400000000000001</v>
      </c>
    </row>
    <row r="25" spans="1:11">
      <c r="A25" s="13" t="s">
        <v>138</v>
      </c>
      <c r="B25" s="8" t="s">
        <v>78</v>
      </c>
      <c r="C25" s="14" t="s">
        <v>3</v>
      </c>
      <c r="D25" s="8">
        <v>2012</v>
      </c>
      <c r="E25" s="14">
        <v>2012</v>
      </c>
      <c r="F25" s="14" t="s">
        <v>100</v>
      </c>
      <c r="G25" s="11">
        <v>1</v>
      </c>
      <c r="H25" s="11">
        <v>1.2E-2</v>
      </c>
      <c r="I25" s="11">
        <v>0.128</v>
      </c>
      <c r="J25" s="11">
        <v>0.113</v>
      </c>
      <c r="K25" s="11">
        <v>0.11899999999999999</v>
      </c>
    </row>
    <row r="26" spans="1:11">
      <c r="A26" s="13" t="s">
        <v>139</v>
      </c>
      <c r="B26" s="8" t="s">
        <v>78</v>
      </c>
      <c r="C26" s="14" t="s">
        <v>3</v>
      </c>
      <c r="D26" s="8">
        <v>2012</v>
      </c>
      <c r="E26" s="14">
        <v>2012</v>
      </c>
      <c r="F26" s="14" t="s">
        <v>100</v>
      </c>
      <c r="G26" s="11">
        <v>0.97660000000000002</v>
      </c>
      <c r="H26" s="11">
        <v>5.8000000000000003E-2</v>
      </c>
      <c r="I26" s="11">
        <v>0.17499999999999999</v>
      </c>
      <c r="J26" s="11">
        <v>0.13900000000000001</v>
      </c>
      <c r="K26" s="11">
        <v>0.159</v>
      </c>
    </row>
    <row r="27" spans="1:11">
      <c r="A27" s="13" t="s">
        <v>140</v>
      </c>
      <c r="B27" s="8" t="s">
        <v>78</v>
      </c>
      <c r="C27" s="14" t="s">
        <v>3</v>
      </c>
      <c r="D27" s="8">
        <v>2012</v>
      </c>
      <c r="E27" s="14">
        <v>2012</v>
      </c>
      <c r="F27" s="14" t="s">
        <v>100</v>
      </c>
      <c r="G27" s="11">
        <v>0.89729999999999999</v>
      </c>
      <c r="H27" s="11">
        <v>4.2000000000000003E-2</v>
      </c>
      <c r="I27" s="11">
        <v>0.13600000000000001</v>
      </c>
      <c r="J27" s="11">
        <v>0.13500000000000001</v>
      </c>
      <c r="K27" s="11">
        <v>0.155</v>
      </c>
    </row>
    <row r="28" spans="1:11">
      <c r="A28" s="13" t="s">
        <v>141</v>
      </c>
      <c r="B28" s="8" t="s">
        <v>78</v>
      </c>
      <c r="C28" s="14" t="s">
        <v>3</v>
      </c>
      <c r="D28" s="8">
        <v>2012</v>
      </c>
      <c r="E28" s="14">
        <v>2012</v>
      </c>
      <c r="F28" s="14" t="s">
        <v>100</v>
      </c>
      <c r="G28" s="11">
        <v>0.96860000000000002</v>
      </c>
      <c r="H28" s="11">
        <v>1.9E-2</v>
      </c>
      <c r="I28" s="11">
        <v>9.5000000000000001E-2</v>
      </c>
      <c r="J28" s="11">
        <v>0.28000000000000003</v>
      </c>
      <c r="K28" s="11">
        <v>0.30399999999999999</v>
      </c>
    </row>
    <row r="29" spans="1:11">
      <c r="A29" s="13" t="s">
        <v>142</v>
      </c>
      <c r="B29" s="8" t="s">
        <v>78</v>
      </c>
      <c r="C29" s="14" t="s">
        <v>3</v>
      </c>
      <c r="D29" s="8">
        <v>2012</v>
      </c>
      <c r="E29" s="14">
        <v>2012</v>
      </c>
      <c r="F29" s="14" t="s">
        <v>100</v>
      </c>
      <c r="G29" s="11">
        <v>0.97040000000000004</v>
      </c>
      <c r="H29" s="11">
        <v>0.11</v>
      </c>
      <c r="I29" s="11">
        <v>0.26800000000000002</v>
      </c>
      <c r="J29" s="11">
        <v>0.14899999999999999</v>
      </c>
      <c r="K29" s="11">
        <v>0.16600000000000001</v>
      </c>
    </row>
    <row r="30" spans="1:11">
      <c r="A30" s="13" t="s">
        <v>143</v>
      </c>
      <c r="B30" s="8" t="s">
        <v>79</v>
      </c>
      <c r="C30" s="14" t="s">
        <v>3</v>
      </c>
      <c r="D30" s="8">
        <v>2012</v>
      </c>
      <c r="E30" s="14">
        <v>2012</v>
      </c>
      <c r="F30" s="14" t="s">
        <v>100</v>
      </c>
      <c r="G30" s="11">
        <v>0.92979999999999996</v>
      </c>
      <c r="H30" s="11">
        <v>0.122</v>
      </c>
      <c r="I30" s="11">
        <v>0.221</v>
      </c>
      <c r="J30" s="11">
        <v>0</v>
      </c>
      <c r="K30" s="11">
        <v>3.0000000000000001E-3</v>
      </c>
    </row>
    <row r="31" spans="1:11">
      <c r="A31" s="13" t="s">
        <v>144</v>
      </c>
      <c r="B31" s="8" t="s">
        <v>78</v>
      </c>
      <c r="C31" s="14" t="s">
        <v>3</v>
      </c>
      <c r="D31" s="8">
        <v>2012</v>
      </c>
      <c r="E31" s="14">
        <v>2012</v>
      </c>
      <c r="F31" s="14" t="s">
        <v>100</v>
      </c>
      <c r="G31" s="11">
        <v>0.98009999999999997</v>
      </c>
      <c r="H31" s="11">
        <v>4.2000000000000003E-2</v>
      </c>
      <c r="I31" s="11">
        <v>0.158</v>
      </c>
      <c r="J31" s="11">
        <v>0.159</v>
      </c>
      <c r="K31" s="11">
        <v>0.186</v>
      </c>
    </row>
    <row r="32" spans="1:11">
      <c r="A32" s="13" t="s">
        <v>145</v>
      </c>
      <c r="B32" s="8" t="s">
        <v>78</v>
      </c>
      <c r="C32" s="14" t="s">
        <v>3</v>
      </c>
      <c r="D32" s="8">
        <v>2012</v>
      </c>
      <c r="E32" s="14">
        <v>2012</v>
      </c>
      <c r="F32" s="14" t="s">
        <v>100</v>
      </c>
      <c r="G32" s="11">
        <v>0.91649999999999998</v>
      </c>
      <c r="H32" s="11">
        <v>4.9000000000000002E-2</v>
      </c>
      <c r="I32" s="11">
        <v>0.13500000000000001</v>
      </c>
      <c r="J32" s="11">
        <v>0.11899999999999999</v>
      </c>
      <c r="K32" s="11">
        <v>0.13700000000000001</v>
      </c>
    </row>
    <row r="33" spans="1:11">
      <c r="A33" s="13" t="s">
        <v>146</v>
      </c>
      <c r="B33" s="8" t="s">
        <v>78</v>
      </c>
      <c r="C33" s="14" t="s">
        <v>3</v>
      </c>
      <c r="D33" s="8">
        <v>2012</v>
      </c>
      <c r="E33" s="14">
        <v>2012</v>
      </c>
      <c r="F33" s="14" t="s">
        <v>100</v>
      </c>
      <c r="G33" s="11">
        <v>0.98109999999999997</v>
      </c>
      <c r="H33" s="11">
        <v>1.4999999999999999E-2</v>
      </c>
      <c r="I33" s="11">
        <v>8.7999999999999995E-2</v>
      </c>
      <c r="J33" s="11">
        <v>0.15</v>
      </c>
      <c r="K33" s="11">
        <v>0.15</v>
      </c>
    </row>
    <row r="34" spans="1:11">
      <c r="A34" s="13" t="s">
        <v>147</v>
      </c>
      <c r="B34" s="8" t="s">
        <v>78</v>
      </c>
      <c r="C34" s="14" t="s">
        <v>3</v>
      </c>
      <c r="D34" s="8">
        <v>2012</v>
      </c>
      <c r="E34" s="14">
        <v>2012</v>
      </c>
      <c r="F34" s="14" t="s">
        <v>100</v>
      </c>
      <c r="G34" s="11">
        <v>0.99460000000000004</v>
      </c>
      <c r="H34" s="11">
        <v>4.1000000000000002E-2</v>
      </c>
      <c r="I34" s="11">
        <v>0.156</v>
      </c>
      <c r="J34" s="11">
        <v>0.17599999999999999</v>
      </c>
      <c r="K34" s="11">
        <v>0.19800000000000001</v>
      </c>
    </row>
    <row r="35" spans="1:11">
      <c r="A35" s="13" t="s">
        <v>148</v>
      </c>
      <c r="B35" s="8" t="s">
        <v>78</v>
      </c>
      <c r="C35" s="14" t="s">
        <v>3</v>
      </c>
      <c r="D35" s="8">
        <v>2012</v>
      </c>
      <c r="E35" s="14">
        <v>2012</v>
      </c>
      <c r="F35" s="14" t="s">
        <v>100</v>
      </c>
      <c r="G35" s="11">
        <v>0.97440000000000004</v>
      </c>
      <c r="H35" s="11">
        <v>0.05</v>
      </c>
      <c r="I35" s="11">
        <v>0.16200000000000001</v>
      </c>
      <c r="J35" s="11">
        <v>0.217</v>
      </c>
      <c r="K35" s="11">
        <v>0.23599999999999999</v>
      </c>
    </row>
    <row r="36" spans="1:11">
      <c r="A36" s="13" t="s">
        <v>149</v>
      </c>
      <c r="B36" s="8" t="s">
        <v>78</v>
      </c>
      <c r="C36" s="14" t="s">
        <v>3</v>
      </c>
      <c r="D36" s="8">
        <v>2012</v>
      </c>
      <c r="E36" s="14">
        <v>2012</v>
      </c>
      <c r="F36" s="14" t="s">
        <v>100</v>
      </c>
      <c r="G36" s="11">
        <v>0.9556</v>
      </c>
      <c r="H36" s="11">
        <v>3.3000000000000002E-2</v>
      </c>
      <c r="I36" s="11">
        <v>0.13600000000000001</v>
      </c>
      <c r="J36" s="11">
        <v>0.13600000000000001</v>
      </c>
      <c r="K36" s="11">
        <v>0.152</v>
      </c>
    </row>
    <row r="37" spans="1:11">
      <c r="A37" s="13" t="s">
        <v>150</v>
      </c>
      <c r="B37" s="8" t="s">
        <v>78</v>
      </c>
      <c r="C37" s="14" t="s">
        <v>3</v>
      </c>
      <c r="D37" s="8">
        <v>2012</v>
      </c>
      <c r="E37" s="14">
        <v>2012</v>
      </c>
      <c r="F37" s="14" t="s">
        <v>100</v>
      </c>
      <c r="G37" s="11">
        <v>0.92589999999999995</v>
      </c>
      <c r="H37" s="11">
        <v>2.9000000000000001E-2</v>
      </c>
      <c r="I37" s="11">
        <v>0.123</v>
      </c>
      <c r="J37" s="11">
        <v>0.01</v>
      </c>
      <c r="K37" s="11">
        <v>1.6E-2</v>
      </c>
    </row>
    <row r="38" spans="1:11">
      <c r="A38" s="13" t="s">
        <v>151</v>
      </c>
      <c r="B38" s="8" t="s">
        <v>78</v>
      </c>
      <c r="C38" s="14" t="s">
        <v>3</v>
      </c>
      <c r="D38" s="8">
        <v>2012</v>
      </c>
      <c r="E38" s="14">
        <v>2012</v>
      </c>
      <c r="F38" s="14" t="s">
        <v>100</v>
      </c>
      <c r="G38" s="11">
        <v>0.99380000000000002</v>
      </c>
      <c r="H38" s="11">
        <v>2.3E-2</v>
      </c>
      <c r="I38" s="11">
        <v>0.104</v>
      </c>
      <c r="J38" s="11">
        <v>0.10199999999999999</v>
      </c>
      <c r="K38" s="11">
        <v>0.111</v>
      </c>
    </row>
    <row r="39" spans="1:11">
      <c r="A39" s="13" t="s">
        <v>152</v>
      </c>
      <c r="B39" s="8" t="s">
        <v>78</v>
      </c>
      <c r="C39" s="14" t="s">
        <v>3</v>
      </c>
      <c r="D39" s="8">
        <v>2012</v>
      </c>
      <c r="E39" s="14">
        <v>2012</v>
      </c>
      <c r="F39" s="14" t="s">
        <v>100</v>
      </c>
      <c r="G39" s="11">
        <v>0.96409999999999996</v>
      </c>
      <c r="H39" s="11">
        <v>2.5000000000000001E-2</v>
      </c>
      <c r="I39" s="11">
        <v>9.4E-2</v>
      </c>
      <c r="J39" s="11">
        <v>0.17</v>
      </c>
      <c r="K39" s="11">
        <v>0.19500000000000001</v>
      </c>
    </row>
    <row r="40" spans="1:11">
      <c r="A40" s="13" t="s">
        <v>153</v>
      </c>
      <c r="B40" s="8" t="s">
        <v>78</v>
      </c>
      <c r="C40" s="14" t="s">
        <v>3</v>
      </c>
      <c r="D40" s="8">
        <v>2012</v>
      </c>
      <c r="E40" s="14">
        <v>2012</v>
      </c>
      <c r="F40" s="14" t="s">
        <v>100</v>
      </c>
      <c r="G40" s="11">
        <v>0.98429999999999995</v>
      </c>
      <c r="H40" s="11">
        <v>2.4E-2</v>
      </c>
      <c r="I40" s="11">
        <v>0.10100000000000001</v>
      </c>
      <c r="J40" s="11">
        <v>0.12</v>
      </c>
      <c r="K40" s="11">
        <v>0.13800000000000001</v>
      </c>
    </row>
    <row r="41" spans="1:11">
      <c r="A41" s="13" t="s">
        <v>154</v>
      </c>
      <c r="B41" s="8" t="s">
        <v>77</v>
      </c>
      <c r="C41" s="14" t="s">
        <v>3</v>
      </c>
      <c r="D41" s="8">
        <v>2012</v>
      </c>
      <c r="E41" s="14">
        <v>2012</v>
      </c>
      <c r="F41" s="14" t="s">
        <v>100</v>
      </c>
      <c r="G41" s="11">
        <v>0.99450000000000005</v>
      </c>
      <c r="H41" s="11">
        <v>0.11600000000000001</v>
      </c>
      <c r="I41" s="11">
        <v>0.191</v>
      </c>
      <c r="J41" s="11">
        <v>3.1E-2</v>
      </c>
      <c r="K41" s="11">
        <v>5.3999999999999999E-2</v>
      </c>
    </row>
    <row r="42" spans="1:11">
      <c r="A42" s="13" t="s">
        <v>155</v>
      </c>
      <c r="B42" s="8" t="s">
        <v>77</v>
      </c>
      <c r="C42" s="14" t="s">
        <v>3</v>
      </c>
      <c r="D42" s="8">
        <v>2012</v>
      </c>
      <c r="E42" s="14">
        <v>2012</v>
      </c>
      <c r="F42" s="14" t="s">
        <v>100</v>
      </c>
      <c r="G42" s="11">
        <v>0.83330000000000004</v>
      </c>
      <c r="H42" s="11">
        <v>0.105</v>
      </c>
      <c r="I42" s="11">
        <v>0.193</v>
      </c>
      <c r="J42" s="11">
        <v>3.6999999999999998E-2</v>
      </c>
      <c r="K42" s="11">
        <v>7.0999999999999994E-2</v>
      </c>
    </row>
    <row r="43" spans="1:11">
      <c r="A43" s="13" t="s">
        <v>156</v>
      </c>
      <c r="B43" s="8" t="s">
        <v>78</v>
      </c>
      <c r="C43" s="14" t="s">
        <v>3</v>
      </c>
      <c r="D43" s="8">
        <v>2012</v>
      </c>
      <c r="E43" s="14">
        <v>2012</v>
      </c>
      <c r="F43" s="14" t="s">
        <v>100</v>
      </c>
      <c r="G43" s="11">
        <v>0.96079999999999999</v>
      </c>
      <c r="H43" s="11">
        <v>5.1999999999999998E-2</v>
      </c>
      <c r="I43" s="11">
        <v>0.108</v>
      </c>
      <c r="J43" s="11">
        <v>0.10199999999999999</v>
      </c>
      <c r="K43" s="11">
        <v>0.105</v>
      </c>
    </row>
    <row r="44" spans="1:11">
      <c r="A44" s="13" t="s">
        <v>157</v>
      </c>
      <c r="B44" s="8" t="s">
        <v>78</v>
      </c>
      <c r="C44" s="14" t="s">
        <v>3</v>
      </c>
      <c r="D44" s="8">
        <v>2012</v>
      </c>
      <c r="E44" s="14">
        <v>2012</v>
      </c>
      <c r="F44" s="14" t="s">
        <v>100</v>
      </c>
      <c r="G44" s="11">
        <v>0.93879999999999997</v>
      </c>
      <c r="H44" s="11">
        <v>2.9000000000000001E-2</v>
      </c>
      <c r="I44" s="11">
        <v>0.11799999999999999</v>
      </c>
      <c r="J44" s="11">
        <v>0.14699999999999999</v>
      </c>
      <c r="K44" s="11">
        <v>0.16600000000000001</v>
      </c>
    </row>
    <row r="45" spans="1:11">
      <c r="A45" s="13" t="s">
        <v>158</v>
      </c>
      <c r="B45" s="8" t="s">
        <v>77</v>
      </c>
      <c r="C45" s="14" t="s">
        <v>3</v>
      </c>
      <c r="D45" s="8">
        <v>2012</v>
      </c>
      <c r="E45" s="14">
        <v>2012</v>
      </c>
      <c r="F45" s="14" t="s">
        <v>100</v>
      </c>
      <c r="G45" s="11">
        <v>0.92310000000000003</v>
      </c>
      <c r="H45" s="11">
        <v>0.124</v>
      </c>
      <c r="I45" s="11">
        <v>0.20399999999999999</v>
      </c>
      <c r="J45" s="11">
        <v>3.1E-2</v>
      </c>
      <c r="K45" s="11">
        <v>6.0999999999999999E-2</v>
      </c>
    </row>
    <row r="46" spans="1:11">
      <c r="A46" s="13" t="s">
        <v>159</v>
      </c>
      <c r="B46" s="8" t="s">
        <v>78</v>
      </c>
      <c r="C46" s="14" t="s">
        <v>3</v>
      </c>
      <c r="D46" s="8">
        <v>2012</v>
      </c>
      <c r="E46" s="14">
        <v>2012</v>
      </c>
      <c r="F46" s="14" t="s">
        <v>100</v>
      </c>
      <c r="G46" s="11">
        <v>0.98650000000000004</v>
      </c>
      <c r="H46" s="11">
        <v>3.2000000000000001E-2</v>
      </c>
      <c r="I46" s="11">
        <v>0.14399999999999999</v>
      </c>
      <c r="J46" s="11">
        <v>0.126</v>
      </c>
      <c r="K46" s="11">
        <v>0.14299999999999999</v>
      </c>
    </row>
    <row r="47" spans="1:11">
      <c r="A47" s="13" t="s">
        <v>160</v>
      </c>
      <c r="B47" s="8" t="s">
        <v>78</v>
      </c>
      <c r="C47" s="14" t="s">
        <v>3</v>
      </c>
      <c r="D47" s="8">
        <v>2012</v>
      </c>
      <c r="E47" s="14">
        <v>2012</v>
      </c>
      <c r="F47" s="14" t="s">
        <v>100</v>
      </c>
      <c r="G47" s="11">
        <v>0.93430000000000002</v>
      </c>
      <c r="H47" s="11">
        <v>3.5999999999999997E-2</v>
      </c>
      <c r="I47" s="11">
        <v>0.124</v>
      </c>
      <c r="J47" s="11">
        <v>0.18099999999999999</v>
      </c>
      <c r="K47" s="11">
        <v>0.19600000000000001</v>
      </c>
    </row>
    <row r="48" spans="1:11">
      <c r="A48" s="13" t="s">
        <v>161</v>
      </c>
      <c r="B48" s="8" t="s">
        <v>77</v>
      </c>
      <c r="C48" s="14" t="s">
        <v>3</v>
      </c>
      <c r="D48" s="8">
        <v>2012</v>
      </c>
      <c r="E48" s="14">
        <v>2012</v>
      </c>
      <c r="F48" s="14" t="s">
        <v>100</v>
      </c>
      <c r="G48" s="11">
        <v>0.94820000000000004</v>
      </c>
      <c r="H48" s="11">
        <v>0.17299999999999999</v>
      </c>
      <c r="I48" s="11">
        <v>0.27100000000000002</v>
      </c>
      <c r="J48" s="11">
        <v>7.9000000000000001E-2</v>
      </c>
      <c r="K48" s="11">
        <v>0.13</v>
      </c>
    </row>
    <row r="49" spans="1:11">
      <c r="A49" s="13" t="s">
        <v>162</v>
      </c>
      <c r="B49" s="8" t="s">
        <v>77</v>
      </c>
      <c r="C49" s="14" t="s">
        <v>3</v>
      </c>
      <c r="D49" s="8">
        <v>2012</v>
      </c>
      <c r="E49" s="14">
        <v>2012</v>
      </c>
      <c r="F49" s="14" t="s">
        <v>100</v>
      </c>
      <c r="G49" s="11">
        <v>0.92100000000000004</v>
      </c>
      <c r="H49" s="11">
        <v>0.108</v>
      </c>
      <c r="I49" s="11">
        <v>0.20599999999999999</v>
      </c>
      <c r="J49" s="11">
        <v>6.2E-2</v>
      </c>
      <c r="K49" s="11">
        <v>9.4E-2</v>
      </c>
    </row>
    <row r="50" spans="1:11">
      <c r="A50" s="13" t="s">
        <v>163</v>
      </c>
      <c r="B50" s="8" t="s">
        <v>78</v>
      </c>
      <c r="C50" s="14" t="s">
        <v>3</v>
      </c>
      <c r="D50" s="8">
        <v>2012</v>
      </c>
      <c r="E50" s="14">
        <v>2012</v>
      </c>
      <c r="F50" s="14" t="s">
        <v>100</v>
      </c>
      <c r="G50" s="11">
        <v>0.95379999999999998</v>
      </c>
      <c r="H50" s="11">
        <v>4.8000000000000001E-2</v>
      </c>
      <c r="I50" s="11">
        <v>0.13</v>
      </c>
      <c r="J50" s="11">
        <v>0.16200000000000001</v>
      </c>
      <c r="K50" s="11">
        <v>0.17799999999999999</v>
      </c>
    </row>
    <row r="51" spans="1:11">
      <c r="A51" s="13" t="s">
        <v>164</v>
      </c>
      <c r="B51" s="8" t="s">
        <v>77</v>
      </c>
      <c r="C51" s="14" t="s">
        <v>3</v>
      </c>
      <c r="D51" s="8">
        <v>2012</v>
      </c>
      <c r="E51" s="14">
        <v>2012</v>
      </c>
      <c r="F51" s="14" t="s">
        <v>100</v>
      </c>
      <c r="G51" s="11">
        <v>0.8649</v>
      </c>
      <c r="H51" s="11">
        <v>0.108</v>
      </c>
      <c r="I51" s="11">
        <v>0.19400000000000001</v>
      </c>
      <c r="J51" s="11">
        <v>2.1999999999999999E-2</v>
      </c>
      <c r="K51" s="11">
        <v>4.5999999999999999E-2</v>
      </c>
    </row>
    <row r="52" spans="1:11">
      <c r="A52" s="13" t="s">
        <v>165</v>
      </c>
      <c r="B52" s="8" t="s">
        <v>77</v>
      </c>
      <c r="C52" s="14" t="s">
        <v>3</v>
      </c>
      <c r="D52" s="8">
        <v>2012</v>
      </c>
      <c r="E52" s="14">
        <v>2012</v>
      </c>
      <c r="F52" s="14" t="s">
        <v>100</v>
      </c>
      <c r="G52" s="11">
        <v>0.84199999999999997</v>
      </c>
      <c r="H52" s="11">
        <v>8.7999999999999995E-2</v>
      </c>
      <c r="I52" s="11">
        <v>0.16500000000000001</v>
      </c>
      <c r="J52" s="11">
        <v>2.1000000000000001E-2</v>
      </c>
      <c r="K52" s="11">
        <v>4.3999999999999997E-2</v>
      </c>
    </row>
    <row r="53" spans="1:11">
      <c r="A53" s="13" t="s">
        <v>166</v>
      </c>
      <c r="B53" s="8" t="s">
        <v>77</v>
      </c>
      <c r="C53" s="14" t="s">
        <v>3</v>
      </c>
      <c r="D53" s="8">
        <v>2012</v>
      </c>
      <c r="E53" s="14">
        <v>2012</v>
      </c>
      <c r="F53" s="14" t="s">
        <v>100</v>
      </c>
      <c r="G53" s="11">
        <v>0.83840000000000003</v>
      </c>
      <c r="H53" s="11">
        <v>0.151</v>
      </c>
      <c r="I53" s="11">
        <v>0.23100000000000001</v>
      </c>
      <c r="J53" s="11">
        <v>3.5999999999999997E-2</v>
      </c>
      <c r="K53" s="11">
        <v>0.06</v>
      </c>
    </row>
    <row r="54" spans="1:11">
      <c r="A54" s="13" t="s">
        <v>167</v>
      </c>
      <c r="B54" s="8" t="s">
        <v>77</v>
      </c>
      <c r="C54" s="14" t="s">
        <v>3</v>
      </c>
      <c r="D54" s="8">
        <v>2012</v>
      </c>
      <c r="E54" s="14">
        <v>2012</v>
      </c>
      <c r="F54" s="14" t="s">
        <v>100</v>
      </c>
      <c r="G54" s="11">
        <v>0.255</v>
      </c>
      <c r="H54" s="11">
        <v>9.6000000000000002E-2</v>
      </c>
      <c r="I54" s="11">
        <v>0.17</v>
      </c>
      <c r="J54" s="11">
        <v>7.0000000000000001E-3</v>
      </c>
      <c r="K54" s="11">
        <v>3.4000000000000002E-2</v>
      </c>
    </row>
    <row r="55" spans="1:11">
      <c r="A55" s="13" t="s">
        <v>168</v>
      </c>
      <c r="B55" s="8" t="s">
        <v>77</v>
      </c>
      <c r="C55" s="14" t="s">
        <v>3</v>
      </c>
      <c r="D55" s="8">
        <v>2012</v>
      </c>
      <c r="E55" s="14">
        <v>2012</v>
      </c>
      <c r="F55" s="14" t="s">
        <v>100</v>
      </c>
      <c r="G55" s="11">
        <v>0.86509999999999998</v>
      </c>
      <c r="H55" s="11">
        <v>0.109</v>
      </c>
      <c r="I55" s="11">
        <v>0.19400000000000001</v>
      </c>
      <c r="J55" s="11">
        <v>1.9E-2</v>
      </c>
      <c r="K55" s="11">
        <v>4.5999999999999999E-2</v>
      </c>
    </row>
    <row r="56" spans="1:11">
      <c r="A56" s="13" t="s">
        <v>169</v>
      </c>
      <c r="B56" s="8" t="s">
        <v>78</v>
      </c>
      <c r="C56" s="14" t="s">
        <v>3</v>
      </c>
      <c r="D56" s="8">
        <v>2012</v>
      </c>
      <c r="E56" s="14">
        <v>2012</v>
      </c>
      <c r="F56" s="14" t="s">
        <v>100</v>
      </c>
      <c r="G56" s="11">
        <v>0.9335</v>
      </c>
      <c r="H56" s="11">
        <v>2.5000000000000001E-2</v>
      </c>
      <c r="I56" s="11">
        <v>0.124</v>
      </c>
      <c r="J56" s="11">
        <v>0.161</v>
      </c>
      <c r="K56" s="11">
        <v>0.18</v>
      </c>
    </row>
    <row r="57" spans="1:11">
      <c r="A57" s="13" t="s">
        <v>170</v>
      </c>
      <c r="B57" s="8" t="s">
        <v>78</v>
      </c>
      <c r="C57" s="14" t="s">
        <v>3</v>
      </c>
      <c r="D57" s="8">
        <v>2012</v>
      </c>
      <c r="E57" s="14">
        <v>2012</v>
      </c>
      <c r="F57" s="14" t="s">
        <v>100</v>
      </c>
      <c r="G57" s="11">
        <v>0.92310000000000003</v>
      </c>
      <c r="H57" s="11">
        <v>2.4E-2</v>
      </c>
      <c r="I57" s="11">
        <v>4.9000000000000002E-2</v>
      </c>
      <c r="J57" s="11">
        <v>9.8000000000000004E-2</v>
      </c>
      <c r="K57" s="11">
        <v>9.8000000000000004E-2</v>
      </c>
    </row>
    <row r="58" spans="1:11">
      <c r="A58" s="13" t="s">
        <v>171</v>
      </c>
      <c r="B58" s="8" t="s">
        <v>78</v>
      </c>
      <c r="C58" s="14" t="s">
        <v>3</v>
      </c>
      <c r="D58" s="8">
        <v>2012</v>
      </c>
      <c r="E58" s="14">
        <v>2012</v>
      </c>
      <c r="F58" s="14" t="s">
        <v>100</v>
      </c>
      <c r="G58" s="11">
        <v>0.95040000000000002</v>
      </c>
      <c r="H58" s="11">
        <v>2.4E-2</v>
      </c>
      <c r="I58" s="11">
        <v>0.11899999999999999</v>
      </c>
      <c r="J58" s="11">
        <v>0.16900000000000001</v>
      </c>
      <c r="K58" s="11">
        <v>0.185</v>
      </c>
    </row>
    <row r="59" spans="1:11">
      <c r="A59" s="13" t="s">
        <v>172</v>
      </c>
      <c r="B59" s="8" t="s">
        <v>77</v>
      </c>
      <c r="C59" s="14" t="s">
        <v>3</v>
      </c>
      <c r="D59" s="8">
        <v>2012</v>
      </c>
      <c r="E59" s="14">
        <v>2012</v>
      </c>
      <c r="F59" s="14" t="s">
        <v>100</v>
      </c>
      <c r="G59" s="11">
        <v>0.94689999999999996</v>
      </c>
      <c r="H59" s="11">
        <v>7.9000000000000001E-2</v>
      </c>
      <c r="I59" s="11">
        <v>0.18099999999999999</v>
      </c>
      <c r="J59" s="11">
        <v>1.2999999999999999E-2</v>
      </c>
      <c r="K59" s="11">
        <v>5.5E-2</v>
      </c>
    </row>
    <row r="60" spans="1:11">
      <c r="A60" s="13" t="s">
        <v>173</v>
      </c>
      <c r="B60" s="8" t="s">
        <v>77</v>
      </c>
      <c r="C60" s="14" t="s">
        <v>3</v>
      </c>
      <c r="D60" s="8">
        <v>2012</v>
      </c>
      <c r="E60" s="14">
        <v>2012</v>
      </c>
      <c r="F60" s="14" t="s">
        <v>100</v>
      </c>
      <c r="G60" s="11">
        <v>0.4607</v>
      </c>
      <c r="H60" s="11">
        <v>0.106</v>
      </c>
      <c r="I60" s="11">
        <v>0.186</v>
      </c>
      <c r="J60" s="11">
        <v>2.9000000000000001E-2</v>
      </c>
      <c r="K60" s="11">
        <v>5.7000000000000002E-2</v>
      </c>
    </row>
    <row r="61" spans="1:11">
      <c r="A61" s="13" t="s">
        <v>174</v>
      </c>
      <c r="B61" s="8" t="s">
        <v>78</v>
      </c>
      <c r="C61" s="14" t="s">
        <v>3</v>
      </c>
      <c r="D61" s="8">
        <v>2012</v>
      </c>
      <c r="E61" s="14">
        <v>2012</v>
      </c>
      <c r="F61" s="14" t="s">
        <v>100</v>
      </c>
      <c r="G61" s="11">
        <v>0.97109999999999996</v>
      </c>
      <c r="H61" s="11">
        <v>1.7999999999999999E-2</v>
      </c>
      <c r="I61" s="11">
        <v>0.129</v>
      </c>
      <c r="J61" s="11">
        <v>0.156</v>
      </c>
      <c r="K61" s="11">
        <v>0.17799999999999999</v>
      </c>
    </row>
    <row r="62" spans="1:11">
      <c r="A62" s="13" t="s">
        <v>175</v>
      </c>
      <c r="B62" s="8" t="s">
        <v>78</v>
      </c>
      <c r="C62" s="14" t="s">
        <v>3</v>
      </c>
      <c r="D62" s="8">
        <v>2012</v>
      </c>
      <c r="E62" s="14">
        <v>2012</v>
      </c>
      <c r="F62" s="14" t="s">
        <v>100</v>
      </c>
      <c r="G62" s="11">
        <v>0.9607</v>
      </c>
      <c r="H62" s="11">
        <v>3.5000000000000003E-2</v>
      </c>
      <c r="I62" s="11">
        <v>0.123</v>
      </c>
      <c r="J62" s="11">
        <v>0.11</v>
      </c>
      <c r="K62" s="11">
        <v>0.121</v>
      </c>
    </row>
    <row r="63" spans="1:11">
      <c r="A63" s="13" t="s">
        <v>176</v>
      </c>
      <c r="B63" s="8" t="s">
        <v>78</v>
      </c>
      <c r="C63" s="14" t="s">
        <v>3</v>
      </c>
      <c r="D63" s="8">
        <v>2012</v>
      </c>
      <c r="E63" s="14">
        <v>2012</v>
      </c>
      <c r="F63" s="14" t="s">
        <v>100</v>
      </c>
      <c r="G63" s="11">
        <v>0.99519999999999997</v>
      </c>
      <c r="H63" s="11">
        <v>4.2000000000000003E-2</v>
      </c>
      <c r="I63" s="11">
        <v>0.11600000000000001</v>
      </c>
      <c r="J63" s="11">
        <v>0.13800000000000001</v>
      </c>
      <c r="K63" s="11">
        <v>0.14899999999999999</v>
      </c>
    </row>
    <row r="64" spans="1:11">
      <c r="A64" s="13" t="s">
        <v>177</v>
      </c>
      <c r="B64" s="8" t="s">
        <v>78</v>
      </c>
      <c r="C64" s="14" t="s">
        <v>3</v>
      </c>
      <c r="D64" s="8">
        <v>2012</v>
      </c>
      <c r="E64" s="14">
        <v>2012</v>
      </c>
      <c r="F64" s="14" t="s">
        <v>100</v>
      </c>
      <c r="G64" s="11">
        <v>0.9889</v>
      </c>
      <c r="H64" s="11">
        <v>4.8000000000000001E-2</v>
      </c>
      <c r="I64" s="11">
        <v>0.128</v>
      </c>
      <c r="J64" s="11">
        <v>0.159</v>
      </c>
      <c r="K64" s="11">
        <v>0.17899999999999999</v>
      </c>
    </row>
    <row r="65" spans="1:11">
      <c r="A65" s="13" t="s">
        <v>178</v>
      </c>
      <c r="B65" s="8" t="s">
        <v>77</v>
      </c>
      <c r="C65" s="14" t="s">
        <v>3</v>
      </c>
      <c r="D65" s="8">
        <v>2012</v>
      </c>
      <c r="E65" s="14">
        <v>2012</v>
      </c>
      <c r="F65" s="14" t="s">
        <v>100</v>
      </c>
      <c r="G65" s="11">
        <v>0.93930000000000002</v>
      </c>
      <c r="H65" s="11">
        <v>0.23400000000000001</v>
      </c>
      <c r="I65" s="11">
        <v>0.35199999999999998</v>
      </c>
      <c r="J65" s="11">
        <v>0.08</v>
      </c>
      <c r="K65" s="11">
        <v>0.122</v>
      </c>
    </row>
    <row r="66" spans="1:11">
      <c r="A66" s="13" t="s">
        <v>179</v>
      </c>
      <c r="B66" s="8" t="s">
        <v>78</v>
      </c>
      <c r="C66" s="14" t="s">
        <v>3</v>
      </c>
      <c r="D66" s="8">
        <v>2012</v>
      </c>
      <c r="E66" s="14">
        <v>2012</v>
      </c>
      <c r="F66" s="14" t="s">
        <v>100</v>
      </c>
      <c r="G66" s="11">
        <v>0.93710000000000004</v>
      </c>
      <c r="H66" s="11">
        <v>3.7999999999999999E-2</v>
      </c>
      <c r="I66" s="11">
        <v>0.151</v>
      </c>
      <c r="J66" s="11">
        <v>0.109</v>
      </c>
      <c r="K66" s="11">
        <v>0.123</v>
      </c>
    </row>
    <row r="67" spans="1:11">
      <c r="A67" s="13" t="s">
        <v>180</v>
      </c>
      <c r="B67" s="8" t="s">
        <v>77</v>
      </c>
      <c r="C67" s="14" t="s">
        <v>3</v>
      </c>
      <c r="D67" s="8">
        <v>2012</v>
      </c>
      <c r="E67" s="14">
        <v>2012</v>
      </c>
      <c r="F67" s="14" t="s">
        <v>100</v>
      </c>
      <c r="G67" s="11">
        <v>0.95630000000000004</v>
      </c>
      <c r="H67" s="11">
        <v>0.125</v>
      </c>
      <c r="I67" s="11">
        <v>0.23699999999999999</v>
      </c>
      <c r="J67" s="11">
        <v>5.2999999999999999E-2</v>
      </c>
      <c r="K67" s="11">
        <v>8.4000000000000005E-2</v>
      </c>
    </row>
    <row r="68" spans="1:11">
      <c r="A68" s="13" t="s">
        <v>181</v>
      </c>
      <c r="B68" s="8" t="s">
        <v>77</v>
      </c>
      <c r="C68" s="14" t="s">
        <v>3</v>
      </c>
      <c r="D68" s="8">
        <v>2012</v>
      </c>
      <c r="E68" s="14">
        <v>2012</v>
      </c>
      <c r="F68" s="14" t="s">
        <v>100</v>
      </c>
      <c r="G68" s="11">
        <v>0.91190000000000004</v>
      </c>
      <c r="H68" s="11">
        <v>0.13800000000000001</v>
      </c>
      <c r="I68" s="11">
        <v>0.22500000000000001</v>
      </c>
      <c r="J68" s="11">
        <v>3.5999999999999997E-2</v>
      </c>
      <c r="K68" s="11">
        <v>6.5000000000000002E-2</v>
      </c>
    </row>
    <row r="69" spans="1:11">
      <c r="A69" s="13" t="s">
        <v>182</v>
      </c>
      <c r="B69" s="8" t="s">
        <v>78</v>
      </c>
      <c r="C69" s="14" t="s">
        <v>3</v>
      </c>
      <c r="D69" s="8">
        <v>2012</v>
      </c>
      <c r="E69" s="14">
        <v>2012</v>
      </c>
      <c r="F69" s="14" t="s">
        <v>100</v>
      </c>
      <c r="G69" s="11">
        <v>0.94469999999999998</v>
      </c>
      <c r="H69" s="11">
        <v>3.4000000000000002E-2</v>
      </c>
      <c r="I69" s="11">
        <v>0.13</v>
      </c>
      <c r="J69" s="11">
        <v>0.16900000000000001</v>
      </c>
      <c r="K69" s="11">
        <v>0.19400000000000001</v>
      </c>
    </row>
    <row r="70" spans="1:11">
      <c r="A70" s="56" t="s">
        <v>183</v>
      </c>
      <c r="B70" s="8" t="s">
        <v>66</v>
      </c>
      <c r="C70" s="8" t="s">
        <v>62</v>
      </c>
      <c r="D70" s="8">
        <v>2012</v>
      </c>
      <c r="E70" s="14">
        <v>2012</v>
      </c>
      <c r="F70" s="14" t="s">
        <v>100</v>
      </c>
      <c r="G70" s="11">
        <v>0.94020000000000004</v>
      </c>
      <c r="H70" s="11">
        <v>9.2999999999999999E-2</v>
      </c>
      <c r="I70" s="11">
        <v>0.183</v>
      </c>
      <c r="J70" s="11">
        <v>7.8E-2</v>
      </c>
      <c r="K70" s="11">
        <v>0.10100000000000001</v>
      </c>
    </row>
    <row r="71" spans="1:11">
      <c r="A71" s="56" t="s">
        <v>184</v>
      </c>
      <c r="B71" s="8" t="s">
        <v>77</v>
      </c>
      <c r="C71" s="14" t="s">
        <v>62</v>
      </c>
      <c r="D71" s="8">
        <v>2012</v>
      </c>
      <c r="E71" s="14">
        <v>2012</v>
      </c>
      <c r="F71" s="14" t="s">
        <v>100</v>
      </c>
      <c r="G71" s="11">
        <v>0.87290000000000001</v>
      </c>
      <c r="H71" s="11">
        <v>8.7999999999999995E-2</v>
      </c>
      <c r="I71" s="11">
        <v>0.17899999999999999</v>
      </c>
      <c r="J71" s="11">
        <v>3.4000000000000002E-2</v>
      </c>
      <c r="K71" s="11">
        <v>7.1999999999999995E-2</v>
      </c>
    </row>
    <row r="72" spans="1:11">
      <c r="A72" s="56" t="s">
        <v>185</v>
      </c>
      <c r="B72" s="8" t="s">
        <v>78</v>
      </c>
      <c r="C72" s="14" t="s">
        <v>62</v>
      </c>
      <c r="D72" s="8">
        <v>2012</v>
      </c>
      <c r="E72" s="14">
        <v>2012</v>
      </c>
      <c r="F72" s="14" t="s">
        <v>100</v>
      </c>
      <c r="G72" s="11">
        <v>1</v>
      </c>
      <c r="H72" s="11">
        <v>4.2000000000000003E-2</v>
      </c>
      <c r="I72" s="11">
        <v>8.3000000000000004E-2</v>
      </c>
      <c r="J72" s="11">
        <v>4.2000000000000003E-2</v>
      </c>
      <c r="K72" s="11">
        <v>4.2000000000000003E-2</v>
      </c>
    </row>
    <row r="73" spans="1:11">
      <c r="A73" s="56" t="s">
        <v>186</v>
      </c>
      <c r="B73" s="8" t="s">
        <v>78</v>
      </c>
      <c r="C73" s="14" t="s">
        <v>62</v>
      </c>
      <c r="D73" s="8">
        <v>2012</v>
      </c>
      <c r="E73" s="14">
        <v>2012</v>
      </c>
      <c r="F73" s="14" t="s">
        <v>100</v>
      </c>
      <c r="G73" s="11">
        <v>0.86070000000000002</v>
      </c>
      <c r="H73" s="11">
        <v>2.9000000000000001E-2</v>
      </c>
      <c r="I73" s="11">
        <v>0.14199999999999999</v>
      </c>
      <c r="J73" s="11">
        <v>0.187</v>
      </c>
      <c r="K73" s="11">
        <v>0.2</v>
      </c>
    </row>
    <row r="74" spans="1:11">
      <c r="A74" s="56" t="s">
        <v>187</v>
      </c>
      <c r="B74" s="8" t="s">
        <v>78</v>
      </c>
      <c r="C74" s="14" t="s">
        <v>62</v>
      </c>
      <c r="D74" s="8">
        <v>2012</v>
      </c>
      <c r="E74" s="14">
        <v>2012</v>
      </c>
      <c r="F74" s="14" t="s">
        <v>100</v>
      </c>
      <c r="G74" s="11">
        <v>0.92249999999999999</v>
      </c>
      <c r="H74" s="11">
        <v>2.8000000000000001E-2</v>
      </c>
      <c r="I74" s="11">
        <v>0.123</v>
      </c>
      <c r="J74" s="11">
        <v>0.29199999999999998</v>
      </c>
      <c r="K74" s="11">
        <v>0.316</v>
      </c>
    </row>
    <row r="75" spans="1:11">
      <c r="A75" s="56" t="s">
        <v>188</v>
      </c>
      <c r="B75" s="8" t="s">
        <v>78</v>
      </c>
      <c r="C75" s="14" t="s">
        <v>62</v>
      </c>
      <c r="D75" s="8">
        <v>2012</v>
      </c>
      <c r="E75" s="14">
        <v>2012</v>
      </c>
      <c r="F75" s="14" t="s">
        <v>100</v>
      </c>
      <c r="G75" s="11">
        <v>0.99239999999999995</v>
      </c>
      <c r="H75" s="11">
        <v>2.1999999999999999E-2</v>
      </c>
      <c r="I75" s="11">
        <v>0.10299999999999999</v>
      </c>
      <c r="J75" s="11">
        <v>0.16500000000000001</v>
      </c>
      <c r="K75" s="11">
        <v>0.192</v>
      </c>
    </row>
    <row r="76" spans="1:11">
      <c r="A76" s="56" t="s">
        <v>189</v>
      </c>
      <c r="B76" s="8" t="s">
        <v>78</v>
      </c>
      <c r="C76" s="14" t="s">
        <v>62</v>
      </c>
      <c r="D76" s="8">
        <v>2012</v>
      </c>
      <c r="E76" s="14">
        <v>2012</v>
      </c>
      <c r="F76" s="14" t="s">
        <v>100</v>
      </c>
      <c r="G76" s="11">
        <v>0.97219999999999995</v>
      </c>
      <c r="H76" s="11">
        <v>4.1000000000000002E-2</v>
      </c>
      <c r="I76" s="11">
        <v>0.13900000000000001</v>
      </c>
      <c r="J76" s="11">
        <v>0.16900000000000001</v>
      </c>
      <c r="K76" s="11">
        <v>0.191</v>
      </c>
    </row>
    <row r="77" spans="1:11">
      <c r="A77" s="56" t="s">
        <v>190</v>
      </c>
      <c r="B77" s="8" t="s">
        <v>77</v>
      </c>
      <c r="C77" s="14" t="s">
        <v>62</v>
      </c>
      <c r="D77" s="8">
        <v>2012</v>
      </c>
      <c r="E77" s="14">
        <v>2012</v>
      </c>
      <c r="F77" s="14" t="s">
        <v>100</v>
      </c>
      <c r="G77" s="11">
        <v>0.8911</v>
      </c>
      <c r="H77" s="11">
        <v>0.11</v>
      </c>
      <c r="I77" s="11">
        <v>0.184</v>
      </c>
      <c r="J77" s="11">
        <v>3.9E-2</v>
      </c>
      <c r="K77" s="11">
        <v>6.6000000000000003E-2</v>
      </c>
    </row>
    <row r="78" spans="1:11">
      <c r="A78" s="56" t="s">
        <v>191</v>
      </c>
      <c r="B78" s="8" t="s">
        <v>78</v>
      </c>
      <c r="C78" s="14" t="s">
        <v>62</v>
      </c>
      <c r="D78" s="8">
        <v>2012</v>
      </c>
      <c r="E78" s="14">
        <v>2012</v>
      </c>
      <c r="F78" s="14" t="s">
        <v>100</v>
      </c>
      <c r="G78" s="11">
        <v>0.99180000000000001</v>
      </c>
      <c r="H78" s="11">
        <v>4.4999999999999998E-2</v>
      </c>
      <c r="I78" s="11">
        <v>0.17599999999999999</v>
      </c>
      <c r="J78" s="11">
        <v>0.19700000000000001</v>
      </c>
      <c r="K78" s="11">
        <v>0.21299999999999999</v>
      </c>
    </row>
    <row r="79" spans="1:11">
      <c r="A79" s="56" t="s">
        <v>192</v>
      </c>
      <c r="B79" s="8" t="s">
        <v>78</v>
      </c>
      <c r="C79" s="14" t="s">
        <v>62</v>
      </c>
      <c r="D79" s="8">
        <v>2012</v>
      </c>
      <c r="E79" s="14">
        <v>2012</v>
      </c>
      <c r="F79" s="14" t="s">
        <v>100</v>
      </c>
      <c r="G79" s="11">
        <v>0.96299999999999997</v>
      </c>
      <c r="H79" s="11">
        <v>2.8000000000000001E-2</v>
      </c>
      <c r="I79" s="11">
        <v>0.115</v>
      </c>
      <c r="J79" s="11">
        <v>0.14199999999999999</v>
      </c>
      <c r="K79" s="11">
        <v>0.158</v>
      </c>
    </row>
    <row r="80" spans="1:11">
      <c r="A80" s="13" t="s">
        <v>134</v>
      </c>
      <c r="B80" s="8" t="s">
        <v>77</v>
      </c>
      <c r="C80" s="14" t="s">
        <v>62</v>
      </c>
      <c r="D80" s="8">
        <v>2012</v>
      </c>
      <c r="E80" s="14">
        <v>2012</v>
      </c>
      <c r="F80" s="14" t="s">
        <v>100</v>
      </c>
      <c r="G80" s="11">
        <v>0.97089999999999999</v>
      </c>
      <c r="H80" s="11">
        <v>0.17199999999999999</v>
      </c>
      <c r="I80" s="11">
        <v>0.28299999999999997</v>
      </c>
      <c r="J80" s="11">
        <v>8.4000000000000005E-2</v>
      </c>
      <c r="K80" s="11">
        <v>0.129</v>
      </c>
    </row>
    <row r="81" spans="1:11">
      <c r="A81" s="13" t="s">
        <v>135</v>
      </c>
      <c r="B81" s="8" t="s">
        <v>78</v>
      </c>
      <c r="C81" s="14" t="s">
        <v>62</v>
      </c>
      <c r="D81" s="8">
        <v>2012</v>
      </c>
      <c r="E81" s="14">
        <v>2012</v>
      </c>
      <c r="F81" s="14" t="s">
        <v>100</v>
      </c>
      <c r="G81" s="11">
        <v>1</v>
      </c>
      <c r="H81" s="11">
        <v>3.6999999999999998E-2</v>
      </c>
      <c r="I81" s="11">
        <v>0.13600000000000001</v>
      </c>
      <c r="J81" s="11">
        <v>0.13100000000000001</v>
      </c>
      <c r="K81" s="11">
        <v>0.14000000000000001</v>
      </c>
    </row>
    <row r="82" spans="1:11">
      <c r="A82" s="13" t="s">
        <v>136</v>
      </c>
      <c r="B82" s="8" t="s">
        <v>78</v>
      </c>
      <c r="C82" s="14" t="s">
        <v>62</v>
      </c>
      <c r="D82" s="8">
        <v>2012</v>
      </c>
      <c r="E82" s="14">
        <v>2012</v>
      </c>
      <c r="F82" s="14" t="s">
        <v>100</v>
      </c>
      <c r="G82" s="11">
        <v>0.9284</v>
      </c>
      <c r="H82" s="11">
        <v>0.03</v>
      </c>
      <c r="I82" s="11">
        <v>0.124</v>
      </c>
      <c r="J82" s="11">
        <v>0.20100000000000001</v>
      </c>
      <c r="K82" s="11">
        <v>0.22800000000000001</v>
      </c>
    </row>
    <row r="83" spans="1:11">
      <c r="A83" s="13" t="s">
        <v>137</v>
      </c>
      <c r="B83" s="8" t="s">
        <v>78</v>
      </c>
      <c r="C83" s="14" t="s">
        <v>62</v>
      </c>
      <c r="D83" s="8">
        <v>2012</v>
      </c>
      <c r="E83" s="14">
        <v>2012</v>
      </c>
      <c r="F83" s="14" t="s">
        <v>100</v>
      </c>
      <c r="G83" s="11">
        <v>0.98670000000000002</v>
      </c>
      <c r="H83" s="11">
        <v>3.6999999999999998E-2</v>
      </c>
      <c r="I83" s="11">
        <v>0.13600000000000001</v>
      </c>
      <c r="J83" s="11">
        <v>0.16400000000000001</v>
      </c>
      <c r="K83" s="11">
        <v>0.185</v>
      </c>
    </row>
    <row r="84" spans="1:11">
      <c r="A84" s="13" t="s">
        <v>138</v>
      </c>
      <c r="B84" s="8" t="s">
        <v>78</v>
      </c>
      <c r="C84" s="14" t="s">
        <v>62</v>
      </c>
      <c r="D84" s="8">
        <v>2012</v>
      </c>
      <c r="E84" s="14">
        <v>2012</v>
      </c>
      <c r="F84" s="14" t="s">
        <v>100</v>
      </c>
      <c r="G84" s="11">
        <v>0.99119999999999997</v>
      </c>
      <c r="H84" s="11">
        <v>4.3999999999999997E-2</v>
      </c>
      <c r="I84" s="11">
        <v>0.17</v>
      </c>
      <c r="J84" s="11">
        <v>0.14499999999999999</v>
      </c>
      <c r="K84" s="11">
        <v>0.155</v>
      </c>
    </row>
    <row r="85" spans="1:11">
      <c r="A85" s="13" t="s">
        <v>139</v>
      </c>
      <c r="B85" s="8" t="s">
        <v>78</v>
      </c>
      <c r="C85" s="14" t="s">
        <v>62</v>
      </c>
      <c r="D85" s="8">
        <v>2012</v>
      </c>
      <c r="E85" s="14">
        <v>2012</v>
      </c>
      <c r="F85" s="14" t="s">
        <v>100</v>
      </c>
      <c r="G85" s="11">
        <v>0.96950000000000003</v>
      </c>
      <c r="H85" s="11">
        <v>5.0999999999999997E-2</v>
      </c>
      <c r="I85" s="11">
        <v>0.152</v>
      </c>
      <c r="J85" s="11">
        <v>0.14299999999999999</v>
      </c>
      <c r="K85" s="11">
        <v>0.16400000000000001</v>
      </c>
    </row>
    <row r="86" spans="1:11">
      <c r="A86" s="13" t="s">
        <v>140</v>
      </c>
      <c r="B86" s="8" t="s">
        <v>78</v>
      </c>
      <c r="C86" s="14" t="s">
        <v>62</v>
      </c>
      <c r="D86" s="8">
        <v>2012</v>
      </c>
      <c r="E86" s="14">
        <v>2012</v>
      </c>
      <c r="F86" s="14" t="s">
        <v>100</v>
      </c>
      <c r="G86" s="11">
        <v>0.86509999999999998</v>
      </c>
      <c r="H86" s="11">
        <v>5.1999999999999998E-2</v>
      </c>
      <c r="I86" s="11">
        <v>0.154</v>
      </c>
      <c r="J86" s="11">
        <v>0.13400000000000001</v>
      </c>
      <c r="K86" s="11">
        <v>0.152</v>
      </c>
    </row>
    <row r="87" spans="1:11">
      <c r="A87" s="13" t="s">
        <v>141</v>
      </c>
      <c r="B87" s="8" t="s">
        <v>78</v>
      </c>
      <c r="C87" s="14" t="s">
        <v>62</v>
      </c>
      <c r="D87" s="8">
        <v>2012</v>
      </c>
      <c r="E87" s="14">
        <v>2012</v>
      </c>
      <c r="F87" s="14" t="s">
        <v>100</v>
      </c>
      <c r="G87" s="11">
        <v>0.93469999999999998</v>
      </c>
      <c r="H87" s="11">
        <v>1.7999999999999999E-2</v>
      </c>
      <c r="I87" s="11">
        <v>7.5999999999999998E-2</v>
      </c>
      <c r="J87" s="11">
        <v>0.25700000000000001</v>
      </c>
      <c r="K87" s="11">
        <v>0.27800000000000002</v>
      </c>
    </row>
    <row r="88" spans="1:11">
      <c r="A88" s="13" t="s">
        <v>142</v>
      </c>
      <c r="B88" s="8" t="s">
        <v>78</v>
      </c>
      <c r="C88" s="14" t="s">
        <v>62</v>
      </c>
      <c r="D88" s="8">
        <v>2012</v>
      </c>
      <c r="E88" s="14">
        <v>2012</v>
      </c>
      <c r="F88" s="14" t="s">
        <v>100</v>
      </c>
      <c r="G88" s="11">
        <v>0.93640000000000001</v>
      </c>
      <c r="H88" s="11">
        <v>0.104</v>
      </c>
      <c r="I88" s="11">
        <v>0.27800000000000002</v>
      </c>
      <c r="J88" s="11">
        <v>0.125</v>
      </c>
      <c r="K88" s="11">
        <v>0.14399999999999999</v>
      </c>
    </row>
    <row r="89" spans="1:11">
      <c r="A89" s="13" t="s">
        <v>143</v>
      </c>
      <c r="B89" s="8" t="s">
        <v>79</v>
      </c>
      <c r="C89" s="14" t="s">
        <v>62</v>
      </c>
      <c r="D89" s="8">
        <v>2012</v>
      </c>
      <c r="E89" s="14">
        <v>2012</v>
      </c>
      <c r="F89" s="14" t="s">
        <v>100</v>
      </c>
      <c r="G89" s="11">
        <v>0.94830000000000003</v>
      </c>
      <c r="H89" s="11">
        <v>0.11799999999999999</v>
      </c>
      <c r="I89" s="11">
        <v>0.20899999999999999</v>
      </c>
      <c r="J89" s="11">
        <v>0</v>
      </c>
      <c r="K89" s="11">
        <v>3.0000000000000001E-3</v>
      </c>
    </row>
    <row r="90" spans="1:11">
      <c r="A90" s="13" t="s">
        <v>144</v>
      </c>
      <c r="B90" s="8" t="s">
        <v>78</v>
      </c>
      <c r="C90" s="14" t="s">
        <v>62</v>
      </c>
      <c r="D90" s="8">
        <v>2012</v>
      </c>
      <c r="E90" s="14">
        <v>2012</v>
      </c>
      <c r="F90" s="14" t="s">
        <v>100</v>
      </c>
      <c r="G90" s="11">
        <v>0.99050000000000005</v>
      </c>
      <c r="H90" s="11">
        <v>4.4999999999999998E-2</v>
      </c>
      <c r="I90" s="11">
        <v>0.13900000000000001</v>
      </c>
      <c r="J90" s="11">
        <v>0.184</v>
      </c>
      <c r="K90" s="11">
        <v>0.20699999999999999</v>
      </c>
    </row>
    <row r="91" spans="1:11">
      <c r="A91" s="13" t="s">
        <v>145</v>
      </c>
      <c r="B91" s="8" t="s">
        <v>78</v>
      </c>
      <c r="C91" s="14" t="s">
        <v>62</v>
      </c>
      <c r="D91" s="8">
        <v>2012</v>
      </c>
      <c r="E91" s="14">
        <v>2012</v>
      </c>
      <c r="F91" s="14" t="s">
        <v>100</v>
      </c>
      <c r="G91" s="11">
        <v>0.94010000000000005</v>
      </c>
      <c r="H91" s="11">
        <v>4.7E-2</v>
      </c>
      <c r="I91" s="11">
        <v>0.125</v>
      </c>
      <c r="J91" s="11">
        <v>0.113</v>
      </c>
      <c r="K91" s="11">
        <v>0.13500000000000001</v>
      </c>
    </row>
    <row r="92" spans="1:11">
      <c r="A92" s="13" t="s">
        <v>146</v>
      </c>
      <c r="B92" s="8" t="s">
        <v>78</v>
      </c>
      <c r="C92" s="14" t="s">
        <v>62</v>
      </c>
      <c r="D92" s="8">
        <v>2012</v>
      </c>
      <c r="E92" s="14">
        <v>2012</v>
      </c>
      <c r="F92" s="14" t="s">
        <v>100</v>
      </c>
      <c r="G92" s="11">
        <v>0.96699999999999997</v>
      </c>
      <c r="H92" s="11">
        <v>0.02</v>
      </c>
      <c r="I92" s="11">
        <v>9.6000000000000002E-2</v>
      </c>
      <c r="J92" s="11">
        <v>0.161</v>
      </c>
      <c r="K92" s="11">
        <v>0.17299999999999999</v>
      </c>
    </row>
    <row r="93" spans="1:11">
      <c r="A93" s="13" t="s">
        <v>147</v>
      </c>
      <c r="B93" s="8" t="s">
        <v>78</v>
      </c>
      <c r="C93" s="14" t="s">
        <v>62</v>
      </c>
      <c r="D93" s="8">
        <v>2012</v>
      </c>
      <c r="E93" s="14">
        <v>2012</v>
      </c>
      <c r="F93" s="14" t="s">
        <v>100</v>
      </c>
      <c r="G93" s="11">
        <v>0.99780000000000002</v>
      </c>
      <c r="H93" s="11">
        <v>4.2999999999999997E-2</v>
      </c>
      <c r="I93" s="11">
        <v>0.153</v>
      </c>
      <c r="J93" s="11">
        <v>0.14899999999999999</v>
      </c>
      <c r="K93" s="11">
        <v>0.17599999999999999</v>
      </c>
    </row>
    <row r="94" spans="1:11">
      <c r="A94" s="13" t="s">
        <v>148</v>
      </c>
      <c r="B94" s="8" t="s">
        <v>78</v>
      </c>
      <c r="C94" s="14" t="s">
        <v>62</v>
      </c>
      <c r="D94" s="8">
        <v>2012</v>
      </c>
      <c r="E94" s="14">
        <v>2012</v>
      </c>
      <c r="F94" s="14" t="s">
        <v>100</v>
      </c>
      <c r="G94" s="11">
        <v>0.98360000000000003</v>
      </c>
      <c r="H94" s="11">
        <v>5.0999999999999997E-2</v>
      </c>
      <c r="I94" s="11">
        <v>0.14299999999999999</v>
      </c>
      <c r="J94" s="11">
        <v>0.255</v>
      </c>
      <c r="K94" s="11">
        <v>0.28000000000000003</v>
      </c>
    </row>
    <row r="95" spans="1:11">
      <c r="A95" s="13" t="s">
        <v>149</v>
      </c>
      <c r="B95" s="8" t="s">
        <v>78</v>
      </c>
      <c r="C95" s="14" t="s">
        <v>62</v>
      </c>
      <c r="D95" s="8">
        <v>2012</v>
      </c>
      <c r="E95" s="14">
        <v>2012</v>
      </c>
      <c r="F95" s="14" t="s">
        <v>100</v>
      </c>
      <c r="G95" s="11">
        <v>0.94120000000000004</v>
      </c>
      <c r="H95" s="11">
        <v>2.5000000000000001E-2</v>
      </c>
      <c r="I95" s="11">
        <v>0.14000000000000001</v>
      </c>
      <c r="J95" s="11">
        <v>0.153</v>
      </c>
      <c r="K95" s="11">
        <v>0.17199999999999999</v>
      </c>
    </row>
    <row r="96" spans="1:11">
      <c r="A96" s="13" t="s">
        <v>150</v>
      </c>
      <c r="B96" s="8" t="s">
        <v>78</v>
      </c>
      <c r="C96" s="14" t="s">
        <v>62</v>
      </c>
      <c r="D96" s="8">
        <v>2012</v>
      </c>
      <c r="E96" s="14">
        <v>2012</v>
      </c>
      <c r="F96" s="14" t="s">
        <v>100</v>
      </c>
      <c r="G96" s="11">
        <v>0.8881</v>
      </c>
      <c r="H96" s="11">
        <v>2.1000000000000001E-2</v>
      </c>
      <c r="I96" s="11">
        <v>0.17</v>
      </c>
      <c r="J96" s="11">
        <v>3.2000000000000001E-2</v>
      </c>
      <c r="K96" s="11">
        <v>4.2999999999999997E-2</v>
      </c>
    </row>
    <row r="97" spans="1:11">
      <c r="A97" s="13" t="s">
        <v>151</v>
      </c>
      <c r="B97" s="8" t="s">
        <v>78</v>
      </c>
      <c r="C97" s="14" t="s">
        <v>62</v>
      </c>
      <c r="D97" s="8">
        <v>2012</v>
      </c>
      <c r="E97" s="14">
        <v>2012</v>
      </c>
      <c r="F97" s="14" t="s">
        <v>100</v>
      </c>
      <c r="G97" s="11">
        <v>0.99129999999999996</v>
      </c>
      <c r="H97" s="11">
        <v>2.5999999999999999E-2</v>
      </c>
      <c r="I97" s="11">
        <v>0.11799999999999999</v>
      </c>
      <c r="J97" s="11">
        <v>0.13500000000000001</v>
      </c>
      <c r="K97" s="11">
        <v>0.14899999999999999</v>
      </c>
    </row>
    <row r="98" spans="1:11">
      <c r="A98" s="13" t="s">
        <v>152</v>
      </c>
      <c r="B98" s="8" t="s">
        <v>78</v>
      </c>
      <c r="C98" s="14" t="s">
        <v>62</v>
      </c>
      <c r="D98" s="8">
        <v>2012</v>
      </c>
      <c r="E98" s="14">
        <v>2012</v>
      </c>
      <c r="F98" s="14" t="s">
        <v>100</v>
      </c>
      <c r="G98" s="11">
        <v>0.98160000000000003</v>
      </c>
      <c r="H98" s="11">
        <v>2.7E-2</v>
      </c>
      <c r="I98" s="11">
        <v>8.2000000000000003E-2</v>
      </c>
      <c r="J98" s="11">
        <v>0.23</v>
      </c>
      <c r="K98" s="11">
        <v>0.245</v>
      </c>
    </row>
    <row r="99" spans="1:11">
      <c r="A99" s="13" t="s">
        <v>153</v>
      </c>
      <c r="B99" s="8" t="s">
        <v>78</v>
      </c>
      <c r="C99" s="14" t="s">
        <v>62</v>
      </c>
      <c r="D99" s="8">
        <v>2012</v>
      </c>
      <c r="E99" s="14">
        <v>2012</v>
      </c>
      <c r="F99" s="14" t="s">
        <v>100</v>
      </c>
      <c r="G99" s="11">
        <v>0.9919</v>
      </c>
      <c r="H99" s="11">
        <v>3.5000000000000003E-2</v>
      </c>
      <c r="I99" s="11">
        <v>0.114</v>
      </c>
      <c r="J99" s="11">
        <v>0.112</v>
      </c>
      <c r="K99" s="11">
        <v>0.13100000000000001</v>
      </c>
    </row>
    <row r="100" spans="1:11">
      <c r="A100" s="13" t="s">
        <v>154</v>
      </c>
      <c r="B100" s="8" t="s">
        <v>77</v>
      </c>
      <c r="C100" s="14" t="s">
        <v>62</v>
      </c>
      <c r="D100" s="8">
        <v>2012</v>
      </c>
      <c r="E100" s="14">
        <v>2012</v>
      </c>
      <c r="F100" s="14" t="s">
        <v>100</v>
      </c>
      <c r="G100" s="11">
        <v>0.99460000000000004</v>
      </c>
      <c r="H100" s="11">
        <v>0.106</v>
      </c>
      <c r="I100" s="11">
        <v>0.183</v>
      </c>
      <c r="J100" s="11">
        <v>4.3999999999999997E-2</v>
      </c>
      <c r="K100" s="11">
        <v>7.0999999999999994E-2</v>
      </c>
    </row>
    <row r="101" spans="1:11">
      <c r="A101" s="13" t="s">
        <v>155</v>
      </c>
      <c r="B101" s="8" t="s">
        <v>77</v>
      </c>
      <c r="C101" s="14" t="s">
        <v>62</v>
      </c>
      <c r="D101" s="8">
        <v>2012</v>
      </c>
      <c r="E101" s="14">
        <v>2012</v>
      </c>
      <c r="F101" s="14" t="s">
        <v>100</v>
      </c>
      <c r="G101" s="11">
        <v>0.95809999999999995</v>
      </c>
      <c r="H101" s="11">
        <v>0.10100000000000001</v>
      </c>
      <c r="I101" s="11">
        <v>0.18099999999999999</v>
      </c>
      <c r="J101" s="11">
        <v>3.6999999999999998E-2</v>
      </c>
      <c r="K101" s="11">
        <v>6.3E-2</v>
      </c>
    </row>
    <row r="102" spans="1:11">
      <c r="A102" s="13" t="s">
        <v>156</v>
      </c>
      <c r="B102" s="8" t="s">
        <v>78</v>
      </c>
      <c r="C102" s="14" t="s">
        <v>62</v>
      </c>
      <c r="D102" s="8">
        <v>2012</v>
      </c>
      <c r="E102" s="14">
        <v>2012</v>
      </c>
      <c r="F102" s="14" t="s">
        <v>100</v>
      </c>
      <c r="G102" s="11">
        <v>0.96940000000000004</v>
      </c>
      <c r="H102" s="11">
        <v>2.7E-2</v>
      </c>
      <c r="I102" s="11">
        <v>0.111</v>
      </c>
      <c r="J102" s="11">
        <v>8.1000000000000003E-2</v>
      </c>
      <c r="K102" s="11">
        <v>8.7999999999999995E-2</v>
      </c>
    </row>
    <row r="103" spans="1:11">
      <c r="A103" s="13" t="s">
        <v>157</v>
      </c>
      <c r="B103" s="8" t="s">
        <v>78</v>
      </c>
      <c r="C103" s="14" t="s">
        <v>62</v>
      </c>
      <c r="D103" s="8">
        <v>2012</v>
      </c>
      <c r="E103" s="14">
        <v>2012</v>
      </c>
      <c r="F103" s="14" t="s">
        <v>100</v>
      </c>
      <c r="G103" s="11">
        <v>0.94840000000000002</v>
      </c>
      <c r="H103" s="11">
        <v>2.7E-2</v>
      </c>
      <c r="I103" s="11">
        <v>0.11600000000000001</v>
      </c>
      <c r="J103" s="11">
        <v>0.16500000000000001</v>
      </c>
      <c r="K103" s="11">
        <v>0.184</v>
      </c>
    </row>
    <row r="104" spans="1:11">
      <c r="A104" s="13" t="s">
        <v>158</v>
      </c>
      <c r="B104" s="8" t="s">
        <v>77</v>
      </c>
      <c r="C104" s="14" t="s">
        <v>62</v>
      </c>
      <c r="D104" s="8">
        <v>2012</v>
      </c>
      <c r="E104" s="14">
        <v>2012</v>
      </c>
      <c r="F104" s="14" t="s">
        <v>100</v>
      </c>
      <c r="G104" s="11">
        <v>0.9647</v>
      </c>
      <c r="H104" s="11">
        <v>0.10100000000000001</v>
      </c>
      <c r="I104" s="11">
        <v>0.17599999999999999</v>
      </c>
      <c r="J104" s="11">
        <v>0.04</v>
      </c>
      <c r="K104" s="11">
        <v>7.0999999999999994E-2</v>
      </c>
    </row>
    <row r="105" spans="1:11">
      <c r="A105" s="13" t="s">
        <v>159</v>
      </c>
      <c r="B105" s="8" t="s">
        <v>78</v>
      </c>
      <c r="C105" s="14" t="s">
        <v>62</v>
      </c>
      <c r="D105" s="8">
        <v>2012</v>
      </c>
      <c r="E105" s="14">
        <v>2012</v>
      </c>
      <c r="F105" s="14" t="s">
        <v>100</v>
      </c>
      <c r="G105" s="11">
        <v>0.99519999999999997</v>
      </c>
      <c r="H105" s="11">
        <v>2.8000000000000001E-2</v>
      </c>
      <c r="I105" s="11">
        <v>0.12</v>
      </c>
      <c r="J105" s="11">
        <v>0.17699999999999999</v>
      </c>
      <c r="K105" s="11">
        <v>0.20100000000000001</v>
      </c>
    </row>
    <row r="106" spans="1:11">
      <c r="A106" s="13" t="s">
        <v>160</v>
      </c>
      <c r="B106" s="8" t="s">
        <v>78</v>
      </c>
      <c r="C106" s="14" t="s">
        <v>62</v>
      </c>
      <c r="D106" s="8">
        <v>2012</v>
      </c>
      <c r="E106" s="14">
        <v>2012</v>
      </c>
      <c r="F106" s="14" t="s">
        <v>100</v>
      </c>
      <c r="G106" s="11">
        <v>0.95340000000000003</v>
      </c>
      <c r="H106" s="11">
        <v>3.3000000000000002E-2</v>
      </c>
      <c r="I106" s="11">
        <v>0.11799999999999999</v>
      </c>
      <c r="J106" s="11">
        <v>0.186</v>
      </c>
      <c r="K106" s="11">
        <v>0.20200000000000001</v>
      </c>
    </row>
    <row r="107" spans="1:11">
      <c r="A107" s="13" t="s">
        <v>161</v>
      </c>
      <c r="B107" s="8" t="s">
        <v>77</v>
      </c>
      <c r="C107" s="14" t="s">
        <v>62</v>
      </c>
      <c r="D107" s="8">
        <v>2012</v>
      </c>
      <c r="E107" s="14">
        <v>2012</v>
      </c>
      <c r="F107" s="14" t="s">
        <v>100</v>
      </c>
      <c r="G107" s="11">
        <v>0.93869999999999998</v>
      </c>
      <c r="H107" s="11">
        <v>0.17</v>
      </c>
      <c r="I107" s="11">
        <v>0.27</v>
      </c>
      <c r="J107" s="11">
        <v>8.4000000000000005E-2</v>
      </c>
      <c r="K107" s="11">
        <v>0.13800000000000001</v>
      </c>
    </row>
    <row r="108" spans="1:11">
      <c r="A108" s="13" t="s">
        <v>162</v>
      </c>
      <c r="B108" s="8" t="s">
        <v>77</v>
      </c>
      <c r="C108" s="14" t="s">
        <v>62</v>
      </c>
      <c r="D108" s="8">
        <v>2012</v>
      </c>
      <c r="E108" s="14">
        <v>2012</v>
      </c>
      <c r="F108" s="14" t="s">
        <v>100</v>
      </c>
      <c r="G108" s="11">
        <v>0.96660000000000001</v>
      </c>
      <c r="H108" s="11">
        <v>0.113</v>
      </c>
      <c r="I108" s="11">
        <v>0.20399999999999999</v>
      </c>
      <c r="J108" s="11">
        <v>6.6000000000000003E-2</v>
      </c>
      <c r="K108" s="11">
        <v>0.10100000000000001</v>
      </c>
    </row>
    <row r="109" spans="1:11">
      <c r="A109" s="13" t="s">
        <v>163</v>
      </c>
      <c r="B109" s="8" t="s">
        <v>78</v>
      </c>
      <c r="C109" s="14" t="s">
        <v>62</v>
      </c>
      <c r="D109" s="8">
        <v>2012</v>
      </c>
      <c r="E109" s="14">
        <v>2012</v>
      </c>
      <c r="F109" s="14" t="s">
        <v>100</v>
      </c>
      <c r="G109" s="11">
        <v>0.94210000000000005</v>
      </c>
      <c r="H109" s="11">
        <v>0.05</v>
      </c>
      <c r="I109" s="11">
        <v>0.124</v>
      </c>
      <c r="J109" s="11">
        <v>0.154</v>
      </c>
      <c r="K109" s="11">
        <v>0.17299999999999999</v>
      </c>
    </row>
    <row r="110" spans="1:11">
      <c r="A110" s="13" t="s">
        <v>164</v>
      </c>
      <c r="B110" s="8" t="s">
        <v>77</v>
      </c>
      <c r="C110" s="14" t="s">
        <v>62</v>
      </c>
      <c r="D110" s="8">
        <v>2012</v>
      </c>
      <c r="E110" s="14">
        <v>2012</v>
      </c>
      <c r="F110" s="14" t="s">
        <v>100</v>
      </c>
      <c r="G110" s="11">
        <v>0.84250000000000003</v>
      </c>
      <c r="H110" s="11">
        <v>8.6999999999999994E-2</v>
      </c>
      <c r="I110" s="11">
        <v>0.17399999999999999</v>
      </c>
      <c r="J110" s="11">
        <v>3.7999999999999999E-2</v>
      </c>
      <c r="K110" s="11">
        <v>7.0999999999999994E-2</v>
      </c>
    </row>
    <row r="111" spans="1:11">
      <c r="A111" s="13" t="s">
        <v>165</v>
      </c>
      <c r="B111" s="8" t="s">
        <v>77</v>
      </c>
      <c r="C111" s="14" t="s">
        <v>62</v>
      </c>
      <c r="D111" s="8">
        <v>2012</v>
      </c>
      <c r="E111" s="14">
        <v>2012</v>
      </c>
      <c r="F111" s="14" t="s">
        <v>100</v>
      </c>
      <c r="G111" s="11">
        <v>0.85950000000000004</v>
      </c>
      <c r="H111" s="11">
        <v>0.1</v>
      </c>
      <c r="I111" s="11">
        <v>0.16800000000000001</v>
      </c>
      <c r="J111" s="11">
        <v>3.3000000000000002E-2</v>
      </c>
      <c r="K111" s="11">
        <v>5.8999999999999997E-2</v>
      </c>
    </row>
    <row r="112" spans="1:11">
      <c r="A112" s="13" t="s">
        <v>166</v>
      </c>
      <c r="B112" s="8" t="s">
        <v>77</v>
      </c>
      <c r="C112" s="14" t="s">
        <v>62</v>
      </c>
      <c r="D112" s="8">
        <v>2012</v>
      </c>
      <c r="E112" s="14">
        <v>2012</v>
      </c>
      <c r="F112" s="14" t="s">
        <v>100</v>
      </c>
      <c r="G112" s="11">
        <v>0.88929999999999998</v>
      </c>
      <c r="H112" s="11">
        <v>0.10100000000000001</v>
      </c>
      <c r="I112" s="11">
        <v>0.17</v>
      </c>
      <c r="J112" s="11">
        <v>4.7E-2</v>
      </c>
      <c r="K112" s="11">
        <v>8.2000000000000003E-2</v>
      </c>
    </row>
    <row r="113" spans="1:18">
      <c r="A113" s="13" t="s">
        <v>167</v>
      </c>
      <c r="B113" s="8" t="s">
        <v>77</v>
      </c>
      <c r="C113" s="14" t="s">
        <v>62</v>
      </c>
      <c r="D113" s="8">
        <v>2012</v>
      </c>
      <c r="E113" s="14">
        <v>2012</v>
      </c>
      <c r="F113" s="14" t="s">
        <v>100</v>
      </c>
      <c r="G113" s="11">
        <v>0.47739999999999999</v>
      </c>
      <c r="H113" s="11">
        <v>9.4E-2</v>
      </c>
      <c r="I113" s="11">
        <v>0.159</v>
      </c>
      <c r="J113" s="11">
        <v>8.9999999999999993E-3</v>
      </c>
      <c r="K113" s="11">
        <v>3.4000000000000002E-2</v>
      </c>
    </row>
    <row r="114" spans="1:18">
      <c r="A114" s="13" t="s">
        <v>168</v>
      </c>
      <c r="B114" s="8" t="s">
        <v>77</v>
      </c>
      <c r="C114" s="14" t="s">
        <v>62</v>
      </c>
      <c r="D114" s="8">
        <v>2012</v>
      </c>
      <c r="E114" s="14">
        <v>2012</v>
      </c>
      <c r="F114" s="14" t="s">
        <v>100</v>
      </c>
      <c r="G114" s="11">
        <v>0.90329999999999999</v>
      </c>
      <c r="H114" s="11">
        <v>5.8000000000000003E-2</v>
      </c>
      <c r="I114" s="11">
        <v>0.13</v>
      </c>
      <c r="J114" s="11">
        <v>1.6E-2</v>
      </c>
      <c r="K114" s="11">
        <v>3.9E-2</v>
      </c>
    </row>
    <row r="115" spans="1:18">
      <c r="A115" s="13" t="s">
        <v>169</v>
      </c>
      <c r="B115" s="8" t="s">
        <v>78</v>
      </c>
      <c r="C115" s="14" t="s">
        <v>62</v>
      </c>
      <c r="D115" s="8">
        <v>2012</v>
      </c>
      <c r="E115" s="14">
        <v>2012</v>
      </c>
      <c r="F115" s="14" t="s">
        <v>100</v>
      </c>
      <c r="G115" s="11">
        <v>0.90069999999999995</v>
      </c>
      <c r="H115" s="11">
        <v>2.5999999999999999E-2</v>
      </c>
      <c r="I115" s="11">
        <v>0.11600000000000001</v>
      </c>
      <c r="J115" s="11">
        <v>0.16900000000000001</v>
      </c>
      <c r="K115" s="11">
        <v>0.189</v>
      </c>
    </row>
    <row r="116" spans="1:18">
      <c r="A116" s="13" t="s">
        <v>170</v>
      </c>
      <c r="B116" s="8" t="s">
        <v>78</v>
      </c>
      <c r="C116" s="14" t="s">
        <v>62</v>
      </c>
      <c r="D116" s="8">
        <v>2012</v>
      </c>
      <c r="E116" s="14">
        <v>2012</v>
      </c>
      <c r="F116" s="14" t="s">
        <v>100</v>
      </c>
      <c r="G116" s="11">
        <v>1</v>
      </c>
      <c r="H116" s="11">
        <v>7.9000000000000001E-2</v>
      </c>
      <c r="I116" s="11">
        <v>0.127</v>
      </c>
      <c r="J116" s="11">
        <v>9.5000000000000001E-2</v>
      </c>
      <c r="K116" s="11">
        <v>9.5000000000000001E-2</v>
      </c>
    </row>
    <row r="117" spans="1:18">
      <c r="A117" s="13" t="s">
        <v>171</v>
      </c>
      <c r="B117" s="8" t="s">
        <v>78</v>
      </c>
      <c r="C117" s="14" t="s">
        <v>62</v>
      </c>
      <c r="D117" s="8">
        <v>2012</v>
      </c>
      <c r="E117" s="14">
        <v>2012</v>
      </c>
      <c r="F117" s="14" t="s">
        <v>100</v>
      </c>
      <c r="G117" s="11">
        <v>0.90939999999999999</v>
      </c>
      <c r="H117" s="11">
        <v>3.9E-2</v>
      </c>
      <c r="I117" s="11">
        <v>0.13400000000000001</v>
      </c>
      <c r="J117" s="11">
        <v>0.155</v>
      </c>
      <c r="K117" s="11">
        <v>0.17599999999999999</v>
      </c>
    </row>
    <row r="118" spans="1:18">
      <c r="A118" s="13" t="s">
        <v>172</v>
      </c>
      <c r="B118" s="8" t="s">
        <v>77</v>
      </c>
      <c r="C118" s="14" t="s">
        <v>62</v>
      </c>
      <c r="D118" s="8">
        <v>2012</v>
      </c>
      <c r="E118" s="14">
        <v>2012</v>
      </c>
      <c r="F118" s="14" t="s">
        <v>100</v>
      </c>
      <c r="G118" s="11">
        <v>0.95960000000000001</v>
      </c>
      <c r="H118" s="11">
        <v>5.1999999999999998E-2</v>
      </c>
      <c r="I118" s="11">
        <v>0.153</v>
      </c>
      <c r="J118" s="11">
        <v>1.2999999999999999E-2</v>
      </c>
      <c r="K118" s="11">
        <v>5.8999999999999997E-2</v>
      </c>
    </row>
    <row r="119" spans="1:18">
      <c r="A119" s="13" t="s">
        <v>173</v>
      </c>
      <c r="B119" s="8" t="s">
        <v>77</v>
      </c>
      <c r="C119" s="14" t="s">
        <v>62</v>
      </c>
      <c r="D119" s="8">
        <v>2012</v>
      </c>
      <c r="E119" s="14">
        <v>2012</v>
      </c>
      <c r="F119" s="14" t="s">
        <v>100</v>
      </c>
      <c r="G119" s="11">
        <v>0.61670000000000003</v>
      </c>
      <c r="H119" s="11">
        <v>9.1999999999999998E-2</v>
      </c>
      <c r="I119" s="11">
        <v>0.17</v>
      </c>
      <c r="J119" s="11">
        <v>3.2000000000000001E-2</v>
      </c>
      <c r="K119" s="11">
        <v>6.0999999999999999E-2</v>
      </c>
    </row>
    <row r="120" spans="1:18">
      <c r="A120" s="13" t="s">
        <v>174</v>
      </c>
      <c r="B120" s="8" t="s">
        <v>78</v>
      </c>
      <c r="C120" s="14" t="s">
        <v>62</v>
      </c>
      <c r="D120" s="8">
        <v>2012</v>
      </c>
      <c r="E120" s="14">
        <v>2012</v>
      </c>
      <c r="F120" s="14" t="s">
        <v>100</v>
      </c>
      <c r="G120" s="11">
        <v>0.96660000000000001</v>
      </c>
      <c r="H120" s="11">
        <v>2.5999999999999999E-2</v>
      </c>
      <c r="I120" s="11">
        <v>0.13</v>
      </c>
      <c r="J120" s="11">
        <v>0.183</v>
      </c>
      <c r="K120" s="11">
        <v>0.21</v>
      </c>
    </row>
    <row r="121" spans="1:18">
      <c r="A121" s="13" t="s">
        <v>175</v>
      </c>
      <c r="B121" s="8" t="s">
        <v>78</v>
      </c>
      <c r="C121" s="14" t="s">
        <v>62</v>
      </c>
      <c r="D121" s="8">
        <v>2012</v>
      </c>
      <c r="E121" s="14">
        <v>2012</v>
      </c>
      <c r="F121" s="14" t="s">
        <v>100</v>
      </c>
      <c r="G121" s="11">
        <v>0.9446</v>
      </c>
      <c r="H121" s="11">
        <v>4.8000000000000001E-2</v>
      </c>
      <c r="I121" s="11">
        <v>0.13300000000000001</v>
      </c>
      <c r="J121" s="11">
        <v>0.152</v>
      </c>
      <c r="K121" s="11">
        <v>0.16300000000000001</v>
      </c>
    </row>
    <row r="122" spans="1:18">
      <c r="A122" s="13" t="s">
        <v>176</v>
      </c>
      <c r="B122" s="8" t="s">
        <v>78</v>
      </c>
      <c r="C122" s="14" t="s">
        <v>62</v>
      </c>
      <c r="D122" s="8">
        <v>2012</v>
      </c>
      <c r="E122" s="14">
        <v>2012</v>
      </c>
      <c r="F122" s="14" t="s">
        <v>100</v>
      </c>
      <c r="G122" s="11">
        <v>0.99139999999999995</v>
      </c>
      <c r="H122" s="11">
        <v>4.9000000000000002E-2</v>
      </c>
      <c r="I122" s="11">
        <v>0.124</v>
      </c>
      <c r="J122" s="11">
        <v>0.15</v>
      </c>
      <c r="K122" s="11">
        <v>0.16200000000000001</v>
      </c>
      <c r="L122" s="7"/>
      <c r="M122" s="7"/>
      <c r="N122" s="7"/>
      <c r="O122" s="7"/>
      <c r="P122" s="7"/>
      <c r="Q122" s="7"/>
      <c r="R122" s="7"/>
    </row>
    <row r="123" spans="1:18">
      <c r="A123" s="13" t="s">
        <v>177</v>
      </c>
      <c r="B123" s="8" t="s">
        <v>78</v>
      </c>
      <c r="C123" s="14" t="s">
        <v>62</v>
      </c>
      <c r="D123" s="8">
        <v>2012</v>
      </c>
      <c r="E123" s="14">
        <v>2012</v>
      </c>
      <c r="F123" s="14" t="s">
        <v>100</v>
      </c>
      <c r="G123" s="11">
        <v>0.98280000000000001</v>
      </c>
      <c r="H123" s="11">
        <v>2.1000000000000001E-2</v>
      </c>
      <c r="I123" s="11">
        <v>0.108</v>
      </c>
      <c r="J123" s="11">
        <v>0.191</v>
      </c>
      <c r="K123" s="11">
        <v>0.20100000000000001</v>
      </c>
      <c r="L123" s="7"/>
      <c r="M123" s="7"/>
      <c r="N123" s="7"/>
      <c r="O123" s="7"/>
      <c r="P123" s="7"/>
      <c r="Q123" s="7"/>
      <c r="R123" s="7"/>
    </row>
    <row r="124" spans="1:18">
      <c r="A124" s="13" t="s">
        <v>178</v>
      </c>
      <c r="B124" s="8" t="s">
        <v>77</v>
      </c>
      <c r="C124" s="14" t="s">
        <v>62</v>
      </c>
      <c r="D124" s="8">
        <v>2012</v>
      </c>
      <c r="E124" s="14">
        <v>2012</v>
      </c>
      <c r="F124" s="14" t="s">
        <v>100</v>
      </c>
      <c r="G124" s="11">
        <v>0.97189999999999999</v>
      </c>
      <c r="H124" s="11">
        <v>0.20899999999999999</v>
      </c>
      <c r="I124" s="11">
        <v>0.32500000000000001</v>
      </c>
      <c r="J124" s="11">
        <v>0.108</v>
      </c>
      <c r="K124" s="11">
        <v>0.156</v>
      </c>
      <c r="L124" s="7"/>
      <c r="M124" s="7"/>
      <c r="N124" s="7"/>
      <c r="O124" s="7"/>
      <c r="P124" s="7"/>
      <c r="Q124" s="7"/>
      <c r="R124" s="7"/>
    </row>
    <row r="125" spans="1:18">
      <c r="A125" s="13" t="s">
        <v>179</v>
      </c>
      <c r="B125" s="8" t="s">
        <v>78</v>
      </c>
      <c r="C125" s="14" t="s">
        <v>62</v>
      </c>
      <c r="D125" s="8">
        <v>2012</v>
      </c>
      <c r="E125" s="14">
        <v>2012</v>
      </c>
      <c r="F125" s="14" t="s">
        <v>100</v>
      </c>
      <c r="G125" s="11">
        <v>0.92710000000000004</v>
      </c>
      <c r="H125" s="11">
        <v>3.9E-2</v>
      </c>
      <c r="I125" s="11">
        <v>0.14499999999999999</v>
      </c>
      <c r="J125" s="11">
        <v>0.126</v>
      </c>
      <c r="K125" s="11">
        <v>0.14799999999999999</v>
      </c>
      <c r="L125" s="7"/>
      <c r="M125" s="7"/>
      <c r="N125" s="7"/>
      <c r="O125" s="7"/>
      <c r="P125" s="7"/>
      <c r="Q125" s="7"/>
      <c r="R125" s="7"/>
    </row>
    <row r="126" spans="1:18">
      <c r="A126" s="13" t="s">
        <v>180</v>
      </c>
      <c r="B126" s="8" t="s">
        <v>77</v>
      </c>
      <c r="C126" s="14" t="s">
        <v>62</v>
      </c>
      <c r="D126" s="8">
        <v>2012</v>
      </c>
      <c r="E126" s="14">
        <v>2012</v>
      </c>
      <c r="F126" s="14" t="s">
        <v>100</v>
      </c>
      <c r="G126" s="11">
        <v>0.96960000000000002</v>
      </c>
      <c r="H126" s="11">
        <v>0.111</v>
      </c>
      <c r="I126" s="11">
        <v>0.223</v>
      </c>
      <c r="J126" s="11">
        <v>6.5000000000000002E-2</v>
      </c>
      <c r="K126" s="11">
        <v>0.111</v>
      </c>
      <c r="L126" s="7"/>
      <c r="M126" s="7"/>
      <c r="N126" s="7"/>
      <c r="O126" s="7"/>
      <c r="P126" s="7"/>
      <c r="Q126" s="7"/>
      <c r="R126" s="7"/>
    </row>
    <row r="127" spans="1:18">
      <c r="A127" s="13" t="s">
        <v>181</v>
      </c>
      <c r="B127" s="8" t="s">
        <v>77</v>
      </c>
      <c r="C127" s="14" t="s">
        <v>62</v>
      </c>
      <c r="D127" s="8">
        <v>2012</v>
      </c>
      <c r="E127" s="14">
        <v>2012</v>
      </c>
      <c r="F127" s="14" t="s">
        <v>100</v>
      </c>
      <c r="G127" s="11">
        <v>0.91400000000000003</v>
      </c>
      <c r="H127" s="11">
        <v>0.10199999999999999</v>
      </c>
      <c r="I127" s="11">
        <v>0.16800000000000001</v>
      </c>
      <c r="J127" s="11">
        <v>4.5999999999999999E-2</v>
      </c>
      <c r="K127" s="11">
        <v>7.9000000000000001E-2</v>
      </c>
      <c r="L127" s="7"/>
      <c r="M127" s="7"/>
      <c r="N127" s="7"/>
      <c r="O127" s="7"/>
      <c r="P127" s="7"/>
      <c r="Q127" s="7"/>
      <c r="R127" s="7"/>
    </row>
    <row r="128" spans="1:18">
      <c r="A128" s="13" t="s">
        <v>182</v>
      </c>
      <c r="B128" s="8" t="s">
        <v>78</v>
      </c>
      <c r="C128" s="14" t="s">
        <v>62</v>
      </c>
      <c r="D128" s="8">
        <v>2012</v>
      </c>
      <c r="E128" s="14">
        <v>2012</v>
      </c>
      <c r="F128" s="14" t="s">
        <v>100</v>
      </c>
      <c r="G128" s="11">
        <v>0.94689999999999996</v>
      </c>
      <c r="H128" s="11">
        <v>2.8000000000000001E-2</v>
      </c>
      <c r="I128" s="11">
        <v>0.11700000000000001</v>
      </c>
      <c r="J128" s="11">
        <v>0.17299999999999999</v>
      </c>
      <c r="K128" s="11">
        <v>0.193</v>
      </c>
      <c r="L128" s="7"/>
      <c r="M128" s="7"/>
      <c r="N128" s="7"/>
      <c r="O128" s="7"/>
      <c r="P128" s="7"/>
      <c r="Q128" s="7"/>
      <c r="R128" s="7"/>
    </row>
    <row r="129" spans="1:18">
      <c r="A129" s="56" t="s">
        <v>183</v>
      </c>
      <c r="B129" s="8" t="s">
        <v>66</v>
      </c>
      <c r="C129" s="8" t="s">
        <v>64</v>
      </c>
      <c r="D129" s="8">
        <v>2012</v>
      </c>
      <c r="E129" s="14">
        <v>2012</v>
      </c>
      <c r="F129" s="14" t="s">
        <v>101</v>
      </c>
      <c r="G129" s="11">
        <v>0.94169999999999998</v>
      </c>
      <c r="H129" s="11">
        <v>8.1699999999999995E-2</v>
      </c>
      <c r="I129" s="11">
        <v>0.16719999999999999</v>
      </c>
      <c r="J129" s="11">
        <v>8.6400000000000005E-2</v>
      </c>
      <c r="K129" s="11">
        <v>0.10920000000000001</v>
      </c>
      <c r="L129" s="7"/>
      <c r="M129" s="7"/>
      <c r="N129" s="7"/>
      <c r="O129" s="7"/>
      <c r="P129" s="7"/>
      <c r="Q129" s="7"/>
      <c r="R129" s="7"/>
    </row>
    <row r="130" spans="1:18">
      <c r="A130" s="56" t="s">
        <v>184</v>
      </c>
      <c r="B130" s="8" t="s">
        <v>77</v>
      </c>
      <c r="C130" s="14" t="s">
        <v>64</v>
      </c>
      <c r="D130" s="8">
        <v>2012</v>
      </c>
      <c r="E130" s="14">
        <v>2012</v>
      </c>
      <c r="F130" s="14" t="s">
        <v>101</v>
      </c>
      <c r="G130" s="11">
        <v>0.87709999999999999</v>
      </c>
      <c r="H130" s="11">
        <v>7.7899999999999997E-2</v>
      </c>
      <c r="I130" s="11">
        <v>0.1615</v>
      </c>
      <c r="J130" s="11">
        <v>4.2799999999999998E-2</v>
      </c>
      <c r="K130" s="11">
        <v>8.1500000000000003E-2</v>
      </c>
      <c r="L130" s="7"/>
      <c r="M130" s="7"/>
      <c r="N130" s="7"/>
      <c r="O130" s="7"/>
      <c r="P130" s="7"/>
      <c r="Q130" s="7"/>
      <c r="R130" s="7"/>
    </row>
    <row r="131" spans="1:18">
      <c r="A131" s="56" t="s">
        <v>185</v>
      </c>
      <c r="B131" s="8" t="s">
        <v>78</v>
      </c>
      <c r="C131" s="14" t="s">
        <v>64</v>
      </c>
      <c r="D131" s="8">
        <v>2012</v>
      </c>
      <c r="E131" s="14">
        <v>2012</v>
      </c>
      <c r="F131" s="14" t="s">
        <v>101</v>
      </c>
      <c r="G131" s="11">
        <v>1</v>
      </c>
      <c r="H131" s="11">
        <v>5.2600000000000001E-2</v>
      </c>
      <c r="I131" s="11">
        <v>0.1053</v>
      </c>
      <c r="J131" s="11">
        <v>0.1053</v>
      </c>
      <c r="K131" s="11">
        <v>0.1053</v>
      </c>
      <c r="L131" s="7"/>
      <c r="M131" s="7"/>
      <c r="N131" s="7"/>
      <c r="O131" s="7"/>
      <c r="P131" s="7"/>
      <c r="Q131" s="7"/>
      <c r="R131" s="7"/>
    </row>
    <row r="132" spans="1:18">
      <c r="A132" s="56" t="s">
        <v>186</v>
      </c>
      <c r="B132" s="8" t="s">
        <v>78</v>
      </c>
      <c r="C132" s="14" t="s">
        <v>64</v>
      </c>
      <c r="D132" s="8">
        <v>2012</v>
      </c>
      <c r="E132" s="14">
        <v>2012</v>
      </c>
      <c r="F132" s="14" t="s">
        <v>101</v>
      </c>
      <c r="G132" s="11">
        <v>0.92759999999999998</v>
      </c>
      <c r="H132" s="11">
        <v>3.2800000000000003E-2</v>
      </c>
      <c r="I132" s="11">
        <v>0.14660000000000001</v>
      </c>
      <c r="J132" s="11">
        <v>0.1517</v>
      </c>
      <c r="K132" s="11">
        <v>0.17069999999999999</v>
      </c>
      <c r="L132" s="7"/>
      <c r="M132" s="7"/>
      <c r="N132" s="7"/>
      <c r="O132" s="7"/>
      <c r="P132" s="7"/>
      <c r="Q132" s="7"/>
      <c r="R132" s="7"/>
    </row>
    <row r="133" spans="1:18">
      <c r="A133" s="56" t="s">
        <v>187</v>
      </c>
      <c r="B133" s="8" t="s">
        <v>78</v>
      </c>
      <c r="C133" s="14" t="s">
        <v>64</v>
      </c>
      <c r="D133" s="8">
        <v>2012</v>
      </c>
      <c r="E133" s="14">
        <v>2012</v>
      </c>
      <c r="F133" s="14" t="s">
        <v>101</v>
      </c>
      <c r="G133" s="11">
        <v>0.94869999999999999</v>
      </c>
      <c r="H133" s="11">
        <v>3.56E-2</v>
      </c>
      <c r="I133" s="11">
        <v>0.11600000000000001</v>
      </c>
      <c r="J133" s="11">
        <v>0.24690000000000001</v>
      </c>
      <c r="K133" s="11">
        <v>0.26369999999999999</v>
      </c>
      <c r="L133" s="7"/>
      <c r="M133" s="7"/>
      <c r="N133" s="7"/>
      <c r="O133" s="7"/>
      <c r="P133" s="7"/>
      <c r="Q133" s="7"/>
      <c r="R133" s="7"/>
    </row>
    <row r="134" spans="1:18">
      <c r="A134" s="56" t="s">
        <v>188</v>
      </c>
      <c r="B134" s="8" t="s">
        <v>78</v>
      </c>
      <c r="C134" s="14" t="s">
        <v>64</v>
      </c>
      <c r="D134" s="8">
        <v>2012</v>
      </c>
      <c r="E134" s="14">
        <v>2012</v>
      </c>
      <c r="F134" s="14" t="s">
        <v>101</v>
      </c>
      <c r="G134" s="11">
        <v>0.99229999999999996</v>
      </c>
      <c r="H134" s="11">
        <v>2.7799999999999998E-2</v>
      </c>
      <c r="I134" s="11">
        <v>0.1071</v>
      </c>
      <c r="J134" s="11">
        <v>0.20899999999999999</v>
      </c>
      <c r="K134" s="11">
        <v>0.2341</v>
      </c>
      <c r="L134" s="7"/>
      <c r="M134" s="7"/>
      <c r="N134" s="7"/>
      <c r="O134" s="7"/>
      <c r="P134" s="7"/>
      <c r="Q134" s="7"/>
      <c r="R134" s="7"/>
    </row>
    <row r="135" spans="1:18">
      <c r="A135" s="56" t="s">
        <v>189</v>
      </c>
      <c r="B135" s="8" t="s">
        <v>78</v>
      </c>
      <c r="C135" s="14" t="s">
        <v>64</v>
      </c>
      <c r="D135" s="8">
        <v>2012</v>
      </c>
      <c r="E135" s="14">
        <v>2012</v>
      </c>
      <c r="F135" s="14" t="s">
        <v>101</v>
      </c>
      <c r="G135" s="11">
        <v>1</v>
      </c>
      <c r="H135" s="11">
        <v>4.3299999999999998E-2</v>
      </c>
      <c r="I135" s="11">
        <v>0.1535</v>
      </c>
      <c r="J135" s="11">
        <v>0.16930000000000001</v>
      </c>
      <c r="K135" s="11">
        <v>0.189</v>
      </c>
      <c r="L135" s="7"/>
      <c r="M135" s="7"/>
      <c r="N135" s="7"/>
      <c r="O135" s="7"/>
      <c r="P135" s="7"/>
      <c r="Q135" s="7"/>
      <c r="R135" s="7"/>
    </row>
    <row r="136" spans="1:18">
      <c r="A136" s="56" t="s">
        <v>190</v>
      </c>
      <c r="B136" s="8" t="s">
        <v>77</v>
      </c>
      <c r="C136" s="14" t="s">
        <v>64</v>
      </c>
      <c r="D136" s="8">
        <v>2012</v>
      </c>
      <c r="E136" s="14">
        <v>2012</v>
      </c>
      <c r="F136" s="14" t="s">
        <v>101</v>
      </c>
      <c r="G136" s="11">
        <v>0.84650000000000003</v>
      </c>
      <c r="H136" s="11">
        <v>8.7800000000000003E-2</v>
      </c>
      <c r="I136" s="11">
        <v>0.1598</v>
      </c>
      <c r="J136" s="11">
        <v>3.3500000000000002E-2</v>
      </c>
      <c r="K136" s="11">
        <v>5.7000000000000002E-2</v>
      </c>
      <c r="L136" s="7"/>
      <c r="M136" s="7"/>
      <c r="N136" s="7"/>
      <c r="O136" s="7"/>
      <c r="P136" s="7"/>
      <c r="Q136" s="7"/>
      <c r="R136" s="7"/>
    </row>
    <row r="137" spans="1:18">
      <c r="A137" s="56" t="s">
        <v>191</v>
      </c>
      <c r="B137" s="8" t="s">
        <v>78</v>
      </c>
      <c r="C137" s="14" t="s">
        <v>64</v>
      </c>
      <c r="D137" s="8">
        <v>2012</v>
      </c>
      <c r="E137" s="14">
        <v>2012</v>
      </c>
      <c r="F137" s="14" t="s">
        <v>101</v>
      </c>
      <c r="G137" s="11">
        <v>0.98799999999999999</v>
      </c>
      <c r="H137" s="11">
        <v>6.5600000000000006E-2</v>
      </c>
      <c r="I137" s="11">
        <v>0.18260000000000001</v>
      </c>
      <c r="J137" s="11">
        <v>0.22969999999999999</v>
      </c>
      <c r="K137" s="11">
        <v>0.26250000000000001</v>
      </c>
      <c r="L137" s="7"/>
      <c r="M137" s="7"/>
      <c r="N137" s="7"/>
      <c r="O137" s="7"/>
      <c r="P137" s="7"/>
      <c r="Q137" s="7"/>
      <c r="R137" s="7"/>
    </row>
    <row r="138" spans="1:18">
      <c r="A138" s="56" t="s">
        <v>192</v>
      </c>
      <c r="B138" s="8" t="s">
        <v>78</v>
      </c>
      <c r="C138" s="14" t="s">
        <v>64</v>
      </c>
      <c r="D138" s="8">
        <v>2012</v>
      </c>
      <c r="E138" s="14">
        <v>2012</v>
      </c>
      <c r="F138" s="14" t="s">
        <v>101</v>
      </c>
      <c r="G138" s="11">
        <v>0.95889999999999997</v>
      </c>
      <c r="H138" s="11">
        <v>3.2099999999999997E-2</v>
      </c>
      <c r="I138" s="11">
        <v>0.13100000000000001</v>
      </c>
      <c r="J138" s="11">
        <v>0.1573</v>
      </c>
      <c r="K138" s="11">
        <v>0.1731</v>
      </c>
      <c r="L138" s="7"/>
      <c r="M138" s="7"/>
      <c r="N138" s="7"/>
      <c r="O138" s="7"/>
      <c r="P138" s="7"/>
      <c r="Q138" s="7"/>
      <c r="R138" s="7"/>
    </row>
    <row r="139" spans="1:18">
      <c r="A139" s="13" t="s">
        <v>134</v>
      </c>
      <c r="B139" s="8" t="s">
        <v>77</v>
      </c>
      <c r="C139" s="14" t="s">
        <v>64</v>
      </c>
      <c r="D139" s="8">
        <v>2012</v>
      </c>
      <c r="E139" s="14">
        <v>2012</v>
      </c>
      <c r="F139" s="14" t="s">
        <v>101</v>
      </c>
      <c r="G139" s="11">
        <v>0.9728</v>
      </c>
      <c r="H139" s="11">
        <v>0.157</v>
      </c>
      <c r="I139" s="11">
        <v>0.27189999999999998</v>
      </c>
      <c r="J139" s="11">
        <v>9.2499999999999999E-2</v>
      </c>
      <c r="K139" s="11">
        <v>0.1489</v>
      </c>
      <c r="L139" s="7"/>
      <c r="M139" s="7"/>
      <c r="N139" s="7"/>
      <c r="O139" s="7"/>
      <c r="P139" s="7"/>
      <c r="Q139" s="7"/>
      <c r="R139" s="7"/>
    </row>
    <row r="140" spans="1:18">
      <c r="A140" s="13" t="s">
        <v>135</v>
      </c>
      <c r="B140" s="8" t="s">
        <v>78</v>
      </c>
      <c r="C140" s="14" t="s">
        <v>64</v>
      </c>
      <c r="D140" s="8">
        <v>2012</v>
      </c>
      <c r="E140" s="14">
        <v>2012</v>
      </c>
      <c r="F140" s="14" t="s">
        <v>101</v>
      </c>
      <c r="G140" s="11">
        <v>0.98170000000000002</v>
      </c>
      <c r="H140" s="11">
        <v>2.4E-2</v>
      </c>
      <c r="I140" s="11">
        <v>0.1158</v>
      </c>
      <c r="J140" s="11">
        <v>0.1118</v>
      </c>
      <c r="K140" s="11">
        <v>0.12379999999999999</v>
      </c>
      <c r="L140" s="7"/>
      <c r="M140" s="7"/>
      <c r="N140" s="7"/>
      <c r="O140" s="7"/>
      <c r="P140" s="7"/>
      <c r="Q140" s="7"/>
      <c r="R140" s="7"/>
    </row>
    <row r="141" spans="1:18">
      <c r="A141" s="13" t="s">
        <v>136</v>
      </c>
      <c r="B141" s="8" t="s">
        <v>78</v>
      </c>
      <c r="C141" s="14" t="s">
        <v>64</v>
      </c>
      <c r="D141" s="8">
        <v>2012</v>
      </c>
      <c r="E141" s="14">
        <v>2012</v>
      </c>
      <c r="F141" s="14" t="s">
        <v>101</v>
      </c>
      <c r="G141" s="11">
        <v>0.94410000000000005</v>
      </c>
      <c r="H141" s="11">
        <v>3.4599999999999999E-2</v>
      </c>
      <c r="I141" s="11">
        <v>0.1245</v>
      </c>
      <c r="J141" s="11">
        <v>0.18379999999999999</v>
      </c>
      <c r="K141" s="11">
        <v>0.20699999999999999</v>
      </c>
      <c r="L141" s="7"/>
      <c r="M141" s="7"/>
      <c r="N141" s="7"/>
      <c r="O141" s="7"/>
      <c r="P141" s="7"/>
      <c r="Q141" s="7"/>
      <c r="R141" s="7"/>
    </row>
    <row r="142" spans="1:18">
      <c r="A142" s="13" t="s">
        <v>137</v>
      </c>
      <c r="B142" s="8" t="s">
        <v>78</v>
      </c>
      <c r="C142" s="14" t="s">
        <v>64</v>
      </c>
      <c r="D142" s="8">
        <v>2012</v>
      </c>
      <c r="E142" s="14">
        <v>2012</v>
      </c>
      <c r="F142" s="14" t="s">
        <v>101</v>
      </c>
      <c r="G142" s="11">
        <v>0.98380000000000001</v>
      </c>
      <c r="H142" s="11">
        <v>3.44E-2</v>
      </c>
      <c r="I142" s="11">
        <v>0.1212</v>
      </c>
      <c r="J142" s="11">
        <v>0.1681</v>
      </c>
      <c r="K142" s="11">
        <v>0.18629999999999999</v>
      </c>
      <c r="L142" s="7"/>
      <c r="M142" s="7"/>
      <c r="N142" s="7"/>
      <c r="O142" s="7"/>
      <c r="P142" s="7"/>
      <c r="Q142" s="7"/>
      <c r="R142" s="7"/>
    </row>
    <row r="143" spans="1:18">
      <c r="A143" s="13" t="s">
        <v>138</v>
      </c>
      <c r="B143" s="8" t="s">
        <v>78</v>
      </c>
      <c r="C143" s="14" t="s">
        <v>64</v>
      </c>
      <c r="D143" s="8">
        <v>2012</v>
      </c>
      <c r="E143" s="14">
        <v>2012</v>
      </c>
      <c r="F143" s="14" t="s">
        <v>101</v>
      </c>
      <c r="G143" s="11">
        <v>0.99280000000000002</v>
      </c>
      <c r="H143" s="11">
        <v>5.3600000000000002E-2</v>
      </c>
      <c r="I143" s="11">
        <v>0.16070000000000001</v>
      </c>
      <c r="J143" s="11">
        <v>0.125</v>
      </c>
      <c r="K143" s="11">
        <v>0.128</v>
      </c>
      <c r="L143" s="7"/>
      <c r="M143" s="7"/>
      <c r="N143" s="7"/>
      <c r="O143" s="7"/>
      <c r="P143" s="7"/>
      <c r="Q143" s="7"/>
      <c r="R143" s="7"/>
    </row>
    <row r="144" spans="1:18">
      <c r="A144" s="13" t="s">
        <v>139</v>
      </c>
      <c r="B144" s="8" t="s">
        <v>78</v>
      </c>
      <c r="C144" s="14" t="s">
        <v>64</v>
      </c>
      <c r="D144" s="8">
        <v>2012</v>
      </c>
      <c r="E144" s="14">
        <v>2012</v>
      </c>
      <c r="F144" s="14" t="s">
        <v>101</v>
      </c>
      <c r="G144" s="11">
        <v>0.95140000000000002</v>
      </c>
      <c r="H144" s="11">
        <v>5.3999999999999999E-2</v>
      </c>
      <c r="I144" s="11">
        <v>0.15870000000000001</v>
      </c>
      <c r="J144" s="11">
        <v>0.15679999999999999</v>
      </c>
      <c r="K144" s="11">
        <v>0.18149999999999999</v>
      </c>
      <c r="L144" s="7"/>
      <c r="M144" s="7"/>
      <c r="N144" s="7"/>
      <c r="O144" s="7"/>
      <c r="P144" s="7"/>
      <c r="Q144" s="7"/>
      <c r="R144" s="7"/>
    </row>
    <row r="145" spans="1:18">
      <c r="A145" s="13" t="s">
        <v>140</v>
      </c>
      <c r="B145" s="8" t="s">
        <v>78</v>
      </c>
      <c r="C145" s="14" t="s">
        <v>64</v>
      </c>
      <c r="D145" s="8">
        <v>2012</v>
      </c>
      <c r="E145" s="14">
        <v>2012</v>
      </c>
      <c r="F145" s="14" t="s">
        <v>101</v>
      </c>
      <c r="G145" s="11">
        <v>0.8821</v>
      </c>
      <c r="H145" s="11">
        <v>4.2799999999999998E-2</v>
      </c>
      <c r="I145" s="11">
        <v>0.1444</v>
      </c>
      <c r="J145" s="11">
        <v>0.1447</v>
      </c>
      <c r="K145" s="11">
        <v>0.16389999999999999</v>
      </c>
      <c r="L145" s="7"/>
      <c r="M145" s="7"/>
      <c r="N145" s="7"/>
      <c r="O145" s="7"/>
      <c r="P145" s="7"/>
      <c r="Q145" s="7"/>
      <c r="R145" s="7"/>
    </row>
    <row r="146" spans="1:18">
      <c r="A146" s="13" t="s">
        <v>141</v>
      </c>
      <c r="B146" s="8" t="s">
        <v>78</v>
      </c>
      <c r="C146" s="14" t="s">
        <v>64</v>
      </c>
      <c r="D146" s="8">
        <v>2012</v>
      </c>
      <c r="E146" s="14">
        <v>2012</v>
      </c>
      <c r="F146" s="14" t="s">
        <v>101</v>
      </c>
      <c r="G146" s="11">
        <v>0.94</v>
      </c>
      <c r="H146" s="11">
        <v>1.5299999999999999E-2</v>
      </c>
      <c r="I146" s="11">
        <v>8.2600000000000007E-2</v>
      </c>
      <c r="J146" s="11">
        <v>0.25619999999999998</v>
      </c>
      <c r="K146" s="11">
        <v>0.27839999999999998</v>
      </c>
      <c r="L146" s="7"/>
      <c r="M146" s="7"/>
      <c r="N146" s="7"/>
      <c r="O146" s="7"/>
      <c r="P146" s="7"/>
      <c r="Q146" s="7"/>
      <c r="R146" s="7"/>
    </row>
    <row r="147" spans="1:18">
      <c r="A147" s="13" t="s">
        <v>142</v>
      </c>
      <c r="B147" s="8" t="s">
        <v>78</v>
      </c>
      <c r="C147" s="14" t="s">
        <v>64</v>
      </c>
      <c r="D147" s="8">
        <v>2012</v>
      </c>
      <c r="E147" s="14">
        <v>2012</v>
      </c>
      <c r="F147" s="14" t="s">
        <v>101</v>
      </c>
      <c r="G147" s="11">
        <v>0.92979999999999996</v>
      </c>
      <c r="H147" s="11">
        <v>5.5100000000000003E-2</v>
      </c>
      <c r="I147" s="11">
        <v>0.17699999999999999</v>
      </c>
      <c r="J147" s="11">
        <v>0.15859999999999999</v>
      </c>
      <c r="K147" s="11">
        <v>0.1736</v>
      </c>
      <c r="L147" s="7"/>
      <c r="M147" s="7"/>
      <c r="N147" s="7"/>
      <c r="O147" s="7"/>
      <c r="P147" s="7"/>
      <c r="Q147" s="7"/>
      <c r="R147" s="7"/>
    </row>
    <row r="148" spans="1:18">
      <c r="A148" s="13" t="s">
        <v>143</v>
      </c>
      <c r="B148" s="8" t="s">
        <v>79</v>
      </c>
      <c r="C148" s="14" t="s">
        <v>64</v>
      </c>
      <c r="D148" s="8">
        <v>2012</v>
      </c>
      <c r="E148" s="14">
        <v>2012</v>
      </c>
      <c r="F148" s="14" t="s">
        <v>101</v>
      </c>
      <c r="G148" s="11">
        <v>0.95860000000000001</v>
      </c>
      <c r="H148" s="11">
        <v>0.1045</v>
      </c>
      <c r="I148" s="11">
        <v>0.1774</v>
      </c>
      <c r="J148" s="11">
        <v>1E-4</v>
      </c>
      <c r="K148" s="11">
        <v>2.8999999999999998E-3</v>
      </c>
      <c r="L148" s="7"/>
      <c r="M148" s="7"/>
      <c r="N148" s="7"/>
      <c r="O148" s="7"/>
      <c r="P148" s="7"/>
      <c r="Q148" s="7"/>
      <c r="R148" s="7"/>
    </row>
    <row r="149" spans="1:18">
      <c r="A149" s="13" t="s">
        <v>144</v>
      </c>
      <c r="B149" s="8" t="s">
        <v>78</v>
      </c>
      <c r="C149" s="14" t="s">
        <v>64</v>
      </c>
      <c r="D149" s="8">
        <v>2012</v>
      </c>
      <c r="E149" s="14">
        <v>2012</v>
      </c>
      <c r="F149" s="14" t="s">
        <v>101</v>
      </c>
      <c r="G149" s="11">
        <v>0.99160000000000004</v>
      </c>
      <c r="H149" s="11">
        <v>5.4300000000000001E-2</v>
      </c>
      <c r="I149" s="11">
        <v>0.1605</v>
      </c>
      <c r="J149" s="11">
        <v>0.1802</v>
      </c>
      <c r="K149" s="11">
        <v>0.2152</v>
      </c>
      <c r="L149" s="7"/>
      <c r="M149" s="7"/>
      <c r="N149" s="7"/>
      <c r="O149" s="7"/>
      <c r="P149" s="7"/>
      <c r="Q149" s="7"/>
      <c r="R149" s="7"/>
    </row>
    <row r="150" spans="1:18">
      <c r="A150" s="13" t="s">
        <v>145</v>
      </c>
      <c r="B150" s="8" t="s">
        <v>78</v>
      </c>
      <c r="C150" s="14" t="s">
        <v>64</v>
      </c>
      <c r="D150" s="8">
        <v>2012</v>
      </c>
      <c r="E150" s="14">
        <v>2012</v>
      </c>
      <c r="F150" s="14" t="s">
        <v>101</v>
      </c>
      <c r="G150" s="11">
        <v>0.94350000000000001</v>
      </c>
      <c r="H150" s="11">
        <v>3.7100000000000001E-2</v>
      </c>
      <c r="I150" s="11">
        <v>0.1178</v>
      </c>
      <c r="J150" s="11">
        <v>0.13750000000000001</v>
      </c>
      <c r="K150" s="11">
        <v>0.1598</v>
      </c>
      <c r="L150" s="7"/>
      <c r="M150" s="7"/>
      <c r="N150" s="7"/>
      <c r="O150" s="7"/>
      <c r="P150" s="7"/>
      <c r="Q150" s="7"/>
      <c r="R150" s="7"/>
    </row>
    <row r="151" spans="1:18">
      <c r="A151" s="13" t="s">
        <v>146</v>
      </c>
      <c r="B151" s="8" t="s">
        <v>78</v>
      </c>
      <c r="C151" s="14" t="s">
        <v>64</v>
      </c>
      <c r="D151" s="8">
        <v>2012</v>
      </c>
      <c r="E151" s="14">
        <v>2012</v>
      </c>
      <c r="F151" s="14" t="s">
        <v>101</v>
      </c>
      <c r="G151" s="11">
        <v>0.98860000000000003</v>
      </c>
      <c r="H151" s="11">
        <v>2.8000000000000001E-2</v>
      </c>
      <c r="I151" s="11">
        <v>0.1014</v>
      </c>
      <c r="J151" s="11">
        <v>0.15379999999999999</v>
      </c>
      <c r="K151" s="11">
        <v>0.17829999999999999</v>
      </c>
      <c r="L151" s="7"/>
      <c r="M151" s="7"/>
      <c r="N151" s="7"/>
      <c r="O151" s="7"/>
      <c r="P151" s="7"/>
      <c r="Q151" s="7"/>
      <c r="R151" s="7"/>
    </row>
    <row r="152" spans="1:18">
      <c r="A152" s="13" t="s">
        <v>147</v>
      </c>
      <c r="B152" s="8" t="s">
        <v>78</v>
      </c>
      <c r="C152" s="14" t="s">
        <v>64</v>
      </c>
      <c r="D152" s="8">
        <v>2012</v>
      </c>
      <c r="E152" s="14">
        <v>2012</v>
      </c>
      <c r="F152" s="14" t="s">
        <v>101</v>
      </c>
      <c r="G152" s="11">
        <v>0.98650000000000004</v>
      </c>
      <c r="H152" s="11">
        <v>3.3799999999999997E-2</v>
      </c>
      <c r="I152" s="11">
        <v>0.13239999999999999</v>
      </c>
      <c r="J152" s="11">
        <v>0.15340000000000001</v>
      </c>
      <c r="K152" s="11">
        <v>0.18290000000000001</v>
      </c>
      <c r="L152" s="7"/>
      <c r="M152" s="7"/>
      <c r="N152" s="7"/>
      <c r="O152" s="7"/>
      <c r="P152" s="7"/>
      <c r="Q152" s="7"/>
      <c r="R152" s="7"/>
    </row>
    <row r="153" spans="1:18">
      <c r="A153" s="13" t="s">
        <v>148</v>
      </c>
      <c r="B153" s="8" t="s">
        <v>78</v>
      </c>
      <c r="C153" s="14" t="s">
        <v>64</v>
      </c>
      <c r="D153" s="8">
        <v>2012</v>
      </c>
      <c r="E153" s="14">
        <v>2012</v>
      </c>
      <c r="F153" s="14" t="s">
        <v>101</v>
      </c>
      <c r="G153" s="11">
        <v>0.97729999999999995</v>
      </c>
      <c r="H153" s="11">
        <v>4.9299999999999997E-2</v>
      </c>
      <c r="I153" s="11">
        <v>0.15559999999999999</v>
      </c>
      <c r="J153" s="11">
        <v>0.2465</v>
      </c>
      <c r="K153" s="11">
        <v>0.26979999999999998</v>
      </c>
      <c r="L153" s="7"/>
      <c r="M153" s="7"/>
      <c r="N153" s="7"/>
      <c r="O153" s="7"/>
      <c r="P153" s="7"/>
      <c r="Q153" s="7"/>
      <c r="R153" s="7"/>
    </row>
    <row r="154" spans="1:18">
      <c r="A154" s="13" t="s">
        <v>149</v>
      </c>
      <c r="B154" s="8" t="s">
        <v>78</v>
      </c>
      <c r="C154" s="14" t="s">
        <v>64</v>
      </c>
      <c r="D154" s="8">
        <v>2012</v>
      </c>
      <c r="E154" s="14">
        <v>2012</v>
      </c>
      <c r="F154" s="14" t="s">
        <v>101</v>
      </c>
      <c r="G154" s="11">
        <v>1</v>
      </c>
      <c r="H154" s="11">
        <v>4.9099999999999998E-2</v>
      </c>
      <c r="I154" s="11">
        <v>0.1104</v>
      </c>
      <c r="J154" s="11">
        <v>0.1227</v>
      </c>
      <c r="K154" s="11">
        <v>0.1288</v>
      </c>
      <c r="L154" s="7"/>
      <c r="M154" s="7"/>
      <c r="N154" s="7"/>
      <c r="O154" s="7"/>
      <c r="P154" s="7"/>
      <c r="Q154" s="7"/>
      <c r="R154" s="7"/>
    </row>
    <row r="155" spans="1:18">
      <c r="A155" s="13" t="s">
        <v>150</v>
      </c>
      <c r="B155" s="8" t="s">
        <v>78</v>
      </c>
      <c r="C155" s="14" t="s">
        <v>64</v>
      </c>
      <c r="D155" s="8">
        <v>2012</v>
      </c>
      <c r="E155" s="14">
        <v>2012</v>
      </c>
      <c r="F155" s="14" t="s">
        <v>101</v>
      </c>
      <c r="G155" s="11">
        <v>0.95</v>
      </c>
      <c r="H155" s="11">
        <v>1.55E-2</v>
      </c>
      <c r="I155" s="11">
        <v>0.14430000000000001</v>
      </c>
      <c r="J155" s="11">
        <v>8.2500000000000004E-2</v>
      </c>
      <c r="K155" s="11">
        <v>9.7900000000000001E-2</v>
      </c>
      <c r="L155" s="7"/>
      <c r="M155" s="7"/>
      <c r="N155" s="7"/>
      <c r="O155" s="7"/>
      <c r="P155" s="7"/>
      <c r="Q155" s="7"/>
      <c r="R155" s="7"/>
    </row>
    <row r="156" spans="1:18">
      <c r="A156" s="13" t="s">
        <v>151</v>
      </c>
      <c r="B156" s="8" t="s">
        <v>78</v>
      </c>
      <c r="C156" s="14" t="s">
        <v>64</v>
      </c>
      <c r="D156" s="8">
        <v>2012</v>
      </c>
      <c r="E156" s="14">
        <v>2012</v>
      </c>
      <c r="F156" s="14" t="s">
        <v>101</v>
      </c>
      <c r="G156" s="11">
        <v>0.99390000000000001</v>
      </c>
      <c r="H156" s="11">
        <v>2.5000000000000001E-2</v>
      </c>
      <c r="I156" s="11">
        <v>0.12139999999999999</v>
      </c>
      <c r="J156" s="11">
        <v>0.14660000000000001</v>
      </c>
      <c r="K156" s="11">
        <v>0.1643</v>
      </c>
      <c r="L156" s="7"/>
      <c r="M156" s="7"/>
      <c r="N156" s="7"/>
      <c r="O156" s="7"/>
      <c r="P156" s="7"/>
      <c r="Q156" s="7"/>
      <c r="R156" s="7"/>
    </row>
    <row r="157" spans="1:18">
      <c r="A157" s="13" t="s">
        <v>152</v>
      </c>
      <c r="B157" s="8" t="s">
        <v>78</v>
      </c>
      <c r="C157" s="14" t="s">
        <v>64</v>
      </c>
      <c r="D157" s="8">
        <v>2012</v>
      </c>
      <c r="E157" s="14">
        <v>2012</v>
      </c>
      <c r="F157" s="14" t="s">
        <v>101</v>
      </c>
      <c r="G157" s="11">
        <v>0.9849</v>
      </c>
      <c r="H157" s="11">
        <v>2.53E-2</v>
      </c>
      <c r="I157" s="11">
        <v>9.1800000000000007E-2</v>
      </c>
      <c r="J157" s="11">
        <v>0.2286</v>
      </c>
      <c r="K157" s="11">
        <v>0.25319999999999998</v>
      </c>
      <c r="L157" s="7"/>
      <c r="M157" s="7"/>
      <c r="N157" s="7"/>
      <c r="O157" s="7"/>
      <c r="P157" s="7"/>
      <c r="Q157" s="7"/>
      <c r="R157" s="7"/>
    </row>
    <row r="158" spans="1:18">
      <c r="A158" s="13" t="s">
        <v>153</v>
      </c>
      <c r="B158" s="8" t="s">
        <v>78</v>
      </c>
      <c r="C158" s="14" t="s">
        <v>64</v>
      </c>
      <c r="D158" s="8">
        <v>2012</v>
      </c>
      <c r="E158" s="14">
        <v>2012</v>
      </c>
      <c r="F158" s="14" t="s">
        <v>101</v>
      </c>
      <c r="G158" s="11">
        <v>0.98799999999999999</v>
      </c>
      <c r="H158" s="11">
        <v>2.24E-2</v>
      </c>
      <c r="I158" s="11">
        <v>9.4200000000000006E-2</v>
      </c>
      <c r="J158" s="11">
        <v>0.13589999999999999</v>
      </c>
      <c r="K158" s="11">
        <v>0.16139999999999999</v>
      </c>
      <c r="L158" s="7"/>
      <c r="M158" s="7"/>
      <c r="N158" s="7"/>
      <c r="O158" s="7"/>
      <c r="P158" s="7"/>
      <c r="Q158" s="7"/>
      <c r="R158" s="7"/>
    </row>
    <row r="159" spans="1:18">
      <c r="A159" s="13" t="s">
        <v>154</v>
      </c>
      <c r="B159" s="8" t="s">
        <v>77</v>
      </c>
      <c r="C159" s="14" t="s">
        <v>64</v>
      </c>
      <c r="D159" s="8">
        <v>2012</v>
      </c>
      <c r="E159" s="14">
        <v>2012</v>
      </c>
      <c r="F159" s="14" t="s">
        <v>101</v>
      </c>
      <c r="G159" s="11">
        <v>0.99550000000000005</v>
      </c>
      <c r="H159" s="11">
        <v>8.3400000000000002E-2</v>
      </c>
      <c r="I159" s="11">
        <v>0.16259999999999999</v>
      </c>
      <c r="J159" s="11">
        <v>4.65E-2</v>
      </c>
      <c r="K159" s="11">
        <v>7.4300000000000005E-2</v>
      </c>
      <c r="L159" s="7"/>
      <c r="M159" s="7"/>
      <c r="N159" s="7"/>
      <c r="O159" s="7"/>
      <c r="P159" s="7"/>
      <c r="Q159" s="7"/>
      <c r="R159" s="7"/>
    </row>
    <row r="160" spans="1:18">
      <c r="A160" s="13" t="s">
        <v>155</v>
      </c>
      <c r="B160" s="8" t="s">
        <v>77</v>
      </c>
      <c r="C160" s="14" t="s">
        <v>64</v>
      </c>
      <c r="D160" s="8">
        <v>2012</v>
      </c>
      <c r="E160" s="14">
        <v>2012</v>
      </c>
      <c r="F160" s="14" t="s">
        <v>101</v>
      </c>
      <c r="G160" s="11">
        <v>0.96299999999999997</v>
      </c>
      <c r="H160" s="11">
        <v>9.9500000000000005E-2</v>
      </c>
      <c r="I160" s="11">
        <v>0.18010000000000001</v>
      </c>
      <c r="J160" s="11">
        <v>4.0099999999999997E-2</v>
      </c>
      <c r="K160" s="11">
        <v>7.0000000000000007E-2</v>
      </c>
      <c r="L160" s="7"/>
      <c r="M160" s="7"/>
      <c r="N160" s="7"/>
      <c r="O160" s="7"/>
      <c r="P160" s="7"/>
      <c r="Q160" s="7"/>
      <c r="R160" s="7"/>
    </row>
    <row r="161" spans="1:18">
      <c r="A161" s="13" t="s">
        <v>156</v>
      </c>
      <c r="B161" s="8" t="s">
        <v>78</v>
      </c>
      <c r="C161" s="14" t="s">
        <v>64</v>
      </c>
      <c r="D161" s="8">
        <v>2012</v>
      </c>
      <c r="E161" s="14">
        <v>2012</v>
      </c>
      <c r="F161" s="14" t="s">
        <v>101</v>
      </c>
      <c r="G161" s="11">
        <v>0.9375</v>
      </c>
      <c r="H161" s="11">
        <v>2.1299999999999999E-2</v>
      </c>
      <c r="I161" s="11">
        <v>9.1200000000000003E-2</v>
      </c>
      <c r="J161" s="11">
        <v>0.1489</v>
      </c>
      <c r="K161" s="11">
        <v>0.15809999999999999</v>
      </c>
      <c r="L161" s="7"/>
      <c r="M161" s="7"/>
      <c r="N161" s="7"/>
      <c r="O161" s="7"/>
      <c r="P161" s="7"/>
      <c r="Q161" s="7"/>
      <c r="R161" s="7"/>
    </row>
    <row r="162" spans="1:18">
      <c r="A162" s="13" t="s">
        <v>157</v>
      </c>
      <c r="B162" s="8" t="s">
        <v>78</v>
      </c>
      <c r="C162" s="14" t="s">
        <v>64</v>
      </c>
      <c r="D162" s="8">
        <v>2012</v>
      </c>
      <c r="E162" s="14">
        <v>2012</v>
      </c>
      <c r="F162" s="14" t="s">
        <v>101</v>
      </c>
      <c r="G162" s="11">
        <v>0.94679999999999997</v>
      </c>
      <c r="H162" s="11">
        <v>2.5700000000000001E-2</v>
      </c>
      <c r="I162" s="11">
        <v>0.1096</v>
      </c>
      <c r="J162" s="11">
        <v>0.18</v>
      </c>
      <c r="K162" s="11">
        <v>0.19650000000000001</v>
      </c>
      <c r="L162" s="7"/>
      <c r="M162" s="7"/>
      <c r="N162" s="7"/>
      <c r="O162" s="7"/>
      <c r="P162" s="7"/>
      <c r="Q162" s="7"/>
      <c r="R162" s="7"/>
    </row>
    <row r="163" spans="1:18">
      <c r="A163" s="13" t="s">
        <v>158</v>
      </c>
      <c r="B163" s="8" t="s">
        <v>77</v>
      </c>
      <c r="C163" s="14" t="s">
        <v>64</v>
      </c>
      <c r="D163" s="8">
        <v>2012</v>
      </c>
      <c r="E163" s="14">
        <v>2012</v>
      </c>
      <c r="F163" s="14" t="s">
        <v>101</v>
      </c>
      <c r="G163" s="11">
        <v>0.98499999999999999</v>
      </c>
      <c r="H163" s="11">
        <v>7.9899999999999999E-2</v>
      </c>
      <c r="I163" s="11">
        <v>0.15479999999999999</v>
      </c>
      <c r="J163" s="11">
        <v>4.19E-2</v>
      </c>
      <c r="K163" s="11">
        <v>7.2300000000000003E-2</v>
      </c>
      <c r="L163" s="7"/>
      <c r="M163" s="7"/>
      <c r="N163" s="7"/>
      <c r="O163" s="7"/>
      <c r="P163" s="7"/>
      <c r="Q163" s="7"/>
      <c r="R163" s="7"/>
    </row>
    <row r="164" spans="1:18">
      <c r="A164" s="13" t="s">
        <v>159</v>
      </c>
      <c r="B164" s="8" t="s">
        <v>78</v>
      </c>
      <c r="C164" s="14" t="s">
        <v>64</v>
      </c>
      <c r="D164" s="8">
        <v>2012</v>
      </c>
      <c r="E164" s="14">
        <v>2012</v>
      </c>
      <c r="F164" s="14" t="s">
        <v>101</v>
      </c>
      <c r="G164" s="11">
        <v>0.97509999999999997</v>
      </c>
      <c r="H164" s="11">
        <v>3.8800000000000001E-2</v>
      </c>
      <c r="I164" s="11">
        <v>0.1333</v>
      </c>
      <c r="J164" s="11">
        <v>0.21820000000000001</v>
      </c>
      <c r="K164" s="11">
        <v>0.24610000000000001</v>
      </c>
      <c r="L164" s="7"/>
      <c r="M164" s="7"/>
      <c r="N164" s="7"/>
      <c r="O164" s="7"/>
      <c r="P164" s="7"/>
      <c r="Q164" s="7"/>
      <c r="R164" s="7"/>
    </row>
    <row r="165" spans="1:18">
      <c r="A165" s="13" t="s">
        <v>160</v>
      </c>
      <c r="B165" s="8" t="s">
        <v>78</v>
      </c>
      <c r="C165" s="14" t="s">
        <v>64</v>
      </c>
      <c r="D165" s="8">
        <v>2012</v>
      </c>
      <c r="E165" s="14">
        <v>2012</v>
      </c>
      <c r="F165" s="14" t="s">
        <v>101</v>
      </c>
      <c r="G165" s="11">
        <v>0.93200000000000005</v>
      </c>
      <c r="H165" s="11">
        <v>3.3399999999999999E-2</v>
      </c>
      <c r="I165" s="11">
        <v>0.1139</v>
      </c>
      <c r="J165" s="11">
        <v>0.219</v>
      </c>
      <c r="K165" s="11">
        <v>0.2336</v>
      </c>
      <c r="L165" s="7"/>
      <c r="M165" s="7"/>
      <c r="N165" s="7"/>
      <c r="O165" s="7"/>
      <c r="P165" s="7"/>
      <c r="Q165" s="7"/>
      <c r="R165" s="7"/>
    </row>
    <row r="166" spans="1:18">
      <c r="A166" s="13" t="s">
        <v>161</v>
      </c>
      <c r="B166" s="8" t="s">
        <v>77</v>
      </c>
      <c r="C166" s="14" t="s">
        <v>64</v>
      </c>
      <c r="D166" s="8">
        <v>2012</v>
      </c>
      <c r="E166" s="14">
        <v>2012</v>
      </c>
      <c r="F166" s="14" t="s">
        <v>101</v>
      </c>
      <c r="G166" s="11">
        <v>0.88480000000000003</v>
      </c>
      <c r="H166" s="11">
        <v>0.15740000000000001</v>
      </c>
      <c r="I166" s="11">
        <v>0.25519999999999998</v>
      </c>
      <c r="J166" s="11">
        <v>8.9499999999999996E-2</v>
      </c>
      <c r="K166" s="11">
        <v>0.1447</v>
      </c>
      <c r="L166" s="7"/>
      <c r="M166" s="7"/>
      <c r="N166" s="7"/>
      <c r="O166" s="7"/>
      <c r="P166" s="7"/>
      <c r="Q166" s="7"/>
      <c r="R166" s="7"/>
    </row>
    <row r="167" spans="1:18">
      <c r="A167" s="13" t="s">
        <v>162</v>
      </c>
      <c r="B167" s="8" t="s">
        <v>77</v>
      </c>
      <c r="C167" s="14" t="s">
        <v>64</v>
      </c>
      <c r="D167" s="8">
        <v>2012</v>
      </c>
      <c r="E167" s="14">
        <v>2012</v>
      </c>
      <c r="F167" s="14" t="s">
        <v>101</v>
      </c>
      <c r="G167" s="11">
        <v>0.93169999999999997</v>
      </c>
      <c r="H167" s="11">
        <v>8.6400000000000005E-2</v>
      </c>
      <c r="I167" s="11">
        <v>0.18310000000000001</v>
      </c>
      <c r="J167" s="11">
        <v>6.3700000000000007E-2</v>
      </c>
      <c r="K167" s="11">
        <v>0.1004</v>
      </c>
      <c r="L167" s="7"/>
      <c r="M167" s="7"/>
      <c r="N167" s="7"/>
      <c r="O167" s="7"/>
      <c r="P167" s="7"/>
      <c r="Q167" s="7"/>
      <c r="R167" s="7"/>
    </row>
    <row r="168" spans="1:18">
      <c r="A168" s="13" t="s">
        <v>163</v>
      </c>
      <c r="B168" s="8" t="s">
        <v>78</v>
      </c>
      <c r="C168" s="14" t="s">
        <v>64</v>
      </c>
      <c r="D168" s="8">
        <v>2012</v>
      </c>
      <c r="E168" s="14">
        <v>2012</v>
      </c>
      <c r="F168" s="14" t="s">
        <v>101</v>
      </c>
      <c r="G168" s="11">
        <v>0.92730000000000001</v>
      </c>
      <c r="H168" s="11">
        <v>4.7800000000000002E-2</v>
      </c>
      <c r="I168" s="11">
        <v>0.13039999999999999</v>
      </c>
      <c r="J168" s="11">
        <v>0.1641</v>
      </c>
      <c r="K168" s="11">
        <v>0.1842</v>
      </c>
      <c r="L168" s="7"/>
      <c r="M168" s="7"/>
      <c r="N168" s="7"/>
      <c r="O168" s="7"/>
      <c r="P168" s="7"/>
      <c r="Q168" s="7"/>
      <c r="R168" s="7"/>
    </row>
    <row r="169" spans="1:18">
      <c r="A169" s="13" t="s">
        <v>164</v>
      </c>
      <c r="B169" s="8" t="s">
        <v>77</v>
      </c>
      <c r="C169" s="14" t="s">
        <v>64</v>
      </c>
      <c r="D169" s="8">
        <v>2012</v>
      </c>
      <c r="E169" s="14">
        <v>2012</v>
      </c>
      <c r="F169" s="14" t="s">
        <v>101</v>
      </c>
      <c r="G169" s="11">
        <v>0.83550000000000002</v>
      </c>
      <c r="H169" s="11">
        <v>6.4899999999999999E-2</v>
      </c>
      <c r="I169" s="11">
        <v>0.15570000000000001</v>
      </c>
      <c r="J169" s="11">
        <v>3.0300000000000001E-2</v>
      </c>
      <c r="K169" s="11">
        <v>5.7500000000000002E-2</v>
      </c>
      <c r="L169" s="7"/>
      <c r="M169" s="7"/>
      <c r="N169" s="7"/>
      <c r="O169" s="7"/>
      <c r="P169" s="7"/>
      <c r="Q169" s="7"/>
      <c r="R169" s="7"/>
    </row>
    <row r="170" spans="1:18">
      <c r="A170" s="13" t="s">
        <v>165</v>
      </c>
      <c r="B170" s="8" t="s">
        <v>77</v>
      </c>
      <c r="C170" s="14" t="s">
        <v>64</v>
      </c>
      <c r="D170" s="8">
        <v>2012</v>
      </c>
      <c r="E170" s="14">
        <v>2012</v>
      </c>
      <c r="F170" s="14" t="s">
        <v>101</v>
      </c>
      <c r="G170" s="11">
        <v>0.86560000000000004</v>
      </c>
      <c r="H170" s="11">
        <v>0.08</v>
      </c>
      <c r="I170" s="11">
        <v>0.1575</v>
      </c>
      <c r="J170" s="11">
        <v>3.32E-2</v>
      </c>
      <c r="K170" s="11">
        <v>6.0600000000000001E-2</v>
      </c>
      <c r="L170" s="7"/>
      <c r="M170" s="7"/>
      <c r="N170" s="7"/>
      <c r="O170" s="7"/>
      <c r="P170" s="7"/>
      <c r="Q170" s="7"/>
      <c r="R170" s="7"/>
    </row>
    <row r="171" spans="1:18">
      <c r="A171" s="13" t="s">
        <v>166</v>
      </c>
      <c r="B171" s="8" t="s">
        <v>77</v>
      </c>
      <c r="C171" s="14" t="s">
        <v>64</v>
      </c>
      <c r="D171" s="8">
        <v>2012</v>
      </c>
      <c r="E171" s="14">
        <v>2012</v>
      </c>
      <c r="F171" s="14" t="s">
        <v>101</v>
      </c>
      <c r="G171" s="11">
        <v>0.94520000000000004</v>
      </c>
      <c r="H171" s="11">
        <v>8.1900000000000001E-2</v>
      </c>
      <c r="I171" s="11">
        <v>0.18590000000000001</v>
      </c>
      <c r="J171" s="11">
        <v>4.9700000000000001E-2</v>
      </c>
      <c r="K171" s="11">
        <v>9.2499999999999999E-2</v>
      </c>
      <c r="L171" s="7"/>
      <c r="M171" s="7"/>
      <c r="N171" s="7"/>
      <c r="O171" s="7"/>
      <c r="P171" s="7"/>
      <c r="Q171" s="7"/>
      <c r="R171" s="7"/>
    </row>
    <row r="172" spans="1:18">
      <c r="A172" s="13" t="s">
        <v>167</v>
      </c>
      <c r="B172" s="8" t="s">
        <v>77</v>
      </c>
      <c r="C172" s="14" t="s">
        <v>64</v>
      </c>
      <c r="D172" s="8">
        <v>2012</v>
      </c>
      <c r="E172" s="14">
        <v>2012</v>
      </c>
      <c r="F172" s="14" t="s">
        <v>101</v>
      </c>
      <c r="G172" s="11">
        <v>0.86380000000000001</v>
      </c>
      <c r="H172" s="11">
        <v>8.0600000000000005E-2</v>
      </c>
      <c r="I172" s="11">
        <v>0.14710000000000001</v>
      </c>
      <c r="J172" s="11">
        <v>1.15E-2</v>
      </c>
      <c r="K172" s="11">
        <v>3.9600000000000003E-2</v>
      </c>
      <c r="L172" s="7"/>
      <c r="M172" s="7"/>
      <c r="N172" s="7"/>
      <c r="O172" s="7"/>
      <c r="P172" s="7"/>
      <c r="Q172" s="7"/>
      <c r="R172" s="7"/>
    </row>
    <row r="173" spans="1:18">
      <c r="A173" s="13" t="s">
        <v>168</v>
      </c>
      <c r="B173" s="8" t="s">
        <v>77</v>
      </c>
      <c r="C173" s="14" t="s">
        <v>64</v>
      </c>
      <c r="D173" s="8">
        <v>2012</v>
      </c>
      <c r="E173" s="14">
        <v>2012</v>
      </c>
      <c r="F173" s="14" t="s">
        <v>101</v>
      </c>
      <c r="G173" s="11">
        <v>0.94579999999999997</v>
      </c>
      <c r="H173" s="11">
        <v>4.8500000000000001E-2</v>
      </c>
      <c r="I173" s="11">
        <v>0.12280000000000001</v>
      </c>
      <c r="J173" s="11">
        <v>3.5400000000000001E-2</v>
      </c>
      <c r="K173" s="11">
        <v>8.3599999999999994E-2</v>
      </c>
      <c r="L173" s="7"/>
      <c r="M173" s="7"/>
      <c r="N173" s="7"/>
      <c r="O173" s="7"/>
      <c r="P173" s="7"/>
      <c r="Q173" s="7"/>
      <c r="R173" s="7"/>
    </row>
    <row r="174" spans="1:18">
      <c r="A174" s="13" t="s">
        <v>169</v>
      </c>
      <c r="B174" s="8" t="s">
        <v>78</v>
      </c>
      <c r="C174" s="14" t="s">
        <v>64</v>
      </c>
      <c r="D174" s="8">
        <v>2012</v>
      </c>
      <c r="E174" s="14">
        <v>2012</v>
      </c>
      <c r="F174" s="14" t="s">
        <v>101</v>
      </c>
      <c r="G174" s="11">
        <v>0.88139999999999996</v>
      </c>
      <c r="H174" s="11">
        <v>2.53E-2</v>
      </c>
      <c r="I174" s="11">
        <v>0.13089999999999999</v>
      </c>
      <c r="J174" s="11">
        <v>0.1862</v>
      </c>
      <c r="K174" s="11">
        <v>0.20649999999999999</v>
      </c>
      <c r="L174" s="7"/>
      <c r="M174" s="7"/>
      <c r="N174" s="7"/>
      <c r="O174" s="7"/>
      <c r="P174" s="7"/>
      <c r="Q174" s="7"/>
      <c r="R174" s="7"/>
    </row>
    <row r="175" spans="1:18">
      <c r="A175" s="13" t="s">
        <v>170</v>
      </c>
      <c r="B175" s="8" t="s">
        <v>78</v>
      </c>
      <c r="C175" s="14" t="s">
        <v>64</v>
      </c>
      <c r="D175" s="8">
        <v>2012</v>
      </c>
      <c r="E175" s="14">
        <v>2012</v>
      </c>
      <c r="F175" s="14" t="s">
        <v>101</v>
      </c>
      <c r="G175" s="11">
        <v>1</v>
      </c>
      <c r="H175" s="11">
        <v>5.5599999999999997E-2</v>
      </c>
      <c r="I175" s="11">
        <v>0.14810000000000001</v>
      </c>
      <c r="J175" s="11">
        <v>3.6999999999999998E-2</v>
      </c>
      <c r="K175" s="11">
        <v>3.6999999999999998E-2</v>
      </c>
      <c r="L175" s="7"/>
      <c r="M175" s="7"/>
      <c r="N175" s="7"/>
      <c r="O175" s="7"/>
      <c r="P175" s="7"/>
      <c r="Q175" s="7"/>
      <c r="R175" s="7"/>
    </row>
    <row r="176" spans="1:18">
      <c r="A176" s="13" t="s">
        <v>171</v>
      </c>
      <c r="B176" s="8" t="s">
        <v>78</v>
      </c>
      <c r="C176" s="14" t="s">
        <v>64</v>
      </c>
      <c r="D176" s="8">
        <v>2012</v>
      </c>
      <c r="E176" s="14">
        <v>2012</v>
      </c>
      <c r="F176" s="14" t="s">
        <v>101</v>
      </c>
      <c r="G176" s="11">
        <v>0.97040000000000004</v>
      </c>
      <c r="H176" s="11">
        <v>2.2700000000000001E-2</v>
      </c>
      <c r="I176" s="11">
        <v>9.6299999999999997E-2</v>
      </c>
      <c r="J176" s="11">
        <v>0.17100000000000001</v>
      </c>
      <c r="K176" s="11">
        <v>0.184</v>
      </c>
      <c r="L176" s="7"/>
      <c r="M176" s="7"/>
      <c r="N176" s="7"/>
      <c r="O176" s="7"/>
      <c r="P176" s="7"/>
      <c r="Q176" s="7"/>
      <c r="R176" s="7"/>
    </row>
    <row r="177" spans="1:18">
      <c r="A177" s="13" t="s">
        <v>172</v>
      </c>
      <c r="B177" s="8" t="s">
        <v>77</v>
      </c>
      <c r="C177" s="14" t="s">
        <v>64</v>
      </c>
      <c r="D177" s="8">
        <v>2012</v>
      </c>
      <c r="E177" s="14">
        <v>2012</v>
      </c>
      <c r="F177" s="14" t="s">
        <v>101</v>
      </c>
      <c r="G177" s="11">
        <v>0.95630000000000004</v>
      </c>
      <c r="H177" s="11">
        <v>2.98E-2</v>
      </c>
      <c r="I177" s="11">
        <v>0.13059999999999999</v>
      </c>
      <c r="J177" s="11">
        <v>1.2E-2</v>
      </c>
      <c r="K177" s="11">
        <v>5.0700000000000002E-2</v>
      </c>
      <c r="L177" s="7"/>
      <c r="M177" s="7"/>
      <c r="N177" s="7"/>
      <c r="O177" s="7"/>
      <c r="P177" s="7"/>
      <c r="Q177" s="7"/>
      <c r="R177" s="7"/>
    </row>
    <row r="178" spans="1:18">
      <c r="A178" s="13" t="s">
        <v>173</v>
      </c>
      <c r="B178" s="8" t="s">
        <v>77</v>
      </c>
      <c r="C178" s="14" t="s">
        <v>64</v>
      </c>
      <c r="D178" s="8">
        <v>2012</v>
      </c>
      <c r="E178" s="14">
        <v>2012</v>
      </c>
      <c r="F178" s="14" t="s">
        <v>101</v>
      </c>
      <c r="G178" s="11">
        <v>0.69950000000000001</v>
      </c>
      <c r="H178" s="11">
        <v>7.9799999999999996E-2</v>
      </c>
      <c r="I178" s="11">
        <v>0.16450000000000001</v>
      </c>
      <c r="J178" s="11">
        <v>3.6200000000000003E-2</v>
      </c>
      <c r="K178" s="11">
        <v>7.1900000000000006E-2</v>
      </c>
      <c r="L178" s="7"/>
      <c r="M178" s="7"/>
      <c r="N178" s="7"/>
      <c r="O178" s="7"/>
      <c r="P178" s="7"/>
      <c r="Q178" s="7"/>
      <c r="R178" s="7"/>
    </row>
    <row r="179" spans="1:18">
      <c r="A179" s="13" t="s">
        <v>174</v>
      </c>
      <c r="B179" s="8" t="s">
        <v>78</v>
      </c>
      <c r="C179" s="14" t="s">
        <v>64</v>
      </c>
      <c r="D179" s="8">
        <v>2012</v>
      </c>
      <c r="E179" s="14">
        <v>2012</v>
      </c>
      <c r="F179" s="14" t="s">
        <v>101</v>
      </c>
      <c r="G179" s="11">
        <v>0.96009999999999995</v>
      </c>
      <c r="H179" s="11">
        <v>2.1499999999999998E-2</v>
      </c>
      <c r="I179" s="11">
        <v>0.12759999999999999</v>
      </c>
      <c r="J179" s="11">
        <v>0.2303</v>
      </c>
      <c r="K179" s="11">
        <v>0.25369999999999998</v>
      </c>
      <c r="L179" s="7"/>
      <c r="M179" s="7"/>
      <c r="N179" s="7"/>
      <c r="O179" s="7"/>
      <c r="P179" s="7"/>
      <c r="Q179" s="7"/>
      <c r="R179" s="7"/>
    </row>
    <row r="180" spans="1:18">
      <c r="A180" s="13" t="s">
        <v>175</v>
      </c>
      <c r="B180" s="8" t="s">
        <v>78</v>
      </c>
      <c r="C180" s="14" t="s">
        <v>64</v>
      </c>
      <c r="D180" s="8">
        <v>2012</v>
      </c>
      <c r="E180" s="14">
        <v>2012</v>
      </c>
      <c r="F180" s="14" t="s">
        <v>101</v>
      </c>
      <c r="G180" s="11">
        <v>0.94310000000000005</v>
      </c>
      <c r="H180" s="11">
        <v>3.4700000000000002E-2</v>
      </c>
      <c r="I180" s="11">
        <v>0.13120000000000001</v>
      </c>
      <c r="J180" s="11">
        <v>0.14860000000000001</v>
      </c>
      <c r="K180" s="11">
        <v>0.16239999999999999</v>
      </c>
      <c r="L180" s="7"/>
      <c r="M180" s="7"/>
      <c r="N180" s="7"/>
      <c r="O180" s="7"/>
      <c r="P180" s="7"/>
      <c r="Q180" s="7"/>
      <c r="R180" s="7"/>
    </row>
    <row r="181" spans="1:18">
      <c r="A181" s="13" t="s">
        <v>176</v>
      </c>
      <c r="B181" s="8" t="s">
        <v>78</v>
      </c>
      <c r="C181" s="14" t="s">
        <v>64</v>
      </c>
      <c r="D181" s="8">
        <v>2012</v>
      </c>
      <c r="E181" s="14">
        <v>2012</v>
      </c>
      <c r="F181" s="14" t="s">
        <v>101</v>
      </c>
      <c r="G181" s="11">
        <v>0.99770000000000003</v>
      </c>
      <c r="H181" s="11">
        <v>5.8500000000000003E-2</v>
      </c>
      <c r="I181" s="11">
        <v>0.12609999999999999</v>
      </c>
      <c r="J181" s="11">
        <v>0.1749</v>
      </c>
      <c r="K181" s="11">
        <v>0.1875</v>
      </c>
      <c r="L181" s="7"/>
      <c r="M181" s="7"/>
      <c r="N181" s="7"/>
      <c r="O181" s="7"/>
      <c r="P181" s="7"/>
      <c r="Q181" s="7"/>
      <c r="R181" s="7"/>
    </row>
    <row r="182" spans="1:18">
      <c r="A182" s="13" t="s">
        <v>177</v>
      </c>
      <c r="B182" s="8" t="s">
        <v>78</v>
      </c>
      <c r="C182" s="14" t="s">
        <v>64</v>
      </c>
      <c r="D182" s="8">
        <v>2012</v>
      </c>
      <c r="E182" s="14">
        <v>2012</v>
      </c>
      <c r="F182" s="14" t="s">
        <v>101</v>
      </c>
      <c r="G182" s="11">
        <v>0.92169999999999996</v>
      </c>
      <c r="H182" s="11">
        <v>3.56E-2</v>
      </c>
      <c r="I182" s="11">
        <v>0.12759999999999999</v>
      </c>
      <c r="J182" s="11">
        <v>0.27300000000000002</v>
      </c>
      <c r="K182" s="11">
        <v>0.30859999999999999</v>
      </c>
      <c r="L182" s="7"/>
      <c r="M182" s="7"/>
      <c r="N182" s="7"/>
      <c r="O182" s="7"/>
      <c r="P182" s="7"/>
      <c r="Q182" s="7"/>
      <c r="R182" s="7"/>
    </row>
    <row r="183" spans="1:18">
      <c r="A183" s="13" t="s">
        <v>178</v>
      </c>
      <c r="B183" s="8" t="s">
        <v>77</v>
      </c>
      <c r="C183" s="14" t="s">
        <v>64</v>
      </c>
      <c r="D183" s="8">
        <v>2012</v>
      </c>
      <c r="E183" s="14">
        <v>2012</v>
      </c>
      <c r="F183" s="14" t="s">
        <v>101</v>
      </c>
      <c r="G183" s="11">
        <v>0.96989999999999998</v>
      </c>
      <c r="H183" s="11">
        <v>0.1646</v>
      </c>
      <c r="I183" s="11">
        <v>0.2873</v>
      </c>
      <c r="J183" s="11">
        <v>0.1041</v>
      </c>
      <c r="K183" s="11">
        <v>0.15260000000000001</v>
      </c>
      <c r="L183" s="7"/>
      <c r="M183" s="7"/>
      <c r="N183" s="7"/>
      <c r="O183" s="7"/>
      <c r="P183" s="7"/>
      <c r="Q183" s="7"/>
      <c r="R183" s="7"/>
    </row>
    <row r="184" spans="1:18">
      <c r="A184" s="13" t="s">
        <v>179</v>
      </c>
      <c r="B184" s="8" t="s">
        <v>78</v>
      </c>
      <c r="C184" s="14" t="s">
        <v>64</v>
      </c>
      <c r="D184" s="8">
        <v>2012</v>
      </c>
      <c r="E184" s="14">
        <v>2012</v>
      </c>
      <c r="F184" s="14" t="s">
        <v>101</v>
      </c>
      <c r="G184" s="11">
        <v>0.94650000000000001</v>
      </c>
      <c r="H184" s="11">
        <v>0.04</v>
      </c>
      <c r="I184" s="11">
        <v>0.1578</v>
      </c>
      <c r="J184" s="11">
        <v>0.1686</v>
      </c>
      <c r="K184" s="11">
        <v>0.1903</v>
      </c>
      <c r="L184" s="7"/>
      <c r="M184" s="7"/>
      <c r="N184" s="7"/>
      <c r="O184" s="7"/>
      <c r="P184" s="7"/>
      <c r="Q184" s="7"/>
      <c r="R184" s="7"/>
    </row>
    <row r="185" spans="1:18">
      <c r="A185" s="13" t="s">
        <v>180</v>
      </c>
      <c r="B185" s="8" t="s">
        <v>77</v>
      </c>
      <c r="C185" s="14" t="s">
        <v>64</v>
      </c>
      <c r="D185" s="8">
        <v>2012</v>
      </c>
      <c r="E185" s="14">
        <v>2012</v>
      </c>
      <c r="F185" s="14" t="s">
        <v>101</v>
      </c>
      <c r="G185" s="11">
        <v>0.96440000000000003</v>
      </c>
      <c r="H185" s="11">
        <v>9.2499999999999999E-2</v>
      </c>
      <c r="I185" s="11">
        <v>0.21529999999999999</v>
      </c>
      <c r="J185" s="11">
        <v>5.6899999999999999E-2</v>
      </c>
      <c r="K185" s="11">
        <v>0.10059999999999999</v>
      </c>
      <c r="L185" s="7"/>
      <c r="M185" s="7"/>
      <c r="N185" s="7"/>
      <c r="O185" s="7"/>
      <c r="P185" s="7"/>
      <c r="Q185" s="7"/>
      <c r="R185" s="7"/>
    </row>
    <row r="186" spans="1:18">
      <c r="A186" s="13" t="s">
        <v>181</v>
      </c>
      <c r="B186" s="8" t="s">
        <v>77</v>
      </c>
      <c r="C186" s="14" t="s">
        <v>64</v>
      </c>
      <c r="D186" s="8">
        <v>2012</v>
      </c>
      <c r="E186" s="14">
        <v>2012</v>
      </c>
      <c r="F186" s="14" t="s">
        <v>101</v>
      </c>
      <c r="G186" s="11">
        <v>0.91720000000000002</v>
      </c>
      <c r="H186" s="11">
        <v>9.9599999999999994E-2</v>
      </c>
      <c r="I186" s="11">
        <v>0.1835</v>
      </c>
      <c r="J186" s="11">
        <v>4.5199999999999997E-2</v>
      </c>
      <c r="K186" s="11">
        <v>8.0500000000000002E-2</v>
      </c>
      <c r="L186" s="7"/>
      <c r="M186" s="7"/>
      <c r="N186" s="7"/>
      <c r="O186" s="7"/>
      <c r="P186" s="7"/>
      <c r="Q186" s="7"/>
      <c r="R186" s="7"/>
    </row>
    <row r="187" spans="1:18">
      <c r="A187" s="13" t="s">
        <v>182</v>
      </c>
      <c r="B187" s="8" t="s">
        <v>78</v>
      </c>
      <c r="C187" s="14" t="s">
        <v>64</v>
      </c>
      <c r="D187" s="8">
        <v>2012</v>
      </c>
      <c r="E187" s="14">
        <v>2012</v>
      </c>
      <c r="F187" s="14" t="s">
        <v>101</v>
      </c>
      <c r="G187" s="11">
        <v>0.98419999999999996</v>
      </c>
      <c r="H187" s="11">
        <v>2.8299999999999999E-2</v>
      </c>
      <c r="I187" s="11">
        <v>0.1187</v>
      </c>
      <c r="J187" s="11">
        <v>0.16669999999999999</v>
      </c>
      <c r="K187" s="11">
        <v>0.1852</v>
      </c>
      <c r="L187" s="7"/>
      <c r="M187" s="7"/>
      <c r="N187" s="7"/>
      <c r="O187" s="7"/>
      <c r="P187" s="7"/>
      <c r="Q187" s="7"/>
      <c r="R187" s="7"/>
    </row>
    <row r="188" spans="1:18">
      <c r="A188" s="56" t="s">
        <v>183</v>
      </c>
      <c r="B188" s="8" t="s">
        <v>66</v>
      </c>
      <c r="C188" s="8" t="s">
        <v>65</v>
      </c>
      <c r="D188" s="8">
        <v>2012</v>
      </c>
      <c r="E188" s="14">
        <v>2013</v>
      </c>
      <c r="F188" s="14" t="s">
        <v>101</v>
      </c>
      <c r="G188" s="11">
        <v>0.93930000000000002</v>
      </c>
      <c r="H188" s="11">
        <v>8.8800000000000004E-2</v>
      </c>
      <c r="I188" s="11">
        <v>0.18310000000000001</v>
      </c>
      <c r="J188" s="11">
        <v>9.1200000000000003E-2</v>
      </c>
      <c r="K188" s="11">
        <v>0.11550000000000001</v>
      </c>
      <c r="L188" s="7"/>
      <c r="M188" s="7"/>
      <c r="N188" s="7"/>
      <c r="O188" s="7"/>
      <c r="P188" s="7"/>
      <c r="Q188" s="7"/>
      <c r="R188" s="7"/>
    </row>
    <row r="189" spans="1:18">
      <c r="A189" s="56" t="s">
        <v>184</v>
      </c>
      <c r="B189" s="8" t="s">
        <v>77</v>
      </c>
      <c r="C189" s="14" t="s">
        <v>65</v>
      </c>
      <c r="D189" s="8">
        <v>2012</v>
      </c>
      <c r="E189" s="14">
        <v>2013</v>
      </c>
      <c r="F189" s="14" t="s">
        <v>101</v>
      </c>
      <c r="G189" s="11">
        <v>0.85460000000000003</v>
      </c>
      <c r="H189" s="11">
        <v>8.4599999999999995E-2</v>
      </c>
      <c r="I189" s="11">
        <v>0.18340000000000001</v>
      </c>
      <c r="J189" s="11">
        <v>4.5100000000000001E-2</v>
      </c>
      <c r="K189" s="11">
        <v>9.4200000000000006E-2</v>
      </c>
      <c r="L189" s="7"/>
      <c r="M189" s="7"/>
      <c r="N189" s="7"/>
      <c r="O189" s="7"/>
      <c r="P189" s="7"/>
      <c r="Q189" s="7"/>
      <c r="R189" s="7"/>
    </row>
    <row r="190" spans="1:18">
      <c r="A190" s="56" t="s">
        <v>185</v>
      </c>
      <c r="B190" s="8" t="s">
        <v>78</v>
      </c>
      <c r="C190" s="14" t="s">
        <v>65</v>
      </c>
      <c r="D190" s="8">
        <v>2012</v>
      </c>
      <c r="E190" s="14">
        <v>2013</v>
      </c>
      <c r="F190" s="14" t="s">
        <v>101</v>
      </c>
      <c r="G190" s="11">
        <v>0.9375</v>
      </c>
      <c r="H190" s="11">
        <v>0</v>
      </c>
      <c r="I190" s="11">
        <v>8.6999999999999994E-2</v>
      </c>
      <c r="J190" s="11">
        <v>8.6999999999999994E-2</v>
      </c>
      <c r="K190" s="11">
        <v>8.6999999999999994E-2</v>
      </c>
      <c r="L190" s="7"/>
      <c r="M190" s="7"/>
      <c r="N190" s="7"/>
      <c r="O190" s="7"/>
      <c r="P190" s="7"/>
      <c r="Q190" s="7"/>
      <c r="R190" s="7"/>
    </row>
    <row r="191" spans="1:18">
      <c r="A191" s="56" t="s">
        <v>186</v>
      </c>
      <c r="B191" s="8" t="s">
        <v>78</v>
      </c>
      <c r="C191" s="14" t="s">
        <v>65</v>
      </c>
      <c r="D191" s="8">
        <v>2012</v>
      </c>
      <c r="E191" s="14">
        <v>2013</v>
      </c>
      <c r="F191" s="14" t="s">
        <v>101</v>
      </c>
      <c r="G191" s="11">
        <v>0.93630000000000002</v>
      </c>
      <c r="H191" s="11">
        <v>2.8500000000000001E-2</v>
      </c>
      <c r="I191" s="11">
        <v>0.1404</v>
      </c>
      <c r="J191" s="11">
        <v>0.19919999999999999</v>
      </c>
      <c r="K191" s="11">
        <v>0.22770000000000001</v>
      </c>
      <c r="L191" s="7"/>
      <c r="M191" s="7"/>
      <c r="N191" s="7"/>
      <c r="O191" s="7"/>
      <c r="P191" s="7"/>
      <c r="Q191" s="7"/>
      <c r="R191" s="7"/>
    </row>
    <row r="192" spans="1:18">
      <c r="A192" s="56" t="s">
        <v>187</v>
      </c>
      <c r="B192" s="8" t="s">
        <v>78</v>
      </c>
      <c r="C192" s="14" t="s">
        <v>65</v>
      </c>
      <c r="D192" s="8">
        <v>2012</v>
      </c>
      <c r="E192" s="14">
        <v>2013</v>
      </c>
      <c r="F192" s="14" t="s">
        <v>101</v>
      </c>
      <c r="G192" s="11">
        <v>0.95550000000000002</v>
      </c>
      <c r="H192" s="11">
        <v>3.78E-2</v>
      </c>
      <c r="I192" s="11">
        <v>0.1323</v>
      </c>
      <c r="J192" s="11">
        <v>0.2782</v>
      </c>
      <c r="K192" s="11">
        <v>0.29849999999999999</v>
      </c>
      <c r="L192" s="7"/>
      <c r="M192" s="7"/>
      <c r="N192" s="7"/>
      <c r="O192" s="7"/>
      <c r="P192" s="7"/>
      <c r="Q192" s="7"/>
      <c r="R192" s="7"/>
    </row>
    <row r="193" spans="1:18">
      <c r="A193" s="56" t="s">
        <v>188</v>
      </c>
      <c r="B193" s="8" t="s">
        <v>78</v>
      </c>
      <c r="C193" s="14" t="s">
        <v>65</v>
      </c>
      <c r="D193" s="8">
        <v>2012</v>
      </c>
      <c r="E193" s="14">
        <v>2013</v>
      </c>
      <c r="F193" s="14" t="s">
        <v>101</v>
      </c>
      <c r="G193" s="11">
        <v>0.98839999999999995</v>
      </c>
      <c r="H193" s="11">
        <v>3.3300000000000003E-2</v>
      </c>
      <c r="I193" s="11">
        <v>0.1409</v>
      </c>
      <c r="J193" s="11">
        <v>0.20610000000000001</v>
      </c>
      <c r="K193" s="11">
        <v>0.23480000000000001</v>
      </c>
      <c r="L193" s="7"/>
      <c r="M193" s="7"/>
      <c r="N193" s="7"/>
      <c r="O193" s="7"/>
      <c r="P193" s="7"/>
      <c r="Q193" s="7"/>
      <c r="R193" s="7"/>
    </row>
    <row r="194" spans="1:18">
      <c r="A194" s="56" t="s">
        <v>189</v>
      </c>
      <c r="B194" s="8" t="s">
        <v>78</v>
      </c>
      <c r="C194" s="14" t="s">
        <v>65</v>
      </c>
      <c r="D194" s="8">
        <v>2012</v>
      </c>
      <c r="E194" s="14">
        <v>2013</v>
      </c>
      <c r="F194" s="14" t="s">
        <v>101</v>
      </c>
      <c r="G194" s="11">
        <v>1</v>
      </c>
      <c r="H194" s="11">
        <v>4.0599999999999997E-2</v>
      </c>
      <c r="I194" s="11">
        <v>0.1313</v>
      </c>
      <c r="J194" s="11">
        <v>0.1031</v>
      </c>
      <c r="K194" s="11">
        <v>0.1125</v>
      </c>
      <c r="L194" s="7"/>
      <c r="M194" s="7"/>
      <c r="N194" s="7"/>
      <c r="O194" s="7"/>
      <c r="P194" s="7"/>
      <c r="Q194" s="7"/>
      <c r="R194" s="7"/>
    </row>
    <row r="195" spans="1:18">
      <c r="A195" s="56" t="s">
        <v>190</v>
      </c>
      <c r="B195" s="8" t="s">
        <v>77</v>
      </c>
      <c r="C195" s="14" t="s">
        <v>65</v>
      </c>
      <c r="D195" s="8">
        <v>2012</v>
      </c>
      <c r="E195" s="14">
        <v>2013</v>
      </c>
      <c r="F195" s="14" t="s">
        <v>101</v>
      </c>
      <c r="G195" s="11">
        <v>0.87480000000000002</v>
      </c>
      <c r="H195" s="11">
        <v>0.10440000000000001</v>
      </c>
      <c r="I195" s="11">
        <v>0.18010000000000001</v>
      </c>
      <c r="J195" s="11">
        <v>4.7399999999999998E-2</v>
      </c>
      <c r="K195" s="11">
        <v>0.09</v>
      </c>
      <c r="L195" s="7"/>
      <c r="M195" s="7"/>
      <c r="N195" s="7"/>
      <c r="O195" s="7"/>
      <c r="P195" s="7"/>
      <c r="Q195" s="7"/>
      <c r="R195" s="7"/>
    </row>
    <row r="196" spans="1:18">
      <c r="A196" s="56" t="s">
        <v>191</v>
      </c>
      <c r="B196" s="8" t="s">
        <v>78</v>
      </c>
      <c r="C196" s="14" t="s">
        <v>65</v>
      </c>
      <c r="D196" s="8">
        <v>2012</v>
      </c>
      <c r="E196" s="14">
        <v>2013</v>
      </c>
      <c r="F196" s="14" t="s">
        <v>101</v>
      </c>
      <c r="G196" s="11">
        <v>0.97799999999999998</v>
      </c>
      <c r="H196" s="11">
        <v>7.7499999999999999E-2</v>
      </c>
      <c r="I196" s="11">
        <v>0.23669999999999999</v>
      </c>
      <c r="J196" s="11">
        <v>0.24959999999999999</v>
      </c>
      <c r="K196" s="11">
        <v>0.28120000000000001</v>
      </c>
      <c r="L196" s="7"/>
      <c r="M196" s="7"/>
      <c r="N196" s="7"/>
      <c r="O196" s="7"/>
      <c r="P196" s="7"/>
      <c r="Q196" s="7"/>
      <c r="R196" s="7"/>
    </row>
    <row r="197" spans="1:18">
      <c r="A197" s="56" t="s">
        <v>192</v>
      </c>
      <c r="B197" s="8" t="s">
        <v>78</v>
      </c>
      <c r="C197" s="14" t="s">
        <v>65</v>
      </c>
      <c r="D197" s="8">
        <v>2012</v>
      </c>
      <c r="E197" s="14">
        <v>2013</v>
      </c>
      <c r="F197" s="14" t="s">
        <v>101</v>
      </c>
      <c r="G197" s="11">
        <v>0.97250000000000003</v>
      </c>
      <c r="H197" s="11">
        <v>3.7499999999999999E-2</v>
      </c>
      <c r="I197" s="11">
        <v>0.12720000000000001</v>
      </c>
      <c r="J197" s="11">
        <v>0.17369999999999999</v>
      </c>
      <c r="K197" s="11">
        <v>0.1961</v>
      </c>
      <c r="L197" s="7"/>
      <c r="M197" s="7"/>
      <c r="N197" s="7"/>
      <c r="O197" s="7"/>
      <c r="P197" s="7"/>
      <c r="Q197" s="7"/>
      <c r="R197" s="7"/>
    </row>
    <row r="198" spans="1:18">
      <c r="A198" s="13" t="s">
        <v>134</v>
      </c>
      <c r="B198" s="8" t="s">
        <v>77</v>
      </c>
      <c r="C198" s="14" t="s">
        <v>65</v>
      </c>
      <c r="D198" s="8">
        <v>2012</v>
      </c>
      <c r="E198" s="14">
        <v>2013</v>
      </c>
      <c r="F198" s="14" t="s">
        <v>101</v>
      </c>
      <c r="G198" s="11">
        <v>0.97040000000000004</v>
      </c>
      <c r="H198" s="11">
        <v>0.16</v>
      </c>
      <c r="I198" s="11">
        <v>0.29720000000000002</v>
      </c>
      <c r="J198" s="11">
        <v>7.1800000000000003E-2</v>
      </c>
      <c r="K198" s="11">
        <v>0.1139</v>
      </c>
      <c r="L198" s="7"/>
      <c r="M198" s="7"/>
      <c r="N198" s="7"/>
      <c r="O198" s="7"/>
      <c r="P198" s="7"/>
      <c r="Q198" s="7"/>
      <c r="R198" s="7"/>
    </row>
    <row r="199" spans="1:18">
      <c r="A199" s="13" t="s">
        <v>135</v>
      </c>
      <c r="B199" s="8" t="s">
        <v>78</v>
      </c>
      <c r="C199" s="14" t="s">
        <v>65</v>
      </c>
      <c r="D199" s="8">
        <v>2012</v>
      </c>
      <c r="E199" s="14">
        <v>2013</v>
      </c>
      <c r="F199" s="14" t="s">
        <v>101</v>
      </c>
      <c r="G199" s="11">
        <v>0.9919</v>
      </c>
      <c r="H199" s="11">
        <v>5.2499999999999998E-2</v>
      </c>
      <c r="I199" s="11">
        <v>0.16769999999999999</v>
      </c>
      <c r="J199" s="11">
        <v>0.18990000000000001</v>
      </c>
      <c r="K199" s="11">
        <v>0.21010000000000001</v>
      </c>
      <c r="L199" s="7"/>
      <c r="M199" s="7"/>
      <c r="N199" s="7"/>
      <c r="O199" s="7"/>
      <c r="P199" s="7"/>
      <c r="Q199" s="7"/>
      <c r="R199" s="7"/>
    </row>
    <row r="200" spans="1:18">
      <c r="A200" s="13" t="s">
        <v>136</v>
      </c>
      <c r="B200" s="8" t="s">
        <v>78</v>
      </c>
      <c r="C200" s="14" t="s">
        <v>65</v>
      </c>
      <c r="D200" s="8">
        <v>2012</v>
      </c>
      <c r="E200" s="14">
        <v>2013</v>
      </c>
      <c r="F200" s="14" t="s">
        <v>101</v>
      </c>
      <c r="G200" s="11">
        <v>0.89670000000000005</v>
      </c>
      <c r="H200" s="11">
        <v>4.7E-2</v>
      </c>
      <c r="I200" s="11">
        <v>0.1363</v>
      </c>
      <c r="J200" s="11">
        <v>0.2379</v>
      </c>
      <c r="K200" s="11">
        <v>0.2697</v>
      </c>
      <c r="L200" s="7"/>
      <c r="M200" s="7"/>
      <c r="N200" s="7"/>
      <c r="O200" s="7"/>
      <c r="P200" s="7"/>
      <c r="Q200" s="7"/>
      <c r="R200" s="7"/>
    </row>
    <row r="201" spans="1:18">
      <c r="A201" s="13" t="s">
        <v>137</v>
      </c>
      <c r="B201" s="8" t="s">
        <v>78</v>
      </c>
      <c r="C201" s="14" t="s">
        <v>65</v>
      </c>
      <c r="D201" s="8">
        <v>2012</v>
      </c>
      <c r="E201" s="14">
        <v>2013</v>
      </c>
      <c r="F201" s="14" t="s">
        <v>101</v>
      </c>
      <c r="G201" s="11">
        <v>0.98850000000000005</v>
      </c>
      <c r="H201" s="11">
        <v>6.2E-2</v>
      </c>
      <c r="I201" s="11">
        <v>0.14860000000000001</v>
      </c>
      <c r="J201" s="11">
        <v>0.16470000000000001</v>
      </c>
      <c r="K201" s="11">
        <v>0.18179999999999999</v>
      </c>
      <c r="L201" s="7"/>
      <c r="M201" s="7"/>
      <c r="N201" s="7"/>
      <c r="O201" s="7"/>
      <c r="P201" s="7"/>
      <c r="Q201" s="7"/>
      <c r="R201" s="7"/>
    </row>
    <row r="202" spans="1:18">
      <c r="A202" s="13" t="s">
        <v>138</v>
      </c>
      <c r="B202" s="8" t="s">
        <v>78</v>
      </c>
      <c r="C202" s="14" t="s">
        <v>65</v>
      </c>
      <c r="D202" s="8">
        <v>2012</v>
      </c>
      <c r="E202" s="14">
        <v>2013</v>
      </c>
      <c r="F202" s="14" t="s">
        <v>101</v>
      </c>
      <c r="G202" s="11">
        <v>0.99029999999999996</v>
      </c>
      <c r="H202" s="11">
        <v>5.6099999999999997E-2</v>
      </c>
      <c r="I202" s="11">
        <v>0.15840000000000001</v>
      </c>
      <c r="J202" s="11">
        <v>0.2079</v>
      </c>
      <c r="K202" s="11">
        <v>0.22109999999999999</v>
      </c>
      <c r="L202" s="7"/>
      <c r="M202" s="7"/>
      <c r="N202" s="7"/>
      <c r="O202" s="7"/>
      <c r="P202" s="7"/>
    </row>
    <row r="203" spans="1:18">
      <c r="A203" s="13" t="s">
        <v>139</v>
      </c>
      <c r="B203" s="8" t="s">
        <v>78</v>
      </c>
      <c r="C203" s="14" t="s">
        <v>65</v>
      </c>
      <c r="D203" s="8">
        <v>2012</v>
      </c>
      <c r="E203" s="14">
        <v>2013</v>
      </c>
      <c r="F203" s="14" t="s">
        <v>101</v>
      </c>
      <c r="G203" s="11">
        <v>0.96330000000000005</v>
      </c>
      <c r="H203" s="11">
        <v>6.25E-2</v>
      </c>
      <c r="I203" s="11">
        <v>0.1787</v>
      </c>
      <c r="J203" s="11">
        <v>0.17319999999999999</v>
      </c>
      <c r="K203" s="11">
        <v>0.20119999999999999</v>
      </c>
      <c r="L203" s="7"/>
      <c r="M203" s="7"/>
      <c r="N203" s="7"/>
      <c r="O203" s="7"/>
      <c r="P203" s="7"/>
    </row>
    <row r="204" spans="1:18">
      <c r="A204" s="13" t="s">
        <v>140</v>
      </c>
      <c r="B204" s="8" t="s">
        <v>78</v>
      </c>
      <c r="C204" s="14" t="s">
        <v>65</v>
      </c>
      <c r="D204" s="8">
        <v>2012</v>
      </c>
      <c r="E204" s="14">
        <v>2013</v>
      </c>
      <c r="F204" s="14" t="s">
        <v>101</v>
      </c>
      <c r="G204" s="11">
        <v>0.90759999999999996</v>
      </c>
      <c r="H204" s="11">
        <v>5.5399999999999998E-2</v>
      </c>
      <c r="I204" s="11">
        <v>0.19159999999999999</v>
      </c>
      <c r="J204" s="11">
        <v>0.1681</v>
      </c>
      <c r="K204" s="11">
        <v>0.18870000000000001</v>
      </c>
      <c r="L204" s="7"/>
      <c r="M204" s="7"/>
      <c r="N204" s="7"/>
      <c r="O204" s="7"/>
      <c r="P204" s="7"/>
    </row>
    <row r="205" spans="1:18">
      <c r="A205" s="13" t="s">
        <v>141</v>
      </c>
      <c r="B205" s="8" t="s">
        <v>78</v>
      </c>
      <c r="C205" s="14" t="s">
        <v>65</v>
      </c>
      <c r="D205" s="8">
        <v>2012</v>
      </c>
      <c r="E205" s="14">
        <v>2013</v>
      </c>
      <c r="F205" s="14" t="s">
        <v>101</v>
      </c>
      <c r="G205" s="11">
        <v>0.9546</v>
      </c>
      <c r="H205" s="11">
        <v>1.9E-2</v>
      </c>
      <c r="I205" s="11">
        <v>9.7100000000000006E-2</v>
      </c>
      <c r="J205" s="11">
        <v>0.27660000000000001</v>
      </c>
      <c r="K205" s="11">
        <v>0.29849999999999999</v>
      </c>
      <c r="L205" s="7"/>
      <c r="M205" s="7"/>
      <c r="N205" s="7"/>
      <c r="O205" s="7"/>
      <c r="P205" s="7"/>
    </row>
    <row r="206" spans="1:18">
      <c r="A206" s="13" t="s">
        <v>142</v>
      </c>
      <c r="B206" s="8" t="s">
        <v>78</v>
      </c>
      <c r="C206" s="14" t="s">
        <v>65</v>
      </c>
      <c r="D206" s="8">
        <v>2012</v>
      </c>
      <c r="E206" s="14">
        <v>2013</v>
      </c>
      <c r="F206" s="14" t="s">
        <v>101</v>
      </c>
      <c r="G206" s="11">
        <v>0.90139999999999998</v>
      </c>
      <c r="H206" s="11">
        <v>9.8699999999999996E-2</v>
      </c>
      <c r="I206" s="11">
        <v>0.2122</v>
      </c>
      <c r="J206" s="11">
        <v>0.17230000000000001</v>
      </c>
      <c r="K206" s="11">
        <v>0.187</v>
      </c>
      <c r="L206" s="7"/>
      <c r="M206" s="7"/>
      <c r="N206" s="7"/>
      <c r="O206" s="7"/>
      <c r="P206" s="7"/>
    </row>
    <row r="207" spans="1:18">
      <c r="A207" s="13" t="s">
        <v>143</v>
      </c>
      <c r="B207" s="8" t="s">
        <v>79</v>
      </c>
      <c r="C207" s="14" t="s">
        <v>65</v>
      </c>
      <c r="D207" s="8">
        <v>2012</v>
      </c>
      <c r="E207" s="14">
        <v>2013</v>
      </c>
      <c r="F207" s="14" t="s">
        <v>101</v>
      </c>
      <c r="G207" s="11">
        <v>0.94940000000000002</v>
      </c>
      <c r="H207" s="11">
        <v>0.1074</v>
      </c>
      <c r="I207" s="11">
        <v>0.18229999999999999</v>
      </c>
      <c r="J207" s="11">
        <v>1E-4</v>
      </c>
      <c r="K207" s="11">
        <v>3.5999999999999999E-3</v>
      </c>
      <c r="L207" s="7"/>
      <c r="M207" s="7"/>
      <c r="N207" s="7"/>
      <c r="O207" s="7"/>
      <c r="P207" s="7"/>
    </row>
    <row r="208" spans="1:18">
      <c r="A208" s="13" t="s">
        <v>144</v>
      </c>
      <c r="B208" s="8" t="s">
        <v>78</v>
      </c>
      <c r="C208" s="14" t="s">
        <v>65</v>
      </c>
      <c r="D208" s="8">
        <v>2012</v>
      </c>
      <c r="E208" s="14">
        <v>2013</v>
      </c>
      <c r="F208" s="14" t="s">
        <v>101</v>
      </c>
      <c r="G208" s="11">
        <v>0.9849</v>
      </c>
      <c r="H208" s="11">
        <v>5.4300000000000001E-2</v>
      </c>
      <c r="I208" s="11">
        <v>0.19189999999999999</v>
      </c>
      <c r="J208" s="11">
        <v>0.20630000000000001</v>
      </c>
      <c r="K208" s="11">
        <v>0.23719999999999999</v>
      </c>
      <c r="L208" s="7"/>
      <c r="M208" s="7"/>
      <c r="N208" s="7"/>
      <c r="O208" s="7"/>
      <c r="P208" s="7"/>
    </row>
    <row r="209" spans="1:16">
      <c r="A209" s="13" t="s">
        <v>145</v>
      </c>
      <c r="B209" s="8" t="s">
        <v>78</v>
      </c>
      <c r="C209" s="14" t="s">
        <v>65</v>
      </c>
      <c r="D209" s="8">
        <v>2012</v>
      </c>
      <c r="E209" s="14">
        <v>2013</v>
      </c>
      <c r="F209" s="14" t="s">
        <v>101</v>
      </c>
      <c r="G209" s="11">
        <v>0.94610000000000005</v>
      </c>
      <c r="H209" s="11">
        <v>4.1000000000000002E-2</v>
      </c>
      <c r="I209" s="11">
        <v>0.1153</v>
      </c>
      <c r="J209" s="11">
        <v>0.17460000000000001</v>
      </c>
      <c r="K209" s="11">
        <v>0.19020000000000001</v>
      </c>
      <c r="L209" s="7"/>
      <c r="M209" s="7"/>
      <c r="N209" s="7"/>
      <c r="O209" s="7"/>
      <c r="P209" s="7"/>
    </row>
    <row r="210" spans="1:16">
      <c r="A210" s="13" t="s">
        <v>146</v>
      </c>
      <c r="B210" s="8" t="s">
        <v>78</v>
      </c>
      <c r="C210" s="14" t="s">
        <v>65</v>
      </c>
      <c r="D210" s="8">
        <v>2012</v>
      </c>
      <c r="E210" s="14">
        <v>2013</v>
      </c>
      <c r="F210" s="14" t="s">
        <v>101</v>
      </c>
      <c r="G210" s="11">
        <v>0.96340000000000003</v>
      </c>
      <c r="H210" s="11">
        <v>4.7100000000000003E-2</v>
      </c>
      <c r="I210" s="11">
        <v>0.14510000000000001</v>
      </c>
      <c r="J210" s="11">
        <v>0.1804</v>
      </c>
      <c r="K210" s="11">
        <v>0.1961</v>
      </c>
      <c r="L210" s="7"/>
      <c r="M210" s="7"/>
      <c r="N210" s="7"/>
      <c r="O210" s="7"/>
      <c r="P210" s="7"/>
    </row>
    <row r="211" spans="1:16">
      <c r="A211" s="13" t="s">
        <v>147</v>
      </c>
      <c r="B211" s="8" t="s">
        <v>78</v>
      </c>
      <c r="C211" s="14" t="s">
        <v>65</v>
      </c>
      <c r="D211" s="8">
        <v>2012</v>
      </c>
      <c r="E211" s="14">
        <v>2013</v>
      </c>
      <c r="F211" s="14" t="s">
        <v>101</v>
      </c>
      <c r="G211" s="11">
        <v>0.99060000000000004</v>
      </c>
      <c r="H211" s="11">
        <v>6.6500000000000004E-2</v>
      </c>
      <c r="I211" s="11">
        <v>0.1898</v>
      </c>
      <c r="J211" s="11">
        <v>0.26069999999999999</v>
      </c>
      <c r="K211" s="11">
        <v>0.30669999999999997</v>
      </c>
      <c r="L211" s="7"/>
      <c r="M211" s="7"/>
      <c r="N211" s="7"/>
      <c r="O211" s="7"/>
      <c r="P211" s="7"/>
    </row>
    <row r="212" spans="1:16">
      <c r="A212" s="13" t="s">
        <v>148</v>
      </c>
      <c r="B212" s="8" t="s">
        <v>78</v>
      </c>
      <c r="C212" s="14" t="s">
        <v>65</v>
      </c>
      <c r="D212" s="8">
        <v>2012</v>
      </c>
      <c r="E212" s="14">
        <v>2013</v>
      </c>
      <c r="F212" s="14" t="s">
        <v>101</v>
      </c>
      <c r="G212" s="11">
        <v>0.98599999999999999</v>
      </c>
      <c r="H212" s="11">
        <v>6.1699999999999998E-2</v>
      </c>
      <c r="I212" s="11">
        <v>0.1958</v>
      </c>
      <c r="J212" s="11">
        <v>0.26750000000000002</v>
      </c>
      <c r="K212" s="11">
        <v>0.29160000000000003</v>
      </c>
      <c r="L212" s="7"/>
      <c r="M212" s="7"/>
      <c r="N212" s="7"/>
      <c r="O212" s="7"/>
      <c r="P212" s="7"/>
    </row>
    <row r="213" spans="1:16">
      <c r="A213" s="13" t="s">
        <v>149</v>
      </c>
      <c r="B213" s="8" t="s">
        <v>78</v>
      </c>
      <c r="C213" s="14" t="s">
        <v>65</v>
      </c>
      <c r="D213" s="8">
        <v>2012</v>
      </c>
      <c r="E213" s="14">
        <v>2013</v>
      </c>
      <c r="F213" s="14" t="s">
        <v>101</v>
      </c>
      <c r="G213" s="11">
        <v>1</v>
      </c>
      <c r="H213" s="11">
        <v>8.1799999999999998E-2</v>
      </c>
      <c r="I213" s="11">
        <v>0.19500000000000001</v>
      </c>
      <c r="J213" s="11">
        <v>0.23269999999999999</v>
      </c>
      <c r="K213" s="11">
        <v>0.26419999999999999</v>
      </c>
      <c r="L213" s="7"/>
      <c r="M213" s="7"/>
      <c r="N213" s="7"/>
      <c r="O213" s="7"/>
      <c r="P213" s="7"/>
    </row>
    <row r="214" spans="1:16">
      <c r="A214" s="13" t="s">
        <v>150</v>
      </c>
      <c r="B214" s="8" t="s">
        <v>78</v>
      </c>
      <c r="C214" s="14" t="s">
        <v>65</v>
      </c>
      <c r="D214" s="8">
        <v>2012</v>
      </c>
      <c r="E214" s="14">
        <v>2013</v>
      </c>
      <c r="F214" s="14" t="s">
        <v>101</v>
      </c>
      <c r="G214" s="11">
        <v>0.94499999999999995</v>
      </c>
      <c r="H214" s="11">
        <v>1.9199999999999998E-2</v>
      </c>
      <c r="I214" s="11">
        <v>0.18459999999999999</v>
      </c>
      <c r="J214" s="11">
        <v>9.2299999999999993E-2</v>
      </c>
      <c r="K214" s="11">
        <v>9.6199999999999994E-2</v>
      </c>
      <c r="L214" s="7"/>
      <c r="M214" s="7"/>
      <c r="N214" s="7"/>
      <c r="O214" s="7"/>
      <c r="P214" s="7"/>
    </row>
    <row r="215" spans="1:16">
      <c r="A215" s="13" t="s">
        <v>151</v>
      </c>
      <c r="B215" s="8" t="s">
        <v>78</v>
      </c>
      <c r="C215" s="14" t="s">
        <v>65</v>
      </c>
      <c r="D215" s="8">
        <v>2012</v>
      </c>
      <c r="E215" s="14">
        <v>2013</v>
      </c>
      <c r="F215" s="14" t="s">
        <v>101</v>
      </c>
      <c r="G215" s="11">
        <v>0.99260000000000004</v>
      </c>
      <c r="H215" s="11">
        <v>3.78E-2</v>
      </c>
      <c r="I215" s="11">
        <v>0.1368</v>
      </c>
      <c r="J215" s="11">
        <v>0.1095</v>
      </c>
      <c r="K215" s="11">
        <v>0.11990000000000001</v>
      </c>
      <c r="L215" s="7"/>
      <c r="M215" s="7"/>
      <c r="N215" s="7"/>
      <c r="O215" s="7"/>
      <c r="P215" s="7"/>
    </row>
    <row r="216" spans="1:16">
      <c r="A216" s="13" t="s">
        <v>152</v>
      </c>
      <c r="B216" s="8" t="s">
        <v>78</v>
      </c>
      <c r="C216" s="14" t="s">
        <v>65</v>
      </c>
      <c r="D216" s="8">
        <v>2012</v>
      </c>
      <c r="E216" s="14">
        <v>2013</v>
      </c>
      <c r="F216" s="14" t="s">
        <v>101</v>
      </c>
      <c r="G216" s="11">
        <v>0.96230000000000004</v>
      </c>
      <c r="H216" s="11">
        <v>3.6900000000000002E-2</v>
      </c>
      <c r="I216" s="11">
        <v>0.10299999999999999</v>
      </c>
      <c r="J216" s="11">
        <v>0.26669999999999999</v>
      </c>
      <c r="K216" s="11">
        <v>0.3221</v>
      </c>
      <c r="L216" s="7"/>
      <c r="M216" s="7"/>
      <c r="N216" s="7"/>
      <c r="O216" s="7"/>
      <c r="P216" s="7"/>
    </row>
    <row r="217" spans="1:16">
      <c r="A217" s="13" t="s">
        <v>153</v>
      </c>
      <c r="B217" s="8" t="s">
        <v>78</v>
      </c>
      <c r="C217" s="14" t="s">
        <v>65</v>
      </c>
      <c r="D217" s="8">
        <v>2012</v>
      </c>
      <c r="E217" s="14">
        <v>2013</v>
      </c>
      <c r="F217" s="14" t="s">
        <v>101</v>
      </c>
      <c r="G217" s="11">
        <v>0.96919999999999995</v>
      </c>
      <c r="H217" s="11">
        <v>3.2899999999999999E-2</v>
      </c>
      <c r="I217" s="11">
        <v>0.12920000000000001</v>
      </c>
      <c r="J217" s="11">
        <v>0.1613</v>
      </c>
      <c r="K217" s="11">
        <v>0.18579999999999999</v>
      </c>
      <c r="L217" s="7"/>
      <c r="M217" s="7"/>
      <c r="N217" s="7"/>
      <c r="O217" s="7"/>
      <c r="P217" s="7"/>
    </row>
    <row r="218" spans="1:16">
      <c r="A218" s="13" t="s">
        <v>154</v>
      </c>
      <c r="B218" s="8" t="s">
        <v>77</v>
      </c>
      <c r="C218" s="14" t="s">
        <v>65</v>
      </c>
      <c r="D218" s="8">
        <v>2012</v>
      </c>
      <c r="E218" s="14">
        <v>2013</v>
      </c>
      <c r="F218" s="14" t="s">
        <v>101</v>
      </c>
      <c r="G218" s="11">
        <v>0.99350000000000005</v>
      </c>
      <c r="H218" s="11">
        <v>8.5500000000000007E-2</v>
      </c>
      <c r="I218" s="11">
        <v>0.1714</v>
      </c>
      <c r="J218" s="11">
        <v>5.0700000000000002E-2</v>
      </c>
      <c r="K218" s="11">
        <v>8.09E-2</v>
      </c>
      <c r="L218" s="7"/>
      <c r="M218" s="7"/>
      <c r="N218" s="7"/>
      <c r="O218" s="7"/>
      <c r="P218" s="7"/>
    </row>
    <row r="219" spans="1:16">
      <c r="A219" s="13" t="s">
        <v>155</v>
      </c>
      <c r="B219" s="8" t="s">
        <v>77</v>
      </c>
      <c r="C219" s="14" t="s">
        <v>65</v>
      </c>
      <c r="D219" s="8">
        <v>2012</v>
      </c>
      <c r="E219" s="14">
        <v>2013</v>
      </c>
      <c r="F219" s="14" t="s">
        <v>101</v>
      </c>
      <c r="G219" s="11">
        <v>0.94820000000000004</v>
      </c>
      <c r="H219" s="11">
        <v>8.72E-2</v>
      </c>
      <c r="I219" s="11">
        <v>0.17469999999999999</v>
      </c>
      <c r="J219" s="11">
        <v>3.9100000000000003E-2</v>
      </c>
      <c r="K219" s="11">
        <v>6.5699999999999995E-2</v>
      </c>
      <c r="L219" s="7"/>
      <c r="M219" s="7"/>
      <c r="N219" s="7"/>
      <c r="O219" s="7"/>
      <c r="P219" s="7"/>
    </row>
    <row r="220" spans="1:16">
      <c r="A220" s="13" t="s">
        <v>156</v>
      </c>
      <c r="B220" s="8" t="s">
        <v>78</v>
      </c>
      <c r="C220" s="14" t="s">
        <v>65</v>
      </c>
      <c r="D220" s="8">
        <v>2012</v>
      </c>
      <c r="E220" s="14">
        <v>2013</v>
      </c>
      <c r="F220" s="14" t="s">
        <v>101</v>
      </c>
      <c r="G220" s="11">
        <v>0.95409999999999995</v>
      </c>
      <c r="H220" s="11">
        <v>3.0099999999999998E-2</v>
      </c>
      <c r="I220" s="11">
        <v>9.3399999999999997E-2</v>
      </c>
      <c r="J220" s="11">
        <v>0.16869999999999999</v>
      </c>
      <c r="K220" s="11">
        <v>0.17469999999999999</v>
      </c>
      <c r="L220" s="7"/>
      <c r="M220" s="7"/>
      <c r="N220" s="7"/>
      <c r="O220" s="7"/>
      <c r="P220" s="7"/>
    </row>
    <row r="221" spans="1:16">
      <c r="A221" s="13" t="s">
        <v>157</v>
      </c>
      <c r="B221" s="8" t="s">
        <v>78</v>
      </c>
      <c r="C221" s="14" t="s">
        <v>65</v>
      </c>
      <c r="D221" s="8">
        <v>2012</v>
      </c>
      <c r="E221" s="14">
        <v>2013</v>
      </c>
      <c r="F221" s="14" t="s">
        <v>101</v>
      </c>
      <c r="G221" s="11">
        <v>0.94159999999999999</v>
      </c>
      <c r="H221" s="11">
        <v>3.27E-2</v>
      </c>
      <c r="I221" s="11">
        <v>0.123</v>
      </c>
      <c r="J221" s="11">
        <v>0.18590000000000001</v>
      </c>
      <c r="K221" s="11">
        <v>0.2034</v>
      </c>
      <c r="L221" s="7"/>
      <c r="M221" s="7"/>
      <c r="N221" s="7"/>
      <c r="O221" s="7"/>
      <c r="P221" s="7"/>
    </row>
    <row r="222" spans="1:16">
      <c r="A222" s="13" t="s">
        <v>158</v>
      </c>
      <c r="B222" s="8" t="s">
        <v>77</v>
      </c>
      <c r="C222" s="14" t="s">
        <v>65</v>
      </c>
      <c r="D222" s="8">
        <v>2012</v>
      </c>
      <c r="E222" s="14">
        <v>2013</v>
      </c>
      <c r="F222" s="14" t="s">
        <v>101</v>
      </c>
      <c r="G222" s="11">
        <v>0.97350000000000003</v>
      </c>
      <c r="H222" s="11">
        <v>0.09</v>
      </c>
      <c r="I222" s="11">
        <v>0.17230000000000001</v>
      </c>
      <c r="J222" s="11">
        <v>5.1900000000000002E-2</v>
      </c>
      <c r="K222" s="11">
        <v>8.4400000000000003E-2</v>
      </c>
      <c r="L222" s="7"/>
      <c r="M222" s="7"/>
      <c r="N222" s="7"/>
      <c r="O222" s="7"/>
      <c r="P222" s="7"/>
    </row>
    <row r="223" spans="1:16">
      <c r="A223" s="13" t="s">
        <v>159</v>
      </c>
      <c r="B223" s="8" t="s">
        <v>78</v>
      </c>
      <c r="C223" s="14" t="s">
        <v>65</v>
      </c>
      <c r="D223" s="8">
        <v>2012</v>
      </c>
      <c r="E223" s="14">
        <v>2013</v>
      </c>
      <c r="F223" s="14" t="s">
        <v>101</v>
      </c>
      <c r="G223" s="11">
        <v>0.99619999999999997</v>
      </c>
      <c r="H223" s="11">
        <v>4.3400000000000001E-2</v>
      </c>
      <c r="I223" s="11">
        <v>0.15090000000000001</v>
      </c>
      <c r="J223" s="11">
        <v>0.1726</v>
      </c>
      <c r="K223" s="11">
        <v>0.20519999999999999</v>
      </c>
      <c r="L223" s="7"/>
      <c r="M223" s="7"/>
      <c r="N223" s="7"/>
      <c r="O223" s="7"/>
      <c r="P223" s="7"/>
    </row>
    <row r="224" spans="1:16">
      <c r="A224" s="13" t="s">
        <v>160</v>
      </c>
      <c r="B224" s="8" t="s">
        <v>78</v>
      </c>
      <c r="C224" s="14" t="s">
        <v>65</v>
      </c>
      <c r="D224" s="8">
        <v>2012</v>
      </c>
      <c r="E224" s="14">
        <v>2013</v>
      </c>
      <c r="F224" s="14" t="s">
        <v>101</v>
      </c>
      <c r="G224" s="11">
        <v>0.93579999999999997</v>
      </c>
      <c r="H224" s="11">
        <v>4.3799999999999999E-2</v>
      </c>
      <c r="I224" s="11">
        <v>0.13270000000000001</v>
      </c>
      <c r="J224" s="11">
        <v>0.22359999999999999</v>
      </c>
      <c r="K224" s="11">
        <v>0.24030000000000001</v>
      </c>
      <c r="L224" s="7"/>
      <c r="M224" s="7"/>
      <c r="N224" s="7"/>
      <c r="O224" s="7"/>
      <c r="P224" s="7"/>
    </row>
    <row r="225" spans="1:16">
      <c r="A225" s="13" t="s">
        <v>161</v>
      </c>
      <c r="B225" s="8" t="s">
        <v>77</v>
      </c>
      <c r="C225" s="14" t="s">
        <v>65</v>
      </c>
      <c r="D225" s="8">
        <v>2012</v>
      </c>
      <c r="E225" s="14">
        <v>2013</v>
      </c>
      <c r="F225" s="14" t="s">
        <v>101</v>
      </c>
      <c r="G225" s="11">
        <v>0.89159999999999995</v>
      </c>
      <c r="H225" s="11">
        <v>0.1691</v>
      </c>
      <c r="I225" s="11">
        <v>0.27579999999999999</v>
      </c>
      <c r="J225" s="11">
        <v>7.8100000000000003E-2</v>
      </c>
      <c r="K225" s="11">
        <v>0.125</v>
      </c>
      <c r="L225" s="7"/>
      <c r="M225" s="7"/>
      <c r="N225" s="7"/>
      <c r="O225" s="7"/>
      <c r="P225" s="7"/>
    </row>
    <row r="226" spans="1:16">
      <c r="A226" s="13" t="s">
        <v>162</v>
      </c>
      <c r="B226" s="8" t="s">
        <v>77</v>
      </c>
      <c r="C226" s="14" t="s">
        <v>65</v>
      </c>
      <c r="D226" s="8">
        <v>2012</v>
      </c>
      <c r="E226" s="14">
        <v>2013</v>
      </c>
      <c r="F226" s="14" t="s">
        <v>101</v>
      </c>
      <c r="G226" s="11">
        <v>0.91290000000000004</v>
      </c>
      <c r="H226" s="11">
        <v>8.72E-2</v>
      </c>
      <c r="I226" s="11">
        <v>0.19109999999999999</v>
      </c>
      <c r="J226" s="11">
        <v>7.0499999999999993E-2</v>
      </c>
      <c r="K226" s="11">
        <v>0.11650000000000001</v>
      </c>
      <c r="L226" s="7"/>
      <c r="M226" s="7"/>
      <c r="N226" s="7"/>
      <c r="O226" s="7"/>
      <c r="P226" s="7"/>
    </row>
    <row r="227" spans="1:16">
      <c r="A227" s="13" t="s">
        <v>163</v>
      </c>
      <c r="B227" s="8" t="s">
        <v>78</v>
      </c>
      <c r="C227" s="14" t="s">
        <v>65</v>
      </c>
      <c r="D227" s="8">
        <v>2012</v>
      </c>
      <c r="E227" s="14">
        <v>2013</v>
      </c>
      <c r="F227" s="14" t="s">
        <v>101</v>
      </c>
      <c r="G227" s="11">
        <v>0.96260000000000001</v>
      </c>
      <c r="H227" s="11">
        <v>5.6099999999999997E-2</v>
      </c>
      <c r="I227" s="11">
        <v>0.1464</v>
      </c>
      <c r="J227" s="11">
        <v>0.18029999999999999</v>
      </c>
      <c r="K227" s="11">
        <v>0.1988</v>
      </c>
      <c r="L227" s="7"/>
      <c r="M227" s="7"/>
      <c r="N227" s="7"/>
      <c r="O227" s="7"/>
      <c r="P227" s="7"/>
    </row>
    <row r="228" spans="1:16">
      <c r="A228" s="13" t="s">
        <v>164</v>
      </c>
      <c r="B228" s="8" t="s">
        <v>77</v>
      </c>
      <c r="C228" s="14" t="s">
        <v>65</v>
      </c>
      <c r="D228" s="8">
        <v>2012</v>
      </c>
      <c r="E228" s="14">
        <v>2013</v>
      </c>
      <c r="F228" s="14" t="s">
        <v>101</v>
      </c>
      <c r="G228" s="11">
        <v>0.89780000000000004</v>
      </c>
      <c r="H228" s="11">
        <v>7.5700000000000003E-2</v>
      </c>
      <c r="I228" s="11">
        <v>0.15809999999999999</v>
      </c>
      <c r="J228" s="11">
        <v>4.65E-2</v>
      </c>
      <c r="K228" s="11">
        <v>7.3099999999999998E-2</v>
      </c>
      <c r="L228" s="7"/>
      <c r="M228" s="7"/>
      <c r="N228" s="7"/>
      <c r="O228" s="7"/>
      <c r="P228" s="7"/>
    </row>
    <row r="229" spans="1:16">
      <c r="A229" s="13" t="s">
        <v>165</v>
      </c>
      <c r="B229" s="8" t="s">
        <v>77</v>
      </c>
      <c r="C229" s="14" t="s">
        <v>65</v>
      </c>
      <c r="D229" s="8">
        <v>2012</v>
      </c>
      <c r="E229" s="14">
        <v>2013</v>
      </c>
      <c r="F229" s="14" t="s">
        <v>101</v>
      </c>
      <c r="G229" s="11">
        <v>0.82650000000000001</v>
      </c>
      <c r="H229" s="11">
        <v>8.09E-2</v>
      </c>
      <c r="I229" s="11">
        <v>0.16900000000000001</v>
      </c>
      <c r="J229" s="11">
        <v>4.5100000000000001E-2</v>
      </c>
      <c r="K229" s="11">
        <v>7.9799999999999996E-2</v>
      </c>
      <c r="L229" s="7"/>
      <c r="M229" s="7"/>
      <c r="N229" s="7"/>
      <c r="O229" s="7"/>
      <c r="P229" s="7"/>
    </row>
    <row r="230" spans="1:16">
      <c r="A230" s="13" t="s">
        <v>166</v>
      </c>
      <c r="B230" s="8" t="s">
        <v>77</v>
      </c>
      <c r="C230" s="14" t="s">
        <v>65</v>
      </c>
      <c r="D230" s="8">
        <v>2012</v>
      </c>
      <c r="E230" s="14">
        <v>2013</v>
      </c>
      <c r="F230" s="14" t="s">
        <v>101</v>
      </c>
      <c r="G230" s="11">
        <v>0.93289999999999995</v>
      </c>
      <c r="H230" s="11">
        <v>0.1115</v>
      </c>
      <c r="I230" s="11">
        <v>0.2203</v>
      </c>
      <c r="J230" s="11">
        <v>4.9299999999999997E-2</v>
      </c>
      <c r="K230" s="11">
        <v>8.3500000000000005E-2</v>
      </c>
      <c r="L230" s="7"/>
      <c r="M230" s="7"/>
      <c r="N230" s="7"/>
      <c r="O230" s="7"/>
      <c r="P230" s="7"/>
    </row>
    <row r="231" spans="1:16">
      <c r="A231" s="13" t="s">
        <v>167</v>
      </c>
      <c r="B231" s="8" t="s">
        <v>77</v>
      </c>
      <c r="C231" s="14" t="s">
        <v>65</v>
      </c>
      <c r="D231" s="8">
        <v>2012</v>
      </c>
      <c r="E231" s="14">
        <v>2013</v>
      </c>
      <c r="F231" s="14" t="s">
        <v>101</v>
      </c>
      <c r="G231" s="11">
        <v>0.85109999999999997</v>
      </c>
      <c r="H231" s="11">
        <v>6.4699999999999994E-2</v>
      </c>
      <c r="I231" s="11">
        <v>0.1426</v>
      </c>
      <c r="J231" s="11">
        <v>1.14E-2</v>
      </c>
      <c r="K231" s="11">
        <v>4.19E-2</v>
      </c>
      <c r="L231" s="7"/>
      <c r="M231" s="7"/>
      <c r="N231" s="7"/>
      <c r="O231" s="7"/>
      <c r="P231" s="7"/>
    </row>
    <row r="232" spans="1:16">
      <c r="A232" s="13" t="s">
        <v>168</v>
      </c>
      <c r="B232" s="8" t="s">
        <v>77</v>
      </c>
      <c r="C232" s="14" t="s">
        <v>65</v>
      </c>
      <c r="D232" s="8">
        <v>2012</v>
      </c>
      <c r="E232" s="14">
        <v>2013</v>
      </c>
      <c r="F232" s="14" t="s">
        <v>101</v>
      </c>
      <c r="G232" s="11">
        <v>0.88949999999999996</v>
      </c>
      <c r="H232" s="11">
        <v>5.4600000000000003E-2</v>
      </c>
      <c r="I232" s="11">
        <v>0.17549999999999999</v>
      </c>
      <c r="J232" s="11">
        <v>2.5100000000000001E-2</v>
      </c>
      <c r="K232" s="11">
        <v>6.0900000000000003E-2</v>
      </c>
      <c r="L232" s="7"/>
      <c r="M232" s="7"/>
      <c r="N232" s="7"/>
      <c r="O232" s="7"/>
      <c r="P232" s="7"/>
    </row>
    <row r="233" spans="1:16">
      <c r="A233" s="13" t="s">
        <v>169</v>
      </c>
      <c r="B233" s="8" t="s">
        <v>78</v>
      </c>
      <c r="C233" s="14" t="s">
        <v>65</v>
      </c>
      <c r="D233" s="8">
        <v>2012</v>
      </c>
      <c r="E233" s="14">
        <v>2013</v>
      </c>
      <c r="F233" s="14" t="s">
        <v>101</v>
      </c>
      <c r="G233" s="11">
        <v>0.89600000000000002</v>
      </c>
      <c r="H233" s="11">
        <v>3.9300000000000002E-2</v>
      </c>
      <c r="I233" s="11">
        <v>0.14169999999999999</v>
      </c>
      <c r="J233" s="11">
        <v>0.26</v>
      </c>
      <c r="K233" s="11">
        <v>0.28639999999999999</v>
      </c>
      <c r="L233" s="7"/>
      <c r="M233" s="7"/>
      <c r="N233" s="7"/>
      <c r="O233" s="7"/>
      <c r="P233" s="7"/>
    </row>
    <row r="234" spans="1:16">
      <c r="A234" s="13" t="s">
        <v>170</v>
      </c>
      <c r="B234" s="8" t="s">
        <v>78</v>
      </c>
      <c r="C234" s="14" t="s">
        <v>65</v>
      </c>
      <c r="D234" s="8">
        <v>2012</v>
      </c>
      <c r="E234" s="14">
        <v>2013</v>
      </c>
      <c r="F234" s="14" t="s">
        <v>101</v>
      </c>
      <c r="G234" s="11">
        <v>0.95830000000000004</v>
      </c>
      <c r="H234" s="11">
        <v>0</v>
      </c>
      <c r="I234" s="11">
        <v>0.1633</v>
      </c>
      <c r="J234" s="11">
        <v>0.12239999999999999</v>
      </c>
      <c r="K234" s="11">
        <v>0.12239999999999999</v>
      </c>
      <c r="L234" s="7"/>
      <c r="M234" s="7"/>
      <c r="N234" s="7"/>
      <c r="O234" s="7"/>
      <c r="P234" s="7"/>
    </row>
    <row r="235" spans="1:16">
      <c r="A235" s="13" t="s">
        <v>171</v>
      </c>
      <c r="B235" s="8" t="s">
        <v>78</v>
      </c>
      <c r="C235" s="14" t="s">
        <v>65</v>
      </c>
      <c r="D235" s="8">
        <v>2012</v>
      </c>
      <c r="E235" s="14">
        <v>2013</v>
      </c>
      <c r="F235" s="14" t="s">
        <v>101</v>
      </c>
      <c r="G235" s="11">
        <v>0.95020000000000004</v>
      </c>
      <c r="H235" s="11">
        <v>3.39E-2</v>
      </c>
      <c r="I235" s="11">
        <v>0.12529999999999999</v>
      </c>
      <c r="J235" s="11">
        <v>0.15909999999999999</v>
      </c>
      <c r="K235" s="11">
        <v>0.17860000000000001</v>
      </c>
      <c r="L235" s="7"/>
      <c r="M235" s="7"/>
      <c r="N235" s="7"/>
      <c r="O235" s="7"/>
      <c r="P235" s="7"/>
    </row>
    <row r="236" spans="1:16">
      <c r="A236" s="13" t="s">
        <v>172</v>
      </c>
      <c r="B236" s="8" t="s">
        <v>77</v>
      </c>
      <c r="C236" s="14" t="s">
        <v>65</v>
      </c>
      <c r="D236" s="8">
        <v>2012</v>
      </c>
      <c r="E236" s="14">
        <v>2013</v>
      </c>
      <c r="F236" s="14" t="s">
        <v>101</v>
      </c>
      <c r="G236" s="11">
        <v>0.96350000000000002</v>
      </c>
      <c r="H236" s="11">
        <v>2.53E-2</v>
      </c>
      <c r="I236" s="11">
        <v>0.13639999999999999</v>
      </c>
      <c r="J236" s="11">
        <v>1.35E-2</v>
      </c>
      <c r="K236" s="11">
        <v>6.7400000000000002E-2</v>
      </c>
      <c r="L236" s="7"/>
      <c r="M236" s="7"/>
      <c r="N236" s="7"/>
      <c r="O236" s="7"/>
      <c r="P236" s="7"/>
    </row>
    <row r="237" spans="1:16">
      <c r="A237" s="13" t="s">
        <v>173</v>
      </c>
      <c r="B237" s="8" t="s">
        <v>77</v>
      </c>
      <c r="C237" s="14" t="s">
        <v>65</v>
      </c>
      <c r="D237" s="8">
        <v>2012</v>
      </c>
      <c r="E237" s="14">
        <v>2013</v>
      </c>
      <c r="F237" s="14" t="s">
        <v>101</v>
      </c>
      <c r="G237" s="11">
        <v>0.62250000000000005</v>
      </c>
      <c r="H237" s="11">
        <v>8.1100000000000005E-2</v>
      </c>
      <c r="I237" s="11">
        <v>0.1802</v>
      </c>
      <c r="J237" s="11">
        <v>3.9899999999999998E-2</v>
      </c>
      <c r="K237" s="11">
        <v>7.0699999999999999E-2</v>
      </c>
      <c r="L237" s="7"/>
      <c r="M237" s="7"/>
      <c r="N237" s="7"/>
      <c r="O237" s="7"/>
      <c r="P237" s="7"/>
    </row>
    <row r="238" spans="1:16">
      <c r="A238" s="13" t="s">
        <v>174</v>
      </c>
      <c r="B238" s="8" t="s">
        <v>78</v>
      </c>
      <c r="C238" s="14" t="s">
        <v>65</v>
      </c>
      <c r="D238" s="8">
        <v>2012</v>
      </c>
      <c r="E238" s="14">
        <v>2013</v>
      </c>
      <c r="F238" s="14" t="s">
        <v>101</v>
      </c>
      <c r="G238" s="11">
        <v>0.95730000000000004</v>
      </c>
      <c r="H238" s="11">
        <v>3.7499999999999999E-2</v>
      </c>
      <c r="I238" s="11">
        <v>0.15790000000000001</v>
      </c>
      <c r="J238" s="11">
        <v>0.21879999999999999</v>
      </c>
      <c r="K238" s="11">
        <v>0.24310000000000001</v>
      </c>
      <c r="L238" s="7"/>
      <c r="M238" s="7"/>
      <c r="N238" s="7"/>
      <c r="O238" s="7"/>
      <c r="P238" s="7"/>
    </row>
    <row r="239" spans="1:16">
      <c r="A239" s="13" t="s">
        <v>175</v>
      </c>
      <c r="B239" s="8" t="s">
        <v>78</v>
      </c>
      <c r="C239" s="14" t="s">
        <v>65</v>
      </c>
      <c r="D239" s="8">
        <v>2012</v>
      </c>
      <c r="E239" s="14">
        <v>2013</v>
      </c>
      <c r="F239" s="14" t="s">
        <v>101</v>
      </c>
      <c r="G239" s="11">
        <v>0.95920000000000005</v>
      </c>
      <c r="H239" s="11">
        <v>4.7199999999999999E-2</v>
      </c>
      <c r="I239" s="11">
        <v>0.15060000000000001</v>
      </c>
      <c r="J239" s="11">
        <v>0.18160000000000001</v>
      </c>
      <c r="K239" s="11">
        <v>0.1973</v>
      </c>
      <c r="L239" s="7"/>
      <c r="M239" s="7"/>
      <c r="N239" s="7"/>
      <c r="O239" s="7"/>
      <c r="P239" s="7"/>
    </row>
    <row r="240" spans="1:16">
      <c r="A240" s="13" t="s">
        <v>176</v>
      </c>
      <c r="B240" s="8" t="s">
        <v>78</v>
      </c>
      <c r="C240" s="14" t="s">
        <v>65</v>
      </c>
      <c r="D240" s="8">
        <v>2012</v>
      </c>
      <c r="E240" s="14">
        <v>2013</v>
      </c>
      <c r="F240" s="14" t="s">
        <v>101</v>
      </c>
      <c r="G240" s="11">
        <v>0.9879</v>
      </c>
      <c r="H240" s="11">
        <v>9.9599999999999994E-2</v>
      </c>
      <c r="I240" s="11">
        <v>0.20860000000000001</v>
      </c>
      <c r="J240" s="11">
        <v>0.22170000000000001</v>
      </c>
      <c r="K240" s="11">
        <v>0.24349999999999999</v>
      </c>
      <c r="L240" s="7"/>
      <c r="M240" s="7"/>
      <c r="N240" s="7"/>
      <c r="O240" s="7"/>
      <c r="P240" s="7"/>
    </row>
    <row r="241" spans="1:16">
      <c r="A241" s="13" t="s">
        <v>177</v>
      </c>
      <c r="B241" s="8" t="s">
        <v>78</v>
      </c>
      <c r="C241" s="14" t="s">
        <v>65</v>
      </c>
      <c r="D241" s="8">
        <v>2012</v>
      </c>
      <c r="E241" s="14">
        <v>2013</v>
      </c>
      <c r="F241" s="14" t="s">
        <v>101</v>
      </c>
      <c r="G241" s="11">
        <v>0.89129999999999998</v>
      </c>
      <c r="H241" s="11">
        <v>6.6100000000000006E-2</v>
      </c>
      <c r="I241" s="11">
        <v>0.17899999999999999</v>
      </c>
      <c r="J241" s="11">
        <v>0.28789999999999999</v>
      </c>
      <c r="K241" s="11">
        <v>0.31130000000000002</v>
      </c>
      <c r="L241" s="7"/>
      <c r="M241" s="7"/>
      <c r="N241" s="7"/>
      <c r="O241" s="7"/>
      <c r="P241" s="7"/>
    </row>
    <row r="242" spans="1:16">
      <c r="A242" s="13" t="s">
        <v>178</v>
      </c>
      <c r="B242" s="8" t="s">
        <v>77</v>
      </c>
      <c r="C242" s="14" t="s">
        <v>65</v>
      </c>
      <c r="D242" s="8">
        <v>2012</v>
      </c>
      <c r="E242" s="14">
        <v>2013</v>
      </c>
      <c r="F242" s="14" t="s">
        <v>101</v>
      </c>
      <c r="G242" s="11">
        <v>0.97840000000000005</v>
      </c>
      <c r="H242" s="11">
        <v>0.18149999999999999</v>
      </c>
      <c r="I242" s="11">
        <v>0.3261</v>
      </c>
      <c r="J242" s="11">
        <v>0.1263</v>
      </c>
      <c r="K242" s="11">
        <v>0.17630000000000001</v>
      </c>
      <c r="L242" s="7"/>
      <c r="M242" s="7"/>
      <c r="N242" s="7"/>
      <c r="O242" s="7"/>
      <c r="P242" s="7"/>
    </row>
    <row r="243" spans="1:16">
      <c r="A243" s="13" t="s">
        <v>179</v>
      </c>
      <c r="B243" s="8" t="s">
        <v>78</v>
      </c>
      <c r="C243" s="14" t="s">
        <v>65</v>
      </c>
      <c r="D243" s="8">
        <v>2012</v>
      </c>
      <c r="E243" s="14">
        <v>2013</v>
      </c>
      <c r="F243" s="14" t="s">
        <v>101</v>
      </c>
      <c r="G243" s="11">
        <v>0.96009999999999995</v>
      </c>
      <c r="H243" s="11">
        <v>3.5499999999999997E-2</v>
      </c>
      <c r="I243" s="11">
        <v>0.14219999999999999</v>
      </c>
      <c r="J243" s="11">
        <v>0.1588</v>
      </c>
      <c r="K243" s="11">
        <v>0.18010000000000001</v>
      </c>
      <c r="L243" s="7"/>
      <c r="M243" s="7"/>
      <c r="N243" s="7"/>
      <c r="O243" s="7"/>
      <c r="P243" s="7"/>
    </row>
    <row r="244" spans="1:16">
      <c r="A244" s="13" t="s">
        <v>180</v>
      </c>
      <c r="B244" s="8" t="s">
        <v>77</v>
      </c>
      <c r="C244" s="14" t="s">
        <v>65</v>
      </c>
      <c r="D244" s="8">
        <v>2012</v>
      </c>
      <c r="E244" s="14">
        <v>2013</v>
      </c>
      <c r="F244" s="14" t="s">
        <v>101</v>
      </c>
      <c r="G244" s="11">
        <v>0.95369999999999999</v>
      </c>
      <c r="H244" s="11">
        <v>8.8400000000000006E-2</v>
      </c>
      <c r="I244" s="11">
        <v>0.20930000000000001</v>
      </c>
      <c r="J244" s="11">
        <v>6.8400000000000002E-2</v>
      </c>
      <c r="K244" s="11">
        <v>0.1172</v>
      </c>
      <c r="L244" s="7"/>
      <c r="M244" s="7"/>
      <c r="N244" s="7"/>
      <c r="O244" s="7"/>
      <c r="P244" s="7"/>
    </row>
    <row r="245" spans="1:16">
      <c r="A245" s="13" t="s">
        <v>181</v>
      </c>
      <c r="B245" s="8" t="s">
        <v>77</v>
      </c>
      <c r="C245" s="14" t="s">
        <v>65</v>
      </c>
      <c r="D245" s="8">
        <v>2012</v>
      </c>
      <c r="E245" s="14">
        <v>2013</v>
      </c>
      <c r="F245" s="14" t="s">
        <v>101</v>
      </c>
      <c r="G245" s="11">
        <v>0.90549999999999997</v>
      </c>
      <c r="H245" s="11">
        <v>0.11260000000000001</v>
      </c>
      <c r="I245" s="11">
        <v>0.2137</v>
      </c>
      <c r="J245" s="11">
        <v>5.8599999999999999E-2</v>
      </c>
      <c r="K245" s="11">
        <v>0.1048</v>
      </c>
      <c r="L245" s="7"/>
      <c r="M245" s="7"/>
      <c r="N245" s="7"/>
      <c r="O245" s="7"/>
      <c r="P245" s="7"/>
    </row>
    <row r="246" spans="1:16">
      <c r="A246" s="13" t="s">
        <v>182</v>
      </c>
      <c r="B246" s="8" t="s">
        <v>78</v>
      </c>
      <c r="C246" s="14" t="s">
        <v>65</v>
      </c>
      <c r="D246" s="8">
        <v>2012</v>
      </c>
      <c r="E246" s="14">
        <v>2013</v>
      </c>
      <c r="F246" s="14" t="s">
        <v>101</v>
      </c>
      <c r="G246" s="11">
        <v>0.95679999999999998</v>
      </c>
      <c r="H246" s="11">
        <v>4.1700000000000001E-2</v>
      </c>
      <c r="I246" s="11">
        <v>0.1363</v>
      </c>
      <c r="J246" s="11">
        <v>0.2087</v>
      </c>
      <c r="K246" s="11">
        <v>0.2298</v>
      </c>
      <c r="L246" s="7"/>
      <c r="M246" s="7"/>
      <c r="N246" s="7"/>
      <c r="O246" s="7"/>
      <c r="P246" s="7"/>
    </row>
    <row r="247" spans="1:16">
      <c r="A247" s="56" t="s">
        <v>183</v>
      </c>
      <c r="B247" s="8" t="s">
        <v>66</v>
      </c>
      <c r="C247" s="14" t="s">
        <v>3</v>
      </c>
      <c r="D247" s="8">
        <v>2013</v>
      </c>
      <c r="E247" s="14">
        <v>2013</v>
      </c>
      <c r="F247" s="14" t="s">
        <v>101</v>
      </c>
      <c r="G247" s="11">
        <v>0.93689999999999996</v>
      </c>
      <c r="H247" s="11">
        <v>0.1353</v>
      </c>
      <c r="I247" s="11">
        <v>0.22209999999999999</v>
      </c>
      <c r="J247" s="11">
        <v>7.22E-2</v>
      </c>
      <c r="K247" s="11">
        <v>9.3899999999999997E-2</v>
      </c>
      <c r="L247" s="7"/>
      <c r="M247" s="7"/>
      <c r="N247" s="7"/>
      <c r="O247" s="7"/>
      <c r="P247" s="7"/>
    </row>
    <row r="248" spans="1:16">
      <c r="A248" s="56" t="s">
        <v>184</v>
      </c>
      <c r="B248" s="8" t="s">
        <v>77</v>
      </c>
      <c r="C248" s="14" t="s">
        <v>3</v>
      </c>
      <c r="D248" s="8">
        <v>2013</v>
      </c>
      <c r="E248" s="14">
        <v>2013</v>
      </c>
      <c r="F248" s="14" t="s">
        <v>101</v>
      </c>
      <c r="G248" s="11">
        <v>0.86619999999999997</v>
      </c>
      <c r="H248" s="11">
        <v>8.2299999999999998E-2</v>
      </c>
      <c r="I248" s="11">
        <v>0.18390000000000001</v>
      </c>
      <c r="J248" s="11">
        <v>4.99E-2</v>
      </c>
      <c r="K248" s="11">
        <v>9.5200000000000007E-2</v>
      </c>
      <c r="L248" s="7"/>
      <c r="M248" s="7"/>
      <c r="N248" s="7"/>
      <c r="O248" s="7"/>
      <c r="P248" s="7"/>
    </row>
    <row r="249" spans="1:16">
      <c r="A249" s="56" t="s">
        <v>185</v>
      </c>
      <c r="B249" s="8" t="s">
        <v>78</v>
      </c>
      <c r="C249" s="14" t="s">
        <v>3</v>
      </c>
      <c r="D249" s="8">
        <v>2013</v>
      </c>
      <c r="E249" s="14">
        <v>2013</v>
      </c>
      <c r="F249" s="14" t="s">
        <v>101</v>
      </c>
      <c r="G249" s="11">
        <v>0.92859999999999998</v>
      </c>
      <c r="H249" s="11">
        <v>0.1875</v>
      </c>
      <c r="I249" s="11">
        <v>0.1875</v>
      </c>
      <c r="J249" s="11">
        <v>0</v>
      </c>
      <c r="K249" s="11">
        <v>0.125</v>
      </c>
      <c r="L249" s="7"/>
      <c r="M249" s="7"/>
      <c r="N249" s="7"/>
      <c r="O249" s="7"/>
      <c r="P249" s="7"/>
    </row>
    <row r="250" spans="1:16">
      <c r="A250" s="56" t="s">
        <v>186</v>
      </c>
      <c r="B250" s="8" t="s">
        <v>78</v>
      </c>
      <c r="C250" s="14" t="s">
        <v>3</v>
      </c>
      <c r="D250" s="8">
        <v>2013</v>
      </c>
      <c r="E250" s="14">
        <v>2013</v>
      </c>
      <c r="F250" s="14" t="s">
        <v>101</v>
      </c>
      <c r="G250" s="11">
        <v>0.93120000000000003</v>
      </c>
      <c r="H250" s="11">
        <v>0.17080000000000001</v>
      </c>
      <c r="I250" s="11">
        <v>0.25619999999999998</v>
      </c>
      <c r="J250" s="11">
        <v>0.18859999999999999</v>
      </c>
      <c r="K250" s="11">
        <v>0.19570000000000001</v>
      </c>
      <c r="L250" s="7"/>
      <c r="M250" s="7"/>
      <c r="N250" s="7"/>
      <c r="O250" s="7"/>
      <c r="P250" s="7"/>
    </row>
    <row r="251" spans="1:16">
      <c r="A251" s="56" t="s">
        <v>187</v>
      </c>
      <c r="B251" s="8" t="s">
        <v>78</v>
      </c>
      <c r="C251" s="14" t="s">
        <v>3</v>
      </c>
      <c r="D251" s="8">
        <v>2013</v>
      </c>
      <c r="E251" s="14">
        <v>2013</v>
      </c>
      <c r="F251" s="14" t="s">
        <v>101</v>
      </c>
      <c r="G251" s="11">
        <v>0.95820000000000005</v>
      </c>
      <c r="H251" s="11">
        <v>0.14660000000000001</v>
      </c>
      <c r="I251" s="11">
        <v>0.21859999999999999</v>
      </c>
      <c r="J251" s="11">
        <v>0.217</v>
      </c>
      <c r="K251" s="11">
        <v>0.23430000000000001</v>
      </c>
      <c r="L251" s="7"/>
      <c r="M251" s="7"/>
      <c r="N251" s="7"/>
      <c r="O251" s="7"/>
      <c r="P251" s="7"/>
    </row>
    <row r="252" spans="1:16">
      <c r="A252" s="56" t="s">
        <v>188</v>
      </c>
      <c r="B252" s="8" t="s">
        <v>78</v>
      </c>
      <c r="C252" s="14" t="s">
        <v>3</v>
      </c>
      <c r="D252" s="8">
        <v>2013</v>
      </c>
      <c r="E252" s="14">
        <v>2013</v>
      </c>
      <c r="F252" s="14" t="s">
        <v>101</v>
      </c>
      <c r="G252" s="11">
        <v>0.96440000000000003</v>
      </c>
      <c r="H252" s="11">
        <v>0.12570000000000001</v>
      </c>
      <c r="I252" s="11">
        <v>0.19320000000000001</v>
      </c>
      <c r="J252" s="11">
        <v>0.13650000000000001</v>
      </c>
      <c r="K252" s="11">
        <v>0.15540000000000001</v>
      </c>
      <c r="L252" s="7"/>
      <c r="M252" s="7"/>
      <c r="N252" s="7"/>
      <c r="O252" s="7"/>
      <c r="P252" s="7"/>
    </row>
    <row r="253" spans="1:16">
      <c r="A253" s="56" t="s">
        <v>189</v>
      </c>
      <c r="B253" s="8" t="s">
        <v>78</v>
      </c>
      <c r="C253" s="14" t="s">
        <v>3</v>
      </c>
      <c r="D253" s="8">
        <v>2013</v>
      </c>
      <c r="E253" s="14">
        <v>2013</v>
      </c>
      <c r="F253" s="14" t="s">
        <v>101</v>
      </c>
      <c r="G253" s="11">
        <v>1</v>
      </c>
      <c r="H253" s="11">
        <v>0.20530000000000001</v>
      </c>
      <c r="I253" s="11">
        <v>0.2848</v>
      </c>
      <c r="J253" s="11">
        <v>0.1424</v>
      </c>
      <c r="K253" s="11">
        <v>0.15890000000000001</v>
      </c>
      <c r="L253" s="7"/>
      <c r="M253" s="7"/>
      <c r="N253" s="7"/>
      <c r="O253" s="7"/>
      <c r="P253" s="7"/>
    </row>
    <row r="254" spans="1:16">
      <c r="A254" s="56" t="s">
        <v>190</v>
      </c>
      <c r="B254" s="8" t="s">
        <v>77</v>
      </c>
      <c r="C254" s="14" t="s">
        <v>3</v>
      </c>
      <c r="D254" s="8">
        <v>2013</v>
      </c>
      <c r="E254" s="14">
        <v>2013</v>
      </c>
      <c r="F254" s="14" t="s">
        <v>101</v>
      </c>
      <c r="G254" s="11">
        <v>0.90680000000000005</v>
      </c>
      <c r="H254" s="11">
        <v>0.11459999999999999</v>
      </c>
      <c r="I254" s="11">
        <v>0.20930000000000001</v>
      </c>
      <c r="J254" s="11">
        <v>4.4299999999999999E-2</v>
      </c>
      <c r="K254" s="11">
        <v>8.14E-2</v>
      </c>
      <c r="L254" s="7"/>
      <c r="M254" s="7"/>
      <c r="N254" s="7"/>
      <c r="O254" s="7"/>
      <c r="P254" s="7"/>
    </row>
    <row r="255" spans="1:16">
      <c r="A255" s="56" t="s">
        <v>191</v>
      </c>
      <c r="B255" s="8" t="s">
        <v>78</v>
      </c>
      <c r="C255" s="14" t="s">
        <v>3</v>
      </c>
      <c r="D255" s="8">
        <v>2013</v>
      </c>
      <c r="E255" s="14">
        <v>2013</v>
      </c>
      <c r="F255" s="14" t="s">
        <v>101</v>
      </c>
      <c r="G255" s="11">
        <v>0.98809999999999998</v>
      </c>
      <c r="H255" s="11">
        <v>0.2485</v>
      </c>
      <c r="I255" s="11">
        <v>0.33579999999999999</v>
      </c>
      <c r="J255" s="11">
        <v>0.25</v>
      </c>
      <c r="K255" s="11">
        <v>0.26479999999999998</v>
      </c>
      <c r="L255" s="7"/>
      <c r="M255" s="7"/>
      <c r="N255" s="7"/>
      <c r="O255" s="7"/>
      <c r="P255" s="7"/>
    </row>
    <row r="256" spans="1:16">
      <c r="A256" s="56" t="s">
        <v>192</v>
      </c>
      <c r="B256" s="8" t="s">
        <v>78</v>
      </c>
      <c r="C256" s="14" t="s">
        <v>3</v>
      </c>
      <c r="D256" s="8">
        <v>2013</v>
      </c>
      <c r="E256" s="14">
        <v>2013</v>
      </c>
      <c r="F256" s="14" t="s">
        <v>101</v>
      </c>
      <c r="G256" s="11">
        <v>0.98819999999999997</v>
      </c>
      <c r="H256" s="11">
        <v>0.14749999999999999</v>
      </c>
      <c r="I256" s="11">
        <v>0.22439999999999999</v>
      </c>
      <c r="J256" s="11">
        <v>0.15629999999999999</v>
      </c>
      <c r="K256" s="11">
        <v>0.17560000000000001</v>
      </c>
      <c r="L256" s="7"/>
      <c r="M256" s="7"/>
      <c r="N256" s="7"/>
      <c r="O256" s="7"/>
      <c r="P256" s="7"/>
    </row>
    <row r="257" spans="1:16">
      <c r="A257" s="13" t="s">
        <v>134</v>
      </c>
      <c r="B257" s="8" t="s">
        <v>77</v>
      </c>
      <c r="C257" s="14" t="s">
        <v>3</v>
      </c>
      <c r="D257" s="8">
        <v>2013</v>
      </c>
      <c r="E257" s="14">
        <v>2013</v>
      </c>
      <c r="F257" s="14" t="s">
        <v>101</v>
      </c>
      <c r="G257" s="11">
        <v>0.97150000000000003</v>
      </c>
      <c r="H257" s="11">
        <v>0.12839999999999999</v>
      </c>
      <c r="I257" s="11">
        <v>0.24709999999999999</v>
      </c>
      <c r="J257" s="11">
        <v>5.0999999999999997E-2</v>
      </c>
      <c r="K257" s="11">
        <v>8.77E-2</v>
      </c>
      <c r="L257" s="7"/>
      <c r="M257" s="7"/>
      <c r="N257" s="7"/>
      <c r="O257" s="7"/>
      <c r="P257" s="7"/>
    </row>
    <row r="258" spans="1:16">
      <c r="A258" s="13" t="s">
        <v>135</v>
      </c>
      <c r="B258" s="8" t="s">
        <v>78</v>
      </c>
      <c r="C258" s="14" t="s">
        <v>3</v>
      </c>
      <c r="D258" s="8">
        <v>2013</v>
      </c>
      <c r="E258" s="14">
        <v>2013</v>
      </c>
      <c r="F258" s="14" t="s">
        <v>101</v>
      </c>
      <c r="G258" s="11">
        <v>1</v>
      </c>
      <c r="H258" s="11">
        <v>0.20250000000000001</v>
      </c>
      <c r="I258" s="11">
        <v>0.28310000000000002</v>
      </c>
      <c r="J258" s="11">
        <v>0.1467</v>
      </c>
      <c r="K258" s="11">
        <v>0.15909999999999999</v>
      </c>
      <c r="L258" s="7"/>
      <c r="M258" s="7"/>
      <c r="N258" s="7"/>
      <c r="O258" s="7"/>
      <c r="P258" s="7"/>
    </row>
    <row r="259" spans="1:16">
      <c r="A259" s="13" t="s">
        <v>136</v>
      </c>
      <c r="B259" s="8" t="s">
        <v>78</v>
      </c>
      <c r="C259" s="14" t="s">
        <v>3</v>
      </c>
      <c r="D259" s="8">
        <v>2013</v>
      </c>
      <c r="E259" s="14">
        <v>2013</v>
      </c>
      <c r="F259" s="14" t="s">
        <v>101</v>
      </c>
      <c r="G259" s="11">
        <v>0.89980000000000004</v>
      </c>
      <c r="H259" s="11">
        <v>0.13739999999999999</v>
      </c>
      <c r="I259" s="11">
        <v>0.21429999999999999</v>
      </c>
      <c r="J259" s="11">
        <v>0.1986</v>
      </c>
      <c r="K259" s="11">
        <v>0.22839999999999999</v>
      </c>
      <c r="L259" s="7"/>
      <c r="M259" s="7"/>
      <c r="N259" s="7"/>
      <c r="O259" s="7"/>
      <c r="P259" s="7"/>
    </row>
    <row r="260" spans="1:16">
      <c r="A260" s="13" t="s">
        <v>137</v>
      </c>
      <c r="B260" s="8" t="s">
        <v>78</v>
      </c>
      <c r="C260" s="14" t="s">
        <v>3</v>
      </c>
      <c r="D260" s="8">
        <v>2013</v>
      </c>
      <c r="E260" s="14">
        <v>2013</v>
      </c>
      <c r="F260" s="14" t="s">
        <v>101</v>
      </c>
      <c r="G260" s="11">
        <v>0.98660000000000003</v>
      </c>
      <c r="H260" s="11">
        <v>0.1933</v>
      </c>
      <c r="I260" s="11">
        <v>0.27460000000000001</v>
      </c>
      <c r="J260" s="11">
        <v>0.15609999999999999</v>
      </c>
      <c r="K260" s="11">
        <v>0.17649999999999999</v>
      </c>
      <c r="L260" s="7"/>
      <c r="M260" s="7"/>
      <c r="N260" s="7"/>
      <c r="O260" s="7"/>
      <c r="P260" s="7"/>
    </row>
    <row r="261" spans="1:16">
      <c r="A261" s="13" t="s">
        <v>138</v>
      </c>
      <c r="B261" s="8" t="s">
        <v>78</v>
      </c>
      <c r="C261" s="14" t="s">
        <v>3</v>
      </c>
      <c r="D261" s="8">
        <v>2013</v>
      </c>
      <c r="E261" s="14">
        <v>2013</v>
      </c>
      <c r="F261" s="14" t="s">
        <v>101</v>
      </c>
      <c r="G261" s="11">
        <v>0.98399999999999999</v>
      </c>
      <c r="H261" s="11">
        <v>0.15290000000000001</v>
      </c>
      <c r="I261" s="11">
        <v>0.20380000000000001</v>
      </c>
      <c r="J261" s="11">
        <v>0.14330000000000001</v>
      </c>
      <c r="K261" s="11">
        <v>0.15290000000000001</v>
      </c>
      <c r="L261" s="7"/>
      <c r="M261" s="7"/>
      <c r="N261" s="7"/>
      <c r="O261" s="7"/>
      <c r="P261" s="7"/>
    </row>
    <row r="262" spans="1:16">
      <c r="A262" s="13" t="s">
        <v>139</v>
      </c>
      <c r="B262" s="8" t="s">
        <v>78</v>
      </c>
      <c r="C262" s="14" t="s">
        <v>3</v>
      </c>
      <c r="D262" s="8">
        <v>2013</v>
      </c>
      <c r="E262" s="14">
        <v>2013</v>
      </c>
      <c r="F262" s="14" t="s">
        <v>101</v>
      </c>
      <c r="G262" s="11">
        <v>0.9556</v>
      </c>
      <c r="H262" s="11">
        <v>0.2293</v>
      </c>
      <c r="I262" s="11">
        <v>0.31</v>
      </c>
      <c r="J262" s="11">
        <v>0.1245</v>
      </c>
      <c r="K262" s="11">
        <v>0.14710000000000001</v>
      </c>
      <c r="L262" s="7"/>
      <c r="M262" s="7"/>
      <c r="N262" s="7"/>
      <c r="O262" s="7"/>
      <c r="P262" s="7"/>
    </row>
    <row r="263" spans="1:16">
      <c r="A263" s="13" t="s">
        <v>140</v>
      </c>
      <c r="B263" s="8" t="s">
        <v>78</v>
      </c>
      <c r="C263" s="14" t="s">
        <v>3</v>
      </c>
      <c r="D263" s="8">
        <v>2013</v>
      </c>
      <c r="E263" s="14">
        <v>2013</v>
      </c>
      <c r="F263" s="14" t="s">
        <v>101</v>
      </c>
      <c r="G263" s="11">
        <v>0.95350000000000001</v>
      </c>
      <c r="H263" s="11">
        <v>0.2024</v>
      </c>
      <c r="I263" s="11">
        <v>0.28420000000000001</v>
      </c>
      <c r="J263" s="11">
        <v>0.15989999999999999</v>
      </c>
      <c r="K263" s="11">
        <v>0.17979999999999999</v>
      </c>
      <c r="L263" s="7"/>
      <c r="M263" s="7"/>
      <c r="N263" s="7"/>
      <c r="O263" s="7"/>
      <c r="P263" s="7"/>
    </row>
    <row r="264" spans="1:16">
      <c r="A264" s="13" t="s">
        <v>141</v>
      </c>
      <c r="B264" s="8" t="s">
        <v>78</v>
      </c>
      <c r="C264" s="14" t="s">
        <v>3</v>
      </c>
      <c r="D264" s="8">
        <v>2013</v>
      </c>
      <c r="E264" s="14">
        <v>2013</v>
      </c>
      <c r="F264" s="14" t="s">
        <v>101</v>
      </c>
      <c r="G264" s="11">
        <v>0.95179999999999998</v>
      </c>
      <c r="H264" s="11">
        <v>0.1065</v>
      </c>
      <c r="I264" s="11">
        <v>0.1754</v>
      </c>
      <c r="J264" s="11">
        <v>0.21360000000000001</v>
      </c>
      <c r="K264" s="11">
        <v>0.24429999999999999</v>
      </c>
      <c r="L264" s="7"/>
      <c r="M264" s="7"/>
      <c r="N264" s="7"/>
      <c r="O264" s="7"/>
      <c r="P264" s="7"/>
    </row>
    <row r="265" spans="1:16">
      <c r="A265" s="13" t="s">
        <v>142</v>
      </c>
      <c r="B265" s="8" t="s">
        <v>78</v>
      </c>
      <c r="C265" s="14" t="s">
        <v>3</v>
      </c>
      <c r="D265" s="8">
        <v>2013</v>
      </c>
      <c r="E265" s="14">
        <v>2013</v>
      </c>
      <c r="F265" s="14" t="s">
        <v>101</v>
      </c>
      <c r="G265" s="11">
        <v>0.92120000000000002</v>
      </c>
      <c r="H265" s="11">
        <v>0.16109999999999999</v>
      </c>
      <c r="I265" s="11">
        <v>0.251</v>
      </c>
      <c r="J265" s="11">
        <v>0.16739999999999999</v>
      </c>
      <c r="K265" s="11">
        <v>0.1946</v>
      </c>
      <c r="L265" s="7"/>
      <c r="M265" s="7"/>
      <c r="N265" s="7"/>
      <c r="O265" s="7"/>
      <c r="P265" s="7"/>
    </row>
    <row r="266" spans="1:16">
      <c r="A266" s="13" t="s">
        <v>143</v>
      </c>
      <c r="B266" s="8" t="s">
        <v>79</v>
      </c>
      <c r="C266" s="14" t="s">
        <v>3</v>
      </c>
      <c r="D266" s="8">
        <v>2013</v>
      </c>
      <c r="E266" s="14">
        <v>2013</v>
      </c>
      <c r="F266" s="14" t="s">
        <v>101</v>
      </c>
      <c r="G266" s="11">
        <v>0.95140000000000002</v>
      </c>
      <c r="H266" s="11">
        <v>0.11310000000000001</v>
      </c>
      <c r="I266" s="11">
        <v>0.19370000000000001</v>
      </c>
      <c r="J266" s="11">
        <v>1.1299999999999999E-2</v>
      </c>
      <c r="K266" s="11">
        <v>1.61E-2</v>
      </c>
      <c r="L266" s="7"/>
      <c r="M266" s="7"/>
      <c r="N266" s="7"/>
      <c r="O266" s="7"/>
      <c r="P266" s="7"/>
    </row>
    <row r="267" spans="1:16">
      <c r="A267" s="13" t="s">
        <v>144</v>
      </c>
      <c r="B267" s="8" t="s">
        <v>78</v>
      </c>
      <c r="C267" s="14" t="s">
        <v>3</v>
      </c>
      <c r="D267" s="8">
        <v>2013</v>
      </c>
      <c r="E267" s="14">
        <v>2013</v>
      </c>
      <c r="F267" s="14" t="s">
        <v>101</v>
      </c>
      <c r="G267" s="11">
        <v>0.98319999999999996</v>
      </c>
      <c r="H267" s="11">
        <v>0.1867</v>
      </c>
      <c r="I267" s="11">
        <v>0.27750000000000002</v>
      </c>
      <c r="J267" s="11">
        <v>0.153</v>
      </c>
      <c r="K267" s="11">
        <v>0.1804</v>
      </c>
      <c r="L267" s="7"/>
      <c r="M267" s="7"/>
      <c r="N267" s="7"/>
      <c r="O267" s="7"/>
      <c r="P267" s="7"/>
    </row>
    <row r="268" spans="1:16">
      <c r="A268" s="13" t="s">
        <v>145</v>
      </c>
      <c r="B268" s="8" t="s">
        <v>78</v>
      </c>
      <c r="C268" s="14" t="s">
        <v>3</v>
      </c>
      <c r="D268" s="8">
        <v>2013</v>
      </c>
      <c r="E268" s="14">
        <v>2013</v>
      </c>
      <c r="F268" s="14" t="s">
        <v>101</v>
      </c>
      <c r="G268" s="11">
        <v>0.93279999999999996</v>
      </c>
      <c r="H268" s="11">
        <v>0.16220000000000001</v>
      </c>
      <c r="I268" s="11">
        <v>0.22159999999999999</v>
      </c>
      <c r="J268" s="11">
        <v>0.13469999999999999</v>
      </c>
      <c r="K268" s="11">
        <v>0.15690000000000001</v>
      </c>
      <c r="L268" s="7"/>
      <c r="M268" s="7"/>
      <c r="N268" s="7"/>
      <c r="O268" s="7"/>
      <c r="P268" s="7"/>
    </row>
    <row r="269" spans="1:16">
      <c r="A269" s="13" t="s">
        <v>146</v>
      </c>
      <c r="B269" s="8" t="s">
        <v>78</v>
      </c>
      <c r="C269" s="14" t="s">
        <v>3</v>
      </c>
      <c r="D269" s="8">
        <v>2013</v>
      </c>
      <c r="E269" s="14">
        <v>2013</v>
      </c>
      <c r="F269" s="14" t="s">
        <v>101</v>
      </c>
      <c r="G269" s="11">
        <v>0.93810000000000004</v>
      </c>
      <c r="H269" s="11">
        <v>0.14130000000000001</v>
      </c>
      <c r="I269" s="11">
        <v>0.18729999999999999</v>
      </c>
      <c r="J269" s="11">
        <v>0.1449</v>
      </c>
      <c r="K269" s="11">
        <v>0.1696</v>
      </c>
      <c r="L269" s="7"/>
      <c r="M269" s="7"/>
      <c r="N269" s="7"/>
      <c r="O269" s="7"/>
      <c r="P269" s="7"/>
    </row>
    <row r="270" spans="1:16">
      <c r="A270" s="13" t="s">
        <v>147</v>
      </c>
      <c r="B270" s="8" t="s">
        <v>78</v>
      </c>
      <c r="C270" s="14" t="s">
        <v>3</v>
      </c>
      <c r="D270" s="8">
        <v>2013</v>
      </c>
      <c r="E270" s="14">
        <v>2013</v>
      </c>
      <c r="F270" s="14" t="s">
        <v>101</v>
      </c>
      <c r="G270" s="11">
        <v>0.98860000000000003</v>
      </c>
      <c r="H270" s="11">
        <v>0.21590000000000001</v>
      </c>
      <c r="I270" s="11">
        <v>0.32200000000000001</v>
      </c>
      <c r="J270" s="11">
        <v>0.16200000000000001</v>
      </c>
      <c r="K270" s="11">
        <v>0.19939999999999999</v>
      </c>
      <c r="L270" s="7"/>
      <c r="M270" s="7"/>
      <c r="N270" s="7"/>
      <c r="O270" s="7"/>
      <c r="P270" s="7"/>
    </row>
    <row r="271" spans="1:16">
      <c r="A271" s="13" t="s">
        <v>148</v>
      </c>
      <c r="B271" s="8" t="s">
        <v>78</v>
      </c>
      <c r="C271" s="14" t="s">
        <v>3</v>
      </c>
      <c r="D271" s="8">
        <v>2013</v>
      </c>
      <c r="E271" s="14">
        <v>2013</v>
      </c>
      <c r="F271" s="14" t="s">
        <v>101</v>
      </c>
      <c r="G271" s="11">
        <v>0.99080000000000001</v>
      </c>
      <c r="H271" s="11">
        <v>0.20349999999999999</v>
      </c>
      <c r="I271" s="11">
        <v>0.29580000000000001</v>
      </c>
      <c r="J271" s="11">
        <v>0.18909999999999999</v>
      </c>
      <c r="K271" s="11">
        <v>0.2097</v>
      </c>
      <c r="L271" s="7"/>
      <c r="M271" s="7"/>
      <c r="N271" s="7"/>
      <c r="O271" s="7"/>
      <c r="P271" s="7"/>
    </row>
    <row r="272" spans="1:16">
      <c r="A272" s="13" t="s">
        <v>149</v>
      </c>
      <c r="B272" s="8" t="s">
        <v>78</v>
      </c>
      <c r="C272" s="14" t="s">
        <v>3</v>
      </c>
      <c r="D272" s="8">
        <v>2013</v>
      </c>
      <c r="E272" s="14">
        <v>2013</v>
      </c>
      <c r="F272" s="14" t="s">
        <v>101</v>
      </c>
      <c r="G272" s="11">
        <v>0.94550000000000001</v>
      </c>
      <c r="H272" s="11">
        <v>0.22500000000000001</v>
      </c>
      <c r="I272" s="11">
        <v>0.34379999999999999</v>
      </c>
      <c r="J272" s="11">
        <v>0.1125</v>
      </c>
      <c r="K272" s="11">
        <v>0.1313</v>
      </c>
      <c r="L272" s="7"/>
      <c r="M272" s="7"/>
      <c r="N272" s="7"/>
      <c r="O272" s="7"/>
      <c r="P272" s="7"/>
    </row>
    <row r="273" spans="1:16">
      <c r="A273" s="13" t="s">
        <v>150</v>
      </c>
      <c r="B273" s="8" t="s">
        <v>78</v>
      </c>
      <c r="C273" s="14" t="s">
        <v>3</v>
      </c>
      <c r="D273" s="8">
        <v>2013</v>
      </c>
      <c r="E273" s="14">
        <v>2013</v>
      </c>
      <c r="F273" s="14" t="s">
        <v>101</v>
      </c>
      <c r="G273" s="11">
        <v>0.89090000000000003</v>
      </c>
      <c r="H273" s="11">
        <v>0.10730000000000001</v>
      </c>
      <c r="I273" s="11">
        <v>0.1469</v>
      </c>
      <c r="J273" s="11">
        <v>3.39E-2</v>
      </c>
      <c r="K273" s="11">
        <v>8.4699999999999998E-2</v>
      </c>
      <c r="L273" s="7"/>
      <c r="M273" s="7"/>
      <c r="N273" s="7"/>
      <c r="O273" s="7"/>
      <c r="P273" s="7"/>
    </row>
    <row r="274" spans="1:16">
      <c r="A274" s="13" t="s">
        <v>151</v>
      </c>
      <c r="B274" s="8" t="s">
        <v>78</v>
      </c>
      <c r="C274" s="14" t="s">
        <v>3</v>
      </c>
      <c r="D274" s="8">
        <v>2013</v>
      </c>
      <c r="E274" s="14">
        <v>2013</v>
      </c>
      <c r="F274" s="14" t="s">
        <v>101</v>
      </c>
      <c r="G274" s="11">
        <v>0.99539999999999995</v>
      </c>
      <c r="H274" s="11">
        <v>0.16839999999999999</v>
      </c>
      <c r="I274" s="11">
        <v>0.22370000000000001</v>
      </c>
      <c r="J274" s="11">
        <v>0.10009999999999999</v>
      </c>
      <c r="K274" s="11">
        <v>0.1116</v>
      </c>
      <c r="L274" s="7"/>
      <c r="M274" s="7"/>
      <c r="N274" s="7"/>
      <c r="O274" s="7"/>
      <c r="P274" s="7"/>
    </row>
    <row r="275" spans="1:16">
      <c r="A275" s="13" t="s">
        <v>152</v>
      </c>
      <c r="B275" s="8" t="s">
        <v>78</v>
      </c>
      <c r="C275" s="14" t="s">
        <v>3</v>
      </c>
      <c r="D275" s="8">
        <v>2013</v>
      </c>
      <c r="E275" s="14">
        <v>2013</v>
      </c>
      <c r="F275" s="14" t="s">
        <v>101</v>
      </c>
      <c r="G275" s="11">
        <v>0.96950000000000003</v>
      </c>
      <c r="H275" s="11">
        <v>0.1108</v>
      </c>
      <c r="I275" s="11">
        <v>0.17949999999999999</v>
      </c>
      <c r="J275" s="11">
        <v>0.24809999999999999</v>
      </c>
      <c r="K275" s="11">
        <v>0.27460000000000001</v>
      </c>
      <c r="L275" s="7"/>
      <c r="M275" s="7"/>
      <c r="N275" s="7"/>
      <c r="O275" s="7"/>
      <c r="P275" s="7"/>
    </row>
    <row r="276" spans="1:16">
      <c r="A276" s="13" t="s">
        <v>153</v>
      </c>
      <c r="B276" s="8" t="s">
        <v>78</v>
      </c>
      <c r="C276" s="14" t="s">
        <v>3</v>
      </c>
      <c r="D276" s="8">
        <v>2013</v>
      </c>
      <c r="E276" s="14">
        <v>2013</v>
      </c>
      <c r="F276" s="14" t="s">
        <v>101</v>
      </c>
      <c r="G276" s="11">
        <v>0.9446</v>
      </c>
      <c r="H276" s="11">
        <v>0.12909999999999999</v>
      </c>
      <c r="I276" s="11">
        <v>0.20660000000000001</v>
      </c>
      <c r="J276" s="11">
        <v>0.1166</v>
      </c>
      <c r="K276" s="11">
        <v>0.1346</v>
      </c>
      <c r="L276" s="7"/>
      <c r="M276" s="7"/>
      <c r="N276" s="7"/>
      <c r="O276" s="7"/>
      <c r="P276" s="7"/>
    </row>
    <row r="277" spans="1:16">
      <c r="A277" s="13" t="s">
        <v>154</v>
      </c>
      <c r="B277" s="8" t="s">
        <v>77</v>
      </c>
      <c r="C277" s="14" t="s">
        <v>3</v>
      </c>
      <c r="D277" s="8">
        <v>2013</v>
      </c>
      <c r="E277" s="14">
        <v>2013</v>
      </c>
      <c r="F277" s="14" t="s">
        <v>101</v>
      </c>
      <c r="G277" s="11">
        <v>0.99280000000000002</v>
      </c>
      <c r="H277" s="11">
        <v>8.7099999999999997E-2</v>
      </c>
      <c r="I277" s="11">
        <v>0.17699999999999999</v>
      </c>
      <c r="J277" s="11">
        <v>4.2700000000000002E-2</v>
      </c>
      <c r="K277" s="11">
        <v>7.2300000000000003E-2</v>
      </c>
      <c r="L277" s="7"/>
      <c r="M277" s="7"/>
      <c r="N277" s="7"/>
      <c r="O277" s="7"/>
      <c r="P277" s="7"/>
    </row>
    <row r="278" spans="1:16">
      <c r="A278" s="13" t="s">
        <v>155</v>
      </c>
      <c r="B278" s="8" t="s">
        <v>77</v>
      </c>
      <c r="C278" s="14" t="s">
        <v>3</v>
      </c>
      <c r="D278" s="8">
        <v>2013</v>
      </c>
      <c r="E278" s="14">
        <v>2013</v>
      </c>
      <c r="F278" s="14" t="s">
        <v>101</v>
      </c>
      <c r="G278" s="11">
        <v>0.96679999999999999</v>
      </c>
      <c r="H278" s="11">
        <v>8.5999999999999993E-2</v>
      </c>
      <c r="I278" s="11">
        <v>0.16980000000000001</v>
      </c>
      <c r="J278" s="11">
        <v>3.3500000000000002E-2</v>
      </c>
      <c r="K278" s="11">
        <v>5.8700000000000002E-2</v>
      </c>
      <c r="L278" s="7"/>
      <c r="M278" s="7"/>
      <c r="N278" s="7"/>
      <c r="O278" s="7"/>
      <c r="P278" s="7"/>
    </row>
    <row r="279" spans="1:16">
      <c r="A279" s="13" t="s">
        <v>156</v>
      </c>
      <c r="B279" s="8" t="s">
        <v>78</v>
      </c>
      <c r="C279" s="14" t="s">
        <v>3</v>
      </c>
      <c r="D279" s="8">
        <v>2013</v>
      </c>
      <c r="E279" s="14">
        <v>2013</v>
      </c>
      <c r="F279" s="14" t="s">
        <v>101</v>
      </c>
      <c r="G279" s="11">
        <v>0.98109999999999997</v>
      </c>
      <c r="H279" s="11">
        <v>0.17069999999999999</v>
      </c>
      <c r="I279" s="11">
        <v>0.22750000000000001</v>
      </c>
      <c r="J279" s="11">
        <v>0.1168</v>
      </c>
      <c r="K279" s="11">
        <v>0.1198</v>
      </c>
      <c r="L279" s="7"/>
      <c r="M279" s="7"/>
      <c r="N279" s="7"/>
      <c r="O279" s="7"/>
      <c r="P279" s="7"/>
    </row>
    <row r="280" spans="1:16">
      <c r="A280" s="13" t="s">
        <v>157</v>
      </c>
      <c r="B280" s="8" t="s">
        <v>78</v>
      </c>
      <c r="C280" s="14" t="s">
        <v>3</v>
      </c>
      <c r="D280" s="8">
        <v>2013</v>
      </c>
      <c r="E280" s="14">
        <v>2013</v>
      </c>
      <c r="F280" s="14" t="s">
        <v>101</v>
      </c>
      <c r="G280" s="11">
        <v>0.95799999999999996</v>
      </c>
      <c r="H280" s="11">
        <v>0.18240000000000001</v>
      </c>
      <c r="I280" s="11">
        <v>0.25790000000000002</v>
      </c>
      <c r="J280" s="11">
        <v>0.14030000000000001</v>
      </c>
      <c r="K280" s="11">
        <v>0.1608</v>
      </c>
      <c r="L280" s="7"/>
      <c r="M280" s="7"/>
      <c r="N280" s="7"/>
      <c r="O280" s="7"/>
      <c r="P280" s="7"/>
    </row>
    <row r="281" spans="1:16">
      <c r="A281" s="13" t="s">
        <v>158</v>
      </c>
      <c r="B281" s="8" t="s">
        <v>77</v>
      </c>
      <c r="C281" s="14" t="s">
        <v>3</v>
      </c>
      <c r="D281" s="8">
        <v>2013</v>
      </c>
      <c r="E281" s="14">
        <v>2013</v>
      </c>
      <c r="F281" s="14" t="s">
        <v>101</v>
      </c>
      <c r="G281" s="11">
        <v>0.95569999999999999</v>
      </c>
      <c r="H281" s="11">
        <v>9.4399999999999998E-2</v>
      </c>
      <c r="I281" s="11">
        <v>0.18149999999999999</v>
      </c>
      <c r="J281" s="11">
        <v>4.8099999999999997E-2</v>
      </c>
      <c r="K281" s="11">
        <v>8.1900000000000001E-2</v>
      </c>
      <c r="L281" s="7"/>
      <c r="M281" s="7"/>
      <c r="N281" s="7"/>
      <c r="O281" s="7"/>
      <c r="P281" s="7"/>
    </row>
    <row r="282" spans="1:16">
      <c r="A282" s="13" t="s">
        <v>159</v>
      </c>
      <c r="B282" s="8" t="s">
        <v>78</v>
      </c>
      <c r="C282" s="14" t="s">
        <v>3</v>
      </c>
      <c r="D282" s="8">
        <v>2013</v>
      </c>
      <c r="E282" s="14">
        <v>2013</v>
      </c>
      <c r="F282" s="14" t="s">
        <v>101</v>
      </c>
      <c r="G282" s="11">
        <v>0.97750000000000004</v>
      </c>
      <c r="H282" s="11">
        <v>0.17069999999999999</v>
      </c>
      <c r="I282" s="11">
        <v>0.23680000000000001</v>
      </c>
      <c r="J282" s="11">
        <v>0.1202</v>
      </c>
      <c r="K282" s="11">
        <v>0.1394</v>
      </c>
      <c r="L282" s="7"/>
      <c r="M282" s="7"/>
      <c r="N282" s="7"/>
      <c r="O282" s="7"/>
      <c r="P282" s="7"/>
    </row>
    <row r="283" spans="1:16">
      <c r="A283" s="13" t="s">
        <v>160</v>
      </c>
      <c r="B283" s="8" t="s">
        <v>78</v>
      </c>
      <c r="C283" s="14" t="s">
        <v>3</v>
      </c>
      <c r="D283" s="8">
        <v>2013</v>
      </c>
      <c r="E283" s="14">
        <v>2013</v>
      </c>
      <c r="F283" s="14" t="s">
        <v>101</v>
      </c>
      <c r="G283" s="11">
        <v>0.92679999999999996</v>
      </c>
      <c r="H283" s="11">
        <v>0.21779999999999999</v>
      </c>
      <c r="I283" s="11">
        <v>0.28589999999999999</v>
      </c>
      <c r="J283" s="11">
        <v>0.1492</v>
      </c>
      <c r="K283" s="11">
        <v>0.1651</v>
      </c>
      <c r="L283" s="7"/>
      <c r="M283" s="7"/>
      <c r="N283" s="7"/>
      <c r="O283" s="7"/>
      <c r="P283" s="7"/>
    </row>
    <row r="284" spans="1:16">
      <c r="A284" s="13" t="s">
        <v>161</v>
      </c>
      <c r="B284" s="8" t="s">
        <v>77</v>
      </c>
      <c r="C284" s="14" t="s">
        <v>3</v>
      </c>
      <c r="D284" s="8">
        <v>2013</v>
      </c>
      <c r="E284" s="14">
        <v>2013</v>
      </c>
      <c r="F284" s="14" t="s">
        <v>101</v>
      </c>
      <c r="G284" s="11">
        <v>0.9143</v>
      </c>
      <c r="H284" s="11">
        <v>0.1158</v>
      </c>
      <c r="I284" s="11">
        <v>0.22689999999999999</v>
      </c>
      <c r="J284" s="11">
        <v>2.7799999999999998E-2</v>
      </c>
      <c r="K284" s="11">
        <v>5.5300000000000002E-2</v>
      </c>
      <c r="L284" s="7"/>
      <c r="M284" s="7"/>
      <c r="N284" s="7"/>
      <c r="O284" s="7"/>
      <c r="P284" s="7"/>
    </row>
    <row r="285" spans="1:16">
      <c r="A285" s="13" t="s">
        <v>162</v>
      </c>
      <c r="B285" s="8" t="s">
        <v>77</v>
      </c>
      <c r="C285" s="14" t="s">
        <v>3</v>
      </c>
      <c r="D285" s="8">
        <v>2013</v>
      </c>
      <c r="E285" s="14">
        <v>2013</v>
      </c>
      <c r="F285" s="14" t="s">
        <v>101</v>
      </c>
      <c r="G285" s="11">
        <v>0.75280000000000002</v>
      </c>
      <c r="H285" s="11">
        <v>0.1028</v>
      </c>
      <c r="I285" s="11">
        <v>0.20530000000000001</v>
      </c>
      <c r="J285" s="11">
        <v>0.08</v>
      </c>
      <c r="K285" s="11">
        <v>0.1164</v>
      </c>
      <c r="L285" s="7"/>
      <c r="M285" s="7"/>
      <c r="N285" s="7"/>
      <c r="O285" s="7"/>
      <c r="P285" s="7"/>
    </row>
    <row r="286" spans="1:16">
      <c r="A286" s="13" t="s">
        <v>163</v>
      </c>
      <c r="B286" s="8" t="s">
        <v>78</v>
      </c>
      <c r="C286" s="14" t="s">
        <v>3</v>
      </c>
      <c r="D286" s="8">
        <v>2013</v>
      </c>
      <c r="E286" s="14">
        <v>2013</v>
      </c>
      <c r="F286" s="14" t="s">
        <v>101</v>
      </c>
      <c r="G286" s="11">
        <v>0.97460000000000002</v>
      </c>
      <c r="H286" s="11">
        <v>0.1981</v>
      </c>
      <c r="I286" s="11">
        <v>0.2596</v>
      </c>
      <c r="J286" s="11">
        <v>0.13980000000000001</v>
      </c>
      <c r="K286" s="11">
        <v>0.15690000000000001</v>
      </c>
      <c r="L286" s="7"/>
      <c r="M286" s="7"/>
      <c r="N286" s="7"/>
      <c r="O286" s="7"/>
      <c r="P286" s="7"/>
    </row>
    <row r="287" spans="1:16">
      <c r="A287" s="13" t="s">
        <v>164</v>
      </c>
      <c r="B287" s="8" t="s">
        <v>77</v>
      </c>
      <c r="C287" s="14" t="s">
        <v>3</v>
      </c>
      <c r="D287" s="8">
        <v>2013</v>
      </c>
      <c r="E287" s="14">
        <v>2013</v>
      </c>
      <c r="F287" s="14" t="s">
        <v>101</v>
      </c>
      <c r="G287" s="11">
        <v>0.89810000000000001</v>
      </c>
      <c r="H287" s="11">
        <v>6.6000000000000003E-2</v>
      </c>
      <c r="I287" s="11">
        <v>0.15029999999999999</v>
      </c>
      <c r="J287" s="11">
        <v>0.03</v>
      </c>
      <c r="K287" s="11">
        <v>5.3999999999999999E-2</v>
      </c>
      <c r="L287" s="7"/>
      <c r="M287" s="7"/>
      <c r="N287" s="7"/>
      <c r="O287" s="7"/>
      <c r="P287" s="7"/>
    </row>
    <row r="288" spans="1:16">
      <c r="A288" s="13" t="s">
        <v>165</v>
      </c>
      <c r="B288" s="8" t="s">
        <v>77</v>
      </c>
      <c r="C288" s="14" t="s">
        <v>3</v>
      </c>
      <c r="D288" s="8">
        <v>2013</v>
      </c>
      <c r="E288" s="14">
        <v>2013</v>
      </c>
      <c r="F288" s="14" t="s">
        <v>101</v>
      </c>
      <c r="G288" s="11">
        <v>0.81130000000000002</v>
      </c>
      <c r="H288" s="11">
        <v>7.7100000000000002E-2</v>
      </c>
      <c r="I288" s="11">
        <v>0.1636</v>
      </c>
      <c r="J288" s="11">
        <v>3.7900000000000003E-2</v>
      </c>
      <c r="K288" s="11">
        <v>6.7000000000000004E-2</v>
      </c>
      <c r="L288" s="7"/>
      <c r="M288" s="7"/>
      <c r="N288" s="7"/>
      <c r="O288" s="7"/>
      <c r="P288" s="7"/>
    </row>
    <row r="289" spans="1:16">
      <c r="A289" s="13" t="s">
        <v>166</v>
      </c>
      <c r="B289" s="8" t="s">
        <v>77</v>
      </c>
      <c r="C289" s="14" t="s">
        <v>3</v>
      </c>
      <c r="D289" s="8">
        <v>2013</v>
      </c>
      <c r="E289" s="14">
        <v>2013</v>
      </c>
      <c r="F289" s="14" t="s">
        <v>101</v>
      </c>
      <c r="G289" s="11">
        <v>0.92159999999999997</v>
      </c>
      <c r="H289" s="11">
        <v>9.8400000000000001E-2</v>
      </c>
      <c r="I289" s="11">
        <v>0.18679999999999999</v>
      </c>
      <c r="J289" s="11">
        <v>4.8399999999999999E-2</v>
      </c>
      <c r="K289" s="11">
        <v>7.3899999999999993E-2</v>
      </c>
      <c r="L289" s="7"/>
      <c r="M289" s="7"/>
      <c r="N289" s="7"/>
      <c r="O289" s="7"/>
      <c r="P289" s="7"/>
    </row>
    <row r="290" spans="1:16">
      <c r="A290" s="13" t="s">
        <v>167</v>
      </c>
      <c r="B290" s="8" t="s">
        <v>77</v>
      </c>
      <c r="C290" s="14" t="s">
        <v>3</v>
      </c>
      <c r="D290" s="8">
        <v>2013</v>
      </c>
      <c r="E290" s="14">
        <v>2013</v>
      </c>
      <c r="F290" s="14" t="s">
        <v>101</v>
      </c>
      <c r="G290" s="11">
        <v>0.87039999999999995</v>
      </c>
      <c r="H290" s="11">
        <v>5.7099999999999998E-2</v>
      </c>
      <c r="I290" s="11">
        <v>0.13569999999999999</v>
      </c>
      <c r="J290" s="11">
        <v>1.06E-2</v>
      </c>
      <c r="K290" s="11">
        <v>3.9E-2</v>
      </c>
      <c r="L290" s="7"/>
      <c r="M290" s="7"/>
      <c r="N290" s="7"/>
      <c r="O290" s="7"/>
      <c r="P290" s="7"/>
    </row>
    <row r="291" spans="1:16">
      <c r="A291" s="13" t="s">
        <v>168</v>
      </c>
      <c r="B291" s="8" t="s">
        <v>77</v>
      </c>
      <c r="C291" s="14" t="s">
        <v>3</v>
      </c>
      <c r="D291" s="8">
        <v>2013</v>
      </c>
      <c r="E291" s="14">
        <v>2013</v>
      </c>
      <c r="F291" s="14" t="s">
        <v>101</v>
      </c>
      <c r="G291" s="11">
        <v>0.92279999999999995</v>
      </c>
      <c r="H291" s="11">
        <v>3.9100000000000003E-2</v>
      </c>
      <c r="I291" s="11">
        <v>0.1162</v>
      </c>
      <c r="J291" s="11">
        <v>3.0499999999999999E-2</v>
      </c>
      <c r="K291" s="11">
        <v>5.8999999999999997E-2</v>
      </c>
      <c r="L291" s="7"/>
      <c r="M291" s="7"/>
      <c r="N291" s="7"/>
      <c r="O291" s="7"/>
      <c r="P291" s="7"/>
    </row>
    <row r="292" spans="1:16">
      <c r="A292" s="13" t="s">
        <v>169</v>
      </c>
      <c r="B292" s="8" t="s">
        <v>78</v>
      </c>
      <c r="C292" s="14" t="s">
        <v>3</v>
      </c>
      <c r="D292" s="8">
        <v>2013</v>
      </c>
      <c r="E292" s="14">
        <v>2013</v>
      </c>
      <c r="F292" s="14" t="s">
        <v>101</v>
      </c>
      <c r="G292" s="11">
        <v>0.85</v>
      </c>
      <c r="H292" s="11">
        <v>0.1784</v>
      </c>
      <c r="I292" s="11">
        <v>0.26129999999999998</v>
      </c>
      <c r="J292" s="11">
        <v>0.1764</v>
      </c>
      <c r="K292" s="11">
        <v>0.20100000000000001</v>
      </c>
      <c r="L292" s="7"/>
      <c r="M292" s="7"/>
      <c r="N292" s="7"/>
      <c r="O292" s="7"/>
      <c r="P292" s="7"/>
    </row>
    <row r="293" spans="1:16">
      <c r="A293" s="13" t="s">
        <v>170</v>
      </c>
      <c r="B293" s="8" t="s">
        <v>78</v>
      </c>
      <c r="C293" s="14" t="s">
        <v>3</v>
      </c>
      <c r="D293" s="8">
        <v>2013</v>
      </c>
      <c r="E293" s="14">
        <v>2013</v>
      </c>
      <c r="F293" s="14" t="s">
        <v>101</v>
      </c>
      <c r="G293" s="11">
        <v>0.96150000000000002</v>
      </c>
      <c r="H293" s="11">
        <v>0.17860000000000001</v>
      </c>
      <c r="I293" s="11">
        <v>0.26790000000000003</v>
      </c>
      <c r="J293" s="11">
        <v>0.1071</v>
      </c>
      <c r="K293" s="11">
        <v>0.1071</v>
      </c>
      <c r="L293" s="7"/>
      <c r="M293" s="7"/>
      <c r="N293" s="7"/>
      <c r="O293" s="7"/>
      <c r="P293" s="7"/>
    </row>
    <row r="294" spans="1:16">
      <c r="A294" s="13" t="s">
        <v>171</v>
      </c>
      <c r="B294" s="8" t="s">
        <v>78</v>
      </c>
      <c r="C294" s="14" t="s">
        <v>3</v>
      </c>
      <c r="D294" s="8">
        <v>2013</v>
      </c>
      <c r="E294" s="14">
        <v>2013</v>
      </c>
      <c r="F294" s="14" t="s">
        <v>101</v>
      </c>
      <c r="G294" s="11">
        <v>0.95030000000000003</v>
      </c>
      <c r="H294" s="11">
        <v>0.1343</v>
      </c>
      <c r="I294" s="11">
        <v>0.2009</v>
      </c>
      <c r="J294" s="11">
        <v>0.12670000000000001</v>
      </c>
      <c r="K294" s="11">
        <v>0.14180000000000001</v>
      </c>
      <c r="L294" s="7"/>
      <c r="M294" s="7"/>
      <c r="N294" s="7"/>
      <c r="O294" s="7"/>
      <c r="P294" s="7"/>
    </row>
    <row r="295" spans="1:16">
      <c r="A295" s="13" t="s">
        <v>172</v>
      </c>
      <c r="B295" s="8" t="s">
        <v>77</v>
      </c>
      <c r="C295" s="14" t="s">
        <v>3</v>
      </c>
      <c r="D295" s="8">
        <v>2013</v>
      </c>
      <c r="E295" s="14">
        <v>2013</v>
      </c>
      <c r="F295" s="14" t="s">
        <v>101</v>
      </c>
      <c r="G295" s="11">
        <v>0.95079999999999998</v>
      </c>
      <c r="H295" s="11">
        <v>3.1399999999999997E-2</v>
      </c>
      <c r="I295" s="11">
        <v>0.1542</v>
      </c>
      <c r="J295" s="11">
        <v>1.2699999999999999E-2</v>
      </c>
      <c r="K295" s="11">
        <v>6.3200000000000006E-2</v>
      </c>
      <c r="L295" s="7"/>
      <c r="M295" s="7"/>
      <c r="N295" s="7"/>
      <c r="O295" s="7"/>
      <c r="P295" s="7"/>
    </row>
    <row r="296" spans="1:16">
      <c r="A296" s="13" t="s">
        <v>173</v>
      </c>
      <c r="B296" s="8" t="s">
        <v>77</v>
      </c>
      <c r="C296" s="14" t="s">
        <v>3</v>
      </c>
      <c r="D296" s="8">
        <v>2013</v>
      </c>
      <c r="E296" s="14">
        <v>2013</v>
      </c>
      <c r="F296" s="14" t="s">
        <v>101</v>
      </c>
      <c r="G296" s="11">
        <v>0.40260000000000001</v>
      </c>
      <c r="H296" s="11">
        <v>8.1600000000000006E-2</v>
      </c>
      <c r="I296" s="11">
        <v>0.17580000000000001</v>
      </c>
      <c r="J296" s="11">
        <v>3.8699999999999998E-2</v>
      </c>
      <c r="K296" s="11">
        <v>7.6200000000000004E-2</v>
      </c>
      <c r="L296" s="7"/>
      <c r="M296" s="7"/>
      <c r="N296" s="7"/>
      <c r="O296" s="7"/>
      <c r="P296" s="7"/>
    </row>
    <row r="297" spans="1:16">
      <c r="A297" s="13" t="s">
        <v>174</v>
      </c>
      <c r="B297" s="8" t="s">
        <v>78</v>
      </c>
      <c r="C297" s="14" t="s">
        <v>3</v>
      </c>
      <c r="D297" s="8">
        <v>2013</v>
      </c>
      <c r="E297" s="14">
        <v>2013</v>
      </c>
      <c r="F297" s="14" t="s">
        <v>101</v>
      </c>
      <c r="G297" s="11">
        <v>0.96689999999999998</v>
      </c>
      <c r="H297" s="11">
        <v>0.1953</v>
      </c>
      <c r="I297" s="11">
        <v>0.28710000000000002</v>
      </c>
      <c r="J297" s="11">
        <v>0.14680000000000001</v>
      </c>
      <c r="K297" s="11">
        <v>0.16839999999999999</v>
      </c>
      <c r="L297" s="7"/>
      <c r="M297" s="7"/>
      <c r="N297" s="7"/>
      <c r="O297" s="7"/>
      <c r="P297" s="7"/>
    </row>
    <row r="298" spans="1:16">
      <c r="A298" s="13" t="s">
        <v>175</v>
      </c>
      <c r="B298" s="8" t="s">
        <v>78</v>
      </c>
      <c r="C298" s="14" t="s">
        <v>3</v>
      </c>
      <c r="D298" s="8">
        <v>2013</v>
      </c>
      <c r="E298" s="14">
        <v>2013</v>
      </c>
      <c r="F298" s="14" t="s">
        <v>101</v>
      </c>
      <c r="G298" s="11">
        <v>0.96150000000000002</v>
      </c>
      <c r="H298" s="11">
        <v>0.18110000000000001</v>
      </c>
      <c r="I298" s="11">
        <v>0.2465</v>
      </c>
      <c r="J298" s="11">
        <v>0.10589999999999999</v>
      </c>
      <c r="K298" s="11">
        <v>0.1227</v>
      </c>
      <c r="L298" s="7"/>
      <c r="M298" s="7"/>
      <c r="N298" s="7"/>
      <c r="O298" s="7"/>
      <c r="P298" s="7"/>
    </row>
    <row r="299" spans="1:16">
      <c r="A299" s="13" t="s">
        <v>176</v>
      </c>
      <c r="B299" s="8" t="s">
        <v>78</v>
      </c>
      <c r="C299" s="14" t="s">
        <v>3</v>
      </c>
      <c r="D299" s="8">
        <v>2013</v>
      </c>
      <c r="E299" s="14">
        <v>2013</v>
      </c>
      <c r="F299" s="14" t="s">
        <v>101</v>
      </c>
      <c r="G299" s="11">
        <v>0.99</v>
      </c>
      <c r="H299" s="11">
        <v>0.18190000000000001</v>
      </c>
      <c r="I299" s="11">
        <v>0.25269999999999998</v>
      </c>
      <c r="J299" s="11">
        <v>0.1588</v>
      </c>
      <c r="K299" s="11">
        <v>0.16819999999999999</v>
      </c>
      <c r="L299" s="7"/>
      <c r="M299" s="7"/>
      <c r="N299" s="7"/>
      <c r="O299" s="7"/>
      <c r="P299" s="7"/>
    </row>
    <row r="300" spans="1:16">
      <c r="A300" s="13" t="s">
        <v>177</v>
      </c>
      <c r="B300" s="8" t="s">
        <v>78</v>
      </c>
      <c r="C300" s="14" t="s">
        <v>3</v>
      </c>
      <c r="D300" s="8">
        <v>2013</v>
      </c>
      <c r="E300" s="14">
        <v>2013</v>
      </c>
      <c r="F300" s="14" t="s">
        <v>101</v>
      </c>
      <c r="G300" s="11">
        <v>0.94189999999999996</v>
      </c>
      <c r="H300" s="11">
        <v>0.2087</v>
      </c>
      <c r="I300" s="11">
        <v>0.26379999999999998</v>
      </c>
      <c r="J300" s="11">
        <v>0.3543</v>
      </c>
      <c r="K300" s="11">
        <v>0.37009999999999998</v>
      </c>
      <c r="L300" s="7"/>
      <c r="M300" s="7"/>
      <c r="N300" s="7"/>
      <c r="O300" s="7"/>
      <c r="P300" s="7"/>
    </row>
    <row r="301" spans="1:16">
      <c r="A301" s="13" t="s">
        <v>178</v>
      </c>
      <c r="B301" s="8" t="s">
        <v>77</v>
      </c>
      <c r="C301" s="14" t="s">
        <v>3</v>
      </c>
      <c r="D301" s="8">
        <v>2013</v>
      </c>
      <c r="E301" s="14">
        <v>2013</v>
      </c>
      <c r="F301" s="14" t="s">
        <v>101</v>
      </c>
      <c r="G301" s="11">
        <v>0.98309999999999997</v>
      </c>
      <c r="H301" s="11">
        <v>0.17169999999999999</v>
      </c>
      <c r="I301" s="11">
        <v>0.29580000000000001</v>
      </c>
      <c r="J301" s="11">
        <v>0.1087</v>
      </c>
      <c r="K301" s="11">
        <v>0.15579999999999999</v>
      </c>
      <c r="L301" s="7"/>
      <c r="M301" s="7"/>
      <c r="N301" s="7"/>
      <c r="O301" s="7"/>
      <c r="P301" s="7"/>
    </row>
    <row r="302" spans="1:16">
      <c r="A302" s="13" t="s">
        <v>179</v>
      </c>
      <c r="B302" s="8" t="s">
        <v>78</v>
      </c>
      <c r="C302" s="14" t="s">
        <v>3</v>
      </c>
      <c r="D302" s="8">
        <v>2013</v>
      </c>
      <c r="E302" s="14">
        <v>2013</v>
      </c>
      <c r="F302" s="14" t="s">
        <v>101</v>
      </c>
      <c r="G302" s="11">
        <v>0.97130000000000005</v>
      </c>
      <c r="H302" s="11">
        <v>0.16109999999999999</v>
      </c>
      <c r="I302" s="11">
        <v>0.22739999999999999</v>
      </c>
      <c r="J302" s="11">
        <v>0.16420000000000001</v>
      </c>
      <c r="K302" s="11">
        <v>0.18210000000000001</v>
      </c>
      <c r="L302" s="7"/>
      <c r="M302" s="7"/>
      <c r="N302" s="7"/>
      <c r="O302" s="7"/>
      <c r="P302" s="7"/>
    </row>
    <row r="303" spans="1:16">
      <c r="A303" s="13" t="s">
        <v>180</v>
      </c>
      <c r="B303" s="8" t="s">
        <v>77</v>
      </c>
      <c r="C303" s="14" t="s">
        <v>3</v>
      </c>
      <c r="D303" s="8">
        <v>2013</v>
      </c>
      <c r="E303" s="14">
        <v>2013</v>
      </c>
      <c r="F303" s="14" t="s">
        <v>101</v>
      </c>
      <c r="G303" s="11">
        <v>0.94089999999999996</v>
      </c>
      <c r="H303" s="11">
        <v>0.1037</v>
      </c>
      <c r="I303" s="11">
        <v>0.2303</v>
      </c>
      <c r="J303" s="11">
        <v>6.4500000000000002E-2</v>
      </c>
      <c r="K303" s="11">
        <v>0.1057</v>
      </c>
      <c r="L303" s="7"/>
      <c r="M303" s="7"/>
      <c r="N303" s="7"/>
      <c r="O303" s="7"/>
      <c r="P303" s="7"/>
    </row>
    <row r="304" spans="1:16">
      <c r="A304" s="13" t="s">
        <v>181</v>
      </c>
      <c r="B304" s="8" t="s">
        <v>77</v>
      </c>
      <c r="C304" s="14" t="s">
        <v>3</v>
      </c>
      <c r="D304" s="8">
        <v>2013</v>
      </c>
      <c r="E304" s="14">
        <v>2013</v>
      </c>
      <c r="F304" s="14" t="s">
        <v>101</v>
      </c>
      <c r="G304" s="11">
        <v>0.87490000000000001</v>
      </c>
      <c r="H304" s="11">
        <v>0.11559999999999999</v>
      </c>
      <c r="I304" s="11">
        <v>0.2195</v>
      </c>
      <c r="J304" s="11">
        <v>5.5599999999999997E-2</v>
      </c>
      <c r="K304" s="11">
        <v>8.6400000000000005E-2</v>
      </c>
      <c r="L304" s="7"/>
      <c r="M304" s="7"/>
      <c r="N304" s="7"/>
      <c r="O304" s="7"/>
      <c r="P304" s="7"/>
    </row>
    <row r="305" spans="1:16">
      <c r="A305" s="13" t="s">
        <v>182</v>
      </c>
      <c r="B305" s="8" t="s">
        <v>78</v>
      </c>
      <c r="C305" s="14" t="s">
        <v>3</v>
      </c>
      <c r="D305" s="8">
        <v>2013</v>
      </c>
      <c r="E305" s="14">
        <v>2013</v>
      </c>
      <c r="F305" s="14" t="s">
        <v>101</v>
      </c>
      <c r="G305" s="11">
        <v>0.96250000000000002</v>
      </c>
      <c r="H305" s="11">
        <v>0.18690000000000001</v>
      </c>
      <c r="I305" s="11">
        <v>0.25519999999999998</v>
      </c>
      <c r="J305" s="11">
        <v>0.20250000000000001</v>
      </c>
      <c r="K305" s="11">
        <v>0.224</v>
      </c>
      <c r="L305" s="7"/>
      <c r="M305" s="7"/>
      <c r="N305" s="7"/>
      <c r="O305" s="7"/>
      <c r="P305" s="7"/>
    </row>
    <row r="306" spans="1:16">
      <c r="A306" s="56" t="s">
        <v>183</v>
      </c>
      <c r="B306" s="8" t="s">
        <v>66</v>
      </c>
      <c r="C306" s="14" t="s">
        <v>62</v>
      </c>
      <c r="D306" s="8">
        <v>2013</v>
      </c>
      <c r="E306" s="14">
        <v>2013</v>
      </c>
      <c r="F306" s="14" t="s">
        <v>101</v>
      </c>
      <c r="G306" s="11">
        <v>0.94299999999999995</v>
      </c>
      <c r="H306" s="11">
        <v>0.13009999999999999</v>
      </c>
      <c r="I306" s="11">
        <v>0.21759999999999999</v>
      </c>
      <c r="J306" s="11">
        <v>8.0199999999999994E-2</v>
      </c>
      <c r="K306" s="11">
        <v>0.10440000000000001</v>
      </c>
      <c r="L306" s="7"/>
      <c r="M306" s="7"/>
      <c r="N306" s="7"/>
      <c r="O306" s="7"/>
      <c r="P306" s="7"/>
    </row>
    <row r="307" spans="1:16">
      <c r="A307" s="56" t="s">
        <v>184</v>
      </c>
      <c r="B307" s="8" t="s">
        <v>77</v>
      </c>
      <c r="C307" s="14" t="s">
        <v>62</v>
      </c>
      <c r="D307" s="8">
        <v>2013</v>
      </c>
      <c r="E307" s="14">
        <v>2013</v>
      </c>
      <c r="F307" s="14" t="s">
        <v>101</v>
      </c>
      <c r="G307" s="11">
        <v>0.86229999999999996</v>
      </c>
      <c r="H307" s="11">
        <v>9.8900000000000002E-2</v>
      </c>
      <c r="I307" s="11">
        <v>0.2026</v>
      </c>
      <c r="J307" s="11">
        <v>0.05</v>
      </c>
      <c r="K307" s="11">
        <v>9.5000000000000001E-2</v>
      </c>
      <c r="L307" s="7"/>
      <c r="M307" s="7"/>
      <c r="N307" s="7"/>
      <c r="O307" s="7"/>
      <c r="P307" s="7"/>
    </row>
    <row r="308" spans="1:16">
      <c r="A308" s="56" t="s">
        <v>185</v>
      </c>
      <c r="B308" s="8" t="s">
        <v>78</v>
      </c>
      <c r="C308" s="14" t="s">
        <v>62</v>
      </c>
      <c r="D308" s="8">
        <v>2013</v>
      </c>
      <c r="E308" s="14">
        <v>2013</v>
      </c>
      <c r="F308" s="14" t="s">
        <v>101</v>
      </c>
      <c r="G308" s="11">
        <v>0.95</v>
      </c>
      <c r="H308" s="11">
        <v>7.1400000000000005E-2</v>
      </c>
      <c r="I308" s="11">
        <v>0.1429</v>
      </c>
      <c r="J308" s="11">
        <v>0.1071</v>
      </c>
      <c r="K308" s="11">
        <v>0.1071</v>
      </c>
      <c r="L308" s="7"/>
      <c r="M308" s="7"/>
      <c r="N308" s="7"/>
      <c r="O308" s="7"/>
      <c r="P308" s="7"/>
    </row>
    <row r="309" spans="1:16">
      <c r="A309" s="56" t="s">
        <v>186</v>
      </c>
      <c r="B309" s="8" t="s">
        <v>78</v>
      </c>
      <c r="C309" s="14" t="s">
        <v>62</v>
      </c>
      <c r="D309" s="8">
        <v>2013</v>
      </c>
      <c r="E309" s="14">
        <v>2013</v>
      </c>
      <c r="F309" s="14" t="s">
        <v>101</v>
      </c>
      <c r="G309" s="11">
        <v>0.9556</v>
      </c>
      <c r="H309" s="11">
        <v>0.1439</v>
      </c>
      <c r="I309" s="11">
        <v>0.2064</v>
      </c>
      <c r="J309" s="11">
        <v>0.19700000000000001</v>
      </c>
      <c r="K309" s="11">
        <v>0.2102</v>
      </c>
      <c r="L309" s="7"/>
      <c r="M309" s="7"/>
      <c r="N309" s="7"/>
      <c r="O309" s="7"/>
      <c r="P309" s="7"/>
    </row>
    <row r="310" spans="1:16">
      <c r="A310" s="56" t="s">
        <v>187</v>
      </c>
      <c r="B310" s="8" t="s">
        <v>78</v>
      </c>
      <c r="C310" s="14" t="s">
        <v>62</v>
      </c>
      <c r="D310" s="8">
        <v>2013</v>
      </c>
      <c r="E310" s="14">
        <v>2013</v>
      </c>
      <c r="F310" s="14" t="s">
        <v>101</v>
      </c>
      <c r="G310" s="11">
        <v>0.95289999999999997</v>
      </c>
      <c r="H310" s="11">
        <v>0.13569999999999999</v>
      </c>
      <c r="I310" s="11">
        <v>0.21060000000000001</v>
      </c>
      <c r="J310" s="11">
        <v>0.2273</v>
      </c>
      <c r="K310" s="11">
        <v>0.24310000000000001</v>
      </c>
      <c r="L310" s="7"/>
      <c r="M310" s="7"/>
      <c r="N310" s="7"/>
      <c r="O310" s="7"/>
      <c r="P310" s="7"/>
    </row>
    <row r="311" spans="1:16">
      <c r="A311" s="56" t="s">
        <v>188</v>
      </c>
      <c r="B311" s="8" t="s">
        <v>78</v>
      </c>
      <c r="C311" s="14" t="s">
        <v>62</v>
      </c>
      <c r="D311" s="8">
        <v>2013</v>
      </c>
      <c r="E311" s="14">
        <v>2013</v>
      </c>
      <c r="F311" s="14" t="s">
        <v>101</v>
      </c>
      <c r="G311" s="11">
        <v>0.97970000000000002</v>
      </c>
      <c r="H311" s="11">
        <v>0.13980000000000001</v>
      </c>
      <c r="I311" s="11">
        <v>0.2165</v>
      </c>
      <c r="J311" s="11">
        <v>0.1744</v>
      </c>
      <c r="K311" s="11">
        <v>0.19700000000000001</v>
      </c>
      <c r="L311" s="7"/>
      <c r="M311" s="7"/>
      <c r="N311" s="7"/>
      <c r="O311" s="7"/>
      <c r="P311" s="7"/>
    </row>
    <row r="312" spans="1:16">
      <c r="A312" s="56" t="s">
        <v>189</v>
      </c>
      <c r="B312" s="8" t="s">
        <v>78</v>
      </c>
      <c r="C312" s="14" t="s">
        <v>62</v>
      </c>
      <c r="D312" s="8">
        <v>2013</v>
      </c>
      <c r="E312" s="14">
        <v>2013</v>
      </c>
      <c r="F312" s="14" t="s">
        <v>101</v>
      </c>
      <c r="G312" s="11">
        <v>1</v>
      </c>
      <c r="H312" s="11">
        <v>0.112</v>
      </c>
      <c r="I312" s="11">
        <v>0.19309999999999999</v>
      </c>
      <c r="J312" s="11">
        <v>0.1583</v>
      </c>
      <c r="K312" s="11">
        <v>0.16600000000000001</v>
      </c>
      <c r="L312" s="7"/>
      <c r="M312" s="7"/>
      <c r="N312" s="7"/>
      <c r="O312" s="7"/>
      <c r="P312" s="7"/>
    </row>
    <row r="313" spans="1:16">
      <c r="A313" s="56" t="s">
        <v>190</v>
      </c>
      <c r="B313" s="8" t="s">
        <v>77</v>
      </c>
      <c r="C313" s="14" t="s">
        <v>62</v>
      </c>
      <c r="D313" s="8">
        <v>2013</v>
      </c>
      <c r="E313" s="14">
        <v>2013</v>
      </c>
      <c r="F313" s="14" t="s">
        <v>101</v>
      </c>
      <c r="G313" s="11">
        <v>0.93669999999999998</v>
      </c>
      <c r="H313" s="11">
        <v>0.1149</v>
      </c>
      <c r="I313" s="11">
        <v>0.20419999999999999</v>
      </c>
      <c r="J313" s="11">
        <v>4.48E-2</v>
      </c>
      <c r="K313" s="11">
        <v>8.1299999999999997E-2</v>
      </c>
      <c r="L313" s="7"/>
      <c r="M313" s="7"/>
      <c r="N313" s="7"/>
      <c r="O313" s="7"/>
      <c r="P313" s="7"/>
    </row>
    <row r="314" spans="1:16">
      <c r="A314" s="56" t="s">
        <v>191</v>
      </c>
      <c r="B314" s="8" t="s">
        <v>78</v>
      </c>
      <c r="C314" s="14" t="s">
        <v>62</v>
      </c>
      <c r="D314" s="8">
        <v>2013</v>
      </c>
      <c r="E314" s="14">
        <v>2013</v>
      </c>
      <c r="F314" s="14" t="s">
        <v>101</v>
      </c>
      <c r="G314" s="11">
        <v>0.97440000000000004</v>
      </c>
      <c r="H314" s="11">
        <v>0.21099999999999999</v>
      </c>
      <c r="I314" s="11">
        <v>0.26490000000000002</v>
      </c>
      <c r="J314" s="11">
        <v>0.1898</v>
      </c>
      <c r="K314" s="11">
        <v>0.19969999999999999</v>
      </c>
      <c r="L314" s="7"/>
      <c r="M314" s="7"/>
      <c r="N314" s="7"/>
      <c r="O314" s="7"/>
      <c r="P314" s="7"/>
    </row>
    <row r="315" spans="1:16">
      <c r="A315" s="56" t="s">
        <v>192</v>
      </c>
      <c r="B315" s="8" t="s">
        <v>78</v>
      </c>
      <c r="C315" s="14" t="s">
        <v>62</v>
      </c>
      <c r="D315" s="8">
        <v>2013</v>
      </c>
      <c r="E315" s="14">
        <v>2013</v>
      </c>
      <c r="F315" s="14" t="s">
        <v>101</v>
      </c>
      <c r="G315" s="11">
        <v>0.96360000000000001</v>
      </c>
      <c r="H315" s="11">
        <v>0.1348</v>
      </c>
      <c r="I315" s="11">
        <v>0.21149999999999999</v>
      </c>
      <c r="J315" s="11">
        <v>0.17799999999999999</v>
      </c>
      <c r="K315" s="11">
        <v>0.2001</v>
      </c>
      <c r="L315" s="7"/>
      <c r="M315" s="7"/>
      <c r="N315" s="7"/>
      <c r="O315" s="7"/>
      <c r="P315" s="7"/>
    </row>
    <row r="316" spans="1:16">
      <c r="A316" s="13" t="s">
        <v>134</v>
      </c>
      <c r="B316" s="8" t="s">
        <v>77</v>
      </c>
      <c r="C316" s="14" t="s">
        <v>62</v>
      </c>
      <c r="D316" s="8">
        <v>2013</v>
      </c>
      <c r="E316" s="14">
        <v>2013</v>
      </c>
      <c r="F316" s="14" t="s">
        <v>101</v>
      </c>
      <c r="G316" s="11">
        <v>0.93269999999999997</v>
      </c>
      <c r="H316" s="11">
        <v>0.15720000000000001</v>
      </c>
      <c r="I316" s="11">
        <v>0.27860000000000001</v>
      </c>
      <c r="J316" s="11">
        <v>9.7100000000000006E-2</v>
      </c>
      <c r="K316" s="11">
        <v>0.15229999999999999</v>
      </c>
      <c r="L316" s="7"/>
      <c r="M316" s="7"/>
      <c r="N316" s="7"/>
      <c r="O316" s="7"/>
      <c r="P316" s="7"/>
    </row>
    <row r="317" spans="1:16">
      <c r="A317" s="13" t="s">
        <v>135</v>
      </c>
      <c r="B317" s="8" t="s">
        <v>78</v>
      </c>
      <c r="C317" s="14" t="s">
        <v>62</v>
      </c>
      <c r="D317" s="8">
        <v>2013</v>
      </c>
      <c r="E317" s="14">
        <v>2013</v>
      </c>
      <c r="F317" s="14" t="s">
        <v>101</v>
      </c>
      <c r="G317" s="11">
        <v>0.99309999999999998</v>
      </c>
      <c r="H317" s="11">
        <v>0.13689999999999999</v>
      </c>
      <c r="I317" s="11">
        <v>0.21110000000000001</v>
      </c>
      <c r="J317" s="11">
        <v>0.1137</v>
      </c>
      <c r="K317" s="11">
        <v>0.123</v>
      </c>
      <c r="L317" s="7"/>
      <c r="M317" s="7"/>
      <c r="N317" s="7"/>
      <c r="O317" s="7"/>
      <c r="P317" s="7"/>
    </row>
    <row r="318" spans="1:16">
      <c r="A318" s="13" t="s">
        <v>136</v>
      </c>
      <c r="B318" s="8" t="s">
        <v>78</v>
      </c>
      <c r="C318" s="14" t="s">
        <v>62</v>
      </c>
      <c r="D318" s="8">
        <v>2013</v>
      </c>
      <c r="E318" s="14">
        <v>2013</v>
      </c>
      <c r="F318" s="14" t="s">
        <v>101</v>
      </c>
      <c r="G318" s="11">
        <v>0.93300000000000005</v>
      </c>
      <c r="H318" s="11">
        <v>0.1183</v>
      </c>
      <c r="I318" s="11">
        <v>0.18340000000000001</v>
      </c>
      <c r="J318" s="11">
        <v>0.18559999999999999</v>
      </c>
      <c r="K318" s="11">
        <v>0.20599999999999999</v>
      </c>
      <c r="L318" s="7"/>
      <c r="M318" s="7"/>
      <c r="N318" s="7"/>
      <c r="O318" s="7"/>
      <c r="P318" s="7"/>
    </row>
    <row r="319" spans="1:16">
      <c r="A319" s="13" t="s">
        <v>137</v>
      </c>
      <c r="B319" s="8" t="s">
        <v>78</v>
      </c>
      <c r="C319" s="14" t="s">
        <v>62</v>
      </c>
      <c r="D319" s="8">
        <v>2013</v>
      </c>
      <c r="E319" s="14">
        <v>2013</v>
      </c>
      <c r="F319" s="14" t="s">
        <v>101</v>
      </c>
      <c r="G319" s="11">
        <v>0.9889</v>
      </c>
      <c r="H319" s="11">
        <v>0.19189999999999999</v>
      </c>
      <c r="I319" s="11">
        <v>0.28029999999999999</v>
      </c>
      <c r="J319" s="11">
        <v>0.13550000000000001</v>
      </c>
      <c r="K319" s="11">
        <v>0.1552</v>
      </c>
      <c r="L319" s="7"/>
      <c r="M319" s="7"/>
      <c r="N319" s="7"/>
      <c r="O319" s="7"/>
      <c r="P319" s="7"/>
    </row>
    <row r="320" spans="1:16">
      <c r="A320" s="13" t="s">
        <v>138</v>
      </c>
      <c r="B320" s="8" t="s">
        <v>78</v>
      </c>
      <c r="C320" s="14" t="s">
        <v>62</v>
      </c>
      <c r="D320" s="8">
        <v>2013</v>
      </c>
      <c r="E320" s="14">
        <v>2013</v>
      </c>
      <c r="F320" s="14" t="s">
        <v>101</v>
      </c>
      <c r="G320" s="11">
        <v>0.97760000000000002</v>
      </c>
      <c r="H320" s="11">
        <v>0.16300000000000001</v>
      </c>
      <c r="I320" s="11">
        <v>0.24310000000000001</v>
      </c>
      <c r="J320" s="11">
        <v>0.1961</v>
      </c>
      <c r="K320" s="11">
        <v>0.22650000000000001</v>
      </c>
      <c r="L320" s="7"/>
      <c r="M320" s="7"/>
      <c r="N320" s="7"/>
      <c r="O320" s="7"/>
      <c r="P320" s="7"/>
    </row>
    <row r="321" spans="1:16">
      <c r="A321" s="13" t="s">
        <v>139</v>
      </c>
      <c r="B321" s="8" t="s">
        <v>78</v>
      </c>
      <c r="C321" s="14" t="s">
        <v>62</v>
      </c>
      <c r="D321" s="8">
        <v>2013</v>
      </c>
      <c r="E321" s="14">
        <v>2013</v>
      </c>
      <c r="F321" s="14" t="s">
        <v>101</v>
      </c>
      <c r="G321" s="11">
        <v>0.95169999999999999</v>
      </c>
      <c r="H321" s="11">
        <v>0.20930000000000001</v>
      </c>
      <c r="I321" s="11">
        <v>0.29480000000000001</v>
      </c>
      <c r="J321" s="11">
        <v>0.12509999999999999</v>
      </c>
      <c r="K321" s="11">
        <v>0.1479</v>
      </c>
      <c r="L321" s="7"/>
      <c r="M321" s="7"/>
      <c r="N321" s="7"/>
      <c r="O321" s="7"/>
      <c r="P321" s="7"/>
    </row>
    <row r="322" spans="1:16">
      <c r="A322" s="13" t="s">
        <v>140</v>
      </c>
      <c r="B322" s="8" t="s">
        <v>78</v>
      </c>
      <c r="C322" s="14" t="s">
        <v>62</v>
      </c>
      <c r="D322" s="8">
        <v>2013</v>
      </c>
      <c r="E322" s="14">
        <v>2013</v>
      </c>
      <c r="F322" s="14" t="s">
        <v>101</v>
      </c>
      <c r="G322" s="11">
        <v>0.96930000000000005</v>
      </c>
      <c r="H322" s="11">
        <v>0.2097</v>
      </c>
      <c r="I322" s="11">
        <v>0.29409999999999997</v>
      </c>
      <c r="J322" s="11">
        <v>0.17910000000000001</v>
      </c>
      <c r="K322" s="11">
        <v>0.20660000000000001</v>
      </c>
      <c r="L322" s="7"/>
      <c r="M322" s="7"/>
      <c r="N322" s="7"/>
      <c r="O322" s="7"/>
      <c r="P322" s="7"/>
    </row>
    <row r="323" spans="1:16">
      <c r="A323" s="13" t="s">
        <v>141</v>
      </c>
      <c r="B323" s="8" t="s">
        <v>78</v>
      </c>
      <c r="C323" s="14" t="s">
        <v>62</v>
      </c>
      <c r="D323" s="8">
        <v>2013</v>
      </c>
      <c r="E323" s="14">
        <v>2013</v>
      </c>
      <c r="F323" s="14" t="s">
        <v>101</v>
      </c>
      <c r="G323" s="11">
        <v>0.95189999999999997</v>
      </c>
      <c r="H323" s="11">
        <v>0.1113</v>
      </c>
      <c r="I323" s="11">
        <v>0.17150000000000001</v>
      </c>
      <c r="J323" s="11">
        <v>0.17419999999999999</v>
      </c>
      <c r="K323" s="11">
        <v>0.19539999999999999</v>
      </c>
      <c r="L323" s="7"/>
      <c r="M323" s="7"/>
      <c r="N323" s="7"/>
      <c r="O323" s="7"/>
      <c r="P323" s="7"/>
    </row>
    <row r="324" spans="1:16">
      <c r="A324" s="13" t="s">
        <v>142</v>
      </c>
      <c r="B324" s="8" t="s">
        <v>78</v>
      </c>
      <c r="C324" s="14" t="s">
        <v>62</v>
      </c>
      <c r="D324" s="8">
        <v>2013</v>
      </c>
      <c r="E324" s="14">
        <v>2013</v>
      </c>
      <c r="F324" s="14" t="s">
        <v>101</v>
      </c>
      <c r="G324" s="11">
        <v>0.95850000000000002</v>
      </c>
      <c r="H324" s="11">
        <v>0.1545</v>
      </c>
      <c r="I324" s="11">
        <v>0.2339</v>
      </c>
      <c r="J324" s="11">
        <v>0.1288</v>
      </c>
      <c r="K324" s="11">
        <v>0.1459</v>
      </c>
      <c r="L324" s="7"/>
      <c r="M324" s="7"/>
      <c r="N324" s="7"/>
      <c r="O324" s="7"/>
      <c r="P324" s="7"/>
    </row>
    <row r="325" spans="1:16">
      <c r="A325" s="13" t="s">
        <v>143</v>
      </c>
      <c r="B325" s="8" t="s">
        <v>79</v>
      </c>
      <c r="C325" s="14" t="s">
        <v>62</v>
      </c>
      <c r="D325" s="8">
        <v>2013</v>
      </c>
      <c r="E325" s="14">
        <v>2013</v>
      </c>
      <c r="F325" s="14" t="s">
        <v>101</v>
      </c>
      <c r="G325" s="11">
        <v>0.96130000000000004</v>
      </c>
      <c r="H325" s="11">
        <v>9.6199999999999994E-2</v>
      </c>
      <c r="I325" s="11">
        <v>0.1787</v>
      </c>
      <c r="J325" s="11">
        <v>9.7000000000000003E-3</v>
      </c>
      <c r="K325" s="11">
        <v>1.55E-2</v>
      </c>
      <c r="L325" s="7"/>
      <c r="M325" s="7"/>
      <c r="N325" s="7"/>
      <c r="O325" s="7"/>
      <c r="P325" s="7"/>
    </row>
    <row r="326" spans="1:16">
      <c r="A326" s="13" t="s">
        <v>144</v>
      </c>
      <c r="B326" s="8" t="s">
        <v>78</v>
      </c>
      <c r="C326" s="14" t="s">
        <v>62</v>
      </c>
      <c r="D326" s="8">
        <v>2013</v>
      </c>
      <c r="E326" s="14">
        <v>2013</v>
      </c>
      <c r="F326" s="14" t="s">
        <v>101</v>
      </c>
      <c r="G326" s="11">
        <v>0.98150000000000004</v>
      </c>
      <c r="H326" s="11">
        <v>0.1714</v>
      </c>
      <c r="I326" s="11">
        <v>0.25629999999999997</v>
      </c>
      <c r="J326" s="11">
        <v>0.1739</v>
      </c>
      <c r="K326" s="11">
        <v>0.19570000000000001</v>
      </c>
      <c r="L326" s="7"/>
      <c r="M326" s="7"/>
      <c r="N326" s="7"/>
      <c r="O326" s="7"/>
      <c r="P326" s="7"/>
    </row>
    <row r="327" spans="1:16">
      <c r="A327" s="13" t="s">
        <v>145</v>
      </c>
      <c r="B327" s="8" t="s">
        <v>78</v>
      </c>
      <c r="C327" s="14" t="s">
        <v>62</v>
      </c>
      <c r="D327" s="8">
        <v>2013</v>
      </c>
      <c r="E327" s="14">
        <v>2013</v>
      </c>
      <c r="F327" s="14" t="s">
        <v>101</v>
      </c>
      <c r="G327" s="11">
        <v>0.95069999999999999</v>
      </c>
      <c r="H327" s="11">
        <v>0.1323</v>
      </c>
      <c r="I327" s="11">
        <v>0.19850000000000001</v>
      </c>
      <c r="J327" s="11">
        <v>0.14879999999999999</v>
      </c>
      <c r="K327" s="11">
        <v>0.17419999999999999</v>
      </c>
      <c r="L327" s="7"/>
      <c r="M327" s="7"/>
      <c r="N327" s="7"/>
      <c r="O327" s="7"/>
      <c r="P327" s="7"/>
    </row>
    <row r="328" spans="1:16">
      <c r="A328" s="13" t="s">
        <v>146</v>
      </c>
      <c r="B328" s="8" t="s">
        <v>78</v>
      </c>
      <c r="C328" s="14" t="s">
        <v>62</v>
      </c>
      <c r="D328" s="8">
        <v>2013</v>
      </c>
      <c r="E328" s="14">
        <v>2013</v>
      </c>
      <c r="F328" s="14" t="s">
        <v>101</v>
      </c>
      <c r="G328" s="11">
        <v>0.94320000000000004</v>
      </c>
      <c r="H328" s="11">
        <v>0.16170000000000001</v>
      </c>
      <c r="I328" s="11">
        <v>0.24679999999999999</v>
      </c>
      <c r="J328" s="11">
        <v>0.25530000000000003</v>
      </c>
      <c r="K328" s="11">
        <v>0.2681</v>
      </c>
      <c r="L328" s="7"/>
      <c r="M328" s="7"/>
      <c r="N328" s="7"/>
      <c r="O328" s="7"/>
      <c r="P328" s="7"/>
    </row>
    <row r="329" spans="1:16">
      <c r="A329" s="13" t="s">
        <v>147</v>
      </c>
      <c r="B329" s="8" t="s">
        <v>78</v>
      </c>
      <c r="C329" s="14" t="s">
        <v>62</v>
      </c>
      <c r="D329" s="8">
        <v>2013</v>
      </c>
      <c r="E329" s="14">
        <v>2013</v>
      </c>
      <c r="F329" s="14" t="s">
        <v>101</v>
      </c>
      <c r="G329" s="11">
        <v>0.9889</v>
      </c>
      <c r="H329" s="11">
        <v>0.18240000000000001</v>
      </c>
      <c r="I329" s="11">
        <v>0.28620000000000001</v>
      </c>
      <c r="J329" s="11">
        <v>0.18559999999999999</v>
      </c>
      <c r="K329" s="11">
        <v>0.22550000000000001</v>
      </c>
      <c r="L329" s="7"/>
      <c r="M329" s="7"/>
      <c r="N329" s="7"/>
      <c r="O329" s="7"/>
      <c r="P329" s="7"/>
    </row>
    <row r="330" spans="1:16">
      <c r="A330" s="13" t="s">
        <v>148</v>
      </c>
      <c r="B330" s="8" t="s">
        <v>78</v>
      </c>
      <c r="C330" s="14" t="s">
        <v>62</v>
      </c>
      <c r="D330" s="8">
        <v>2013</v>
      </c>
      <c r="E330" s="14">
        <v>2013</v>
      </c>
      <c r="F330" s="14" t="s">
        <v>101</v>
      </c>
      <c r="G330" s="11">
        <v>0.99239999999999995</v>
      </c>
      <c r="H330" s="11">
        <v>0.17799999999999999</v>
      </c>
      <c r="I330" s="11">
        <v>0.26440000000000002</v>
      </c>
      <c r="J330" s="11">
        <v>0.2349</v>
      </c>
      <c r="K330" s="11">
        <v>0.25879999999999997</v>
      </c>
      <c r="L330" s="7"/>
      <c r="M330" s="7"/>
      <c r="N330" s="7"/>
      <c r="O330" s="7"/>
      <c r="P330" s="7"/>
    </row>
    <row r="331" spans="1:16">
      <c r="A331" s="13" t="s">
        <v>149</v>
      </c>
      <c r="B331" s="8" t="s">
        <v>78</v>
      </c>
      <c r="C331" s="14" t="s">
        <v>62</v>
      </c>
      <c r="D331" s="8">
        <v>2013</v>
      </c>
      <c r="E331" s="14">
        <v>2013</v>
      </c>
      <c r="F331" s="14" t="s">
        <v>101</v>
      </c>
      <c r="G331" s="11">
        <v>0.92310000000000003</v>
      </c>
      <c r="H331" s="11">
        <v>0.22</v>
      </c>
      <c r="I331" s="11">
        <v>0.28000000000000003</v>
      </c>
      <c r="J331" s="11">
        <v>0.1</v>
      </c>
      <c r="K331" s="11">
        <v>0.12670000000000001</v>
      </c>
      <c r="L331" s="7"/>
      <c r="M331" s="7"/>
      <c r="N331" s="7"/>
      <c r="O331" s="7"/>
      <c r="P331" s="7"/>
    </row>
    <row r="332" spans="1:16">
      <c r="A332" s="13" t="s">
        <v>150</v>
      </c>
      <c r="B332" s="8" t="s">
        <v>78</v>
      </c>
      <c r="C332" s="14" t="s">
        <v>62</v>
      </c>
      <c r="D332" s="8">
        <v>2013</v>
      </c>
      <c r="E332" s="14">
        <v>2013</v>
      </c>
      <c r="F332" s="14" t="s">
        <v>101</v>
      </c>
      <c r="G332" s="11">
        <v>0.95760000000000001</v>
      </c>
      <c r="H332" s="11">
        <v>1.8100000000000002E-2</v>
      </c>
      <c r="I332" s="11">
        <v>0.1444</v>
      </c>
      <c r="J332" s="11">
        <v>4.3299999999999998E-2</v>
      </c>
      <c r="K332" s="11">
        <v>4.6899999999999997E-2</v>
      </c>
      <c r="L332" s="7"/>
      <c r="M332" s="7"/>
      <c r="N332" s="7"/>
      <c r="O332" s="7"/>
      <c r="P332" s="7"/>
    </row>
    <row r="333" spans="1:16">
      <c r="A333" s="13" t="s">
        <v>151</v>
      </c>
      <c r="B333" s="8" t="s">
        <v>78</v>
      </c>
      <c r="C333" s="14" t="s">
        <v>62</v>
      </c>
      <c r="D333" s="8">
        <v>2013</v>
      </c>
      <c r="E333" s="14">
        <v>2013</v>
      </c>
      <c r="F333" s="14" t="s">
        <v>101</v>
      </c>
      <c r="G333" s="11">
        <v>0.99529999999999996</v>
      </c>
      <c r="H333" s="11">
        <v>0.17910000000000001</v>
      </c>
      <c r="I333" s="11">
        <v>0.25009999999999999</v>
      </c>
      <c r="J333" s="11">
        <v>0.12180000000000001</v>
      </c>
      <c r="K333" s="11">
        <v>0.13780000000000001</v>
      </c>
      <c r="L333" s="7"/>
      <c r="M333" s="7"/>
      <c r="N333" s="7"/>
      <c r="O333" s="7"/>
      <c r="P333" s="7"/>
    </row>
    <row r="334" spans="1:16">
      <c r="A334" s="13" t="s">
        <v>152</v>
      </c>
      <c r="B334" s="8" t="s">
        <v>78</v>
      </c>
      <c r="C334" s="14" t="s">
        <v>62</v>
      </c>
      <c r="D334" s="8">
        <v>2013</v>
      </c>
      <c r="E334" s="14">
        <v>2013</v>
      </c>
      <c r="F334" s="14" t="s">
        <v>101</v>
      </c>
      <c r="G334" s="11">
        <v>0.96560000000000001</v>
      </c>
      <c r="H334" s="11">
        <v>0.11509999999999999</v>
      </c>
      <c r="I334" s="11">
        <v>0.18459999999999999</v>
      </c>
      <c r="J334" s="11">
        <v>0.2331</v>
      </c>
      <c r="K334" s="11">
        <v>0.26169999999999999</v>
      </c>
      <c r="L334" s="7"/>
      <c r="M334" s="7"/>
      <c r="N334" s="7"/>
      <c r="O334" s="7"/>
      <c r="P334" s="7"/>
    </row>
    <row r="335" spans="1:16">
      <c r="A335" s="13" t="s">
        <v>153</v>
      </c>
      <c r="B335" s="8" t="s">
        <v>78</v>
      </c>
      <c r="C335" s="14" t="s">
        <v>62</v>
      </c>
      <c r="D335" s="8">
        <v>2013</v>
      </c>
      <c r="E335" s="14">
        <v>2013</v>
      </c>
      <c r="F335" s="14" t="s">
        <v>101</v>
      </c>
      <c r="G335" s="11">
        <v>0.97409999999999997</v>
      </c>
      <c r="H335" s="11">
        <v>0.12189999999999999</v>
      </c>
      <c r="I335" s="11">
        <v>0.2089</v>
      </c>
      <c r="J335" s="11">
        <v>0.15840000000000001</v>
      </c>
      <c r="K335" s="11">
        <v>0.1817</v>
      </c>
      <c r="L335" s="7"/>
      <c r="M335" s="7"/>
      <c r="N335" s="7"/>
      <c r="O335" s="7"/>
      <c r="P335" s="7"/>
    </row>
    <row r="336" spans="1:16">
      <c r="A336" s="13" t="s">
        <v>154</v>
      </c>
      <c r="B336" s="8" t="s">
        <v>77</v>
      </c>
      <c r="C336" s="14" t="s">
        <v>62</v>
      </c>
      <c r="D336" s="8">
        <v>2013</v>
      </c>
      <c r="E336" s="14">
        <v>2013</v>
      </c>
      <c r="F336" s="14" t="s">
        <v>101</v>
      </c>
      <c r="G336" s="11">
        <v>0.99570000000000003</v>
      </c>
      <c r="H336" s="11">
        <v>9.0200000000000002E-2</v>
      </c>
      <c r="I336" s="11">
        <v>0.18129999999999999</v>
      </c>
      <c r="J336" s="11">
        <v>5.2999999999999999E-2</v>
      </c>
      <c r="K336" s="11">
        <v>8.6800000000000002E-2</v>
      </c>
      <c r="L336" s="7"/>
      <c r="M336" s="7"/>
      <c r="N336" s="7"/>
      <c r="O336" s="7"/>
      <c r="P336" s="7"/>
    </row>
    <row r="337" spans="1:16">
      <c r="A337" s="13" t="s">
        <v>155</v>
      </c>
      <c r="B337" s="8" t="s">
        <v>77</v>
      </c>
      <c r="C337" s="14" t="s">
        <v>62</v>
      </c>
      <c r="D337" s="8">
        <v>2013</v>
      </c>
      <c r="E337" s="14">
        <v>2013</v>
      </c>
      <c r="F337" s="14" t="s">
        <v>101</v>
      </c>
      <c r="G337" s="11">
        <v>0.97409999999999997</v>
      </c>
      <c r="H337" s="11">
        <v>8.1299999999999997E-2</v>
      </c>
      <c r="I337" s="11">
        <v>0.1623</v>
      </c>
      <c r="J337" s="11">
        <v>3.3700000000000001E-2</v>
      </c>
      <c r="K337" s="11">
        <v>6.2199999999999998E-2</v>
      </c>
      <c r="L337" s="7"/>
      <c r="M337" s="7"/>
      <c r="N337" s="7"/>
      <c r="O337" s="7"/>
      <c r="P337" s="7"/>
    </row>
    <row r="338" spans="1:16">
      <c r="A338" s="13" t="s">
        <v>156</v>
      </c>
      <c r="B338" s="8" t="s">
        <v>78</v>
      </c>
      <c r="C338" s="14" t="s">
        <v>62</v>
      </c>
      <c r="D338" s="8">
        <v>2013</v>
      </c>
      <c r="E338" s="14">
        <v>2013</v>
      </c>
      <c r="F338" s="14" t="s">
        <v>101</v>
      </c>
      <c r="G338" s="11">
        <v>0.97799999999999998</v>
      </c>
      <c r="H338" s="11">
        <v>0.17180000000000001</v>
      </c>
      <c r="I338" s="11">
        <v>0.22140000000000001</v>
      </c>
      <c r="J338" s="11">
        <v>0.1145</v>
      </c>
      <c r="K338" s="11">
        <v>0.1183</v>
      </c>
      <c r="L338" s="7"/>
      <c r="M338" s="7"/>
      <c r="N338" s="7"/>
      <c r="O338" s="7"/>
      <c r="P338" s="7"/>
    </row>
    <row r="339" spans="1:16">
      <c r="A339" s="13" t="s">
        <v>157</v>
      </c>
      <c r="B339" s="8" t="s">
        <v>78</v>
      </c>
      <c r="C339" s="14" t="s">
        <v>62</v>
      </c>
      <c r="D339" s="8">
        <v>2013</v>
      </c>
      <c r="E339" s="14">
        <v>2013</v>
      </c>
      <c r="F339" s="14" t="s">
        <v>101</v>
      </c>
      <c r="G339" s="11">
        <v>0.95840000000000003</v>
      </c>
      <c r="H339" s="11">
        <v>0.17599999999999999</v>
      </c>
      <c r="I339" s="11">
        <v>0.25519999999999998</v>
      </c>
      <c r="J339" s="11">
        <v>0.15790000000000001</v>
      </c>
      <c r="K339" s="11">
        <v>0.1812</v>
      </c>
      <c r="L339" s="7"/>
      <c r="M339" s="7"/>
      <c r="N339" s="7"/>
      <c r="O339" s="7"/>
      <c r="P339" s="7"/>
    </row>
    <row r="340" spans="1:16">
      <c r="A340" s="13" t="s">
        <v>158</v>
      </c>
      <c r="B340" s="8" t="s">
        <v>77</v>
      </c>
      <c r="C340" s="14" t="s">
        <v>62</v>
      </c>
      <c r="D340" s="8">
        <v>2013</v>
      </c>
      <c r="E340" s="14">
        <v>2013</v>
      </c>
      <c r="F340" s="14" t="s">
        <v>101</v>
      </c>
      <c r="G340" s="11">
        <v>0.98399999999999999</v>
      </c>
      <c r="H340" s="11">
        <v>9.64E-2</v>
      </c>
      <c r="I340" s="11">
        <v>0.18049999999999999</v>
      </c>
      <c r="J340" s="11">
        <v>4.7500000000000001E-2</v>
      </c>
      <c r="K340" s="11">
        <v>8.2000000000000003E-2</v>
      </c>
      <c r="L340" s="7"/>
      <c r="M340" s="7"/>
      <c r="N340" s="7"/>
      <c r="O340" s="7"/>
      <c r="P340" s="7"/>
    </row>
    <row r="341" spans="1:16">
      <c r="A341" s="13" t="s">
        <v>159</v>
      </c>
      <c r="B341" s="8" t="s">
        <v>78</v>
      </c>
      <c r="C341" s="14" t="s">
        <v>62</v>
      </c>
      <c r="D341" s="8">
        <v>2013</v>
      </c>
      <c r="E341" s="14">
        <v>2013</v>
      </c>
      <c r="F341" s="14" t="s">
        <v>101</v>
      </c>
      <c r="G341" s="11">
        <v>0.97570000000000001</v>
      </c>
      <c r="H341" s="11">
        <v>0.1883</v>
      </c>
      <c r="I341" s="11">
        <v>0.2661</v>
      </c>
      <c r="J341" s="11">
        <v>0.12520000000000001</v>
      </c>
      <c r="K341" s="11">
        <v>0.1434</v>
      </c>
      <c r="L341" s="7"/>
      <c r="M341" s="7"/>
      <c r="N341" s="7"/>
      <c r="O341" s="7"/>
      <c r="P341" s="7"/>
    </row>
    <row r="342" spans="1:16">
      <c r="A342" s="13" t="s">
        <v>160</v>
      </c>
      <c r="B342" s="8" t="s">
        <v>78</v>
      </c>
      <c r="C342" s="14" t="s">
        <v>62</v>
      </c>
      <c r="D342" s="8">
        <v>2013</v>
      </c>
      <c r="E342" s="14">
        <v>2013</v>
      </c>
      <c r="F342" s="14" t="s">
        <v>101</v>
      </c>
      <c r="G342" s="11">
        <v>0.93159999999999998</v>
      </c>
      <c r="H342" s="11">
        <v>0.21049999999999999</v>
      </c>
      <c r="I342" s="11">
        <v>0.28449999999999998</v>
      </c>
      <c r="J342" s="11">
        <v>0.19139999999999999</v>
      </c>
      <c r="K342" s="11">
        <v>0.21079999999999999</v>
      </c>
      <c r="L342" s="7"/>
      <c r="M342" s="7"/>
      <c r="N342" s="7"/>
      <c r="O342" s="7"/>
      <c r="P342" s="7"/>
    </row>
    <row r="343" spans="1:16">
      <c r="A343" s="13" t="s">
        <v>161</v>
      </c>
      <c r="B343" s="8" t="s">
        <v>77</v>
      </c>
      <c r="C343" s="14" t="s">
        <v>62</v>
      </c>
      <c r="D343" s="8">
        <v>2013</v>
      </c>
      <c r="E343" s="14">
        <v>2013</v>
      </c>
      <c r="F343" s="14" t="s">
        <v>101</v>
      </c>
      <c r="G343" s="11">
        <v>0.89629999999999999</v>
      </c>
      <c r="H343" s="11">
        <v>0.12039999999999999</v>
      </c>
      <c r="I343" s="11">
        <v>0.21959999999999999</v>
      </c>
      <c r="J343" s="11">
        <v>3.3399999999999999E-2</v>
      </c>
      <c r="K343" s="11">
        <v>6.5299999999999997E-2</v>
      </c>
      <c r="L343" s="7"/>
      <c r="M343" s="7"/>
      <c r="N343" s="7"/>
      <c r="O343" s="7"/>
      <c r="P343" s="7"/>
    </row>
    <row r="344" spans="1:16">
      <c r="A344" s="13" t="s">
        <v>162</v>
      </c>
      <c r="B344" s="8" t="s">
        <v>77</v>
      </c>
      <c r="C344" s="14" t="s">
        <v>62</v>
      </c>
      <c r="D344" s="8">
        <v>2013</v>
      </c>
      <c r="E344" s="14">
        <v>2013</v>
      </c>
      <c r="F344" s="14" t="s">
        <v>101</v>
      </c>
      <c r="G344" s="11">
        <v>0.89790000000000003</v>
      </c>
      <c r="H344" s="11">
        <v>0.1138</v>
      </c>
      <c r="I344" s="11">
        <v>0.21909999999999999</v>
      </c>
      <c r="J344" s="11">
        <v>8.5900000000000004E-2</v>
      </c>
      <c r="K344" s="11">
        <v>0.1263</v>
      </c>
      <c r="L344" s="7"/>
      <c r="M344" s="7"/>
      <c r="N344" s="7"/>
      <c r="O344" s="7"/>
      <c r="P344" s="7"/>
    </row>
    <row r="345" spans="1:16">
      <c r="A345" s="13" t="s">
        <v>163</v>
      </c>
      <c r="B345" s="8" t="s">
        <v>78</v>
      </c>
      <c r="C345" s="14" t="s">
        <v>62</v>
      </c>
      <c r="D345" s="8">
        <v>2013</v>
      </c>
      <c r="E345" s="14">
        <v>2013</v>
      </c>
      <c r="F345" s="14" t="s">
        <v>101</v>
      </c>
      <c r="G345" s="11">
        <v>0.97440000000000004</v>
      </c>
      <c r="H345" s="11">
        <v>0.16850000000000001</v>
      </c>
      <c r="I345" s="11">
        <v>0.2364</v>
      </c>
      <c r="J345" s="11">
        <v>0.1414</v>
      </c>
      <c r="K345" s="11">
        <v>0.1608</v>
      </c>
      <c r="L345" s="7"/>
      <c r="M345" s="7"/>
      <c r="N345" s="7"/>
      <c r="O345" s="7"/>
      <c r="P345" s="7"/>
    </row>
    <row r="346" spans="1:16">
      <c r="A346" s="13" t="s">
        <v>164</v>
      </c>
      <c r="B346" s="8" t="s">
        <v>77</v>
      </c>
      <c r="C346" s="14" t="s">
        <v>62</v>
      </c>
      <c r="D346" s="8">
        <v>2013</v>
      </c>
      <c r="E346" s="14">
        <v>2013</v>
      </c>
      <c r="F346" s="14" t="s">
        <v>101</v>
      </c>
      <c r="G346" s="11">
        <v>0.88990000000000002</v>
      </c>
      <c r="H346" s="11">
        <v>7.2300000000000003E-2</v>
      </c>
      <c r="I346" s="11">
        <v>0.1638</v>
      </c>
      <c r="J346" s="11">
        <v>3.6900000000000002E-2</v>
      </c>
      <c r="K346" s="11">
        <v>7.4999999999999997E-2</v>
      </c>
      <c r="L346" s="7"/>
      <c r="M346" s="7"/>
      <c r="N346" s="7"/>
      <c r="O346" s="7"/>
      <c r="P346" s="7"/>
    </row>
    <row r="347" spans="1:16">
      <c r="A347" s="13" t="s">
        <v>165</v>
      </c>
      <c r="B347" s="8" t="s">
        <v>77</v>
      </c>
      <c r="C347" s="14" t="s">
        <v>62</v>
      </c>
      <c r="D347" s="8">
        <v>2013</v>
      </c>
      <c r="E347" s="14">
        <v>2013</v>
      </c>
      <c r="F347" s="14" t="s">
        <v>101</v>
      </c>
      <c r="G347" s="11">
        <v>0.75360000000000005</v>
      </c>
      <c r="H347" s="11">
        <v>8.5000000000000006E-2</v>
      </c>
      <c r="I347" s="11">
        <v>0.17230000000000001</v>
      </c>
      <c r="J347" s="11">
        <v>4.2599999999999999E-2</v>
      </c>
      <c r="K347" s="11">
        <v>7.6600000000000001E-2</v>
      </c>
      <c r="L347" s="7"/>
      <c r="M347" s="7"/>
      <c r="N347" s="7"/>
      <c r="O347" s="7"/>
      <c r="P347" s="7"/>
    </row>
    <row r="348" spans="1:16">
      <c r="A348" s="13" t="s">
        <v>166</v>
      </c>
      <c r="B348" s="8" t="s">
        <v>77</v>
      </c>
      <c r="C348" s="14" t="s">
        <v>62</v>
      </c>
      <c r="D348" s="8">
        <v>2013</v>
      </c>
      <c r="E348" s="14">
        <v>2013</v>
      </c>
      <c r="F348" s="14" t="s">
        <v>101</v>
      </c>
      <c r="G348" s="11">
        <v>0.9405</v>
      </c>
      <c r="H348" s="11">
        <v>9.1499999999999998E-2</v>
      </c>
      <c r="I348" s="11">
        <v>0.17419999999999999</v>
      </c>
      <c r="J348" s="11">
        <v>0.05</v>
      </c>
      <c r="K348" s="11">
        <v>9.3399999999999997E-2</v>
      </c>
      <c r="L348" s="7"/>
      <c r="M348" s="7"/>
      <c r="N348" s="7"/>
      <c r="O348" s="7"/>
      <c r="P348" s="7"/>
    </row>
    <row r="349" spans="1:16">
      <c r="A349" s="13" t="s">
        <v>167</v>
      </c>
      <c r="B349" s="8" t="s">
        <v>77</v>
      </c>
      <c r="C349" s="14" t="s">
        <v>62</v>
      </c>
      <c r="D349" s="8">
        <v>2013</v>
      </c>
      <c r="E349" s="14">
        <v>2013</v>
      </c>
      <c r="F349" s="14" t="s">
        <v>101</v>
      </c>
      <c r="G349" s="11">
        <v>0.88790000000000002</v>
      </c>
      <c r="H349" s="11">
        <v>5.2600000000000001E-2</v>
      </c>
      <c r="I349" s="11">
        <v>0.1353</v>
      </c>
      <c r="J349" s="11">
        <v>8.8000000000000005E-3</v>
      </c>
      <c r="K349" s="11">
        <v>3.6600000000000001E-2</v>
      </c>
      <c r="L349" s="7"/>
      <c r="M349" s="7"/>
      <c r="N349" s="7"/>
      <c r="O349" s="7"/>
      <c r="P349" s="7"/>
    </row>
    <row r="350" spans="1:16">
      <c r="A350" s="13" t="s">
        <v>168</v>
      </c>
      <c r="B350" s="8" t="s">
        <v>77</v>
      </c>
      <c r="C350" s="14" t="s">
        <v>62</v>
      </c>
      <c r="D350" s="8">
        <v>2013</v>
      </c>
      <c r="E350" s="14">
        <v>2013</v>
      </c>
      <c r="F350" s="14" t="s">
        <v>101</v>
      </c>
      <c r="G350" s="11">
        <v>0.96020000000000005</v>
      </c>
      <c r="H350" s="11">
        <v>6.5199999999999994E-2</v>
      </c>
      <c r="I350" s="11">
        <v>0.14149999999999999</v>
      </c>
      <c r="J350" s="11">
        <v>2.6100000000000002E-2</v>
      </c>
      <c r="K350" s="11">
        <v>6.0299999999999999E-2</v>
      </c>
      <c r="L350" s="7"/>
      <c r="M350" s="7"/>
      <c r="N350" s="7"/>
      <c r="O350" s="7"/>
      <c r="P350" s="7"/>
    </row>
    <row r="351" spans="1:16">
      <c r="A351" s="13" t="s">
        <v>169</v>
      </c>
      <c r="B351" s="8" t="s">
        <v>78</v>
      </c>
      <c r="C351" s="14" t="s">
        <v>62</v>
      </c>
      <c r="D351" s="8">
        <v>2013</v>
      </c>
      <c r="E351" s="14">
        <v>2013</v>
      </c>
      <c r="F351" s="14" t="s">
        <v>101</v>
      </c>
      <c r="G351" s="11">
        <v>0.86899999999999999</v>
      </c>
      <c r="H351" s="11">
        <v>0.16370000000000001</v>
      </c>
      <c r="I351" s="11">
        <v>0.2487</v>
      </c>
      <c r="J351" s="11">
        <v>0.17749999999999999</v>
      </c>
      <c r="K351" s="11">
        <v>0.20019999999999999</v>
      </c>
      <c r="L351" s="7"/>
      <c r="M351" s="7"/>
      <c r="N351" s="7"/>
      <c r="O351" s="7"/>
      <c r="P351" s="7"/>
    </row>
    <row r="352" spans="1:16">
      <c r="A352" s="13" t="s">
        <v>170</v>
      </c>
      <c r="B352" s="8" t="s">
        <v>78</v>
      </c>
      <c r="C352" s="14" t="s">
        <v>62</v>
      </c>
      <c r="D352" s="8">
        <v>2013</v>
      </c>
      <c r="E352" s="14">
        <v>2013</v>
      </c>
      <c r="F352" s="14" t="s">
        <v>101</v>
      </c>
      <c r="G352" s="11">
        <v>1</v>
      </c>
      <c r="H352" s="11">
        <v>9.7600000000000006E-2</v>
      </c>
      <c r="I352" s="11">
        <v>0.122</v>
      </c>
      <c r="J352" s="11">
        <v>0.17069999999999999</v>
      </c>
      <c r="K352" s="11">
        <v>0.1951</v>
      </c>
      <c r="L352" s="7"/>
      <c r="M352" s="7"/>
      <c r="N352" s="7"/>
      <c r="O352" s="7"/>
      <c r="P352" s="7"/>
    </row>
    <row r="353" spans="1:16">
      <c r="A353" s="13" t="s">
        <v>171</v>
      </c>
      <c r="B353" s="8" t="s">
        <v>78</v>
      </c>
      <c r="C353" s="14" t="s">
        <v>62</v>
      </c>
      <c r="D353" s="8">
        <v>2013</v>
      </c>
      <c r="E353" s="14">
        <v>2013</v>
      </c>
      <c r="F353" s="14" t="s">
        <v>101</v>
      </c>
      <c r="G353" s="11">
        <v>0.96319999999999995</v>
      </c>
      <c r="H353" s="11">
        <v>0.13109999999999999</v>
      </c>
      <c r="I353" s="11">
        <v>0.20649999999999999</v>
      </c>
      <c r="J353" s="11">
        <v>0.11600000000000001</v>
      </c>
      <c r="K353" s="11">
        <v>0.13109999999999999</v>
      </c>
      <c r="L353" s="7"/>
      <c r="M353" s="7"/>
      <c r="N353" s="7"/>
      <c r="O353" s="7"/>
      <c r="P353" s="7"/>
    </row>
    <row r="354" spans="1:16">
      <c r="A354" s="13" t="s">
        <v>172</v>
      </c>
      <c r="B354" s="8" t="s">
        <v>77</v>
      </c>
      <c r="C354" s="14" t="s">
        <v>62</v>
      </c>
      <c r="D354" s="8">
        <v>2013</v>
      </c>
      <c r="E354" s="14">
        <v>2013</v>
      </c>
      <c r="F354" s="14" t="s">
        <v>101</v>
      </c>
      <c r="G354" s="11">
        <v>0.96209999999999996</v>
      </c>
      <c r="H354" s="11">
        <v>4.1300000000000003E-2</v>
      </c>
      <c r="I354" s="11">
        <v>0.158</v>
      </c>
      <c r="J354" s="11">
        <v>1.35E-2</v>
      </c>
      <c r="K354" s="11">
        <v>5.8599999999999999E-2</v>
      </c>
      <c r="L354" s="7"/>
      <c r="M354" s="7"/>
      <c r="N354" s="7"/>
      <c r="O354" s="7"/>
      <c r="P354" s="7"/>
    </row>
    <row r="355" spans="1:16">
      <c r="A355" s="13" t="s">
        <v>173</v>
      </c>
      <c r="B355" s="8" t="s">
        <v>77</v>
      </c>
      <c r="C355" s="14" t="s">
        <v>62</v>
      </c>
      <c r="D355" s="8">
        <v>2013</v>
      </c>
      <c r="E355" s="14">
        <v>2013</v>
      </c>
      <c r="F355" s="14" t="s">
        <v>101</v>
      </c>
      <c r="G355" s="11">
        <v>0.46750000000000003</v>
      </c>
      <c r="H355" s="11">
        <v>8.8099999999999998E-2</v>
      </c>
      <c r="I355" s="11">
        <v>0.188</v>
      </c>
      <c r="J355" s="11">
        <v>4.24E-2</v>
      </c>
      <c r="K355" s="11">
        <v>8.43E-2</v>
      </c>
      <c r="L355" s="7"/>
      <c r="M355" s="7"/>
      <c r="N355" s="7"/>
      <c r="O355" s="7"/>
      <c r="P355" s="7"/>
    </row>
    <row r="356" spans="1:16">
      <c r="A356" s="13" t="s">
        <v>174</v>
      </c>
      <c r="B356" s="8" t="s">
        <v>78</v>
      </c>
      <c r="C356" s="14" t="s">
        <v>62</v>
      </c>
      <c r="D356" s="8">
        <v>2013</v>
      </c>
      <c r="E356" s="14">
        <v>2013</v>
      </c>
      <c r="F356" s="14" t="s">
        <v>101</v>
      </c>
      <c r="G356" s="11">
        <v>0.97009999999999996</v>
      </c>
      <c r="H356" s="11">
        <v>0.19900000000000001</v>
      </c>
      <c r="I356" s="11">
        <v>0.2903</v>
      </c>
      <c r="J356" s="11">
        <v>0.14230000000000001</v>
      </c>
      <c r="K356" s="11">
        <v>0.1651</v>
      </c>
      <c r="L356" s="7"/>
      <c r="M356" s="7"/>
      <c r="N356" s="7"/>
      <c r="O356" s="7"/>
      <c r="P356" s="7"/>
    </row>
    <row r="357" spans="1:16">
      <c r="A357" s="13" t="s">
        <v>175</v>
      </c>
      <c r="B357" s="8" t="s">
        <v>78</v>
      </c>
      <c r="C357" s="14" t="s">
        <v>62</v>
      </c>
      <c r="D357" s="8">
        <v>2013</v>
      </c>
      <c r="E357" s="14">
        <v>2013</v>
      </c>
      <c r="F357" s="14" t="s">
        <v>101</v>
      </c>
      <c r="G357" s="11">
        <v>0.95469999999999999</v>
      </c>
      <c r="H357" s="11">
        <v>0.1633</v>
      </c>
      <c r="I357" s="11">
        <v>0.24310000000000001</v>
      </c>
      <c r="J357" s="11">
        <v>0.15290000000000001</v>
      </c>
      <c r="K357" s="11">
        <v>0.16389999999999999</v>
      </c>
      <c r="L357" s="7"/>
      <c r="M357" s="7"/>
      <c r="N357" s="7"/>
      <c r="O357" s="7"/>
      <c r="P357" s="7"/>
    </row>
    <row r="358" spans="1:16">
      <c r="A358" s="13" t="s">
        <v>176</v>
      </c>
      <c r="B358" s="8" t="s">
        <v>78</v>
      </c>
      <c r="C358" s="14" t="s">
        <v>62</v>
      </c>
      <c r="D358" s="8">
        <v>2013</v>
      </c>
      <c r="E358" s="14">
        <v>2013</v>
      </c>
      <c r="F358" s="14" t="s">
        <v>101</v>
      </c>
      <c r="G358" s="11">
        <v>0.98780000000000001</v>
      </c>
      <c r="H358" s="11">
        <v>0.14710000000000001</v>
      </c>
      <c r="I358" s="11">
        <v>0.2072</v>
      </c>
      <c r="J358" s="11">
        <v>0.1648</v>
      </c>
      <c r="K358" s="11">
        <v>0.1825</v>
      </c>
      <c r="L358" s="7"/>
      <c r="M358" s="7"/>
      <c r="N358" s="7"/>
      <c r="O358" s="7"/>
      <c r="P358" s="7"/>
    </row>
    <row r="359" spans="1:16">
      <c r="A359" s="13" t="s">
        <v>177</v>
      </c>
      <c r="B359" s="8" t="s">
        <v>78</v>
      </c>
      <c r="C359" s="14" t="s">
        <v>62</v>
      </c>
      <c r="D359" s="8">
        <v>2013</v>
      </c>
      <c r="E359" s="14">
        <v>2013</v>
      </c>
      <c r="F359" s="14" t="s">
        <v>101</v>
      </c>
      <c r="G359" s="11">
        <v>0.67290000000000005</v>
      </c>
      <c r="H359" s="11">
        <v>0.16339999999999999</v>
      </c>
      <c r="I359" s="11">
        <v>0.23200000000000001</v>
      </c>
      <c r="J359" s="11">
        <v>0.2157</v>
      </c>
      <c r="K359" s="11">
        <v>0.23860000000000001</v>
      </c>
      <c r="L359" s="7"/>
      <c r="M359" s="7"/>
      <c r="N359" s="7"/>
      <c r="O359" s="7"/>
      <c r="P359" s="7"/>
    </row>
    <row r="360" spans="1:16">
      <c r="A360" s="13" t="s">
        <v>178</v>
      </c>
      <c r="B360" s="8" t="s">
        <v>77</v>
      </c>
      <c r="C360" s="14" t="s">
        <v>62</v>
      </c>
      <c r="D360" s="8">
        <v>2013</v>
      </c>
      <c r="E360" s="14">
        <v>2013</v>
      </c>
      <c r="F360" s="14" t="s">
        <v>101</v>
      </c>
      <c r="G360" s="11">
        <v>0.97689999999999999</v>
      </c>
      <c r="H360" s="11">
        <v>0.19120000000000001</v>
      </c>
      <c r="I360" s="11">
        <v>0.32729999999999998</v>
      </c>
      <c r="J360" s="11">
        <v>0.12590000000000001</v>
      </c>
      <c r="K360" s="11">
        <v>0.18029999999999999</v>
      </c>
      <c r="L360" s="7"/>
      <c r="M360" s="7"/>
      <c r="N360" s="7"/>
      <c r="O360" s="7"/>
      <c r="P360" s="7"/>
    </row>
    <row r="361" spans="1:16">
      <c r="A361" s="13" t="s">
        <v>179</v>
      </c>
      <c r="B361" s="8" t="s">
        <v>78</v>
      </c>
      <c r="C361" s="14" t="s">
        <v>62</v>
      </c>
      <c r="D361" s="8">
        <v>2013</v>
      </c>
      <c r="E361" s="14">
        <v>2013</v>
      </c>
      <c r="F361" s="14" t="s">
        <v>101</v>
      </c>
      <c r="G361" s="11">
        <v>0.97319999999999995</v>
      </c>
      <c r="H361" s="11">
        <v>0.14760000000000001</v>
      </c>
      <c r="I361" s="11">
        <v>0.2341</v>
      </c>
      <c r="J361" s="11">
        <v>0.17649999999999999</v>
      </c>
      <c r="K361" s="11">
        <v>0.19489999999999999</v>
      </c>
      <c r="L361" s="7"/>
      <c r="M361" s="7"/>
      <c r="N361" s="7"/>
      <c r="O361" s="7"/>
      <c r="P361" s="7"/>
    </row>
    <row r="362" spans="1:16">
      <c r="A362" s="13" t="s">
        <v>180</v>
      </c>
      <c r="B362" s="8" t="s">
        <v>77</v>
      </c>
      <c r="C362" s="14" t="s">
        <v>62</v>
      </c>
      <c r="D362" s="8">
        <v>2013</v>
      </c>
      <c r="E362" s="14">
        <v>2013</v>
      </c>
      <c r="F362" s="14" t="s">
        <v>101</v>
      </c>
      <c r="G362" s="11">
        <v>0.95309999999999995</v>
      </c>
      <c r="H362" s="11">
        <v>0.1114</v>
      </c>
      <c r="I362" s="11">
        <v>0.23250000000000001</v>
      </c>
      <c r="J362" s="11">
        <v>7.0599999999999996E-2</v>
      </c>
      <c r="K362" s="11">
        <v>0.1242</v>
      </c>
      <c r="L362" s="7"/>
      <c r="M362" s="7"/>
      <c r="N362" s="7"/>
      <c r="O362" s="7"/>
      <c r="P362" s="7"/>
    </row>
    <row r="363" spans="1:16">
      <c r="A363" s="13" t="s">
        <v>181</v>
      </c>
      <c r="B363" s="8" t="s">
        <v>77</v>
      </c>
      <c r="C363" s="14" t="s">
        <v>62</v>
      </c>
      <c r="D363" s="8">
        <v>2013</v>
      </c>
      <c r="E363" s="14">
        <v>2013</v>
      </c>
      <c r="F363" s="14" t="s">
        <v>101</v>
      </c>
      <c r="G363" s="11">
        <v>0.91510000000000002</v>
      </c>
      <c r="H363" s="11">
        <v>0.115</v>
      </c>
      <c r="I363" s="11">
        <v>0.19800000000000001</v>
      </c>
      <c r="J363" s="11">
        <v>6.3899999999999998E-2</v>
      </c>
      <c r="K363" s="11">
        <v>0.10340000000000001</v>
      </c>
      <c r="L363" s="7"/>
      <c r="M363" s="7"/>
      <c r="N363" s="7"/>
      <c r="O363" s="7"/>
      <c r="P363" s="7"/>
    </row>
    <row r="364" spans="1:16">
      <c r="A364" s="13" t="s">
        <v>182</v>
      </c>
      <c r="B364" s="8" t="s">
        <v>78</v>
      </c>
      <c r="C364" s="14" t="s">
        <v>62</v>
      </c>
      <c r="D364" s="8">
        <v>2013</v>
      </c>
      <c r="E364" s="14">
        <v>2013</v>
      </c>
      <c r="F364" s="14" t="s">
        <v>101</v>
      </c>
      <c r="G364" s="11">
        <v>0.96779999999999999</v>
      </c>
      <c r="H364" s="11">
        <v>0.1618</v>
      </c>
      <c r="I364" s="11">
        <v>0.2301</v>
      </c>
      <c r="J364" s="11">
        <v>0.2145</v>
      </c>
      <c r="K364" s="11">
        <v>0.23760000000000001</v>
      </c>
      <c r="L364" s="7"/>
      <c r="M364" s="7"/>
      <c r="N364" s="7"/>
      <c r="O364" s="7"/>
      <c r="P364" s="7"/>
    </row>
    <row r="365" spans="1:16">
      <c r="A365" s="56" t="s">
        <v>183</v>
      </c>
      <c r="B365" s="8" t="s">
        <v>66</v>
      </c>
      <c r="C365" s="14" t="s">
        <v>64</v>
      </c>
      <c r="D365" s="8">
        <v>2013</v>
      </c>
      <c r="E365" s="14">
        <v>2013</v>
      </c>
      <c r="F365" s="14" t="s">
        <v>102</v>
      </c>
      <c r="G365" s="11">
        <v>0.91879999999999995</v>
      </c>
      <c r="H365" s="11">
        <v>0.1203</v>
      </c>
      <c r="I365" s="11">
        <v>0.20549999999999999</v>
      </c>
      <c r="J365" s="11">
        <v>7.9399999999999998E-2</v>
      </c>
      <c r="K365" s="11">
        <v>0.10059999999999999</v>
      </c>
      <c r="L365" s="7"/>
      <c r="M365" s="7"/>
      <c r="N365" s="7"/>
      <c r="O365" s="7"/>
      <c r="P365" s="7"/>
    </row>
    <row r="366" spans="1:16">
      <c r="A366" s="56" t="s">
        <v>184</v>
      </c>
      <c r="B366" s="8" t="s">
        <v>77</v>
      </c>
      <c r="C366" s="14" t="s">
        <v>64</v>
      </c>
      <c r="D366" s="8">
        <v>2013</v>
      </c>
      <c r="E366" s="14">
        <v>2013</v>
      </c>
      <c r="F366" s="14" t="s">
        <v>102</v>
      </c>
      <c r="G366" s="11">
        <v>0.87139999999999995</v>
      </c>
      <c r="H366" s="11">
        <v>8.1100000000000005E-2</v>
      </c>
      <c r="I366" s="11">
        <v>0.1774</v>
      </c>
      <c r="J366" s="11">
        <v>4.9099999999999998E-2</v>
      </c>
      <c r="K366" s="11">
        <v>8.5300000000000001E-2</v>
      </c>
      <c r="L366" s="7"/>
      <c r="M366" s="7"/>
      <c r="N366" s="7"/>
      <c r="O366" s="7"/>
      <c r="P366" s="7"/>
    </row>
    <row r="367" spans="1:16">
      <c r="A367" s="56" t="s">
        <v>185</v>
      </c>
      <c r="B367" s="8" t="s">
        <v>78</v>
      </c>
      <c r="C367" s="14" t="s">
        <v>64</v>
      </c>
      <c r="D367" s="8">
        <v>2013</v>
      </c>
      <c r="E367" s="14">
        <v>2013</v>
      </c>
      <c r="F367" s="14" t="s">
        <v>102</v>
      </c>
      <c r="G367" s="11">
        <v>0.72729999999999995</v>
      </c>
      <c r="H367" s="11">
        <v>8.6999999999999994E-2</v>
      </c>
      <c r="I367" s="11">
        <v>0.21740000000000001</v>
      </c>
      <c r="J367" s="11">
        <v>0.21740000000000001</v>
      </c>
      <c r="K367" s="11">
        <v>0.21740000000000001</v>
      </c>
      <c r="L367" s="7"/>
      <c r="M367" s="7"/>
      <c r="N367" s="7"/>
      <c r="O367" s="7"/>
      <c r="P367" s="7"/>
    </row>
    <row r="368" spans="1:16">
      <c r="A368" s="56" t="s">
        <v>186</v>
      </c>
      <c r="B368" s="8" t="s">
        <v>78</v>
      </c>
      <c r="C368" s="14" t="s">
        <v>64</v>
      </c>
      <c r="D368" s="8">
        <v>2013</v>
      </c>
      <c r="E368" s="14">
        <v>2013</v>
      </c>
      <c r="F368" s="14" t="s">
        <v>102</v>
      </c>
      <c r="G368" s="11">
        <v>0.94420000000000004</v>
      </c>
      <c r="H368" s="11">
        <v>0.15529999999999999</v>
      </c>
      <c r="I368" s="11">
        <v>0.2235</v>
      </c>
      <c r="J368" s="11">
        <v>0.18940000000000001</v>
      </c>
      <c r="K368" s="11">
        <v>0.2082</v>
      </c>
      <c r="L368" s="7"/>
      <c r="M368" s="7"/>
      <c r="N368" s="7"/>
      <c r="O368" s="7"/>
      <c r="P368" s="7"/>
    </row>
    <row r="369" spans="1:16">
      <c r="A369" s="56" t="s">
        <v>187</v>
      </c>
      <c r="B369" s="8" t="s">
        <v>78</v>
      </c>
      <c r="C369" s="14" t="s">
        <v>64</v>
      </c>
      <c r="D369" s="8">
        <v>2013</v>
      </c>
      <c r="E369" s="14">
        <v>2013</v>
      </c>
      <c r="F369" s="14" t="s">
        <v>102</v>
      </c>
      <c r="G369" s="11">
        <v>0.93899999999999995</v>
      </c>
      <c r="H369" s="11">
        <v>0.1318</v>
      </c>
      <c r="I369" s="11">
        <v>0.2009</v>
      </c>
      <c r="J369" s="11">
        <v>0.1774</v>
      </c>
      <c r="K369" s="11">
        <v>0.1958</v>
      </c>
      <c r="L369" s="7"/>
      <c r="M369" s="7"/>
      <c r="N369" s="7"/>
      <c r="O369" s="7"/>
      <c r="P369" s="7"/>
    </row>
    <row r="370" spans="1:16">
      <c r="A370" s="56" t="s">
        <v>188</v>
      </c>
      <c r="B370" s="8" t="s">
        <v>78</v>
      </c>
      <c r="C370" s="14" t="s">
        <v>64</v>
      </c>
      <c r="D370" s="8">
        <v>2013</v>
      </c>
      <c r="E370" s="14">
        <v>2013</v>
      </c>
      <c r="F370" s="14" t="s">
        <v>102</v>
      </c>
      <c r="G370" s="11">
        <v>0.98640000000000005</v>
      </c>
      <c r="H370" s="11">
        <v>0.1062</v>
      </c>
      <c r="I370" s="11">
        <v>0.18840000000000001</v>
      </c>
      <c r="J370" s="11">
        <v>0.16689999999999999</v>
      </c>
      <c r="K370" s="11">
        <v>0.19089999999999999</v>
      </c>
      <c r="L370" s="7"/>
      <c r="M370" s="7"/>
      <c r="N370" s="7"/>
      <c r="O370" s="7"/>
      <c r="P370" s="7"/>
    </row>
    <row r="371" spans="1:16">
      <c r="A371" s="56" t="s">
        <v>189</v>
      </c>
      <c r="B371" s="8" t="s">
        <v>78</v>
      </c>
      <c r="C371" s="14" t="s">
        <v>64</v>
      </c>
      <c r="D371" s="8">
        <v>2013</v>
      </c>
      <c r="E371" s="14">
        <v>2013</v>
      </c>
      <c r="F371" s="14" t="s">
        <v>102</v>
      </c>
      <c r="G371" s="11">
        <v>0.9577</v>
      </c>
      <c r="H371" s="11">
        <v>0.1341</v>
      </c>
      <c r="I371" s="11">
        <v>0.1993</v>
      </c>
      <c r="J371" s="11">
        <v>0.17749999999999999</v>
      </c>
      <c r="K371" s="11">
        <v>0.221</v>
      </c>
      <c r="L371" s="7"/>
      <c r="M371" s="7"/>
      <c r="N371" s="7"/>
      <c r="O371" s="7"/>
      <c r="P371" s="7"/>
    </row>
    <row r="372" spans="1:16">
      <c r="A372" s="56" t="s">
        <v>190</v>
      </c>
      <c r="B372" s="8" t="s">
        <v>77</v>
      </c>
      <c r="C372" s="14" t="s">
        <v>64</v>
      </c>
      <c r="D372" s="8">
        <v>2013</v>
      </c>
      <c r="E372" s="14">
        <v>2013</v>
      </c>
      <c r="F372" s="14" t="s">
        <v>102</v>
      </c>
      <c r="G372" s="11">
        <v>0.79220000000000002</v>
      </c>
      <c r="H372" s="11">
        <v>9.2499999999999999E-2</v>
      </c>
      <c r="I372" s="11">
        <v>0.1782</v>
      </c>
      <c r="J372" s="11">
        <v>3.3099999999999997E-2</v>
      </c>
      <c r="K372" s="11">
        <v>6.08E-2</v>
      </c>
      <c r="L372" s="7"/>
      <c r="M372" s="7"/>
      <c r="N372" s="7"/>
      <c r="O372" s="7"/>
      <c r="P372" s="7"/>
    </row>
    <row r="373" spans="1:16">
      <c r="A373" s="56" t="s">
        <v>191</v>
      </c>
      <c r="B373" s="8" t="s">
        <v>78</v>
      </c>
      <c r="C373" s="14" t="s">
        <v>64</v>
      </c>
      <c r="D373" s="8">
        <v>2013</v>
      </c>
      <c r="E373" s="14">
        <v>2013</v>
      </c>
      <c r="F373" s="14" t="s">
        <v>102</v>
      </c>
      <c r="G373" s="11">
        <v>0.98370000000000002</v>
      </c>
      <c r="H373" s="11">
        <v>0.1862</v>
      </c>
      <c r="I373" s="11">
        <v>0.25240000000000001</v>
      </c>
      <c r="J373" s="11">
        <v>0.19700000000000001</v>
      </c>
      <c r="K373" s="11">
        <v>0.22270000000000001</v>
      </c>
      <c r="L373" s="7"/>
      <c r="M373" s="7"/>
      <c r="N373" s="7"/>
      <c r="O373" s="7"/>
      <c r="P373" s="7"/>
    </row>
    <row r="374" spans="1:16">
      <c r="A374" s="56" t="s">
        <v>192</v>
      </c>
      <c r="B374" s="8" t="s">
        <v>78</v>
      </c>
      <c r="C374" s="14" t="s">
        <v>64</v>
      </c>
      <c r="D374" s="8">
        <v>2013</v>
      </c>
      <c r="E374" s="14">
        <v>2013</v>
      </c>
      <c r="F374" s="14" t="s">
        <v>102</v>
      </c>
      <c r="G374" s="11">
        <v>0.97709999999999997</v>
      </c>
      <c r="H374" s="11">
        <v>0.1232</v>
      </c>
      <c r="I374" s="11">
        <v>0.2074</v>
      </c>
      <c r="J374" s="11">
        <v>0.16819999999999999</v>
      </c>
      <c r="K374" s="11">
        <v>0.1903</v>
      </c>
      <c r="L374" s="7"/>
      <c r="M374" s="7"/>
      <c r="N374" s="7"/>
      <c r="O374" s="7"/>
      <c r="P374" s="7"/>
    </row>
    <row r="375" spans="1:16">
      <c r="A375" s="13" t="s">
        <v>134</v>
      </c>
      <c r="B375" s="8" t="s">
        <v>77</v>
      </c>
      <c r="C375" s="14" t="s">
        <v>64</v>
      </c>
      <c r="D375" s="8">
        <v>2013</v>
      </c>
      <c r="E375" s="14">
        <v>2013</v>
      </c>
      <c r="F375" s="14" t="s">
        <v>102</v>
      </c>
      <c r="G375" s="11">
        <v>0.83479999999999999</v>
      </c>
      <c r="H375" s="11">
        <v>0.16489999999999999</v>
      </c>
      <c r="I375" s="11">
        <v>0.29430000000000001</v>
      </c>
      <c r="J375" s="11">
        <v>9.7299999999999998E-2</v>
      </c>
      <c r="K375" s="11">
        <v>0.14510000000000001</v>
      </c>
      <c r="L375" s="7"/>
      <c r="M375" s="7"/>
      <c r="N375" s="7"/>
      <c r="O375" s="7"/>
      <c r="P375" s="7"/>
    </row>
    <row r="376" spans="1:16">
      <c r="A376" s="13" t="s">
        <v>135</v>
      </c>
      <c r="B376" s="8" t="s">
        <v>78</v>
      </c>
      <c r="C376" s="14" t="s">
        <v>64</v>
      </c>
      <c r="D376" s="8">
        <v>2013</v>
      </c>
      <c r="E376" s="14">
        <v>2013</v>
      </c>
      <c r="F376" s="14" t="s">
        <v>102</v>
      </c>
      <c r="G376" s="11">
        <v>0.99209999999999998</v>
      </c>
      <c r="H376" s="11">
        <v>0.18540000000000001</v>
      </c>
      <c r="I376" s="11">
        <v>0.25209999999999999</v>
      </c>
      <c r="J376" s="11">
        <v>0.1</v>
      </c>
      <c r="K376" s="11">
        <v>0.11459999999999999</v>
      </c>
      <c r="L376" s="7"/>
      <c r="M376" s="7"/>
      <c r="N376" s="7"/>
      <c r="O376" s="7"/>
      <c r="P376" s="7"/>
    </row>
    <row r="377" spans="1:16">
      <c r="A377" s="13" t="s">
        <v>136</v>
      </c>
      <c r="B377" s="8" t="s">
        <v>78</v>
      </c>
      <c r="C377" s="14" t="s">
        <v>64</v>
      </c>
      <c r="D377" s="8">
        <v>2013</v>
      </c>
      <c r="E377" s="14">
        <v>2013</v>
      </c>
      <c r="F377" s="14" t="s">
        <v>102</v>
      </c>
      <c r="G377" s="11">
        <v>0.89749999999999996</v>
      </c>
      <c r="H377" s="11">
        <v>0.114</v>
      </c>
      <c r="I377" s="11">
        <v>0.18060000000000001</v>
      </c>
      <c r="J377" s="11">
        <v>0.17780000000000001</v>
      </c>
      <c r="K377" s="11">
        <v>0.20680000000000001</v>
      </c>
      <c r="L377" s="7"/>
      <c r="M377" s="7"/>
      <c r="N377" s="7"/>
      <c r="O377" s="7"/>
      <c r="P377" s="7"/>
    </row>
    <row r="378" spans="1:16">
      <c r="A378" s="13" t="s">
        <v>137</v>
      </c>
      <c r="B378" s="8" t="s">
        <v>78</v>
      </c>
      <c r="C378" s="14" t="s">
        <v>64</v>
      </c>
      <c r="D378" s="8">
        <v>2013</v>
      </c>
      <c r="E378" s="14">
        <v>2013</v>
      </c>
      <c r="F378" s="14" t="s">
        <v>102</v>
      </c>
      <c r="G378" s="11">
        <v>0.91439999999999999</v>
      </c>
      <c r="H378" s="11">
        <v>0.16339999999999999</v>
      </c>
      <c r="I378" s="11">
        <v>0.23860000000000001</v>
      </c>
      <c r="J378" s="11">
        <v>0.1371</v>
      </c>
      <c r="K378" s="11">
        <v>0.15459999999999999</v>
      </c>
      <c r="L378" s="7"/>
      <c r="M378" s="7"/>
      <c r="N378" s="7"/>
      <c r="O378" s="7"/>
      <c r="P378" s="7"/>
    </row>
    <row r="379" spans="1:16">
      <c r="A379" s="13" t="s">
        <v>138</v>
      </c>
      <c r="B379" s="8" t="s">
        <v>78</v>
      </c>
      <c r="C379" s="14" t="s">
        <v>64</v>
      </c>
      <c r="D379" s="8">
        <v>2013</v>
      </c>
      <c r="E379" s="14">
        <v>2013</v>
      </c>
      <c r="F379" s="14" t="s">
        <v>102</v>
      </c>
      <c r="G379" s="11">
        <v>0.99239999999999995</v>
      </c>
      <c r="H379" s="11">
        <v>0.1714</v>
      </c>
      <c r="I379" s="11">
        <v>0.28289999999999998</v>
      </c>
      <c r="J379" s="11">
        <v>0.15709999999999999</v>
      </c>
      <c r="K379" s="11">
        <v>0.1714</v>
      </c>
      <c r="L379" s="7"/>
      <c r="M379" s="7"/>
      <c r="N379" s="7"/>
      <c r="O379" s="7"/>
      <c r="P379" s="7"/>
    </row>
    <row r="380" spans="1:16">
      <c r="A380" s="13" t="s">
        <v>139</v>
      </c>
      <c r="B380" s="8" t="s">
        <v>78</v>
      </c>
      <c r="C380" s="14" t="s">
        <v>64</v>
      </c>
      <c r="D380" s="8">
        <v>2013</v>
      </c>
      <c r="E380" s="14">
        <v>2013</v>
      </c>
      <c r="F380" s="14" t="s">
        <v>102</v>
      </c>
      <c r="G380" s="11">
        <v>0.90159999999999996</v>
      </c>
      <c r="H380" s="11">
        <v>0.2059</v>
      </c>
      <c r="I380" s="11">
        <v>0.29289999999999999</v>
      </c>
      <c r="J380" s="11">
        <v>0.1244</v>
      </c>
      <c r="K380" s="11">
        <v>0.1469</v>
      </c>
      <c r="L380" s="7"/>
      <c r="M380" s="7"/>
      <c r="N380" s="7"/>
      <c r="O380" s="7"/>
      <c r="P380" s="7"/>
    </row>
    <row r="381" spans="1:16">
      <c r="A381" s="13" t="s">
        <v>140</v>
      </c>
      <c r="B381" s="8" t="s">
        <v>78</v>
      </c>
      <c r="C381" s="14" t="s">
        <v>64</v>
      </c>
      <c r="D381" s="8">
        <v>2013</v>
      </c>
      <c r="E381" s="14">
        <v>2013</v>
      </c>
      <c r="F381" s="14" t="s">
        <v>102</v>
      </c>
      <c r="G381" s="11">
        <v>0.96150000000000002</v>
      </c>
      <c r="H381" s="11">
        <v>0.1988</v>
      </c>
      <c r="I381" s="11">
        <v>0.28910000000000002</v>
      </c>
      <c r="J381" s="11">
        <v>0.1951</v>
      </c>
      <c r="K381" s="11">
        <v>0.21659999999999999</v>
      </c>
      <c r="L381" s="7"/>
      <c r="M381" s="7"/>
      <c r="N381" s="7"/>
      <c r="O381" s="7"/>
      <c r="P381" s="7"/>
    </row>
    <row r="382" spans="1:16">
      <c r="A382" s="13" t="s">
        <v>141</v>
      </c>
      <c r="B382" s="8" t="s">
        <v>78</v>
      </c>
      <c r="C382" s="14" t="s">
        <v>64</v>
      </c>
      <c r="D382" s="8">
        <v>2013</v>
      </c>
      <c r="E382" s="14">
        <v>2013</v>
      </c>
      <c r="F382" s="14" t="s">
        <v>102</v>
      </c>
      <c r="G382" s="11">
        <v>0.87160000000000004</v>
      </c>
      <c r="H382" s="11">
        <v>0.10589999999999999</v>
      </c>
      <c r="I382" s="11">
        <v>0.1729</v>
      </c>
      <c r="J382" s="11">
        <v>0.15659999999999999</v>
      </c>
      <c r="K382" s="11">
        <v>0.17860000000000001</v>
      </c>
      <c r="L382" s="7"/>
      <c r="M382" s="7"/>
      <c r="N382" s="7"/>
      <c r="O382" s="7"/>
      <c r="P382" s="7"/>
    </row>
    <row r="383" spans="1:16">
      <c r="A383" s="13" t="s">
        <v>142</v>
      </c>
      <c r="B383" s="8" t="s">
        <v>78</v>
      </c>
      <c r="C383" s="14" t="s">
        <v>64</v>
      </c>
      <c r="D383" s="8">
        <v>2013</v>
      </c>
      <c r="E383" s="14">
        <v>2013</v>
      </c>
      <c r="F383" s="14" t="s">
        <v>102</v>
      </c>
      <c r="G383" s="11">
        <v>0.91239999999999999</v>
      </c>
      <c r="H383" s="11">
        <v>0.15579999999999999</v>
      </c>
      <c r="I383" s="11">
        <v>0.2354</v>
      </c>
      <c r="J383" s="11">
        <v>0.17879999999999999</v>
      </c>
      <c r="K383" s="11">
        <v>0.18940000000000001</v>
      </c>
      <c r="L383" s="7"/>
      <c r="M383" s="7"/>
      <c r="N383" s="7"/>
      <c r="O383" s="7"/>
      <c r="P383" s="7"/>
    </row>
    <row r="384" spans="1:16">
      <c r="A384" s="13" t="s">
        <v>143</v>
      </c>
      <c r="B384" s="8" t="s">
        <v>79</v>
      </c>
      <c r="C384" s="14" t="s">
        <v>64</v>
      </c>
      <c r="D384" s="8">
        <v>2013</v>
      </c>
      <c r="E384" s="14">
        <v>2013</v>
      </c>
      <c r="F384" s="14" t="s">
        <v>102</v>
      </c>
      <c r="G384" s="11">
        <v>0.95709999999999995</v>
      </c>
      <c r="H384" s="11">
        <v>7.8E-2</v>
      </c>
      <c r="I384" s="11">
        <v>0.1535</v>
      </c>
      <c r="J384" s="11">
        <v>8.3999999999999995E-3</v>
      </c>
      <c r="K384" s="11">
        <v>1.2500000000000001E-2</v>
      </c>
      <c r="L384" s="7"/>
      <c r="M384" s="7"/>
      <c r="N384" s="7"/>
      <c r="O384" s="7"/>
      <c r="P384" s="7"/>
    </row>
    <row r="385" spans="1:16">
      <c r="A385" s="13" t="s">
        <v>144</v>
      </c>
      <c r="B385" s="8" t="s">
        <v>78</v>
      </c>
      <c r="C385" s="14" t="s">
        <v>64</v>
      </c>
      <c r="D385" s="8">
        <v>2013</v>
      </c>
      <c r="E385" s="14">
        <v>2013</v>
      </c>
      <c r="F385" s="14" t="s">
        <v>102</v>
      </c>
      <c r="G385" s="11">
        <v>0.97189999999999999</v>
      </c>
      <c r="H385" s="11">
        <v>0.1658</v>
      </c>
      <c r="I385" s="11">
        <v>0.26569999999999999</v>
      </c>
      <c r="J385" s="11">
        <v>0.18329999999999999</v>
      </c>
      <c r="K385" s="11">
        <v>0.21579999999999999</v>
      </c>
      <c r="L385" s="7"/>
      <c r="M385" s="7"/>
      <c r="N385" s="7"/>
      <c r="O385" s="7"/>
      <c r="P385" s="7"/>
    </row>
    <row r="386" spans="1:16">
      <c r="A386" s="13" t="s">
        <v>145</v>
      </c>
      <c r="B386" s="8" t="s">
        <v>78</v>
      </c>
      <c r="C386" s="14" t="s">
        <v>64</v>
      </c>
      <c r="D386" s="8">
        <v>2013</v>
      </c>
      <c r="E386" s="14">
        <v>2013</v>
      </c>
      <c r="F386" s="14" t="s">
        <v>102</v>
      </c>
      <c r="G386" s="11">
        <v>0.95450000000000002</v>
      </c>
      <c r="H386" s="11">
        <v>0.14249999999999999</v>
      </c>
      <c r="I386" s="11">
        <v>0.21290000000000001</v>
      </c>
      <c r="J386" s="11">
        <v>0.13800000000000001</v>
      </c>
      <c r="K386" s="11">
        <v>0.15690000000000001</v>
      </c>
      <c r="L386" s="7"/>
      <c r="M386" s="7"/>
      <c r="N386" s="7"/>
      <c r="O386" s="7"/>
      <c r="P386" s="7"/>
    </row>
    <row r="387" spans="1:16">
      <c r="A387" s="13" t="s">
        <v>146</v>
      </c>
      <c r="B387" s="8" t="s">
        <v>78</v>
      </c>
      <c r="C387" s="14" t="s">
        <v>64</v>
      </c>
      <c r="D387" s="8">
        <v>2013</v>
      </c>
      <c r="E387" s="14">
        <v>2013</v>
      </c>
      <c r="F387" s="14" t="s">
        <v>102</v>
      </c>
      <c r="G387" s="11">
        <v>0.98719999999999997</v>
      </c>
      <c r="H387" s="11">
        <v>0.14860000000000001</v>
      </c>
      <c r="I387" s="11">
        <v>0.1993</v>
      </c>
      <c r="J387" s="11">
        <v>7.7700000000000005E-2</v>
      </c>
      <c r="K387" s="11">
        <v>9.8000000000000004E-2</v>
      </c>
      <c r="L387" s="7"/>
      <c r="M387" s="7"/>
      <c r="N387" s="7"/>
      <c r="O387" s="7"/>
      <c r="P387" s="7"/>
    </row>
    <row r="388" spans="1:16">
      <c r="A388" s="13" t="s">
        <v>147</v>
      </c>
      <c r="B388" s="8" t="s">
        <v>78</v>
      </c>
      <c r="C388" s="14" t="s">
        <v>64</v>
      </c>
      <c r="D388" s="8">
        <v>2013</v>
      </c>
      <c r="E388" s="14">
        <v>2013</v>
      </c>
      <c r="F388" s="14" t="s">
        <v>102</v>
      </c>
      <c r="G388" s="11">
        <v>0.99460000000000004</v>
      </c>
      <c r="H388" s="11">
        <v>0.15959999999999999</v>
      </c>
      <c r="I388" s="11">
        <v>0.25740000000000002</v>
      </c>
      <c r="J388" s="11">
        <v>0.18049999999999999</v>
      </c>
      <c r="K388" s="11">
        <v>0.21049999999999999</v>
      </c>
      <c r="L388" s="7"/>
      <c r="M388" s="7"/>
      <c r="N388" s="7"/>
      <c r="O388" s="7"/>
      <c r="P388" s="7"/>
    </row>
    <row r="389" spans="1:16">
      <c r="A389" s="13" t="s">
        <v>148</v>
      </c>
      <c r="B389" s="8" t="s">
        <v>78</v>
      </c>
      <c r="C389" s="14" t="s">
        <v>64</v>
      </c>
      <c r="D389" s="8">
        <v>2013</v>
      </c>
      <c r="E389" s="14">
        <v>2013</v>
      </c>
      <c r="F389" s="14" t="s">
        <v>102</v>
      </c>
      <c r="G389" s="11">
        <v>0.94820000000000004</v>
      </c>
      <c r="H389" s="11">
        <v>0.17019999999999999</v>
      </c>
      <c r="I389" s="11">
        <v>0.25580000000000003</v>
      </c>
      <c r="J389" s="11">
        <v>0.221</v>
      </c>
      <c r="K389" s="11">
        <v>0.24390000000000001</v>
      </c>
      <c r="L389" s="7"/>
      <c r="M389" s="7"/>
      <c r="N389" s="7"/>
      <c r="O389" s="7"/>
      <c r="P389" s="7"/>
    </row>
    <row r="390" spans="1:16">
      <c r="A390" s="13" t="s">
        <v>149</v>
      </c>
      <c r="B390" s="8" t="s">
        <v>78</v>
      </c>
      <c r="C390" s="14" t="s">
        <v>64</v>
      </c>
      <c r="D390" s="8">
        <v>2013</v>
      </c>
      <c r="E390" s="14">
        <v>2013</v>
      </c>
      <c r="F390" s="14" t="s">
        <v>102</v>
      </c>
      <c r="G390" s="11">
        <v>1</v>
      </c>
      <c r="H390" s="11">
        <v>0.1075</v>
      </c>
      <c r="I390" s="11">
        <v>0.18820000000000001</v>
      </c>
      <c r="J390" s="11">
        <v>0.1183</v>
      </c>
      <c r="K390" s="11">
        <v>0.129</v>
      </c>
      <c r="L390" s="7"/>
      <c r="M390" s="7"/>
      <c r="N390" s="7"/>
      <c r="O390" s="7"/>
      <c r="P390" s="7"/>
    </row>
    <row r="391" spans="1:16">
      <c r="A391" s="13" t="s">
        <v>150</v>
      </c>
      <c r="B391" s="8" t="s">
        <v>78</v>
      </c>
      <c r="C391" s="14" t="s">
        <v>64</v>
      </c>
      <c r="D391" s="8">
        <v>2013</v>
      </c>
      <c r="E391" s="14">
        <v>2013</v>
      </c>
      <c r="F391" s="14" t="s">
        <v>102</v>
      </c>
      <c r="G391" s="11">
        <v>0.84850000000000003</v>
      </c>
      <c r="H391" s="11">
        <v>4.8399999999999999E-2</v>
      </c>
      <c r="I391" s="11">
        <v>0.15590000000000001</v>
      </c>
      <c r="J391" s="11">
        <v>9.6799999999999997E-2</v>
      </c>
      <c r="K391" s="11">
        <v>0.129</v>
      </c>
      <c r="L391" s="7"/>
      <c r="M391" s="7"/>
      <c r="N391" s="7"/>
      <c r="O391" s="7"/>
      <c r="P391" s="7"/>
    </row>
    <row r="392" spans="1:16">
      <c r="A392" s="13" t="s">
        <v>151</v>
      </c>
      <c r="B392" s="8" t="s">
        <v>78</v>
      </c>
      <c r="C392" s="14" t="s">
        <v>64</v>
      </c>
      <c r="D392" s="8">
        <v>2013</v>
      </c>
      <c r="E392" s="14">
        <v>2013</v>
      </c>
      <c r="F392" s="14" t="s">
        <v>102</v>
      </c>
      <c r="G392" s="11">
        <v>0.9919</v>
      </c>
      <c r="H392" s="11">
        <v>0.24030000000000001</v>
      </c>
      <c r="I392" s="11">
        <v>0.32779999999999998</v>
      </c>
      <c r="J392" s="11">
        <v>0.1206</v>
      </c>
      <c r="K392" s="11">
        <v>0.14419999999999999</v>
      </c>
      <c r="L392" s="7"/>
      <c r="M392" s="7"/>
      <c r="N392" s="7"/>
      <c r="O392" s="7"/>
      <c r="P392" s="7"/>
    </row>
    <row r="393" spans="1:16">
      <c r="A393" s="13" t="s">
        <v>152</v>
      </c>
      <c r="B393" s="8" t="s">
        <v>78</v>
      </c>
      <c r="C393" s="14" t="s">
        <v>64</v>
      </c>
      <c r="D393" s="8">
        <v>2013</v>
      </c>
      <c r="E393" s="14">
        <v>2013</v>
      </c>
      <c r="F393" s="14" t="s">
        <v>102</v>
      </c>
      <c r="G393" s="11">
        <v>0.89910000000000001</v>
      </c>
      <c r="H393" s="11">
        <v>0.1313</v>
      </c>
      <c r="I393" s="11">
        <v>0.20680000000000001</v>
      </c>
      <c r="J393" s="11">
        <v>0.22989999999999999</v>
      </c>
      <c r="K393" s="11">
        <v>0.25929999999999997</v>
      </c>
      <c r="L393" s="7"/>
      <c r="M393" s="7"/>
      <c r="N393" s="7"/>
      <c r="O393" s="7"/>
      <c r="P393" s="7"/>
    </row>
    <row r="394" spans="1:16">
      <c r="A394" s="13" t="s">
        <v>153</v>
      </c>
      <c r="B394" s="8" t="s">
        <v>78</v>
      </c>
      <c r="C394" s="14" t="s">
        <v>64</v>
      </c>
      <c r="D394" s="8">
        <v>2013</v>
      </c>
      <c r="E394" s="14">
        <v>2013</v>
      </c>
      <c r="F394" s="14" t="s">
        <v>102</v>
      </c>
      <c r="G394" s="11">
        <v>0.95169999999999999</v>
      </c>
      <c r="H394" s="11">
        <v>0.12640000000000001</v>
      </c>
      <c r="I394" s="11">
        <v>0.19639999999999999</v>
      </c>
      <c r="J394" s="11">
        <v>0.14499999999999999</v>
      </c>
      <c r="K394" s="11">
        <v>0.16070000000000001</v>
      </c>
      <c r="L394" s="7"/>
      <c r="M394" s="7"/>
      <c r="N394" s="7"/>
      <c r="O394" s="7"/>
      <c r="P394" s="7"/>
    </row>
    <row r="395" spans="1:16">
      <c r="A395" s="13" t="s">
        <v>154</v>
      </c>
      <c r="B395" s="8" t="s">
        <v>77</v>
      </c>
      <c r="C395" s="14" t="s">
        <v>64</v>
      </c>
      <c r="D395" s="8">
        <v>2013</v>
      </c>
      <c r="E395" s="14">
        <v>2013</v>
      </c>
      <c r="F395" s="14" t="s">
        <v>102</v>
      </c>
      <c r="G395" s="11">
        <v>0.996</v>
      </c>
      <c r="H395" s="11">
        <v>8.3199999999999996E-2</v>
      </c>
      <c r="I395" s="11">
        <v>0.17</v>
      </c>
      <c r="J395" s="11">
        <v>4.65E-2</v>
      </c>
      <c r="K395" s="11">
        <v>7.1300000000000002E-2</v>
      </c>
      <c r="L395" s="7"/>
      <c r="M395" s="7"/>
      <c r="N395" s="7"/>
      <c r="O395" s="7"/>
      <c r="P395" s="7"/>
    </row>
    <row r="396" spans="1:16">
      <c r="A396" s="13" t="s">
        <v>155</v>
      </c>
      <c r="B396" s="8" t="s">
        <v>77</v>
      </c>
      <c r="C396" s="14" t="s">
        <v>64</v>
      </c>
      <c r="D396" s="8">
        <v>2013</v>
      </c>
      <c r="E396" s="14">
        <v>2013</v>
      </c>
      <c r="F396" s="14" t="s">
        <v>102</v>
      </c>
      <c r="G396" s="11">
        <v>0.97419999999999995</v>
      </c>
      <c r="H396" s="11">
        <v>7.1499999999999994E-2</v>
      </c>
      <c r="I396" s="11">
        <v>0.14829999999999999</v>
      </c>
      <c r="J396" s="11">
        <v>4.07E-2</v>
      </c>
      <c r="K396" s="11">
        <v>6.8400000000000002E-2</v>
      </c>
      <c r="L396" s="7"/>
      <c r="M396" s="7"/>
      <c r="N396" s="7"/>
      <c r="O396" s="7"/>
      <c r="P396" s="7"/>
    </row>
    <row r="397" spans="1:16">
      <c r="A397" s="13" t="s">
        <v>156</v>
      </c>
      <c r="B397" s="8" t="s">
        <v>78</v>
      </c>
      <c r="C397" s="14" t="s">
        <v>64</v>
      </c>
      <c r="D397" s="8">
        <v>2013</v>
      </c>
      <c r="E397" s="14">
        <v>2013</v>
      </c>
      <c r="F397" s="14" t="s">
        <v>102</v>
      </c>
      <c r="G397" s="11">
        <v>0.96970000000000001</v>
      </c>
      <c r="H397" s="11">
        <v>0.13539999999999999</v>
      </c>
      <c r="I397" s="11">
        <v>0.19020000000000001</v>
      </c>
      <c r="J397" s="11">
        <v>0.1153</v>
      </c>
      <c r="K397" s="11">
        <v>0.13539999999999999</v>
      </c>
      <c r="L397" s="7"/>
      <c r="M397" s="7"/>
      <c r="N397" s="7"/>
      <c r="O397" s="7"/>
      <c r="P397" s="7"/>
    </row>
    <row r="398" spans="1:16">
      <c r="A398" s="13" t="s">
        <v>157</v>
      </c>
      <c r="B398" s="8" t="s">
        <v>78</v>
      </c>
      <c r="C398" s="14" t="s">
        <v>64</v>
      </c>
      <c r="D398" s="8">
        <v>2013</v>
      </c>
      <c r="E398" s="14">
        <v>2013</v>
      </c>
      <c r="F398" s="14" t="s">
        <v>102</v>
      </c>
      <c r="G398" s="11">
        <v>0.94340000000000002</v>
      </c>
      <c r="H398" s="11">
        <v>0.17169999999999999</v>
      </c>
      <c r="I398" s="11">
        <v>0.24679999999999999</v>
      </c>
      <c r="J398" s="11">
        <v>0.15679999999999999</v>
      </c>
      <c r="K398" s="11">
        <v>0.1736</v>
      </c>
      <c r="L398" s="7"/>
      <c r="M398" s="7"/>
      <c r="N398" s="7"/>
      <c r="O398" s="7"/>
      <c r="P398" s="7"/>
    </row>
    <row r="399" spans="1:16">
      <c r="A399" s="13" t="s">
        <v>158</v>
      </c>
      <c r="B399" s="8" t="s">
        <v>77</v>
      </c>
      <c r="C399" s="14" t="s">
        <v>64</v>
      </c>
      <c r="D399" s="8">
        <v>2013</v>
      </c>
      <c r="E399" s="14">
        <v>2013</v>
      </c>
      <c r="F399" s="14" t="s">
        <v>102</v>
      </c>
      <c r="G399" s="11">
        <v>0.98419999999999996</v>
      </c>
      <c r="H399" s="11">
        <v>8.5999999999999993E-2</v>
      </c>
      <c r="I399" s="11">
        <v>0.1699</v>
      </c>
      <c r="J399" s="11">
        <v>4.7199999999999999E-2</v>
      </c>
      <c r="K399" s="11">
        <v>7.6799999999999993E-2</v>
      </c>
      <c r="L399" s="7"/>
      <c r="M399" s="7"/>
      <c r="N399" s="7"/>
      <c r="O399" s="7"/>
      <c r="P399" s="7"/>
    </row>
    <row r="400" spans="1:16">
      <c r="A400" s="13" t="s">
        <v>159</v>
      </c>
      <c r="B400" s="8" t="s">
        <v>78</v>
      </c>
      <c r="C400" s="14" t="s">
        <v>64</v>
      </c>
      <c r="D400" s="8">
        <v>2013</v>
      </c>
      <c r="E400" s="14">
        <v>2013</v>
      </c>
      <c r="F400" s="14" t="s">
        <v>102</v>
      </c>
      <c r="G400" s="11">
        <v>0.97270000000000001</v>
      </c>
      <c r="H400" s="11">
        <v>0.18049999999999999</v>
      </c>
      <c r="I400" s="11">
        <v>0.26690000000000003</v>
      </c>
      <c r="J400" s="11">
        <v>0.19270000000000001</v>
      </c>
      <c r="K400" s="11">
        <v>0.21479999999999999</v>
      </c>
      <c r="L400" s="7"/>
      <c r="M400" s="7"/>
      <c r="N400" s="7"/>
      <c r="O400" s="7"/>
      <c r="P400" s="7"/>
    </row>
    <row r="401" spans="1:16">
      <c r="A401" s="13" t="s">
        <v>160</v>
      </c>
      <c r="B401" s="8" t="s">
        <v>78</v>
      </c>
      <c r="C401" s="14" t="s">
        <v>64</v>
      </c>
      <c r="D401" s="8">
        <v>2013</v>
      </c>
      <c r="E401" s="14">
        <v>2013</v>
      </c>
      <c r="F401" s="14" t="s">
        <v>102</v>
      </c>
      <c r="G401" s="11">
        <v>0.86160000000000003</v>
      </c>
      <c r="H401" s="11">
        <v>0.19159999999999999</v>
      </c>
      <c r="I401" s="11">
        <v>0.26129999999999998</v>
      </c>
      <c r="J401" s="11">
        <v>0.18640000000000001</v>
      </c>
      <c r="K401" s="11">
        <v>0.2019</v>
      </c>
      <c r="L401" s="7"/>
      <c r="M401" s="7"/>
      <c r="N401" s="7"/>
      <c r="O401" s="7"/>
      <c r="P401" s="7"/>
    </row>
    <row r="402" spans="1:16">
      <c r="A402" s="13" t="s">
        <v>161</v>
      </c>
      <c r="B402" s="8" t="s">
        <v>77</v>
      </c>
      <c r="C402" s="14" t="s">
        <v>64</v>
      </c>
      <c r="D402" s="8">
        <v>2013</v>
      </c>
      <c r="E402" s="14">
        <v>2013</v>
      </c>
      <c r="F402" s="14" t="s">
        <v>102</v>
      </c>
      <c r="G402" s="11">
        <v>0.91120000000000001</v>
      </c>
      <c r="H402" s="11">
        <v>0.1178</v>
      </c>
      <c r="I402" s="11">
        <v>0.2117</v>
      </c>
      <c r="J402" s="11">
        <v>6.1600000000000002E-2</v>
      </c>
      <c r="K402" s="11">
        <v>9.7000000000000003E-2</v>
      </c>
      <c r="L402" s="7"/>
      <c r="M402" s="7"/>
      <c r="N402" s="7"/>
      <c r="O402" s="7"/>
      <c r="P402" s="7"/>
    </row>
    <row r="403" spans="1:16">
      <c r="A403" s="13" t="s">
        <v>162</v>
      </c>
      <c r="B403" s="8" t="s">
        <v>77</v>
      </c>
      <c r="C403" s="14" t="s">
        <v>64</v>
      </c>
      <c r="D403" s="8">
        <v>2013</v>
      </c>
      <c r="E403" s="14">
        <v>2013</v>
      </c>
      <c r="F403" s="14" t="s">
        <v>102</v>
      </c>
      <c r="G403" s="11">
        <v>0.81740000000000002</v>
      </c>
      <c r="H403" s="11">
        <v>9.6500000000000002E-2</v>
      </c>
      <c r="I403" s="11">
        <v>0.19950000000000001</v>
      </c>
      <c r="J403" s="11">
        <v>7.1499999999999994E-2</v>
      </c>
      <c r="K403" s="11">
        <v>0.10390000000000001</v>
      </c>
      <c r="L403" s="7"/>
      <c r="M403" s="7"/>
      <c r="N403" s="7"/>
      <c r="O403" s="7"/>
      <c r="P403" s="7"/>
    </row>
    <row r="404" spans="1:16">
      <c r="A404" s="13" t="s">
        <v>163</v>
      </c>
      <c r="B404" s="8" t="s">
        <v>78</v>
      </c>
      <c r="C404" s="14" t="s">
        <v>64</v>
      </c>
      <c r="D404" s="8">
        <v>2013</v>
      </c>
      <c r="E404" s="14">
        <v>2013</v>
      </c>
      <c r="F404" s="14" t="s">
        <v>102</v>
      </c>
      <c r="G404" s="11">
        <v>0.91720000000000002</v>
      </c>
      <c r="H404" s="11">
        <v>0.18809999999999999</v>
      </c>
      <c r="I404" s="11">
        <v>0.25969999999999999</v>
      </c>
      <c r="J404" s="11">
        <v>0.13780000000000001</v>
      </c>
      <c r="K404" s="11">
        <v>0.15529999999999999</v>
      </c>
      <c r="L404" s="7"/>
      <c r="M404" s="7"/>
      <c r="N404" s="7"/>
      <c r="O404" s="7"/>
      <c r="P404" s="7"/>
    </row>
    <row r="405" spans="1:16">
      <c r="A405" s="13" t="s">
        <v>164</v>
      </c>
      <c r="B405" s="8" t="s">
        <v>77</v>
      </c>
      <c r="C405" s="14" t="s">
        <v>64</v>
      </c>
      <c r="D405" s="8">
        <v>2013</v>
      </c>
      <c r="E405" s="14">
        <v>2013</v>
      </c>
      <c r="F405" s="14" t="s">
        <v>102</v>
      </c>
      <c r="G405" s="11">
        <v>0.9103</v>
      </c>
      <c r="H405" s="11">
        <v>6.6100000000000006E-2</v>
      </c>
      <c r="I405" s="11">
        <v>0.16270000000000001</v>
      </c>
      <c r="J405" s="11">
        <v>3.9399999999999998E-2</v>
      </c>
      <c r="K405" s="11">
        <v>7.3300000000000004E-2</v>
      </c>
      <c r="L405" s="7"/>
      <c r="M405" s="7"/>
      <c r="N405" s="7"/>
      <c r="O405" s="7"/>
      <c r="P405" s="7"/>
    </row>
    <row r="406" spans="1:16">
      <c r="A406" s="13" t="s">
        <v>165</v>
      </c>
      <c r="B406" s="8" t="s">
        <v>77</v>
      </c>
      <c r="C406" s="14" t="s">
        <v>64</v>
      </c>
      <c r="D406" s="8">
        <v>2013</v>
      </c>
      <c r="E406" s="14">
        <v>2013</v>
      </c>
      <c r="F406" s="14" t="s">
        <v>102</v>
      </c>
      <c r="G406" s="11">
        <v>0.80349999999999999</v>
      </c>
      <c r="H406" s="11">
        <v>6.8500000000000005E-2</v>
      </c>
      <c r="I406" s="11">
        <v>0.1537</v>
      </c>
      <c r="J406" s="11">
        <v>4.36E-2</v>
      </c>
      <c r="K406" s="11">
        <v>7.1900000000000006E-2</v>
      </c>
      <c r="L406" s="7"/>
      <c r="M406" s="7"/>
      <c r="N406" s="7"/>
      <c r="O406" s="7"/>
      <c r="P406" s="7"/>
    </row>
    <row r="407" spans="1:16">
      <c r="A407" s="13" t="s">
        <v>166</v>
      </c>
      <c r="B407" s="8" t="s">
        <v>77</v>
      </c>
      <c r="C407" s="14" t="s">
        <v>64</v>
      </c>
      <c r="D407" s="8">
        <v>2013</v>
      </c>
      <c r="E407" s="14">
        <v>2013</v>
      </c>
      <c r="F407" s="14" t="s">
        <v>102</v>
      </c>
      <c r="G407" s="11">
        <v>0.86539999999999995</v>
      </c>
      <c r="H407" s="11">
        <v>8.9399999999999993E-2</v>
      </c>
      <c r="I407" s="11">
        <v>0.19320000000000001</v>
      </c>
      <c r="J407" s="11">
        <v>4.99E-2</v>
      </c>
      <c r="K407" s="11">
        <v>8.8800000000000004E-2</v>
      </c>
      <c r="L407" s="7"/>
      <c r="M407" s="7"/>
      <c r="N407" s="7"/>
      <c r="O407" s="7"/>
      <c r="P407" s="7"/>
    </row>
    <row r="408" spans="1:16">
      <c r="A408" s="13" t="s">
        <v>167</v>
      </c>
      <c r="B408" s="8" t="s">
        <v>77</v>
      </c>
      <c r="C408" s="14" t="s">
        <v>64</v>
      </c>
      <c r="D408" s="8">
        <v>2013</v>
      </c>
      <c r="E408" s="14">
        <v>2013</v>
      </c>
      <c r="F408" s="14" t="s">
        <v>102</v>
      </c>
      <c r="G408" s="11">
        <v>0.84199999999999997</v>
      </c>
      <c r="H408" s="11">
        <v>3.9300000000000002E-2</v>
      </c>
      <c r="I408" s="11">
        <v>0.1273</v>
      </c>
      <c r="J408" s="11">
        <v>8.3999999999999995E-3</v>
      </c>
      <c r="K408" s="11">
        <v>3.6400000000000002E-2</v>
      </c>
      <c r="L408" s="7"/>
      <c r="M408" s="7"/>
      <c r="N408" s="7"/>
      <c r="O408" s="7"/>
      <c r="P408" s="7"/>
    </row>
    <row r="409" spans="1:16">
      <c r="A409" s="13" t="s">
        <v>168</v>
      </c>
      <c r="B409" s="8" t="s">
        <v>77</v>
      </c>
      <c r="C409" s="14" t="s">
        <v>64</v>
      </c>
      <c r="D409" s="8">
        <v>2013</v>
      </c>
      <c r="E409" s="14">
        <v>2013</v>
      </c>
      <c r="F409" s="14" t="s">
        <v>102</v>
      </c>
      <c r="G409" s="11">
        <v>0.78910000000000002</v>
      </c>
      <c r="H409" s="11">
        <v>5.4699999999999999E-2</v>
      </c>
      <c r="I409" s="11">
        <v>0.15060000000000001</v>
      </c>
      <c r="J409" s="11">
        <v>3.1600000000000003E-2</v>
      </c>
      <c r="K409" s="11">
        <v>7.0599999999999996E-2</v>
      </c>
      <c r="L409" s="7"/>
      <c r="M409" s="7"/>
      <c r="N409" s="7"/>
      <c r="O409" s="7"/>
      <c r="P409" s="7"/>
    </row>
    <row r="410" spans="1:16">
      <c r="A410" s="13" t="s">
        <v>169</v>
      </c>
      <c r="B410" s="8" t="s">
        <v>78</v>
      </c>
      <c r="C410" s="14" t="s">
        <v>64</v>
      </c>
      <c r="D410" s="8">
        <v>2013</v>
      </c>
      <c r="E410" s="14">
        <v>2013</v>
      </c>
      <c r="F410" s="14" t="s">
        <v>102</v>
      </c>
      <c r="G410" s="11">
        <v>0.8488</v>
      </c>
      <c r="H410" s="11">
        <v>0.14910000000000001</v>
      </c>
      <c r="I410" s="11">
        <v>0.2258</v>
      </c>
      <c r="J410" s="11">
        <v>0.1431</v>
      </c>
      <c r="K410" s="11">
        <v>0.16420000000000001</v>
      </c>
      <c r="L410" s="7"/>
      <c r="M410" s="7"/>
      <c r="N410" s="7"/>
      <c r="O410" s="7"/>
      <c r="P410" s="7"/>
    </row>
    <row r="411" spans="1:16">
      <c r="A411" s="13" t="s">
        <v>170</v>
      </c>
      <c r="B411" s="8" t="s">
        <v>78</v>
      </c>
      <c r="C411" s="14" t="s">
        <v>64</v>
      </c>
      <c r="D411" s="8">
        <v>2013</v>
      </c>
      <c r="E411" s="14">
        <v>2013</v>
      </c>
      <c r="F411" s="14" t="s">
        <v>102</v>
      </c>
      <c r="G411" s="11">
        <v>1</v>
      </c>
      <c r="H411" s="11">
        <v>0.16669999999999999</v>
      </c>
      <c r="I411" s="11">
        <v>0.28570000000000001</v>
      </c>
      <c r="J411" s="11">
        <v>9.5200000000000007E-2</v>
      </c>
      <c r="K411" s="11">
        <v>0.11899999999999999</v>
      </c>
      <c r="L411" s="7"/>
      <c r="M411" s="7"/>
      <c r="N411" s="7"/>
      <c r="O411" s="7"/>
      <c r="P411" s="7"/>
    </row>
    <row r="412" spans="1:16">
      <c r="A412" s="13" t="s">
        <v>171</v>
      </c>
      <c r="B412" s="8" t="s">
        <v>78</v>
      </c>
      <c r="C412" s="14" t="s">
        <v>64</v>
      </c>
      <c r="D412" s="8">
        <v>2013</v>
      </c>
      <c r="E412" s="14">
        <v>2013</v>
      </c>
      <c r="F412" s="14" t="s">
        <v>102</v>
      </c>
      <c r="G412" s="11">
        <v>0.96099999999999997</v>
      </c>
      <c r="H412" s="11">
        <v>0.1142</v>
      </c>
      <c r="I412" s="11">
        <v>0.17219999999999999</v>
      </c>
      <c r="J412" s="11">
        <v>0.14729999999999999</v>
      </c>
      <c r="K412" s="11">
        <v>0.15840000000000001</v>
      </c>
      <c r="L412" s="7"/>
      <c r="M412" s="7"/>
      <c r="N412" s="7"/>
      <c r="O412" s="7"/>
      <c r="P412" s="7"/>
    </row>
    <row r="413" spans="1:16">
      <c r="A413" s="13" t="s">
        <v>172</v>
      </c>
      <c r="B413" s="8" t="s">
        <v>77</v>
      </c>
      <c r="C413" s="14" t="s">
        <v>64</v>
      </c>
      <c r="D413" s="8">
        <v>2013</v>
      </c>
      <c r="E413" s="14">
        <v>2013</v>
      </c>
      <c r="F413" s="14" t="s">
        <v>102</v>
      </c>
      <c r="G413" s="11">
        <v>0.94840000000000002</v>
      </c>
      <c r="H413" s="11">
        <v>2.98E-2</v>
      </c>
      <c r="I413" s="11">
        <v>0.14410000000000001</v>
      </c>
      <c r="J413" s="11">
        <v>1.0500000000000001E-2</v>
      </c>
      <c r="K413" s="11">
        <v>4.65E-2</v>
      </c>
      <c r="L413" s="7"/>
      <c r="M413" s="7"/>
      <c r="N413" s="7"/>
      <c r="O413" s="7"/>
      <c r="P413" s="7"/>
    </row>
    <row r="414" spans="1:16">
      <c r="A414" s="13" t="s">
        <v>173</v>
      </c>
      <c r="B414" s="8" t="s">
        <v>77</v>
      </c>
      <c r="C414" s="14" t="s">
        <v>64</v>
      </c>
      <c r="D414" s="8">
        <v>2013</v>
      </c>
      <c r="E414" s="14">
        <v>2013</v>
      </c>
      <c r="F414" s="14" t="s">
        <v>102</v>
      </c>
      <c r="G414" s="11">
        <v>0.47170000000000001</v>
      </c>
      <c r="H414" s="11">
        <v>7.2700000000000001E-2</v>
      </c>
      <c r="I414" s="11">
        <v>0.17979999999999999</v>
      </c>
      <c r="J414" s="11">
        <v>0.04</v>
      </c>
      <c r="K414" s="11">
        <v>7.8E-2</v>
      </c>
      <c r="L414" s="7"/>
      <c r="M414" s="7"/>
      <c r="N414" s="7"/>
      <c r="O414" s="7"/>
      <c r="P414" s="7"/>
    </row>
    <row r="415" spans="1:16">
      <c r="A415" s="13" t="s">
        <v>174</v>
      </c>
      <c r="B415" s="8" t="s">
        <v>78</v>
      </c>
      <c r="C415" s="14" t="s">
        <v>64</v>
      </c>
      <c r="D415" s="8">
        <v>2013</v>
      </c>
      <c r="E415" s="14">
        <v>2013</v>
      </c>
      <c r="F415" s="14" t="s">
        <v>102</v>
      </c>
      <c r="G415" s="11">
        <v>0.9355</v>
      </c>
      <c r="H415" s="11">
        <v>0.19159999999999999</v>
      </c>
      <c r="I415" s="11">
        <v>0.27379999999999999</v>
      </c>
      <c r="J415" s="11">
        <v>0.14979999999999999</v>
      </c>
      <c r="K415" s="11">
        <v>0.17249999999999999</v>
      </c>
      <c r="L415" s="7"/>
      <c r="M415" s="7"/>
      <c r="N415" s="7"/>
      <c r="O415" s="7"/>
      <c r="P415" s="7"/>
    </row>
    <row r="416" spans="1:16">
      <c r="A416" s="13" t="s">
        <v>175</v>
      </c>
      <c r="B416" s="8" t="s">
        <v>78</v>
      </c>
      <c r="C416" s="14" t="s">
        <v>64</v>
      </c>
      <c r="D416" s="8">
        <v>2013</v>
      </c>
      <c r="E416" s="14">
        <v>2013</v>
      </c>
      <c r="F416" s="14" t="s">
        <v>102</v>
      </c>
      <c r="G416" s="11">
        <v>0.87619999999999998</v>
      </c>
      <c r="H416" s="11">
        <v>0.1875</v>
      </c>
      <c r="I416" s="11">
        <v>0.2621</v>
      </c>
      <c r="J416" s="11">
        <v>0.1285</v>
      </c>
      <c r="K416" s="11">
        <v>0.14580000000000001</v>
      </c>
      <c r="L416" s="7"/>
      <c r="M416" s="7"/>
      <c r="N416" s="7"/>
      <c r="O416" s="7"/>
      <c r="P416" s="7"/>
    </row>
    <row r="417" spans="1:16">
      <c r="A417" s="13" t="s">
        <v>176</v>
      </c>
      <c r="B417" s="8" t="s">
        <v>78</v>
      </c>
      <c r="C417" s="14" t="s">
        <v>64</v>
      </c>
      <c r="D417" s="8">
        <v>2013</v>
      </c>
      <c r="E417" s="14">
        <v>2013</v>
      </c>
      <c r="F417" s="14" t="s">
        <v>102</v>
      </c>
      <c r="G417" s="11">
        <v>0.98209999999999997</v>
      </c>
      <c r="H417" s="11">
        <v>0.1401</v>
      </c>
      <c r="I417" s="11">
        <v>0.20649999999999999</v>
      </c>
      <c r="J417" s="11">
        <v>0.1186</v>
      </c>
      <c r="K417" s="11">
        <v>0.12540000000000001</v>
      </c>
      <c r="L417" s="7"/>
      <c r="M417" s="7"/>
      <c r="N417" s="7"/>
      <c r="O417" s="7"/>
      <c r="P417" s="7"/>
    </row>
    <row r="418" spans="1:16">
      <c r="A418" s="13" t="s">
        <v>177</v>
      </c>
      <c r="B418" s="8" t="s">
        <v>78</v>
      </c>
      <c r="C418" s="14" t="s">
        <v>64</v>
      </c>
      <c r="D418" s="8">
        <v>2013</v>
      </c>
      <c r="E418" s="14">
        <v>2013</v>
      </c>
      <c r="F418" s="14" t="s">
        <v>102</v>
      </c>
      <c r="G418" s="11">
        <v>0.6522</v>
      </c>
      <c r="H418" s="11">
        <v>8.9700000000000002E-2</v>
      </c>
      <c r="I418" s="11">
        <v>0.17949999999999999</v>
      </c>
      <c r="J418" s="11">
        <v>0.21790000000000001</v>
      </c>
      <c r="K418" s="11">
        <v>0.24360000000000001</v>
      </c>
      <c r="L418" s="7"/>
      <c r="M418" s="7"/>
      <c r="N418" s="7"/>
      <c r="O418" s="7"/>
      <c r="P418" s="7"/>
    </row>
    <row r="419" spans="1:16">
      <c r="A419" s="13" t="s">
        <v>178</v>
      </c>
      <c r="B419" s="8" t="s">
        <v>77</v>
      </c>
      <c r="C419" s="14" t="s">
        <v>64</v>
      </c>
      <c r="D419" s="8">
        <v>2013</v>
      </c>
      <c r="E419" s="14">
        <v>2013</v>
      </c>
      <c r="F419" s="14" t="s">
        <v>102</v>
      </c>
      <c r="G419" s="11">
        <v>0.95499999999999996</v>
      </c>
      <c r="H419" s="11">
        <v>0.17469999999999999</v>
      </c>
      <c r="I419" s="11">
        <v>0.30499999999999999</v>
      </c>
      <c r="J419" s="11">
        <v>0.111</v>
      </c>
      <c r="K419" s="11">
        <v>0.15409999999999999</v>
      </c>
      <c r="L419" s="7"/>
      <c r="M419" s="7"/>
      <c r="N419" s="7"/>
      <c r="O419" s="7"/>
      <c r="P419" s="7"/>
    </row>
    <row r="420" spans="1:16">
      <c r="A420" s="13" t="s">
        <v>179</v>
      </c>
      <c r="B420" s="8" t="s">
        <v>78</v>
      </c>
      <c r="C420" s="14" t="s">
        <v>64</v>
      </c>
      <c r="D420" s="8">
        <v>2013</v>
      </c>
      <c r="E420" s="14">
        <v>2013</v>
      </c>
      <c r="F420" s="14" t="s">
        <v>102</v>
      </c>
      <c r="G420" s="11">
        <v>0.95509999999999995</v>
      </c>
      <c r="H420" s="11">
        <v>0.16839999999999999</v>
      </c>
      <c r="I420" s="11">
        <v>0.25840000000000002</v>
      </c>
      <c r="J420" s="11">
        <v>0.1789</v>
      </c>
      <c r="K420" s="11">
        <v>0.20080000000000001</v>
      </c>
      <c r="L420" s="7"/>
      <c r="M420" s="7"/>
      <c r="N420" s="7"/>
      <c r="O420" s="7"/>
      <c r="P420" s="7"/>
    </row>
    <row r="421" spans="1:16">
      <c r="A421" s="13" t="s">
        <v>180</v>
      </c>
      <c r="B421" s="8" t="s">
        <v>77</v>
      </c>
      <c r="C421" s="14" t="s">
        <v>64</v>
      </c>
      <c r="D421" s="8">
        <v>2013</v>
      </c>
      <c r="E421" s="14">
        <v>2013</v>
      </c>
      <c r="F421" s="14" t="s">
        <v>102</v>
      </c>
      <c r="G421" s="11">
        <v>0.93820000000000003</v>
      </c>
      <c r="H421" s="11">
        <v>9.8799999999999999E-2</v>
      </c>
      <c r="I421" s="11">
        <v>0.22800000000000001</v>
      </c>
      <c r="J421" s="11">
        <v>7.1199999999999999E-2</v>
      </c>
      <c r="K421" s="11">
        <v>0.115</v>
      </c>
      <c r="L421" s="7"/>
      <c r="M421" s="7"/>
      <c r="N421" s="7"/>
      <c r="O421" s="7"/>
      <c r="P421" s="7"/>
    </row>
    <row r="422" spans="1:16">
      <c r="A422" s="13" t="s">
        <v>181</v>
      </c>
      <c r="B422" s="8" t="s">
        <v>77</v>
      </c>
      <c r="C422" s="14" t="s">
        <v>64</v>
      </c>
      <c r="D422" s="8">
        <v>2013</v>
      </c>
      <c r="E422" s="14">
        <v>2013</v>
      </c>
      <c r="F422" s="14" t="s">
        <v>102</v>
      </c>
      <c r="G422" s="11">
        <v>0.90690000000000004</v>
      </c>
      <c r="H422" s="11">
        <v>9.9099999999999994E-2</v>
      </c>
      <c r="I422" s="11">
        <v>0.18720000000000001</v>
      </c>
      <c r="J422" s="11">
        <v>4.7800000000000002E-2</v>
      </c>
      <c r="K422" s="11">
        <v>8.0199999999999994E-2</v>
      </c>
      <c r="L422" s="7"/>
      <c r="M422" s="7"/>
      <c r="N422" s="7"/>
      <c r="O422" s="7"/>
      <c r="P422" s="7"/>
    </row>
    <row r="423" spans="1:16">
      <c r="A423" s="13" t="s">
        <v>182</v>
      </c>
      <c r="B423" s="8" t="s">
        <v>78</v>
      </c>
      <c r="C423" s="14" t="s">
        <v>64</v>
      </c>
      <c r="D423" s="8">
        <v>2013</v>
      </c>
      <c r="E423" s="14">
        <v>2013</v>
      </c>
      <c r="F423" s="14" t="s">
        <v>102</v>
      </c>
      <c r="G423" s="11">
        <v>0.95240000000000002</v>
      </c>
      <c r="H423" s="11">
        <v>0.15029999999999999</v>
      </c>
      <c r="I423" s="11">
        <v>0.24060000000000001</v>
      </c>
      <c r="J423" s="11">
        <v>0.21929999999999999</v>
      </c>
      <c r="K423" s="11">
        <v>0.23960000000000001</v>
      </c>
      <c r="L423" s="7"/>
      <c r="M423" s="7"/>
      <c r="N423" s="7"/>
      <c r="O423" s="7"/>
      <c r="P423" s="7"/>
    </row>
    <row r="424" spans="1:16">
      <c r="A424" s="56" t="s">
        <v>183</v>
      </c>
      <c r="B424" s="8" t="s">
        <v>66</v>
      </c>
      <c r="C424" s="14" t="s">
        <v>65</v>
      </c>
      <c r="D424" s="8">
        <v>2013</v>
      </c>
      <c r="E424" s="14">
        <v>2014</v>
      </c>
      <c r="F424" s="14" t="s">
        <v>102</v>
      </c>
      <c r="G424" s="11">
        <v>0.92430000000000001</v>
      </c>
      <c r="H424" s="11">
        <v>0.1394</v>
      </c>
      <c r="I424" s="11">
        <v>0.22409999999999999</v>
      </c>
      <c r="J424" s="11">
        <v>0.1164</v>
      </c>
      <c r="K424" s="11">
        <v>0.14499999999999999</v>
      </c>
      <c r="L424" s="7"/>
      <c r="M424" s="7"/>
      <c r="N424" s="7"/>
      <c r="O424" s="7"/>
      <c r="P424" s="7"/>
    </row>
    <row r="425" spans="1:16">
      <c r="A425" s="56" t="s">
        <v>184</v>
      </c>
      <c r="B425" s="8" t="s">
        <v>77</v>
      </c>
      <c r="C425" s="14" t="s">
        <v>65</v>
      </c>
      <c r="D425" s="8">
        <v>2013</v>
      </c>
      <c r="E425" s="14">
        <v>2014</v>
      </c>
      <c r="F425" s="14" t="s">
        <v>102</v>
      </c>
      <c r="G425" s="11">
        <v>0.8649</v>
      </c>
      <c r="H425" s="11">
        <v>0.1011</v>
      </c>
      <c r="I425" s="11">
        <v>0.18540000000000001</v>
      </c>
      <c r="J425" s="11">
        <v>7.22E-2</v>
      </c>
      <c r="K425" s="11">
        <v>0.12429999999999999</v>
      </c>
      <c r="L425" s="7"/>
      <c r="M425" s="7"/>
      <c r="N425" s="7"/>
      <c r="O425" s="7"/>
      <c r="P425" s="7"/>
    </row>
    <row r="426" spans="1:16">
      <c r="A426" s="56" t="s">
        <v>185</v>
      </c>
      <c r="B426" s="8" t="s">
        <v>78</v>
      </c>
      <c r="C426" s="14" t="s">
        <v>65</v>
      </c>
      <c r="D426" s="8">
        <v>2013</v>
      </c>
      <c r="E426" s="14">
        <v>2014</v>
      </c>
      <c r="F426" s="14" t="s">
        <v>102</v>
      </c>
      <c r="G426" s="11">
        <v>0.64710000000000001</v>
      </c>
      <c r="H426" s="11">
        <v>0.14810000000000001</v>
      </c>
      <c r="I426" s="11">
        <v>0.14810000000000001</v>
      </c>
      <c r="J426" s="11">
        <v>7.4099999999999999E-2</v>
      </c>
      <c r="K426" s="11">
        <v>0.14810000000000001</v>
      </c>
      <c r="L426" s="7"/>
      <c r="M426" s="7"/>
      <c r="N426" s="7"/>
      <c r="O426" s="7"/>
      <c r="P426" s="7"/>
    </row>
    <row r="427" spans="1:16">
      <c r="A427" s="56" t="s">
        <v>186</v>
      </c>
      <c r="B427" s="8" t="s">
        <v>78</v>
      </c>
      <c r="C427" s="14" t="s">
        <v>65</v>
      </c>
      <c r="D427" s="8">
        <v>2013</v>
      </c>
      <c r="E427" s="14">
        <v>2014</v>
      </c>
      <c r="F427" s="14" t="s">
        <v>102</v>
      </c>
      <c r="G427" s="11">
        <v>0.98599999999999999</v>
      </c>
      <c r="H427" s="11">
        <v>0.18</v>
      </c>
      <c r="I427" s="11">
        <v>0.26379999999999998</v>
      </c>
      <c r="J427" s="11">
        <v>0.13550000000000001</v>
      </c>
      <c r="K427" s="11">
        <v>0.1515</v>
      </c>
      <c r="L427" s="7"/>
      <c r="M427" s="7"/>
      <c r="N427" s="7"/>
      <c r="O427" s="7"/>
      <c r="P427" s="7"/>
    </row>
    <row r="428" spans="1:16">
      <c r="A428" s="56" t="s">
        <v>187</v>
      </c>
      <c r="B428" s="8" t="s">
        <v>78</v>
      </c>
      <c r="C428" s="14" t="s">
        <v>65</v>
      </c>
      <c r="D428" s="8">
        <v>2013</v>
      </c>
      <c r="E428" s="14">
        <v>2014</v>
      </c>
      <c r="F428" s="14" t="s">
        <v>102</v>
      </c>
      <c r="G428" s="11">
        <v>0.93010000000000004</v>
      </c>
      <c r="H428" s="11">
        <v>0.15659999999999999</v>
      </c>
      <c r="I428" s="11">
        <v>0.2387</v>
      </c>
      <c r="J428" s="11">
        <v>0.29420000000000002</v>
      </c>
      <c r="K428" s="11">
        <v>0.31759999999999999</v>
      </c>
      <c r="L428" s="7"/>
      <c r="M428" s="7"/>
      <c r="N428" s="7"/>
      <c r="O428" s="7"/>
      <c r="P428" s="7"/>
    </row>
    <row r="429" spans="1:16">
      <c r="A429" s="56" t="s">
        <v>188</v>
      </c>
      <c r="B429" s="8" t="s">
        <v>78</v>
      </c>
      <c r="C429" s="14" t="s">
        <v>65</v>
      </c>
      <c r="D429" s="8">
        <v>2013</v>
      </c>
      <c r="E429" s="14">
        <v>2014</v>
      </c>
      <c r="F429" s="14" t="s">
        <v>102</v>
      </c>
      <c r="G429" s="11">
        <v>0.98219999999999996</v>
      </c>
      <c r="H429" s="11">
        <v>0.1087</v>
      </c>
      <c r="I429" s="11">
        <v>0.20669999999999999</v>
      </c>
      <c r="J429" s="11">
        <v>0.14899999999999999</v>
      </c>
      <c r="K429" s="11">
        <v>0.1678</v>
      </c>
      <c r="L429" s="7"/>
      <c r="M429" s="7"/>
      <c r="N429" s="7"/>
      <c r="O429" s="7"/>
      <c r="P429" s="7"/>
    </row>
    <row r="430" spans="1:16">
      <c r="A430" s="56" t="s">
        <v>189</v>
      </c>
      <c r="B430" s="8" t="s">
        <v>78</v>
      </c>
      <c r="C430" s="14" t="s">
        <v>65</v>
      </c>
      <c r="D430" s="8">
        <v>2013</v>
      </c>
      <c r="E430" s="14">
        <v>2014</v>
      </c>
      <c r="F430" s="14" t="s">
        <v>102</v>
      </c>
      <c r="G430" s="11">
        <v>0.94940000000000002</v>
      </c>
      <c r="H430" s="11">
        <v>0.1283</v>
      </c>
      <c r="I430" s="11">
        <v>0.23769999999999999</v>
      </c>
      <c r="J430" s="11">
        <v>0.1585</v>
      </c>
      <c r="K430" s="11">
        <v>0.18870000000000001</v>
      </c>
      <c r="L430" s="7"/>
      <c r="M430" s="7"/>
      <c r="N430" s="7"/>
      <c r="O430" s="7"/>
      <c r="P430" s="7"/>
    </row>
    <row r="431" spans="1:16">
      <c r="A431" s="56" t="s">
        <v>190</v>
      </c>
      <c r="B431" s="8" t="s">
        <v>77</v>
      </c>
      <c r="C431" s="14" t="s">
        <v>65</v>
      </c>
      <c r="D431" s="8">
        <v>2013</v>
      </c>
      <c r="E431" s="14">
        <v>2014</v>
      </c>
      <c r="F431" s="14" t="s">
        <v>102</v>
      </c>
      <c r="G431" s="11">
        <v>0.71589999999999998</v>
      </c>
      <c r="H431" s="11">
        <v>9.4E-2</v>
      </c>
      <c r="I431" s="11">
        <v>0.16309999999999999</v>
      </c>
      <c r="J431" s="11">
        <v>5.91E-2</v>
      </c>
      <c r="K431" s="11">
        <v>0.1002</v>
      </c>
      <c r="L431" s="7"/>
      <c r="M431" s="7"/>
      <c r="N431" s="7"/>
      <c r="O431" s="7"/>
      <c r="P431" s="7"/>
    </row>
    <row r="432" spans="1:16">
      <c r="A432" s="56" t="s">
        <v>191</v>
      </c>
      <c r="B432" s="8" t="s">
        <v>78</v>
      </c>
      <c r="C432" s="14" t="s">
        <v>65</v>
      </c>
      <c r="D432" s="8">
        <v>2013</v>
      </c>
      <c r="E432" s="14">
        <v>2014</v>
      </c>
      <c r="F432" s="14" t="s">
        <v>102</v>
      </c>
      <c r="G432" s="11">
        <v>0.98170000000000002</v>
      </c>
      <c r="H432" s="11">
        <v>0.22739999999999999</v>
      </c>
      <c r="I432" s="11">
        <v>0.32740000000000002</v>
      </c>
      <c r="J432" s="11">
        <v>0.2452</v>
      </c>
      <c r="K432" s="11">
        <v>0.25890000000000002</v>
      </c>
      <c r="L432" s="7"/>
      <c r="M432" s="7"/>
      <c r="N432" s="7"/>
      <c r="O432" s="7"/>
      <c r="P432" s="7"/>
    </row>
    <row r="433" spans="1:16">
      <c r="A433" s="56" t="s">
        <v>192</v>
      </c>
      <c r="B433" s="8" t="s">
        <v>78</v>
      </c>
      <c r="C433" s="14" t="s">
        <v>65</v>
      </c>
      <c r="D433" s="8">
        <v>2013</v>
      </c>
      <c r="E433" s="14">
        <v>2014</v>
      </c>
      <c r="F433" s="14" t="s">
        <v>102</v>
      </c>
      <c r="G433" s="11">
        <v>0.87760000000000005</v>
      </c>
      <c r="H433" s="11">
        <v>0.1263</v>
      </c>
      <c r="I433" s="11">
        <v>0.2172</v>
      </c>
      <c r="J433" s="11">
        <v>0.18179999999999999</v>
      </c>
      <c r="K433" s="11">
        <v>0.20810000000000001</v>
      </c>
      <c r="L433" s="7"/>
      <c r="M433" s="7"/>
      <c r="N433" s="7"/>
      <c r="O433" s="7"/>
      <c r="P433" s="7"/>
    </row>
    <row r="434" spans="1:16">
      <c r="A434" s="13" t="s">
        <v>134</v>
      </c>
      <c r="B434" s="8" t="s">
        <v>77</v>
      </c>
      <c r="C434" s="14" t="s">
        <v>65</v>
      </c>
      <c r="D434" s="8">
        <v>2013</v>
      </c>
      <c r="E434" s="14">
        <v>2014</v>
      </c>
      <c r="F434" s="14" t="s">
        <v>102</v>
      </c>
      <c r="G434" s="11">
        <v>0.91239999999999999</v>
      </c>
      <c r="H434" s="11">
        <v>0.1404</v>
      </c>
      <c r="I434" s="11">
        <v>0.25629999999999997</v>
      </c>
      <c r="J434" s="11">
        <v>9.64E-2</v>
      </c>
      <c r="K434" s="11">
        <v>0.1492</v>
      </c>
      <c r="L434" s="7"/>
      <c r="M434" s="7"/>
      <c r="N434" s="7"/>
      <c r="O434" s="7"/>
      <c r="P434" s="7"/>
    </row>
    <row r="435" spans="1:16">
      <c r="A435" s="13" t="s">
        <v>135</v>
      </c>
      <c r="B435" s="8" t="s">
        <v>78</v>
      </c>
      <c r="C435" s="14" t="s">
        <v>65</v>
      </c>
      <c r="D435" s="8">
        <v>2013</v>
      </c>
      <c r="E435" s="14">
        <v>2014</v>
      </c>
      <c r="F435" s="14" t="s">
        <v>102</v>
      </c>
      <c r="G435" s="11">
        <v>1</v>
      </c>
      <c r="H435" s="11">
        <v>0.16489999999999999</v>
      </c>
      <c r="I435" s="11">
        <v>0.27839999999999998</v>
      </c>
      <c r="J435" s="11">
        <v>0.15459999999999999</v>
      </c>
      <c r="K435" s="11">
        <v>0.17319999999999999</v>
      </c>
      <c r="L435" s="7"/>
      <c r="M435" s="7"/>
      <c r="N435" s="7"/>
      <c r="O435" s="7"/>
      <c r="P435" s="7"/>
    </row>
    <row r="436" spans="1:16">
      <c r="A436" s="13" t="s">
        <v>136</v>
      </c>
      <c r="B436" s="8" t="s">
        <v>78</v>
      </c>
      <c r="C436" s="14" t="s">
        <v>65</v>
      </c>
      <c r="D436" s="8">
        <v>2013</v>
      </c>
      <c r="E436" s="14">
        <v>2014</v>
      </c>
      <c r="F436" s="14" t="s">
        <v>102</v>
      </c>
      <c r="G436" s="11">
        <v>0.88</v>
      </c>
      <c r="H436" s="11">
        <v>0.1036</v>
      </c>
      <c r="I436" s="11">
        <v>0.18920000000000001</v>
      </c>
      <c r="J436" s="11">
        <v>0.1928</v>
      </c>
      <c r="K436" s="11">
        <v>0.21740000000000001</v>
      </c>
      <c r="L436" s="7"/>
      <c r="M436" s="7"/>
      <c r="N436" s="7"/>
      <c r="O436" s="7"/>
      <c r="P436" s="7"/>
    </row>
    <row r="437" spans="1:16">
      <c r="A437" s="13" t="s">
        <v>137</v>
      </c>
      <c r="B437" s="8" t="s">
        <v>78</v>
      </c>
      <c r="C437" s="14" t="s">
        <v>65</v>
      </c>
      <c r="D437" s="8">
        <v>2013</v>
      </c>
      <c r="E437" s="14">
        <v>2014</v>
      </c>
      <c r="F437" s="14" t="s">
        <v>102</v>
      </c>
      <c r="G437" s="11">
        <v>0.98219999999999996</v>
      </c>
      <c r="H437" s="11">
        <v>0.17730000000000001</v>
      </c>
      <c r="I437" s="11">
        <v>0.25900000000000001</v>
      </c>
      <c r="J437" s="11">
        <v>0.19620000000000001</v>
      </c>
      <c r="K437" s="11">
        <v>0.2172</v>
      </c>
      <c r="L437" s="7"/>
      <c r="M437" s="7"/>
      <c r="N437" s="7"/>
      <c r="O437" s="7"/>
      <c r="P437" s="7"/>
    </row>
    <row r="438" spans="1:16">
      <c r="A438" s="13" t="s">
        <v>138</v>
      </c>
      <c r="B438" s="8" t="s">
        <v>78</v>
      </c>
      <c r="C438" s="14" t="s">
        <v>65</v>
      </c>
      <c r="D438" s="8">
        <v>2013</v>
      </c>
      <c r="E438" s="14">
        <v>2014</v>
      </c>
      <c r="F438" s="14" t="s">
        <v>102</v>
      </c>
      <c r="G438" s="11">
        <v>0.95789999999999997</v>
      </c>
      <c r="H438" s="11">
        <v>0.12330000000000001</v>
      </c>
      <c r="I438" s="11">
        <v>0.22259999999999999</v>
      </c>
      <c r="J438" s="11">
        <v>0.25340000000000001</v>
      </c>
      <c r="K438" s="11">
        <v>0.29110000000000003</v>
      </c>
      <c r="L438" s="7"/>
      <c r="M438" s="7"/>
      <c r="N438" s="7"/>
      <c r="O438" s="7"/>
      <c r="P438" s="7"/>
    </row>
    <row r="439" spans="1:16">
      <c r="A439" s="13" t="s">
        <v>139</v>
      </c>
      <c r="B439" s="8" t="s">
        <v>78</v>
      </c>
      <c r="C439" s="14" t="s">
        <v>65</v>
      </c>
      <c r="D439" s="8">
        <v>2013</v>
      </c>
      <c r="E439" s="14">
        <v>2014</v>
      </c>
      <c r="F439" s="14" t="s">
        <v>102</v>
      </c>
      <c r="G439" s="11">
        <v>0.90349999999999997</v>
      </c>
      <c r="H439" s="11">
        <v>0.2273</v>
      </c>
      <c r="I439" s="11">
        <v>0.32919999999999999</v>
      </c>
      <c r="J439" s="11">
        <v>0.23499999999999999</v>
      </c>
      <c r="K439" s="11">
        <v>0.2661</v>
      </c>
      <c r="L439" s="7"/>
      <c r="M439" s="7"/>
      <c r="N439" s="7"/>
      <c r="O439" s="7"/>
      <c r="P439" s="7"/>
    </row>
    <row r="440" spans="1:16">
      <c r="A440" s="13" t="s">
        <v>140</v>
      </c>
      <c r="B440" s="8" t="s">
        <v>78</v>
      </c>
      <c r="C440" s="14" t="s">
        <v>65</v>
      </c>
      <c r="D440" s="8">
        <v>2013</v>
      </c>
      <c r="E440" s="14">
        <v>2014</v>
      </c>
      <c r="F440" s="14" t="s">
        <v>102</v>
      </c>
      <c r="G440" s="11">
        <v>0.94410000000000005</v>
      </c>
      <c r="H440" s="11">
        <v>0.23180000000000001</v>
      </c>
      <c r="I440" s="11">
        <v>0.33079999999999998</v>
      </c>
      <c r="J440" s="11">
        <v>0.40450000000000003</v>
      </c>
      <c r="K440" s="11">
        <v>0.43780000000000002</v>
      </c>
      <c r="L440" s="7"/>
      <c r="M440" s="7"/>
      <c r="N440" s="7"/>
      <c r="O440" s="7"/>
      <c r="P440" s="7"/>
    </row>
    <row r="441" spans="1:16">
      <c r="A441" s="13" t="s">
        <v>141</v>
      </c>
      <c r="B441" s="8" t="s">
        <v>78</v>
      </c>
      <c r="C441" s="14" t="s">
        <v>65</v>
      </c>
      <c r="D441" s="8">
        <v>2013</v>
      </c>
      <c r="E441" s="14">
        <v>2014</v>
      </c>
      <c r="F441" s="14" t="s">
        <v>102</v>
      </c>
      <c r="G441" s="11">
        <v>0.90300000000000002</v>
      </c>
      <c r="H441" s="11">
        <v>0.1045</v>
      </c>
      <c r="I441" s="11">
        <v>0.17610000000000001</v>
      </c>
      <c r="J441" s="11">
        <v>0.30819999999999997</v>
      </c>
      <c r="K441" s="11">
        <v>0.33879999999999999</v>
      </c>
      <c r="L441" s="7"/>
      <c r="M441" s="7"/>
      <c r="N441" s="7"/>
      <c r="O441" s="7"/>
      <c r="P441" s="7"/>
    </row>
    <row r="442" spans="1:16">
      <c r="A442" s="13" t="s">
        <v>142</v>
      </c>
      <c r="B442" s="8" t="s">
        <v>78</v>
      </c>
      <c r="C442" s="14" t="s">
        <v>65</v>
      </c>
      <c r="D442" s="8">
        <v>2013</v>
      </c>
      <c r="E442" s="14">
        <v>2014</v>
      </c>
      <c r="F442" s="14" t="s">
        <v>102</v>
      </c>
      <c r="G442" s="11">
        <v>0.91220000000000001</v>
      </c>
      <c r="H442" s="11">
        <v>0.13969999999999999</v>
      </c>
      <c r="I442" s="11">
        <v>0.22270000000000001</v>
      </c>
      <c r="J442" s="11">
        <v>0.22059999999999999</v>
      </c>
      <c r="K442" s="11">
        <v>0.2409</v>
      </c>
      <c r="L442" s="7"/>
      <c r="M442" s="7"/>
      <c r="N442" s="7"/>
      <c r="O442" s="7"/>
      <c r="P442" s="7"/>
    </row>
    <row r="443" spans="1:16">
      <c r="A443" s="13" t="s">
        <v>143</v>
      </c>
      <c r="B443" s="8" t="s">
        <v>79</v>
      </c>
      <c r="C443" s="14" t="s">
        <v>65</v>
      </c>
      <c r="D443" s="8">
        <v>2013</v>
      </c>
      <c r="E443" s="14">
        <v>2014</v>
      </c>
      <c r="F443" s="14" t="s">
        <v>102</v>
      </c>
      <c r="G443" s="11">
        <v>0.9486</v>
      </c>
      <c r="H443" s="11">
        <v>0.1042</v>
      </c>
      <c r="I443" s="11">
        <v>0.18340000000000001</v>
      </c>
      <c r="J443" s="11">
        <v>8.2000000000000007E-3</v>
      </c>
      <c r="K443" s="11">
        <v>1.0999999999999999E-2</v>
      </c>
      <c r="L443" s="7"/>
      <c r="M443" s="7"/>
      <c r="N443" s="7"/>
      <c r="O443" s="7"/>
      <c r="P443" s="7"/>
    </row>
    <row r="444" spans="1:16">
      <c r="A444" s="13" t="s">
        <v>144</v>
      </c>
      <c r="B444" s="8" t="s">
        <v>78</v>
      </c>
      <c r="C444" s="14" t="s">
        <v>65</v>
      </c>
      <c r="D444" s="8">
        <v>2013</v>
      </c>
      <c r="E444" s="14">
        <v>2014</v>
      </c>
      <c r="F444" s="14" t="s">
        <v>102</v>
      </c>
      <c r="G444" s="11">
        <v>0.97529999999999994</v>
      </c>
      <c r="H444" s="11">
        <v>0.17019999999999999</v>
      </c>
      <c r="I444" s="11">
        <v>0.26929999999999998</v>
      </c>
      <c r="J444" s="11">
        <v>0.2019</v>
      </c>
      <c r="K444" s="11">
        <v>0.23130000000000001</v>
      </c>
      <c r="L444" s="7"/>
      <c r="M444" s="7"/>
      <c r="N444" s="7"/>
      <c r="O444" s="7"/>
      <c r="P444" s="7"/>
    </row>
    <row r="445" spans="1:16">
      <c r="A445" s="13" t="s">
        <v>145</v>
      </c>
      <c r="B445" s="8" t="s">
        <v>78</v>
      </c>
      <c r="C445" s="14" t="s">
        <v>65</v>
      </c>
      <c r="D445" s="8">
        <v>2013</v>
      </c>
      <c r="E445" s="14">
        <v>2014</v>
      </c>
      <c r="F445" s="14" t="s">
        <v>102</v>
      </c>
      <c r="G445" s="11">
        <v>0.94940000000000002</v>
      </c>
      <c r="H445" s="11">
        <v>0.14050000000000001</v>
      </c>
      <c r="I445" s="11">
        <v>0.2021</v>
      </c>
      <c r="J445" s="11">
        <v>0.1772</v>
      </c>
      <c r="K445" s="11">
        <v>0.20039999999999999</v>
      </c>
      <c r="L445" s="7"/>
      <c r="M445" s="7"/>
      <c r="N445" s="7"/>
      <c r="O445" s="7"/>
      <c r="P445" s="7"/>
    </row>
    <row r="446" spans="1:16">
      <c r="A446" s="13" t="s">
        <v>146</v>
      </c>
      <c r="B446" s="8" t="s">
        <v>78</v>
      </c>
      <c r="C446" s="14" t="s">
        <v>65</v>
      </c>
      <c r="D446" s="8">
        <v>2013</v>
      </c>
      <c r="E446" s="14">
        <v>2014</v>
      </c>
      <c r="F446" s="14" t="s">
        <v>102</v>
      </c>
      <c r="G446" s="11">
        <v>0.86809999999999998</v>
      </c>
      <c r="H446" s="11">
        <v>9.4E-2</v>
      </c>
      <c r="I446" s="11">
        <v>0.1477</v>
      </c>
      <c r="J446" s="11">
        <v>0.15440000000000001</v>
      </c>
      <c r="K446" s="11">
        <v>0.16439999999999999</v>
      </c>
      <c r="L446" s="7"/>
      <c r="M446" s="7"/>
      <c r="N446" s="7"/>
      <c r="O446" s="7"/>
      <c r="P446" s="7"/>
    </row>
    <row r="447" spans="1:16">
      <c r="A447" s="13" t="s">
        <v>147</v>
      </c>
      <c r="B447" s="8" t="s">
        <v>78</v>
      </c>
      <c r="C447" s="14" t="s">
        <v>65</v>
      </c>
      <c r="D447" s="8">
        <v>2013</v>
      </c>
      <c r="E447" s="14">
        <v>2014</v>
      </c>
      <c r="F447" s="14" t="s">
        <v>102</v>
      </c>
      <c r="G447" s="11">
        <v>0.99380000000000002</v>
      </c>
      <c r="H447" s="11">
        <v>0.1799</v>
      </c>
      <c r="I447" s="11">
        <v>0.26989999999999997</v>
      </c>
      <c r="J447" s="11">
        <v>0.27660000000000001</v>
      </c>
      <c r="K447" s="11">
        <v>0.32190000000000002</v>
      </c>
      <c r="L447" s="7"/>
      <c r="M447" s="7"/>
      <c r="N447" s="7"/>
      <c r="O447" s="7"/>
      <c r="P447" s="7"/>
    </row>
    <row r="448" spans="1:16">
      <c r="A448" s="13" t="s">
        <v>148</v>
      </c>
      <c r="B448" s="8" t="s">
        <v>78</v>
      </c>
      <c r="C448" s="14" t="s">
        <v>65</v>
      </c>
      <c r="D448" s="8">
        <v>2013</v>
      </c>
      <c r="E448" s="14">
        <v>2014</v>
      </c>
      <c r="F448" s="14" t="s">
        <v>102</v>
      </c>
      <c r="G448" s="11">
        <v>0.94779999999999998</v>
      </c>
      <c r="H448" s="11">
        <v>0.2084</v>
      </c>
      <c r="I448" s="11">
        <v>0.30780000000000002</v>
      </c>
      <c r="J448" s="11">
        <v>0.31</v>
      </c>
      <c r="K448" s="11">
        <v>0.34310000000000002</v>
      </c>
      <c r="L448" s="7"/>
      <c r="M448" s="7"/>
      <c r="N448" s="7"/>
      <c r="O448" s="7"/>
      <c r="P448" s="7"/>
    </row>
    <row r="449" spans="1:16">
      <c r="A449" s="13" t="s">
        <v>149</v>
      </c>
      <c r="B449" s="8" t="s">
        <v>78</v>
      </c>
      <c r="C449" s="14" t="s">
        <v>65</v>
      </c>
      <c r="D449" s="8">
        <v>2013</v>
      </c>
      <c r="E449" s="14">
        <v>2014</v>
      </c>
      <c r="F449" s="14" t="s">
        <v>102</v>
      </c>
      <c r="G449" s="11">
        <v>0.96150000000000002</v>
      </c>
      <c r="H449" s="11">
        <v>0.2011</v>
      </c>
      <c r="I449" s="11">
        <v>0.2626</v>
      </c>
      <c r="J449" s="11">
        <v>0.17319999999999999</v>
      </c>
      <c r="K449" s="11">
        <v>0.18990000000000001</v>
      </c>
      <c r="L449" s="7"/>
      <c r="M449" s="7"/>
      <c r="N449" s="7"/>
      <c r="O449" s="7"/>
      <c r="P449" s="7"/>
    </row>
    <row r="450" spans="1:16">
      <c r="A450" s="13" t="s">
        <v>150</v>
      </c>
      <c r="B450" s="8" t="s">
        <v>78</v>
      </c>
      <c r="C450" s="14" t="s">
        <v>65</v>
      </c>
      <c r="D450" s="8">
        <v>2013</v>
      </c>
      <c r="E450" s="14">
        <v>2014</v>
      </c>
      <c r="F450" s="14" t="s">
        <v>102</v>
      </c>
      <c r="G450" s="11">
        <v>0.96619999999999995</v>
      </c>
      <c r="H450" s="11">
        <v>1.54E-2</v>
      </c>
      <c r="I450" s="11">
        <v>0.108</v>
      </c>
      <c r="J450" s="11">
        <v>6.1699999999999998E-2</v>
      </c>
      <c r="K450" s="11">
        <v>6.4799999999999996E-2</v>
      </c>
      <c r="L450" s="7"/>
      <c r="M450" s="7"/>
      <c r="N450" s="7"/>
      <c r="O450" s="7"/>
      <c r="P450" s="7"/>
    </row>
    <row r="451" spans="1:16">
      <c r="A451" s="13" t="s">
        <v>151</v>
      </c>
      <c r="B451" s="8" t="s">
        <v>78</v>
      </c>
      <c r="C451" s="14" t="s">
        <v>65</v>
      </c>
      <c r="D451" s="8">
        <v>2013</v>
      </c>
      <c r="E451" s="14">
        <v>2014</v>
      </c>
      <c r="F451" s="14" t="s">
        <v>102</v>
      </c>
      <c r="G451" s="11">
        <v>0.97819999999999996</v>
      </c>
      <c r="H451" s="11">
        <v>0.23419999999999999</v>
      </c>
      <c r="I451" s="11">
        <v>0.3488</v>
      </c>
      <c r="J451" s="11">
        <v>0.1061</v>
      </c>
      <c r="K451" s="11">
        <v>0.1216</v>
      </c>
      <c r="L451" s="7"/>
      <c r="M451" s="7"/>
      <c r="N451" s="7"/>
      <c r="O451" s="7"/>
      <c r="P451" s="7"/>
    </row>
    <row r="452" spans="1:16">
      <c r="A452" s="13" t="s">
        <v>152</v>
      </c>
      <c r="B452" s="8" t="s">
        <v>78</v>
      </c>
      <c r="C452" s="14" t="s">
        <v>65</v>
      </c>
      <c r="D452" s="8">
        <v>2013</v>
      </c>
      <c r="E452" s="14">
        <v>2014</v>
      </c>
      <c r="F452" s="14" t="s">
        <v>102</v>
      </c>
      <c r="G452" s="11">
        <v>0.90629999999999999</v>
      </c>
      <c r="H452" s="11">
        <v>0.11990000000000001</v>
      </c>
      <c r="I452" s="11">
        <v>0.19570000000000001</v>
      </c>
      <c r="J452" s="11">
        <v>0.15970000000000001</v>
      </c>
      <c r="K452" s="11">
        <v>0.1792</v>
      </c>
      <c r="L452" s="7"/>
      <c r="M452" s="7"/>
      <c r="N452" s="7"/>
      <c r="O452" s="7"/>
      <c r="P452" s="7"/>
    </row>
    <row r="453" spans="1:16">
      <c r="A453" s="13" t="s">
        <v>153</v>
      </c>
      <c r="B453" s="8" t="s">
        <v>78</v>
      </c>
      <c r="C453" s="14" t="s">
        <v>65</v>
      </c>
      <c r="D453" s="8">
        <v>2013</v>
      </c>
      <c r="E453" s="14">
        <v>2014</v>
      </c>
      <c r="F453" s="14" t="s">
        <v>102</v>
      </c>
      <c r="G453" s="11">
        <v>0.85840000000000005</v>
      </c>
      <c r="H453" s="11">
        <v>0.12479999999999999</v>
      </c>
      <c r="I453" s="11">
        <v>0.1865</v>
      </c>
      <c r="J453" s="11">
        <v>0.14380000000000001</v>
      </c>
      <c r="K453" s="11">
        <v>0.16889999999999999</v>
      </c>
      <c r="L453" s="7"/>
      <c r="M453" s="7"/>
      <c r="N453" s="7"/>
      <c r="O453" s="7"/>
      <c r="P453" s="7"/>
    </row>
    <row r="454" spans="1:16">
      <c r="A454" s="13" t="s">
        <v>154</v>
      </c>
      <c r="B454" s="8" t="s">
        <v>77</v>
      </c>
      <c r="C454" s="14" t="s">
        <v>65</v>
      </c>
      <c r="D454" s="8">
        <v>2013</v>
      </c>
      <c r="E454" s="14">
        <v>2014</v>
      </c>
      <c r="F454" s="14" t="s">
        <v>102</v>
      </c>
      <c r="G454" s="11">
        <v>0.99539999999999995</v>
      </c>
      <c r="H454" s="11">
        <v>8.09E-2</v>
      </c>
      <c r="I454" s="11">
        <v>0.14910000000000001</v>
      </c>
      <c r="J454" s="11">
        <v>6.3500000000000001E-2</v>
      </c>
      <c r="K454" s="11">
        <v>0.1013</v>
      </c>
      <c r="L454" s="7"/>
      <c r="M454" s="7"/>
      <c r="N454" s="7"/>
      <c r="O454" s="7"/>
      <c r="P454" s="7"/>
    </row>
    <row r="455" spans="1:16">
      <c r="A455" s="13" t="s">
        <v>155</v>
      </c>
      <c r="B455" s="8" t="s">
        <v>77</v>
      </c>
      <c r="C455" s="14" t="s">
        <v>65</v>
      </c>
      <c r="D455" s="8">
        <v>2013</v>
      </c>
      <c r="E455" s="14">
        <v>2014</v>
      </c>
      <c r="F455" s="14" t="s">
        <v>102</v>
      </c>
      <c r="G455" s="11">
        <v>0.94750000000000001</v>
      </c>
      <c r="H455" s="11">
        <v>9.2299999999999993E-2</v>
      </c>
      <c r="I455" s="11">
        <v>0.16109999999999999</v>
      </c>
      <c r="J455" s="11">
        <v>8.0399999999999999E-2</v>
      </c>
      <c r="K455" s="11">
        <v>0.11650000000000001</v>
      </c>
      <c r="L455" s="7"/>
      <c r="M455" s="7"/>
      <c r="N455" s="7"/>
      <c r="O455" s="7"/>
      <c r="P455" s="7"/>
    </row>
    <row r="456" spans="1:16">
      <c r="A456" s="13" t="s">
        <v>156</v>
      </c>
      <c r="B456" s="8" t="s">
        <v>78</v>
      </c>
      <c r="C456" s="14" t="s">
        <v>65</v>
      </c>
      <c r="D456" s="8">
        <v>2013</v>
      </c>
      <c r="E456" s="14">
        <v>2014</v>
      </c>
      <c r="F456" s="14" t="s">
        <v>102</v>
      </c>
      <c r="G456" s="11">
        <v>0.81540000000000001</v>
      </c>
      <c r="H456" s="11">
        <v>0.1028</v>
      </c>
      <c r="I456" s="11">
        <v>0.18329999999999999</v>
      </c>
      <c r="J456" s="11">
        <v>0.1167</v>
      </c>
      <c r="K456" s="11">
        <v>0.125</v>
      </c>
      <c r="L456" s="7"/>
      <c r="M456" s="7"/>
      <c r="N456" s="7"/>
      <c r="O456" s="7"/>
      <c r="P456" s="7"/>
    </row>
    <row r="457" spans="1:16">
      <c r="A457" s="13" t="s">
        <v>157</v>
      </c>
      <c r="B457" s="8" t="s">
        <v>78</v>
      </c>
      <c r="C457" s="14" t="s">
        <v>65</v>
      </c>
      <c r="D457" s="8">
        <v>2013</v>
      </c>
      <c r="E457" s="14">
        <v>2014</v>
      </c>
      <c r="F457" s="14" t="s">
        <v>102</v>
      </c>
      <c r="G457" s="11">
        <v>0.95150000000000001</v>
      </c>
      <c r="H457" s="11">
        <v>0.19439999999999999</v>
      </c>
      <c r="I457" s="11">
        <v>0.27310000000000001</v>
      </c>
      <c r="J457" s="11">
        <v>0.2072</v>
      </c>
      <c r="K457" s="11">
        <v>0.23019999999999999</v>
      </c>
      <c r="L457" s="7"/>
      <c r="M457" s="7"/>
      <c r="N457" s="7"/>
      <c r="O457" s="7"/>
      <c r="P457" s="7"/>
    </row>
    <row r="458" spans="1:16">
      <c r="A458" s="13" t="s">
        <v>158</v>
      </c>
      <c r="B458" s="8" t="s">
        <v>77</v>
      </c>
      <c r="C458" s="14" t="s">
        <v>65</v>
      </c>
      <c r="D458" s="8">
        <v>2013</v>
      </c>
      <c r="E458" s="14">
        <v>2014</v>
      </c>
      <c r="F458" s="14" t="s">
        <v>102</v>
      </c>
      <c r="G458" s="11">
        <v>0.98029999999999995</v>
      </c>
      <c r="H458" s="11">
        <v>0.1008</v>
      </c>
      <c r="I458" s="11">
        <v>0.17319999999999999</v>
      </c>
      <c r="J458" s="11">
        <v>7.1099999999999997E-2</v>
      </c>
      <c r="K458" s="11">
        <v>0.1128</v>
      </c>
      <c r="L458" s="7"/>
      <c r="M458" s="7"/>
      <c r="N458" s="7"/>
      <c r="O458" s="7"/>
      <c r="P458" s="7"/>
    </row>
    <row r="459" spans="1:16">
      <c r="A459" s="13" t="s">
        <v>159</v>
      </c>
      <c r="B459" s="8" t="s">
        <v>78</v>
      </c>
      <c r="C459" s="14" t="s">
        <v>65</v>
      </c>
      <c r="D459" s="8">
        <v>2013</v>
      </c>
      <c r="E459" s="14">
        <v>2014</v>
      </c>
      <c r="F459" s="14" t="s">
        <v>102</v>
      </c>
      <c r="G459" s="11">
        <v>0.96679999999999999</v>
      </c>
      <c r="H459" s="11">
        <v>0.20730000000000001</v>
      </c>
      <c r="I459" s="11">
        <v>0.3039</v>
      </c>
      <c r="J459" s="11">
        <v>0.20830000000000001</v>
      </c>
      <c r="K459" s="11">
        <v>0.22459999999999999</v>
      </c>
      <c r="L459" s="7"/>
      <c r="M459" s="7"/>
      <c r="N459" s="7"/>
      <c r="O459" s="7"/>
      <c r="P459" s="7"/>
    </row>
    <row r="460" spans="1:16">
      <c r="A460" s="13" t="s">
        <v>160</v>
      </c>
      <c r="B460" s="8" t="s">
        <v>78</v>
      </c>
      <c r="C460" s="14" t="s">
        <v>65</v>
      </c>
      <c r="D460" s="8">
        <v>2013</v>
      </c>
      <c r="E460" s="14">
        <v>2014</v>
      </c>
      <c r="F460" s="14" t="s">
        <v>102</v>
      </c>
      <c r="G460" s="11">
        <v>0.89539999999999997</v>
      </c>
      <c r="H460" s="11">
        <v>0.2109</v>
      </c>
      <c r="I460" s="11">
        <v>0.28699999999999998</v>
      </c>
      <c r="J460" s="11">
        <v>0.28749999999999998</v>
      </c>
      <c r="K460" s="11">
        <v>0.3075</v>
      </c>
      <c r="L460" s="7"/>
      <c r="M460" s="7"/>
      <c r="N460" s="7"/>
      <c r="O460" s="7"/>
      <c r="P460" s="7"/>
    </row>
    <row r="461" spans="1:16">
      <c r="A461" s="13" t="s">
        <v>161</v>
      </c>
      <c r="B461" s="8" t="s">
        <v>77</v>
      </c>
      <c r="C461" s="14" t="s">
        <v>65</v>
      </c>
      <c r="D461" s="8">
        <v>2013</v>
      </c>
      <c r="E461" s="14">
        <v>2014</v>
      </c>
      <c r="F461" s="14" t="s">
        <v>102</v>
      </c>
      <c r="G461" s="11">
        <v>0.95179999999999998</v>
      </c>
      <c r="H461" s="11">
        <v>0.15229999999999999</v>
      </c>
      <c r="I461" s="11">
        <v>0.23469999999999999</v>
      </c>
      <c r="J461" s="11">
        <v>9.4100000000000003E-2</v>
      </c>
      <c r="K461" s="11">
        <v>0.14480000000000001</v>
      </c>
      <c r="L461" s="7"/>
      <c r="M461" s="7"/>
      <c r="N461" s="7"/>
      <c r="O461" s="7"/>
      <c r="P461" s="7"/>
    </row>
    <row r="462" spans="1:16">
      <c r="A462" s="13" t="s">
        <v>162</v>
      </c>
      <c r="B462" s="8" t="s">
        <v>77</v>
      </c>
      <c r="C462" s="14" t="s">
        <v>65</v>
      </c>
      <c r="D462" s="8">
        <v>2013</v>
      </c>
      <c r="E462" s="14">
        <v>2014</v>
      </c>
      <c r="F462" s="14" t="s">
        <v>102</v>
      </c>
      <c r="G462" s="11">
        <v>0.69420000000000004</v>
      </c>
      <c r="H462" s="11">
        <v>0.1009</v>
      </c>
      <c r="I462" s="11">
        <v>0.188</v>
      </c>
      <c r="J462" s="11">
        <v>8.5699999999999998E-2</v>
      </c>
      <c r="K462" s="11">
        <v>0.13300000000000001</v>
      </c>
      <c r="L462" s="7"/>
      <c r="M462" s="7"/>
      <c r="N462" s="7"/>
      <c r="O462" s="7"/>
      <c r="P462" s="7"/>
    </row>
    <row r="463" spans="1:16">
      <c r="A463" s="13" t="s">
        <v>163</v>
      </c>
      <c r="B463" s="8" t="s">
        <v>78</v>
      </c>
      <c r="C463" s="14" t="s">
        <v>65</v>
      </c>
      <c r="D463" s="8">
        <v>2013</v>
      </c>
      <c r="E463" s="14">
        <v>2014</v>
      </c>
      <c r="F463" s="14" t="s">
        <v>102</v>
      </c>
      <c r="G463" s="11">
        <v>0.93679999999999997</v>
      </c>
      <c r="H463" s="11">
        <v>0.1908</v>
      </c>
      <c r="I463" s="11">
        <v>0.26819999999999999</v>
      </c>
      <c r="J463" s="11">
        <v>0.20330000000000001</v>
      </c>
      <c r="K463" s="11">
        <v>0.22620000000000001</v>
      </c>
      <c r="L463" s="7"/>
      <c r="M463" s="7"/>
      <c r="N463" s="7"/>
      <c r="O463" s="7"/>
      <c r="P463" s="7"/>
    </row>
    <row r="464" spans="1:16">
      <c r="A464" s="13" t="s">
        <v>164</v>
      </c>
      <c r="B464" s="8" t="s">
        <v>77</v>
      </c>
      <c r="C464" s="14" t="s">
        <v>65</v>
      </c>
      <c r="D464" s="8">
        <v>2013</v>
      </c>
      <c r="E464" s="14">
        <v>2014</v>
      </c>
      <c r="F464" s="14" t="s">
        <v>102</v>
      </c>
      <c r="G464" s="11">
        <v>0.90800000000000003</v>
      </c>
      <c r="H464" s="11">
        <v>6.6400000000000001E-2</v>
      </c>
      <c r="I464" s="11">
        <v>0.14879999999999999</v>
      </c>
      <c r="J464" s="11">
        <v>5.5E-2</v>
      </c>
      <c r="K464" s="11">
        <v>9.0899999999999995E-2</v>
      </c>
      <c r="L464" s="7"/>
      <c r="M464" s="7"/>
      <c r="N464" s="7"/>
      <c r="O464" s="7"/>
      <c r="P464" s="7"/>
    </row>
    <row r="465" spans="1:16">
      <c r="A465" s="13" t="s">
        <v>165</v>
      </c>
      <c r="B465" s="8" t="s">
        <v>77</v>
      </c>
      <c r="C465" s="14" t="s">
        <v>65</v>
      </c>
      <c r="D465" s="8">
        <v>2013</v>
      </c>
      <c r="E465" s="14">
        <v>2014</v>
      </c>
      <c r="F465" s="14" t="s">
        <v>102</v>
      </c>
      <c r="G465" s="11">
        <v>0.82979999999999998</v>
      </c>
      <c r="H465" s="11">
        <v>7.8200000000000006E-2</v>
      </c>
      <c r="I465" s="11">
        <v>0.1484</v>
      </c>
      <c r="J465" s="11">
        <v>6.4699999999999994E-2</v>
      </c>
      <c r="K465" s="11">
        <v>0.1023</v>
      </c>
      <c r="L465" s="7"/>
      <c r="M465" s="7"/>
      <c r="N465" s="7"/>
      <c r="O465" s="7"/>
      <c r="P465" s="7"/>
    </row>
    <row r="466" spans="1:16">
      <c r="A466" s="13" t="s">
        <v>166</v>
      </c>
      <c r="B466" s="8" t="s">
        <v>77</v>
      </c>
      <c r="C466" s="14" t="s">
        <v>65</v>
      </c>
      <c r="D466" s="8">
        <v>2013</v>
      </c>
      <c r="E466" s="14">
        <v>2014</v>
      </c>
      <c r="F466" s="14" t="s">
        <v>102</v>
      </c>
      <c r="G466" s="11">
        <v>0.84660000000000002</v>
      </c>
      <c r="H466" s="11">
        <v>9.7299999999999998E-2</v>
      </c>
      <c r="I466" s="11">
        <v>0.19289999999999999</v>
      </c>
      <c r="J466" s="11">
        <v>5.8999999999999997E-2</v>
      </c>
      <c r="K466" s="11">
        <v>0.1085</v>
      </c>
      <c r="L466" s="7"/>
      <c r="M466" s="7"/>
      <c r="N466" s="7"/>
      <c r="O466" s="7"/>
      <c r="P466" s="7"/>
    </row>
    <row r="467" spans="1:16">
      <c r="A467" s="13" t="s">
        <v>167</v>
      </c>
      <c r="B467" s="8" t="s">
        <v>77</v>
      </c>
      <c r="C467" s="14" t="s">
        <v>65</v>
      </c>
      <c r="D467" s="8">
        <v>2013</v>
      </c>
      <c r="E467" s="14">
        <v>2014</v>
      </c>
      <c r="F467" s="14" t="s">
        <v>102</v>
      </c>
      <c r="G467" s="11">
        <v>0.92159999999999997</v>
      </c>
      <c r="H467" s="11">
        <v>4.3900000000000002E-2</v>
      </c>
      <c r="I467" s="11">
        <v>0.12139999999999999</v>
      </c>
      <c r="J467" s="11">
        <v>1.0500000000000001E-2</v>
      </c>
      <c r="K467" s="11">
        <v>5.3800000000000001E-2</v>
      </c>
      <c r="L467" s="7"/>
      <c r="M467" s="7"/>
      <c r="N467" s="7"/>
      <c r="O467" s="7"/>
      <c r="P467" s="7"/>
    </row>
    <row r="468" spans="1:16">
      <c r="A468" s="13" t="s">
        <v>168</v>
      </c>
      <c r="B468" s="8" t="s">
        <v>77</v>
      </c>
      <c r="C468" s="14" t="s">
        <v>65</v>
      </c>
      <c r="D468" s="8">
        <v>2013</v>
      </c>
      <c r="E468" s="14">
        <v>2014</v>
      </c>
      <c r="F468" s="14" t="s">
        <v>102</v>
      </c>
      <c r="G468" s="11">
        <v>0.68559999999999999</v>
      </c>
      <c r="H468" s="11">
        <v>5.1299999999999998E-2</v>
      </c>
      <c r="I468" s="11">
        <v>0.15390000000000001</v>
      </c>
      <c r="J468" s="11">
        <v>2.1100000000000001E-2</v>
      </c>
      <c r="K468" s="11">
        <v>6.2899999999999998E-2</v>
      </c>
      <c r="L468" s="7"/>
      <c r="M468" s="7"/>
      <c r="N468" s="7"/>
      <c r="O468" s="7"/>
      <c r="P468" s="7"/>
    </row>
    <row r="469" spans="1:16">
      <c r="A469" s="13" t="s">
        <v>169</v>
      </c>
      <c r="B469" s="8" t="s">
        <v>78</v>
      </c>
      <c r="C469" s="14" t="s">
        <v>65</v>
      </c>
      <c r="D469" s="8">
        <v>2013</v>
      </c>
      <c r="E469" s="14">
        <v>2014</v>
      </c>
      <c r="F469" s="14" t="s">
        <v>102</v>
      </c>
      <c r="G469" s="11">
        <v>0.875</v>
      </c>
      <c r="H469" s="11">
        <v>0.15620000000000001</v>
      </c>
      <c r="I469" s="11">
        <v>0.24479999999999999</v>
      </c>
      <c r="J469" s="11">
        <v>0.19120000000000001</v>
      </c>
      <c r="K469" s="11">
        <v>0.21210000000000001</v>
      </c>
      <c r="L469" s="7"/>
      <c r="M469" s="7"/>
      <c r="N469" s="7"/>
      <c r="O469" s="7"/>
      <c r="P469" s="7"/>
    </row>
    <row r="470" spans="1:16">
      <c r="A470" s="13" t="s">
        <v>170</v>
      </c>
      <c r="B470" s="8" t="s">
        <v>78</v>
      </c>
      <c r="C470" s="14" t="s">
        <v>65</v>
      </c>
      <c r="D470" s="8">
        <v>2013</v>
      </c>
      <c r="E470" s="14">
        <v>2014</v>
      </c>
      <c r="F470" s="14" t="s">
        <v>102</v>
      </c>
      <c r="G470" s="11">
        <v>1</v>
      </c>
      <c r="H470" s="11">
        <v>5.4100000000000002E-2</v>
      </c>
      <c r="I470" s="11">
        <v>0.16220000000000001</v>
      </c>
      <c r="J470" s="11">
        <v>0.1351</v>
      </c>
      <c r="K470" s="11">
        <v>0.1351</v>
      </c>
      <c r="L470" s="7"/>
      <c r="M470" s="7"/>
      <c r="N470" s="7"/>
      <c r="O470" s="7"/>
      <c r="P470" s="7"/>
    </row>
    <row r="471" spans="1:16">
      <c r="A471" s="13" t="s">
        <v>171</v>
      </c>
      <c r="B471" s="8" t="s">
        <v>78</v>
      </c>
      <c r="C471" s="14" t="s">
        <v>65</v>
      </c>
      <c r="D471" s="8">
        <v>2013</v>
      </c>
      <c r="E471" s="14">
        <v>2014</v>
      </c>
      <c r="F471" s="14" t="s">
        <v>102</v>
      </c>
      <c r="G471" s="11">
        <v>0.88319999999999999</v>
      </c>
      <c r="H471" s="11">
        <v>0.15620000000000001</v>
      </c>
      <c r="I471" s="11">
        <v>0.23200000000000001</v>
      </c>
      <c r="J471" s="11">
        <v>0.18579999999999999</v>
      </c>
      <c r="K471" s="11">
        <v>0.2006</v>
      </c>
      <c r="L471" s="7"/>
      <c r="M471" s="7"/>
      <c r="N471" s="7"/>
      <c r="O471" s="7"/>
      <c r="P471" s="7"/>
    </row>
    <row r="472" spans="1:16">
      <c r="A472" s="13" t="s">
        <v>172</v>
      </c>
      <c r="B472" s="8" t="s">
        <v>77</v>
      </c>
      <c r="C472" s="14" t="s">
        <v>65</v>
      </c>
      <c r="D472" s="8">
        <v>2013</v>
      </c>
      <c r="E472" s="14">
        <v>2014</v>
      </c>
      <c r="F472" s="14" t="s">
        <v>102</v>
      </c>
      <c r="G472" s="11">
        <v>0.96079999999999999</v>
      </c>
      <c r="H472" s="11">
        <v>3.15E-2</v>
      </c>
      <c r="I472" s="11">
        <v>0.1323</v>
      </c>
      <c r="J472" s="11">
        <v>1.77E-2</v>
      </c>
      <c r="K472" s="11">
        <v>7.4700000000000003E-2</v>
      </c>
      <c r="L472" s="7"/>
      <c r="M472" s="7"/>
      <c r="N472" s="7"/>
      <c r="O472" s="7"/>
      <c r="P472" s="7"/>
    </row>
    <row r="473" spans="1:16">
      <c r="A473" s="13" t="s">
        <v>173</v>
      </c>
      <c r="B473" s="8" t="s">
        <v>77</v>
      </c>
      <c r="C473" s="14" t="s">
        <v>65</v>
      </c>
      <c r="D473" s="8">
        <v>2013</v>
      </c>
      <c r="E473" s="14">
        <v>2014</v>
      </c>
      <c r="F473" s="14" t="s">
        <v>102</v>
      </c>
      <c r="G473" s="11">
        <v>0.48480000000000001</v>
      </c>
      <c r="H473" s="11">
        <v>9.7100000000000006E-2</v>
      </c>
      <c r="I473" s="11">
        <v>0.18</v>
      </c>
      <c r="J473" s="11">
        <v>7.5499999999999998E-2</v>
      </c>
      <c r="K473" s="11">
        <v>0.1429</v>
      </c>
      <c r="L473" s="7"/>
      <c r="M473" s="7"/>
      <c r="N473" s="7"/>
      <c r="O473" s="7"/>
      <c r="P473" s="7"/>
    </row>
    <row r="474" spans="1:16">
      <c r="A474" s="13" t="s">
        <v>174</v>
      </c>
      <c r="B474" s="8" t="s">
        <v>78</v>
      </c>
      <c r="C474" s="14" t="s">
        <v>65</v>
      </c>
      <c r="D474" s="8">
        <v>2013</v>
      </c>
      <c r="E474" s="14">
        <v>2014</v>
      </c>
      <c r="F474" s="14" t="s">
        <v>102</v>
      </c>
      <c r="G474" s="11">
        <v>0.92779999999999996</v>
      </c>
      <c r="H474" s="11">
        <v>0.21079999999999999</v>
      </c>
      <c r="I474" s="11">
        <v>0.32079999999999997</v>
      </c>
      <c r="J474" s="11">
        <v>0.27929999999999999</v>
      </c>
      <c r="K474" s="11">
        <v>0.31040000000000001</v>
      </c>
      <c r="L474" s="7"/>
      <c r="M474" s="7"/>
      <c r="N474" s="7"/>
      <c r="O474" s="7"/>
      <c r="P474" s="7"/>
    </row>
    <row r="475" spans="1:16">
      <c r="A475" s="13" t="s">
        <v>175</v>
      </c>
      <c r="B475" s="8" t="s">
        <v>78</v>
      </c>
      <c r="C475" s="14" t="s">
        <v>65</v>
      </c>
      <c r="D475" s="8">
        <v>2013</v>
      </c>
      <c r="E475" s="14">
        <v>2014</v>
      </c>
      <c r="F475" s="14" t="s">
        <v>102</v>
      </c>
      <c r="G475" s="11">
        <v>0.91810000000000003</v>
      </c>
      <c r="H475" s="11">
        <v>0.19950000000000001</v>
      </c>
      <c r="I475" s="11">
        <v>0.28560000000000002</v>
      </c>
      <c r="J475" s="11">
        <v>0.22750000000000001</v>
      </c>
      <c r="K475" s="11">
        <v>0.23769999999999999</v>
      </c>
      <c r="L475" s="7"/>
      <c r="M475" s="7"/>
      <c r="N475" s="7"/>
      <c r="O475" s="7"/>
      <c r="P475" s="7"/>
    </row>
    <row r="476" spans="1:16">
      <c r="A476" s="13" t="s">
        <v>176</v>
      </c>
      <c r="B476" s="8" t="s">
        <v>78</v>
      </c>
      <c r="C476" s="14" t="s">
        <v>65</v>
      </c>
      <c r="D476" s="8">
        <v>2013</v>
      </c>
      <c r="E476" s="14">
        <v>2014</v>
      </c>
      <c r="F476" s="14" t="s">
        <v>102</v>
      </c>
      <c r="G476" s="11">
        <v>0.99180000000000001</v>
      </c>
      <c r="H476" s="11">
        <v>0.1229</v>
      </c>
      <c r="I476" s="11">
        <v>0.19389999999999999</v>
      </c>
      <c r="J476" s="11">
        <v>7.9600000000000004E-2</v>
      </c>
      <c r="K476" s="11">
        <v>8.43E-2</v>
      </c>
      <c r="L476" s="7"/>
      <c r="M476" s="7"/>
      <c r="N476" s="7"/>
      <c r="O476" s="7"/>
      <c r="P476" s="7"/>
    </row>
    <row r="477" spans="1:16">
      <c r="A477" s="13" t="s">
        <v>177</v>
      </c>
      <c r="B477" s="8" t="s">
        <v>78</v>
      </c>
      <c r="C477" s="14" t="s">
        <v>65</v>
      </c>
      <c r="D477" s="8">
        <v>2013</v>
      </c>
      <c r="E477" s="14">
        <v>2014</v>
      </c>
      <c r="F477" s="14" t="s">
        <v>102</v>
      </c>
      <c r="G477" s="11">
        <v>0.91890000000000005</v>
      </c>
      <c r="H477" s="11">
        <v>0.1116</v>
      </c>
      <c r="I477" s="11">
        <v>0.18179999999999999</v>
      </c>
      <c r="J477" s="11">
        <v>0.30580000000000002</v>
      </c>
      <c r="K477" s="11">
        <v>0.32640000000000002</v>
      </c>
      <c r="L477" s="7"/>
      <c r="M477" s="7"/>
      <c r="N477" s="7"/>
      <c r="O477" s="7"/>
      <c r="P477" s="7"/>
    </row>
    <row r="478" spans="1:16">
      <c r="A478" s="13" t="s">
        <v>178</v>
      </c>
      <c r="B478" s="8" t="s">
        <v>77</v>
      </c>
      <c r="C478" s="14" t="s">
        <v>65</v>
      </c>
      <c r="D478" s="8">
        <v>2013</v>
      </c>
      <c r="E478" s="14">
        <v>2014</v>
      </c>
      <c r="F478" s="14" t="s">
        <v>102</v>
      </c>
      <c r="G478" s="11">
        <v>0.97919999999999996</v>
      </c>
      <c r="H478" s="11">
        <v>0.2155</v>
      </c>
      <c r="I478" s="11">
        <v>0.33600000000000002</v>
      </c>
      <c r="J478" s="11">
        <v>0.18140000000000001</v>
      </c>
      <c r="K478" s="11">
        <v>0.2447</v>
      </c>
      <c r="L478" s="7"/>
      <c r="M478" s="7"/>
      <c r="N478" s="7"/>
      <c r="O478" s="7"/>
      <c r="P478" s="7"/>
    </row>
    <row r="479" spans="1:16">
      <c r="A479" s="13" t="s">
        <v>179</v>
      </c>
      <c r="B479" s="8" t="s">
        <v>78</v>
      </c>
      <c r="C479" s="14" t="s">
        <v>65</v>
      </c>
      <c r="D479" s="8">
        <v>2013</v>
      </c>
      <c r="E479" s="14">
        <v>2014</v>
      </c>
      <c r="F479" s="14" t="s">
        <v>102</v>
      </c>
      <c r="G479" s="11">
        <v>0.95899999999999996</v>
      </c>
      <c r="H479" s="11">
        <v>0.1661</v>
      </c>
      <c r="I479" s="11">
        <v>0.25609999999999999</v>
      </c>
      <c r="J479" s="11">
        <v>0.17760000000000001</v>
      </c>
      <c r="K479" s="11">
        <v>0.2099</v>
      </c>
      <c r="L479" s="7"/>
      <c r="M479" s="7"/>
      <c r="N479" s="7"/>
      <c r="O479" s="7"/>
      <c r="P479" s="7"/>
    </row>
    <row r="480" spans="1:16">
      <c r="A480" s="13" t="s">
        <v>180</v>
      </c>
      <c r="B480" s="8" t="s">
        <v>77</v>
      </c>
      <c r="C480" s="14" t="s">
        <v>65</v>
      </c>
      <c r="D480" s="8">
        <v>2013</v>
      </c>
      <c r="E480" s="14">
        <v>2014</v>
      </c>
      <c r="F480" s="14" t="s">
        <v>102</v>
      </c>
      <c r="G480" s="11">
        <v>0.9325</v>
      </c>
      <c r="H480" s="11">
        <v>0.1216</v>
      </c>
      <c r="I480" s="11">
        <v>0.22939999999999999</v>
      </c>
      <c r="J480" s="11">
        <v>0.10589999999999999</v>
      </c>
      <c r="K480" s="11">
        <v>0.1643</v>
      </c>
      <c r="L480" s="7"/>
      <c r="M480" s="7"/>
      <c r="N480" s="7"/>
      <c r="O480" s="7"/>
      <c r="P480" s="7"/>
    </row>
    <row r="481" spans="1:16">
      <c r="A481" s="13" t="s">
        <v>181</v>
      </c>
      <c r="B481" s="8" t="s">
        <v>77</v>
      </c>
      <c r="C481" s="14" t="s">
        <v>65</v>
      </c>
      <c r="D481" s="8">
        <v>2013</v>
      </c>
      <c r="E481" s="14">
        <v>2014</v>
      </c>
      <c r="F481" s="14" t="s">
        <v>102</v>
      </c>
      <c r="G481" s="11">
        <v>0.91479999999999995</v>
      </c>
      <c r="H481" s="11">
        <v>0.1065</v>
      </c>
      <c r="I481" s="11">
        <v>0.19170000000000001</v>
      </c>
      <c r="J481" s="11">
        <v>6.6699999999999995E-2</v>
      </c>
      <c r="K481" s="11">
        <v>0.1061</v>
      </c>
      <c r="L481" s="7"/>
      <c r="M481" s="7"/>
      <c r="N481" s="7"/>
      <c r="O481" s="7"/>
      <c r="P481" s="7"/>
    </row>
    <row r="482" spans="1:16">
      <c r="A482" s="13" t="s">
        <v>182</v>
      </c>
      <c r="B482" s="8" t="s">
        <v>78</v>
      </c>
      <c r="C482" s="14" t="s">
        <v>65</v>
      </c>
      <c r="D482" s="8">
        <v>2013</v>
      </c>
      <c r="E482" s="14">
        <v>2014</v>
      </c>
      <c r="F482" s="14" t="s">
        <v>102</v>
      </c>
      <c r="G482" s="11">
        <v>0.92779999999999996</v>
      </c>
      <c r="H482" s="11">
        <v>0.19270000000000001</v>
      </c>
      <c r="I482" s="11">
        <v>0.28060000000000002</v>
      </c>
      <c r="J482" s="11">
        <v>0.36559999999999998</v>
      </c>
      <c r="K482" s="11">
        <v>0.39119999999999999</v>
      </c>
      <c r="L482" s="7"/>
      <c r="M482" s="7"/>
      <c r="N482" s="7"/>
      <c r="O482" s="7"/>
      <c r="P482" s="7"/>
    </row>
    <row r="483" spans="1:16">
      <c r="A483" s="56" t="s">
        <v>183</v>
      </c>
      <c r="B483" s="8" t="s">
        <v>66</v>
      </c>
      <c r="C483" s="14" t="s">
        <v>3</v>
      </c>
      <c r="D483" s="8">
        <v>2014</v>
      </c>
      <c r="E483" s="14">
        <v>2014</v>
      </c>
      <c r="F483" s="14" t="s">
        <v>102</v>
      </c>
      <c r="G483" s="11">
        <v>0.90580000000000005</v>
      </c>
      <c r="H483" s="12">
        <v>0.12870095861217493</v>
      </c>
      <c r="I483" s="12">
        <v>0.20414350086109953</v>
      </c>
      <c r="J483" s="12">
        <v>0.10244921871928155</v>
      </c>
      <c r="K483" s="12">
        <v>0.12872455038022065</v>
      </c>
      <c r="L483" s="7"/>
      <c r="M483" s="7"/>
      <c r="N483" s="7"/>
      <c r="O483" s="7"/>
      <c r="P483" s="7"/>
    </row>
    <row r="484" spans="1:16">
      <c r="A484" s="56" t="s">
        <v>184</v>
      </c>
      <c r="B484" s="8" t="s">
        <v>77</v>
      </c>
      <c r="C484" s="14" t="s">
        <v>3</v>
      </c>
      <c r="D484" s="8">
        <v>2014</v>
      </c>
      <c r="E484" s="14">
        <v>2014</v>
      </c>
      <c r="F484" s="14" t="s">
        <v>102</v>
      </c>
      <c r="G484" s="11">
        <v>0.87729999999999997</v>
      </c>
      <c r="H484" s="12">
        <v>0.10676539459527878</v>
      </c>
      <c r="I484" s="12">
        <v>0.19441807480539205</v>
      </c>
      <c r="J484" s="12">
        <v>5.9553192835896461E-2</v>
      </c>
      <c r="K484" s="12">
        <v>0.1110689196886273</v>
      </c>
      <c r="L484" s="7"/>
      <c r="M484" s="7"/>
      <c r="N484" s="7"/>
      <c r="O484" s="7"/>
      <c r="P484" s="7"/>
    </row>
    <row r="485" spans="1:16">
      <c r="A485" s="56" t="s">
        <v>185</v>
      </c>
      <c r="B485" s="8" t="s">
        <v>78</v>
      </c>
      <c r="C485" s="14" t="s">
        <v>3</v>
      </c>
      <c r="D485" s="8">
        <v>2014</v>
      </c>
      <c r="E485" s="14">
        <v>2014</v>
      </c>
      <c r="F485" s="14" t="s">
        <v>102</v>
      </c>
      <c r="G485" s="11">
        <v>0.78949999999999998</v>
      </c>
      <c r="H485" s="12">
        <v>6.6666666666666666E-2</v>
      </c>
      <c r="I485" s="12">
        <v>0.2</v>
      </c>
      <c r="J485" s="12">
        <v>3.3333333333333333E-2</v>
      </c>
      <c r="K485" s="12">
        <v>3.3333333333333333E-2</v>
      </c>
      <c r="L485" s="7"/>
      <c r="M485" s="7"/>
      <c r="N485" s="7"/>
      <c r="O485" s="7"/>
      <c r="P485" s="7"/>
    </row>
    <row r="486" spans="1:16">
      <c r="A486" s="56" t="s">
        <v>186</v>
      </c>
      <c r="B486" s="8" t="s">
        <v>78</v>
      </c>
      <c r="C486" s="14" t="s">
        <v>3</v>
      </c>
      <c r="D486" s="8">
        <v>2014</v>
      </c>
      <c r="E486" s="14">
        <v>2014</v>
      </c>
      <c r="F486" s="14" t="s">
        <v>102</v>
      </c>
      <c r="G486" s="11">
        <v>0.97099999999999997</v>
      </c>
      <c r="H486" s="12">
        <v>0.14215686274509803</v>
      </c>
      <c r="I486" s="12">
        <v>0.20424836601307189</v>
      </c>
      <c r="J486" s="12">
        <v>0.16993464052287582</v>
      </c>
      <c r="K486" s="12">
        <v>0.19281045751633988</v>
      </c>
      <c r="L486" s="7"/>
      <c r="M486" s="7"/>
      <c r="N486" s="7"/>
      <c r="O486" s="7"/>
      <c r="P486" s="7"/>
    </row>
    <row r="487" spans="1:16">
      <c r="A487" s="56" t="s">
        <v>187</v>
      </c>
      <c r="B487" s="8" t="s">
        <v>78</v>
      </c>
      <c r="C487" s="14" t="s">
        <v>3</v>
      </c>
      <c r="D487" s="8">
        <v>2014</v>
      </c>
      <c r="E487" s="14">
        <v>2014</v>
      </c>
      <c r="F487" s="14" t="s">
        <v>102</v>
      </c>
      <c r="G487" s="11">
        <v>0.89529999999999998</v>
      </c>
      <c r="H487" s="12">
        <v>0.14457831325301204</v>
      </c>
      <c r="I487" s="12">
        <v>0.21772805507745266</v>
      </c>
      <c r="J487" s="12">
        <v>0.26075731497418242</v>
      </c>
      <c r="K487" s="12">
        <v>0.28915662650602408</v>
      </c>
      <c r="L487" s="7"/>
      <c r="M487" s="7"/>
      <c r="N487" s="7"/>
      <c r="O487" s="7"/>
      <c r="P487" s="7"/>
    </row>
    <row r="488" spans="1:16">
      <c r="A488" s="56" t="s">
        <v>188</v>
      </c>
      <c r="B488" s="8" t="s">
        <v>78</v>
      </c>
      <c r="C488" s="14" t="s">
        <v>3</v>
      </c>
      <c r="D488" s="8">
        <v>2014</v>
      </c>
      <c r="E488" s="14">
        <v>2014</v>
      </c>
      <c r="F488" s="14" t="s">
        <v>102</v>
      </c>
      <c r="G488" s="11">
        <v>0.95189999999999997</v>
      </c>
      <c r="H488" s="12">
        <v>0.1307277628032345</v>
      </c>
      <c r="I488" s="12">
        <v>0.18867924528301888</v>
      </c>
      <c r="J488" s="12">
        <v>0.1725067385444744</v>
      </c>
      <c r="K488" s="12">
        <v>0.19272237196765499</v>
      </c>
      <c r="L488" s="7"/>
      <c r="M488" s="7"/>
      <c r="N488" s="7"/>
      <c r="O488" s="7"/>
      <c r="P488" s="7"/>
    </row>
    <row r="489" spans="1:16">
      <c r="A489" s="56" t="s">
        <v>189</v>
      </c>
      <c r="B489" s="8" t="s">
        <v>78</v>
      </c>
      <c r="C489" s="14" t="s">
        <v>3</v>
      </c>
      <c r="D489" s="8">
        <v>2014</v>
      </c>
      <c r="E489" s="14">
        <v>2014</v>
      </c>
      <c r="F489" s="14" t="s">
        <v>102</v>
      </c>
      <c r="G489" s="11">
        <v>0.95</v>
      </c>
      <c r="H489" s="12">
        <v>9.8181818181818176E-2</v>
      </c>
      <c r="I489" s="12">
        <v>0.17454545454545456</v>
      </c>
      <c r="J489" s="12">
        <v>0.21454545454545454</v>
      </c>
      <c r="K489" s="12">
        <v>0.24</v>
      </c>
      <c r="L489" s="7"/>
      <c r="M489" s="7"/>
      <c r="N489" s="7"/>
      <c r="O489" s="7"/>
      <c r="P489" s="7"/>
    </row>
    <row r="490" spans="1:16">
      <c r="A490" s="56" t="s">
        <v>190</v>
      </c>
      <c r="B490" s="8" t="s">
        <v>77</v>
      </c>
      <c r="C490" s="14" t="s">
        <v>3</v>
      </c>
      <c r="D490" s="8">
        <v>2014</v>
      </c>
      <c r="E490" s="14">
        <v>2014</v>
      </c>
      <c r="F490" s="14" t="s">
        <v>102</v>
      </c>
      <c r="G490" s="11">
        <v>0.85499999999999998</v>
      </c>
      <c r="H490" s="12">
        <v>9.4279877425944847E-2</v>
      </c>
      <c r="I490" s="12">
        <v>0.16343207354443309</v>
      </c>
      <c r="J490" s="12">
        <v>5.3830439223697651E-2</v>
      </c>
      <c r="K490" s="12">
        <v>8.5699693564862109E-2</v>
      </c>
    </row>
    <row r="491" spans="1:16">
      <c r="A491" s="56" t="s">
        <v>191</v>
      </c>
      <c r="B491" s="8" t="s">
        <v>78</v>
      </c>
      <c r="C491" s="14" t="s">
        <v>3</v>
      </c>
      <c r="D491" s="8">
        <v>2014</v>
      </c>
      <c r="E491" s="14">
        <v>2014</v>
      </c>
      <c r="F491" s="14" t="s">
        <v>102</v>
      </c>
      <c r="G491" s="11">
        <v>0.97729999999999995</v>
      </c>
      <c r="H491" s="12">
        <v>0.18760469011725292</v>
      </c>
      <c r="I491" s="12">
        <v>0.24623115577889448</v>
      </c>
      <c r="J491" s="12">
        <v>0.34170854271356782</v>
      </c>
      <c r="K491" s="12">
        <v>0.36348408710217756</v>
      </c>
    </row>
    <row r="492" spans="1:16">
      <c r="A492" s="56" t="s">
        <v>192</v>
      </c>
      <c r="B492" s="8" t="s">
        <v>78</v>
      </c>
      <c r="C492" s="14" t="s">
        <v>3</v>
      </c>
      <c r="D492" s="8">
        <v>2014</v>
      </c>
      <c r="E492" s="14">
        <v>2014</v>
      </c>
      <c r="F492" s="14" t="s">
        <v>102</v>
      </c>
      <c r="G492" s="11">
        <v>0.7883</v>
      </c>
      <c r="H492" s="12">
        <v>0.1011426153195091</v>
      </c>
      <c r="I492" s="12">
        <v>0.16758358019466779</v>
      </c>
      <c r="J492" s="12">
        <v>0.15869657215404148</v>
      </c>
      <c r="K492" s="12">
        <v>0.17900973338975879</v>
      </c>
    </row>
    <row r="493" spans="1:16">
      <c r="A493" s="13" t="s">
        <v>134</v>
      </c>
      <c r="B493" s="8" t="s">
        <v>77</v>
      </c>
      <c r="C493" s="14" t="s">
        <v>3</v>
      </c>
      <c r="D493" s="8">
        <v>2014</v>
      </c>
      <c r="E493" s="14">
        <v>2014</v>
      </c>
      <c r="F493" s="14" t="s">
        <v>102</v>
      </c>
      <c r="G493" s="11">
        <v>0.92259999999999998</v>
      </c>
      <c r="H493" s="12">
        <v>0.12917144573706921</v>
      </c>
      <c r="I493" s="12">
        <v>0.22742913321317385</v>
      </c>
      <c r="J493" s="12">
        <v>7.0894095799879847E-2</v>
      </c>
      <c r="K493" s="12">
        <v>0.11660931782183626</v>
      </c>
    </row>
    <row r="494" spans="1:16">
      <c r="A494" s="13" t="s">
        <v>135</v>
      </c>
      <c r="B494" s="8" t="s">
        <v>78</v>
      </c>
      <c r="C494" s="14" t="s">
        <v>3</v>
      </c>
      <c r="D494" s="8">
        <v>2014</v>
      </c>
      <c r="E494" s="14">
        <v>2014</v>
      </c>
      <c r="F494" s="14" t="s">
        <v>102</v>
      </c>
      <c r="G494" s="11">
        <v>0.94410000000000005</v>
      </c>
      <c r="H494" s="12">
        <v>0.15176715176715178</v>
      </c>
      <c r="I494" s="12">
        <v>0.20790020790020791</v>
      </c>
      <c r="J494" s="12">
        <v>0.12474012474012475</v>
      </c>
      <c r="K494" s="12">
        <v>0.14345114345114346</v>
      </c>
    </row>
    <row r="495" spans="1:16">
      <c r="A495" s="13" t="s">
        <v>136</v>
      </c>
      <c r="B495" s="8" t="s">
        <v>78</v>
      </c>
      <c r="C495" s="14" t="s">
        <v>3</v>
      </c>
      <c r="D495" s="8">
        <v>2014</v>
      </c>
      <c r="E495" s="14">
        <v>2014</v>
      </c>
      <c r="F495" s="14" t="s">
        <v>102</v>
      </c>
      <c r="G495" s="11">
        <v>0.748</v>
      </c>
      <c r="H495" s="12">
        <v>7.8728886344116802E-2</v>
      </c>
      <c r="I495" s="12">
        <v>0.13197824219868309</v>
      </c>
      <c r="J495" s="12">
        <v>0.16232464929859719</v>
      </c>
      <c r="K495" s="12">
        <v>0.18036072144288579</v>
      </c>
    </row>
    <row r="496" spans="1:16">
      <c r="A496" s="13" t="s">
        <v>137</v>
      </c>
      <c r="B496" s="8" t="s">
        <v>78</v>
      </c>
      <c r="C496" s="14" t="s">
        <v>3</v>
      </c>
      <c r="D496" s="8">
        <v>2014</v>
      </c>
      <c r="E496" s="14">
        <v>2014</v>
      </c>
      <c r="F496" s="14" t="s">
        <v>102</v>
      </c>
      <c r="G496" s="11">
        <v>0.89390000000000003</v>
      </c>
      <c r="H496" s="12">
        <v>0.16193751791344224</v>
      </c>
      <c r="I496" s="12">
        <v>0.24304958440813987</v>
      </c>
      <c r="J496" s="12">
        <v>0.22040699340785325</v>
      </c>
      <c r="K496" s="12">
        <v>0.25566064775007163</v>
      </c>
    </row>
    <row r="497" spans="1:11">
      <c r="A497" s="13" t="s">
        <v>138</v>
      </c>
      <c r="B497" s="8" t="s">
        <v>78</v>
      </c>
      <c r="C497" s="14" t="s">
        <v>3</v>
      </c>
      <c r="D497" s="8">
        <v>2014</v>
      </c>
      <c r="E497" s="14">
        <v>2014</v>
      </c>
      <c r="F497" s="14" t="s">
        <v>102</v>
      </c>
      <c r="G497" s="11">
        <v>0.95479999999999998</v>
      </c>
      <c r="H497" s="12">
        <v>0.10344827586206896</v>
      </c>
      <c r="I497" s="12">
        <v>0.19540229885057472</v>
      </c>
      <c r="J497" s="12">
        <v>0.21839080459770116</v>
      </c>
      <c r="K497" s="12">
        <v>0.22413793103448276</v>
      </c>
    </row>
    <row r="498" spans="1:11">
      <c r="A498" s="13" t="s">
        <v>139</v>
      </c>
      <c r="B498" s="8" t="s">
        <v>78</v>
      </c>
      <c r="C498" s="14" t="s">
        <v>3</v>
      </c>
      <c r="D498" s="8">
        <v>2014</v>
      </c>
      <c r="E498" s="14">
        <v>2014</v>
      </c>
      <c r="F498" s="14" t="s">
        <v>102</v>
      </c>
      <c r="G498" s="11">
        <v>0.88380000000000003</v>
      </c>
      <c r="H498" s="12">
        <v>0.20564926978376544</v>
      </c>
      <c r="I498" s="12">
        <v>0.28393524283935245</v>
      </c>
      <c r="J498" s="12">
        <v>0.19059209781501188</v>
      </c>
      <c r="K498" s="12">
        <v>0.22212158949394317</v>
      </c>
    </row>
    <row r="499" spans="1:11">
      <c r="A499" s="13" t="s">
        <v>140</v>
      </c>
      <c r="B499" s="8" t="s">
        <v>78</v>
      </c>
      <c r="C499" s="14" t="s">
        <v>3</v>
      </c>
      <c r="D499" s="8">
        <v>2014</v>
      </c>
      <c r="E499" s="14">
        <v>2014</v>
      </c>
      <c r="F499" s="14" t="s">
        <v>102</v>
      </c>
      <c r="G499" s="11">
        <v>0.88729999999999998</v>
      </c>
      <c r="H499" s="12">
        <v>0.18094887826406766</v>
      </c>
      <c r="I499" s="12">
        <v>0.25524089738874584</v>
      </c>
      <c r="J499" s="12">
        <v>0.34902537697682973</v>
      </c>
      <c r="K499" s="12">
        <v>0.37918352335417432</v>
      </c>
    </row>
    <row r="500" spans="1:11">
      <c r="A500" s="13" t="s">
        <v>141</v>
      </c>
      <c r="B500" s="8" t="s">
        <v>78</v>
      </c>
      <c r="C500" s="14" t="s">
        <v>3</v>
      </c>
      <c r="D500" s="8">
        <v>2014</v>
      </c>
      <c r="E500" s="14">
        <v>2014</v>
      </c>
      <c r="F500" s="14" t="s">
        <v>102</v>
      </c>
      <c r="G500" s="11">
        <v>0.8548</v>
      </c>
      <c r="H500" s="12">
        <v>6.6127847171197643E-2</v>
      </c>
      <c r="I500" s="12">
        <v>0.112417340191036</v>
      </c>
      <c r="J500" s="12">
        <v>0.34900808229243202</v>
      </c>
      <c r="K500" s="12">
        <v>0.39309331373989714</v>
      </c>
    </row>
    <row r="501" spans="1:11">
      <c r="A501" s="13" t="s">
        <v>142</v>
      </c>
      <c r="B501" s="8" t="s">
        <v>78</v>
      </c>
      <c r="C501" s="14" t="s">
        <v>3</v>
      </c>
      <c r="D501" s="8">
        <v>2014</v>
      </c>
      <c r="E501" s="14">
        <v>2014</v>
      </c>
      <c r="F501" s="14" t="s">
        <v>102</v>
      </c>
      <c r="G501" s="11">
        <v>0.82679999999999998</v>
      </c>
      <c r="H501" s="12">
        <v>0.10337078651685393</v>
      </c>
      <c r="I501" s="12">
        <v>0.18876404494382024</v>
      </c>
      <c r="J501" s="12">
        <v>0.24719101123595505</v>
      </c>
      <c r="K501" s="12">
        <v>0.27640449438202247</v>
      </c>
    </row>
    <row r="502" spans="1:11">
      <c r="A502" s="13" t="s">
        <v>143</v>
      </c>
      <c r="B502" s="8" t="s">
        <v>79</v>
      </c>
      <c r="C502" s="14" t="s">
        <v>3</v>
      </c>
      <c r="D502" s="8">
        <v>2014</v>
      </c>
      <c r="E502" s="14">
        <v>2014</v>
      </c>
      <c r="F502" s="14" t="s">
        <v>102</v>
      </c>
      <c r="G502" s="11">
        <v>0.93920000000000003</v>
      </c>
      <c r="H502" s="12">
        <v>0.10400724364778564</v>
      </c>
      <c r="I502" s="12">
        <v>0.17506550533257478</v>
      </c>
      <c r="J502" s="12">
        <v>8.8221860752089355E-3</v>
      </c>
      <c r="K502" s="12">
        <v>1.3637929791104095E-2</v>
      </c>
    </row>
    <row r="503" spans="1:11">
      <c r="A503" s="13" t="s">
        <v>144</v>
      </c>
      <c r="B503" s="8" t="s">
        <v>78</v>
      </c>
      <c r="C503" s="14" t="s">
        <v>3</v>
      </c>
      <c r="D503" s="8">
        <v>2014</v>
      </c>
      <c r="E503" s="14">
        <v>2014</v>
      </c>
      <c r="F503" s="14" t="s">
        <v>102</v>
      </c>
      <c r="G503" s="11">
        <v>0.88660000000000005</v>
      </c>
      <c r="H503" s="12">
        <v>0.14079288625416822</v>
      </c>
      <c r="I503" s="12">
        <v>0.20674323823638385</v>
      </c>
      <c r="J503" s="12">
        <v>0.21415339014449797</v>
      </c>
      <c r="K503" s="12">
        <v>0.24564653575398296</v>
      </c>
    </row>
    <row r="504" spans="1:11">
      <c r="A504" s="13" t="s">
        <v>145</v>
      </c>
      <c r="B504" s="8" t="s">
        <v>78</v>
      </c>
      <c r="C504" s="14" t="s">
        <v>3</v>
      </c>
      <c r="D504" s="8">
        <v>2014</v>
      </c>
      <c r="E504" s="14">
        <v>2014</v>
      </c>
      <c r="F504" s="14" t="s">
        <v>102</v>
      </c>
      <c r="G504" s="11">
        <v>0.90059999999999996</v>
      </c>
      <c r="H504" s="12">
        <v>0.14726027397260275</v>
      </c>
      <c r="I504" s="12">
        <v>0.2117579908675799</v>
      </c>
      <c r="J504" s="12">
        <v>0.1980593607305936</v>
      </c>
      <c r="K504" s="12">
        <v>0.22888127853881279</v>
      </c>
    </row>
    <row r="505" spans="1:11">
      <c r="A505" s="13" t="s">
        <v>146</v>
      </c>
      <c r="B505" s="8" t="s">
        <v>78</v>
      </c>
      <c r="C505" s="14" t="s">
        <v>3</v>
      </c>
      <c r="D505" s="8">
        <v>2014</v>
      </c>
      <c r="E505" s="14">
        <v>2014</v>
      </c>
      <c r="F505" s="14" t="s">
        <v>102</v>
      </c>
      <c r="G505" s="11">
        <v>0.9153</v>
      </c>
      <c r="H505" s="12">
        <v>9.2783505154639179E-2</v>
      </c>
      <c r="I505" s="12">
        <v>0.12371134020618557</v>
      </c>
      <c r="J505" s="12">
        <v>0.19931271477663232</v>
      </c>
      <c r="K505" s="12">
        <v>0.22336769759450173</v>
      </c>
    </row>
    <row r="506" spans="1:11">
      <c r="A506" s="13" t="s">
        <v>147</v>
      </c>
      <c r="B506" s="8" t="s">
        <v>78</v>
      </c>
      <c r="C506" s="14" t="s">
        <v>3</v>
      </c>
      <c r="D506" s="8">
        <v>2014</v>
      </c>
      <c r="E506" s="14">
        <v>2014</v>
      </c>
      <c r="F506" s="14" t="s">
        <v>102</v>
      </c>
      <c r="G506" s="11">
        <v>0.95450000000000002</v>
      </c>
      <c r="H506" s="12">
        <v>0.10679611650485436</v>
      </c>
      <c r="I506" s="12">
        <v>0.19053398058252427</v>
      </c>
      <c r="J506" s="12">
        <v>3.5800970873786406E-2</v>
      </c>
      <c r="K506" s="12">
        <v>4.1868932038834954E-2</v>
      </c>
    </row>
    <row r="507" spans="1:11">
      <c r="A507" s="13" t="s">
        <v>148</v>
      </c>
      <c r="B507" s="8" t="s">
        <v>78</v>
      </c>
      <c r="C507" s="14" t="s">
        <v>3</v>
      </c>
      <c r="D507" s="8">
        <v>2014</v>
      </c>
      <c r="E507" s="14">
        <v>2014</v>
      </c>
      <c r="F507" s="14" t="s">
        <v>102</v>
      </c>
      <c r="G507" s="11">
        <v>0.92300000000000004</v>
      </c>
      <c r="H507" s="12">
        <v>0.16489648964896489</v>
      </c>
      <c r="I507" s="12">
        <v>0.24122412241224123</v>
      </c>
      <c r="J507" s="12">
        <v>0.25346534653465347</v>
      </c>
      <c r="K507" s="12">
        <v>0.28244824482448244</v>
      </c>
    </row>
    <row r="508" spans="1:11">
      <c r="A508" s="13" t="s">
        <v>149</v>
      </c>
      <c r="B508" s="8" t="s">
        <v>78</v>
      </c>
      <c r="C508" s="14" t="s">
        <v>3</v>
      </c>
      <c r="D508" s="8">
        <v>2014</v>
      </c>
      <c r="E508" s="14">
        <v>2014</v>
      </c>
      <c r="F508" s="14" t="s">
        <v>102</v>
      </c>
      <c r="G508" s="11">
        <v>0.94440000000000002</v>
      </c>
      <c r="H508" s="12">
        <v>0.1276595744680851</v>
      </c>
      <c r="I508" s="12">
        <v>0.1773049645390071</v>
      </c>
      <c r="J508" s="12">
        <v>0.18439716312056736</v>
      </c>
      <c r="K508" s="12">
        <v>0.18439716312056736</v>
      </c>
    </row>
    <row r="509" spans="1:11">
      <c r="A509" s="13" t="s">
        <v>150</v>
      </c>
      <c r="B509" s="8" t="s">
        <v>78</v>
      </c>
      <c r="C509" s="14" t="s">
        <v>3</v>
      </c>
      <c r="D509" s="8">
        <v>2014</v>
      </c>
      <c r="E509" s="14">
        <v>2014</v>
      </c>
      <c r="F509" s="14" t="s">
        <v>102</v>
      </c>
      <c r="G509" s="11">
        <v>0.9032</v>
      </c>
      <c r="H509" s="12">
        <v>2.2801302931596091E-2</v>
      </c>
      <c r="I509" s="12">
        <v>4.5602605863192182E-2</v>
      </c>
      <c r="J509" s="12">
        <v>4.8859934853420196E-2</v>
      </c>
      <c r="K509" s="12">
        <v>5.8631921824104233E-2</v>
      </c>
    </row>
    <row r="510" spans="1:11">
      <c r="A510" s="13" t="s">
        <v>151</v>
      </c>
      <c r="B510" s="8" t="s">
        <v>78</v>
      </c>
      <c r="C510" s="14" t="s">
        <v>3</v>
      </c>
      <c r="D510" s="8">
        <v>2014</v>
      </c>
      <c r="E510" s="14">
        <v>2014</v>
      </c>
      <c r="F510" s="14" t="s">
        <v>102</v>
      </c>
      <c r="G510" s="11">
        <v>0.95579999999999998</v>
      </c>
      <c r="H510" s="12">
        <v>0.13229338533073345</v>
      </c>
      <c r="I510" s="12">
        <v>0.19814009299535024</v>
      </c>
      <c r="J510" s="12">
        <v>0.1151942402879856</v>
      </c>
      <c r="K510" s="12">
        <v>0.12974351282435878</v>
      </c>
    </row>
    <row r="511" spans="1:11">
      <c r="A511" s="13" t="s">
        <v>152</v>
      </c>
      <c r="B511" s="8" t="s">
        <v>78</v>
      </c>
      <c r="C511" s="14" t="s">
        <v>3</v>
      </c>
      <c r="D511" s="8">
        <v>2014</v>
      </c>
      <c r="E511" s="14">
        <v>2014</v>
      </c>
      <c r="F511" s="14" t="s">
        <v>102</v>
      </c>
      <c r="G511" s="11">
        <v>0.96209999999999996</v>
      </c>
      <c r="H511" s="12">
        <v>8.8832487309644673E-2</v>
      </c>
      <c r="I511" s="12">
        <v>0.14720812182741116</v>
      </c>
      <c r="J511" s="12">
        <v>0.14043993231810489</v>
      </c>
      <c r="K511" s="12">
        <v>0.15989847715736041</v>
      </c>
    </row>
    <row r="512" spans="1:11">
      <c r="A512" s="13" t="s">
        <v>153</v>
      </c>
      <c r="B512" s="8" t="s">
        <v>78</v>
      </c>
      <c r="C512" s="14" t="s">
        <v>3</v>
      </c>
      <c r="D512" s="8">
        <v>2014</v>
      </c>
      <c r="E512" s="14">
        <v>2014</v>
      </c>
      <c r="F512" s="14" t="s">
        <v>102</v>
      </c>
      <c r="G512" s="11">
        <v>0.80989999999999995</v>
      </c>
      <c r="H512" s="12">
        <v>0.10138248847926268</v>
      </c>
      <c r="I512" s="12">
        <v>0.17050691244239632</v>
      </c>
      <c r="J512" s="12">
        <v>0.13100724160631994</v>
      </c>
      <c r="K512" s="12">
        <v>0.15339038841342989</v>
      </c>
    </row>
    <row r="513" spans="1:11">
      <c r="A513" s="13" t="s">
        <v>154</v>
      </c>
      <c r="B513" s="8" t="s">
        <v>77</v>
      </c>
      <c r="C513" s="14" t="s">
        <v>3</v>
      </c>
      <c r="D513" s="8">
        <v>2014</v>
      </c>
      <c r="E513" s="14">
        <v>2014</v>
      </c>
      <c r="F513" s="14" t="s">
        <v>102</v>
      </c>
      <c r="G513" s="11">
        <v>0.98839999999999995</v>
      </c>
      <c r="H513" s="12">
        <v>9.4332372718539864E-2</v>
      </c>
      <c r="I513" s="12">
        <v>0.16553314121037463</v>
      </c>
      <c r="J513" s="12">
        <v>5.3064361191162347E-2</v>
      </c>
      <c r="K513" s="12">
        <v>8.6685878962536017E-2</v>
      </c>
    </row>
    <row r="514" spans="1:11">
      <c r="A514" s="13" t="s">
        <v>155</v>
      </c>
      <c r="B514" s="8" t="s">
        <v>77</v>
      </c>
      <c r="C514" s="14" t="s">
        <v>3</v>
      </c>
      <c r="D514" s="8">
        <v>2014</v>
      </c>
      <c r="E514" s="14">
        <v>2014</v>
      </c>
      <c r="F514" s="14" t="s">
        <v>102</v>
      </c>
      <c r="G514" s="11">
        <v>0.97360000000000002</v>
      </c>
      <c r="H514" s="12">
        <v>0.10032554010062149</v>
      </c>
      <c r="I514" s="12">
        <v>0.17194436223734832</v>
      </c>
      <c r="J514" s="12">
        <v>5.9189109203906479E-2</v>
      </c>
      <c r="K514" s="12">
        <v>9.4998520272269904E-2</v>
      </c>
    </row>
    <row r="515" spans="1:11">
      <c r="A515" s="13" t="s">
        <v>156</v>
      </c>
      <c r="B515" s="8" t="s">
        <v>78</v>
      </c>
      <c r="C515" s="14" t="s">
        <v>3</v>
      </c>
      <c r="D515" s="8">
        <v>2014</v>
      </c>
      <c r="E515" s="14">
        <v>2014</v>
      </c>
      <c r="F515" s="14" t="s">
        <v>102</v>
      </c>
      <c r="G515" s="11">
        <v>0.55100000000000005</v>
      </c>
      <c r="H515" s="12">
        <v>5.6603773584905662E-2</v>
      </c>
      <c r="I515" s="12">
        <v>0.1069182389937107</v>
      </c>
      <c r="J515" s="12">
        <v>0.14465408805031446</v>
      </c>
      <c r="K515" s="12">
        <v>0.16352201257861634</v>
      </c>
    </row>
    <row r="516" spans="1:11">
      <c r="A516" s="13" t="s">
        <v>157</v>
      </c>
      <c r="B516" s="8" t="s">
        <v>78</v>
      </c>
      <c r="C516" s="14" t="s">
        <v>3</v>
      </c>
      <c r="D516" s="8">
        <v>2014</v>
      </c>
      <c r="E516" s="14">
        <v>2014</v>
      </c>
      <c r="F516" s="14" t="s">
        <v>102</v>
      </c>
      <c r="G516" s="11">
        <v>0.87909999999999999</v>
      </c>
      <c r="H516" s="12">
        <v>0.17361880870427629</v>
      </c>
      <c r="I516" s="12">
        <v>0.24765182894813606</v>
      </c>
      <c r="J516" s="12">
        <v>0.21393150924683507</v>
      </c>
      <c r="K516" s="12">
        <v>0.24260544892363339</v>
      </c>
    </row>
    <row r="517" spans="1:11">
      <c r="A517" s="13" t="s">
        <v>158</v>
      </c>
      <c r="B517" s="8" t="s">
        <v>77</v>
      </c>
      <c r="C517" s="14" t="s">
        <v>3</v>
      </c>
      <c r="D517" s="8">
        <v>2014</v>
      </c>
      <c r="E517" s="14">
        <v>2014</v>
      </c>
      <c r="F517" s="14" t="s">
        <v>102</v>
      </c>
      <c r="G517" s="11">
        <v>0.97150000000000003</v>
      </c>
      <c r="H517" s="12">
        <v>9.9955413238214913E-2</v>
      </c>
      <c r="I517" s="12">
        <v>0.17599610879169875</v>
      </c>
      <c r="J517" s="12">
        <v>5.6908921405698996E-2</v>
      </c>
      <c r="K517" s="12">
        <v>9.2497263994163192E-2</v>
      </c>
    </row>
    <row r="518" spans="1:11">
      <c r="A518" s="13" t="s">
        <v>159</v>
      </c>
      <c r="B518" s="8" t="s">
        <v>78</v>
      </c>
      <c r="C518" s="14" t="s">
        <v>3</v>
      </c>
      <c r="D518" s="8">
        <v>2014</v>
      </c>
      <c r="E518" s="14">
        <v>2014</v>
      </c>
      <c r="F518" s="14" t="s">
        <v>102</v>
      </c>
      <c r="G518" s="11">
        <v>0.95030000000000003</v>
      </c>
      <c r="H518" s="12">
        <v>0.1855421686746988</v>
      </c>
      <c r="I518" s="12">
        <v>0.23855421686746989</v>
      </c>
      <c r="J518" s="12">
        <v>0.20963855421686747</v>
      </c>
      <c r="K518" s="12">
        <v>0.236144578313253</v>
      </c>
    </row>
    <row r="519" spans="1:11">
      <c r="A519" s="13" t="s">
        <v>160</v>
      </c>
      <c r="B519" s="8" t="s">
        <v>78</v>
      </c>
      <c r="C519" s="14" t="s">
        <v>3</v>
      </c>
      <c r="D519" s="8">
        <v>2014</v>
      </c>
      <c r="E519" s="14">
        <v>2014</v>
      </c>
      <c r="F519" s="14" t="s">
        <v>102</v>
      </c>
      <c r="G519" s="11">
        <v>0.86439999999999995</v>
      </c>
      <c r="H519" s="12">
        <v>0.20042648919716924</v>
      </c>
      <c r="I519" s="12">
        <v>0.26526690725031637</v>
      </c>
      <c r="J519" s="12">
        <v>0.26840699254815581</v>
      </c>
      <c r="K519" s="12">
        <v>0.29078595866335472</v>
      </c>
    </row>
    <row r="520" spans="1:11">
      <c r="A520" s="13" t="s">
        <v>161</v>
      </c>
      <c r="B520" s="8" t="s">
        <v>77</v>
      </c>
      <c r="C520" s="14" t="s">
        <v>3</v>
      </c>
      <c r="D520" s="8">
        <v>2014</v>
      </c>
      <c r="E520" s="14">
        <v>2014</v>
      </c>
      <c r="F520" s="14" t="s">
        <v>102</v>
      </c>
      <c r="G520" s="11">
        <v>0.96360000000000001</v>
      </c>
      <c r="H520" s="12">
        <v>0.14599663028349572</v>
      </c>
      <c r="I520" s="12">
        <v>0.22926281346909871</v>
      </c>
      <c r="J520" s="12">
        <v>6.0142114130832904E-2</v>
      </c>
      <c r="K520" s="12">
        <v>9.9748492173955511E-2</v>
      </c>
    </row>
    <row r="521" spans="1:11">
      <c r="A521" s="13" t="s">
        <v>162</v>
      </c>
      <c r="B521" s="8" t="s">
        <v>77</v>
      </c>
      <c r="C521" s="14" t="s">
        <v>3</v>
      </c>
      <c r="D521" s="8">
        <v>2014</v>
      </c>
      <c r="E521" s="14">
        <v>2014</v>
      </c>
      <c r="F521" s="14" t="s">
        <v>102</v>
      </c>
      <c r="G521" s="11">
        <v>0.75600000000000001</v>
      </c>
      <c r="H521" s="12">
        <v>0.107943199467495</v>
      </c>
      <c r="I521" s="12">
        <v>0.19303305968493453</v>
      </c>
      <c r="J521" s="12">
        <v>8.9749278899489679E-2</v>
      </c>
      <c r="K521" s="12">
        <v>0.12857776791657421</v>
      </c>
    </row>
    <row r="522" spans="1:11">
      <c r="A522" s="13" t="s">
        <v>163</v>
      </c>
      <c r="B522" s="8" t="s">
        <v>78</v>
      </c>
      <c r="C522" s="14" t="s">
        <v>3</v>
      </c>
      <c r="D522" s="8">
        <v>2014</v>
      </c>
      <c r="E522" s="14">
        <v>2014</v>
      </c>
      <c r="F522" s="14" t="s">
        <v>102</v>
      </c>
      <c r="G522" s="11">
        <v>0.8831</v>
      </c>
      <c r="H522" s="12">
        <v>0.14145670306991143</v>
      </c>
      <c r="I522" s="12">
        <v>0.20457476997162266</v>
      </c>
      <c r="J522" s="12">
        <v>0.2166136383179981</v>
      </c>
      <c r="K522" s="12">
        <v>0.24241121334594548</v>
      </c>
    </row>
    <row r="523" spans="1:11">
      <c r="A523" s="13" t="s">
        <v>164</v>
      </c>
      <c r="B523" s="8" t="s">
        <v>77</v>
      </c>
      <c r="C523" s="14" t="s">
        <v>3</v>
      </c>
      <c r="D523" s="8">
        <v>2014</v>
      </c>
      <c r="E523" s="14">
        <v>2014</v>
      </c>
      <c r="F523" s="14" t="s">
        <v>102</v>
      </c>
      <c r="G523" s="11">
        <v>0.90049999999999997</v>
      </c>
      <c r="H523" s="12">
        <v>7.3834196891191708E-2</v>
      </c>
      <c r="I523" s="12">
        <v>0.13698186528497408</v>
      </c>
      <c r="J523" s="12">
        <v>3.4002590673575132E-2</v>
      </c>
      <c r="K523" s="12">
        <v>6.1528497409326421E-2</v>
      </c>
    </row>
    <row r="524" spans="1:11">
      <c r="A524" s="13" t="s">
        <v>165</v>
      </c>
      <c r="B524" s="8" t="s">
        <v>77</v>
      </c>
      <c r="C524" s="14" t="s">
        <v>3</v>
      </c>
      <c r="D524" s="8">
        <v>2014</v>
      </c>
      <c r="E524" s="14">
        <v>2014</v>
      </c>
      <c r="F524" s="14" t="s">
        <v>102</v>
      </c>
      <c r="G524" s="11">
        <v>0.87529999999999997</v>
      </c>
      <c r="H524" s="12">
        <v>9.9618320610687025E-2</v>
      </c>
      <c r="I524" s="12">
        <v>0.18377862595419847</v>
      </c>
      <c r="J524" s="12">
        <v>4.9809160305343513E-2</v>
      </c>
      <c r="K524" s="12">
        <v>8.3206106870229002E-2</v>
      </c>
    </row>
    <row r="525" spans="1:11">
      <c r="A525" s="13" t="s">
        <v>166</v>
      </c>
      <c r="B525" s="8" t="s">
        <v>77</v>
      </c>
      <c r="C525" s="14" t="s">
        <v>3</v>
      </c>
      <c r="D525" s="8">
        <v>2014</v>
      </c>
      <c r="E525" s="14">
        <v>2014</v>
      </c>
      <c r="F525" s="14" t="s">
        <v>102</v>
      </c>
      <c r="G525" s="11">
        <v>0.81699999999999995</v>
      </c>
      <c r="H525" s="12">
        <v>9.7615651110658244E-2</v>
      </c>
      <c r="I525" s="12">
        <v>0.17322192785816182</v>
      </c>
      <c r="J525" s="12">
        <v>4.0146729162421034E-2</v>
      </c>
      <c r="K525" s="12">
        <v>6.9084980639902177E-2</v>
      </c>
    </row>
    <row r="526" spans="1:11">
      <c r="A526" s="13" t="s">
        <v>167</v>
      </c>
      <c r="B526" s="8" t="s">
        <v>77</v>
      </c>
      <c r="C526" s="14" t="s">
        <v>3</v>
      </c>
      <c r="D526" s="8">
        <v>2014</v>
      </c>
      <c r="E526" s="14">
        <v>2014</v>
      </c>
      <c r="F526" s="14" t="s">
        <v>102</v>
      </c>
      <c r="G526" s="11">
        <v>0.88360000000000005</v>
      </c>
      <c r="H526" s="12">
        <v>4.360927429480204E-2</v>
      </c>
      <c r="I526" s="12">
        <v>0.12614045367037749</v>
      </c>
      <c r="J526" s="12">
        <v>8.2028961245500971E-3</v>
      </c>
      <c r="K526" s="12">
        <v>4.5199631706704615E-2</v>
      </c>
    </row>
    <row r="527" spans="1:11">
      <c r="A527" s="13" t="s">
        <v>168</v>
      </c>
      <c r="B527" s="8" t="s">
        <v>77</v>
      </c>
      <c r="C527" s="14" t="s">
        <v>3</v>
      </c>
      <c r="D527" s="8">
        <v>2014</v>
      </c>
      <c r="E527" s="14">
        <v>2014</v>
      </c>
      <c r="F527" s="14" t="s">
        <v>102</v>
      </c>
      <c r="G527" s="11">
        <v>0.69330000000000003</v>
      </c>
      <c r="H527" s="12">
        <v>3.0320044918585063E-2</v>
      </c>
      <c r="I527" s="12">
        <v>0.1120157215047726</v>
      </c>
      <c r="J527" s="12">
        <v>1.4317798989331837E-2</v>
      </c>
      <c r="K527" s="12">
        <v>4.3234138124649074E-2</v>
      </c>
    </row>
    <row r="528" spans="1:11">
      <c r="A528" s="13" t="s">
        <v>169</v>
      </c>
      <c r="B528" s="8" t="s">
        <v>78</v>
      </c>
      <c r="C528" s="14" t="s">
        <v>3</v>
      </c>
      <c r="D528" s="8">
        <v>2014</v>
      </c>
      <c r="E528" s="14">
        <v>2014</v>
      </c>
      <c r="F528" s="14" t="s">
        <v>102</v>
      </c>
      <c r="G528" s="11">
        <v>0.93269999999999997</v>
      </c>
      <c r="H528" s="12">
        <v>0.13020277481323372</v>
      </c>
      <c r="I528" s="12">
        <v>0.1905016008537887</v>
      </c>
      <c r="J528" s="12">
        <v>0.19957310565635006</v>
      </c>
      <c r="K528" s="12">
        <v>0.21958377801494131</v>
      </c>
    </row>
    <row r="529" spans="1:16">
      <c r="A529" s="13" t="s">
        <v>170</v>
      </c>
      <c r="B529" s="8" t="s">
        <v>78</v>
      </c>
      <c r="C529" s="14" t="s">
        <v>3</v>
      </c>
      <c r="D529" s="8">
        <v>2014</v>
      </c>
      <c r="E529" s="14">
        <v>2014</v>
      </c>
      <c r="F529" s="14" t="s">
        <v>102</v>
      </c>
      <c r="G529" s="11">
        <v>0.91300000000000003</v>
      </c>
      <c r="H529" s="12">
        <v>0.14893617021276595</v>
      </c>
      <c r="I529" s="12">
        <v>0.21276595744680851</v>
      </c>
      <c r="J529" s="12">
        <v>0.19148936170212766</v>
      </c>
      <c r="K529" s="12">
        <v>0.21276595744680851</v>
      </c>
    </row>
    <row r="530" spans="1:16">
      <c r="A530" s="13" t="s">
        <v>171</v>
      </c>
      <c r="B530" s="8" t="s">
        <v>78</v>
      </c>
      <c r="C530" s="14" t="s">
        <v>3</v>
      </c>
      <c r="D530" s="8">
        <v>2014</v>
      </c>
      <c r="E530" s="14">
        <v>2014</v>
      </c>
      <c r="F530" s="14" t="s">
        <v>102</v>
      </c>
      <c r="G530" s="11">
        <v>0.86919999999999997</v>
      </c>
      <c r="H530" s="12">
        <v>9.8752598752598758E-2</v>
      </c>
      <c r="I530" s="12">
        <v>0.16008316008316009</v>
      </c>
      <c r="J530" s="12">
        <v>0.21829521829521831</v>
      </c>
      <c r="K530" s="12">
        <v>0.2390852390852391</v>
      </c>
    </row>
    <row r="531" spans="1:16">
      <c r="A531" s="13" t="s">
        <v>172</v>
      </c>
      <c r="B531" s="8" t="s">
        <v>77</v>
      </c>
      <c r="C531" s="14" t="s">
        <v>3</v>
      </c>
      <c r="D531" s="8">
        <v>2014</v>
      </c>
      <c r="E531" s="14">
        <v>2014</v>
      </c>
      <c r="F531" s="14" t="s">
        <v>102</v>
      </c>
      <c r="G531" s="11">
        <v>0.95920000000000005</v>
      </c>
      <c r="H531" s="12">
        <v>2.5566231983527796E-2</v>
      </c>
      <c r="I531" s="12">
        <v>0.12199725463280714</v>
      </c>
      <c r="J531" s="12">
        <v>8.579272477693892E-3</v>
      </c>
      <c r="K531" s="12">
        <v>5.3877831159917636E-2</v>
      </c>
    </row>
    <row r="532" spans="1:16">
      <c r="A532" s="13" t="s">
        <v>173</v>
      </c>
      <c r="B532" s="8" t="s">
        <v>77</v>
      </c>
      <c r="C532" s="14" t="s">
        <v>3</v>
      </c>
      <c r="D532" s="8">
        <v>2014</v>
      </c>
      <c r="E532" s="14">
        <v>2014</v>
      </c>
      <c r="F532" s="14" t="s">
        <v>102</v>
      </c>
      <c r="G532" s="11">
        <v>0.45879999999999999</v>
      </c>
      <c r="H532" s="12">
        <v>0.10759737755495564</v>
      </c>
      <c r="I532" s="12">
        <v>0.19514076359429233</v>
      </c>
      <c r="J532" s="12">
        <v>4.9170844581565752E-2</v>
      </c>
      <c r="K532" s="12">
        <v>9.1785576552256068E-2</v>
      </c>
    </row>
    <row r="533" spans="1:16">
      <c r="A533" s="13" t="s">
        <v>174</v>
      </c>
      <c r="B533" s="8" t="s">
        <v>78</v>
      </c>
      <c r="C533" s="14" t="s">
        <v>3</v>
      </c>
      <c r="D533" s="8">
        <v>2014</v>
      </c>
      <c r="E533" s="14">
        <v>2014</v>
      </c>
      <c r="F533" s="14" t="s">
        <v>102</v>
      </c>
      <c r="G533" s="11">
        <v>0.87829999999999997</v>
      </c>
      <c r="H533" s="12">
        <v>0.17479970866715222</v>
      </c>
      <c r="I533" s="12">
        <v>0.25591769847050255</v>
      </c>
      <c r="J533" s="12">
        <v>0.26684268026219954</v>
      </c>
      <c r="K533" s="12">
        <v>0.30152949745083757</v>
      </c>
    </row>
    <row r="534" spans="1:16">
      <c r="A534" s="13" t="s">
        <v>175</v>
      </c>
      <c r="B534" s="8" t="s">
        <v>78</v>
      </c>
      <c r="C534" s="14" t="s">
        <v>3</v>
      </c>
      <c r="D534" s="8">
        <v>2014</v>
      </c>
      <c r="E534" s="14">
        <v>2014</v>
      </c>
      <c r="F534" s="14" t="s">
        <v>102</v>
      </c>
      <c r="G534" s="11">
        <v>0.90359999999999996</v>
      </c>
      <c r="H534" s="12">
        <v>0.16201117318435754</v>
      </c>
      <c r="I534" s="12">
        <v>0.20949720670391062</v>
      </c>
      <c r="J534" s="12">
        <v>0.19441340782122904</v>
      </c>
      <c r="K534" s="12">
        <v>0.21284916201117318</v>
      </c>
    </row>
    <row r="535" spans="1:16">
      <c r="A535" s="13" t="s">
        <v>176</v>
      </c>
      <c r="B535" s="8" t="s">
        <v>78</v>
      </c>
      <c r="C535" s="14" t="s">
        <v>3</v>
      </c>
      <c r="D535" s="8">
        <v>2014</v>
      </c>
      <c r="E535" s="14">
        <v>2014</v>
      </c>
      <c r="F535" s="14" t="s">
        <v>102</v>
      </c>
      <c r="G535" s="11">
        <v>0.90980000000000005</v>
      </c>
      <c r="H535" s="12">
        <v>0.11589895988112928</v>
      </c>
      <c r="I535" s="12">
        <v>0.16344725111441308</v>
      </c>
      <c r="J535" s="12">
        <v>9.5839524517087674E-2</v>
      </c>
      <c r="K535" s="12">
        <v>0.10029717682020803</v>
      </c>
    </row>
    <row r="536" spans="1:16">
      <c r="A536" s="13" t="s">
        <v>177</v>
      </c>
      <c r="B536" s="8" t="s">
        <v>78</v>
      </c>
      <c r="C536" s="14" t="s">
        <v>3</v>
      </c>
      <c r="D536" s="8">
        <v>2014</v>
      </c>
      <c r="E536" s="14">
        <v>2014</v>
      </c>
      <c r="F536" s="14" t="s">
        <v>102</v>
      </c>
      <c r="G536" s="11">
        <v>0.72</v>
      </c>
      <c r="H536" s="12">
        <v>8.4677419354838704E-2</v>
      </c>
      <c r="I536" s="12">
        <v>0.14919354838709678</v>
      </c>
      <c r="J536" s="12">
        <v>0.21370967741935484</v>
      </c>
      <c r="K536" s="12">
        <v>0.23790322580645162</v>
      </c>
    </row>
    <row r="537" spans="1:16">
      <c r="A537" s="13" t="s">
        <v>178</v>
      </c>
      <c r="B537" s="8" t="s">
        <v>77</v>
      </c>
      <c r="C537" s="14" t="s">
        <v>3</v>
      </c>
      <c r="D537" s="8">
        <v>2014</v>
      </c>
      <c r="E537" s="14">
        <v>2014</v>
      </c>
      <c r="F537" s="14" t="s">
        <v>102</v>
      </c>
      <c r="G537" s="11">
        <v>0.97389999999999999</v>
      </c>
      <c r="H537" s="12">
        <v>0.18239970757561913</v>
      </c>
      <c r="I537" s="12">
        <v>0.27560997898199763</v>
      </c>
      <c r="J537" s="12">
        <v>0.10837978616467148</v>
      </c>
      <c r="K537" s="12">
        <v>0.15352279996344695</v>
      </c>
    </row>
    <row r="538" spans="1:16">
      <c r="A538" s="13" t="s">
        <v>179</v>
      </c>
      <c r="B538" s="8" t="s">
        <v>78</v>
      </c>
      <c r="C538" s="14" t="s">
        <v>3</v>
      </c>
      <c r="D538" s="8">
        <v>2014</v>
      </c>
      <c r="E538" s="14">
        <v>2014</v>
      </c>
      <c r="F538" s="14" t="s">
        <v>102</v>
      </c>
      <c r="G538" s="11">
        <v>0.91420000000000001</v>
      </c>
      <c r="H538" s="12">
        <v>0.11221122112211221</v>
      </c>
      <c r="I538" s="12">
        <v>0.20792079207920791</v>
      </c>
      <c r="J538" s="12">
        <v>0.19251925192519251</v>
      </c>
      <c r="K538" s="12">
        <v>0.22662266226622663</v>
      </c>
      <c r="L538" s="7"/>
      <c r="M538" s="7"/>
      <c r="N538" s="7"/>
      <c r="O538" s="7"/>
      <c r="P538" s="7"/>
    </row>
    <row r="539" spans="1:16">
      <c r="A539" s="13" t="s">
        <v>180</v>
      </c>
      <c r="B539" s="8" t="s">
        <v>77</v>
      </c>
      <c r="C539" s="14" t="s">
        <v>3</v>
      </c>
      <c r="D539" s="8">
        <v>2014</v>
      </c>
      <c r="E539" s="14">
        <v>2014</v>
      </c>
      <c r="F539" s="14" t="s">
        <v>102</v>
      </c>
      <c r="G539" s="11">
        <v>0.92090000000000005</v>
      </c>
      <c r="H539" s="12">
        <v>0.13201899256812552</v>
      </c>
      <c r="I539" s="12">
        <v>0.23286540049545829</v>
      </c>
      <c r="J539" s="12">
        <v>7.4215524360033036E-2</v>
      </c>
      <c r="K539" s="12">
        <v>0.11829066886870356</v>
      </c>
      <c r="L539" s="7"/>
      <c r="M539" s="7"/>
      <c r="N539" s="7"/>
      <c r="O539" s="7"/>
      <c r="P539" s="7"/>
    </row>
    <row r="540" spans="1:16">
      <c r="A540" s="13" t="s">
        <v>181</v>
      </c>
      <c r="B540" s="8" t="s">
        <v>77</v>
      </c>
      <c r="C540" s="14" t="s">
        <v>3</v>
      </c>
      <c r="D540" s="8">
        <v>2014</v>
      </c>
      <c r="E540" s="14">
        <v>2014</v>
      </c>
      <c r="F540" s="14" t="s">
        <v>102</v>
      </c>
      <c r="G540" s="11">
        <v>0.91080000000000005</v>
      </c>
      <c r="H540" s="12">
        <v>0.11860869565217391</v>
      </c>
      <c r="I540" s="12">
        <v>0.18817391304347825</v>
      </c>
      <c r="J540" s="12">
        <v>5.4956521739130432E-2</v>
      </c>
      <c r="K540" s="12">
        <v>9.8434782608695648E-2</v>
      </c>
      <c r="L540" s="7"/>
      <c r="M540" s="7"/>
      <c r="N540" s="7"/>
      <c r="O540" s="7"/>
      <c r="P540" s="7"/>
    </row>
    <row r="541" spans="1:16">
      <c r="A541" s="13" t="s">
        <v>182</v>
      </c>
      <c r="B541" s="8" t="s">
        <v>78</v>
      </c>
      <c r="C541" s="14" t="s">
        <v>3</v>
      </c>
      <c r="D541" s="8">
        <v>2014</v>
      </c>
      <c r="E541" s="14">
        <v>2014</v>
      </c>
      <c r="F541" s="14" t="s">
        <v>102</v>
      </c>
      <c r="G541" s="11">
        <v>0.94010000000000005</v>
      </c>
      <c r="H541" s="12">
        <v>0.18702702702702703</v>
      </c>
      <c r="I541" s="12">
        <v>0.25675675675675674</v>
      </c>
      <c r="J541" s="12">
        <v>0.37675675675675674</v>
      </c>
      <c r="K541" s="12">
        <v>0.40162162162162163</v>
      </c>
      <c r="L541" s="7"/>
      <c r="M541" s="7"/>
      <c r="N541" s="7"/>
      <c r="O541" s="7"/>
      <c r="P541" s="7"/>
    </row>
    <row r="542" spans="1:16">
      <c r="A542" s="56" t="s">
        <v>183</v>
      </c>
      <c r="B542" s="8" t="s">
        <v>66</v>
      </c>
      <c r="C542" s="14" t="s">
        <v>62</v>
      </c>
      <c r="D542" s="8">
        <v>2014</v>
      </c>
      <c r="E542" s="14">
        <v>2014</v>
      </c>
      <c r="F542" s="14" t="s">
        <v>102</v>
      </c>
      <c r="G542" s="11">
        <v>0.9244</v>
      </c>
      <c r="H542" s="11">
        <v>0.1196</v>
      </c>
      <c r="I542" s="11">
        <v>0.20039999999999999</v>
      </c>
      <c r="J542" s="11">
        <v>0.1132</v>
      </c>
      <c r="K542" s="11">
        <v>0.14130000000000001</v>
      </c>
      <c r="L542" s="7"/>
      <c r="M542" s="7"/>
      <c r="N542" s="7"/>
      <c r="O542" s="7"/>
      <c r="P542" s="7"/>
    </row>
    <row r="543" spans="1:16">
      <c r="A543" s="56" t="s">
        <v>184</v>
      </c>
      <c r="B543" s="8" t="s">
        <v>77</v>
      </c>
      <c r="C543" s="14" t="s">
        <v>62</v>
      </c>
      <c r="D543" s="8">
        <v>2014</v>
      </c>
      <c r="E543" s="14">
        <v>2014</v>
      </c>
      <c r="F543" s="14" t="s">
        <v>102</v>
      </c>
      <c r="G543" s="11">
        <v>0.89859999999999995</v>
      </c>
      <c r="H543" s="11">
        <v>0.1004</v>
      </c>
      <c r="I543" s="11">
        <v>0.19620000000000001</v>
      </c>
      <c r="J543" s="11">
        <v>6.5299999999999997E-2</v>
      </c>
      <c r="K543" s="11">
        <v>0.1217</v>
      </c>
      <c r="L543" s="7"/>
      <c r="M543" s="7"/>
      <c r="N543" s="7"/>
      <c r="O543" s="7"/>
      <c r="P543" s="7"/>
    </row>
    <row r="544" spans="1:16">
      <c r="A544" s="56" t="s">
        <v>185</v>
      </c>
      <c r="B544" s="8" t="s">
        <v>78</v>
      </c>
      <c r="C544" s="14" t="s">
        <v>62</v>
      </c>
      <c r="D544" s="8">
        <v>2014</v>
      </c>
      <c r="E544" s="14">
        <v>2014</v>
      </c>
      <c r="F544" s="14" t="s">
        <v>102</v>
      </c>
      <c r="G544" s="11">
        <v>0.91669999999999996</v>
      </c>
      <c r="H544" s="11">
        <v>0</v>
      </c>
      <c r="I544" s="11">
        <v>0.1053</v>
      </c>
      <c r="J544" s="11">
        <v>0</v>
      </c>
      <c r="K544" s="11">
        <v>0</v>
      </c>
      <c r="L544" s="7"/>
      <c r="M544" s="7"/>
      <c r="N544" s="7"/>
      <c r="O544" s="7"/>
      <c r="P544" s="7"/>
    </row>
    <row r="545" spans="1:16">
      <c r="A545" s="56" t="s">
        <v>186</v>
      </c>
      <c r="B545" s="8" t="s">
        <v>78</v>
      </c>
      <c r="C545" s="14" t="s">
        <v>62</v>
      </c>
      <c r="D545" s="8">
        <v>2014</v>
      </c>
      <c r="E545" s="14">
        <v>2014</v>
      </c>
      <c r="F545" s="14" t="s">
        <v>102</v>
      </c>
      <c r="G545" s="11">
        <v>0.95689999999999997</v>
      </c>
      <c r="H545" s="11">
        <v>0.1356</v>
      </c>
      <c r="I545" s="11">
        <v>0.21560000000000001</v>
      </c>
      <c r="J545" s="11">
        <v>0.24890000000000001</v>
      </c>
      <c r="K545" s="11">
        <v>0.26669999999999999</v>
      </c>
      <c r="L545" s="7"/>
      <c r="M545" s="7"/>
      <c r="N545" s="7"/>
      <c r="O545" s="7"/>
      <c r="P545" s="7"/>
    </row>
    <row r="546" spans="1:16">
      <c r="A546" s="56" t="s">
        <v>187</v>
      </c>
      <c r="B546" s="8" t="s">
        <v>78</v>
      </c>
      <c r="C546" s="14" t="s">
        <v>62</v>
      </c>
      <c r="D546" s="8">
        <v>2014</v>
      </c>
      <c r="E546" s="14">
        <v>2014</v>
      </c>
      <c r="F546" s="14" t="s">
        <v>102</v>
      </c>
      <c r="G546" s="11">
        <v>0.89990000000000003</v>
      </c>
      <c r="H546" s="11">
        <v>0.1368</v>
      </c>
      <c r="I546" s="11">
        <v>0.21210000000000001</v>
      </c>
      <c r="J546" s="11">
        <v>0.28460000000000002</v>
      </c>
      <c r="K546" s="11">
        <v>0.31509999999999999</v>
      </c>
      <c r="L546" s="7"/>
      <c r="M546" s="7"/>
      <c r="N546" s="7"/>
      <c r="O546" s="7"/>
      <c r="P546" s="7"/>
    </row>
    <row r="547" spans="1:16">
      <c r="A547" s="56" t="s">
        <v>188</v>
      </c>
      <c r="B547" s="8" t="s">
        <v>78</v>
      </c>
      <c r="C547" s="14" t="s">
        <v>62</v>
      </c>
      <c r="D547" s="8">
        <v>2014</v>
      </c>
      <c r="E547" s="14">
        <v>2014</v>
      </c>
      <c r="F547" s="14" t="s">
        <v>102</v>
      </c>
      <c r="G547" s="11">
        <v>0.9637</v>
      </c>
      <c r="H547" s="11">
        <v>0.10829999999999999</v>
      </c>
      <c r="I547" s="11">
        <v>0.17199999999999999</v>
      </c>
      <c r="J547" s="11">
        <v>0.20380000000000001</v>
      </c>
      <c r="K547" s="11">
        <v>0.21970000000000001</v>
      </c>
      <c r="L547" s="7"/>
      <c r="M547" s="7"/>
      <c r="N547" s="7"/>
      <c r="O547" s="7"/>
      <c r="P547" s="7"/>
    </row>
    <row r="548" spans="1:16">
      <c r="A548" s="56" t="s">
        <v>189</v>
      </c>
      <c r="B548" s="8" t="s">
        <v>78</v>
      </c>
      <c r="C548" s="14" t="s">
        <v>62</v>
      </c>
      <c r="D548" s="8">
        <v>2014</v>
      </c>
      <c r="E548" s="14">
        <v>2014</v>
      </c>
      <c r="F548" s="14" t="s">
        <v>102</v>
      </c>
      <c r="G548" s="11">
        <v>0.95950000000000002</v>
      </c>
      <c r="H548" s="11">
        <v>5.62E-2</v>
      </c>
      <c r="I548" s="11">
        <v>0.1205</v>
      </c>
      <c r="J548" s="11">
        <v>0.29320000000000002</v>
      </c>
      <c r="K548" s="11">
        <v>0.32929999999999998</v>
      </c>
      <c r="L548" s="7"/>
      <c r="M548" s="7"/>
      <c r="N548" s="7"/>
      <c r="O548" s="7"/>
      <c r="P548" s="7"/>
    </row>
    <row r="549" spans="1:16">
      <c r="A549" s="56" t="s">
        <v>190</v>
      </c>
      <c r="B549" s="8" t="s">
        <v>77</v>
      </c>
      <c r="C549" s="14" t="s">
        <v>62</v>
      </c>
      <c r="D549" s="8">
        <v>2014</v>
      </c>
      <c r="E549" s="14">
        <v>2014</v>
      </c>
      <c r="F549" s="14" t="s">
        <v>102</v>
      </c>
      <c r="G549" s="11">
        <v>0.85799999999999998</v>
      </c>
      <c r="H549" s="11">
        <v>0.08</v>
      </c>
      <c r="I549" s="11">
        <v>0.14419999999999999</v>
      </c>
      <c r="J549" s="11">
        <v>5.8500000000000003E-2</v>
      </c>
      <c r="K549" s="11">
        <v>9.3200000000000005E-2</v>
      </c>
      <c r="L549" s="7"/>
      <c r="M549" s="7"/>
      <c r="N549" s="7"/>
      <c r="O549" s="7"/>
      <c r="P549" s="7"/>
    </row>
    <row r="550" spans="1:16">
      <c r="A550" s="56" t="s">
        <v>191</v>
      </c>
      <c r="B550" s="8" t="s">
        <v>78</v>
      </c>
      <c r="C550" s="14" t="s">
        <v>62</v>
      </c>
      <c r="D550" s="8">
        <v>2014</v>
      </c>
      <c r="E550" s="14">
        <v>2014</v>
      </c>
      <c r="F550" s="14" t="s">
        <v>102</v>
      </c>
      <c r="G550" s="11">
        <v>0.95240000000000002</v>
      </c>
      <c r="H550" s="11">
        <v>0.16220000000000001</v>
      </c>
      <c r="I550" s="11">
        <v>0.23419999999999999</v>
      </c>
      <c r="J550" s="11">
        <v>0.39460000000000001</v>
      </c>
      <c r="K550" s="11">
        <v>0.4108</v>
      </c>
      <c r="L550" s="7"/>
      <c r="M550" s="7"/>
      <c r="N550" s="7"/>
      <c r="O550" s="7"/>
      <c r="P550" s="7"/>
    </row>
    <row r="551" spans="1:16">
      <c r="A551" s="56" t="s">
        <v>192</v>
      </c>
      <c r="B551" s="8" t="s">
        <v>78</v>
      </c>
      <c r="C551" s="14" t="s">
        <v>62</v>
      </c>
      <c r="D551" s="8">
        <v>2014</v>
      </c>
      <c r="E551" s="14">
        <v>2014</v>
      </c>
      <c r="F551" s="14" t="s">
        <v>102</v>
      </c>
      <c r="G551" s="11">
        <v>0.82520000000000004</v>
      </c>
      <c r="H551" s="11">
        <v>0.1096</v>
      </c>
      <c r="I551" s="11">
        <v>0.1769</v>
      </c>
      <c r="J551" s="11">
        <v>0.21129999999999999</v>
      </c>
      <c r="K551" s="11">
        <v>0.23880000000000001</v>
      </c>
      <c r="L551" s="7"/>
      <c r="M551" s="7"/>
      <c r="N551" s="7"/>
      <c r="O551" s="7"/>
      <c r="P551" s="7"/>
    </row>
    <row r="552" spans="1:16">
      <c r="A552" s="13" t="s">
        <v>134</v>
      </c>
      <c r="B552" s="8" t="s">
        <v>77</v>
      </c>
      <c r="C552" s="14" t="s">
        <v>62</v>
      </c>
      <c r="D552" s="8">
        <v>2014</v>
      </c>
      <c r="E552" s="14">
        <v>2014</v>
      </c>
      <c r="F552" s="14" t="s">
        <v>102</v>
      </c>
      <c r="G552" s="11">
        <v>0.96950000000000003</v>
      </c>
      <c r="H552" s="11">
        <v>0.13150000000000001</v>
      </c>
      <c r="I552" s="11">
        <v>0.2268</v>
      </c>
      <c r="J552" s="11">
        <v>7.5200000000000003E-2</v>
      </c>
      <c r="K552" s="11">
        <v>0.1236</v>
      </c>
      <c r="L552" s="7"/>
      <c r="M552" s="7"/>
      <c r="N552" s="7"/>
      <c r="O552" s="7"/>
      <c r="P552" s="7"/>
    </row>
    <row r="553" spans="1:16">
      <c r="A553" s="13" t="s">
        <v>135</v>
      </c>
      <c r="B553" s="8" t="s">
        <v>78</v>
      </c>
      <c r="C553" s="14" t="s">
        <v>62</v>
      </c>
      <c r="D553" s="8">
        <v>2014</v>
      </c>
      <c r="E553" s="14">
        <v>2014</v>
      </c>
      <c r="F553" s="14" t="s">
        <v>102</v>
      </c>
      <c r="G553" s="11">
        <v>1</v>
      </c>
      <c r="H553" s="11">
        <v>0.1391</v>
      </c>
      <c r="I553" s="11">
        <v>0.2205</v>
      </c>
      <c r="J553" s="11">
        <v>0.1522</v>
      </c>
      <c r="K553" s="11">
        <v>0.1706</v>
      </c>
      <c r="L553" s="7"/>
      <c r="M553" s="7"/>
      <c r="N553" s="7"/>
      <c r="O553" s="7"/>
      <c r="P553" s="7"/>
    </row>
    <row r="554" spans="1:16">
      <c r="A554" s="13" t="s">
        <v>136</v>
      </c>
      <c r="B554" s="8" t="s">
        <v>78</v>
      </c>
      <c r="C554" s="14" t="s">
        <v>62</v>
      </c>
      <c r="D554" s="8">
        <v>2014</v>
      </c>
      <c r="E554" s="14">
        <v>2014</v>
      </c>
      <c r="F554" s="14" t="s">
        <v>102</v>
      </c>
      <c r="G554" s="11">
        <v>0.86299999999999999</v>
      </c>
      <c r="H554" s="11">
        <v>8.4900000000000003E-2</v>
      </c>
      <c r="I554" s="11">
        <v>0.13780000000000001</v>
      </c>
      <c r="J554" s="11">
        <v>0.20399999999999999</v>
      </c>
      <c r="K554" s="11">
        <v>0.2233</v>
      </c>
      <c r="L554" s="7"/>
      <c r="M554" s="7"/>
      <c r="N554" s="7"/>
      <c r="O554" s="7"/>
      <c r="P554" s="7"/>
    </row>
    <row r="555" spans="1:16">
      <c r="A555" s="13" t="s">
        <v>137</v>
      </c>
      <c r="B555" s="8" t="s">
        <v>78</v>
      </c>
      <c r="C555" s="14" t="s">
        <v>62</v>
      </c>
      <c r="D555" s="8">
        <v>2014</v>
      </c>
      <c r="E555" s="14">
        <v>2014</v>
      </c>
      <c r="F555" s="14" t="s">
        <v>102</v>
      </c>
      <c r="G555" s="11">
        <v>0.8831</v>
      </c>
      <c r="H555" s="11">
        <v>0.13270000000000001</v>
      </c>
      <c r="I555" s="11">
        <v>0.2215</v>
      </c>
      <c r="J555" s="11">
        <v>0.21959999999999999</v>
      </c>
      <c r="K555" s="11">
        <v>0.25319999999999998</v>
      </c>
      <c r="L555" s="7"/>
      <c r="M555" s="7"/>
      <c r="N555" s="7"/>
      <c r="O555" s="7"/>
      <c r="P555" s="7"/>
    </row>
    <row r="556" spans="1:16">
      <c r="A556" s="13" t="s">
        <v>138</v>
      </c>
      <c r="B556" s="8" t="s">
        <v>78</v>
      </c>
      <c r="C556" s="14" t="s">
        <v>62</v>
      </c>
      <c r="D556" s="8">
        <v>2014</v>
      </c>
      <c r="E556" s="14">
        <v>2014</v>
      </c>
      <c r="F556" s="14" t="s">
        <v>102</v>
      </c>
      <c r="G556" s="11">
        <v>0.96189999999999998</v>
      </c>
      <c r="H556" s="11">
        <v>0.1042</v>
      </c>
      <c r="I556" s="11">
        <v>0.16250000000000001</v>
      </c>
      <c r="J556" s="11">
        <v>0.26250000000000001</v>
      </c>
      <c r="K556" s="11">
        <v>0.3125</v>
      </c>
      <c r="L556" s="7"/>
      <c r="M556" s="7"/>
      <c r="N556" s="7"/>
      <c r="O556" s="7"/>
      <c r="P556" s="7"/>
    </row>
    <row r="557" spans="1:16">
      <c r="A557" s="13" t="s">
        <v>139</v>
      </c>
      <c r="B557" s="8" t="s">
        <v>78</v>
      </c>
      <c r="C557" s="14" t="s">
        <v>62</v>
      </c>
      <c r="D557" s="8">
        <v>2014</v>
      </c>
      <c r="E557" s="14">
        <v>2014</v>
      </c>
      <c r="F557" s="14" t="s">
        <v>102</v>
      </c>
      <c r="G557" s="11">
        <v>0.90749999999999997</v>
      </c>
      <c r="H557" s="11">
        <v>0.1993</v>
      </c>
      <c r="I557" s="11">
        <v>0.28939999999999999</v>
      </c>
      <c r="J557" s="11">
        <v>0.2089</v>
      </c>
      <c r="K557" s="11">
        <v>0.24249999999999999</v>
      </c>
      <c r="L557" s="7"/>
      <c r="M557" s="7"/>
      <c r="N557" s="7"/>
      <c r="O557" s="7"/>
      <c r="P557" s="7"/>
    </row>
    <row r="558" spans="1:16">
      <c r="A558" s="13" t="s">
        <v>140</v>
      </c>
      <c r="B558" s="8" t="s">
        <v>78</v>
      </c>
      <c r="C558" s="14" t="s">
        <v>62</v>
      </c>
      <c r="D558" s="8">
        <v>2014</v>
      </c>
      <c r="E558" s="14">
        <v>2014</v>
      </c>
      <c r="F558" s="14" t="s">
        <v>102</v>
      </c>
      <c r="G558" s="11">
        <v>0.84540000000000004</v>
      </c>
      <c r="H558" s="11">
        <v>0.18709999999999999</v>
      </c>
      <c r="I558" s="11">
        <v>0.27050000000000002</v>
      </c>
      <c r="J558" s="11">
        <v>0.38</v>
      </c>
      <c r="K558" s="11">
        <v>0.41349999999999998</v>
      </c>
      <c r="L558" s="7"/>
      <c r="M558" s="7"/>
      <c r="N558" s="7"/>
      <c r="O558" s="7"/>
      <c r="P558" s="7"/>
    </row>
    <row r="559" spans="1:16">
      <c r="A559" s="13" t="s">
        <v>141</v>
      </c>
      <c r="B559" s="8" t="s">
        <v>78</v>
      </c>
      <c r="C559" s="14" t="s">
        <v>62</v>
      </c>
      <c r="D559" s="8">
        <v>2014</v>
      </c>
      <c r="E559" s="14">
        <v>2014</v>
      </c>
      <c r="F559" s="14" t="s">
        <v>102</v>
      </c>
      <c r="G559" s="11">
        <v>0.81630000000000003</v>
      </c>
      <c r="H559" s="11">
        <v>5.5899999999999998E-2</v>
      </c>
      <c r="I559" s="11">
        <v>0.11650000000000001</v>
      </c>
      <c r="J559" s="11">
        <v>0.33939999999999998</v>
      </c>
      <c r="K559" s="11">
        <v>0.3795</v>
      </c>
      <c r="L559" s="7"/>
      <c r="M559" s="7"/>
      <c r="N559" s="7"/>
      <c r="O559" s="7"/>
      <c r="P559" s="7"/>
    </row>
    <row r="560" spans="1:16">
      <c r="A560" s="13" t="s">
        <v>142</v>
      </c>
      <c r="B560" s="8" t="s">
        <v>78</v>
      </c>
      <c r="C560" s="14" t="s">
        <v>62</v>
      </c>
      <c r="D560" s="8">
        <v>2014</v>
      </c>
      <c r="E560" s="14">
        <v>2014</v>
      </c>
      <c r="F560" s="14" t="s">
        <v>102</v>
      </c>
      <c r="G560" s="11">
        <v>0.875</v>
      </c>
      <c r="H560" s="11">
        <v>7.8600000000000003E-2</v>
      </c>
      <c r="I560" s="11">
        <v>0.17199999999999999</v>
      </c>
      <c r="J560" s="11">
        <v>0.22600000000000001</v>
      </c>
      <c r="K560" s="11">
        <v>0.25309999999999999</v>
      </c>
      <c r="L560" s="7"/>
      <c r="M560" s="7"/>
      <c r="N560" s="7"/>
      <c r="O560" s="7"/>
      <c r="P560" s="7"/>
    </row>
    <row r="561" spans="1:16">
      <c r="A561" s="13" t="s">
        <v>143</v>
      </c>
      <c r="B561" s="8" t="s">
        <v>79</v>
      </c>
      <c r="C561" s="14" t="s">
        <v>62</v>
      </c>
      <c r="D561" s="8">
        <v>2014</v>
      </c>
      <c r="E561" s="14">
        <v>2014</v>
      </c>
      <c r="F561" s="14" t="s">
        <v>102</v>
      </c>
      <c r="G561" s="11">
        <v>0.94489999999999996</v>
      </c>
      <c r="H561" s="11">
        <v>9.4600000000000004E-2</v>
      </c>
      <c r="I561" s="11">
        <v>0.17510000000000001</v>
      </c>
      <c r="J561" s="11">
        <v>6.1000000000000004E-3</v>
      </c>
      <c r="K561" s="11">
        <v>8.9999999999999993E-3</v>
      </c>
      <c r="L561" s="7"/>
      <c r="M561" s="7"/>
      <c r="N561" s="7"/>
      <c r="O561" s="7"/>
      <c r="P561" s="7"/>
    </row>
    <row r="562" spans="1:16">
      <c r="A562" s="13" t="s">
        <v>144</v>
      </c>
      <c r="B562" s="8" t="s">
        <v>78</v>
      </c>
      <c r="C562" s="14" t="s">
        <v>62</v>
      </c>
      <c r="D562" s="8">
        <v>2014</v>
      </c>
      <c r="E562" s="14">
        <v>2014</v>
      </c>
      <c r="F562" s="14" t="s">
        <v>102</v>
      </c>
      <c r="G562" s="11">
        <v>0.91310000000000002</v>
      </c>
      <c r="H562" s="11">
        <v>0.13869999999999999</v>
      </c>
      <c r="I562" s="11">
        <v>0.22040000000000001</v>
      </c>
      <c r="J562" s="11">
        <v>0.254</v>
      </c>
      <c r="K562" s="11">
        <v>0.27460000000000001</v>
      </c>
      <c r="L562" s="7"/>
      <c r="M562" s="7"/>
      <c r="N562" s="7"/>
      <c r="O562" s="7"/>
      <c r="P562" s="7"/>
    </row>
    <row r="563" spans="1:16">
      <c r="A563" s="13" t="s">
        <v>145</v>
      </c>
      <c r="B563" s="8" t="s">
        <v>78</v>
      </c>
      <c r="C563" s="14" t="s">
        <v>62</v>
      </c>
      <c r="D563" s="8">
        <v>2014</v>
      </c>
      <c r="E563" s="14">
        <v>2014</v>
      </c>
      <c r="F563" s="14" t="s">
        <v>102</v>
      </c>
      <c r="G563" s="11">
        <v>0.93030000000000002</v>
      </c>
      <c r="H563" s="11">
        <v>0.13350000000000001</v>
      </c>
      <c r="I563" s="11">
        <v>0.2026</v>
      </c>
      <c r="J563" s="11">
        <v>0.20749999999999999</v>
      </c>
      <c r="K563" s="11">
        <v>0.25169999999999998</v>
      </c>
      <c r="L563" s="7"/>
      <c r="M563" s="7"/>
      <c r="N563" s="7"/>
      <c r="O563" s="7"/>
      <c r="P563" s="7"/>
    </row>
    <row r="564" spans="1:16">
      <c r="A564" s="13" t="s">
        <v>146</v>
      </c>
      <c r="B564" s="8" t="s">
        <v>78</v>
      </c>
      <c r="C564" s="14" t="s">
        <v>62</v>
      </c>
      <c r="D564" s="8">
        <v>2014</v>
      </c>
      <c r="E564" s="14">
        <v>2014</v>
      </c>
      <c r="F564" s="14" t="s">
        <v>102</v>
      </c>
      <c r="G564" s="11">
        <v>0.92469999999999997</v>
      </c>
      <c r="H564" s="11">
        <v>8.1900000000000001E-2</v>
      </c>
      <c r="I564" s="11">
        <v>0.13789999999999999</v>
      </c>
      <c r="J564" s="11">
        <v>0.19400000000000001</v>
      </c>
      <c r="K564" s="11">
        <v>0.22409999999999999</v>
      </c>
      <c r="L564" s="7"/>
      <c r="M564" s="7"/>
      <c r="N564" s="7"/>
      <c r="O564" s="7"/>
      <c r="P564" s="7"/>
    </row>
    <row r="565" spans="1:16">
      <c r="A565" s="13" t="s">
        <v>147</v>
      </c>
      <c r="B565" s="8" t="s">
        <v>78</v>
      </c>
      <c r="C565" s="14" t="s">
        <v>62</v>
      </c>
      <c r="D565" s="8">
        <v>2014</v>
      </c>
      <c r="E565" s="14">
        <v>2014</v>
      </c>
      <c r="F565" s="14" t="s">
        <v>102</v>
      </c>
      <c r="G565" s="11">
        <v>0.98019999999999996</v>
      </c>
      <c r="H565" s="11">
        <v>0.1077</v>
      </c>
      <c r="I565" s="11">
        <v>0.15679999999999999</v>
      </c>
      <c r="J565" s="11">
        <v>0.19750000000000001</v>
      </c>
      <c r="K565" s="11">
        <v>0.24859999999999999</v>
      </c>
      <c r="L565" s="7"/>
      <c r="M565" s="7"/>
      <c r="N565" s="7"/>
      <c r="O565" s="7"/>
      <c r="P565" s="7"/>
    </row>
    <row r="566" spans="1:16">
      <c r="A566" s="13" t="s">
        <v>148</v>
      </c>
      <c r="B566" s="8" t="s">
        <v>78</v>
      </c>
      <c r="C566" s="14" t="s">
        <v>62</v>
      </c>
      <c r="D566" s="8">
        <v>2014</v>
      </c>
      <c r="E566" s="14">
        <v>2014</v>
      </c>
      <c r="F566" s="14" t="s">
        <v>102</v>
      </c>
      <c r="G566" s="11">
        <v>0.94359999999999999</v>
      </c>
      <c r="H566" s="11">
        <v>0.14480000000000001</v>
      </c>
      <c r="I566" s="11">
        <v>0.21779999999999999</v>
      </c>
      <c r="J566" s="11">
        <v>0.32800000000000001</v>
      </c>
      <c r="K566" s="11">
        <v>0.36280000000000001</v>
      </c>
      <c r="L566" s="7"/>
      <c r="M566" s="7"/>
      <c r="N566" s="7"/>
      <c r="O566" s="7"/>
      <c r="P566" s="7"/>
    </row>
    <row r="567" spans="1:16">
      <c r="A567" s="13" t="s">
        <v>149</v>
      </c>
      <c r="B567" s="8" t="s">
        <v>78</v>
      </c>
      <c r="C567" s="14" t="s">
        <v>62</v>
      </c>
      <c r="D567" s="8">
        <v>2014</v>
      </c>
      <c r="E567" s="14">
        <v>2014</v>
      </c>
      <c r="F567" s="14" t="s">
        <v>102</v>
      </c>
      <c r="G567" s="11">
        <v>0.873</v>
      </c>
      <c r="H567" s="11">
        <v>0.1633</v>
      </c>
      <c r="I567" s="11">
        <v>0.2109</v>
      </c>
      <c r="J567" s="11">
        <v>0.1769</v>
      </c>
      <c r="K567" s="11">
        <v>0.1905</v>
      </c>
      <c r="L567" s="7"/>
      <c r="M567" s="7"/>
      <c r="N567" s="7"/>
      <c r="O567" s="7"/>
      <c r="P567" s="7"/>
    </row>
    <row r="568" spans="1:16">
      <c r="A568" s="13" t="s">
        <v>150</v>
      </c>
      <c r="B568" s="8" t="s">
        <v>78</v>
      </c>
      <c r="C568" s="14" t="s">
        <v>62</v>
      </c>
      <c r="D568" s="8">
        <v>2014</v>
      </c>
      <c r="E568" s="14">
        <v>2014</v>
      </c>
      <c r="F568" s="14" t="s">
        <v>102</v>
      </c>
      <c r="G568" s="11">
        <v>0.85589999999999999</v>
      </c>
      <c r="H568" s="11">
        <v>9.1700000000000004E-2</v>
      </c>
      <c r="I568" s="11">
        <v>0.20419999999999999</v>
      </c>
      <c r="J568" s="11">
        <v>7.9200000000000007E-2</v>
      </c>
      <c r="K568" s="11">
        <v>0.1</v>
      </c>
      <c r="L568" s="7"/>
      <c r="M568" s="7"/>
      <c r="N568" s="7"/>
      <c r="O568" s="7"/>
      <c r="P568" s="7"/>
    </row>
    <row r="569" spans="1:16">
      <c r="A569" s="13" t="s">
        <v>151</v>
      </c>
      <c r="B569" s="8" t="s">
        <v>78</v>
      </c>
      <c r="C569" s="14" t="s">
        <v>62</v>
      </c>
      <c r="D569" s="8">
        <v>2014</v>
      </c>
      <c r="E569" s="14">
        <v>2014</v>
      </c>
      <c r="F569" s="14" t="s">
        <v>102</v>
      </c>
      <c r="G569" s="11">
        <v>0.97099999999999997</v>
      </c>
      <c r="H569" s="11">
        <v>0.126</v>
      </c>
      <c r="I569" s="11">
        <v>0.20119999999999999</v>
      </c>
      <c r="J569" s="11">
        <v>0.158</v>
      </c>
      <c r="K569" s="11">
        <v>0.1847</v>
      </c>
      <c r="L569" s="7"/>
      <c r="M569" s="7"/>
      <c r="N569" s="7"/>
      <c r="O569" s="7"/>
      <c r="P569" s="7"/>
    </row>
    <row r="570" spans="1:16">
      <c r="A570" s="13" t="s">
        <v>152</v>
      </c>
      <c r="B570" s="8" t="s">
        <v>78</v>
      </c>
      <c r="C570" s="14" t="s">
        <v>62</v>
      </c>
      <c r="D570" s="8">
        <v>2014</v>
      </c>
      <c r="E570" s="14">
        <v>2014</v>
      </c>
      <c r="F570" s="14" t="s">
        <v>102</v>
      </c>
      <c r="G570" s="11">
        <v>0.97860000000000003</v>
      </c>
      <c r="H570" s="11">
        <v>9.9699999999999997E-2</v>
      </c>
      <c r="I570" s="11">
        <v>0.16139999999999999</v>
      </c>
      <c r="J570" s="11">
        <v>0.1777</v>
      </c>
      <c r="K570" s="11">
        <v>0.1961</v>
      </c>
      <c r="L570" s="7"/>
      <c r="M570" s="7"/>
      <c r="N570" s="7"/>
      <c r="O570" s="7"/>
      <c r="P570" s="7"/>
    </row>
    <row r="571" spans="1:16">
      <c r="A571" s="13" t="s">
        <v>153</v>
      </c>
      <c r="B571" s="8" t="s">
        <v>78</v>
      </c>
      <c r="C571" s="14" t="s">
        <v>62</v>
      </c>
      <c r="D571" s="8">
        <v>2014</v>
      </c>
      <c r="E571" s="14">
        <v>2014</v>
      </c>
      <c r="F571" s="14" t="s">
        <v>102</v>
      </c>
      <c r="G571" s="11">
        <v>0.76580000000000004</v>
      </c>
      <c r="H571" s="11">
        <v>8.7999999999999995E-2</v>
      </c>
      <c r="I571" s="11">
        <v>0.1641</v>
      </c>
      <c r="J571" s="11">
        <v>0.20430000000000001</v>
      </c>
      <c r="K571" s="11">
        <v>0.2359</v>
      </c>
      <c r="L571" s="7"/>
      <c r="M571" s="7"/>
      <c r="N571" s="7"/>
      <c r="O571" s="7"/>
      <c r="P571" s="7"/>
    </row>
    <row r="572" spans="1:16">
      <c r="A572" s="13" t="s">
        <v>154</v>
      </c>
      <c r="B572" s="8" t="s">
        <v>77</v>
      </c>
      <c r="C572" s="14" t="s">
        <v>62</v>
      </c>
      <c r="D572" s="8">
        <v>2014</v>
      </c>
      <c r="E572" s="14">
        <v>2014</v>
      </c>
      <c r="F572" s="14" t="s">
        <v>102</v>
      </c>
      <c r="G572" s="11">
        <v>0.99450000000000005</v>
      </c>
      <c r="H572" s="11">
        <v>9.2700000000000005E-2</v>
      </c>
      <c r="I572" s="11">
        <v>0.17330000000000001</v>
      </c>
      <c r="J572" s="11">
        <v>5.8799999999999998E-2</v>
      </c>
      <c r="K572" s="11">
        <v>9.6000000000000002E-2</v>
      </c>
      <c r="L572" s="7"/>
      <c r="M572" s="7"/>
      <c r="N572" s="7"/>
      <c r="O572" s="7"/>
      <c r="P572" s="7"/>
    </row>
    <row r="573" spans="1:16">
      <c r="A573" s="13" t="s">
        <v>155</v>
      </c>
      <c r="B573" s="8" t="s">
        <v>77</v>
      </c>
      <c r="C573" s="14" t="s">
        <v>62</v>
      </c>
      <c r="D573" s="8">
        <v>2014</v>
      </c>
      <c r="E573" s="14">
        <v>2014</v>
      </c>
      <c r="F573" s="14" t="s">
        <v>102</v>
      </c>
      <c r="G573" s="11">
        <v>0.9748</v>
      </c>
      <c r="H573" s="11">
        <v>9.8799999999999999E-2</v>
      </c>
      <c r="I573" s="11">
        <v>0.18360000000000001</v>
      </c>
      <c r="J573" s="11">
        <v>6.2100000000000002E-2</v>
      </c>
      <c r="K573" s="11">
        <v>9.9699999999999997E-2</v>
      </c>
      <c r="L573" s="7"/>
      <c r="M573" s="7"/>
      <c r="N573" s="7"/>
      <c r="O573" s="7"/>
      <c r="P573" s="7"/>
    </row>
    <row r="574" spans="1:16">
      <c r="A574" s="13" t="s">
        <v>156</v>
      </c>
      <c r="B574" s="8" t="s">
        <v>78</v>
      </c>
      <c r="C574" s="14" t="s">
        <v>62</v>
      </c>
      <c r="D574" s="8">
        <v>2014</v>
      </c>
      <c r="E574" s="14">
        <v>2014</v>
      </c>
      <c r="F574" s="14" t="s">
        <v>102</v>
      </c>
      <c r="G574" s="11">
        <v>0.53269999999999995</v>
      </c>
      <c r="H574" s="11">
        <v>7.3499999999999996E-2</v>
      </c>
      <c r="I574" s="11">
        <v>0.13469999999999999</v>
      </c>
      <c r="J574" s="11">
        <v>0.2286</v>
      </c>
      <c r="K574" s="11">
        <v>0.249</v>
      </c>
      <c r="L574" s="7"/>
      <c r="M574" s="7"/>
      <c r="N574" s="7"/>
      <c r="O574" s="7"/>
      <c r="P574" s="7"/>
    </row>
    <row r="575" spans="1:16">
      <c r="A575" s="13" t="s">
        <v>157</v>
      </c>
      <c r="B575" s="8" t="s">
        <v>78</v>
      </c>
      <c r="C575" s="14" t="s">
        <v>62</v>
      </c>
      <c r="D575" s="8">
        <v>2014</v>
      </c>
      <c r="E575" s="14">
        <v>2014</v>
      </c>
      <c r="F575" s="14" t="s">
        <v>102</v>
      </c>
      <c r="G575" s="11">
        <v>0.88349999999999995</v>
      </c>
      <c r="H575" s="11">
        <v>0.1598</v>
      </c>
      <c r="I575" s="11">
        <v>0.2404</v>
      </c>
      <c r="J575" s="11">
        <v>0.23710000000000001</v>
      </c>
      <c r="K575" s="11">
        <v>0.26700000000000002</v>
      </c>
      <c r="L575" s="7"/>
      <c r="M575" s="7"/>
      <c r="N575" s="7"/>
      <c r="O575" s="7"/>
      <c r="P575" s="7"/>
    </row>
    <row r="576" spans="1:16">
      <c r="A576" s="13" t="s">
        <v>158</v>
      </c>
      <c r="B576" s="8" t="s">
        <v>77</v>
      </c>
      <c r="C576" s="14" t="s">
        <v>62</v>
      </c>
      <c r="D576" s="8">
        <v>2014</v>
      </c>
      <c r="E576" s="14">
        <v>2014</v>
      </c>
      <c r="F576" s="14" t="s">
        <v>102</v>
      </c>
      <c r="G576" s="11">
        <v>0.98150000000000004</v>
      </c>
      <c r="H576" s="11">
        <v>9.8000000000000004E-2</v>
      </c>
      <c r="I576" s="11">
        <v>0.17230000000000001</v>
      </c>
      <c r="J576" s="11">
        <v>5.7500000000000002E-2</v>
      </c>
      <c r="K576" s="11">
        <v>9.3399999999999997E-2</v>
      </c>
      <c r="L576" s="7"/>
      <c r="M576" s="7"/>
      <c r="N576" s="7"/>
      <c r="O576" s="7"/>
      <c r="P576" s="7"/>
    </row>
    <row r="577" spans="1:16">
      <c r="A577" s="13" t="s">
        <v>159</v>
      </c>
      <c r="B577" s="8" t="s">
        <v>78</v>
      </c>
      <c r="C577" s="14" t="s">
        <v>62</v>
      </c>
      <c r="D577" s="8">
        <v>2014</v>
      </c>
      <c r="E577" s="14">
        <v>2014</v>
      </c>
      <c r="F577" s="14" t="s">
        <v>102</v>
      </c>
      <c r="G577" s="11">
        <v>0.94640000000000002</v>
      </c>
      <c r="H577" s="11">
        <v>0.1341</v>
      </c>
      <c r="I577" s="11">
        <v>0.24540000000000001</v>
      </c>
      <c r="J577" s="11">
        <v>0.26219999999999999</v>
      </c>
      <c r="K577" s="11">
        <v>0.29420000000000002</v>
      </c>
      <c r="L577" s="7"/>
      <c r="M577" s="7"/>
      <c r="N577" s="7"/>
      <c r="O577" s="7"/>
      <c r="P577" s="7"/>
    </row>
    <row r="578" spans="1:16">
      <c r="A578" s="13" t="s">
        <v>160</v>
      </c>
      <c r="B578" s="8" t="s">
        <v>78</v>
      </c>
      <c r="C578" s="14" t="s">
        <v>62</v>
      </c>
      <c r="D578" s="8">
        <v>2014</v>
      </c>
      <c r="E578" s="14">
        <v>2014</v>
      </c>
      <c r="F578" s="14" t="s">
        <v>102</v>
      </c>
      <c r="G578" s="11">
        <v>0.90610000000000002</v>
      </c>
      <c r="H578" s="11">
        <v>0.1981</v>
      </c>
      <c r="I578" s="11">
        <v>0.27229999999999999</v>
      </c>
      <c r="J578" s="11">
        <v>0.30549999999999999</v>
      </c>
      <c r="K578" s="11">
        <v>0.33360000000000001</v>
      </c>
      <c r="L578" s="7"/>
      <c r="M578" s="7"/>
      <c r="N578" s="7"/>
      <c r="O578" s="7"/>
      <c r="P578" s="7"/>
    </row>
    <row r="579" spans="1:16">
      <c r="A579" s="13" t="s">
        <v>161</v>
      </c>
      <c r="B579" s="8" t="s">
        <v>77</v>
      </c>
      <c r="C579" s="14" t="s">
        <v>62</v>
      </c>
      <c r="D579" s="8">
        <v>2014</v>
      </c>
      <c r="E579" s="14">
        <v>2014</v>
      </c>
      <c r="F579" s="14" t="s">
        <v>102</v>
      </c>
      <c r="G579" s="11">
        <v>0.96799999999999997</v>
      </c>
      <c r="H579" s="11">
        <v>0.122</v>
      </c>
      <c r="I579" s="11">
        <v>0.20480000000000001</v>
      </c>
      <c r="J579" s="11">
        <v>6.2199999999999998E-2</v>
      </c>
      <c r="K579" s="11">
        <v>0.1031</v>
      </c>
      <c r="L579" s="7"/>
      <c r="M579" s="7"/>
      <c r="N579" s="7"/>
      <c r="O579" s="7"/>
      <c r="P579" s="7"/>
    </row>
    <row r="580" spans="1:16">
      <c r="A580" s="13" t="s">
        <v>162</v>
      </c>
      <c r="B580" s="8" t="s">
        <v>77</v>
      </c>
      <c r="C580" s="14" t="s">
        <v>62</v>
      </c>
      <c r="D580" s="8">
        <v>2014</v>
      </c>
      <c r="E580" s="14">
        <v>2014</v>
      </c>
      <c r="F580" s="14" t="s">
        <v>102</v>
      </c>
      <c r="G580" s="11">
        <v>0.89970000000000006</v>
      </c>
      <c r="H580" s="11">
        <v>0.11700000000000001</v>
      </c>
      <c r="I580" s="11">
        <v>0.19600000000000001</v>
      </c>
      <c r="J580" s="11">
        <v>0.10100000000000001</v>
      </c>
      <c r="K580" s="11">
        <v>0.1447</v>
      </c>
      <c r="L580" s="7"/>
      <c r="M580" s="7"/>
      <c r="N580" s="7"/>
      <c r="O580" s="7"/>
      <c r="P580" s="7"/>
    </row>
    <row r="581" spans="1:16">
      <c r="A581" s="13" t="s">
        <v>163</v>
      </c>
      <c r="B581" s="8" t="s">
        <v>78</v>
      </c>
      <c r="C581" s="14" t="s">
        <v>62</v>
      </c>
      <c r="D581" s="8">
        <v>2014</v>
      </c>
      <c r="E581" s="14">
        <v>2014</v>
      </c>
      <c r="F581" s="14" t="s">
        <v>102</v>
      </c>
      <c r="G581" s="11">
        <v>0.88619999999999999</v>
      </c>
      <c r="H581" s="11">
        <v>0.1328</v>
      </c>
      <c r="I581" s="11">
        <v>0.20569999999999999</v>
      </c>
      <c r="J581" s="11">
        <v>0.26740000000000003</v>
      </c>
      <c r="K581" s="11">
        <v>0.29909999999999998</v>
      </c>
      <c r="L581" s="7"/>
      <c r="M581" s="7"/>
      <c r="N581" s="7"/>
      <c r="O581" s="7"/>
      <c r="P581" s="7"/>
    </row>
    <row r="582" spans="1:16">
      <c r="A582" s="13" t="s">
        <v>164</v>
      </c>
      <c r="B582" s="8" t="s">
        <v>77</v>
      </c>
      <c r="C582" s="14" t="s">
        <v>62</v>
      </c>
      <c r="D582" s="8">
        <v>2014</v>
      </c>
      <c r="E582" s="14">
        <v>2014</v>
      </c>
      <c r="F582" s="14" t="s">
        <v>102</v>
      </c>
      <c r="G582" s="11">
        <v>0.90529999999999999</v>
      </c>
      <c r="H582" s="11">
        <v>6.7000000000000004E-2</v>
      </c>
      <c r="I582" s="11">
        <v>0.13089999999999999</v>
      </c>
      <c r="J582" s="11">
        <v>4.02E-2</v>
      </c>
      <c r="K582" s="11">
        <v>7.2700000000000001E-2</v>
      </c>
      <c r="L582" s="7"/>
      <c r="M582" s="7"/>
      <c r="N582" s="7"/>
      <c r="O582" s="7"/>
      <c r="P582" s="7"/>
    </row>
    <row r="583" spans="1:16">
      <c r="A583" s="13" t="s">
        <v>165</v>
      </c>
      <c r="B583" s="8" t="s">
        <v>77</v>
      </c>
      <c r="C583" s="14" t="s">
        <v>62</v>
      </c>
      <c r="D583" s="8">
        <v>2014</v>
      </c>
      <c r="E583" s="14">
        <v>2014</v>
      </c>
      <c r="F583" s="14" t="s">
        <v>102</v>
      </c>
      <c r="G583" s="11">
        <v>0.88859999999999995</v>
      </c>
      <c r="H583" s="11">
        <v>8.6499999999999994E-2</v>
      </c>
      <c r="I583" s="11">
        <v>0.17069999999999999</v>
      </c>
      <c r="J583" s="11">
        <v>5.6000000000000001E-2</v>
      </c>
      <c r="K583" s="11">
        <v>9.3600000000000003E-2</v>
      </c>
      <c r="L583" s="7"/>
      <c r="M583" s="7"/>
      <c r="N583" s="7"/>
      <c r="O583" s="7"/>
      <c r="P583" s="7"/>
    </row>
    <row r="584" spans="1:16">
      <c r="A584" s="13" t="s">
        <v>166</v>
      </c>
      <c r="B584" s="8" t="s">
        <v>77</v>
      </c>
      <c r="C584" s="14" t="s">
        <v>62</v>
      </c>
      <c r="D584" s="8">
        <v>2014</v>
      </c>
      <c r="E584" s="14">
        <v>2014</v>
      </c>
      <c r="F584" s="14" t="s">
        <v>102</v>
      </c>
      <c r="G584" s="11">
        <v>0.88629999999999998</v>
      </c>
      <c r="H584" s="11">
        <v>7.7299999999999994E-2</v>
      </c>
      <c r="I584" s="11">
        <v>0.14199999999999999</v>
      </c>
      <c r="J584" s="11">
        <v>4.9000000000000002E-2</v>
      </c>
      <c r="K584" s="11">
        <v>8.43E-2</v>
      </c>
      <c r="L584" s="7"/>
      <c r="M584" s="7"/>
      <c r="N584" s="7"/>
      <c r="O584" s="7"/>
      <c r="P584" s="7"/>
    </row>
    <row r="585" spans="1:16">
      <c r="A585" s="13" t="s">
        <v>167</v>
      </c>
      <c r="B585" s="8" t="s">
        <v>77</v>
      </c>
      <c r="C585" s="14" t="s">
        <v>62</v>
      </c>
      <c r="D585" s="8">
        <v>2014</v>
      </c>
      <c r="E585" s="14">
        <v>2014</v>
      </c>
      <c r="F585" s="14" t="s">
        <v>102</v>
      </c>
      <c r="G585" s="11">
        <v>0.93379999999999996</v>
      </c>
      <c r="H585" s="11">
        <v>3.4299999999999997E-2</v>
      </c>
      <c r="I585" s="11">
        <v>0.1166</v>
      </c>
      <c r="J585" s="11">
        <v>8.3999999999999995E-3</v>
      </c>
      <c r="K585" s="11">
        <v>4.65E-2</v>
      </c>
      <c r="L585" s="7"/>
      <c r="M585" s="7"/>
      <c r="N585" s="7"/>
      <c r="O585" s="7"/>
      <c r="P585" s="7"/>
    </row>
    <row r="586" spans="1:16">
      <c r="A586" s="13" t="s">
        <v>168</v>
      </c>
      <c r="B586" s="8" t="s">
        <v>77</v>
      </c>
      <c r="C586" s="14" t="s">
        <v>62</v>
      </c>
      <c r="D586" s="8">
        <v>2014</v>
      </c>
      <c r="E586" s="14">
        <v>2014</v>
      </c>
      <c r="F586" s="14" t="s">
        <v>102</v>
      </c>
      <c r="G586" s="11">
        <v>0.93830000000000002</v>
      </c>
      <c r="H586" s="11">
        <v>3.0200000000000001E-2</v>
      </c>
      <c r="I586" s="11">
        <v>9.1899999999999996E-2</v>
      </c>
      <c r="J586" s="11">
        <v>1.7500000000000002E-2</v>
      </c>
      <c r="K586" s="11">
        <v>5.28E-2</v>
      </c>
      <c r="L586" s="7"/>
      <c r="M586" s="7"/>
      <c r="N586" s="7"/>
      <c r="O586" s="7"/>
      <c r="P586" s="7"/>
    </row>
    <row r="587" spans="1:16">
      <c r="A587" s="13" t="s">
        <v>169</v>
      </c>
      <c r="B587" s="8" t="s">
        <v>78</v>
      </c>
      <c r="C587" s="14" t="s">
        <v>62</v>
      </c>
      <c r="D587" s="8">
        <v>2014</v>
      </c>
      <c r="E587" s="14">
        <v>2014</v>
      </c>
      <c r="F587" s="14" t="s">
        <v>102</v>
      </c>
      <c r="G587" s="11">
        <v>0.95530000000000004</v>
      </c>
      <c r="H587" s="11">
        <v>0.12609999999999999</v>
      </c>
      <c r="I587" s="11">
        <v>0.19670000000000001</v>
      </c>
      <c r="J587" s="11">
        <v>0.23530000000000001</v>
      </c>
      <c r="K587" s="11">
        <v>0.26469999999999999</v>
      </c>
      <c r="L587" s="7"/>
      <c r="M587" s="7"/>
      <c r="N587" s="7"/>
      <c r="O587" s="7"/>
      <c r="P587" s="7"/>
    </row>
    <row r="588" spans="1:16">
      <c r="A588" s="13" t="s">
        <v>170</v>
      </c>
      <c r="B588" s="8" t="s">
        <v>78</v>
      </c>
      <c r="C588" s="14" t="s">
        <v>62</v>
      </c>
      <c r="D588" s="8">
        <v>2014</v>
      </c>
      <c r="E588" s="14">
        <v>2014</v>
      </c>
      <c r="F588" s="14" t="s">
        <v>102</v>
      </c>
      <c r="G588" s="11">
        <v>1</v>
      </c>
      <c r="H588" s="11">
        <v>6.6699999999999995E-2</v>
      </c>
      <c r="I588" s="11">
        <v>0.1</v>
      </c>
      <c r="J588" s="11">
        <v>0.1333</v>
      </c>
      <c r="K588" s="11">
        <v>0.16669999999999999</v>
      </c>
      <c r="L588" s="7"/>
      <c r="M588" s="7"/>
      <c r="N588" s="7"/>
      <c r="O588" s="7"/>
      <c r="P588" s="7"/>
    </row>
    <row r="589" spans="1:16">
      <c r="A589" s="13" t="s">
        <v>171</v>
      </c>
      <c r="B589" s="8" t="s">
        <v>78</v>
      </c>
      <c r="C589" s="14" t="s">
        <v>62</v>
      </c>
      <c r="D589" s="8">
        <v>2014</v>
      </c>
      <c r="E589" s="14">
        <v>2014</v>
      </c>
      <c r="F589" s="14" t="s">
        <v>102</v>
      </c>
      <c r="G589" s="11">
        <v>0.85360000000000003</v>
      </c>
      <c r="H589" s="11">
        <v>0.11990000000000001</v>
      </c>
      <c r="I589" s="11">
        <v>0.18110000000000001</v>
      </c>
      <c r="J589" s="11">
        <v>0.2374</v>
      </c>
      <c r="K589" s="11">
        <v>0.253</v>
      </c>
      <c r="L589" s="7"/>
      <c r="M589" s="7"/>
      <c r="N589" s="7"/>
      <c r="O589" s="7"/>
      <c r="P589" s="7"/>
    </row>
    <row r="590" spans="1:16">
      <c r="A590" s="13" t="s">
        <v>172</v>
      </c>
      <c r="B590" s="8" t="s">
        <v>77</v>
      </c>
      <c r="C590" s="14" t="s">
        <v>62</v>
      </c>
      <c r="D590" s="8">
        <v>2014</v>
      </c>
      <c r="E590" s="14">
        <v>2014</v>
      </c>
      <c r="F590" s="14" t="s">
        <v>102</v>
      </c>
      <c r="G590" s="11">
        <v>0.97230000000000005</v>
      </c>
      <c r="H590" s="11">
        <v>1.77E-2</v>
      </c>
      <c r="I590" s="11">
        <v>0.1135</v>
      </c>
      <c r="J590" s="11">
        <v>9.4000000000000004E-3</v>
      </c>
      <c r="K590" s="11">
        <v>5.8999999999999997E-2</v>
      </c>
      <c r="L590" s="7"/>
      <c r="M590" s="7"/>
      <c r="N590" s="7"/>
      <c r="O590" s="7"/>
      <c r="P590" s="7"/>
    </row>
    <row r="591" spans="1:16">
      <c r="A591" s="13" t="s">
        <v>173</v>
      </c>
      <c r="B591" s="8" t="s">
        <v>77</v>
      </c>
      <c r="C591" s="14" t="s">
        <v>62</v>
      </c>
      <c r="D591" s="8">
        <v>2014</v>
      </c>
      <c r="E591" s="14">
        <v>2014</v>
      </c>
      <c r="F591" s="14" t="s">
        <v>102</v>
      </c>
      <c r="G591" s="11">
        <v>0.71740000000000004</v>
      </c>
      <c r="H591" s="11">
        <v>0.10539999999999999</v>
      </c>
      <c r="I591" s="11">
        <v>0.1893</v>
      </c>
      <c r="J591" s="11">
        <v>5.3900000000000003E-2</v>
      </c>
      <c r="K591" s="11">
        <v>0.10059999999999999</v>
      </c>
      <c r="L591" s="7"/>
      <c r="M591" s="7"/>
      <c r="N591" s="7"/>
      <c r="O591" s="7"/>
      <c r="P591" s="7"/>
    </row>
    <row r="592" spans="1:16">
      <c r="A592" s="13" t="s">
        <v>174</v>
      </c>
      <c r="B592" s="8" t="s">
        <v>78</v>
      </c>
      <c r="C592" s="14" t="s">
        <v>62</v>
      </c>
      <c r="D592" s="8">
        <v>2014</v>
      </c>
      <c r="E592" s="14">
        <v>2014</v>
      </c>
      <c r="F592" s="14" t="s">
        <v>102</v>
      </c>
      <c r="G592" s="11">
        <v>0.85270000000000001</v>
      </c>
      <c r="H592" s="11">
        <v>0.16009999999999999</v>
      </c>
      <c r="I592" s="11">
        <v>0.25109999999999999</v>
      </c>
      <c r="J592" s="11">
        <v>0.32140000000000002</v>
      </c>
      <c r="K592" s="11">
        <v>0.3599</v>
      </c>
      <c r="L592" s="7"/>
      <c r="M592" s="7"/>
      <c r="N592" s="7"/>
      <c r="O592" s="7"/>
      <c r="P592" s="7"/>
    </row>
    <row r="593" spans="1:16">
      <c r="A593" s="13" t="s">
        <v>175</v>
      </c>
      <c r="B593" s="8" t="s">
        <v>78</v>
      </c>
      <c r="C593" s="14" t="s">
        <v>62</v>
      </c>
      <c r="D593" s="8">
        <v>2014</v>
      </c>
      <c r="E593" s="14">
        <v>2014</v>
      </c>
      <c r="F593" s="14" t="s">
        <v>102</v>
      </c>
      <c r="G593" s="11">
        <v>0.90590000000000004</v>
      </c>
      <c r="H593" s="11">
        <v>0.14960000000000001</v>
      </c>
      <c r="I593" s="11">
        <v>0.21149999999999999</v>
      </c>
      <c r="J593" s="11">
        <v>0.2084</v>
      </c>
      <c r="K593" s="11">
        <v>0.22900000000000001</v>
      </c>
      <c r="L593" s="7"/>
      <c r="M593" s="7"/>
      <c r="N593" s="7"/>
      <c r="O593" s="7"/>
      <c r="P593" s="7"/>
    </row>
    <row r="594" spans="1:16">
      <c r="A594" s="13" t="s">
        <v>176</v>
      </c>
      <c r="B594" s="8" t="s">
        <v>78</v>
      </c>
      <c r="C594" s="14" t="s">
        <v>62</v>
      </c>
      <c r="D594" s="8">
        <v>2014</v>
      </c>
      <c r="E594" s="14">
        <v>2014</v>
      </c>
      <c r="F594" s="14" t="s">
        <v>102</v>
      </c>
      <c r="G594" s="11">
        <v>0.92200000000000004</v>
      </c>
      <c r="H594" s="11">
        <v>0.1133</v>
      </c>
      <c r="I594" s="11">
        <v>0.17119999999999999</v>
      </c>
      <c r="J594" s="11">
        <v>0.10299999999999999</v>
      </c>
      <c r="K594" s="11">
        <v>0.1101</v>
      </c>
      <c r="L594" s="7"/>
      <c r="M594" s="7"/>
      <c r="N594" s="7"/>
      <c r="O594" s="7"/>
      <c r="P594" s="7"/>
    </row>
    <row r="595" spans="1:16">
      <c r="A595" s="13" t="s">
        <v>177</v>
      </c>
      <c r="B595" s="8" t="s">
        <v>78</v>
      </c>
      <c r="C595" s="14" t="s">
        <v>62</v>
      </c>
      <c r="D595" s="8">
        <v>2014</v>
      </c>
      <c r="E595" s="14">
        <v>2014</v>
      </c>
      <c r="F595" s="14" t="s">
        <v>102</v>
      </c>
      <c r="G595" s="11">
        <v>0.89390000000000003</v>
      </c>
      <c r="H595" s="11">
        <v>4.4200000000000003E-2</v>
      </c>
      <c r="I595" s="11">
        <v>9.2399999999999996E-2</v>
      </c>
      <c r="J595" s="11">
        <v>4.82E-2</v>
      </c>
      <c r="K595" s="11">
        <v>5.2200000000000003E-2</v>
      </c>
      <c r="L595" s="7"/>
      <c r="M595" s="7"/>
      <c r="N595" s="7"/>
      <c r="O595" s="7"/>
      <c r="P595" s="7"/>
    </row>
    <row r="596" spans="1:16">
      <c r="A596" s="13" t="s">
        <v>178</v>
      </c>
      <c r="B596" s="8" t="s">
        <v>77</v>
      </c>
      <c r="C596" s="14" t="s">
        <v>62</v>
      </c>
      <c r="D596" s="8">
        <v>2014</v>
      </c>
      <c r="E596" s="14">
        <v>2014</v>
      </c>
      <c r="F596" s="14" t="s">
        <v>102</v>
      </c>
      <c r="G596" s="11">
        <v>0.98229999999999995</v>
      </c>
      <c r="H596" s="11">
        <v>0.1676</v>
      </c>
      <c r="I596" s="11">
        <v>0.27200000000000002</v>
      </c>
      <c r="J596" s="11">
        <v>0.1313</v>
      </c>
      <c r="K596" s="11">
        <v>0.186</v>
      </c>
      <c r="L596" s="7"/>
      <c r="M596" s="7"/>
      <c r="N596" s="7"/>
      <c r="O596" s="7"/>
      <c r="P596" s="7"/>
    </row>
    <row r="597" spans="1:16">
      <c r="A597" s="13" t="s">
        <v>179</v>
      </c>
      <c r="B597" s="8" t="s">
        <v>78</v>
      </c>
      <c r="C597" s="14" t="s">
        <v>62</v>
      </c>
      <c r="D597" s="8">
        <v>2014</v>
      </c>
      <c r="E597" s="14">
        <v>2014</v>
      </c>
      <c r="F597" s="14" t="s">
        <v>102</v>
      </c>
      <c r="G597" s="11">
        <v>0.8881</v>
      </c>
      <c r="H597" s="11">
        <v>0.1225</v>
      </c>
      <c r="I597" s="11">
        <v>0.20369999999999999</v>
      </c>
      <c r="J597" s="11">
        <v>0.24099999999999999</v>
      </c>
      <c r="K597" s="11">
        <v>0.25829999999999997</v>
      </c>
      <c r="L597" s="7"/>
      <c r="M597" s="7"/>
      <c r="N597" s="7"/>
      <c r="O597" s="7"/>
      <c r="P597" s="7"/>
    </row>
    <row r="598" spans="1:16">
      <c r="A598" s="13" t="s">
        <v>180</v>
      </c>
      <c r="B598" s="8" t="s">
        <v>77</v>
      </c>
      <c r="C598" s="14" t="s">
        <v>62</v>
      </c>
      <c r="D598" s="8">
        <v>2014</v>
      </c>
      <c r="E598" s="14">
        <v>2014</v>
      </c>
      <c r="F598" s="14" t="s">
        <v>102</v>
      </c>
      <c r="G598" s="11">
        <v>0.94650000000000001</v>
      </c>
      <c r="H598" s="11">
        <v>0.1179</v>
      </c>
      <c r="I598" s="11">
        <v>0.21759999999999999</v>
      </c>
      <c r="J598" s="11">
        <v>8.3000000000000004E-2</v>
      </c>
      <c r="K598" s="11">
        <v>0.1323</v>
      </c>
      <c r="L598" s="7"/>
      <c r="M598" s="7"/>
      <c r="N598" s="7"/>
      <c r="O598" s="7"/>
      <c r="P598" s="7"/>
    </row>
    <row r="599" spans="1:16">
      <c r="A599" s="13" t="s">
        <v>181</v>
      </c>
      <c r="B599" s="8" t="s">
        <v>77</v>
      </c>
      <c r="C599" s="14" t="s">
        <v>62</v>
      </c>
      <c r="D599" s="8">
        <v>2014</v>
      </c>
      <c r="E599" s="14">
        <v>2014</v>
      </c>
      <c r="F599" s="14" t="s">
        <v>102</v>
      </c>
      <c r="G599" s="11">
        <v>0.89490000000000003</v>
      </c>
      <c r="H599" s="11">
        <v>0.1201</v>
      </c>
      <c r="I599" s="11">
        <v>0.20180000000000001</v>
      </c>
      <c r="J599" s="11">
        <v>6.08E-2</v>
      </c>
      <c r="K599" s="11">
        <v>0.109</v>
      </c>
      <c r="L599" s="7"/>
      <c r="M599" s="7"/>
      <c r="N599" s="7"/>
      <c r="O599" s="7"/>
      <c r="P599" s="7"/>
    </row>
    <row r="600" spans="1:16">
      <c r="A600" s="13" t="s">
        <v>182</v>
      </c>
      <c r="B600" s="8" t="s">
        <v>78</v>
      </c>
      <c r="C600" s="14" t="s">
        <v>62</v>
      </c>
      <c r="D600" s="8">
        <v>2014</v>
      </c>
      <c r="E600" s="14">
        <v>2014</v>
      </c>
      <c r="F600" s="14" t="s">
        <v>102</v>
      </c>
      <c r="G600" s="11">
        <v>0.9617</v>
      </c>
      <c r="H600" s="11">
        <v>0.1671</v>
      </c>
      <c r="I600" s="11">
        <v>0.2361</v>
      </c>
      <c r="J600" s="11">
        <v>0.40560000000000002</v>
      </c>
      <c r="K600" s="11">
        <v>0.42859999999999998</v>
      </c>
      <c r="L600" s="7"/>
      <c r="M600" s="7"/>
      <c r="N600" s="7"/>
      <c r="O600" s="7"/>
      <c r="P600" s="7"/>
    </row>
    <row r="601" spans="1:16">
      <c r="A601" s="56" t="s">
        <v>183</v>
      </c>
      <c r="B601" s="8" t="s">
        <v>66</v>
      </c>
      <c r="C601" s="14" t="s">
        <v>64</v>
      </c>
      <c r="D601" s="8">
        <v>2014</v>
      </c>
      <c r="E601" s="14">
        <v>2014</v>
      </c>
      <c r="F601" s="14" t="s">
        <v>103</v>
      </c>
      <c r="G601" s="11">
        <v>0.92779999999999996</v>
      </c>
      <c r="H601" s="11">
        <v>0.1255</v>
      </c>
      <c r="I601" s="11">
        <v>0.2024</v>
      </c>
      <c r="J601" s="12">
        <v>0.11407982498576844</v>
      </c>
      <c r="K601" s="12">
        <v>0.14514057676204242</v>
      </c>
      <c r="L601" s="7"/>
      <c r="M601" s="7"/>
      <c r="N601" s="7"/>
      <c r="O601" s="7"/>
      <c r="P601" s="7"/>
    </row>
    <row r="602" spans="1:16">
      <c r="A602" s="56" t="s">
        <v>184</v>
      </c>
      <c r="B602" s="8" t="s">
        <v>77</v>
      </c>
      <c r="C602" s="14" t="s">
        <v>64</v>
      </c>
      <c r="D602" s="8">
        <v>2014</v>
      </c>
      <c r="E602" s="14">
        <v>2014</v>
      </c>
      <c r="F602" s="14" t="s">
        <v>103</v>
      </c>
      <c r="G602" s="11">
        <v>0.86950000000000005</v>
      </c>
      <c r="H602" s="11">
        <v>0.1232</v>
      </c>
      <c r="I602" s="11">
        <v>0.2117</v>
      </c>
      <c r="J602" s="12">
        <v>6.9137859225322784E-2</v>
      </c>
      <c r="K602" s="12">
        <v>0.12845838043672281</v>
      </c>
      <c r="L602" s="7"/>
      <c r="M602" s="7"/>
      <c r="N602" s="7"/>
    </row>
    <row r="603" spans="1:16">
      <c r="A603" s="56" t="s">
        <v>185</v>
      </c>
      <c r="B603" s="8" t="s">
        <v>78</v>
      </c>
      <c r="C603" s="14" t="s">
        <v>64</v>
      </c>
      <c r="D603" s="8">
        <v>2014</v>
      </c>
      <c r="E603" s="14">
        <v>2014</v>
      </c>
      <c r="F603" s="14" t="s">
        <v>103</v>
      </c>
      <c r="G603" s="11">
        <v>0.78949999999999998</v>
      </c>
      <c r="H603" s="11">
        <v>0.08</v>
      </c>
      <c r="I603" s="11">
        <v>0.16</v>
      </c>
      <c r="J603" s="12">
        <v>0.04</v>
      </c>
      <c r="K603" s="12">
        <v>0.04</v>
      </c>
      <c r="L603" s="7"/>
      <c r="M603" s="7"/>
      <c r="N603" s="7"/>
    </row>
    <row r="604" spans="1:16">
      <c r="A604" s="56" t="s">
        <v>186</v>
      </c>
      <c r="B604" s="8" t="s">
        <v>78</v>
      </c>
      <c r="C604" s="14" t="s">
        <v>64</v>
      </c>
      <c r="D604" s="8">
        <v>2014</v>
      </c>
      <c r="E604" s="14">
        <v>2014</v>
      </c>
      <c r="F604" s="14" t="s">
        <v>103</v>
      </c>
      <c r="G604" s="11">
        <v>0.95320000000000005</v>
      </c>
      <c r="H604" s="11">
        <v>0.16170000000000001</v>
      </c>
      <c r="I604" s="11">
        <v>0.2298</v>
      </c>
      <c r="J604" s="12">
        <v>0.2531914893617021</v>
      </c>
      <c r="K604" s="12">
        <v>0.28510638297872343</v>
      </c>
      <c r="L604" s="7"/>
      <c r="M604" s="7"/>
      <c r="N604" s="7"/>
    </row>
    <row r="605" spans="1:16">
      <c r="A605" s="56" t="s">
        <v>187</v>
      </c>
      <c r="B605" s="8" t="s">
        <v>78</v>
      </c>
      <c r="C605" s="14" t="s">
        <v>64</v>
      </c>
      <c r="D605" s="8">
        <v>2014</v>
      </c>
      <c r="E605" s="14">
        <v>2014</v>
      </c>
      <c r="F605" s="14" t="s">
        <v>103</v>
      </c>
      <c r="G605" s="11">
        <v>0.94169999999999998</v>
      </c>
      <c r="H605" s="11">
        <v>0.13589999999999999</v>
      </c>
      <c r="I605" s="11">
        <v>0.20849999999999999</v>
      </c>
      <c r="J605" s="12">
        <v>0.28062458764020232</v>
      </c>
      <c r="K605" s="12">
        <v>0.3043765119859248</v>
      </c>
      <c r="L605" s="7"/>
      <c r="M605" s="7"/>
      <c r="N605" s="7"/>
    </row>
    <row r="606" spans="1:16">
      <c r="A606" s="56" t="s">
        <v>188</v>
      </c>
      <c r="B606" s="8" t="s">
        <v>78</v>
      </c>
      <c r="C606" s="14" t="s">
        <v>64</v>
      </c>
      <c r="D606" s="8">
        <v>2014</v>
      </c>
      <c r="E606" s="14">
        <v>2014</v>
      </c>
      <c r="F606" s="14" t="s">
        <v>103</v>
      </c>
      <c r="G606" s="11">
        <v>0.96850000000000003</v>
      </c>
      <c r="H606" s="11">
        <v>9.7600000000000006E-2</v>
      </c>
      <c r="I606" s="11">
        <v>0.18160000000000001</v>
      </c>
      <c r="J606" s="12">
        <v>0.15989159891598917</v>
      </c>
      <c r="K606" s="12">
        <v>0.18834688346883469</v>
      </c>
      <c r="L606" s="7"/>
      <c r="M606" s="7"/>
      <c r="N606" s="7"/>
    </row>
    <row r="607" spans="1:16">
      <c r="A607" s="56" t="s">
        <v>189</v>
      </c>
      <c r="B607" s="8" t="s">
        <v>78</v>
      </c>
      <c r="C607" s="14" t="s">
        <v>64</v>
      </c>
      <c r="D607" s="8">
        <v>2014</v>
      </c>
      <c r="E607" s="14">
        <v>2014</v>
      </c>
      <c r="F607" s="14" t="s">
        <v>103</v>
      </c>
      <c r="G607" s="11">
        <v>0.9375</v>
      </c>
      <c r="H607" s="11">
        <v>7.8299999999999995E-2</v>
      </c>
      <c r="I607" s="11">
        <v>0.15210000000000001</v>
      </c>
      <c r="J607" s="12">
        <v>0.3686635944700461</v>
      </c>
      <c r="K607" s="12">
        <v>0.41013824884792627</v>
      </c>
      <c r="L607" s="7"/>
      <c r="M607" s="7"/>
      <c r="N607" s="7"/>
    </row>
    <row r="608" spans="1:16">
      <c r="A608" s="56" t="s">
        <v>190</v>
      </c>
      <c r="B608" s="8" t="s">
        <v>77</v>
      </c>
      <c r="C608" s="14" t="s">
        <v>64</v>
      </c>
      <c r="D608" s="8">
        <v>2014</v>
      </c>
      <c r="E608" s="14">
        <v>2014</v>
      </c>
      <c r="F608" s="14" t="s">
        <v>103</v>
      </c>
      <c r="G608" s="11">
        <v>0.82709999999999995</v>
      </c>
      <c r="H608" s="11">
        <v>8.6999999999999994E-2</v>
      </c>
      <c r="I608" s="11">
        <v>0.15709999999999999</v>
      </c>
      <c r="J608" s="12">
        <v>6.3217806687671504E-2</v>
      </c>
      <c r="K608" s="12">
        <v>0.10377070840532575</v>
      </c>
      <c r="L608" s="7"/>
      <c r="M608" s="7"/>
      <c r="N608" s="7"/>
    </row>
    <row r="609" spans="1:14">
      <c r="A609" s="56" t="s">
        <v>191</v>
      </c>
      <c r="B609" s="8" t="s">
        <v>78</v>
      </c>
      <c r="C609" s="14" t="s">
        <v>64</v>
      </c>
      <c r="D609" s="8">
        <v>2014</v>
      </c>
      <c r="E609" s="14">
        <v>2014</v>
      </c>
      <c r="F609" s="14" t="s">
        <v>103</v>
      </c>
      <c r="G609" s="11">
        <v>0.95669999999999999</v>
      </c>
      <c r="H609" s="11">
        <v>0.19309999999999999</v>
      </c>
      <c r="I609" s="11">
        <v>0.25409999999999999</v>
      </c>
      <c r="J609" s="12">
        <v>0.30693069306930693</v>
      </c>
      <c r="K609" s="12">
        <v>0.33333333333333331</v>
      </c>
      <c r="L609" s="7"/>
      <c r="M609" s="7"/>
      <c r="N609" s="7"/>
    </row>
    <row r="610" spans="1:14">
      <c r="A610" s="56" t="s">
        <v>192</v>
      </c>
      <c r="B610" s="8" t="s">
        <v>78</v>
      </c>
      <c r="C610" s="14" t="s">
        <v>64</v>
      </c>
      <c r="D610" s="8">
        <v>2014</v>
      </c>
      <c r="E610" s="14">
        <v>2014</v>
      </c>
      <c r="F610" s="14" t="s">
        <v>103</v>
      </c>
      <c r="G610" s="11">
        <v>0.95409999999999995</v>
      </c>
      <c r="H610" s="11">
        <v>0.1119</v>
      </c>
      <c r="I610" s="11">
        <v>0.19</v>
      </c>
      <c r="J610" s="12">
        <v>0.20809523809523808</v>
      </c>
      <c r="K610" s="12">
        <v>0.24380952380952381</v>
      </c>
      <c r="L610" s="7"/>
      <c r="M610" s="7"/>
      <c r="N610" s="7"/>
    </row>
    <row r="611" spans="1:14">
      <c r="A611" s="13" t="s">
        <v>134</v>
      </c>
      <c r="B611" s="8" t="s">
        <v>77</v>
      </c>
      <c r="C611" s="14" t="s">
        <v>64</v>
      </c>
      <c r="D611" s="8">
        <v>2014</v>
      </c>
      <c r="E611" s="14">
        <v>2014</v>
      </c>
      <c r="F611" s="14" t="s">
        <v>103</v>
      </c>
      <c r="G611" s="11">
        <v>0.97729999999999995</v>
      </c>
      <c r="H611" s="11">
        <v>0.14879999999999999</v>
      </c>
      <c r="I611" s="11">
        <v>0.2452</v>
      </c>
      <c r="J611" s="12">
        <v>9.7444175410277112E-2</v>
      </c>
      <c r="K611" s="12">
        <v>0.16287328490718322</v>
      </c>
      <c r="L611" s="7"/>
      <c r="M611" s="7"/>
      <c r="N611" s="7"/>
    </row>
    <row r="612" spans="1:14">
      <c r="A612" s="13" t="s">
        <v>135</v>
      </c>
      <c r="B612" s="8" t="s">
        <v>78</v>
      </c>
      <c r="C612" s="14" t="s">
        <v>64</v>
      </c>
      <c r="D612" s="8">
        <v>2014</v>
      </c>
      <c r="E612" s="14">
        <v>2014</v>
      </c>
      <c r="F612" s="14" t="s">
        <v>103</v>
      </c>
      <c r="G612" s="11">
        <v>0.97540000000000004</v>
      </c>
      <c r="H612" s="11">
        <v>0.1007</v>
      </c>
      <c r="I612" s="11">
        <v>0.17560000000000001</v>
      </c>
      <c r="J612" s="12">
        <v>0.16159250585480095</v>
      </c>
      <c r="K612" s="12">
        <v>0.17798594847775176</v>
      </c>
      <c r="L612" s="7"/>
      <c r="M612" s="7"/>
      <c r="N612" s="7"/>
    </row>
    <row r="613" spans="1:14">
      <c r="A613" s="13" t="s">
        <v>136</v>
      </c>
      <c r="B613" s="8" t="s">
        <v>78</v>
      </c>
      <c r="C613" s="14" t="s">
        <v>64</v>
      </c>
      <c r="D613" s="8">
        <v>2014</v>
      </c>
      <c r="E613" s="14">
        <v>2014</v>
      </c>
      <c r="F613" s="14" t="s">
        <v>103</v>
      </c>
      <c r="G613" s="11">
        <v>0.86619999999999997</v>
      </c>
      <c r="H613" s="11">
        <v>9.9299999999999999E-2</v>
      </c>
      <c r="I613" s="11">
        <v>0.1512</v>
      </c>
      <c r="J613" s="12">
        <v>0.20232690124858116</v>
      </c>
      <c r="K613" s="12">
        <v>0.22020431328036322</v>
      </c>
      <c r="L613" s="7"/>
      <c r="M613" s="7"/>
      <c r="N613" s="7"/>
    </row>
    <row r="614" spans="1:14">
      <c r="A614" s="13" t="s">
        <v>137</v>
      </c>
      <c r="B614" s="8" t="s">
        <v>78</v>
      </c>
      <c r="C614" s="14" t="s">
        <v>64</v>
      </c>
      <c r="D614" s="8">
        <v>2014</v>
      </c>
      <c r="E614" s="14">
        <v>2014</v>
      </c>
      <c r="F614" s="14" t="s">
        <v>103</v>
      </c>
      <c r="G614" s="11">
        <v>0.82599999999999996</v>
      </c>
      <c r="H614" s="11">
        <v>0.1308</v>
      </c>
      <c r="I614" s="11">
        <v>0.2034</v>
      </c>
      <c r="J614" s="12">
        <v>0.23565998617829992</v>
      </c>
      <c r="K614" s="12">
        <v>0.26307302464869847</v>
      </c>
      <c r="L614" s="7"/>
      <c r="M614" s="7"/>
      <c r="N614" s="7"/>
    </row>
    <row r="615" spans="1:14">
      <c r="A615" s="13" t="s">
        <v>138</v>
      </c>
      <c r="B615" s="8" t="s">
        <v>78</v>
      </c>
      <c r="C615" s="14" t="s">
        <v>64</v>
      </c>
      <c r="D615" s="8">
        <v>2014</v>
      </c>
      <c r="E615" s="14">
        <v>2014</v>
      </c>
      <c r="F615" s="14" t="s">
        <v>103</v>
      </c>
      <c r="G615" s="11">
        <v>0.95960000000000001</v>
      </c>
      <c r="H615" s="11">
        <v>0.10100000000000001</v>
      </c>
      <c r="I615" s="11">
        <v>0.18859999999999999</v>
      </c>
      <c r="J615" s="12">
        <v>0.23905723905723905</v>
      </c>
      <c r="K615" s="12">
        <v>0.24915824915824916</v>
      </c>
      <c r="L615" s="7"/>
      <c r="M615" s="7"/>
      <c r="N615" s="7"/>
    </row>
    <row r="616" spans="1:14">
      <c r="A616" s="13" t="s">
        <v>139</v>
      </c>
      <c r="B616" s="8" t="s">
        <v>78</v>
      </c>
      <c r="C616" s="14" t="s">
        <v>64</v>
      </c>
      <c r="D616" s="8">
        <v>2014</v>
      </c>
      <c r="E616" s="14">
        <v>2014</v>
      </c>
      <c r="F616" s="14" t="s">
        <v>103</v>
      </c>
      <c r="G616" s="11">
        <v>0.92049999999999998</v>
      </c>
      <c r="H616" s="11">
        <v>0.1772</v>
      </c>
      <c r="I616" s="11">
        <v>0.26479999999999998</v>
      </c>
      <c r="J616" s="12">
        <v>0.20176721867868219</v>
      </c>
      <c r="K616" s="12">
        <v>0.23518052548422963</v>
      </c>
      <c r="L616" s="7"/>
      <c r="M616" s="7"/>
      <c r="N616" s="7"/>
    </row>
    <row r="617" spans="1:14">
      <c r="A617" s="13" t="s">
        <v>140</v>
      </c>
      <c r="B617" s="8" t="s">
        <v>78</v>
      </c>
      <c r="C617" s="14" t="s">
        <v>64</v>
      </c>
      <c r="D617" s="8">
        <v>2014</v>
      </c>
      <c r="E617" s="14">
        <v>2014</v>
      </c>
      <c r="F617" s="14" t="s">
        <v>103</v>
      </c>
      <c r="G617" s="11">
        <v>0.80549999999999999</v>
      </c>
      <c r="H617" s="11">
        <v>0.18360000000000001</v>
      </c>
      <c r="I617" s="11">
        <v>0.26600000000000001</v>
      </c>
      <c r="J617" s="12">
        <v>0.32735961768219835</v>
      </c>
      <c r="K617" s="12">
        <v>0.36758263639984068</v>
      </c>
      <c r="L617" s="7"/>
      <c r="M617" s="7"/>
      <c r="N617" s="7"/>
    </row>
    <row r="618" spans="1:14">
      <c r="A618" s="13" t="s">
        <v>141</v>
      </c>
      <c r="B618" s="8" t="s">
        <v>78</v>
      </c>
      <c r="C618" s="14" t="s">
        <v>64</v>
      </c>
      <c r="D618" s="8">
        <v>2014</v>
      </c>
      <c r="E618" s="14">
        <v>2014</v>
      </c>
      <c r="F618" s="14" t="s">
        <v>103</v>
      </c>
      <c r="G618" s="11">
        <v>0.8901</v>
      </c>
      <c r="H618" s="11">
        <v>6.5699999999999995E-2</v>
      </c>
      <c r="I618" s="11">
        <v>0.1366</v>
      </c>
      <c r="J618" s="12">
        <v>0.30825420014609206</v>
      </c>
      <c r="K618" s="12">
        <v>0.34404674945215485</v>
      </c>
      <c r="L618" s="7"/>
      <c r="M618" s="7"/>
      <c r="N618" s="7"/>
    </row>
    <row r="619" spans="1:14">
      <c r="A619" s="13" t="s">
        <v>142</v>
      </c>
      <c r="B619" s="8" t="s">
        <v>78</v>
      </c>
      <c r="C619" s="14" t="s">
        <v>64</v>
      </c>
      <c r="D619" s="8">
        <v>2014</v>
      </c>
      <c r="E619" s="14">
        <v>2014</v>
      </c>
      <c r="F619" s="14" t="s">
        <v>103</v>
      </c>
      <c r="G619" s="11">
        <v>0.84919999999999995</v>
      </c>
      <c r="H619" s="11">
        <v>0.1202</v>
      </c>
      <c r="I619" s="11">
        <v>0.20169999999999999</v>
      </c>
      <c r="J619" s="12">
        <v>0.20171673819742489</v>
      </c>
      <c r="K619" s="12">
        <v>0.22317596566523606</v>
      </c>
      <c r="L619" s="7"/>
      <c r="M619" s="7"/>
      <c r="N619" s="7"/>
    </row>
    <row r="620" spans="1:14">
      <c r="A620" s="13" t="s">
        <v>143</v>
      </c>
      <c r="B620" s="8" t="s">
        <v>79</v>
      </c>
      <c r="C620" s="14" t="s">
        <v>64</v>
      </c>
      <c r="D620" s="8">
        <v>2014</v>
      </c>
      <c r="E620" s="14">
        <v>2014</v>
      </c>
      <c r="F620" s="14" t="s">
        <v>103</v>
      </c>
      <c r="G620" s="11">
        <v>0.9345</v>
      </c>
      <c r="H620" s="11">
        <v>9.0499999999999997E-2</v>
      </c>
      <c r="I620" s="11">
        <v>0.15679999999999999</v>
      </c>
      <c r="J620" s="12">
        <v>5.7937337825800708E-3</v>
      </c>
      <c r="K620" s="12">
        <v>7.5287556639944235E-3</v>
      </c>
      <c r="L620" s="7"/>
      <c r="M620" s="7"/>
      <c r="N620" s="7"/>
    </row>
    <row r="621" spans="1:14">
      <c r="A621" s="13" t="s">
        <v>144</v>
      </c>
      <c r="B621" s="8" t="s">
        <v>78</v>
      </c>
      <c r="C621" s="14" t="s">
        <v>64</v>
      </c>
      <c r="D621" s="8">
        <v>2014</v>
      </c>
      <c r="E621" s="14">
        <v>2014</v>
      </c>
      <c r="F621" s="14" t="s">
        <v>103</v>
      </c>
      <c r="G621" s="11">
        <v>0.92479999999999996</v>
      </c>
      <c r="H621" s="11">
        <v>0.12520000000000001</v>
      </c>
      <c r="I621" s="11">
        <v>0.21790000000000001</v>
      </c>
      <c r="J621" s="12">
        <v>0.23935946059839866</v>
      </c>
      <c r="K621" s="12">
        <v>0.28739991571849977</v>
      </c>
      <c r="L621" s="7"/>
      <c r="M621" s="7"/>
      <c r="N621" s="7"/>
    </row>
    <row r="622" spans="1:14">
      <c r="A622" s="13" t="s">
        <v>145</v>
      </c>
      <c r="B622" s="8" t="s">
        <v>78</v>
      </c>
      <c r="C622" s="14" t="s">
        <v>64</v>
      </c>
      <c r="D622" s="8">
        <v>2014</v>
      </c>
      <c r="E622" s="14">
        <v>2014</v>
      </c>
      <c r="F622" s="14" t="s">
        <v>103</v>
      </c>
      <c r="G622" s="11">
        <v>0.92589999999999995</v>
      </c>
      <c r="H622" s="11">
        <v>0.13919999999999999</v>
      </c>
      <c r="I622" s="11">
        <v>0.20749999999999999</v>
      </c>
      <c r="J622" s="12">
        <v>0.21069587628865979</v>
      </c>
      <c r="K622" s="12">
        <v>0.24355670103092783</v>
      </c>
      <c r="L622" s="7"/>
      <c r="M622" s="7"/>
      <c r="N622" s="7"/>
    </row>
    <row r="623" spans="1:14">
      <c r="A623" s="13" t="s">
        <v>146</v>
      </c>
      <c r="B623" s="8" t="s">
        <v>78</v>
      </c>
      <c r="C623" s="14" t="s">
        <v>64</v>
      </c>
      <c r="D623" s="8">
        <v>2014</v>
      </c>
      <c r="E623" s="14">
        <v>2014</v>
      </c>
      <c r="F623" s="14" t="s">
        <v>103</v>
      </c>
      <c r="G623" s="11">
        <v>0.97670000000000001</v>
      </c>
      <c r="H623" s="11">
        <v>0.1429</v>
      </c>
      <c r="I623" s="11">
        <v>0.2046</v>
      </c>
      <c r="J623" s="12">
        <v>0.1891891891891892</v>
      </c>
      <c r="K623" s="12">
        <v>0.23166023166023167</v>
      </c>
      <c r="L623" s="7"/>
      <c r="M623" s="7"/>
      <c r="N623" s="7"/>
    </row>
    <row r="624" spans="1:14">
      <c r="A624" s="13" t="s">
        <v>147</v>
      </c>
      <c r="B624" s="8" t="s">
        <v>78</v>
      </c>
      <c r="C624" s="14" t="s">
        <v>64</v>
      </c>
      <c r="D624" s="8">
        <v>2014</v>
      </c>
      <c r="E624" s="14">
        <v>2014</v>
      </c>
      <c r="F624" s="14" t="s">
        <v>103</v>
      </c>
      <c r="G624" s="11">
        <v>0.96460000000000001</v>
      </c>
      <c r="H624" s="11">
        <v>0.13669999999999999</v>
      </c>
      <c r="I624" s="11">
        <v>0.23230000000000001</v>
      </c>
      <c r="J624" s="12">
        <v>0.21806298276886513</v>
      </c>
      <c r="K624" s="12">
        <v>0.27629233511586454</v>
      </c>
      <c r="L624" s="7"/>
      <c r="M624" s="7"/>
      <c r="N624" s="7"/>
    </row>
    <row r="625" spans="1:14">
      <c r="A625" s="13" t="s">
        <v>148</v>
      </c>
      <c r="B625" s="8" t="s">
        <v>78</v>
      </c>
      <c r="C625" s="14" t="s">
        <v>64</v>
      </c>
      <c r="D625" s="8">
        <v>2014</v>
      </c>
      <c r="E625" s="14">
        <v>2014</v>
      </c>
      <c r="F625" s="14" t="s">
        <v>103</v>
      </c>
      <c r="G625" s="11">
        <v>0.95020000000000004</v>
      </c>
      <c r="H625" s="11">
        <v>0.14249999999999999</v>
      </c>
      <c r="I625" s="11">
        <v>0.219</v>
      </c>
      <c r="J625" s="12">
        <v>0.30082233696691529</v>
      </c>
      <c r="K625" s="12">
        <v>0.34213042646777586</v>
      </c>
      <c r="L625" s="7"/>
      <c r="M625" s="7"/>
      <c r="N625" s="7"/>
    </row>
    <row r="626" spans="1:14">
      <c r="A626" s="13" t="s">
        <v>149</v>
      </c>
      <c r="B626" s="8" t="s">
        <v>78</v>
      </c>
      <c r="C626" s="14" t="s">
        <v>64</v>
      </c>
      <c r="D626" s="8">
        <v>2014</v>
      </c>
      <c r="E626" s="14">
        <v>2014</v>
      </c>
      <c r="F626" s="14" t="s">
        <v>103</v>
      </c>
      <c r="G626" s="11">
        <v>0.84440000000000004</v>
      </c>
      <c r="H626" s="11">
        <v>0.1275</v>
      </c>
      <c r="I626" s="11">
        <v>0.1678</v>
      </c>
      <c r="J626" s="12">
        <v>0.22818791946308725</v>
      </c>
      <c r="K626" s="12">
        <v>0.24161073825503357</v>
      </c>
      <c r="L626" s="7"/>
      <c r="M626" s="7"/>
      <c r="N626" s="7"/>
    </row>
    <row r="627" spans="1:14">
      <c r="A627" s="13" t="s">
        <v>150</v>
      </c>
      <c r="B627" s="8" t="s">
        <v>78</v>
      </c>
      <c r="C627" s="14" t="s">
        <v>64</v>
      </c>
      <c r="D627" s="8">
        <v>2014</v>
      </c>
      <c r="E627" s="14">
        <v>2014</v>
      </c>
      <c r="F627" s="14" t="s">
        <v>103</v>
      </c>
      <c r="G627" s="11">
        <v>0.89290000000000003</v>
      </c>
      <c r="H627" s="11">
        <v>5.8799999999999998E-2</v>
      </c>
      <c r="I627" s="11">
        <v>0.15690000000000001</v>
      </c>
      <c r="J627" s="12">
        <v>0.15686274509803921</v>
      </c>
      <c r="K627" s="12">
        <v>0.17647058823529413</v>
      </c>
      <c r="L627" s="7"/>
      <c r="M627" s="7"/>
      <c r="N627" s="7"/>
    </row>
    <row r="628" spans="1:14">
      <c r="A628" s="13" t="s">
        <v>151</v>
      </c>
      <c r="B628" s="8" t="s">
        <v>78</v>
      </c>
      <c r="C628" s="14" t="s">
        <v>64</v>
      </c>
      <c r="D628" s="8">
        <v>2014</v>
      </c>
      <c r="E628" s="14">
        <v>2014</v>
      </c>
      <c r="F628" s="14" t="s">
        <v>103</v>
      </c>
      <c r="G628" s="11">
        <v>0.95840000000000003</v>
      </c>
      <c r="H628" s="11">
        <v>0.2079</v>
      </c>
      <c r="I628" s="11">
        <v>0.29920000000000002</v>
      </c>
      <c r="J628" s="12">
        <v>0.2129767211490837</v>
      </c>
      <c r="K628" s="12">
        <v>0.2532606901106158</v>
      </c>
      <c r="L628" s="7"/>
      <c r="M628" s="7"/>
      <c r="N628" s="7"/>
    </row>
    <row r="629" spans="1:14">
      <c r="A629" s="13" t="s">
        <v>152</v>
      </c>
      <c r="B629" s="8" t="s">
        <v>78</v>
      </c>
      <c r="C629" s="14" t="s">
        <v>64</v>
      </c>
      <c r="D629" s="8">
        <v>2014</v>
      </c>
      <c r="E629" s="14">
        <v>2014</v>
      </c>
      <c r="F629" s="14" t="s">
        <v>103</v>
      </c>
      <c r="G629" s="11">
        <v>0.9637</v>
      </c>
      <c r="H629" s="11">
        <v>9.3200000000000005E-2</v>
      </c>
      <c r="I629" s="11">
        <v>0.1658</v>
      </c>
      <c r="J629" s="12">
        <v>0.22473012757605496</v>
      </c>
      <c r="K629" s="12">
        <v>0.25809617271835134</v>
      </c>
      <c r="L629" s="7"/>
      <c r="M629" s="7"/>
      <c r="N629" s="7"/>
    </row>
    <row r="630" spans="1:14">
      <c r="A630" s="13" t="s">
        <v>153</v>
      </c>
      <c r="B630" s="8" t="s">
        <v>78</v>
      </c>
      <c r="C630" s="14" t="s">
        <v>64</v>
      </c>
      <c r="D630" s="8">
        <v>2014</v>
      </c>
      <c r="E630" s="14">
        <v>2014</v>
      </c>
      <c r="F630" s="14" t="s">
        <v>103</v>
      </c>
      <c r="G630" s="11">
        <v>0.79410000000000003</v>
      </c>
      <c r="H630" s="11">
        <v>0.1081</v>
      </c>
      <c r="I630" s="11">
        <v>0.18890000000000001</v>
      </c>
      <c r="J630" s="12">
        <v>0.22297872340425531</v>
      </c>
      <c r="K630" s="12">
        <v>0.25531914893617019</v>
      </c>
      <c r="L630" s="7"/>
      <c r="M630" s="7"/>
      <c r="N630" s="7"/>
    </row>
    <row r="631" spans="1:14">
      <c r="A631" s="13" t="s">
        <v>154</v>
      </c>
      <c r="B631" s="8" t="s">
        <v>77</v>
      </c>
      <c r="C631" s="14" t="s">
        <v>64</v>
      </c>
      <c r="D631" s="8">
        <v>2014</v>
      </c>
      <c r="E631" s="14">
        <v>2014</v>
      </c>
      <c r="F631" s="14" t="s">
        <v>103</v>
      </c>
      <c r="G631" s="11">
        <v>0.99529999999999996</v>
      </c>
      <c r="H631" s="11">
        <v>0.11070000000000001</v>
      </c>
      <c r="I631" s="11">
        <v>0.18959999999999999</v>
      </c>
      <c r="J631" s="12">
        <v>7.1850430726404096E-2</v>
      </c>
      <c r="K631" s="12">
        <v>0.11951247037580409</v>
      </c>
      <c r="L631" s="7"/>
      <c r="M631" s="7"/>
      <c r="N631" s="7"/>
    </row>
    <row r="632" spans="1:14">
      <c r="A632" s="13" t="s">
        <v>155</v>
      </c>
      <c r="B632" s="8" t="s">
        <v>77</v>
      </c>
      <c r="C632" s="14" t="s">
        <v>64</v>
      </c>
      <c r="D632" s="8">
        <v>2014</v>
      </c>
      <c r="E632" s="14">
        <v>2014</v>
      </c>
      <c r="F632" s="14" t="s">
        <v>103</v>
      </c>
      <c r="G632" s="11">
        <v>0.97119999999999995</v>
      </c>
      <c r="H632" s="11">
        <v>9.7500000000000003E-2</v>
      </c>
      <c r="I632" s="11">
        <v>0.1653</v>
      </c>
      <c r="J632" s="12">
        <v>6.9878085043116267E-2</v>
      </c>
      <c r="K632" s="12">
        <v>0.11091287540886113</v>
      </c>
      <c r="L632" s="7"/>
      <c r="M632" s="7"/>
      <c r="N632" s="7"/>
    </row>
    <row r="633" spans="1:14">
      <c r="A633" s="13" t="s">
        <v>156</v>
      </c>
      <c r="B633" s="8" t="s">
        <v>78</v>
      </c>
      <c r="C633" s="14" t="s">
        <v>64</v>
      </c>
      <c r="D633" s="8">
        <v>2014</v>
      </c>
      <c r="E633" s="14">
        <v>2014</v>
      </c>
      <c r="F633" s="14" t="s">
        <v>103</v>
      </c>
      <c r="G633" s="11">
        <v>0.87419999999999998</v>
      </c>
      <c r="H633" s="11">
        <v>9.1600000000000001E-2</v>
      </c>
      <c r="I633" s="11">
        <v>0.14660000000000001</v>
      </c>
      <c r="J633" s="12">
        <v>0.24083769633507854</v>
      </c>
      <c r="K633" s="12">
        <v>0.2513089005235602</v>
      </c>
      <c r="L633" s="7"/>
      <c r="M633" s="7"/>
      <c r="N633" s="7"/>
    </row>
    <row r="634" spans="1:14">
      <c r="A634" s="13" t="s">
        <v>157</v>
      </c>
      <c r="B634" s="8" t="s">
        <v>78</v>
      </c>
      <c r="C634" s="14" t="s">
        <v>64</v>
      </c>
      <c r="D634" s="8">
        <v>2014</v>
      </c>
      <c r="E634" s="14">
        <v>2014</v>
      </c>
      <c r="F634" s="14" t="s">
        <v>103</v>
      </c>
      <c r="G634" s="11">
        <v>0.87390000000000001</v>
      </c>
      <c r="H634" s="11">
        <v>0.1555</v>
      </c>
      <c r="I634" s="11">
        <v>0.2303</v>
      </c>
      <c r="J634" s="12">
        <v>0.22358223314982095</v>
      </c>
      <c r="K634" s="12">
        <v>0.25022716339729539</v>
      </c>
      <c r="L634" s="7"/>
      <c r="M634" s="7"/>
      <c r="N634" s="7"/>
    </row>
    <row r="635" spans="1:14">
      <c r="A635" s="13" t="s">
        <v>158</v>
      </c>
      <c r="B635" s="8" t="s">
        <v>77</v>
      </c>
      <c r="C635" s="14" t="s">
        <v>64</v>
      </c>
      <c r="D635" s="8">
        <v>2014</v>
      </c>
      <c r="E635" s="14">
        <v>2014</v>
      </c>
      <c r="F635" s="14" t="s">
        <v>103</v>
      </c>
      <c r="G635" s="11">
        <v>0.98160000000000003</v>
      </c>
      <c r="H635" s="11">
        <v>0.1045</v>
      </c>
      <c r="I635" s="11">
        <v>0.17530000000000001</v>
      </c>
      <c r="J635" s="12">
        <v>6.2818781878187818E-2</v>
      </c>
      <c r="K635" s="12">
        <v>0.10133513351335134</v>
      </c>
      <c r="L635" s="7"/>
      <c r="M635" s="7"/>
      <c r="N635" s="7"/>
    </row>
    <row r="636" spans="1:14">
      <c r="A636" s="13" t="s">
        <v>159</v>
      </c>
      <c r="B636" s="8" t="s">
        <v>78</v>
      </c>
      <c r="C636" s="14" t="s">
        <v>64</v>
      </c>
      <c r="D636" s="8">
        <v>2014</v>
      </c>
      <c r="E636" s="14">
        <v>2014</v>
      </c>
      <c r="F636" s="14" t="s">
        <v>103</v>
      </c>
      <c r="G636" s="11">
        <v>0.96440000000000003</v>
      </c>
      <c r="H636" s="11">
        <v>0.12470000000000001</v>
      </c>
      <c r="I636" s="11">
        <v>0.187</v>
      </c>
      <c r="J636" s="12">
        <v>0.3183023872679045</v>
      </c>
      <c r="K636" s="12">
        <v>0.35809018567639256</v>
      </c>
      <c r="L636" s="7"/>
      <c r="M636" s="7"/>
      <c r="N636" s="7"/>
    </row>
    <row r="637" spans="1:14">
      <c r="A637" s="13" t="s">
        <v>160</v>
      </c>
      <c r="B637" s="8" t="s">
        <v>78</v>
      </c>
      <c r="C637" s="14" t="s">
        <v>64</v>
      </c>
      <c r="D637" s="8">
        <v>2014</v>
      </c>
      <c r="E637" s="14">
        <v>2014</v>
      </c>
      <c r="F637" s="14" t="s">
        <v>103</v>
      </c>
      <c r="G637" s="11">
        <v>0.94789999999999996</v>
      </c>
      <c r="H637" s="11">
        <v>0.1938</v>
      </c>
      <c r="I637" s="11">
        <v>0.26590000000000003</v>
      </c>
      <c r="J637" s="12">
        <v>0.28423196740953749</v>
      </c>
      <c r="K637" s="12">
        <v>0.31032830098250658</v>
      </c>
      <c r="L637" s="7"/>
      <c r="M637" s="7"/>
      <c r="N637" s="7"/>
    </row>
    <row r="638" spans="1:14">
      <c r="A638" s="13" t="s">
        <v>161</v>
      </c>
      <c r="B638" s="8" t="s">
        <v>77</v>
      </c>
      <c r="C638" s="14" t="s">
        <v>64</v>
      </c>
      <c r="D638" s="8">
        <v>2014</v>
      </c>
      <c r="E638" s="14">
        <v>2014</v>
      </c>
      <c r="F638" s="14" t="s">
        <v>103</v>
      </c>
      <c r="G638" s="11">
        <v>0.97440000000000004</v>
      </c>
      <c r="H638" s="11">
        <v>0.14000000000000001</v>
      </c>
      <c r="I638" s="11">
        <v>0.22389999999999999</v>
      </c>
      <c r="J638" s="12">
        <v>7.166176950701926E-2</v>
      </c>
      <c r="K638" s="12">
        <v>0.11603936383564199</v>
      </c>
      <c r="L638" s="7"/>
      <c r="M638" s="7"/>
      <c r="N638" s="7"/>
    </row>
    <row r="639" spans="1:14">
      <c r="A639" s="13" t="s">
        <v>162</v>
      </c>
      <c r="B639" s="8" t="s">
        <v>77</v>
      </c>
      <c r="C639" s="14" t="s">
        <v>64</v>
      </c>
      <c r="D639" s="8">
        <v>2014</v>
      </c>
      <c r="E639" s="14">
        <v>2014</v>
      </c>
      <c r="F639" s="14" t="s">
        <v>103</v>
      </c>
      <c r="G639" s="11">
        <v>0.83409999999999995</v>
      </c>
      <c r="H639" s="11">
        <v>0.13780000000000001</v>
      </c>
      <c r="I639" s="11">
        <v>0.2208</v>
      </c>
      <c r="J639" s="12">
        <v>9.843081312410841E-2</v>
      </c>
      <c r="K639" s="12">
        <v>0.13754160722776984</v>
      </c>
      <c r="L639" s="7"/>
      <c r="M639" s="7"/>
      <c r="N639" s="7"/>
    </row>
    <row r="640" spans="1:14">
      <c r="A640" s="13" t="s">
        <v>163</v>
      </c>
      <c r="B640" s="8" t="s">
        <v>78</v>
      </c>
      <c r="C640" s="14" t="s">
        <v>64</v>
      </c>
      <c r="D640" s="8">
        <v>2014</v>
      </c>
      <c r="E640" s="14">
        <v>2014</v>
      </c>
      <c r="F640" s="14" t="s">
        <v>103</v>
      </c>
      <c r="G640" s="11">
        <v>0.88949999999999996</v>
      </c>
      <c r="H640" s="11">
        <v>0.1341</v>
      </c>
      <c r="I640" s="11">
        <v>0.2011</v>
      </c>
      <c r="J640" s="12">
        <v>0.25554060116644234</v>
      </c>
      <c r="K640" s="12">
        <v>0.2873037236428892</v>
      </c>
      <c r="L640" s="7"/>
      <c r="M640" s="7"/>
      <c r="N640" s="7"/>
    </row>
    <row r="641" spans="1:16">
      <c r="A641" s="13" t="s">
        <v>164</v>
      </c>
      <c r="B641" s="8" t="s">
        <v>77</v>
      </c>
      <c r="C641" s="14" t="s">
        <v>64</v>
      </c>
      <c r="D641" s="8">
        <v>2014</v>
      </c>
      <c r="E641" s="14">
        <v>2014</v>
      </c>
      <c r="F641" s="14" t="s">
        <v>103</v>
      </c>
      <c r="G641" s="11">
        <v>0.90410000000000001</v>
      </c>
      <c r="H641" s="11">
        <v>7.2700000000000001E-2</v>
      </c>
      <c r="I641" s="11">
        <v>0.1575</v>
      </c>
      <c r="J641" s="12">
        <v>4.8953529620432777E-2</v>
      </c>
      <c r="K641" s="12">
        <v>9.4004966300106421E-2</v>
      </c>
      <c r="L641" s="7"/>
      <c r="M641" s="7"/>
      <c r="N641" s="7"/>
    </row>
    <row r="642" spans="1:16">
      <c r="A642" s="13" t="s">
        <v>165</v>
      </c>
      <c r="B642" s="8" t="s">
        <v>77</v>
      </c>
      <c r="C642" s="14" t="s">
        <v>64</v>
      </c>
      <c r="D642" s="8">
        <v>2014</v>
      </c>
      <c r="E642" s="14">
        <v>2014</v>
      </c>
      <c r="F642" s="14" t="s">
        <v>103</v>
      </c>
      <c r="G642" s="11">
        <v>0.91069999999999995</v>
      </c>
      <c r="H642" s="11">
        <v>0.11269999999999999</v>
      </c>
      <c r="I642" s="11">
        <v>0.1988</v>
      </c>
      <c r="J642" s="12">
        <v>7.5379939209726438E-2</v>
      </c>
      <c r="K642" s="12">
        <v>0.11691995947315097</v>
      </c>
      <c r="L642" s="7"/>
      <c r="M642" s="7"/>
      <c r="N642" s="7"/>
    </row>
    <row r="643" spans="1:16">
      <c r="A643" s="13" t="s">
        <v>166</v>
      </c>
      <c r="B643" s="8" t="s">
        <v>77</v>
      </c>
      <c r="C643" s="14" t="s">
        <v>64</v>
      </c>
      <c r="D643" s="8">
        <v>2014</v>
      </c>
      <c r="E643" s="14">
        <v>2014</v>
      </c>
      <c r="F643" s="14" t="s">
        <v>103</v>
      </c>
      <c r="G643" s="11">
        <v>0.91339999999999999</v>
      </c>
      <c r="H643" s="11">
        <v>8.6499999999999994E-2</v>
      </c>
      <c r="I643" s="11">
        <v>0.1615</v>
      </c>
      <c r="J643" s="12">
        <v>5.821117484597408E-2</v>
      </c>
      <c r="K643" s="12">
        <v>0.11684724877841512</v>
      </c>
      <c r="L643" s="7"/>
      <c r="M643" s="7"/>
      <c r="N643" s="7"/>
    </row>
    <row r="644" spans="1:16">
      <c r="A644" s="13" t="s">
        <v>167</v>
      </c>
      <c r="B644" s="8" t="s">
        <v>77</v>
      </c>
      <c r="C644" s="14" t="s">
        <v>64</v>
      </c>
      <c r="D644" s="8">
        <v>2014</v>
      </c>
      <c r="E644" s="14">
        <v>2014</v>
      </c>
      <c r="F644" s="14" t="s">
        <v>103</v>
      </c>
      <c r="G644" s="11">
        <v>0.9647</v>
      </c>
      <c r="H644" s="11">
        <v>3.7400000000000003E-2</v>
      </c>
      <c r="I644" s="11">
        <v>0.11559999999999999</v>
      </c>
      <c r="J644" s="12">
        <v>1.6199685924456565E-2</v>
      </c>
      <c r="K644" s="12">
        <v>6.240185139267708E-2</v>
      </c>
      <c r="L644" s="7"/>
      <c r="M644" s="7"/>
      <c r="N644" s="7"/>
    </row>
    <row r="645" spans="1:16">
      <c r="A645" s="13" t="s">
        <v>168</v>
      </c>
      <c r="B645" s="8" t="s">
        <v>77</v>
      </c>
      <c r="C645" s="14" t="s">
        <v>64</v>
      </c>
      <c r="D645" s="8">
        <v>2014</v>
      </c>
      <c r="E645" s="14">
        <v>2014</v>
      </c>
      <c r="F645" s="14" t="s">
        <v>103</v>
      </c>
      <c r="G645" s="11">
        <v>0.97289999999999999</v>
      </c>
      <c r="H645" s="11">
        <v>4.4400000000000002E-2</v>
      </c>
      <c r="I645" s="11">
        <v>0.11700000000000001</v>
      </c>
      <c r="J645" s="12">
        <v>1.8317503392130258E-2</v>
      </c>
      <c r="K645" s="12">
        <v>7.4287652645861596E-2</v>
      </c>
      <c r="L645" s="7"/>
      <c r="M645" s="7"/>
      <c r="N645" s="7"/>
    </row>
    <row r="646" spans="1:16">
      <c r="A646" s="13" t="s">
        <v>169</v>
      </c>
      <c r="B646" s="8" t="s">
        <v>78</v>
      </c>
      <c r="C646" s="14" t="s">
        <v>64</v>
      </c>
      <c r="D646" s="8">
        <v>2014</v>
      </c>
      <c r="E646" s="14">
        <v>2014</v>
      </c>
      <c r="F646" s="14" t="s">
        <v>103</v>
      </c>
      <c r="G646" s="11">
        <v>0.95820000000000005</v>
      </c>
      <c r="H646" s="11">
        <v>0.1356</v>
      </c>
      <c r="I646" s="11">
        <v>0.21410000000000001</v>
      </c>
      <c r="J646" s="12">
        <v>0.22023968042609854</v>
      </c>
      <c r="K646" s="12">
        <v>0.24474034620505991</v>
      </c>
      <c r="L646" s="7"/>
      <c r="M646" s="7"/>
      <c r="N646" s="7"/>
    </row>
    <row r="647" spans="1:16">
      <c r="A647" s="13" t="s">
        <v>170</v>
      </c>
      <c r="B647" s="8" t="s">
        <v>78</v>
      </c>
      <c r="C647" s="14" t="s">
        <v>64</v>
      </c>
      <c r="D647" s="8">
        <v>2014</v>
      </c>
      <c r="E647" s="14">
        <v>2014</v>
      </c>
      <c r="F647" s="14" t="s">
        <v>103</v>
      </c>
      <c r="G647" s="11">
        <v>1</v>
      </c>
      <c r="H647" s="11">
        <v>5.2600000000000001E-2</v>
      </c>
      <c r="I647" s="11">
        <v>0.1842</v>
      </c>
      <c r="J647" s="12">
        <v>0.13157894736842105</v>
      </c>
      <c r="K647" s="12">
        <v>0.15789473684210525</v>
      </c>
      <c r="L647" s="7"/>
      <c r="M647" s="7"/>
      <c r="N647" s="7"/>
    </row>
    <row r="648" spans="1:16">
      <c r="A648" s="13" t="s">
        <v>171</v>
      </c>
      <c r="B648" s="8" t="s">
        <v>78</v>
      </c>
      <c r="C648" s="14" t="s">
        <v>64</v>
      </c>
      <c r="D648" s="8">
        <v>2014</v>
      </c>
      <c r="E648" s="14">
        <v>2014</v>
      </c>
      <c r="F648" s="14" t="s">
        <v>103</v>
      </c>
      <c r="G648" s="11">
        <v>0.89580000000000004</v>
      </c>
      <c r="H648" s="11">
        <v>0.14299999999999999</v>
      </c>
      <c r="I648" s="11">
        <v>0.21560000000000001</v>
      </c>
      <c r="J648" s="12">
        <v>0.26680896478121663</v>
      </c>
      <c r="K648" s="12">
        <v>0.29562433297758806</v>
      </c>
      <c r="L648" s="7"/>
      <c r="M648" s="7"/>
      <c r="N648" s="7"/>
    </row>
    <row r="649" spans="1:16">
      <c r="A649" s="13" t="s">
        <v>172</v>
      </c>
      <c r="B649" s="8" t="s">
        <v>77</v>
      </c>
      <c r="C649" s="14" t="s">
        <v>64</v>
      </c>
      <c r="D649" s="8">
        <v>2014</v>
      </c>
      <c r="E649" s="14">
        <v>2014</v>
      </c>
      <c r="F649" s="14" t="s">
        <v>103</v>
      </c>
      <c r="G649" s="11">
        <v>0.97399999999999998</v>
      </c>
      <c r="H649" s="11">
        <v>2.3599999999999999E-2</v>
      </c>
      <c r="I649" s="11">
        <v>0.10879999999999999</v>
      </c>
      <c r="J649" s="12">
        <v>7.215007215007215E-3</v>
      </c>
      <c r="K649" s="12">
        <v>6.3131313131313135E-2</v>
      </c>
      <c r="L649" s="7"/>
      <c r="M649" s="7"/>
      <c r="N649" s="7"/>
    </row>
    <row r="650" spans="1:16">
      <c r="A650" s="13" t="s">
        <v>173</v>
      </c>
      <c r="B650" s="8" t="s">
        <v>77</v>
      </c>
      <c r="C650" s="14" t="s">
        <v>64</v>
      </c>
      <c r="D650" s="8">
        <v>2014</v>
      </c>
      <c r="E650" s="14">
        <v>2014</v>
      </c>
      <c r="F650" s="14" t="s">
        <v>103</v>
      </c>
      <c r="G650" s="11">
        <v>0.73370000000000002</v>
      </c>
      <c r="H650" s="11">
        <v>9.9400000000000002E-2</v>
      </c>
      <c r="I650" s="11">
        <v>0.18110000000000001</v>
      </c>
      <c r="J650" s="12">
        <v>6.0699588477366256E-2</v>
      </c>
      <c r="K650" s="12">
        <v>0.10946502057613169</v>
      </c>
      <c r="L650" s="7"/>
      <c r="M650" s="7"/>
      <c r="N650" s="7"/>
      <c r="O650" s="7"/>
      <c r="P650" s="7"/>
    </row>
    <row r="651" spans="1:16">
      <c r="A651" s="13" t="s">
        <v>174</v>
      </c>
      <c r="B651" s="8" t="s">
        <v>78</v>
      </c>
      <c r="C651" s="14" t="s">
        <v>64</v>
      </c>
      <c r="D651" s="8">
        <v>2014</v>
      </c>
      <c r="E651" s="14">
        <v>2014</v>
      </c>
      <c r="F651" s="14" t="s">
        <v>103</v>
      </c>
      <c r="G651" s="11">
        <v>0.84560000000000002</v>
      </c>
      <c r="H651" s="11">
        <v>0.1764</v>
      </c>
      <c r="I651" s="11">
        <v>0.26329999999999998</v>
      </c>
      <c r="J651" s="12">
        <v>0.28166745618190431</v>
      </c>
      <c r="K651" s="12">
        <v>0.32780672666982474</v>
      </c>
      <c r="L651" s="7"/>
      <c r="M651" s="7"/>
      <c r="N651" s="7"/>
      <c r="O651" s="7"/>
      <c r="P651" s="7"/>
    </row>
    <row r="652" spans="1:16">
      <c r="A652" s="13" t="s">
        <v>175</v>
      </c>
      <c r="B652" s="8" t="s">
        <v>78</v>
      </c>
      <c r="C652" s="14" t="s">
        <v>64</v>
      </c>
      <c r="D652" s="8">
        <v>2014</v>
      </c>
      <c r="E652" s="14">
        <v>2014</v>
      </c>
      <c r="F652" s="14" t="s">
        <v>103</v>
      </c>
      <c r="G652" s="11">
        <v>0.90780000000000005</v>
      </c>
      <c r="H652" s="11">
        <v>0.18410000000000001</v>
      </c>
      <c r="I652" s="11">
        <v>0.2442</v>
      </c>
      <c r="J652" s="12">
        <v>0.25990675990675993</v>
      </c>
      <c r="K652" s="12">
        <v>0.28263403263403264</v>
      </c>
      <c r="L652" s="7"/>
      <c r="M652" s="7"/>
      <c r="N652" s="7"/>
      <c r="O652" s="7"/>
      <c r="P652" s="7"/>
    </row>
    <row r="653" spans="1:16">
      <c r="A653" s="13" t="s">
        <v>176</v>
      </c>
      <c r="B653" s="8" t="s">
        <v>78</v>
      </c>
      <c r="C653" s="14" t="s">
        <v>64</v>
      </c>
      <c r="D653" s="8">
        <v>2014</v>
      </c>
      <c r="E653" s="14">
        <v>2014</v>
      </c>
      <c r="F653" s="14" t="s">
        <v>103</v>
      </c>
      <c r="G653" s="11">
        <v>0.93200000000000005</v>
      </c>
      <c r="H653" s="11">
        <v>0.1125</v>
      </c>
      <c r="I653" s="11">
        <v>0.1699</v>
      </c>
      <c r="J653" s="12">
        <v>0.24359968968192397</v>
      </c>
      <c r="K653" s="12">
        <v>0.27230411171450736</v>
      </c>
      <c r="L653" s="7"/>
      <c r="M653" s="7"/>
      <c r="N653" s="7"/>
      <c r="O653" s="7"/>
      <c r="P653" s="7"/>
    </row>
    <row r="654" spans="1:16">
      <c r="A654" s="13" t="s">
        <v>177</v>
      </c>
      <c r="B654" s="8" t="s">
        <v>78</v>
      </c>
      <c r="C654" s="14" t="s">
        <v>64</v>
      </c>
      <c r="D654" s="8">
        <v>2014</v>
      </c>
      <c r="E654" s="14">
        <v>2014</v>
      </c>
      <c r="F654" s="14" t="s">
        <v>103</v>
      </c>
      <c r="G654" s="11">
        <v>0.87390000000000001</v>
      </c>
      <c r="H654" s="11">
        <v>0.12039999999999999</v>
      </c>
      <c r="I654" s="11">
        <v>0.17519999999999999</v>
      </c>
      <c r="J654" s="12">
        <v>0.14233576642335766</v>
      </c>
      <c r="K654" s="12">
        <v>0.17518248175182483</v>
      </c>
      <c r="L654" s="7"/>
      <c r="M654" s="7"/>
      <c r="N654" s="7"/>
      <c r="O654" s="7"/>
      <c r="P654" s="7"/>
    </row>
    <row r="655" spans="1:16">
      <c r="A655" s="13" t="s">
        <v>178</v>
      </c>
      <c r="B655" s="8" t="s">
        <v>77</v>
      </c>
      <c r="C655" s="14" t="s">
        <v>64</v>
      </c>
      <c r="D655" s="8">
        <v>2014</v>
      </c>
      <c r="E655" s="14">
        <v>2014</v>
      </c>
      <c r="F655" s="14" t="s">
        <v>103</v>
      </c>
      <c r="G655" s="11">
        <v>0.96730000000000005</v>
      </c>
      <c r="H655" s="11">
        <v>0.2114</v>
      </c>
      <c r="I655" s="11">
        <v>0.32619999999999999</v>
      </c>
      <c r="J655" s="12">
        <v>0.13852178169358786</v>
      </c>
      <c r="K655" s="12">
        <v>0.20107684777288301</v>
      </c>
      <c r="L655" s="7"/>
      <c r="M655" s="7"/>
      <c r="N655" s="7"/>
      <c r="O655" s="7"/>
      <c r="P655" s="7"/>
    </row>
    <row r="656" spans="1:16">
      <c r="A656" s="13" t="s">
        <v>179</v>
      </c>
      <c r="B656" s="8" t="s">
        <v>78</v>
      </c>
      <c r="C656" s="14" t="s">
        <v>64</v>
      </c>
      <c r="D656" s="8">
        <v>2014</v>
      </c>
      <c r="E656" s="14">
        <v>2014</v>
      </c>
      <c r="F656" s="14" t="s">
        <v>103</v>
      </c>
      <c r="G656" s="11">
        <v>0.91159999999999997</v>
      </c>
      <c r="H656" s="11">
        <v>0.13450000000000001</v>
      </c>
      <c r="I656" s="11">
        <v>0.21390000000000001</v>
      </c>
      <c r="J656" s="12">
        <v>0.24816625916870416</v>
      </c>
      <c r="K656" s="12">
        <v>0.27750611246943763</v>
      </c>
      <c r="L656" s="7"/>
      <c r="M656" s="7"/>
      <c r="N656" s="7"/>
      <c r="O656" s="7"/>
      <c r="P656" s="7"/>
    </row>
    <row r="657" spans="1:16">
      <c r="A657" s="13" t="s">
        <v>180</v>
      </c>
      <c r="B657" s="8" t="s">
        <v>77</v>
      </c>
      <c r="C657" s="14" t="s">
        <v>64</v>
      </c>
      <c r="D657" s="8">
        <v>2014</v>
      </c>
      <c r="E657" s="14">
        <v>2014</v>
      </c>
      <c r="F657" s="14" t="s">
        <v>103</v>
      </c>
      <c r="G657" s="11">
        <v>0.93540000000000001</v>
      </c>
      <c r="H657" s="11">
        <v>0.13780000000000001</v>
      </c>
      <c r="I657" s="11">
        <v>0.2472</v>
      </c>
      <c r="J657" s="12">
        <v>9.4953454189122974E-2</v>
      </c>
      <c r="K657" s="12">
        <v>0.1563939245467908</v>
      </c>
      <c r="L657" s="7"/>
      <c r="M657" s="7"/>
      <c r="N657" s="7"/>
      <c r="O657" s="7"/>
      <c r="P657" s="7"/>
    </row>
    <row r="658" spans="1:16">
      <c r="A658" s="13" t="s">
        <v>181</v>
      </c>
      <c r="B658" s="8" t="s">
        <v>77</v>
      </c>
      <c r="C658" s="14" t="s">
        <v>64</v>
      </c>
      <c r="D658" s="8">
        <v>2014</v>
      </c>
      <c r="E658" s="14">
        <v>2014</v>
      </c>
      <c r="F658" s="14" t="s">
        <v>103</v>
      </c>
      <c r="G658" s="11">
        <v>0.89410000000000001</v>
      </c>
      <c r="H658" s="11">
        <v>0.107</v>
      </c>
      <c r="I658" s="11">
        <v>0.17979999999999999</v>
      </c>
      <c r="J658" s="12">
        <v>6.1641648035771317E-2</v>
      </c>
      <c r="K658" s="12">
        <v>0.10220376876397318</v>
      </c>
      <c r="L658" s="7"/>
      <c r="M658" s="7"/>
      <c r="N658" s="7"/>
      <c r="O658" s="7"/>
      <c r="P658" s="7"/>
    </row>
    <row r="659" spans="1:16">
      <c r="A659" s="13" t="s">
        <v>182</v>
      </c>
      <c r="B659" s="8" t="s">
        <v>78</v>
      </c>
      <c r="C659" s="14" t="s">
        <v>64</v>
      </c>
      <c r="D659" s="8">
        <v>2014</v>
      </c>
      <c r="E659" s="14">
        <v>2014</v>
      </c>
      <c r="F659" s="14" t="s">
        <v>103</v>
      </c>
      <c r="G659" s="11">
        <v>0.95099999999999996</v>
      </c>
      <c r="H659" s="11">
        <v>0.17280000000000001</v>
      </c>
      <c r="I659" s="11">
        <v>0.23300000000000001</v>
      </c>
      <c r="J659" s="12">
        <v>0.35394809497515184</v>
      </c>
      <c r="K659" s="12">
        <v>0.37990060739922693</v>
      </c>
      <c r="L659" s="7"/>
      <c r="M659" s="7"/>
      <c r="N659" s="7"/>
      <c r="O659" s="7"/>
      <c r="P659" s="7"/>
    </row>
    <row r="660" spans="1:16">
      <c r="A660" s="56" t="s">
        <v>183</v>
      </c>
      <c r="B660" s="8" t="s">
        <v>66</v>
      </c>
      <c r="C660" s="14" t="s">
        <v>65</v>
      </c>
      <c r="D660" s="8">
        <v>2014</v>
      </c>
      <c r="E660" s="14">
        <v>2015</v>
      </c>
      <c r="F660" s="14" t="s">
        <v>103</v>
      </c>
      <c r="G660" s="11">
        <v>0.93330000000000002</v>
      </c>
      <c r="H660" s="11">
        <v>0.1424</v>
      </c>
      <c r="I660" s="11">
        <v>0.2341</v>
      </c>
      <c r="J660" s="11">
        <v>0.12859999999999999</v>
      </c>
      <c r="K660" s="11">
        <v>0.1618</v>
      </c>
      <c r="L660" s="7"/>
      <c r="M660" s="7"/>
      <c r="N660" s="7"/>
      <c r="O660" s="7"/>
      <c r="P660" s="7"/>
    </row>
    <row r="661" spans="1:16">
      <c r="A661" s="56" t="s">
        <v>184</v>
      </c>
      <c r="B661" s="8" t="s">
        <v>77</v>
      </c>
      <c r="C661" s="14" t="s">
        <v>65</v>
      </c>
      <c r="D661" s="8">
        <v>2014</v>
      </c>
      <c r="E661" s="14">
        <v>2015</v>
      </c>
      <c r="F661" s="14" t="s">
        <v>103</v>
      </c>
      <c r="G661" s="11">
        <v>0.86770000000000003</v>
      </c>
      <c r="H661" s="11">
        <v>0.1168</v>
      </c>
      <c r="I661" s="11">
        <v>0.2281</v>
      </c>
      <c r="J661" s="11">
        <v>8.8300000000000003E-2</v>
      </c>
      <c r="K661" s="11">
        <v>0.15740000000000001</v>
      </c>
      <c r="L661" s="7"/>
      <c r="M661" s="7"/>
      <c r="N661" s="7"/>
      <c r="O661" s="7"/>
      <c r="P661" s="7"/>
    </row>
    <row r="662" spans="1:16">
      <c r="A662" s="56" t="s">
        <v>185</v>
      </c>
      <c r="B662" s="8" t="s">
        <v>78</v>
      </c>
      <c r="C662" s="14" t="s">
        <v>65</v>
      </c>
      <c r="D662" s="8">
        <v>2014</v>
      </c>
      <c r="E662" s="14">
        <v>2015</v>
      </c>
      <c r="F662" s="14" t="s">
        <v>103</v>
      </c>
      <c r="G662" s="11">
        <v>0.77780000000000005</v>
      </c>
      <c r="H662" s="11">
        <v>0.04</v>
      </c>
      <c r="I662" s="11">
        <v>0.12</v>
      </c>
      <c r="J662" s="11">
        <v>0.08</v>
      </c>
      <c r="K662" s="11">
        <v>0.12</v>
      </c>
      <c r="L662" s="7"/>
      <c r="M662" s="7"/>
      <c r="N662" s="7"/>
      <c r="O662" s="7"/>
      <c r="P662" s="7"/>
    </row>
    <row r="663" spans="1:16">
      <c r="A663" s="56" t="s">
        <v>186</v>
      </c>
      <c r="B663" s="8" t="s">
        <v>78</v>
      </c>
      <c r="C663" s="14" t="s">
        <v>65</v>
      </c>
      <c r="D663" s="8">
        <v>2014</v>
      </c>
      <c r="E663" s="14">
        <v>2015</v>
      </c>
      <c r="F663" s="14" t="s">
        <v>103</v>
      </c>
      <c r="G663" s="11">
        <v>0.9405</v>
      </c>
      <c r="H663" s="11">
        <v>0.17119999999999999</v>
      </c>
      <c r="I663" s="11">
        <v>0.2626</v>
      </c>
      <c r="J663" s="11">
        <v>0.27629999999999999</v>
      </c>
      <c r="K663" s="11">
        <v>0.3196</v>
      </c>
      <c r="L663" s="7"/>
      <c r="M663" s="7"/>
      <c r="N663" s="7"/>
      <c r="O663" s="7"/>
      <c r="P663" s="7"/>
    </row>
    <row r="664" spans="1:16">
      <c r="A664" s="56" t="s">
        <v>187</v>
      </c>
      <c r="B664" s="8" t="s">
        <v>78</v>
      </c>
      <c r="C664" s="14" t="s">
        <v>65</v>
      </c>
      <c r="D664" s="8">
        <v>2014</v>
      </c>
      <c r="E664" s="14">
        <v>2015</v>
      </c>
      <c r="F664" s="14" t="s">
        <v>103</v>
      </c>
      <c r="G664" s="11">
        <v>0.93969999999999998</v>
      </c>
      <c r="H664" s="11">
        <v>0.13300000000000001</v>
      </c>
      <c r="I664" s="11">
        <v>0.2137</v>
      </c>
      <c r="J664" s="11">
        <v>0.31119999999999998</v>
      </c>
      <c r="K664" s="11">
        <v>0.3448</v>
      </c>
      <c r="L664" s="7"/>
      <c r="M664" s="7"/>
      <c r="N664" s="7"/>
      <c r="O664" s="7"/>
      <c r="P664" s="7"/>
    </row>
    <row r="665" spans="1:16">
      <c r="A665" s="56" t="s">
        <v>188</v>
      </c>
      <c r="B665" s="8" t="s">
        <v>78</v>
      </c>
      <c r="C665" s="14" t="s">
        <v>65</v>
      </c>
      <c r="D665" s="8">
        <v>2014</v>
      </c>
      <c r="E665" s="14">
        <v>2015</v>
      </c>
      <c r="F665" s="14" t="s">
        <v>103</v>
      </c>
      <c r="G665" s="11">
        <v>0.95669999999999999</v>
      </c>
      <c r="H665" s="11">
        <v>0.1298</v>
      </c>
      <c r="I665" s="11">
        <v>0.2046</v>
      </c>
      <c r="J665" s="11">
        <v>0.21529999999999999</v>
      </c>
      <c r="K665" s="11">
        <v>0.2626</v>
      </c>
      <c r="L665" s="7"/>
      <c r="M665" s="7"/>
      <c r="N665" s="7"/>
      <c r="O665" s="7"/>
      <c r="P665" s="7"/>
    </row>
    <row r="666" spans="1:16">
      <c r="A666" s="56" t="s">
        <v>189</v>
      </c>
      <c r="B666" s="8" t="s">
        <v>78</v>
      </c>
      <c r="C666" s="14" t="s">
        <v>65</v>
      </c>
      <c r="D666" s="8">
        <v>2014</v>
      </c>
      <c r="E666" s="14">
        <v>2015</v>
      </c>
      <c r="F666" s="14" t="s">
        <v>103</v>
      </c>
      <c r="G666" s="11">
        <v>0.89659999999999995</v>
      </c>
      <c r="H666" s="11">
        <v>0.10979999999999999</v>
      </c>
      <c r="I666" s="11">
        <v>0.2311</v>
      </c>
      <c r="J666" s="11">
        <v>0.28410000000000002</v>
      </c>
      <c r="K666" s="11">
        <v>0.32200000000000001</v>
      </c>
      <c r="L666" s="7"/>
      <c r="M666" s="7"/>
      <c r="N666" s="7"/>
      <c r="O666" s="7"/>
      <c r="P666" s="7"/>
    </row>
    <row r="667" spans="1:16">
      <c r="A667" s="56" t="s">
        <v>190</v>
      </c>
      <c r="B667" s="8" t="s">
        <v>77</v>
      </c>
      <c r="C667" s="14" t="s">
        <v>65</v>
      </c>
      <c r="D667" s="8">
        <v>2014</v>
      </c>
      <c r="E667" s="14">
        <v>2015</v>
      </c>
      <c r="F667" s="14" t="s">
        <v>103</v>
      </c>
      <c r="G667" s="11">
        <v>0.94069999999999998</v>
      </c>
      <c r="H667" s="11">
        <v>9.1999999999999998E-2</v>
      </c>
      <c r="I667" s="11">
        <v>0.16819999999999999</v>
      </c>
      <c r="J667" s="11">
        <v>7.1199999999999999E-2</v>
      </c>
      <c r="K667" s="11">
        <v>0.1139</v>
      </c>
      <c r="L667" s="7"/>
      <c r="M667" s="7"/>
      <c r="N667" s="7"/>
      <c r="O667" s="7"/>
      <c r="P667" s="7"/>
    </row>
    <row r="668" spans="1:16">
      <c r="A668" s="56" t="s">
        <v>191</v>
      </c>
      <c r="B668" s="8" t="s">
        <v>78</v>
      </c>
      <c r="C668" s="14" t="s">
        <v>65</v>
      </c>
      <c r="D668" s="8">
        <v>2014</v>
      </c>
      <c r="E668" s="14">
        <v>2015</v>
      </c>
      <c r="F668" s="14" t="s">
        <v>103</v>
      </c>
      <c r="G668" s="11">
        <v>0.98960000000000004</v>
      </c>
      <c r="H668" s="11">
        <v>0.19500000000000001</v>
      </c>
      <c r="I668" s="11">
        <v>0.27479999999999999</v>
      </c>
      <c r="J668" s="11">
        <v>0.35820000000000002</v>
      </c>
      <c r="K668" s="11">
        <v>0.39539999999999997</v>
      </c>
      <c r="L668" s="7"/>
      <c r="M668" s="7"/>
      <c r="N668" s="7"/>
      <c r="O668" s="7"/>
      <c r="P668" s="7"/>
    </row>
    <row r="669" spans="1:16">
      <c r="A669" s="56" t="s">
        <v>192</v>
      </c>
      <c r="B669" s="8" t="s">
        <v>78</v>
      </c>
      <c r="C669" s="14" t="s">
        <v>65</v>
      </c>
      <c r="D669" s="8">
        <v>2014</v>
      </c>
      <c r="E669" s="14">
        <v>2015</v>
      </c>
      <c r="F669" s="14" t="s">
        <v>103</v>
      </c>
      <c r="G669" s="11">
        <v>0.94289999999999996</v>
      </c>
      <c r="H669" s="11">
        <v>0.1124</v>
      </c>
      <c r="I669" s="11">
        <v>0.193</v>
      </c>
      <c r="J669" s="11">
        <v>0.20030000000000001</v>
      </c>
      <c r="K669" s="11">
        <v>0.2311</v>
      </c>
      <c r="L669" s="7"/>
      <c r="M669" s="7"/>
      <c r="N669" s="7"/>
      <c r="O669" s="7"/>
      <c r="P669" s="7"/>
    </row>
    <row r="670" spans="1:16">
      <c r="A670" s="13" t="s">
        <v>134</v>
      </c>
      <c r="B670" s="8" t="s">
        <v>77</v>
      </c>
      <c r="C670" s="14" t="s">
        <v>65</v>
      </c>
      <c r="D670" s="8">
        <v>2014</v>
      </c>
      <c r="E670" s="14">
        <v>2015</v>
      </c>
      <c r="F670" s="14" t="s">
        <v>103</v>
      </c>
      <c r="G670" s="11">
        <v>0.96389999999999998</v>
      </c>
      <c r="H670" s="11">
        <v>0.1517</v>
      </c>
      <c r="I670" s="11">
        <v>0.2757</v>
      </c>
      <c r="J670" s="11">
        <v>0.10929999999999999</v>
      </c>
      <c r="K670" s="11">
        <v>0.1653</v>
      </c>
      <c r="L670" s="7"/>
      <c r="M670" s="7"/>
      <c r="N670" s="7"/>
      <c r="O670" s="7"/>
      <c r="P670" s="7"/>
    </row>
    <row r="671" spans="1:16">
      <c r="A671" s="13" t="s">
        <v>135</v>
      </c>
      <c r="B671" s="8" t="s">
        <v>78</v>
      </c>
      <c r="C671" s="14" t="s">
        <v>65</v>
      </c>
      <c r="D671" s="8">
        <v>2014</v>
      </c>
      <c r="E671" s="14">
        <v>2015</v>
      </c>
      <c r="F671" s="14" t="s">
        <v>103</v>
      </c>
      <c r="G671" s="11">
        <v>0.98519999999999996</v>
      </c>
      <c r="H671" s="11">
        <v>0.1522</v>
      </c>
      <c r="I671" s="11">
        <v>0.24590000000000001</v>
      </c>
      <c r="J671" s="11">
        <v>0.19670000000000001</v>
      </c>
      <c r="K671" s="11">
        <v>0.2389</v>
      </c>
      <c r="L671" s="7"/>
      <c r="M671" s="7"/>
      <c r="N671" s="7"/>
      <c r="O671" s="7"/>
      <c r="P671" s="7"/>
    </row>
    <row r="672" spans="1:16">
      <c r="A672" s="13" t="s">
        <v>136</v>
      </c>
      <c r="B672" s="8" t="s">
        <v>78</v>
      </c>
      <c r="C672" s="14" t="s">
        <v>65</v>
      </c>
      <c r="D672" s="8">
        <v>2014</v>
      </c>
      <c r="E672" s="14">
        <v>2015</v>
      </c>
      <c r="F672" s="14" t="s">
        <v>103</v>
      </c>
      <c r="G672" s="11">
        <v>0.9052</v>
      </c>
      <c r="H672" s="11">
        <v>0.1099</v>
      </c>
      <c r="I672" s="11">
        <v>0.17299999999999999</v>
      </c>
      <c r="J672" s="11">
        <v>0.20849999999999999</v>
      </c>
      <c r="K672" s="11">
        <v>0.23280000000000001</v>
      </c>
      <c r="L672" s="7"/>
      <c r="M672" s="7"/>
      <c r="N672" s="7"/>
      <c r="O672" s="7"/>
      <c r="P672" s="7"/>
    </row>
    <row r="673" spans="1:16">
      <c r="A673" s="13" t="s">
        <v>137</v>
      </c>
      <c r="B673" s="8" t="s">
        <v>78</v>
      </c>
      <c r="C673" s="14" t="s">
        <v>65</v>
      </c>
      <c r="D673" s="8">
        <v>2014</v>
      </c>
      <c r="E673" s="14">
        <v>2015</v>
      </c>
      <c r="F673" s="14" t="s">
        <v>103</v>
      </c>
      <c r="G673" s="11">
        <v>0.89500000000000002</v>
      </c>
      <c r="H673" s="11">
        <v>0.14749999999999999</v>
      </c>
      <c r="I673" s="11">
        <v>0.21759999999999999</v>
      </c>
      <c r="J673" s="11">
        <v>0.20380000000000001</v>
      </c>
      <c r="K673" s="11">
        <v>0.22939999999999999</v>
      </c>
      <c r="L673" s="7"/>
      <c r="M673" s="7"/>
      <c r="N673" s="7"/>
      <c r="O673" s="7"/>
      <c r="P673" s="7"/>
    </row>
    <row r="674" spans="1:16">
      <c r="A674" s="13" t="s">
        <v>138</v>
      </c>
      <c r="B674" s="8" t="s">
        <v>78</v>
      </c>
      <c r="C674" s="14" t="s">
        <v>65</v>
      </c>
      <c r="D674" s="8">
        <v>2014</v>
      </c>
      <c r="E674" s="14">
        <v>2015</v>
      </c>
      <c r="F674" s="14" t="s">
        <v>103</v>
      </c>
      <c r="G674" s="11">
        <v>0.92930000000000001</v>
      </c>
      <c r="H674" s="11">
        <v>0.11849999999999999</v>
      </c>
      <c r="I674" s="11">
        <v>0.2195</v>
      </c>
      <c r="J674" s="11">
        <v>0.31009999999999999</v>
      </c>
      <c r="K674" s="11">
        <v>0.33800000000000002</v>
      </c>
      <c r="L674" s="7"/>
      <c r="M674" s="7"/>
      <c r="N674" s="7"/>
      <c r="O674" s="7"/>
      <c r="P674" s="7"/>
    </row>
    <row r="675" spans="1:16">
      <c r="A675" s="13" t="s">
        <v>139</v>
      </c>
      <c r="B675" s="8" t="s">
        <v>78</v>
      </c>
      <c r="C675" s="14" t="s">
        <v>65</v>
      </c>
      <c r="D675" s="8">
        <v>2014</v>
      </c>
      <c r="E675" s="14">
        <v>2015</v>
      </c>
      <c r="F675" s="14" t="s">
        <v>103</v>
      </c>
      <c r="G675" s="11">
        <v>0.92030000000000001</v>
      </c>
      <c r="H675" s="11">
        <v>0.2114</v>
      </c>
      <c r="I675" s="11">
        <v>0.30959999999999999</v>
      </c>
      <c r="J675" s="11">
        <v>0.20930000000000001</v>
      </c>
      <c r="K675" s="11">
        <v>0.24990000000000001</v>
      </c>
      <c r="L675" s="7"/>
      <c r="M675" s="7"/>
      <c r="N675" s="7"/>
      <c r="O675" s="7"/>
      <c r="P675" s="7"/>
    </row>
    <row r="676" spans="1:16">
      <c r="A676" s="13" t="s">
        <v>140</v>
      </c>
      <c r="B676" s="8" t="s">
        <v>78</v>
      </c>
      <c r="C676" s="14" t="s">
        <v>65</v>
      </c>
      <c r="D676" s="8">
        <v>2014</v>
      </c>
      <c r="E676" s="14">
        <v>2015</v>
      </c>
      <c r="F676" s="14" t="s">
        <v>103</v>
      </c>
      <c r="G676" s="11">
        <v>0.9345</v>
      </c>
      <c r="H676" s="11">
        <v>0.2172</v>
      </c>
      <c r="I676" s="11">
        <v>0.31830000000000003</v>
      </c>
      <c r="J676" s="11">
        <v>0.33660000000000001</v>
      </c>
      <c r="K676" s="11">
        <v>0.36680000000000001</v>
      </c>
      <c r="L676" s="7"/>
      <c r="M676" s="7"/>
      <c r="N676" s="7"/>
      <c r="O676" s="7"/>
      <c r="P676" s="7"/>
    </row>
    <row r="677" spans="1:16">
      <c r="A677" s="13" t="s">
        <v>141</v>
      </c>
      <c r="B677" s="8" t="s">
        <v>78</v>
      </c>
      <c r="C677" s="14" t="s">
        <v>65</v>
      </c>
      <c r="D677" s="8">
        <v>2014</v>
      </c>
      <c r="E677" s="14">
        <v>2015</v>
      </c>
      <c r="F677" s="14" t="s">
        <v>103</v>
      </c>
      <c r="G677" s="11">
        <v>0.9234</v>
      </c>
      <c r="H677" s="11">
        <v>6.9500000000000006E-2</v>
      </c>
      <c r="I677" s="11">
        <v>0.14810000000000001</v>
      </c>
      <c r="J677" s="11">
        <v>0.31219999999999998</v>
      </c>
      <c r="K677" s="11">
        <v>0.36280000000000001</v>
      </c>
      <c r="L677" s="7"/>
      <c r="M677" s="7"/>
      <c r="N677" s="7"/>
      <c r="O677" s="7"/>
      <c r="P677" s="7"/>
    </row>
    <row r="678" spans="1:16">
      <c r="A678" s="13" t="s">
        <v>142</v>
      </c>
      <c r="B678" s="8" t="s">
        <v>78</v>
      </c>
      <c r="C678" s="14" t="s">
        <v>65</v>
      </c>
      <c r="D678" s="8">
        <v>2014</v>
      </c>
      <c r="E678" s="14">
        <v>2015</v>
      </c>
      <c r="F678" s="14" t="s">
        <v>103</v>
      </c>
      <c r="G678" s="11">
        <v>0.77580000000000005</v>
      </c>
      <c r="H678" s="11">
        <v>8.7900000000000006E-2</v>
      </c>
      <c r="I678" s="11">
        <v>0.1401</v>
      </c>
      <c r="J678" s="11">
        <v>0.20669999999999999</v>
      </c>
      <c r="K678" s="11">
        <v>0.23749999999999999</v>
      </c>
      <c r="L678" s="7"/>
      <c r="M678" s="7"/>
      <c r="N678" s="7"/>
      <c r="O678" s="7"/>
      <c r="P678" s="7"/>
    </row>
    <row r="679" spans="1:16">
      <c r="A679" s="13" t="s">
        <v>143</v>
      </c>
      <c r="B679" s="8" t="s">
        <v>79</v>
      </c>
      <c r="C679" s="14" t="s">
        <v>65</v>
      </c>
      <c r="D679" s="8">
        <v>2014</v>
      </c>
      <c r="E679" s="14">
        <v>2015</v>
      </c>
      <c r="F679" s="14" t="s">
        <v>103</v>
      </c>
      <c r="G679" s="11">
        <v>0.9294</v>
      </c>
      <c r="H679" s="11">
        <v>0.12180000000000001</v>
      </c>
      <c r="I679" s="11">
        <v>0.21</v>
      </c>
      <c r="J679" s="11">
        <v>8.2000000000000007E-3</v>
      </c>
      <c r="K679" s="11">
        <v>1.12E-2</v>
      </c>
      <c r="L679" s="7"/>
      <c r="M679" s="7"/>
      <c r="N679" s="7"/>
      <c r="O679" s="7"/>
      <c r="P679" s="7"/>
    </row>
    <row r="680" spans="1:16">
      <c r="A680" s="13" t="s">
        <v>144</v>
      </c>
      <c r="B680" s="8" t="s">
        <v>78</v>
      </c>
      <c r="C680" s="14" t="s">
        <v>65</v>
      </c>
      <c r="D680" s="8">
        <v>2014</v>
      </c>
      <c r="E680" s="14">
        <v>2015</v>
      </c>
      <c r="F680" s="14" t="s">
        <v>103</v>
      </c>
      <c r="G680" s="11">
        <v>0.88439999999999996</v>
      </c>
      <c r="H680" s="11">
        <v>0.17430000000000001</v>
      </c>
      <c r="I680" s="11">
        <v>0.28100000000000003</v>
      </c>
      <c r="J680" s="11">
        <v>0.2326</v>
      </c>
      <c r="K680" s="11">
        <v>0.26650000000000001</v>
      </c>
      <c r="L680" s="7"/>
      <c r="M680" s="7"/>
      <c r="N680" s="7"/>
      <c r="O680" s="7"/>
      <c r="P680" s="7"/>
    </row>
    <row r="681" spans="1:16">
      <c r="A681" s="13" t="s">
        <v>145</v>
      </c>
      <c r="B681" s="8" t="s">
        <v>78</v>
      </c>
      <c r="C681" s="14" t="s">
        <v>65</v>
      </c>
      <c r="D681" s="8">
        <v>2014</v>
      </c>
      <c r="E681" s="14">
        <v>2015</v>
      </c>
      <c r="F681" s="14" t="s">
        <v>103</v>
      </c>
      <c r="G681" s="11">
        <v>0.93959999999999999</v>
      </c>
      <c r="H681" s="11">
        <v>0.1464</v>
      </c>
      <c r="I681" s="11">
        <v>0.22620000000000001</v>
      </c>
      <c r="J681" s="11">
        <v>0.2276</v>
      </c>
      <c r="K681" s="11">
        <v>0.26369999999999999</v>
      </c>
      <c r="L681" s="7"/>
      <c r="M681" s="7"/>
      <c r="N681" s="7"/>
      <c r="O681" s="7"/>
      <c r="P681" s="7"/>
    </row>
    <row r="682" spans="1:16">
      <c r="A682" s="13" t="s">
        <v>146</v>
      </c>
      <c r="B682" s="8" t="s">
        <v>78</v>
      </c>
      <c r="C682" s="14" t="s">
        <v>65</v>
      </c>
      <c r="D682" s="8">
        <v>2014</v>
      </c>
      <c r="E682" s="14">
        <v>2015</v>
      </c>
      <c r="F682" s="14" t="s">
        <v>103</v>
      </c>
      <c r="G682" s="11">
        <v>0.92589999999999995</v>
      </c>
      <c r="H682" s="11">
        <v>0.1822</v>
      </c>
      <c r="I682" s="11">
        <v>0.26390000000000002</v>
      </c>
      <c r="J682" s="11">
        <v>0.18959999999999999</v>
      </c>
      <c r="K682" s="11">
        <v>0.2082</v>
      </c>
      <c r="L682" s="7"/>
      <c r="M682" s="7"/>
      <c r="N682" s="7"/>
      <c r="O682" s="7"/>
      <c r="P682" s="7"/>
    </row>
    <row r="683" spans="1:16">
      <c r="A683" s="13" t="s">
        <v>147</v>
      </c>
      <c r="B683" s="8" t="s">
        <v>78</v>
      </c>
      <c r="C683" s="14" t="s">
        <v>65</v>
      </c>
      <c r="D683" s="8">
        <v>2014</v>
      </c>
      <c r="E683" s="14">
        <v>2015</v>
      </c>
      <c r="F683" s="14" t="s">
        <v>103</v>
      </c>
      <c r="G683" s="11">
        <v>0.96519999999999995</v>
      </c>
      <c r="H683" s="11">
        <v>0.1716</v>
      </c>
      <c r="I683" s="11">
        <v>0.29160000000000003</v>
      </c>
      <c r="J683" s="11">
        <v>0.35520000000000002</v>
      </c>
      <c r="K683" s="11">
        <v>0.42609999999999998</v>
      </c>
      <c r="L683" s="7"/>
      <c r="M683" s="7"/>
      <c r="N683" s="7"/>
      <c r="O683" s="7"/>
      <c r="P683" s="7"/>
    </row>
    <row r="684" spans="1:16">
      <c r="A684" s="13" t="s">
        <v>148</v>
      </c>
      <c r="B684" s="8" t="s">
        <v>78</v>
      </c>
      <c r="C684" s="14" t="s">
        <v>65</v>
      </c>
      <c r="D684" s="8">
        <v>2014</v>
      </c>
      <c r="E684" s="14">
        <v>2015</v>
      </c>
      <c r="F684" s="14" t="s">
        <v>103</v>
      </c>
      <c r="G684" s="11">
        <v>0.95030000000000003</v>
      </c>
      <c r="H684" s="11">
        <v>0.17349999999999999</v>
      </c>
      <c r="I684" s="11">
        <v>0.28899999999999998</v>
      </c>
      <c r="J684" s="11">
        <v>0.35320000000000001</v>
      </c>
      <c r="K684" s="11">
        <v>0.39600000000000002</v>
      </c>
      <c r="L684" s="7"/>
      <c r="M684" s="7"/>
      <c r="N684" s="7"/>
      <c r="O684" s="7"/>
      <c r="P684" s="7"/>
    </row>
    <row r="685" spans="1:16">
      <c r="A685" s="13" t="s">
        <v>149</v>
      </c>
      <c r="B685" s="8" t="s">
        <v>78</v>
      </c>
      <c r="C685" s="14" t="s">
        <v>65</v>
      </c>
      <c r="D685" s="8">
        <v>2014</v>
      </c>
      <c r="E685" s="14">
        <v>2015</v>
      </c>
      <c r="F685" s="14" t="s">
        <v>103</v>
      </c>
      <c r="G685" s="11">
        <v>0.89129999999999998</v>
      </c>
      <c r="H685" s="11">
        <v>0.17610000000000001</v>
      </c>
      <c r="I685" s="11">
        <v>0.30280000000000001</v>
      </c>
      <c r="J685" s="11">
        <v>0.27460000000000001</v>
      </c>
      <c r="K685" s="11">
        <v>0.30990000000000001</v>
      </c>
      <c r="L685" s="7"/>
      <c r="M685" s="7"/>
      <c r="N685" s="7"/>
      <c r="O685" s="7"/>
      <c r="P685" s="7"/>
    </row>
    <row r="686" spans="1:16">
      <c r="A686" s="13" t="s">
        <v>150</v>
      </c>
      <c r="B686" s="8" t="s">
        <v>78</v>
      </c>
      <c r="C686" s="14" t="s">
        <v>65</v>
      </c>
      <c r="D686" s="8">
        <v>2014</v>
      </c>
      <c r="E686" s="14">
        <v>2015</v>
      </c>
      <c r="F686" s="14" t="s">
        <v>103</v>
      </c>
      <c r="G686" s="11">
        <v>0.92369999999999997</v>
      </c>
      <c r="H686" s="11">
        <v>6.9099999999999995E-2</v>
      </c>
      <c r="I686" s="11">
        <v>0.1341</v>
      </c>
      <c r="J686" s="11">
        <v>6.9099999999999995E-2</v>
      </c>
      <c r="K686" s="11">
        <v>8.1299999999999997E-2</v>
      </c>
      <c r="L686" s="7"/>
      <c r="M686" s="7"/>
      <c r="N686" s="7"/>
      <c r="O686" s="7"/>
      <c r="P686" s="7"/>
    </row>
    <row r="687" spans="1:16">
      <c r="A687" s="13" t="s">
        <v>151</v>
      </c>
      <c r="B687" s="8" t="s">
        <v>78</v>
      </c>
      <c r="C687" s="14" t="s">
        <v>65</v>
      </c>
      <c r="D687" s="8">
        <v>2014</v>
      </c>
      <c r="E687" s="14">
        <v>2015</v>
      </c>
      <c r="F687" s="14" t="s">
        <v>103</v>
      </c>
      <c r="G687" s="11">
        <v>0.95409999999999995</v>
      </c>
      <c r="H687" s="11">
        <v>0.2283</v>
      </c>
      <c r="I687" s="11">
        <v>0.35249999999999998</v>
      </c>
      <c r="J687" s="11">
        <v>0.19309999999999999</v>
      </c>
      <c r="K687" s="11">
        <v>0.21859999999999999</v>
      </c>
      <c r="L687" s="7"/>
      <c r="M687" s="7"/>
      <c r="N687" s="7"/>
      <c r="O687" s="7"/>
      <c r="P687" s="7"/>
    </row>
    <row r="688" spans="1:16">
      <c r="A688" s="13" t="s">
        <v>152</v>
      </c>
      <c r="B688" s="8" t="s">
        <v>78</v>
      </c>
      <c r="C688" s="14" t="s">
        <v>65</v>
      </c>
      <c r="D688" s="8">
        <v>2014</v>
      </c>
      <c r="E688" s="14">
        <v>2015</v>
      </c>
      <c r="F688" s="14" t="s">
        <v>103</v>
      </c>
      <c r="G688" s="11">
        <v>0.95379999999999998</v>
      </c>
      <c r="H688" s="11">
        <v>0.113</v>
      </c>
      <c r="I688" s="11">
        <v>0.18329999999999999</v>
      </c>
      <c r="J688" s="11">
        <v>0.22889999999999999</v>
      </c>
      <c r="K688" s="11">
        <v>0.27450000000000002</v>
      </c>
      <c r="L688" s="7"/>
      <c r="M688" s="7"/>
      <c r="N688" s="7"/>
      <c r="O688" s="7"/>
      <c r="P688" s="7"/>
    </row>
    <row r="689" spans="1:16">
      <c r="A689" s="13" t="s">
        <v>153</v>
      </c>
      <c r="B689" s="8" t="s">
        <v>78</v>
      </c>
      <c r="C689" s="14" t="s">
        <v>65</v>
      </c>
      <c r="D689" s="8">
        <v>2014</v>
      </c>
      <c r="E689" s="14">
        <v>2015</v>
      </c>
      <c r="F689" s="14" t="s">
        <v>103</v>
      </c>
      <c r="G689" s="11">
        <v>0.8589</v>
      </c>
      <c r="H689" s="11">
        <v>0.1043</v>
      </c>
      <c r="I689" s="11">
        <v>0.192</v>
      </c>
      <c r="J689" s="11">
        <v>0.2215</v>
      </c>
      <c r="K689" s="11">
        <v>0.25459999999999999</v>
      </c>
      <c r="L689" s="7"/>
      <c r="M689" s="7"/>
      <c r="N689" s="7"/>
      <c r="O689" s="7"/>
      <c r="P689" s="7"/>
    </row>
    <row r="690" spans="1:16">
      <c r="A690" s="13" t="s">
        <v>154</v>
      </c>
      <c r="B690" s="8" t="s">
        <v>77</v>
      </c>
      <c r="C690" s="14" t="s">
        <v>65</v>
      </c>
      <c r="D690" s="8">
        <v>2014</v>
      </c>
      <c r="E690" s="14">
        <v>2015</v>
      </c>
      <c r="F690" s="14" t="s">
        <v>103</v>
      </c>
      <c r="G690" s="11">
        <v>0.99619999999999997</v>
      </c>
      <c r="H690" s="11">
        <v>0.1099</v>
      </c>
      <c r="I690" s="11">
        <v>0.1978</v>
      </c>
      <c r="J690" s="11">
        <v>8.5500000000000007E-2</v>
      </c>
      <c r="K690" s="11">
        <v>0.13089999999999999</v>
      </c>
      <c r="L690" s="7"/>
      <c r="M690" s="7"/>
      <c r="N690" s="7"/>
      <c r="O690" s="7"/>
      <c r="P690" s="7"/>
    </row>
    <row r="691" spans="1:16">
      <c r="A691" s="13" t="s">
        <v>155</v>
      </c>
      <c r="B691" s="8" t="s">
        <v>77</v>
      </c>
      <c r="C691" s="14" t="s">
        <v>65</v>
      </c>
      <c r="D691" s="8">
        <v>2014</v>
      </c>
      <c r="E691" s="14">
        <v>2015</v>
      </c>
      <c r="F691" s="14" t="s">
        <v>103</v>
      </c>
      <c r="G691" s="11">
        <v>0.97040000000000004</v>
      </c>
      <c r="H691" s="11">
        <v>0.1143</v>
      </c>
      <c r="I691" s="11">
        <v>0.19489999999999999</v>
      </c>
      <c r="J691" s="11">
        <v>0.1022</v>
      </c>
      <c r="K691" s="11">
        <v>0.14940000000000001</v>
      </c>
      <c r="L691" s="7"/>
      <c r="M691" s="7"/>
      <c r="N691" s="7"/>
      <c r="O691" s="7"/>
      <c r="P691" s="7"/>
    </row>
    <row r="692" spans="1:16">
      <c r="A692" s="13" t="s">
        <v>156</v>
      </c>
      <c r="B692" s="8" t="s">
        <v>78</v>
      </c>
      <c r="C692" s="14" t="s">
        <v>65</v>
      </c>
      <c r="D692" s="8">
        <v>2014</v>
      </c>
      <c r="E692" s="14">
        <v>2015</v>
      </c>
      <c r="F692" s="14" t="s">
        <v>103</v>
      </c>
      <c r="G692" s="11">
        <v>0.87390000000000001</v>
      </c>
      <c r="H692" s="11">
        <v>8.0199999999999994E-2</v>
      </c>
      <c r="I692" s="11">
        <v>0.14510000000000001</v>
      </c>
      <c r="J692" s="11">
        <v>0.23769999999999999</v>
      </c>
      <c r="K692" s="11">
        <v>0.25929999999999997</v>
      </c>
      <c r="L692" s="7"/>
      <c r="M692" s="7"/>
      <c r="N692" s="7"/>
      <c r="O692" s="7"/>
      <c r="P692" s="7"/>
    </row>
    <row r="693" spans="1:16">
      <c r="A693" s="13" t="s">
        <v>157</v>
      </c>
      <c r="B693" s="8" t="s">
        <v>78</v>
      </c>
      <c r="C693" s="14" t="s">
        <v>65</v>
      </c>
      <c r="D693" s="8">
        <v>2014</v>
      </c>
      <c r="E693" s="14">
        <v>2015</v>
      </c>
      <c r="F693" s="14" t="s">
        <v>103</v>
      </c>
      <c r="G693" s="11">
        <v>0.88639999999999997</v>
      </c>
      <c r="H693" s="11">
        <v>0.17560000000000001</v>
      </c>
      <c r="I693" s="11">
        <v>0.25600000000000001</v>
      </c>
      <c r="J693" s="11">
        <v>0.23760000000000001</v>
      </c>
      <c r="K693" s="11">
        <v>0.26910000000000001</v>
      </c>
      <c r="L693" s="7"/>
      <c r="M693" s="7"/>
      <c r="N693" s="7"/>
      <c r="O693" s="7"/>
      <c r="P693" s="7"/>
    </row>
    <row r="694" spans="1:16">
      <c r="A694" s="13" t="s">
        <v>158</v>
      </c>
      <c r="B694" s="8" t="s">
        <v>77</v>
      </c>
      <c r="C694" s="14" t="s">
        <v>65</v>
      </c>
      <c r="D694" s="8">
        <v>2014</v>
      </c>
      <c r="E694" s="14">
        <v>2015</v>
      </c>
      <c r="F694" s="14" t="s">
        <v>103</v>
      </c>
      <c r="G694" s="11">
        <v>0.98399999999999999</v>
      </c>
      <c r="H694" s="11">
        <v>0.11749999999999999</v>
      </c>
      <c r="I694" s="11">
        <v>0.19700000000000001</v>
      </c>
      <c r="J694" s="11">
        <v>9.0800000000000006E-2</v>
      </c>
      <c r="K694" s="11">
        <v>0.13789999999999999</v>
      </c>
      <c r="L694" s="7"/>
      <c r="M694" s="7"/>
      <c r="N694" s="7"/>
      <c r="O694" s="7"/>
      <c r="P694" s="7"/>
    </row>
    <row r="695" spans="1:16">
      <c r="A695" s="13" t="s">
        <v>159</v>
      </c>
      <c r="B695" s="8" t="s">
        <v>78</v>
      </c>
      <c r="C695" s="14" t="s">
        <v>65</v>
      </c>
      <c r="D695" s="8">
        <v>2014</v>
      </c>
      <c r="E695" s="14">
        <v>2015</v>
      </c>
      <c r="F695" s="14" t="s">
        <v>103</v>
      </c>
      <c r="G695" s="11">
        <v>0.95189999999999997</v>
      </c>
      <c r="H695" s="11">
        <v>0.15870000000000001</v>
      </c>
      <c r="I695" s="11">
        <v>0.28039999999999998</v>
      </c>
      <c r="J695" s="11">
        <v>0.35980000000000001</v>
      </c>
      <c r="K695" s="11">
        <v>0.39889999999999998</v>
      </c>
      <c r="L695" s="7"/>
      <c r="M695" s="7"/>
      <c r="N695" s="7"/>
      <c r="O695" s="7"/>
      <c r="P695" s="7"/>
    </row>
    <row r="696" spans="1:16">
      <c r="A696" s="13" t="s">
        <v>160</v>
      </c>
      <c r="B696" s="8" t="s">
        <v>78</v>
      </c>
      <c r="C696" s="14" t="s">
        <v>65</v>
      </c>
      <c r="D696" s="8">
        <v>2014</v>
      </c>
      <c r="E696" s="14">
        <v>2015</v>
      </c>
      <c r="F696" s="14" t="s">
        <v>103</v>
      </c>
      <c r="G696" s="11">
        <v>0.96309999999999996</v>
      </c>
      <c r="H696" s="11">
        <v>0.21929999999999999</v>
      </c>
      <c r="I696" s="11">
        <v>0.29630000000000001</v>
      </c>
      <c r="J696" s="11">
        <v>0.31979999999999997</v>
      </c>
      <c r="K696" s="11">
        <v>0.35220000000000001</v>
      </c>
      <c r="L696" s="7"/>
      <c r="M696" s="7"/>
      <c r="N696" s="7"/>
      <c r="O696" s="7"/>
      <c r="P696" s="7"/>
    </row>
    <row r="697" spans="1:16">
      <c r="A697" s="13" t="s">
        <v>161</v>
      </c>
      <c r="B697" s="8" t="s">
        <v>77</v>
      </c>
      <c r="C697" s="14" t="s">
        <v>65</v>
      </c>
      <c r="D697" s="8">
        <v>2014</v>
      </c>
      <c r="E697" s="14">
        <v>2015</v>
      </c>
      <c r="F697" s="14" t="s">
        <v>103</v>
      </c>
      <c r="G697" s="11">
        <v>0.97619999999999996</v>
      </c>
      <c r="H697" s="11">
        <v>0.15160000000000001</v>
      </c>
      <c r="I697" s="11">
        <v>0.2419</v>
      </c>
      <c r="J697" s="11">
        <v>8.7499999999999994E-2</v>
      </c>
      <c r="K697" s="11">
        <v>0.13239999999999999</v>
      </c>
      <c r="L697" s="7"/>
      <c r="M697" s="7"/>
      <c r="N697" s="7"/>
      <c r="O697" s="7"/>
      <c r="P697" s="7"/>
    </row>
    <row r="698" spans="1:16">
      <c r="A698" s="13" t="s">
        <v>162</v>
      </c>
      <c r="B698" s="8" t="s">
        <v>77</v>
      </c>
      <c r="C698" s="14" t="s">
        <v>65</v>
      </c>
      <c r="D698" s="8">
        <v>2014</v>
      </c>
      <c r="E698" s="14">
        <v>2015</v>
      </c>
      <c r="F698" s="14" t="s">
        <v>103</v>
      </c>
      <c r="G698" s="11">
        <v>0.86470000000000002</v>
      </c>
      <c r="H698" s="11">
        <v>0.1198</v>
      </c>
      <c r="I698" s="11">
        <v>0.20030000000000001</v>
      </c>
      <c r="J698" s="11">
        <v>0.1174</v>
      </c>
      <c r="K698" s="11">
        <v>0.1686</v>
      </c>
      <c r="L698" s="7"/>
      <c r="M698" s="7"/>
      <c r="N698" s="7"/>
      <c r="O698" s="7"/>
      <c r="P698" s="7"/>
    </row>
    <row r="699" spans="1:16">
      <c r="A699" s="13" t="s">
        <v>163</v>
      </c>
      <c r="B699" s="8" t="s">
        <v>78</v>
      </c>
      <c r="C699" s="14" t="s">
        <v>65</v>
      </c>
      <c r="D699" s="8">
        <v>2014</v>
      </c>
      <c r="E699" s="14">
        <v>2015</v>
      </c>
      <c r="F699" s="14" t="s">
        <v>103</v>
      </c>
      <c r="G699" s="11">
        <v>0.89170000000000005</v>
      </c>
      <c r="H699" s="11">
        <v>0.15459999999999999</v>
      </c>
      <c r="I699" s="11">
        <v>0.2329</v>
      </c>
      <c r="J699" s="11">
        <v>0.2727</v>
      </c>
      <c r="K699" s="11">
        <v>0.3054</v>
      </c>
      <c r="L699" s="7"/>
      <c r="M699" s="7"/>
      <c r="N699" s="7"/>
      <c r="O699" s="7"/>
      <c r="P699" s="7"/>
    </row>
    <row r="700" spans="1:16">
      <c r="A700" s="13" t="s">
        <v>164</v>
      </c>
      <c r="B700" s="8" t="s">
        <v>77</v>
      </c>
      <c r="C700" s="14" t="s">
        <v>65</v>
      </c>
      <c r="D700" s="8">
        <v>2014</v>
      </c>
      <c r="E700" s="14">
        <v>2015</v>
      </c>
      <c r="F700" s="14" t="s">
        <v>103</v>
      </c>
      <c r="G700" s="11">
        <v>0.92910000000000004</v>
      </c>
      <c r="H700" s="11">
        <v>7.17E-2</v>
      </c>
      <c r="I700" s="11">
        <v>0.16400000000000001</v>
      </c>
      <c r="J700" s="11">
        <v>6.3100000000000003E-2</v>
      </c>
      <c r="K700" s="11">
        <v>0.108</v>
      </c>
      <c r="L700" s="7"/>
      <c r="M700" s="7"/>
      <c r="N700" s="7"/>
      <c r="O700" s="7"/>
      <c r="P700" s="7"/>
    </row>
    <row r="701" spans="1:16">
      <c r="A701" s="13" t="s">
        <v>165</v>
      </c>
      <c r="B701" s="8" t="s">
        <v>77</v>
      </c>
      <c r="C701" s="14" t="s">
        <v>65</v>
      </c>
      <c r="D701" s="8">
        <v>2014</v>
      </c>
      <c r="E701" s="14">
        <v>2015</v>
      </c>
      <c r="F701" s="14" t="s">
        <v>103</v>
      </c>
      <c r="G701" s="11">
        <v>0.88919999999999999</v>
      </c>
      <c r="H701" s="11">
        <v>9.2299999999999993E-2</v>
      </c>
      <c r="I701" s="11">
        <v>0.1883</v>
      </c>
      <c r="J701" s="11">
        <v>7.4800000000000005E-2</v>
      </c>
      <c r="K701" s="11">
        <v>0.122</v>
      </c>
      <c r="L701" s="7"/>
      <c r="M701" s="7"/>
      <c r="N701" s="7"/>
      <c r="O701" s="7"/>
      <c r="P701" s="7"/>
    </row>
    <row r="702" spans="1:16">
      <c r="A702" s="13" t="s">
        <v>166</v>
      </c>
      <c r="B702" s="8" t="s">
        <v>77</v>
      </c>
      <c r="C702" s="14" t="s">
        <v>65</v>
      </c>
      <c r="D702" s="8">
        <v>2014</v>
      </c>
      <c r="E702" s="14">
        <v>2015</v>
      </c>
      <c r="F702" s="14" t="s">
        <v>103</v>
      </c>
      <c r="G702" s="11">
        <v>0.86409999999999998</v>
      </c>
      <c r="H702" s="11">
        <v>9.0399999999999994E-2</v>
      </c>
      <c r="I702" s="11">
        <v>0.19139999999999999</v>
      </c>
      <c r="J702" s="11">
        <v>6.5500000000000003E-2</v>
      </c>
      <c r="K702" s="11">
        <v>0.114</v>
      </c>
      <c r="L702" s="7"/>
      <c r="M702" s="7"/>
      <c r="N702" s="7"/>
      <c r="O702" s="7"/>
      <c r="P702" s="7"/>
    </row>
    <row r="703" spans="1:16">
      <c r="A703" s="13" t="s">
        <v>167</v>
      </c>
      <c r="B703" s="8" t="s">
        <v>77</v>
      </c>
      <c r="C703" s="14" t="s">
        <v>65</v>
      </c>
      <c r="D703" s="8">
        <v>2014</v>
      </c>
      <c r="E703" s="14">
        <v>2015</v>
      </c>
      <c r="F703" s="14" t="s">
        <v>103</v>
      </c>
      <c r="G703" s="11">
        <v>0.94389999999999996</v>
      </c>
      <c r="H703" s="11">
        <v>3.44E-2</v>
      </c>
      <c r="I703" s="11">
        <v>0.1416</v>
      </c>
      <c r="J703" s="11">
        <v>1.2999999999999999E-2</v>
      </c>
      <c r="K703" s="11">
        <v>5.7200000000000001E-2</v>
      </c>
      <c r="L703" s="7"/>
      <c r="M703" s="7"/>
      <c r="N703" s="7"/>
      <c r="O703" s="7"/>
      <c r="P703" s="7"/>
    </row>
    <row r="704" spans="1:16">
      <c r="A704" s="13" t="s">
        <v>168</v>
      </c>
      <c r="B704" s="8" t="s">
        <v>77</v>
      </c>
      <c r="C704" s="14" t="s">
        <v>65</v>
      </c>
      <c r="D704" s="8">
        <v>2014</v>
      </c>
      <c r="E704" s="14">
        <v>2015</v>
      </c>
      <c r="F704" s="14" t="s">
        <v>103</v>
      </c>
      <c r="G704" s="11">
        <v>0.97319999999999995</v>
      </c>
      <c r="H704" s="11">
        <v>2.63E-2</v>
      </c>
      <c r="I704" s="11">
        <v>0.1222</v>
      </c>
      <c r="J704" s="11">
        <v>9.5999999999999992E-3</v>
      </c>
      <c r="K704" s="11">
        <v>5.2299999999999999E-2</v>
      </c>
      <c r="L704" s="7"/>
      <c r="M704" s="7"/>
      <c r="N704" s="7"/>
      <c r="O704" s="7"/>
      <c r="P704" s="7"/>
    </row>
    <row r="705" spans="1:16">
      <c r="A705" s="13" t="s">
        <v>169</v>
      </c>
      <c r="B705" s="8" t="s">
        <v>78</v>
      </c>
      <c r="C705" s="14" t="s">
        <v>65</v>
      </c>
      <c r="D705" s="8">
        <v>2014</v>
      </c>
      <c r="E705" s="14">
        <v>2015</v>
      </c>
      <c r="F705" s="14" t="s">
        <v>103</v>
      </c>
      <c r="G705" s="11">
        <v>0.96199999999999997</v>
      </c>
      <c r="H705" s="11">
        <v>0.16220000000000001</v>
      </c>
      <c r="I705" s="11">
        <v>0.24890000000000001</v>
      </c>
      <c r="J705" s="11">
        <v>0.29220000000000002</v>
      </c>
      <c r="K705" s="11">
        <v>0.33110000000000001</v>
      </c>
      <c r="L705" s="7"/>
      <c r="M705" s="7"/>
      <c r="N705" s="7"/>
      <c r="O705" s="7"/>
      <c r="P705" s="7"/>
    </row>
    <row r="706" spans="1:16">
      <c r="A706" s="13" t="s">
        <v>170</v>
      </c>
      <c r="B706" s="8" t="s">
        <v>78</v>
      </c>
      <c r="C706" s="14" t="s">
        <v>65</v>
      </c>
      <c r="D706" s="8">
        <v>2014</v>
      </c>
      <c r="E706" s="14">
        <v>2015</v>
      </c>
      <c r="F706" s="14" t="s">
        <v>103</v>
      </c>
      <c r="G706" s="11">
        <v>0.86960000000000004</v>
      </c>
      <c r="H706" s="11">
        <v>6.1199999999999997E-2</v>
      </c>
      <c r="I706" s="11">
        <v>0.1633</v>
      </c>
      <c r="J706" s="11">
        <v>8.1600000000000006E-2</v>
      </c>
      <c r="K706" s="11">
        <v>0.12239999999999999</v>
      </c>
      <c r="L706" s="7"/>
      <c r="M706" s="7"/>
      <c r="N706" s="7"/>
      <c r="O706" s="7"/>
      <c r="P706" s="7"/>
    </row>
    <row r="707" spans="1:16">
      <c r="A707" s="13" t="s">
        <v>171</v>
      </c>
      <c r="B707" s="8" t="s">
        <v>78</v>
      </c>
      <c r="C707" s="14" t="s">
        <v>65</v>
      </c>
      <c r="D707" s="8">
        <v>2014</v>
      </c>
      <c r="E707" s="14">
        <v>2015</v>
      </c>
      <c r="F707" s="14" t="s">
        <v>103</v>
      </c>
      <c r="G707" s="11">
        <v>0.92020000000000002</v>
      </c>
      <c r="H707" s="11">
        <v>0.13950000000000001</v>
      </c>
      <c r="I707" s="11">
        <v>0.2266</v>
      </c>
      <c r="J707" s="11">
        <v>0.2422</v>
      </c>
      <c r="K707" s="11">
        <v>0.26669999999999999</v>
      </c>
      <c r="L707" s="7"/>
      <c r="M707" s="7"/>
      <c r="N707" s="7"/>
      <c r="O707" s="7"/>
      <c r="P707" s="7"/>
    </row>
    <row r="708" spans="1:16">
      <c r="A708" s="13" t="s">
        <v>172</v>
      </c>
      <c r="B708" s="8" t="s">
        <v>77</v>
      </c>
      <c r="C708" s="14" t="s">
        <v>65</v>
      </c>
      <c r="D708" s="8">
        <v>2014</v>
      </c>
      <c r="E708" s="14">
        <v>2015</v>
      </c>
      <c r="F708" s="14" t="s">
        <v>103</v>
      </c>
      <c r="G708" s="11">
        <v>0.97170000000000001</v>
      </c>
      <c r="H708" s="11">
        <v>1.84E-2</v>
      </c>
      <c r="I708" s="11">
        <v>0.1263</v>
      </c>
      <c r="J708" s="11">
        <v>8.0000000000000002E-3</v>
      </c>
      <c r="K708" s="11">
        <v>7.1800000000000003E-2</v>
      </c>
      <c r="L708" s="7"/>
      <c r="M708" s="7"/>
      <c r="N708" s="7"/>
      <c r="O708" s="7"/>
      <c r="P708" s="7"/>
    </row>
    <row r="709" spans="1:16">
      <c r="A709" s="13" t="s">
        <v>173</v>
      </c>
      <c r="B709" s="8" t="s">
        <v>77</v>
      </c>
      <c r="C709" s="14" t="s">
        <v>65</v>
      </c>
      <c r="D709" s="8">
        <v>2014</v>
      </c>
      <c r="E709" s="14">
        <v>2015</v>
      </c>
      <c r="F709" s="14" t="s">
        <v>103</v>
      </c>
      <c r="G709" s="11">
        <v>0.75870000000000004</v>
      </c>
      <c r="H709" s="11">
        <v>0.1173</v>
      </c>
      <c r="I709" s="11">
        <v>0.2056</v>
      </c>
      <c r="J709" s="11">
        <v>7.7200000000000005E-2</v>
      </c>
      <c r="K709" s="11">
        <v>0.13350000000000001</v>
      </c>
      <c r="L709" s="7"/>
      <c r="M709" s="7"/>
      <c r="N709" s="7"/>
      <c r="O709" s="7"/>
      <c r="P709" s="7"/>
    </row>
    <row r="710" spans="1:16">
      <c r="A710" s="13" t="s">
        <v>174</v>
      </c>
      <c r="B710" s="8" t="s">
        <v>78</v>
      </c>
      <c r="C710" s="14" t="s">
        <v>65</v>
      </c>
      <c r="D710" s="8">
        <v>2014</v>
      </c>
      <c r="E710" s="14">
        <v>2015</v>
      </c>
      <c r="F710" s="14" t="s">
        <v>103</v>
      </c>
      <c r="G710" s="11">
        <v>0.85629999999999995</v>
      </c>
      <c r="H710" s="11">
        <v>0.17849999999999999</v>
      </c>
      <c r="I710" s="11">
        <v>0.28050000000000003</v>
      </c>
      <c r="J710" s="11">
        <v>0.31540000000000001</v>
      </c>
      <c r="K710" s="11">
        <v>0.36399999999999999</v>
      </c>
      <c r="L710" s="7"/>
      <c r="M710" s="7"/>
      <c r="N710" s="7"/>
      <c r="O710" s="7"/>
      <c r="P710" s="7"/>
    </row>
    <row r="711" spans="1:16">
      <c r="A711" s="13" t="s">
        <v>175</v>
      </c>
      <c r="B711" s="8" t="s">
        <v>78</v>
      </c>
      <c r="C711" s="14" t="s">
        <v>65</v>
      </c>
      <c r="D711" s="8">
        <v>2014</v>
      </c>
      <c r="E711" s="14">
        <v>2015</v>
      </c>
      <c r="F711" s="14" t="s">
        <v>103</v>
      </c>
      <c r="G711" s="11">
        <v>0.9163</v>
      </c>
      <c r="H711" s="11">
        <v>0.18659999999999999</v>
      </c>
      <c r="I711" s="11">
        <v>0.28199999999999997</v>
      </c>
      <c r="J711" s="11">
        <v>0.2356</v>
      </c>
      <c r="K711" s="11">
        <v>0.2651</v>
      </c>
      <c r="L711" s="7"/>
      <c r="M711" s="7"/>
      <c r="N711" s="7"/>
      <c r="O711" s="7"/>
      <c r="P711" s="7"/>
    </row>
    <row r="712" spans="1:16">
      <c r="A712" s="13" t="s">
        <v>176</v>
      </c>
      <c r="B712" s="8" t="s">
        <v>78</v>
      </c>
      <c r="C712" s="14" t="s">
        <v>65</v>
      </c>
      <c r="D712" s="8">
        <v>2014</v>
      </c>
      <c r="E712" s="14">
        <v>2015</v>
      </c>
      <c r="F712" s="14" t="s">
        <v>103</v>
      </c>
      <c r="G712" s="11">
        <v>0.94820000000000004</v>
      </c>
      <c r="H712" s="11">
        <v>0.14630000000000001</v>
      </c>
      <c r="I712" s="11">
        <v>0.2366</v>
      </c>
      <c r="J712" s="11">
        <v>0.34360000000000002</v>
      </c>
      <c r="K712" s="11">
        <v>0.36870000000000003</v>
      </c>
      <c r="L712" s="7"/>
      <c r="M712" s="7"/>
      <c r="N712" s="7"/>
      <c r="O712" s="7"/>
      <c r="P712" s="7"/>
    </row>
    <row r="713" spans="1:16">
      <c r="A713" s="13" t="s">
        <v>177</v>
      </c>
      <c r="B713" s="8" t="s">
        <v>78</v>
      </c>
      <c r="C713" s="14" t="s">
        <v>65</v>
      </c>
      <c r="D713" s="8">
        <v>2014</v>
      </c>
      <c r="E713" s="14">
        <v>2015</v>
      </c>
      <c r="F713" s="14" t="s">
        <v>103</v>
      </c>
      <c r="G713" s="11">
        <v>0.69830000000000003</v>
      </c>
      <c r="H713" s="11">
        <v>0.1202</v>
      </c>
      <c r="I713" s="11">
        <v>0.1845</v>
      </c>
      <c r="J713" s="11">
        <v>0.25750000000000001</v>
      </c>
      <c r="K713" s="11">
        <v>0.30470000000000003</v>
      </c>
      <c r="L713" s="7"/>
      <c r="M713" s="7"/>
      <c r="N713" s="7"/>
      <c r="O713" s="7"/>
      <c r="P713" s="7"/>
    </row>
    <row r="714" spans="1:16">
      <c r="A714" s="13" t="s">
        <v>178</v>
      </c>
      <c r="B714" s="8" t="s">
        <v>77</v>
      </c>
      <c r="C714" s="14" t="s">
        <v>65</v>
      </c>
      <c r="D714" s="8">
        <v>2014</v>
      </c>
      <c r="E714" s="14">
        <v>2015</v>
      </c>
      <c r="F714" s="14" t="s">
        <v>103</v>
      </c>
      <c r="G714" s="11">
        <v>0.98309999999999997</v>
      </c>
      <c r="H714" s="11">
        <v>0.21510000000000001</v>
      </c>
      <c r="I714" s="11">
        <v>0.34129999999999999</v>
      </c>
      <c r="J714" s="11">
        <v>0.1847</v>
      </c>
      <c r="K714" s="11">
        <v>0.24890000000000001</v>
      </c>
      <c r="L714" s="7"/>
      <c r="M714" s="7"/>
      <c r="N714" s="7"/>
      <c r="O714" s="7"/>
      <c r="P714" s="7"/>
    </row>
    <row r="715" spans="1:16">
      <c r="A715" s="13" t="s">
        <v>179</v>
      </c>
      <c r="B715" s="8" t="s">
        <v>78</v>
      </c>
      <c r="C715" s="14" t="s">
        <v>65</v>
      </c>
      <c r="D715" s="8">
        <v>2014</v>
      </c>
      <c r="E715" s="14">
        <v>2015</v>
      </c>
      <c r="F715" s="14" t="s">
        <v>103</v>
      </c>
      <c r="G715" s="11">
        <v>0.85799999999999998</v>
      </c>
      <c r="H715" s="11">
        <v>0.1588</v>
      </c>
      <c r="I715" s="11">
        <v>0.23949999999999999</v>
      </c>
      <c r="J715" s="11">
        <v>0.22209999999999999</v>
      </c>
      <c r="K715" s="11">
        <v>0.25059999999999999</v>
      </c>
      <c r="L715" s="7"/>
      <c r="M715" s="7"/>
      <c r="N715" s="7"/>
      <c r="O715" s="7"/>
      <c r="P715" s="7"/>
    </row>
    <row r="716" spans="1:16">
      <c r="A716" s="13" t="s">
        <v>180</v>
      </c>
      <c r="B716" s="8" t="s">
        <v>77</v>
      </c>
      <c r="C716" s="14" t="s">
        <v>65</v>
      </c>
      <c r="D716" s="8">
        <v>2014</v>
      </c>
      <c r="E716" s="14">
        <v>2015</v>
      </c>
      <c r="F716" s="14" t="s">
        <v>103</v>
      </c>
      <c r="G716" s="11">
        <v>0.9405</v>
      </c>
      <c r="H716" s="11">
        <v>0.13519999999999999</v>
      </c>
      <c r="I716" s="11">
        <v>0.24790000000000001</v>
      </c>
      <c r="J716" s="11">
        <v>0.1133</v>
      </c>
      <c r="K716" s="11">
        <v>0.16869999999999999</v>
      </c>
      <c r="L716" s="7"/>
      <c r="M716" s="7"/>
      <c r="N716" s="7"/>
      <c r="O716" s="7"/>
      <c r="P716" s="7"/>
    </row>
    <row r="717" spans="1:16">
      <c r="A717" s="13" t="s">
        <v>181</v>
      </c>
      <c r="B717" s="8" t="s">
        <v>77</v>
      </c>
      <c r="C717" s="14" t="s">
        <v>65</v>
      </c>
      <c r="D717" s="8">
        <v>2014</v>
      </c>
      <c r="E717" s="14">
        <v>2015</v>
      </c>
      <c r="F717" s="14" t="s">
        <v>103</v>
      </c>
      <c r="G717" s="11">
        <v>0.87190000000000001</v>
      </c>
      <c r="H717" s="11">
        <v>0.1143</v>
      </c>
      <c r="I717" s="11">
        <v>0.1903</v>
      </c>
      <c r="J717" s="11">
        <v>7.9000000000000001E-2</v>
      </c>
      <c r="K717" s="11">
        <v>0.11559999999999999</v>
      </c>
      <c r="L717" s="7"/>
      <c r="M717" s="7"/>
      <c r="N717" s="7"/>
      <c r="O717" s="7"/>
      <c r="P717" s="7"/>
    </row>
    <row r="718" spans="1:16">
      <c r="A718" s="13" t="s">
        <v>182</v>
      </c>
      <c r="B718" s="8" t="s">
        <v>78</v>
      </c>
      <c r="C718" s="14" t="s">
        <v>65</v>
      </c>
      <c r="D718" s="8">
        <v>2014</v>
      </c>
      <c r="E718" s="14">
        <v>2015</v>
      </c>
      <c r="F718" s="14" t="s">
        <v>103</v>
      </c>
      <c r="G718" s="11">
        <v>0.96679999999999999</v>
      </c>
      <c r="H718" s="11">
        <v>0.2097</v>
      </c>
      <c r="I718" s="11">
        <v>0.29499999999999998</v>
      </c>
      <c r="J718" s="11">
        <v>0.434</v>
      </c>
      <c r="K718" s="11">
        <v>0.45929999999999999</v>
      </c>
      <c r="L718" s="7"/>
      <c r="M718" s="7"/>
      <c r="N718" s="7"/>
      <c r="O718" s="7"/>
      <c r="P718" s="7"/>
    </row>
    <row r="719" spans="1:16">
      <c r="A719" s="56" t="s">
        <v>183</v>
      </c>
      <c r="B719" s="8" t="s">
        <v>66</v>
      </c>
      <c r="C719" s="14" t="s">
        <v>3</v>
      </c>
      <c r="D719" s="8">
        <v>2015</v>
      </c>
      <c r="E719" s="14">
        <v>2015</v>
      </c>
      <c r="F719" s="14" t="s">
        <v>103</v>
      </c>
      <c r="G719" s="11">
        <v>0.93579999999999997</v>
      </c>
      <c r="H719" s="11">
        <v>0.13009999999999999</v>
      </c>
      <c r="I719" s="11">
        <v>0.2152</v>
      </c>
      <c r="J719" s="11">
        <v>0.1206</v>
      </c>
      <c r="K719" s="11">
        <v>0.1527</v>
      </c>
      <c r="L719" s="7"/>
      <c r="M719" s="7"/>
      <c r="N719" s="7"/>
      <c r="O719" s="7"/>
      <c r="P719" s="7"/>
    </row>
    <row r="720" spans="1:16">
      <c r="A720" s="56" t="s">
        <v>184</v>
      </c>
      <c r="B720" s="8" t="s">
        <v>77</v>
      </c>
      <c r="C720" s="14" t="s">
        <v>3</v>
      </c>
      <c r="D720" s="8">
        <v>2015</v>
      </c>
      <c r="E720" s="14">
        <v>2015</v>
      </c>
      <c r="F720" s="14" t="s">
        <v>103</v>
      </c>
      <c r="G720" s="11">
        <v>0.85389999999999999</v>
      </c>
      <c r="H720" s="11">
        <v>0.11459999999999999</v>
      </c>
      <c r="I720" s="11">
        <v>0.22359999999999999</v>
      </c>
      <c r="J720" s="11">
        <v>7.2800000000000004E-2</v>
      </c>
      <c r="K720" s="11">
        <v>0.13250000000000001</v>
      </c>
      <c r="L720" s="7"/>
      <c r="M720" s="7"/>
      <c r="N720" s="7"/>
      <c r="O720" s="7"/>
      <c r="P720" s="7"/>
    </row>
    <row r="721" spans="1:16">
      <c r="A721" s="56" t="s">
        <v>185</v>
      </c>
      <c r="B721" s="8" t="s">
        <v>78</v>
      </c>
      <c r="C721" s="14" t="s">
        <v>3</v>
      </c>
      <c r="D721" s="8">
        <v>2015</v>
      </c>
      <c r="E721" s="14">
        <v>2015</v>
      </c>
      <c r="F721" s="14" t="s">
        <v>103</v>
      </c>
      <c r="G721" s="11">
        <v>0.42859999999999998</v>
      </c>
      <c r="H721" s="11">
        <v>0.1053</v>
      </c>
      <c r="I721" s="11">
        <v>0.21049999999999999</v>
      </c>
      <c r="J721" s="11">
        <v>0</v>
      </c>
      <c r="K721" s="11">
        <v>0</v>
      </c>
      <c r="L721" s="7"/>
      <c r="M721" s="7"/>
      <c r="N721" s="7"/>
      <c r="O721" s="7"/>
      <c r="P721" s="7"/>
    </row>
    <row r="722" spans="1:16">
      <c r="A722" s="56" t="s">
        <v>186</v>
      </c>
      <c r="B722" s="8" t="s">
        <v>78</v>
      </c>
      <c r="C722" s="14" t="s">
        <v>3</v>
      </c>
      <c r="D722" s="8">
        <v>2015</v>
      </c>
      <c r="E722" s="14">
        <v>2015</v>
      </c>
      <c r="F722" s="14" t="s">
        <v>103</v>
      </c>
      <c r="G722" s="11">
        <v>0.94169999999999998</v>
      </c>
      <c r="H722" s="11">
        <v>0.1399</v>
      </c>
      <c r="I722" s="11">
        <v>0.22869999999999999</v>
      </c>
      <c r="J722" s="11">
        <v>0.25900000000000001</v>
      </c>
      <c r="K722" s="11">
        <v>0.2722</v>
      </c>
      <c r="L722" s="7"/>
      <c r="M722" s="7"/>
      <c r="N722" s="7"/>
      <c r="O722" s="7"/>
      <c r="P722" s="7"/>
    </row>
    <row r="723" spans="1:16">
      <c r="A723" s="56" t="s">
        <v>187</v>
      </c>
      <c r="B723" s="8" t="s">
        <v>78</v>
      </c>
      <c r="C723" s="14" t="s">
        <v>3</v>
      </c>
      <c r="D723" s="8">
        <v>2015</v>
      </c>
      <c r="E723" s="14">
        <v>2015</v>
      </c>
      <c r="F723" s="14" t="s">
        <v>103</v>
      </c>
      <c r="G723" s="11">
        <v>0.92669999999999997</v>
      </c>
      <c r="H723" s="11">
        <v>0.14560000000000001</v>
      </c>
      <c r="I723" s="11">
        <v>0.21529999999999999</v>
      </c>
      <c r="J723" s="11">
        <v>0.26719999999999999</v>
      </c>
      <c r="K723" s="11">
        <v>0.2903</v>
      </c>
      <c r="L723" s="7"/>
      <c r="M723" s="7"/>
      <c r="N723" s="7"/>
      <c r="O723" s="7"/>
      <c r="P723" s="7"/>
    </row>
    <row r="724" spans="1:16">
      <c r="A724" s="56" t="s">
        <v>188</v>
      </c>
      <c r="B724" s="8" t="s">
        <v>78</v>
      </c>
      <c r="C724" s="14" t="s">
        <v>3</v>
      </c>
      <c r="D724" s="8">
        <v>2015</v>
      </c>
      <c r="E724" s="14">
        <v>2015</v>
      </c>
      <c r="F724" s="14" t="s">
        <v>103</v>
      </c>
      <c r="G724" s="11">
        <v>0.95620000000000005</v>
      </c>
      <c r="H724" s="11">
        <v>0.12809999999999999</v>
      </c>
      <c r="I724" s="11">
        <v>0.20669999999999999</v>
      </c>
      <c r="J724" s="11">
        <v>0.24310000000000001</v>
      </c>
      <c r="K724" s="11">
        <v>0.26640000000000003</v>
      </c>
      <c r="L724" s="7"/>
      <c r="M724" s="7"/>
      <c r="N724" s="7"/>
      <c r="O724" s="7"/>
      <c r="P724" s="7"/>
    </row>
    <row r="725" spans="1:16">
      <c r="A725" s="56" t="s">
        <v>189</v>
      </c>
      <c r="B725" s="8" t="s">
        <v>78</v>
      </c>
      <c r="C725" s="14" t="s">
        <v>3</v>
      </c>
      <c r="D725" s="8">
        <v>2015</v>
      </c>
      <c r="E725" s="14">
        <v>2015</v>
      </c>
      <c r="F725" s="14" t="s">
        <v>103</v>
      </c>
      <c r="G725" s="11">
        <v>0.90280000000000005</v>
      </c>
      <c r="H725" s="11">
        <v>0.1333</v>
      </c>
      <c r="I725" s="11">
        <v>0.21779999999999999</v>
      </c>
      <c r="J725" s="11">
        <v>0.33329999999999999</v>
      </c>
      <c r="K725" s="11">
        <v>0.38669999999999999</v>
      </c>
      <c r="L725" s="7"/>
      <c r="M725" s="7"/>
      <c r="N725" s="7"/>
      <c r="O725" s="7"/>
      <c r="P725" s="7"/>
    </row>
    <row r="726" spans="1:16">
      <c r="A726" s="56" t="s">
        <v>190</v>
      </c>
      <c r="B726" s="8" t="s">
        <v>77</v>
      </c>
      <c r="C726" s="14" t="s">
        <v>3</v>
      </c>
      <c r="D726" s="8">
        <v>2015</v>
      </c>
      <c r="E726" s="14">
        <v>2015</v>
      </c>
      <c r="F726" s="14" t="s">
        <v>103</v>
      </c>
      <c r="G726" s="11">
        <v>0.92520000000000002</v>
      </c>
      <c r="H726" s="11">
        <v>9.0800000000000006E-2</v>
      </c>
      <c r="I726" s="11">
        <v>0.16500000000000001</v>
      </c>
      <c r="J726" s="11">
        <v>6.1800000000000001E-2</v>
      </c>
      <c r="K726" s="11">
        <v>0.1045</v>
      </c>
      <c r="L726" s="7"/>
      <c r="M726" s="7"/>
      <c r="N726" s="7"/>
      <c r="O726" s="7"/>
      <c r="P726" s="7"/>
    </row>
    <row r="727" spans="1:16">
      <c r="A727" s="56" t="s">
        <v>191</v>
      </c>
      <c r="B727" s="8" t="s">
        <v>78</v>
      </c>
      <c r="C727" s="14" t="s">
        <v>3</v>
      </c>
      <c r="D727" s="8">
        <v>2015</v>
      </c>
      <c r="E727" s="14">
        <v>2015</v>
      </c>
      <c r="F727" s="14" t="s">
        <v>103</v>
      </c>
      <c r="G727" s="11">
        <v>0.9607</v>
      </c>
      <c r="H727" s="11">
        <v>0.1731</v>
      </c>
      <c r="I727" s="11">
        <v>0.2238</v>
      </c>
      <c r="J727" s="11">
        <v>0.3322</v>
      </c>
      <c r="K727" s="11">
        <v>0.3619</v>
      </c>
      <c r="L727" s="7"/>
      <c r="M727" s="7"/>
      <c r="N727" s="7"/>
      <c r="O727" s="7"/>
      <c r="P727" s="7"/>
    </row>
    <row r="728" spans="1:16">
      <c r="A728" s="56" t="s">
        <v>192</v>
      </c>
      <c r="B728" s="8" t="s">
        <v>78</v>
      </c>
      <c r="C728" s="14" t="s">
        <v>3</v>
      </c>
      <c r="D728" s="8">
        <v>2015</v>
      </c>
      <c r="E728" s="14">
        <v>2015</v>
      </c>
      <c r="F728" s="14" t="s">
        <v>103</v>
      </c>
      <c r="G728" s="11">
        <v>0.96120000000000005</v>
      </c>
      <c r="H728" s="11">
        <v>0.1212</v>
      </c>
      <c r="I728" s="11">
        <v>0.19389999999999999</v>
      </c>
      <c r="J728" s="11">
        <v>0.2288</v>
      </c>
      <c r="K728" s="11">
        <v>0.25840000000000002</v>
      </c>
      <c r="L728" s="7"/>
      <c r="M728" s="7"/>
      <c r="N728" s="7"/>
      <c r="O728" s="7"/>
      <c r="P728" s="7"/>
    </row>
    <row r="729" spans="1:16">
      <c r="A729" s="13" t="s">
        <v>134</v>
      </c>
      <c r="B729" s="8" t="s">
        <v>77</v>
      </c>
      <c r="C729" s="14" t="s">
        <v>3</v>
      </c>
      <c r="D729" s="8">
        <v>2015</v>
      </c>
      <c r="E729" s="14">
        <v>2015</v>
      </c>
      <c r="F729" s="14" t="s">
        <v>103</v>
      </c>
      <c r="G729" s="11">
        <v>0.92559999999999998</v>
      </c>
      <c r="H729" s="11">
        <v>0.13059999999999999</v>
      </c>
      <c r="I729" s="11">
        <v>0.24360000000000001</v>
      </c>
      <c r="J729" s="11">
        <v>8.5999999999999993E-2</v>
      </c>
      <c r="K729" s="11">
        <v>0.13980000000000001</v>
      </c>
      <c r="L729" s="7"/>
      <c r="M729" s="7"/>
      <c r="N729" s="7"/>
      <c r="O729" s="7"/>
      <c r="P729" s="7"/>
    </row>
    <row r="730" spans="1:16">
      <c r="A730" s="13" t="s">
        <v>135</v>
      </c>
      <c r="B730" s="8" t="s">
        <v>78</v>
      </c>
      <c r="C730" s="14" t="s">
        <v>3</v>
      </c>
      <c r="D730" s="8">
        <v>2015</v>
      </c>
      <c r="E730" s="14">
        <v>2015</v>
      </c>
      <c r="F730" s="14" t="s">
        <v>103</v>
      </c>
      <c r="G730" s="11">
        <v>0.98540000000000005</v>
      </c>
      <c r="H730" s="11">
        <v>0.1366</v>
      </c>
      <c r="I730" s="11">
        <v>0.22420000000000001</v>
      </c>
      <c r="J730" s="11">
        <v>0.1701</v>
      </c>
      <c r="K730" s="11">
        <v>0.19589999999999999</v>
      </c>
      <c r="L730" s="7"/>
      <c r="M730" s="7"/>
      <c r="N730" s="7"/>
      <c r="O730" s="7"/>
      <c r="P730" s="7"/>
    </row>
    <row r="731" spans="1:16">
      <c r="A731" s="13" t="s">
        <v>136</v>
      </c>
      <c r="B731" s="8" t="s">
        <v>78</v>
      </c>
      <c r="C731" s="14" t="s">
        <v>3</v>
      </c>
      <c r="D731" s="8">
        <v>2015</v>
      </c>
      <c r="E731" s="14">
        <v>2015</v>
      </c>
      <c r="F731" s="14" t="s">
        <v>103</v>
      </c>
      <c r="G731" s="11">
        <v>0.9194</v>
      </c>
      <c r="H731" s="11">
        <v>0.1139</v>
      </c>
      <c r="I731" s="11">
        <v>0.17299999999999999</v>
      </c>
      <c r="J731" s="11">
        <v>0.21249999999999999</v>
      </c>
      <c r="K731" s="11">
        <v>0.22919999999999999</v>
      </c>
      <c r="L731" s="7"/>
      <c r="M731" s="7"/>
      <c r="N731" s="7"/>
      <c r="O731" s="7"/>
      <c r="P731" s="7"/>
    </row>
    <row r="732" spans="1:16">
      <c r="A732" s="13" t="s">
        <v>137</v>
      </c>
      <c r="B732" s="8" t="s">
        <v>78</v>
      </c>
      <c r="C732" s="14" t="s">
        <v>3</v>
      </c>
      <c r="D732" s="8">
        <v>2015</v>
      </c>
      <c r="E732" s="14">
        <v>2015</v>
      </c>
      <c r="F732" s="14" t="s">
        <v>103</v>
      </c>
      <c r="G732" s="11">
        <v>0.88070000000000004</v>
      </c>
      <c r="H732" s="11">
        <v>0.15920000000000001</v>
      </c>
      <c r="I732" s="11">
        <v>0.2382</v>
      </c>
      <c r="J732" s="11">
        <v>0.2414</v>
      </c>
      <c r="K732" s="11">
        <v>0.27479999999999999</v>
      </c>
      <c r="L732" s="7"/>
      <c r="M732" s="7"/>
      <c r="N732" s="7"/>
      <c r="O732" s="7"/>
      <c r="P732" s="7"/>
    </row>
    <row r="733" spans="1:16">
      <c r="A733" s="13" t="s">
        <v>138</v>
      </c>
      <c r="B733" s="8" t="s">
        <v>78</v>
      </c>
      <c r="C733" s="14" t="s">
        <v>3</v>
      </c>
      <c r="D733" s="8">
        <v>2015</v>
      </c>
      <c r="E733" s="14">
        <v>2015</v>
      </c>
      <c r="F733" s="14" t="s">
        <v>103</v>
      </c>
      <c r="G733" s="11">
        <v>0.94920000000000004</v>
      </c>
      <c r="H733" s="11">
        <v>0.15110000000000001</v>
      </c>
      <c r="I733" s="11">
        <v>0.23380000000000001</v>
      </c>
      <c r="J733" s="11">
        <v>0.27339999999999998</v>
      </c>
      <c r="K733" s="11">
        <v>0.30940000000000001</v>
      </c>
      <c r="L733" s="7"/>
      <c r="M733" s="7"/>
      <c r="N733" s="7"/>
      <c r="O733" s="7"/>
      <c r="P733" s="7"/>
    </row>
    <row r="734" spans="1:16">
      <c r="A734" s="13" t="s">
        <v>139</v>
      </c>
      <c r="B734" s="8" t="s">
        <v>78</v>
      </c>
      <c r="C734" s="14" t="s">
        <v>3</v>
      </c>
      <c r="D734" s="8">
        <v>2015</v>
      </c>
      <c r="E734" s="14">
        <v>2015</v>
      </c>
      <c r="F734" s="14" t="s">
        <v>103</v>
      </c>
      <c r="G734" s="11">
        <v>0.91539999999999999</v>
      </c>
      <c r="H734" s="11">
        <v>0.17849999999999999</v>
      </c>
      <c r="I734" s="11">
        <v>0.2621</v>
      </c>
      <c r="J734" s="11">
        <v>0.1585</v>
      </c>
      <c r="K734" s="11">
        <v>0.18509999999999999</v>
      </c>
      <c r="L734" s="7"/>
      <c r="M734" s="7"/>
      <c r="N734" s="7"/>
      <c r="O734" s="7"/>
      <c r="P734" s="7"/>
    </row>
    <row r="735" spans="1:16">
      <c r="A735" s="13" t="s">
        <v>140</v>
      </c>
      <c r="B735" s="8" t="s">
        <v>78</v>
      </c>
      <c r="C735" s="14" t="s">
        <v>3</v>
      </c>
      <c r="D735" s="8">
        <v>2015</v>
      </c>
      <c r="E735" s="14">
        <v>2015</v>
      </c>
      <c r="F735" s="14" t="s">
        <v>103</v>
      </c>
      <c r="G735" s="11">
        <v>0.96360000000000001</v>
      </c>
      <c r="H735" s="11">
        <v>0.2253</v>
      </c>
      <c r="I735" s="11">
        <v>0.30070000000000002</v>
      </c>
      <c r="J735" s="11">
        <v>0.29010000000000002</v>
      </c>
      <c r="K735" s="11">
        <v>0.32140000000000002</v>
      </c>
      <c r="L735" s="7"/>
      <c r="M735" s="7"/>
      <c r="N735" s="7"/>
      <c r="O735" s="7"/>
      <c r="P735" s="7"/>
    </row>
    <row r="736" spans="1:16">
      <c r="A736" s="13" t="s">
        <v>141</v>
      </c>
      <c r="B736" s="8" t="s">
        <v>78</v>
      </c>
      <c r="C736" s="14" t="s">
        <v>3</v>
      </c>
      <c r="D736" s="8">
        <v>2015</v>
      </c>
      <c r="E736" s="14">
        <v>2015</v>
      </c>
      <c r="F736" s="14" t="s">
        <v>103</v>
      </c>
      <c r="G736" s="11">
        <v>0.94579999999999997</v>
      </c>
      <c r="H736" s="11">
        <v>6.3500000000000001E-2</v>
      </c>
      <c r="I736" s="11">
        <v>0.13059999999999999</v>
      </c>
      <c r="J736" s="11">
        <v>0.27810000000000001</v>
      </c>
      <c r="K736" s="11">
        <v>0.3211</v>
      </c>
      <c r="L736" s="7"/>
      <c r="M736" s="7"/>
      <c r="N736" s="7"/>
      <c r="O736" s="7"/>
      <c r="P736" s="7"/>
    </row>
    <row r="737" spans="1:16">
      <c r="A737" s="13" t="s">
        <v>142</v>
      </c>
      <c r="B737" s="8" t="s">
        <v>78</v>
      </c>
      <c r="C737" s="14" t="s">
        <v>3</v>
      </c>
      <c r="D737" s="8">
        <v>2015</v>
      </c>
      <c r="E737" s="14">
        <v>2015</v>
      </c>
      <c r="F737" s="14" t="s">
        <v>103</v>
      </c>
      <c r="G737" s="11">
        <v>0.78380000000000005</v>
      </c>
      <c r="H737" s="11">
        <v>6.83E-2</v>
      </c>
      <c r="I737" s="11">
        <v>0.1537</v>
      </c>
      <c r="J737" s="11">
        <v>0.24879999999999999</v>
      </c>
      <c r="K737" s="11">
        <v>0.28539999999999999</v>
      </c>
      <c r="L737" s="7"/>
      <c r="M737" s="7"/>
      <c r="N737" s="7"/>
      <c r="O737" s="7"/>
      <c r="P737" s="7"/>
    </row>
    <row r="738" spans="1:16">
      <c r="A738" s="13" t="s">
        <v>143</v>
      </c>
      <c r="B738" s="8" t="s">
        <v>79</v>
      </c>
      <c r="C738" s="14" t="s">
        <v>3</v>
      </c>
      <c r="D738" s="8">
        <v>2015</v>
      </c>
      <c r="E738" s="14">
        <v>2015</v>
      </c>
      <c r="F738" s="14" t="s">
        <v>103</v>
      </c>
      <c r="G738" s="11">
        <v>0.94799999999999995</v>
      </c>
      <c r="H738" s="11">
        <v>8.2500000000000004E-2</v>
      </c>
      <c r="I738" s="11">
        <v>0.15609999999999999</v>
      </c>
      <c r="J738" s="11">
        <v>9.4999999999999998E-3</v>
      </c>
      <c r="K738" s="11">
        <v>1.21E-2</v>
      </c>
      <c r="L738" s="7"/>
      <c r="M738" s="7"/>
      <c r="N738" s="7"/>
      <c r="O738" s="7"/>
      <c r="P738" s="7"/>
    </row>
    <row r="739" spans="1:16">
      <c r="A739" s="13" t="s">
        <v>144</v>
      </c>
      <c r="B739" s="8" t="s">
        <v>78</v>
      </c>
      <c r="C739" s="14" t="s">
        <v>3</v>
      </c>
      <c r="D739" s="8">
        <v>2015</v>
      </c>
      <c r="E739" s="14">
        <v>2015</v>
      </c>
      <c r="F739" s="14" t="s">
        <v>103</v>
      </c>
      <c r="G739" s="11">
        <v>0.87649999999999995</v>
      </c>
      <c r="H739" s="11">
        <v>0.14549999999999999</v>
      </c>
      <c r="I739" s="11">
        <v>0.22389999999999999</v>
      </c>
      <c r="J739" s="11">
        <v>0.2177</v>
      </c>
      <c r="K739" s="11">
        <v>0.24590000000000001</v>
      </c>
      <c r="L739" s="7"/>
      <c r="M739" s="7"/>
      <c r="N739" s="7"/>
      <c r="O739" s="7"/>
      <c r="P739" s="7"/>
    </row>
    <row r="740" spans="1:16">
      <c r="A740" s="13" t="s">
        <v>145</v>
      </c>
      <c r="B740" s="8" t="s">
        <v>78</v>
      </c>
      <c r="C740" s="14" t="s">
        <v>3</v>
      </c>
      <c r="D740" s="8">
        <v>2015</v>
      </c>
      <c r="E740" s="14">
        <v>2015</v>
      </c>
      <c r="F740" s="14" t="s">
        <v>103</v>
      </c>
      <c r="G740" s="11">
        <v>0.93059999999999998</v>
      </c>
      <c r="H740" s="11">
        <v>0.1794</v>
      </c>
      <c r="I740" s="11">
        <v>0.24779999999999999</v>
      </c>
      <c r="J740" s="11">
        <v>0.26740000000000003</v>
      </c>
      <c r="K740" s="11">
        <v>0.30420000000000003</v>
      </c>
      <c r="L740" s="7"/>
      <c r="M740" s="7"/>
      <c r="N740" s="7"/>
      <c r="O740" s="7"/>
      <c r="P740" s="7"/>
    </row>
    <row r="741" spans="1:16">
      <c r="A741" s="13" t="s">
        <v>146</v>
      </c>
      <c r="B741" s="8" t="s">
        <v>78</v>
      </c>
      <c r="C741" s="14" t="s">
        <v>3</v>
      </c>
      <c r="D741" s="8">
        <v>2015</v>
      </c>
      <c r="E741" s="14">
        <v>2015</v>
      </c>
      <c r="F741" s="14" t="s">
        <v>103</v>
      </c>
      <c r="G741" s="11">
        <v>0.97589999999999999</v>
      </c>
      <c r="H741" s="11">
        <v>0.1434</v>
      </c>
      <c r="I741" s="11">
        <v>0.19769999999999999</v>
      </c>
      <c r="J741" s="11">
        <v>0.2636</v>
      </c>
      <c r="K741" s="11">
        <v>0.2868</v>
      </c>
      <c r="L741" s="7"/>
      <c r="M741" s="7"/>
      <c r="N741" s="7"/>
      <c r="O741" s="7"/>
      <c r="P741" s="7"/>
    </row>
    <row r="742" spans="1:16">
      <c r="A742" s="13" t="s">
        <v>147</v>
      </c>
      <c r="B742" s="8" t="s">
        <v>78</v>
      </c>
      <c r="C742" s="14" t="s">
        <v>3</v>
      </c>
      <c r="D742" s="8">
        <v>2015</v>
      </c>
      <c r="E742" s="14">
        <v>2015</v>
      </c>
      <c r="F742" s="14" t="s">
        <v>103</v>
      </c>
      <c r="G742" s="11">
        <v>0.97309999999999997</v>
      </c>
      <c r="H742" s="11">
        <v>0.1502</v>
      </c>
      <c r="I742" s="11">
        <v>0.2681</v>
      </c>
      <c r="J742" s="11">
        <v>0.34789999999999999</v>
      </c>
      <c r="K742" s="11">
        <v>0.43580000000000002</v>
      </c>
      <c r="L742" s="7"/>
      <c r="M742" s="7"/>
      <c r="N742" s="7"/>
      <c r="O742" s="7"/>
      <c r="P742" s="7"/>
    </row>
    <row r="743" spans="1:16">
      <c r="A743" s="13" t="s">
        <v>148</v>
      </c>
      <c r="B743" s="8" t="s">
        <v>78</v>
      </c>
      <c r="C743" s="14" t="s">
        <v>3</v>
      </c>
      <c r="D743" s="8">
        <v>2015</v>
      </c>
      <c r="E743" s="14">
        <v>2015</v>
      </c>
      <c r="F743" s="14" t="s">
        <v>103</v>
      </c>
      <c r="G743" s="11">
        <v>0.9476</v>
      </c>
      <c r="H743" s="11">
        <v>0.1699</v>
      </c>
      <c r="I743" s="11">
        <v>0.2417</v>
      </c>
      <c r="J743" s="11">
        <v>0.32419999999999999</v>
      </c>
      <c r="K743" s="11">
        <v>0.35399999999999998</v>
      </c>
      <c r="L743" s="7"/>
      <c r="M743" s="7"/>
      <c r="N743" s="7"/>
      <c r="O743" s="7"/>
      <c r="P743" s="7"/>
    </row>
    <row r="744" spans="1:16">
      <c r="A744" s="13" t="s">
        <v>149</v>
      </c>
      <c r="B744" s="8" t="s">
        <v>78</v>
      </c>
      <c r="C744" s="14" t="s">
        <v>3</v>
      </c>
      <c r="D744" s="8">
        <v>2015</v>
      </c>
      <c r="E744" s="14">
        <v>2015</v>
      </c>
      <c r="F744" s="14" t="s">
        <v>103</v>
      </c>
      <c r="G744" s="11">
        <v>0.8125</v>
      </c>
      <c r="H744" s="11">
        <v>0.21229999999999999</v>
      </c>
      <c r="I744" s="11">
        <v>0.2671</v>
      </c>
      <c r="J744" s="11">
        <v>0.33560000000000001</v>
      </c>
      <c r="K744" s="11">
        <v>0.3493</v>
      </c>
      <c r="L744" s="7"/>
      <c r="M744" s="7"/>
      <c r="N744" s="7"/>
      <c r="O744" s="7"/>
      <c r="P744" s="7"/>
    </row>
    <row r="745" spans="1:16">
      <c r="A745" s="13" t="s">
        <v>150</v>
      </c>
      <c r="B745" s="8" t="s">
        <v>78</v>
      </c>
      <c r="C745" s="14" t="s">
        <v>3</v>
      </c>
      <c r="D745" s="8">
        <v>2015</v>
      </c>
      <c r="E745" s="14">
        <v>2015</v>
      </c>
      <c r="F745" s="14" t="s">
        <v>103</v>
      </c>
      <c r="G745" s="11">
        <v>0.95709999999999995</v>
      </c>
      <c r="H745" s="11">
        <v>5.0799999999999998E-2</v>
      </c>
      <c r="I745" s="11">
        <v>0.1371</v>
      </c>
      <c r="J745" s="11">
        <v>9.1399999999999995E-2</v>
      </c>
      <c r="K745" s="11">
        <v>0.10150000000000001</v>
      </c>
      <c r="L745" s="7"/>
      <c r="M745" s="7"/>
      <c r="N745" s="7"/>
      <c r="O745" s="7"/>
      <c r="P745" s="7"/>
    </row>
    <row r="746" spans="1:16">
      <c r="A746" s="13" t="s">
        <v>151</v>
      </c>
      <c r="B746" s="8" t="s">
        <v>78</v>
      </c>
      <c r="C746" s="14" t="s">
        <v>3</v>
      </c>
      <c r="D746" s="8">
        <v>2015</v>
      </c>
      <c r="E746" s="14">
        <v>2015</v>
      </c>
      <c r="F746" s="14" t="s">
        <v>103</v>
      </c>
      <c r="G746" s="11">
        <v>0.9496</v>
      </c>
      <c r="H746" s="11">
        <v>0.151</v>
      </c>
      <c r="I746" s="11">
        <v>0.2349</v>
      </c>
      <c r="J746" s="11">
        <v>0.1273</v>
      </c>
      <c r="K746" s="11">
        <v>0.14460000000000001</v>
      </c>
      <c r="L746" s="7"/>
      <c r="M746" s="7"/>
      <c r="N746" s="7"/>
      <c r="O746" s="7"/>
      <c r="P746" s="7"/>
    </row>
    <row r="747" spans="1:16">
      <c r="A747" s="13" t="s">
        <v>152</v>
      </c>
      <c r="B747" s="8" t="s">
        <v>78</v>
      </c>
      <c r="C747" s="14" t="s">
        <v>3</v>
      </c>
      <c r="D747" s="8">
        <v>2015</v>
      </c>
      <c r="E747" s="14">
        <v>2015</v>
      </c>
      <c r="F747" s="14" t="s">
        <v>103</v>
      </c>
      <c r="G747" s="11">
        <v>0.95550000000000002</v>
      </c>
      <c r="H747" s="11">
        <v>0.1103</v>
      </c>
      <c r="I747" s="11">
        <v>0.18290000000000001</v>
      </c>
      <c r="J747" s="11">
        <v>0.1452</v>
      </c>
      <c r="K747" s="11">
        <v>0.1673</v>
      </c>
      <c r="L747" s="7"/>
      <c r="M747" s="7"/>
      <c r="N747" s="7"/>
      <c r="O747" s="7"/>
      <c r="P747" s="7"/>
    </row>
    <row r="748" spans="1:16">
      <c r="A748" s="13" t="s">
        <v>153</v>
      </c>
      <c r="B748" s="8" t="s">
        <v>78</v>
      </c>
      <c r="C748" s="14" t="s">
        <v>3</v>
      </c>
      <c r="D748" s="8">
        <v>2015</v>
      </c>
      <c r="E748" s="14">
        <v>2015</v>
      </c>
      <c r="F748" s="14" t="s">
        <v>103</v>
      </c>
      <c r="G748" s="11">
        <v>0.84619999999999995</v>
      </c>
      <c r="H748" s="11">
        <v>0.1053</v>
      </c>
      <c r="I748" s="11">
        <v>0.1772</v>
      </c>
      <c r="J748" s="11">
        <v>0.1875</v>
      </c>
      <c r="K748" s="11">
        <v>0.22170000000000001</v>
      </c>
      <c r="L748" s="7"/>
      <c r="M748" s="7"/>
      <c r="N748" s="7"/>
      <c r="O748" s="7"/>
      <c r="P748" s="7"/>
    </row>
    <row r="749" spans="1:16">
      <c r="A749" s="13" t="s">
        <v>154</v>
      </c>
      <c r="B749" s="8" t="s">
        <v>77</v>
      </c>
      <c r="C749" s="14" t="s">
        <v>3</v>
      </c>
      <c r="D749" s="8">
        <v>2015</v>
      </c>
      <c r="E749" s="14">
        <v>2015</v>
      </c>
      <c r="F749" s="14" t="s">
        <v>103</v>
      </c>
      <c r="G749" s="11">
        <v>0.99509999999999998</v>
      </c>
      <c r="H749" s="11">
        <v>0.1119</v>
      </c>
      <c r="I749" s="11">
        <v>0.1976</v>
      </c>
      <c r="J749" s="11">
        <v>7.5499999999999998E-2</v>
      </c>
      <c r="K749" s="11">
        <v>0.1197</v>
      </c>
      <c r="L749" s="7"/>
      <c r="M749" s="7"/>
      <c r="N749" s="7"/>
      <c r="O749" s="7"/>
      <c r="P749" s="7"/>
    </row>
    <row r="750" spans="1:16">
      <c r="A750" s="13" t="s">
        <v>155</v>
      </c>
      <c r="B750" s="8" t="s">
        <v>77</v>
      </c>
      <c r="C750" s="14" t="s">
        <v>3</v>
      </c>
      <c r="D750" s="8">
        <v>2015</v>
      </c>
      <c r="E750" s="14">
        <v>2015</v>
      </c>
      <c r="F750" s="14" t="s">
        <v>103</v>
      </c>
      <c r="G750" s="11">
        <v>0.95020000000000004</v>
      </c>
      <c r="H750" s="11">
        <v>0.11799999999999999</v>
      </c>
      <c r="I750" s="11">
        <v>0.1991</v>
      </c>
      <c r="J750" s="11">
        <v>7.9200000000000007E-2</v>
      </c>
      <c r="K750" s="11">
        <v>0.1268</v>
      </c>
      <c r="L750" s="7"/>
      <c r="M750" s="7"/>
      <c r="N750" s="7"/>
      <c r="O750" s="7"/>
      <c r="P750" s="7"/>
    </row>
    <row r="751" spans="1:16">
      <c r="A751" s="13" t="s">
        <v>156</v>
      </c>
      <c r="B751" s="8" t="s">
        <v>78</v>
      </c>
      <c r="C751" s="14" t="s">
        <v>3</v>
      </c>
      <c r="D751" s="8">
        <v>2015</v>
      </c>
      <c r="E751" s="14">
        <v>2015</v>
      </c>
      <c r="F751" s="14" t="s">
        <v>103</v>
      </c>
      <c r="G751" s="11">
        <v>0.8075</v>
      </c>
      <c r="H751" s="11">
        <v>7.5899999999999995E-2</v>
      </c>
      <c r="I751" s="11">
        <v>0.1099</v>
      </c>
      <c r="J751" s="11">
        <v>0.18060000000000001</v>
      </c>
      <c r="K751" s="11">
        <v>0.19109999999999999</v>
      </c>
      <c r="L751" s="7"/>
      <c r="M751" s="7"/>
      <c r="N751" s="7"/>
      <c r="O751" s="7"/>
      <c r="P751" s="7"/>
    </row>
    <row r="752" spans="1:16">
      <c r="A752" s="13" t="s">
        <v>157</v>
      </c>
      <c r="B752" s="8" t="s">
        <v>78</v>
      </c>
      <c r="C752" s="14" t="s">
        <v>3</v>
      </c>
      <c r="D752" s="8">
        <v>2015</v>
      </c>
      <c r="E752" s="14">
        <v>2015</v>
      </c>
      <c r="F752" s="14" t="s">
        <v>103</v>
      </c>
      <c r="G752" s="11">
        <v>0.90300000000000002</v>
      </c>
      <c r="H752" s="11">
        <v>0.17030000000000001</v>
      </c>
      <c r="I752" s="11">
        <v>0.25559999999999999</v>
      </c>
      <c r="J752" s="11">
        <v>0.22359999999999999</v>
      </c>
      <c r="K752" s="11">
        <v>0.2545</v>
      </c>
      <c r="L752" s="7"/>
      <c r="M752" s="7"/>
      <c r="N752" s="7"/>
      <c r="O752" s="7"/>
      <c r="P752" s="7"/>
    </row>
    <row r="753" spans="1:16">
      <c r="A753" s="13" t="s">
        <v>158</v>
      </c>
      <c r="B753" s="8" t="s">
        <v>77</v>
      </c>
      <c r="C753" s="14" t="s">
        <v>3</v>
      </c>
      <c r="D753" s="8">
        <v>2015</v>
      </c>
      <c r="E753" s="14">
        <v>2015</v>
      </c>
      <c r="F753" s="14" t="s">
        <v>103</v>
      </c>
      <c r="G753" s="11">
        <v>0.9748</v>
      </c>
      <c r="H753" s="11">
        <v>0.1234</v>
      </c>
      <c r="I753" s="11">
        <v>0.2104</v>
      </c>
      <c r="J753" s="11">
        <v>8.4699999999999998E-2</v>
      </c>
      <c r="K753" s="11">
        <v>0.13139999999999999</v>
      </c>
      <c r="L753" s="7"/>
      <c r="M753" s="7"/>
      <c r="N753" s="7"/>
      <c r="O753" s="7"/>
      <c r="P753" s="7"/>
    </row>
    <row r="754" spans="1:16">
      <c r="A754" s="13" t="s">
        <v>159</v>
      </c>
      <c r="B754" s="8" t="s">
        <v>78</v>
      </c>
      <c r="C754" s="14" t="s">
        <v>3</v>
      </c>
      <c r="D754" s="8">
        <v>2015</v>
      </c>
      <c r="E754" s="14">
        <v>2015</v>
      </c>
      <c r="F754" s="14" t="s">
        <v>103</v>
      </c>
      <c r="G754" s="11">
        <v>0.94620000000000004</v>
      </c>
      <c r="H754" s="11">
        <v>0.1396</v>
      </c>
      <c r="I754" s="11">
        <v>0.23269999999999999</v>
      </c>
      <c r="J754" s="11">
        <v>0.29920000000000002</v>
      </c>
      <c r="K754" s="11">
        <v>0.34039999999999998</v>
      </c>
      <c r="L754" s="7"/>
      <c r="M754" s="7"/>
      <c r="N754" s="7"/>
      <c r="O754" s="7"/>
      <c r="P754" s="7"/>
    </row>
    <row r="755" spans="1:16">
      <c r="A755" s="13" t="s">
        <v>160</v>
      </c>
      <c r="B755" s="8" t="s">
        <v>78</v>
      </c>
      <c r="C755" s="14" t="s">
        <v>3</v>
      </c>
      <c r="D755" s="8">
        <v>2015</v>
      </c>
      <c r="E755" s="14">
        <v>2015</v>
      </c>
      <c r="F755" s="14" t="s">
        <v>103</v>
      </c>
      <c r="G755" s="11">
        <v>0.95730000000000004</v>
      </c>
      <c r="H755" s="11">
        <v>0.21679999999999999</v>
      </c>
      <c r="I755" s="11">
        <v>0.30020000000000002</v>
      </c>
      <c r="J755" s="11">
        <v>0.2782</v>
      </c>
      <c r="K755" s="11">
        <v>0.30790000000000001</v>
      </c>
      <c r="L755" s="7"/>
      <c r="M755" s="7"/>
      <c r="N755" s="7"/>
      <c r="O755" s="7"/>
      <c r="P755" s="7"/>
    </row>
    <row r="756" spans="1:16">
      <c r="A756" s="13" t="s">
        <v>161</v>
      </c>
      <c r="B756" s="8" t="s">
        <v>77</v>
      </c>
      <c r="C756" s="14" t="s">
        <v>3</v>
      </c>
      <c r="D756" s="8">
        <v>2015</v>
      </c>
      <c r="E756" s="14">
        <v>2015</v>
      </c>
      <c r="F756" s="14" t="s">
        <v>103</v>
      </c>
      <c r="G756" s="11">
        <v>0.97829999999999995</v>
      </c>
      <c r="H756" s="11">
        <v>0.13370000000000001</v>
      </c>
      <c r="I756" s="11">
        <v>0.22489999999999999</v>
      </c>
      <c r="J756" s="11">
        <v>6.6400000000000001E-2</v>
      </c>
      <c r="K756" s="11">
        <v>0.1052</v>
      </c>
      <c r="L756" s="7"/>
      <c r="M756" s="7"/>
      <c r="N756" s="7"/>
      <c r="O756" s="7"/>
      <c r="P756" s="7"/>
    </row>
    <row r="757" spans="1:16">
      <c r="A757" s="13" t="s">
        <v>162</v>
      </c>
      <c r="B757" s="8" t="s">
        <v>77</v>
      </c>
      <c r="C757" s="14" t="s">
        <v>3</v>
      </c>
      <c r="D757" s="8">
        <v>2015</v>
      </c>
      <c r="E757" s="14">
        <v>2015</v>
      </c>
      <c r="F757" s="14" t="s">
        <v>103</v>
      </c>
      <c r="G757" s="11">
        <v>0.86160000000000003</v>
      </c>
      <c r="H757" s="11">
        <v>0.11990000000000001</v>
      </c>
      <c r="I757" s="11">
        <v>0.2006</v>
      </c>
      <c r="J757" s="11">
        <v>9.9500000000000005E-2</v>
      </c>
      <c r="K757" s="11">
        <v>0.1464</v>
      </c>
      <c r="L757" s="7"/>
      <c r="M757" s="7"/>
      <c r="N757" s="7"/>
      <c r="O757" s="7"/>
      <c r="P757" s="7"/>
    </row>
    <row r="758" spans="1:16">
      <c r="A758" s="13" t="s">
        <v>163</v>
      </c>
      <c r="B758" s="8" t="s">
        <v>78</v>
      </c>
      <c r="C758" s="14" t="s">
        <v>3</v>
      </c>
      <c r="D758" s="8">
        <v>2015</v>
      </c>
      <c r="E758" s="14">
        <v>2015</v>
      </c>
      <c r="F758" s="14" t="s">
        <v>103</v>
      </c>
      <c r="G758" s="11">
        <v>0.88890000000000002</v>
      </c>
      <c r="H758" s="11">
        <v>0.16170000000000001</v>
      </c>
      <c r="I758" s="11">
        <v>0.23780000000000001</v>
      </c>
      <c r="J758" s="11">
        <v>0.2311</v>
      </c>
      <c r="K758" s="11">
        <v>0.25829999999999997</v>
      </c>
      <c r="L758" s="7"/>
      <c r="M758" s="7"/>
      <c r="N758" s="7"/>
      <c r="O758" s="7"/>
      <c r="P758" s="7"/>
    </row>
    <row r="759" spans="1:16">
      <c r="A759" s="13" t="s">
        <v>164</v>
      </c>
      <c r="B759" s="8" t="s">
        <v>77</v>
      </c>
      <c r="C759" s="14" t="s">
        <v>3</v>
      </c>
      <c r="D759" s="8">
        <v>2015</v>
      </c>
      <c r="E759" s="14">
        <v>2015</v>
      </c>
      <c r="F759" s="14" t="s">
        <v>103</v>
      </c>
      <c r="G759" s="11">
        <v>0.93310000000000004</v>
      </c>
      <c r="H759" s="11">
        <v>8.3799999999999999E-2</v>
      </c>
      <c r="I759" s="11">
        <v>0.16009999999999999</v>
      </c>
      <c r="J759" s="11">
        <v>5.3100000000000001E-2</v>
      </c>
      <c r="K759" s="11">
        <v>9.7000000000000003E-2</v>
      </c>
      <c r="L759" s="7"/>
      <c r="M759" s="7"/>
      <c r="N759" s="7"/>
      <c r="O759" s="7"/>
      <c r="P759" s="7"/>
    </row>
    <row r="760" spans="1:16">
      <c r="A760" s="13" t="s">
        <v>165</v>
      </c>
      <c r="B760" s="8" t="s">
        <v>77</v>
      </c>
      <c r="C760" s="14" t="s">
        <v>3</v>
      </c>
      <c r="D760" s="8">
        <v>2015</v>
      </c>
      <c r="E760" s="14">
        <v>2015</v>
      </c>
      <c r="F760" s="14" t="s">
        <v>103</v>
      </c>
      <c r="G760" s="11">
        <v>0.93269999999999997</v>
      </c>
      <c r="H760" s="11">
        <v>9.5699999999999993E-2</v>
      </c>
      <c r="I760" s="11">
        <v>0.1938</v>
      </c>
      <c r="J760" s="11">
        <v>6.9400000000000003E-2</v>
      </c>
      <c r="K760" s="11">
        <v>0.1135</v>
      </c>
      <c r="L760" s="7"/>
      <c r="M760" s="7"/>
      <c r="N760" s="7"/>
      <c r="O760" s="7"/>
      <c r="P760" s="7"/>
    </row>
    <row r="761" spans="1:16">
      <c r="A761" s="13" t="s">
        <v>166</v>
      </c>
      <c r="B761" s="8" t="s">
        <v>77</v>
      </c>
      <c r="C761" s="14" t="s">
        <v>3</v>
      </c>
      <c r="D761" s="8">
        <v>2015</v>
      </c>
      <c r="E761" s="14">
        <v>2015</v>
      </c>
      <c r="F761" s="14" t="s">
        <v>103</v>
      </c>
      <c r="G761" s="11">
        <v>0.90439999999999998</v>
      </c>
      <c r="H761" s="11">
        <v>8.6099999999999996E-2</v>
      </c>
      <c r="I761" s="11">
        <v>0.17249999999999999</v>
      </c>
      <c r="J761" s="11">
        <v>5.67E-2</v>
      </c>
      <c r="K761" s="11">
        <v>9.8599999999999993E-2</v>
      </c>
      <c r="L761" s="7"/>
      <c r="M761" s="7"/>
      <c r="N761" s="7"/>
      <c r="O761" s="7"/>
      <c r="P761" s="7"/>
    </row>
    <row r="762" spans="1:16">
      <c r="A762" s="13" t="s">
        <v>167</v>
      </c>
      <c r="B762" s="8" t="s">
        <v>77</v>
      </c>
      <c r="C762" s="14" t="s">
        <v>3</v>
      </c>
      <c r="D762" s="8">
        <v>2015</v>
      </c>
      <c r="E762" s="14">
        <v>2015</v>
      </c>
      <c r="F762" s="14" t="s">
        <v>103</v>
      </c>
      <c r="G762" s="11">
        <v>0.97170000000000001</v>
      </c>
      <c r="H762" s="11">
        <v>2.5100000000000001E-2</v>
      </c>
      <c r="I762" s="11">
        <v>0.11990000000000001</v>
      </c>
      <c r="J762" s="11">
        <v>1.2E-2</v>
      </c>
      <c r="K762" s="11">
        <v>5.5500000000000001E-2</v>
      </c>
      <c r="L762" s="7"/>
      <c r="M762" s="7"/>
      <c r="N762" s="7"/>
      <c r="O762" s="7"/>
      <c r="P762" s="7"/>
    </row>
    <row r="763" spans="1:16">
      <c r="A763" s="13" t="s">
        <v>168</v>
      </c>
      <c r="B763" s="8" t="s">
        <v>77</v>
      </c>
      <c r="C763" s="14" t="s">
        <v>3</v>
      </c>
      <c r="D763" s="8">
        <v>2015</v>
      </c>
      <c r="E763" s="14">
        <v>2015</v>
      </c>
      <c r="F763" s="14" t="s">
        <v>103</v>
      </c>
      <c r="G763" s="11">
        <v>0.98460000000000003</v>
      </c>
      <c r="H763" s="11">
        <v>1.32E-2</v>
      </c>
      <c r="I763" s="11">
        <v>7.8899999999999998E-2</v>
      </c>
      <c r="J763" s="11">
        <v>6.0000000000000001E-3</v>
      </c>
      <c r="K763" s="11">
        <v>4.19E-2</v>
      </c>
      <c r="L763" s="7"/>
      <c r="M763" s="7"/>
      <c r="N763" s="7"/>
      <c r="O763" s="7"/>
      <c r="P763" s="7"/>
    </row>
    <row r="764" spans="1:16">
      <c r="A764" s="13" t="s">
        <v>169</v>
      </c>
      <c r="B764" s="8" t="s">
        <v>78</v>
      </c>
      <c r="C764" s="14" t="s">
        <v>3</v>
      </c>
      <c r="D764" s="8">
        <v>2015</v>
      </c>
      <c r="E764" s="14">
        <v>2015</v>
      </c>
      <c r="F764" s="14" t="s">
        <v>103</v>
      </c>
      <c r="G764" s="11">
        <v>0.96350000000000002</v>
      </c>
      <c r="H764" s="11">
        <v>0.1598</v>
      </c>
      <c r="I764" s="11">
        <v>0.25009999999999999</v>
      </c>
      <c r="J764" s="11">
        <v>0.28310000000000002</v>
      </c>
      <c r="K764" s="11">
        <v>0.31640000000000001</v>
      </c>
      <c r="L764" s="7"/>
      <c r="M764" s="7"/>
      <c r="N764" s="7"/>
      <c r="O764" s="7"/>
      <c r="P764" s="7"/>
    </row>
    <row r="765" spans="1:16">
      <c r="A765" s="13" t="s">
        <v>170</v>
      </c>
      <c r="B765" s="8" t="s">
        <v>78</v>
      </c>
      <c r="C765" s="14" t="s">
        <v>3</v>
      </c>
      <c r="D765" s="8">
        <v>2015</v>
      </c>
      <c r="E765" s="14">
        <v>2015</v>
      </c>
      <c r="F765" s="14" t="s">
        <v>103</v>
      </c>
      <c r="G765" s="11">
        <v>1</v>
      </c>
      <c r="H765" s="11">
        <v>0.1026</v>
      </c>
      <c r="I765" s="11">
        <v>0.12820000000000001</v>
      </c>
      <c r="J765" s="11">
        <v>0.12820000000000001</v>
      </c>
      <c r="K765" s="11">
        <v>0.17949999999999999</v>
      </c>
      <c r="L765" s="7"/>
      <c r="M765" s="7"/>
      <c r="N765" s="7"/>
      <c r="O765" s="7"/>
      <c r="P765" s="7"/>
    </row>
    <row r="766" spans="1:16">
      <c r="A766" s="13" t="s">
        <v>171</v>
      </c>
      <c r="B766" s="8" t="s">
        <v>78</v>
      </c>
      <c r="C766" s="14" t="s">
        <v>3</v>
      </c>
      <c r="D766" s="8">
        <v>2015</v>
      </c>
      <c r="E766" s="14">
        <v>2015</v>
      </c>
      <c r="F766" s="14" t="s">
        <v>103</v>
      </c>
      <c r="G766" s="11">
        <v>0.88090000000000002</v>
      </c>
      <c r="H766" s="11">
        <v>0.1588</v>
      </c>
      <c r="I766" s="11">
        <v>0.23699999999999999</v>
      </c>
      <c r="J766" s="11">
        <v>0.23219999999999999</v>
      </c>
      <c r="K766" s="11">
        <v>0.25469999999999998</v>
      </c>
      <c r="L766" s="7"/>
      <c r="M766" s="7"/>
      <c r="N766" s="7"/>
      <c r="O766" s="7"/>
      <c r="P766" s="7"/>
    </row>
    <row r="767" spans="1:16">
      <c r="A767" s="13" t="s">
        <v>172</v>
      </c>
      <c r="B767" s="8" t="s">
        <v>77</v>
      </c>
      <c r="C767" s="14" t="s">
        <v>3</v>
      </c>
      <c r="D767" s="8">
        <v>2015</v>
      </c>
      <c r="E767" s="14">
        <v>2015</v>
      </c>
      <c r="F767" s="14" t="s">
        <v>103</v>
      </c>
      <c r="G767" s="11">
        <v>0.9718</v>
      </c>
      <c r="H767" s="11">
        <v>1.34E-2</v>
      </c>
      <c r="I767" s="11">
        <v>0.1191</v>
      </c>
      <c r="J767" s="11">
        <v>5.8999999999999999E-3</v>
      </c>
      <c r="K767" s="11">
        <v>6.0100000000000001E-2</v>
      </c>
      <c r="L767" s="7"/>
      <c r="M767" s="7"/>
      <c r="N767" s="7"/>
      <c r="O767" s="7"/>
      <c r="P767" s="7"/>
    </row>
    <row r="768" spans="1:16">
      <c r="A768" s="13" t="s">
        <v>173</v>
      </c>
      <c r="B768" s="8" t="s">
        <v>77</v>
      </c>
      <c r="C768" s="14" t="s">
        <v>3</v>
      </c>
      <c r="D768" s="8">
        <v>2015</v>
      </c>
      <c r="E768" s="14">
        <v>2015</v>
      </c>
      <c r="F768" s="14" t="s">
        <v>103</v>
      </c>
      <c r="G768" s="11">
        <v>0.70509999999999995</v>
      </c>
      <c r="H768" s="11">
        <v>0.10299999999999999</v>
      </c>
      <c r="I768" s="11">
        <v>0.18840000000000001</v>
      </c>
      <c r="J768" s="11">
        <v>5.5E-2</v>
      </c>
      <c r="K768" s="11">
        <v>9.4E-2</v>
      </c>
      <c r="L768" s="7"/>
      <c r="M768" s="7"/>
      <c r="N768" s="7"/>
      <c r="O768" s="7"/>
      <c r="P768" s="7"/>
    </row>
    <row r="769" spans="1:16">
      <c r="A769" s="13" t="s">
        <v>174</v>
      </c>
      <c r="B769" s="8" t="s">
        <v>78</v>
      </c>
      <c r="C769" s="14" t="s">
        <v>3</v>
      </c>
      <c r="D769" s="8">
        <v>2015</v>
      </c>
      <c r="E769" s="14">
        <v>2015</v>
      </c>
      <c r="F769" s="14" t="s">
        <v>103</v>
      </c>
      <c r="G769" s="11">
        <v>0.89390000000000003</v>
      </c>
      <c r="H769" s="11">
        <v>0.17810000000000001</v>
      </c>
      <c r="I769" s="11">
        <v>0.27189999999999998</v>
      </c>
      <c r="J769" s="11">
        <v>0.27029999999999998</v>
      </c>
      <c r="K769" s="11">
        <v>0.31459999999999999</v>
      </c>
      <c r="L769" s="7"/>
      <c r="M769" s="7"/>
      <c r="N769" s="7"/>
      <c r="O769" s="7"/>
      <c r="P769" s="7"/>
    </row>
    <row r="770" spans="1:16">
      <c r="A770" s="13" t="s">
        <v>175</v>
      </c>
      <c r="B770" s="8" t="s">
        <v>78</v>
      </c>
      <c r="C770" s="14" t="s">
        <v>3</v>
      </c>
      <c r="D770" s="8">
        <v>2015</v>
      </c>
      <c r="E770" s="14">
        <v>2015</v>
      </c>
      <c r="F770" s="14" t="s">
        <v>103</v>
      </c>
      <c r="G770" s="11">
        <v>0.8891</v>
      </c>
      <c r="H770" s="11">
        <v>0.18959999999999999</v>
      </c>
      <c r="I770" s="11">
        <v>0.26290000000000002</v>
      </c>
      <c r="J770" s="11">
        <v>0.21940000000000001</v>
      </c>
      <c r="K770" s="11">
        <v>0.24049999999999999</v>
      </c>
      <c r="L770" s="7"/>
      <c r="M770" s="7"/>
      <c r="N770" s="7"/>
      <c r="O770" s="7"/>
      <c r="P770" s="7"/>
    </row>
    <row r="771" spans="1:16">
      <c r="A771" s="13" t="s">
        <v>176</v>
      </c>
      <c r="B771" s="8" t="s">
        <v>78</v>
      </c>
      <c r="C771" s="14" t="s">
        <v>3</v>
      </c>
      <c r="D771" s="8">
        <v>2015</v>
      </c>
      <c r="E771" s="14">
        <v>2015</v>
      </c>
      <c r="F771" s="14" t="s">
        <v>103</v>
      </c>
      <c r="G771" s="11">
        <v>0.95930000000000004</v>
      </c>
      <c r="H771" s="11">
        <v>0.14779999999999999</v>
      </c>
      <c r="I771" s="11">
        <v>0.24060000000000001</v>
      </c>
      <c r="J771" s="11">
        <v>0.26019999999999999</v>
      </c>
      <c r="K771" s="11">
        <v>0.2843</v>
      </c>
      <c r="L771" s="7"/>
      <c r="M771" s="7"/>
      <c r="N771" s="7"/>
      <c r="O771" s="7"/>
      <c r="P771" s="7"/>
    </row>
    <row r="772" spans="1:16">
      <c r="A772" s="13" t="s">
        <v>177</v>
      </c>
      <c r="B772" s="8" t="s">
        <v>78</v>
      </c>
      <c r="C772" s="14" t="s">
        <v>3</v>
      </c>
      <c r="D772" s="8">
        <v>2015</v>
      </c>
      <c r="E772" s="14">
        <v>2015</v>
      </c>
      <c r="F772" s="14" t="s">
        <v>103</v>
      </c>
      <c r="G772" s="11">
        <v>0.66930000000000001</v>
      </c>
      <c r="H772" s="11">
        <v>0.1434</v>
      </c>
      <c r="I772" s="11">
        <v>0.2326</v>
      </c>
      <c r="J772" s="11">
        <v>0.3372</v>
      </c>
      <c r="K772" s="11">
        <v>0.37980000000000003</v>
      </c>
      <c r="L772" s="7"/>
      <c r="M772" s="7"/>
      <c r="N772" s="7"/>
      <c r="O772" s="7"/>
      <c r="P772" s="7"/>
    </row>
    <row r="773" spans="1:16">
      <c r="A773" s="13" t="s">
        <v>178</v>
      </c>
      <c r="B773" s="8" t="s">
        <v>77</v>
      </c>
      <c r="C773" s="14" t="s">
        <v>3</v>
      </c>
      <c r="D773" s="8">
        <v>2015</v>
      </c>
      <c r="E773" s="14">
        <v>2015</v>
      </c>
      <c r="F773" s="14" t="s">
        <v>103</v>
      </c>
      <c r="G773" s="11">
        <v>0.97819999999999996</v>
      </c>
      <c r="H773" s="11">
        <v>0.20130000000000001</v>
      </c>
      <c r="I773" s="11">
        <v>0.30909999999999999</v>
      </c>
      <c r="J773" s="11">
        <v>0.14130000000000001</v>
      </c>
      <c r="K773" s="11">
        <v>0.19800000000000001</v>
      </c>
      <c r="L773" s="7"/>
      <c r="M773" s="7"/>
      <c r="N773" s="7"/>
      <c r="O773" s="7"/>
      <c r="P773" s="7"/>
    </row>
    <row r="774" spans="1:16">
      <c r="A774" s="13" t="s">
        <v>179</v>
      </c>
      <c r="B774" s="8" t="s">
        <v>78</v>
      </c>
      <c r="C774" s="14" t="s">
        <v>3</v>
      </c>
      <c r="D774" s="8">
        <v>2015</v>
      </c>
      <c r="E774" s="14">
        <v>2015</v>
      </c>
      <c r="F774" s="14" t="s">
        <v>103</v>
      </c>
      <c r="G774" s="11">
        <v>0.75309999999999999</v>
      </c>
      <c r="H774" s="11">
        <v>0.14940000000000001</v>
      </c>
      <c r="I774" s="11">
        <v>0.21460000000000001</v>
      </c>
      <c r="J774" s="11">
        <v>0.2112</v>
      </c>
      <c r="K774" s="11">
        <v>0.23930000000000001</v>
      </c>
      <c r="L774" s="7"/>
      <c r="M774" s="7"/>
      <c r="N774" s="7"/>
      <c r="O774" s="7"/>
      <c r="P774" s="7"/>
    </row>
    <row r="775" spans="1:16">
      <c r="A775" s="13" t="s">
        <v>180</v>
      </c>
      <c r="B775" s="8" t="s">
        <v>77</v>
      </c>
      <c r="C775" s="14" t="s">
        <v>3</v>
      </c>
      <c r="D775" s="8">
        <v>2015</v>
      </c>
      <c r="E775" s="14">
        <v>2015</v>
      </c>
      <c r="F775" s="14" t="s">
        <v>103</v>
      </c>
      <c r="G775" s="11">
        <v>0.95689999999999997</v>
      </c>
      <c r="H775" s="11">
        <v>0.13539999999999999</v>
      </c>
      <c r="I775" s="11">
        <v>0.23630000000000001</v>
      </c>
      <c r="J775" s="11">
        <v>0.1</v>
      </c>
      <c r="K775" s="11">
        <v>0.14960000000000001</v>
      </c>
      <c r="L775" s="7"/>
      <c r="M775" s="7"/>
      <c r="N775" s="7"/>
      <c r="O775" s="7"/>
      <c r="P775" s="7"/>
    </row>
    <row r="776" spans="1:16">
      <c r="A776" s="13" t="s">
        <v>181</v>
      </c>
      <c r="B776" s="8" t="s">
        <v>77</v>
      </c>
      <c r="C776" s="14" t="s">
        <v>3</v>
      </c>
      <c r="D776" s="8">
        <v>2015</v>
      </c>
      <c r="E776" s="14">
        <v>2015</v>
      </c>
      <c r="F776" s="14" t="s">
        <v>103</v>
      </c>
      <c r="G776" s="11">
        <v>0.85980000000000001</v>
      </c>
      <c r="H776" s="11">
        <v>0.1123</v>
      </c>
      <c r="I776" s="11">
        <v>0.1782</v>
      </c>
      <c r="J776" s="11">
        <v>7.0499999999999993E-2</v>
      </c>
      <c r="K776" s="11">
        <v>0.1057</v>
      </c>
      <c r="L776" s="7"/>
      <c r="M776" s="7"/>
      <c r="N776" s="7"/>
      <c r="O776" s="7"/>
      <c r="P776" s="7"/>
    </row>
    <row r="777" spans="1:16">
      <c r="A777" s="13" t="s">
        <v>182</v>
      </c>
      <c r="B777" s="8" t="s">
        <v>78</v>
      </c>
      <c r="C777" s="14" t="s">
        <v>3</v>
      </c>
      <c r="D777" s="8">
        <v>2015</v>
      </c>
      <c r="E777" s="14">
        <v>2015</v>
      </c>
      <c r="F777" s="14" t="s">
        <v>103</v>
      </c>
      <c r="G777" s="11">
        <v>0.96399999999999997</v>
      </c>
      <c r="H777" s="11">
        <v>0.19120000000000001</v>
      </c>
      <c r="I777" s="11">
        <v>0.25359999999999999</v>
      </c>
      <c r="J777" s="11">
        <v>0.3831</v>
      </c>
      <c r="K777" s="11">
        <v>0.4083</v>
      </c>
      <c r="L777" s="7"/>
      <c r="M777" s="7"/>
      <c r="N777" s="7"/>
      <c r="O777" s="7"/>
      <c r="P777" s="7"/>
    </row>
    <row r="778" spans="1:16">
      <c r="A778" s="56" t="s">
        <v>183</v>
      </c>
      <c r="B778" s="8" t="s">
        <v>66</v>
      </c>
      <c r="C778" s="14" t="s">
        <v>62</v>
      </c>
      <c r="D778" s="8">
        <v>2015</v>
      </c>
      <c r="E778" s="14">
        <v>2015</v>
      </c>
      <c r="F778" s="14" t="s">
        <v>103</v>
      </c>
      <c r="G778" s="11">
        <v>0.94689999999999996</v>
      </c>
      <c r="H778" s="11">
        <v>0.12770000000000001</v>
      </c>
      <c r="I778" s="11">
        <v>0.2122</v>
      </c>
      <c r="J778" s="11">
        <v>0.12859999999999999</v>
      </c>
      <c r="K778" s="11">
        <v>0.16309999999999999</v>
      </c>
      <c r="L778" s="7"/>
      <c r="M778" s="7"/>
      <c r="N778" s="7"/>
      <c r="O778" s="7"/>
      <c r="P778" s="7"/>
    </row>
    <row r="779" spans="1:16">
      <c r="A779" s="56" t="s">
        <v>184</v>
      </c>
      <c r="B779" s="8" t="s">
        <v>77</v>
      </c>
      <c r="C779" s="14" t="s">
        <v>62</v>
      </c>
      <c r="D779" s="8">
        <v>2015</v>
      </c>
      <c r="E779" s="14">
        <v>2015</v>
      </c>
      <c r="F779" s="14" t="s">
        <v>103</v>
      </c>
      <c r="G779" s="11">
        <v>0.89559999999999995</v>
      </c>
      <c r="H779" s="11">
        <v>0.1036</v>
      </c>
      <c r="I779" s="11">
        <v>0.19869999999999999</v>
      </c>
      <c r="J779" s="11">
        <v>7.5800000000000006E-2</v>
      </c>
      <c r="K779" s="11">
        <v>0.1326</v>
      </c>
      <c r="L779" s="7"/>
      <c r="M779" s="7"/>
      <c r="N779" s="7"/>
      <c r="O779" s="7"/>
      <c r="P779" s="7"/>
    </row>
    <row r="780" spans="1:16">
      <c r="A780" s="56" t="s">
        <v>185</v>
      </c>
      <c r="B780" s="8" t="s">
        <v>78</v>
      </c>
      <c r="C780" s="14" t="s">
        <v>62</v>
      </c>
      <c r="D780" s="8">
        <v>2015</v>
      </c>
      <c r="E780" s="14">
        <v>2015</v>
      </c>
      <c r="F780" s="14" t="s">
        <v>103</v>
      </c>
      <c r="G780" s="11">
        <v>0.625</v>
      </c>
      <c r="H780" s="11">
        <v>0</v>
      </c>
      <c r="I780" s="11">
        <v>6.25E-2</v>
      </c>
      <c r="J780" s="11">
        <v>0.125</v>
      </c>
      <c r="K780" s="11">
        <v>0.125</v>
      </c>
      <c r="L780" s="7"/>
      <c r="M780" s="7"/>
      <c r="N780" s="7"/>
      <c r="O780" s="7"/>
      <c r="P780" s="7"/>
    </row>
    <row r="781" spans="1:16">
      <c r="A781" s="56" t="s">
        <v>186</v>
      </c>
      <c r="B781" s="8" t="s">
        <v>78</v>
      </c>
      <c r="C781" s="14" t="s">
        <v>62</v>
      </c>
      <c r="D781" s="8">
        <v>2015</v>
      </c>
      <c r="E781" s="14">
        <v>2015</v>
      </c>
      <c r="F781" s="14" t="s">
        <v>103</v>
      </c>
      <c r="G781" s="11">
        <v>0.94010000000000005</v>
      </c>
      <c r="H781" s="11">
        <v>0.1444</v>
      </c>
      <c r="I781" s="11">
        <v>0.22320000000000001</v>
      </c>
      <c r="J781" s="11">
        <v>0.27789999999999998</v>
      </c>
      <c r="K781" s="11">
        <v>0.31730000000000003</v>
      </c>
      <c r="L781" s="7"/>
      <c r="M781" s="7"/>
      <c r="N781" s="7"/>
      <c r="O781" s="7"/>
      <c r="P781" s="7"/>
    </row>
    <row r="782" spans="1:16">
      <c r="A782" s="56" t="s">
        <v>187</v>
      </c>
      <c r="B782" s="8" t="s">
        <v>78</v>
      </c>
      <c r="C782" s="14" t="s">
        <v>62</v>
      </c>
      <c r="D782" s="8">
        <v>2015</v>
      </c>
      <c r="E782" s="14">
        <v>2015</v>
      </c>
      <c r="F782" s="14" t="s">
        <v>103</v>
      </c>
      <c r="G782" s="11">
        <v>0.93500000000000005</v>
      </c>
      <c r="H782" s="11">
        <v>0.14369999999999999</v>
      </c>
      <c r="I782" s="11">
        <v>0.2223</v>
      </c>
      <c r="J782" s="11">
        <v>0.28610000000000002</v>
      </c>
      <c r="K782" s="11">
        <v>0.32179999999999997</v>
      </c>
      <c r="L782" s="7"/>
      <c r="M782" s="7"/>
      <c r="N782" s="7"/>
      <c r="O782" s="7"/>
      <c r="P782" s="7"/>
    </row>
    <row r="783" spans="1:16">
      <c r="A783" s="56" t="s">
        <v>188</v>
      </c>
      <c r="B783" s="8" t="s">
        <v>78</v>
      </c>
      <c r="C783" s="14" t="s">
        <v>62</v>
      </c>
      <c r="D783" s="8">
        <v>2015</v>
      </c>
      <c r="E783" s="14">
        <v>2015</v>
      </c>
      <c r="F783" s="14" t="s">
        <v>103</v>
      </c>
      <c r="G783" s="11">
        <v>0.95150000000000001</v>
      </c>
      <c r="H783" s="11">
        <v>0.11609999999999999</v>
      </c>
      <c r="I783" s="11">
        <v>0.2021</v>
      </c>
      <c r="J783" s="11">
        <v>0.2097</v>
      </c>
      <c r="K783" s="11">
        <v>0.24590000000000001</v>
      </c>
      <c r="L783" s="7"/>
      <c r="M783" s="7"/>
      <c r="N783" s="7"/>
      <c r="O783" s="7"/>
      <c r="P783" s="7"/>
    </row>
    <row r="784" spans="1:16">
      <c r="A784" s="56" t="s">
        <v>189</v>
      </c>
      <c r="B784" s="8" t="s">
        <v>78</v>
      </c>
      <c r="C784" s="14" t="s">
        <v>62</v>
      </c>
      <c r="D784" s="8">
        <v>2015</v>
      </c>
      <c r="E784" s="14">
        <v>2015</v>
      </c>
      <c r="F784" s="14" t="s">
        <v>103</v>
      </c>
      <c r="G784" s="11">
        <v>0.91800000000000004</v>
      </c>
      <c r="H784" s="11">
        <v>0.1361</v>
      </c>
      <c r="I784" s="11">
        <v>0.2147</v>
      </c>
      <c r="J784" s="11">
        <v>0.40839999999999999</v>
      </c>
      <c r="K784" s="11">
        <v>0.49209999999999998</v>
      </c>
      <c r="L784" s="7"/>
      <c r="M784" s="7"/>
      <c r="N784" s="7"/>
      <c r="O784" s="7"/>
      <c r="P784" s="7"/>
    </row>
    <row r="785" spans="1:16">
      <c r="A785" s="56" t="s">
        <v>190</v>
      </c>
      <c r="B785" s="8" t="s">
        <v>77</v>
      </c>
      <c r="C785" s="14" t="s">
        <v>62</v>
      </c>
      <c r="D785" s="8">
        <v>2015</v>
      </c>
      <c r="E785" s="14">
        <v>2015</v>
      </c>
      <c r="F785" s="14" t="s">
        <v>103</v>
      </c>
      <c r="G785" s="11">
        <v>0.96970000000000001</v>
      </c>
      <c r="H785" s="11">
        <v>8.8300000000000003E-2</v>
      </c>
      <c r="I785" s="11">
        <v>0.17130000000000001</v>
      </c>
      <c r="J785" s="11">
        <v>6.6799999999999998E-2</v>
      </c>
      <c r="K785" s="11">
        <v>0.11260000000000001</v>
      </c>
      <c r="L785" s="7"/>
      <c r="M785" s="7"/>
      <c r="N785" s="7"/>
      <c r="O785" s="7"/>
      <c r="P785" s="7"/>
    </row>
    <row r="786" spans="1:16">
      <c r="A786" s="56" t="s">
        <v>191</v>
      </c>
      <c r="B786" s="8" t="s">
        <v>78</v>
      </c>
      <c r="C786" s="14" t="s">
        <v>62</v>
      </c>
      <c r="D786" s="8">
        <v>2015</v>
      </c>
      <c r="E786" s="14">
        <v>2015</v>
      </c>
      <c r="F786" s="14" t="s">
        <v>103</v>
      </c>
      <c r="G786" s="11">
        <v>0.92920000000000003</v>
      </c>
      <c r="H786" s="11">
        <v>0.2147</v>
      </c>
      <c r="I786" s="11">
        <v>0.2712</v>
      </c>
      <c r="J786" s="11">
        <v>0.38869999999999999</v>
      </c>
      <c r="K786" s="11">
        <v>0.41070000000000001</v>
      </c>
      <c r="L786" s="7"/>
      <c r="M786" s="7"/>
      <c r="N786" s="7"/>
      <c r="O786" s="7"/>
      <c r="P786" s="7"/>
    </row>
    <row r="787" spans="1:16">
      <c r="A787" s="56" t="s">
        <v>192</v>
      </c>
      <c r="B787" s="8" t="s">
        <v>78</v>
      </c>
      <c r="C787" s="14" t="s">
        <v>62</v>
      </c>
      <c r="D787" s="8">
        <v>2015</v>
      </c>
      <c r="E787" s="14">
        <v>2015</v>
      </c>
      <c r="F787" s="14" t="s">
        <v>103</v>
      </c>
      <c r="G787" s="11">
        <v>0.94930000000000003</v>
      </c>
      <c r="H787" s="11">
        <v>0.13159999999999999</v>
      </c>
      <c r="I787" s="11">
        <v>0.21829999999999999</v>
      </c>
      <c r="J787" s="11">
        <v>0.23069999999999999</v>
      </c>
      <c r="K787" s="11">
        <v>0.25900000000000001</v>
      </c>
      <c r="L787" s="7"/>
      <c r="M787" s="7"/>
      <c r="N787" s="7"/>
      <c r="O787" s="7"/>
      <c r="P787" s="7"/>
    </row>
    <row r="788" spans="1:16">
      <c r="A788" s="13" t="s">
        <v>134</v>
      </c>
      <c r="B788" s="8" t="s">
        <v>77</v>
      </c>
      <c r="C788" s="14" t="s">
        <v>62</v>
      </c>
      <c r="D788" s="8">
        <v>2015</v>
      </c>
      <c r="E788" s="14">
        <v>2015</v>
      </c>
      <c r="F788" s="14" t="s">
        <v>103</v>
      </c>
      <c r="G788" s="11">
        <v>0.97299999999999998</v>
      </c>
      <c r="H788" s="11">
        <v>0.14080000000000001</v>
      </c>
      <c r="I788" s="11">
        <v>0.25059999999999999</v>
      </c>
      <c r="J788" s="11">
        <v>0.10539999999999999</v>
      </c>
      <c r="K788" s="11">
        <v>0.16370000000000001</v>
      </c>
      <c r="L788" s="7"/>
      <c r="M788" s="7"/>
      <c r="N788" s="7"/>
      <c r="O788" s="7"/>
      <c r="P788" s="7"/>
    </row>
    <row r="789" spans="1:16">
      <c r="A789" s="13" t="s">
        <v>135</v>
      </c>
      <c r="B789" s="8" t="s">
        <v>78</v>
      </c>
      <c r="C789" s="14" t="s">
        <v>62</v>
      </c>
      <c r="D789" s="8">
        <v>2015</v>
      </c>
      <c r="E789" s="14">
        <v>2015</v>
      </c>
      <c r="F789" s="14" t="s">
        <v>103</v>
      </c>
      <c r="G789" s="11">
        <v>0.98609999999999998</v>
      </c>
      <c r="H789" s="11">
        <v>0.12180000000000001</v>
      </c>
      <c r="I789" s="11">
        <v>0.2056</v>
      </c>
      <c r="J789" s="11">
        <v>0.1472</v>
      </c>
      <c r="K789" s="11">
        <v>0.15989999999999999</v>
      </c>
      <c r="L789" s="7"/>
      <c r="M789" s="7"/>
      <c r="N789" s="7"/>
      <c r="O789" s="7"/>
      <c r="P789" s="7"/>
    </row>
    <row r="790" spans="1:16">
      <c r="A790" s="13" t="s">
        <v>136</v>
      </c>
      <c r="B790" s="8" t="s">
        <v>78</v>
      </c>
      <c r="C790" s="14" t="s">
        <v>62</v>
      </c>
      <c r="D790" s="8">
        <v>2015</v>
      </c>
      <c r="E790" s="14">
        <v>2015</v>
      </c>
      <c r="F790" s="14" t="s">
        <v>103</v>
      </c>
      <c r="G790" s="11">
        <v>0.93620000000000003</v>
      </c>
      <c r="H790" s="11">
        <v>0.11550000000000001</v>
      </c>
      <c r="I790" s="11">
        <v>0.17960000000000001</v>
      </c>
      <c r="J790" s="11">
        <v>0.2379</v>
      </c>
      <c r="K790" s="11">
        <v>0.26419999999999999</v>
      </c>
      <c r="L790" s="7"/>
      <c r="M790" s="7"/>
      <c r="N790" s="7"/>
      <c r="O790" s="7"/>
      <c r="P790" s="7"/>
    </row>
    <row r="791" spans="1:16">
      <c r="A791" s="13" t="s">
        <v>137</v>
      </c>
      <c r="B791" s="8" t="s">
        <v>78</v>
      </c>
      <c r="C791" s="14" t="s">
        <v>62</v>
      </c>
      <c r="D791" s="8">
        <v>2015</v>
      </c>
      <c r="E791" s="14">
        <v>2015</v>
      </c>
      <c r="F791" s="14" t="s">
        <v>103</v>
      </c>
      <c r="G791" s="11">
        <v>0.83589999999999998</v>
      </c>
      <c r="H791" s="11">
        <v>0.1517</v>
      </c>
      <c r="I791" s="11">
        <v>0.2346</v>
      </c>
      <c r="J791" s="11">
        <v>0.25090000000000001</v>
      </c>
      <c r="K791" s="11">
        <v>0.2802</v>
      </c>
      <c r="L791" s="7"/>
      <c r="M791" s="7"/>
      <c r="N791" s="7"/>
      <c r="O791" s="7"/>
      <c r="P791" s="7"/>
    </row>
    <row r="792" spans="1:16">
      <c r="A792" s="13" t="s">
        <v>138</v>
      </c>
      <c r="B792" s="8" t="s">
        <v>78</v>
      </c>
      <c r="C792" s="14" t="s">
        <v>62</v>
      </c>
      <c r="D792" s="8">
        <v>2015</v>
      </c>
      <c r="E792" s="14">
        <v>2015</v>
      </c>
      <c r="F792" s="14" t="s">
        <v>103</v>
      </c>
      <c r="G792" s="11">
        <v>0.9052</v>
      </c>
      <c r="H792" s="11">
        <v>0.1295</v>
      </c>
      <c r="I792" s="11">
        <v>0.2455</v>
      </c>
      <c r="J792" s="11">
        <v>0.30359999999999998</v>
      </c>
      <c r="K792" s="11">
        <v>0.34379999999999999</v>
      </c>
      <c r="L792" s="7"/>
      <c r="M792" s="7"/>
      <c r="N792" s="7"/>
      <c r="O792" s="7"/>
      <c r="P792" s="7"/>
    </row>
    <row r="793" spans="1:16">
      <c r="A793" s="13" t="s">
        <v>139</v>
      </c>
      <c r="B793" s="8" t="s">
        <v>78</v>
      </c>
      <c r="C793" s="14" t="s">
        <v>62</v>
      </c>
      <c r="D793" s="8">
        <v>2015</v>
      </c>
      <c r="E793" s="14">
        <v>2015</v>
      </c>
      <c r="F793" s="14" t="s">
        <v>103</v>
      </c>
      <c r="G793" s="11">
        <v>0.94740000000000002</v>
      </c>
      <c r="H793" s="11">
        <v>0.1779</v>
      </c>
      <c r="I793" s="11">
        <v>0.2606</v>
      </c>
      <c r="J793" s="11">
        <v>0.1754</v>
      </c>
      <c r="K793" s="11">
        <v>0.2039</v>
      </c>
      <c r="L793" s="7"/>
      <c r="M793" s="7"/>
      <c r="N793" s="7"/>
      <c r="O793" s="7"/>
      <c r="P793" s="7"/>
    </row>
    <row r="794" spans="1:16">
      <c r="A794" s="13" t="s">
        <v>140</v>
      </c>
      <c r="B794" s="8" t="s">
        <v>78</v>
      </c>
      <c r="C794" s="14" t="s">
        <v>62</v>
      </c>
      <c r="D794" s="8">
        <v>2015</v>
      </c>
      <c r="E794" s="14">
        <v>2015</v>
      </c>
      <c r="F794" s="14" t="s">
        <v>103</v>
      </c>
      <c r="G794" s="11">
        <v>0.96779999999999999</v>
      </c>
      <c r="H794" s="11">
        <v>0.1943</v>
      </c>
      <c r="I794" s="11">
        <v>0.2742</v>
      </c>
      <c r="J794" s="11">
        <v>0.28949999999999998</v>
      </c>
      <c r="K794" s="11">
        <v>0.32040000000000002</v>
      </c>
      <c r="L794" s="7"/>
      <c r="M794" s="7"/>
      <c r="N794" s="7"/>
      <c r="O794" s="7"/>
      <c r="P794" s="7"/>
    </row>
    <row r="795" spans="1:16">
      <c r="A795" s="13" t="s">
        <v>141</v>
      </c>
      <c r="B795" s="8" t="s">
        <v>78</v>
      </c>
      <c r="C795" s="14" t="s">
        <v>62</v>
      </c>
      <c r="D795" s="8">
        <v>2015</v>
      </c>
      <c r="E795" s="14">
        <v>2015</v>
      </c>
      <c r="F795" s="14" t="s">
        <v>103</v>
      </c>
      <c r="G795" s="11">
        <v>0.95660000000000001</v>
      </c>
      <c r="H795" s="11">
        <v>7.8899999999999998E-2</v>
      </c>
      <c r="I795" s="11">
        <v>0.15229999999999999</v>
      </c>
      <c r="J795" s="11">
        <v>0.307</v>
      </c>
      <c r="K795" s="11">
        <v>0.35160000000000002</v>
      </c>
      <c r="L795" s="7"/>
      <c r="M795" s="7"/>
      <c r="N795" s="7"/>
      <c r="O795" s="7"/>
      <c r="P795" s="7"/>
    </row>
    <row r="796" spans="1:16">
      <c r="A796" s="13" t="s">
        <v>142</v>
      </c>
      <c r="B796" s="8" t="s">
        <v>78</v>
      </c>
      <c r="C796" s="14" t="s">
        <v>62</v>
      </c>
      <c r="D796" s="8">
        <v>2015</v>
      </c>
      <c r="E796" s="14">
        <v>2015</v>
      </c>
      <c r="F796" s="14" t="s">
        <v>103</v>
      </c>
      <c r="G796" s="11">
        <v>0.73370000000000002</v>
      </c>
      <c r="H796" s="11">
        <v>7.4399999999999994E-2</v>
      </c>
      <c r="I796" s="11">
        <v>0.14099999999999999</v>
      </c>
      <c r="J796" s="11">
        <v>0.27179999999999999</v>
      </c>
      <c r="K796" s="11">
        <v>0.30509999999999998</v>
      </c>
      <c r="L796" s="7"/>
      <c r="M796" s="7"/>
      <c r="N796" s="7"/>
      <c r="O796" s="7"/>
      <c r="P796" s="7"/>
    </row>
    <row r="797" spans="1:16">
      <c r="A797" s="13" t="s">
        <v>143</v>
      </c>
      <c r="B797" s="8" t="s">
        <v>79</v>
      </c>
      <c r="C797" s="14" t="s">
        <v>62</v>
      </c>
      <c r="D797" s="8">
        <v>2015</v>
      </c>
      <c r="E797" s="14">
        <v>2015</v>
      </c>
      <c r="F797" s="14" t="s">
        <v>103</v>
      </c>
      <c r="G797" s="11">
        <v>0.94940000000000002</v>
      </c>
      <c r="H797" s="11">
        <v>8.1600000000000006E-2</v>
      </c>
      <c r="I797" s="11">
        <v>0.1522</v>
      </c>
      <c r="J797" s="11">
        <v>1.0200000000000001E-2</v>
      </c>
      <c r="K797" s="11">
        <v>1.3299999999999999E-2</v>
      </c>
      <c r="L797" s="7"/>
      <c r="M797" s="7"/>
      <c r="N797" s="7"/>
      <c r="O797" s="7"/>
      <c r="P797" s="7"/>
    </row>
    <row r="798" spans="1:16">
      <c r="A798" s="13" t="s">
        <v>144</v>
      </c>
      <c r="B798" s="8" t="s">
        <v>78</v>
      </c>
      <c r="C798" s="14" t="s">
        <v>62</v>
      </c>
      <c r="D798" s="8">
        <v>2015</v>
      </c>
      <c r="E798" s="14">
        <v>2015</v>
      </c>
      <c r="F798" s="14" t="s">
        <v>103</v>
      </c>
      <c r="G798" s="11">
        <v>0.84960000000000002</v>
      </c>
      <c r="H798" s="11">
        <v>0.1447</v>
      </c>
      <c r="I798" s="11">
        <v>0.2266</v>
      </c>
      <c r="J798" s="11">
        <v>0.25030000000000002</v>
      </c>
      <c r="K798" s="11">
        <v>0.28899999999999998</v>
      </c>
      <c r="L798" s="7"/>
      <c r="M798" s="7"/>
      <c r="N798" s="7"/>
      <c r="O798" s="7"/>
      <c r="P798" s="7"/>
    </row>
    <row r="799" spans="1:16">
      <c r="A799" s="13" t="s">
        <v>145</v>
      </c>
      <c r="B799" s="8" t="s">
        <v>78</v>
      </c>
      <c r="C799" s="14" t="s">
        <v>62</v>
      </c>
      <c r="D799" s="8">
        <v>2015</v>
      </c>
      <c r="E799" s="14">
        <v>2015</v>
      </c>
      <c r="F799" s="14" t="s">
        <v>103</v>
      </c>
      <c r="G799" s="11">
        <v>0.92090000000000005</v>
      </c>
      <c r="H799" s="11">
        <v>0.1807</v>
      </c>
      <c r="I799" s="11">
        <v>0.25950000000000001</v>
      </c>
      <c r="J799" s="11">
        <v>0.26450000000000001</v>
      </c>
      <c r="K799" s="11">
        <v>0.30459999999999998</v>
      </c>
      <c r="L799" s="7"/>
      <c r="M799" s="7"/>
      <c r="N799" s="7"/>
      <c r="O799" s="7"/>
      <c r="P799" s="7"/>
    </row>
    <row r="800" spans="1:16">
      <c r="A800" s="13" t="s">
        <v>146</v>
      </c>
      <c r="B800" s="8" t="s">
        <v>78</v>
      </c>
      <c r="C800" s="14" t="s">
        <v>62</v>
      </c>
      <c r="D800" s="8">
        <v>2015</v>
      </c>
      <c r="E800" s="14">
        <v>2015</v>
      </c>
      <c r="F800" s="14" t="s">
        <v>103</v>
      </c>
      <c r="G800" s="11">
        <v>0.96389999999999998</v>
      </c>
      <c r="H800" s="11">
        <v>0.125</v>
      </c>
      <c r="I800" s="11">
        <v>0.1991</v>
      </c>
      <c r="J800" s="11">
        <v>0.28699999999999998</v>
      </c>
      <c r="K800" s="11">
        <v>0.30559999999999998</v>
      </c>
      <c r="L800" s="7"/>
      <c r="M800" s="7"/>
      <c r="N800" s="7"/>
      <c r="O800" s="7"/>
      <c r="P800" s="7"/>
    </row>
    <row r="801" spans="1:16">
      <c r="A801" s="13" t="s">
        <v>147</v>
      </c>
      <c r="B801" s="8" t="s">
        <v>78</v>
      </c>
      <c r="C801" s="14" t="s">
        <v>62</v>
      </c>
      <c r="D801" s="8">
        <v>2015</v>
      </c>
      <c r="E801" s="14">
        <v>2015</v>
      </c>
      <c r="F801" s="14" t="s">
        <v>103</v>
      </c>
      <c r="G801" s="11">
        <v>0.97199999999999998</v>
      </c>
      <c r="H801" s="11">
        <v>0.15709999999999999</v>
      </c>
      <c r="I801" s="11">
        <v>0.27339999999999998</v>
      </c>
      <c r="J801" s="11">
        <v>0.25209999999999999</v>
      </c>
      <c r="K801" s="11">
        <v>0.31419999999999998</v>
      </c>
      <c r="L801" s="7"/>
      <c r="M801" s="7"/>
      <c r="N801" s="7"/>
      <c r="O801" s="7"/>
      <c r="P801" s="7"/>
    </row>
    <row r="802" spans="1:16">
      <c r="A802" s="13" t="s">
        <v>148</v>
      </c>
      <c r="B802" s="8" t="s">
        <v>78</v>
      </c>
      <c r="C802" s="14" t="s">
        <v>62</v>
      </c>
      <c r="D802" s="8">
        <v>2015</v>
      </c>
      <c r="E802" s="14">
        <v>2015</v>
      </c>
      <c r="F802" s="14" t="s">
        <v>103</v>
      </c>
      <c r="G802" s="11">
        <v>0.96550000000000002</v>
      </c>
      <c r="H802" s="11">
        <v>0.15859999999999999</v>
      </c>
      <c r="I802" s="11">
        <v>0.23749999999999999</v>
      </c>
      <c r="J802" s="11">
        <v>0.32129999999999997</v>
      </c>
      <c r="K802" s="11">
        <v>0.35580000000000001</v>
      </c>
      <c r="L802" s="7"/>
      <c r="M802" s="7"/>
      <c r="N802" s="7"/>
      <c r="O802" s="7"/>
      <c r="P802" s="7"/>
    </row>
    <row r="803" spans="1:16">
      <c r="A803" s="13" t="s">
        <v>149</v>
      </c>
      <c r="B803" s="8" t="s">
        <v>78</v>
      </c>
      <c r="C803" s="14" t="s">
        <v>62</v>
      </c>
      <c r="D803" s="8">
        <v>2015</v>
      </c>
      <c r="E803" s="14">
        <v>2015</v>
      </c>
      <c r="F803" s="14" t="s">
        <v>103</v>
      </c>
      <c r="G803" s="11">
        <v>0.94</v>
      </c>
      <c r="H803" s="11">
        <v>0.1203</v>
      </c>
      <c r="I803" s="11">
        <v>0.1729</v>
      </c>
      <c r="J803" s="11">
        <v>0.2707</v>
      </c>
      <c r="K803" s="11">
        <v>0.28570000000000001</v>
      </c>
      <c r="L803" s="7"/>
      <c r="M803" s="7"/>
      <c r="N803" s="7"/>
      <c r="O803" s="7"/>
      <c r="P803" s="7"/>
    </row>
    <row r="804" spans="1:16">
      <c r="A804" s="13" t="s">
        <v>150</v>
      </c>
      <c r="B804" s="8" t="s">
        <v>78</v>
      </c>
      <c r="C804" s="14" t="s">
        <v>62</v>
      </c>
      <c r="D804" s="8">
        <v>2015</v>
      </c>
      <c r="E804" s="14">
        <v>2015</v>
      </c>
      <c r="F804" s="14" t="s">
        <v>103</v>
      </c>
      <c r="G804" s="11">
        <v>0.98060000000000003</v>
      </c>
      <c r="H804" s="11">
        <v>2.3699999999999999E-2</v>
      </c>
      <c r="I804" s="11">
        <v>0.13739999999999999</v>
      </c>
      <c r="J804" s="11">
        <v>3.7900000000000003E-2</v>
      </c>
      <c r="K804" s="11">
        <v>5.6899999999999999E-2</v>
      </c>
      <c r="L804" s="7"/>
      <c r="M804" s="7"/>
      <c r="N804" s="7"/>
      <c r="O804" s="7"/>
      <c r="P804" s="7"/>
    </row>
    <row r="805" spans="1:16">
      <c r="A805" s="13" t="s">
        <v>151</v>
      </c>
      <c r="B805" s="8" t="s">
        <v>78</v>
      </c>
      <c r="C805" s="14" t="s">
        <v>62</v>
      </c>
      <c r="D805" s="8">
        <v>2015</v>
      </c>
      <c r="E805" s="14">
        <v>2015</v>
      </c>
      <c r="F805" s="14" t="s">
        <v>103</v>
      </c>
      <c r="G805" s="11">
        <v>0.96009999999999995</v>
      </c>
      <c r="H805" s="11">
        <v>0.1426</v>
      </c>
      <c r="I805" s="11">
        <v>0.2213</v>
      </c>
      <c r="J805" s="11">
        <v>0.1764</v>
      </c>
      <c r="K805" s="11">
        <v>0.20499999999999999</v>
      </c>
      <c r="L805" s="7"/>
      <c r="M805" s="7"/>
      <c r="N805" s="7"/>
      <c r="O805" s="7"/>
      <c r="P805" s="7"/>
    </row>
    <row r="806" spans="1:16">
      <c r="A806" s="13" t="s">
        <v>152</v>
      </c>
      <c r="B806" s="8" t="s">
        <v>78</v>
      </c>
      <c r="C806" s="14" t="s">
        <v>62</v>
      </c>
      <c r="D806" s="8">
        <v>2015</v>
      </c>
      <c r="E806" s="14">
        <v>2015</v>
      </c>
      <c r="F806" s="14" t="s">
        <v>103</v>
      </c>
      <c r="G806" s="11">
        <v>0.9738</v>
      </c>
      <c r="H806" s="11">
        <v>0.11</v>
      </c>
      <c r="I806" s="11">
        <v>0.16750000000000001</v>
      </c>
      <c r="J806" s="11">
        <v>0.16550000000000001</v>
      </c>
      <c r="K806" s="11">
        <v>0.19839999999999999</v>
      </c>
      <c r="L806" s="7"/>
      <c r="M806" s="7"/>
      <c r="N806" s="7"/>
      <c r="O806" s="7"/>
      <c r="P806" s="7"/>
    </row>
    <row r="807" spans="1:16">
      <c r="A807" s="13" t="s">
        <v>153</v>
      </c>
      <c r="B807" s="8" t="s">
        <v>78</v>
      </c>
      <c r="C807" s="14" t="s">
        <v>62</v>
      </c>
      <c r="D807" s="8">
        <v>2015</v>
      </c>
      <c r="E807" s="14">
        <v>2015</v>
      </c>
      <c r="F807" s="14" t="s">
        <v>103</v>
      </c>
      <c r="G807" s="11">
        <v>0.82520000000000004</v>
      </c>
      <c r="H807" s="11">
        <v>0.11119999999999999</v>
      </c>
      <c r="I807" s="11">
        <v>0.20449999999999999</v>
      </c>
      <c r="J807" s="11">
        <v>0.24979999999999999</v>
      </c>
      <c r="K807" s="11">
        <v>0.28749999999999998</v>
      </c>
      <c r="L807" s="7"/>
      <c r="M807" s="7"/>
      <c r="N807" s="7"/>
      <c r="O807" s="7"/>
      <c r="P807" s="7"/>
    </row>
    <row r="808" spans="1:16">
      <c r="A808" s="13" t="s">
        <v>154</v>
      </c>
      <c r="B808" s="8" t="s">
        <v>77</v>
      </c>
      <c r="C808" s="14" t="s">
        <v>62</v>
      </c>
      <c r="D808" s="8">
        <v>2015</v>
      </c>
      <c r="E808" s="14">
        <v>2015</v>
      </c>
      <c r="F808" s="14" t="s">
        <v>103</v>
      </c>
      <c r="G808" s="11">
        <v>0.99709999999999999</v>
      </c>
      <c r="H808" s="11">
        <v>0.1084</v>
      </c>
      <c r="I808" s="11">
        <v>0.1991</v>
      </c>
      <c r="J808" s="11">
        <v>8.5699999999999998E-2</v>
      </c>
      <c r="K808" s="11">
        <v>0.1336</v>
      </c>
      <c r="L808" s="7"/>
      <c r="M808" s="7"/>
      <c r="N808" s="7"/>
      <c r="O808" s="7"/>
      <c r="P808" s="7"/>
    </row>
    <row r="809" spans="1:16">
      <c r="A809" s="13" t="s">
        <v>155</v>
      </c>
      <c r="B809" s="8" t="s">
        <v>77</v>
      </c>
      <c r="C809" s="14" t="s">
        <v>62</v>
      </c>
      <c r="D809" s="8">
        <v>2015</v>
      </c>
      <c r="E809" s="14">
        <v>2015</v>
      </c>
      <c r="F809" s="14" t="s">
        <v>103</v>
      </c>
      <c r="G809" s="11">
        <v>0.93769999999999998</v>
      </c>
      <c r="H809" s="11">
        <v>0.111</v>
      </c>
      <c r="I809" s="11">
        <v>0.20130000000000001</v>
      </c>
      <c r="J809" s="11">
        <v>0.08</v>
      </c>
      <c r="K809" s="11">
        <v>0.129</v>
      </c>
      <c r="L809" s="7"/>
      <c r="M809" s="7"/>
      <c r="N809" s="7"/>
      <c r="O809" s="7"/>
      <c r="P809" s="7"/>
    </row>
    <row r="810" spans="1:16">
      <c r="A810" s="13" t="s">
        <v>156</v>
      </c>
      <c r="B810" s="8" t="s">
        <v>78</v>
      </c>
      <c r="C810" s="14" t="s">
        <v>62</v>
      </c>
      <c r="D810" s="8">
        <v>2015</v>
      </c>
      <c r="E810" s="14">
        <v>2015</v>
      </c>
      <c r="F810" s="14" t="s">
        <v>103</v>
      </c>
      <c r="G810" s="11">
        <v>0.90280000000000005</v>
      </c>
      <c r="H810" s="11">
        <v>0.11840000000000001</v>
      </c>
      <c r="I810" s="11">
        <v>0.1673</v>
      </c>
      <c r="J810" s="11">
        <v>0.1918</v>
      </c>
      <c r="K810" s="11">
        <v>0.2122</v>
      </c>
      <c r="L810" s="7"/>
      <c r="M810" s="7"/>
      <c r="N810" s="7"/>
      <c r="O810" s="7"/>
      <c r="P810" s="7"/>
    </row>
    <row r="811" spans="1:16">
      <c r="A811" s="13" t="s">
        <v>157</v>
      </c>
      <c r="B811" s="8" t="s">
        <v>78</v>
      </c>
      <c r="C811" s="14" t="s">
        <v>62</v>
      </c>
      <c r="D811" s="8">
        <v>2015</v>
      </c>
      <c r="E811" s="14">
        <v>2015</v>
      </c>
      <c r="F811" s="14" t="s">
        <v>103</v>
      </c>
      <c r="G811" s="11">
        <v>0.92069999999999996</v>
      </c>
      <c r="H811" s="11">
        <v>0.17</v>
      </c>
      <c r="I811" s="11">
        <v>0.25650000000000001</v>
      </c>
      <c r="J811" s="11">
        <v>0.22919999999999999</v>
      </c>
      <c r="K811" s="11">
        <v>0.26300000000000001</v>
      </c>
      <c r="L811" s="7"/>
      <c r="M811" s="7"/>
      <c r="N811" s="7"/>
      <c r="O811" s="7"/>
      <c r="P811" s="7"/>
    </row>
    <row r="812" spans="1:16">
      <c r="A812" s="13" t="s">
        <v>158</v>
      </c>
      <c r="B812" s="8" t="s">
        <v>77</v>
      </c>
      <c r="C812" s="14" t="s">
        <v>62</v>
      </c>
      <c r="D812" s="8">
        <v>2015</v>
      </c>
      <c r="E812" s="14">
        <v>2015</v>
      </c>
      <c r="F812" s="14" t="s">
        <v>103</v>
      </c>
      <c r="G812" s="11">
        <v>0.98680000000000001</v>
      </c>
      <c r="H812" s="11">
        <v>0.12189999999999999</v>
      </c>
      <c r="I812" s="11">
        <v>0.20730000000000001</v>
      </c>
      <c r="J812" s="11">
        <v>9.4799999999999995E-2</v>
      </c>
      <c r="K812" s="11">
        <v>0.14499999999999999</v>
      </c>
      <c r="L812" s="7"/>
      <c r="M812" s="7"/>
      <c r="N812" s="7"/>
      <c r="O812" s="7"/>
      <c r="P812" s="7"/>
    </row>
    <row r="813" spans="1:16">
      <c r="A813" s="13" t="s">
        <v>159</v>
      </c>
      <c r="B813" s="8" t="s">
        <v>78</v>
      </c>
      <c r="C813" s="14" t="s">
        <v>62</v>
      </c>
      <c r="D813" s="8">
        <v>2015</v>
      </c>
      <c r="E813" s="14">
        <v>2015</v>
      </c>
      <c r="F813" s="14" t="s">
        <v>103</v>
      </c>
      <c r="G813" s="11">
        <v>0.92979999999999996</v>
      </c>
      <c r="H813" s="11">
        <v>0.1203</v>
      </c>
      <c r="I813" s="11">
        <v>0.21410000000000001</v>
      </c>
      <c r="J813" s="11">
        <v>0.24840000000000001</v>
      </c>
      <c r="K813" s="11">
        <v>0.28910000000000002</v>
      </c>
      <c r="L813" s="7"/>
      <c r="M813" s="7"/>
      <c r="N813" s="7"/>
      <c r="O813" s="7"/>
      <c r="P813" s="7"/>
    </row>
    <row r="814" spans="1:16">
      <c r="A814" s="13" t="s">
        <v>160</v>
      </c>
      <c r="B814" s="8" t="s">
        <v>78</v>
      </c>
      <c r="C814" s="14" t="s">
        <v>62</v>
      </c>
      <c r="D814" s="8">
        <v>2015</v>
      </c>
      <c r="E814" s="14">
        <v>2015</v>
      </c>
      <c r="F814" s="14" t="s">
        <v>103</v>
      </c>
      <c r="G814" s="11">
        <v>0.9617</v>
      </c>
      <c r="H814" s="11">
        <v>0.21360000000000001</v>
      </c>
      <c r="I814" s="11">
        <v>0.29599999999999999</v>
      </c>
      <c r="J814" s="11">
        <v>0.29110000000000003</v>
      </c>
      <c r="K814" s="11">
        <v>0.32329999999999998</v>
      </c>
      <c r="L814" s="7"/>
      <c r="M814" s="7"/>
      <c r="N814" s="7"/>
      <c r="O814" s="7"/>
      <c r="P814" s="7"/>
    </row>
    <row r="815" spans="1:16">
      <c r="A815" s="13" t="s">
        <v>161</v>
      </c>
      <c r="B815" s="8" t="s">
        <v>77</v>
      </c>
      <c r="C815" s="14" t="s">
        <v>62</v>
      </c>
      <c r="D815" s="8">
        <v>2015</v>
      </c>
      <c r="E815" s="14">
        <v>2015</v>
      </c>
      <c r="F815" s="14" t="s">
        <v>103</v>
      </c>
      <c r="G815" s="11">
        <v>0.9829</v>
      </c>
      <c r="H815" s="11">
        <v>0.12790000000000001</v>
      </c>
      <c r="I815" s="11">
        <v>0.21679999999999999</v>
      </c>
      <c r="J815" s="11">
        <v>7.46E-2</v>
      </c>
      <c r="K815" s="11">
        <v>0.1182</v>
      </c>
      <c r="L815" s="7"/>
      <c r="M815" s="7"/>
      <c r="N815" s="7"/>
      <c r="O815" s="7"/>
      <c r="P815" s="7"/>
    </row>
    <row r="816" spans="1:16">
      <c r="A816" s="13" t="s">
        <v>162</v>
      </c>
      <c r="B816" s="8" t="s">
        <v>77</v>
      </c>
      <c r="C816" s="14" t="s">
        <v>62</v>
      </c>
      <c r="D816" s="8">
        <v>2015</v>
      </c>
      <c r="E816" s="14">
        <v>2015</v>
      </c>
      <c r="F816" s="14" t="s">
        <v>103</v>
      </c>
      <c r="G816" s="11">
        <v>0.89410000000000001</v>
      </c>
      <c r="H816" s="11">
        <v>0.1033</v>
      </c>
      <c r="I816" s="11">
        <v>0.19350000000000001</v>
      </c>
      <c r="J816" s="11">
        <v>9.0899999999999995E-2</v>
      </c>
      <c r="K816" s="11">
        <v>0.1348</v>
      </c>
      <c r="L816" s="7"/>
      <c r="M816" s="7"/>
      <c r="N816" s="7"/>
      <c r="O816" s="7"/>
      <c r="P816" s="7"/>
    </row>
    <row r="817" spans="1:16">
      <c r="A817" s="13" t="s">
        <v>163</v>
      </c>
      <c r="B817" s="8" t="s">
        <v>78</v>
      </c>
      <c r="C817" s="14" t="s">
        <v>62</v>
      </c>
      <c r="D817" s="8">
        <v>2015</v>
      </c>
      <c r="E817" s="14">
        <v>2015</v>
      </c>
      <c r="F817" s="14" t="s">
        <v>103</v>
      </c>
      <c r="G817" s="11">
        <v>0.90259999999999996</v>
      </c>
      <c r="H817" s="11">
        <v>0.1522</v>
      </c>
      <c r="I817" s="11">
        <v>0.22869999999999999</v>
      </c>
      <c r="J817" s="11">
        <v>0.24129999999999999</v>
      </c>
      <c r="K817" s="11">
        <v>0.27500000000000002</v>
      </c>
      <c r="L817" s="7"/>
      <c r="M817" s="7"/>
      <c r="N817" s="7"/>
      <c r="O817" s="7"/>
      <c r="P817" s="7"/>
    </row>
    <row r="818" spans="1:16">
      <c r="A818" s="13" t="s">
        <v>164</v>
      </c>
      <c r="B818" s="8" t="s">
        <v>77</v>
      </c>
      <c r="C818" s="14" t="s">
        <v>62</v>
      </c>
      <c r="D818" s="8">
        <v>2015</v>
      </c>
      <c r="E818" s="14">
        <v>2015</v>
      </c>
      <c r="F818" s="14" t="s">
        <v>103</v>
      </c>
      <c r="G818" s="11">
        <v>0.93240000000000001</v>
      </c>
      <c r="H818" s="11">
        <v>7.5700000000000003E-2</v>
      </c>
      <c r="I818" s="11">
        <v>0.15959999999999999</v>
      </c>
      <c r="J818" s="11">
        <v>5.67E-2</v>
      </c>
      <c r="K818" s="11">
        <v>9.9400000000000002E-2</v>
      </c>
      <c r="L818" s="7"/>
      <c r="M818" s="7"/>
      <c r="N818" s="7"/>
      <c r="O818" s="7"/>
      <c r="P818" s="7"/>
    </row>
    <row r="819" spans="1:16">
      <c r="A819" s="13" t="s">
        <v>165</v>
      </c>
      <c r="B819" s="8" t="s">
        <v>77</v>
      </c>
      <c r="C819" s="14" t="s">
        <v>62</v>
      </c>
      <c r="D819" s="8">
        <v>2015</v>
      </c>
      <c r="E819" s="14">
        <v>2015</v>
      </c>
      <c r="F819" s="14" t="s">
        <v>103</v>
      </c>
      <c r="G819" s="11">
        <v>0.9204</v>
      </c>
      <c r="H819" s="11">
        <v>9.2999999999999999E-2</v>
      </c>
      <c r="I819" s="11">
        <v>0.18709999999999999</v>
      </c>
      <c r="J819" s="11">
        <v>6.4100000000000004E-2</v>
      </c>
      <c r="K819" s="11">
        <v>0.1125</v>
      </c>
      <c r="L819" s="7"/>
      <c r="M819" s="7"/>
      <c r="N819" s="7"/>
      <c r="O819" s="7"/>
      <c r="P819" s="7"/>
    </row>
    <row r="820" spans="1:16">
      <c r="A820" s="13" t="s">
        <v>166</v>
      </c>
      <c r="B820" s="8" t="s">
        <v>77</v>
      </c>
      <c r="C820" s="14" t="s">
        <v>62</v>
      </c>
      <c r="D820" s="8">
        <v>2015</v>
      </c>
      <c r="E820" s="14">
        <v>2015</v>
      </c>
      <c r="F820" s="14" t="s">
        <v>103</v>
      </c>
      <c r="G820" s="11">
        <v>0.92059999999999997</v>
      </c>
      <c r="H820" s="11">
        <v>8.5599999999999996E-2</v>
      </c>
      <c r="I820" s="11">
        <v>0.16880000000000001</v>
      </c>
      <c r="J820" s="11">
        <v>5.6800000000000003E-2</v>
      </c>
      <c r="K820" s="11">
        <v>0.1041</v>
      </c>
      <c r="L820" s="7"/>
      <c r="M820" s="7"/>
      <c r="N820" s="7"/>
      <c r="O820" s="7"/>
      <c r="P820" s="7"/>
    </row>
    <row r="821" spans="1:16">
      <c r="A821" s="13" t="s">
        <v>167</v>
      </c>
      <c r="B821" s="8" t="s">
        <v>77</v>
      </c>
      <c r="C821" s="14" t="s">
        <v>62</v>
      </c>
      <c r="D821" s="8">
        <v>2015</v>
      </c>
      <c r="E821" s="14">
        <v>2015</v>
      </c>
      <c r="F821" s="14" t="s">
        <v>103</v>
      </c>
      <c r="G821" s="11">
        <v>0.9728</v>
      </c>
      <c r="H821" s="11">
        <v>2.4799999999999999E-2</v>
      </c>
      <c r="I821" s="11">
        <v>0.11509999999999999</v>
      </c>
      <c r="J821" s="11">
        <v>0.01</v>
      </c>
      <c r="K821" s="11">
        <v>5.6099999999999997E-2</v>
      </c>
      <c r="L821" s="7"/>
      <c r="M821" s="7"/>
      <c r="N821" s="7"/>
      <c r="O821" s="7"/>
      <c r="P821" s="7"/>
    </row>
    <row r="822" spans="1:16">
      <c r="A822" s="13" t="s">
        <v>168</v>
      </c>
      <c r="B822" s="8" t="s">
        <v>77</v>
      </c>
      <c r="C822" s="14" t="s">
        <v>62</v>
      </c>
      <c r="D822" s="8">
        <v>2015</v>
      </c>
      <c r="E822" s="14">
        <v>2015</v>
      </c>
      <c r="F822" s="14" t="s">
        <v>103</v>
      </c>
      <c r="G822" s="11">
        <v>0.9708</v>
      </c>
      <c r="H822" s="11">
        <v>1.38E-2</v>
      </c>
      <c r="I822" s="11">
        <v>7.7899999999999997E-2</v>
      </c>
      <c r="J822" s="11">
        <v>6.4000000000000003E-3</v>
      </c>
      <c r="K822" s="11">
        <v>3.8899999999999997E-2</v>
      </c>
      <c r="L822" s="7"/>
      <c r="M822" s="7"/>
      <c r="N822" s="7"/>
      <c r="O822" s="7"/>
      <c r="P822" s="7"/>
    </row>
    <row r="823" spans="1:16">
      <c r="A823" s="13" t="s">
        <v>169</v>
      </c>
      <c r="B823" s="8" t="s">
        <v>78</v>
      </c>
      <c r="C823" s="14" t="s">
        <v>62</v>
      </c>
      <c r="D823" s="8">
        <v>2015</v>
      </c>
      <c r="E823" s="14">
        <v>2015</v>
      </c>
      <c r="F823" s="14" t="s">
        <v>103</v>
      </c>
      <c r="G823" s="11">
        <v>0.97860000000000003</v>
      </c>
      <c r="H823" s="11">
        <v>0.14449999999999999</v>
      </c>
      <c r="I823" s="11">
        <v>0.22309999999999999</v>
      </c>
      <c r="J823" s="11">
        <v>0.30620000000000003</v>
      </c>
      <c r="K823" s="11">
        <v>0.33910000000000001</v>
      </c>
      <c r="L823" s="7"/>
      <c r="M823" s="7"/>
      <c r="N823" s="7"/>
      <c r="O823" s="7"/>
      <c r="P823" s="7"/>
    </row>
    <row r="824" spans="1:16">
      <c r="A824" s="13" t="s">
        <v>170</v>
      </c>
      <c r="B824" s="8" t="s">
        <v>78</v>
      </c>
      <c r="C824" s="14" t="s">
        <v>62</v>
      </c>
      <c r="D824" s="8">
        <v>2015</v>
      </c>
      <c r="E824" s="14">
        <v>2015</v>
      </c>
      <c r="F824" s="14" t="s">
        <v>103</v>
      </c>
      <c r="G824" s="11">
        <v>0.9</v>
      </c>
      <c r="H824" s="11">
        <v>7.6899999999999996E-2</v>
      </c>
      <c r="I824" s="11">
        <v>0.26919999999999999</v>
      </c>
      <c r="J824" s="11">
        <v>0.23080000000000001</v>
      </c>
      <c r="K824" s="11">
        <v>0.23080000000000001</v>
      </c>
      <c r="L824" s="7"/>
      <c r="M824" s="7"/>
      <c r="N824" s="7"/>
      <c r="O824" s="7"/>
      <c r="P824" s="7"/>
    </row>
    <row r="825" spans="1:16">
      <c r="A825" s="13" t="s">
        <v>171</v>
      </c>
      <c r="B825" s="8" t="s">
        <v>78</v>
      </c>
      <c r="C825" s="14" t="s">
        <v>62</v>
      </c>
      <c r="D825" s="8">
        <v>2015</v>
      </c>
      <c r="E825" s="14">
        <v>2015</v>
      </c>
      <c r="F825" s="14" t="s">
        <v>103</v>
      </c>
      <c r="G825" s="11">
        <v>0.86050000000000004</v>
      </c>
      <c r="H825" s="11">
        <v>0.122</v>
      </c>
      <c r="I825" s="11">
        <v>0.1842</v>
      </c>
      <c r="J825" s="11">
        <v>0.23799999999999999</v>
      </c>
      <c r="K825" s="11">
        <v>0.25600000000000001</v>
      </c>
      <c r="L825" s="7"/>
      <c r="M825" s="7"/>
      <c r="N825" s="7"/>
      <c r="O825" s="7"/>
      <c r="P825" s="7"/>
    </row>
    <row r="826" spans="1:16">
      <c r="A826" s="13" t="s">
        <v>172</v>
      </c>
      <c r="B826" s="8" t="s">
        <v>77</v>
      </c>
      <c r="C826" s="14" t="s">
        <v>62</v>
      </c>
      <c r="D826" s="8">
        <v>2015</v>
      </c>
      <c r="E826" s="14">
        <v>2015</v>
      </c>
      <c r="F826" s="14" t="s">
        <v>103</v>
      </c>
      <c r="G826" s="11">
        <v>0.98540000000000005</v>
      </c>
      <c r="H826" s="11">
        <v>1.2500000000000001E-2</v>
      </c>
      <c r="I826" s="11">
        <v>0.11559999999999999</v>
      </c>
      <c r="J826" s="11">
        <v>3.5000000000000001E-3</v>
      </c>
      <c r="K826" s="11">
        <v>3.95E-2</v>
      </c>
      <c r="L826" s="7"/>
      <c r="M826" s="7"/>
      <c r="N826" s="7"/>
      <c r="O826" s="7"/>
      <c r="P826" s="7"/>
    </row>
    <row r="827" spans="1:16">
      <c r="A827" s="13" t="s">
        <v>173</v>
      </c>
      <c r="B827" s="8" t="s">
        <v>77</v>
      </c>
      <c r="C827" s="14" t="s">
        <v>62</v>
      </c>
      <c r="D827" s="8">
        <v>2015</v>
      </c>
      <c r="E827" s="14">
        <v>2015</v>
      </c>
      <c r="F827" s="14" t="s">
        <v>103</v>
      </c>
      <c r="G827" s="11">
        <v>0.75609999999999999</v>
      </c>
      <c r="H827" s="11">
        <v>0.10150000000000001</v>
      </c>
      <c r="I827" s="11">
        <v>0.18890000000000001</v>
      </c>
      <c r="J827" s="11">
        <v>7.0199999999999999E-2</v>
      </c>
      <c r="K827" s="11">
        <v>0.1207</v>
      </c>
      <c r="L827" s="7"/>
      <c r="M827" s="7"/>
      <c r="N827" s="7"/>
      <c r="O827" s="7"/>
      <c r="P827" s="7"/>
    </row>
    <row r="828" spans="1:16">
      <c r="A828" s="13" t="s">
        <v>174</v>
      </c>
      <c r="B828" s="8" t="s">
        <v>78</v>
      </c>
      <c r="C828" s="14" t="s">
        <v>62</v>
      </c>
      <c r="D828" s="8">
        <v>2015</v>
      </c>
      <c r="E828" s="14">
        <v>2015</v>
      </c>
      <c r="F828" s="14" t="s">
        <v>103</v>
      </c>
      <c r="G828" s="11">
        <v>0.91820000000000002</v>
      </c>
      <c r="H828" s="11">
        <v>0.18540000000000001</v>
      </c>
      <c r="I828" s="11">
        <v>0.27960000000000002</v>
      </c>
      <c r="J828" s="11">
        <v>0.29720000000000002</v>
      </c>
      <c r="K828" s="11">
        <v>0.34350000000000003</v>
      </c>
      <c r="L828" s="7"/>
      <c r="M828" s="7"/>
      <c r="N828" s="7"/>
      <c r="O828" s="7"/>
      <c r="P828" s="7"/>
    </row>
    <row r="829" spans="1:16">
      <c r="A829" s="13" t="s">
        <v>175</v>
      </c>
      <c r="B829" s="8" t="s">
        <v>78</v>
      </c>
      <c r="C829" s="14" t="s">
        <v>62</v>
      </c>
      <c r="D829" s="8">
        <v>2015</v>
      </c>
      <c r="E829" s="14">
        <v>2015</v>
      </c>
      <c r="F829" s="14" t="s">
        <v>103</v>
      </c>
      <c r="G829" s="11">
        <v>0.91490000000000005</v>
      </c>
      <c r="H829" s="11">
        <v>0.18029999999999999</v>
      </c>
      <c r="I829" s="11">
        <v>0.24340000000000001</v>
      </c>
      <c r="J829" s="11">
        <v>0.2601</v>
      </c>
      <c r="K829" s="11">
        <v>0.2853</v>
      </c>
      <c r="L829" s="7"/>
      <c r="M829" s="7"/>
      <c r="N829" s="7"/>
      <c r="O829" s="7"/>
      <c r="P829" s="7"/>
    </row>
    <row r="830" spans="1:16">
      <c r="A830" s="13" t="s">
        <v>176</v>
      </c>
      <c r="B830" s="8" t="s">
        <v>78</v>
      </c>
      <c r="C830" s="14" t="s">
        <v>62</v>
      </c>
      <c r="D830" s="8">
        <v>2015</v>
      </c>
      <c r="E830" s="14">
        <v>2015</v>
      </c>
      <c r="F830" s="14" t="s">
        <v>103</v>
      </c>
      <c r="G830" s="11">
        <v>0.97370000000000001</v>
      </c>
      <c r="H830" s="11">
        <v>0.1384</v>
      </c>
      <c r="I830" s="11">
        <v>0.21099999999999999</v>
      </c>
      <c r="J830" s="11">
        <v>0.26929999999999998</v>
      </c>
      <c r="K830" s="11">
        <v>0.29349999999999998</v>
      </c>
      <c r="L830" s="7"/>
      <c r="M830" s="7"/>
      <c r="N830" s="7"/>
      <c r="O830" s="7"/>
      <c r="P830" s="7"/>
    </row>
    <row r="831" spans="1:16">
      <c r="A831" s="13" t="s">
        <v>177</v>
      </c>
      <c r="B831" s="8" t="s">
        <v>78</v>
      </c>
      <c r="C831" s="14" t="s">
        <v>62</v>
      </c>
      <c r="D831" s="8">
        <v>2015</v>
      </c>
      <c r="E831" s="14">
        <v>2015</v>
      </c>
      <c r="F831" s="14" t="s">
        <v>103</v>
      </c>
      <c r="G831" s="11">
        <v>0.83609999999999995</v>
      </c>
      <c r="H831" s="11">
        <v>0.10199999999999999</v>
      </c>
      <c r="I831" s="11">
        <v>0.1714</v>
      </c>
      <c r="J831" s="11">
        <v>0.30199999999999999</v>
      </c>
      <c r="K831" s="11">
        <v>0.34289999999999998</v>
      </c>
      <c r="L831" s="7"/>
      <c r="M831" s="7"/>
      <c r="N831" s="7"/>
      <c r="O831" s="7"/>
      <c r="P831" s="7"/>
    </row>
    <row r="832" spans="1:16">
      <c r="A832" s="13" t="s">
        <v>178</v>
      </c>
      <c r="B832" s="8" t="s">
        <v>77</v>
      </c>
      <c r="C832" s="14" t="s">
        <v>62</v>
      </c>
      <c r="D832" s="8">
        <v>2015</v>
      </c>
      <c r="E832" s="14">
        <v>2015</v>
      </c>
      <c r="F832" s="14" t="s">
        <v>103</v>
      </c>
      <c r="G832" s="11">
        <v>0.98619999999999997</v>
      </c>
      <c r="H832" s="11">
        <v>0.20630000000000001</v>
      </c>
      <c r="I832" s="11">
        <v>0.32079999999999997</v>
      </c>
      <c r="J832" s="11">
        <v>0.17530000000000001</v>
      </c>
      <c r="K832" s="11">
        <v>0.2404</v>
      </c>
      <c r="L832" s="7"/>
      <c r="M832" s="7"/>
      <c r="N832" s="7"/>
      <c r="O832" s="7"/>
      <c r="P832" s="7"/>
    </row>
    <row r="833" spans="1:16">
      <c r="A833" s="13" t="s">
        <v>179</v>
      </c>
      <c r="B833" s="8" t="s">
        <v>78</v>
      </c>
      <c r="C833" s="14" t="s">
        <v>62</v>
      </c>
      <c r="D833" s="8">
        <v>2015</v>
      </c>
      <c r="E833" s="14">
        <v>2015</v>
      </c>
      <c r="F833" s="14" t="s">
        <v>103</v>
      </c>
      <c r="G833" s="11">
        <v>0.78690000000000004</v>
      </c>
      <c r="H833" s="11">
        <v>0.14069999999999999</v>
      </c>
      <c r="I833" s="11">
        <v>0.23169999999999999</v>
      </c>
      <c r="J833" s="11">
        <v>0.21990000000000001</v>
      </c>
      <c r="K833" s="11">
        <v>0.253</v>
      </c>
      <c r="L833" s="7"/>
      <c r="M833" s="7"/>
      <c r="N833" s="7"/>
      <c r="O833" s="7"/>
      <c r="P833" s="7"/>
    </row>
    <row r="834" spans="1:16">
      <c r="A834" s="13" t="s">
        <v>180</v>
      </c>
      <c r="B834" s="8" t="s">
        <v>77</v>
      </c>
      <c r="C834" s="14" t="s">
        <v>62</v>
      </c>
      <c r="D834" s="8">
        <v>2015</v>
      </c>
      <c r="E834" s="14">
        <v>2015</v>
      </c>
      <c r="F834" s="14" t="s">
        <v>103</v>
      </c>
      <c r="G834" s="11">
        <v>0.95450000000000002</v>
      </c>
      <c r="H834" s="11">
        <v>0.1361</v>
      </c>
      <c r="I834" s="11">
        <v>0.2359</v>
      </c>
      <c r="J834" s="11">
        <v>0.12590000000000001</v>
      </c>
      <c r="K834" s="11">
        <v>0.19059999999999999</v>
      </c>
      <c r="L834" s="7"/>
      <c r="M834" s="7"/>
      <c r="N834" s="7"/>
      <c r="O834" s="7"/>
      <c r="P834" s="7"/>
    </row>
    <row r="835" spans="1:16">
      <c r="A835" s="13" t="s">
        <v>181</v>
      </c>
      <c r="B835" s="8" t="s">
        <v>77</v>
      </c>
      <c r="C835" s="14" t="s">
        <v>62</v>
      </c>
      <c r="D835" s="8">
        <v>2015</v>
      </c>
      <c r="E835" s="14">
        <v>2015</v>
      </c>
      <c r="F835" s="14" t="s">
        <v>103</v>
      </c>
      <c r="G835" s="11">
        <v>0.84970000000000001</v>
      </c>
      <c r="H835" s="11">
        <v>0.111</v>
      </c>
      <c r="I835" s="11">
        <v>0.19109999999999999</v>
      </c>
      <c r="J835" s="11">
        <v>7.7499999999999999E-2</v>
      </c>
      <c r="K835" s="11">
        <v>0.12790000000000001</v>
      </c>
      <c r="L835" s="7"/>
      <c r="M835" s="7"/>
      <c r="N835" s="7"/>
      <c r="O835" s="7"/>
      <c r="P835" s="7"/>
    </row>
    <row r="836" spans="1:16">
      <c r="A836" s="13" t="s">
        <v>182</v>
      </c>
      <c r="B836" s="8" t="s">
        <v>78</v>
      </c>
      <c r="C836" s="14" t="s">
        <v>62</v>
      </c>
      <c r="D836" s="8">
        <v>2015</v>
      </c>
      <c r="E836" s="14">
        <v>2015</v>
      </c>
      <c r="F836" s="14" t="s">
        <v>103</v>
      </c>
      <c r="G836" s="11">
        <v>0.9657</v>
      </c>
      <c r="H836" s="11">
        <v>0.17430000000000001</v>
      </c>
      <c r="I836" s="11">
        <v>0.24249999999999999</v>
      </c>
      <c r="J836" s="11">
        <v>0.33110000000000001</v>
      </c>
      <c r="K836" s="11">
        <v>0.36049999999999999</v>
      </c>
      <c r="L836" s="7"/>
      <c r="M836" s="7"/>
      <c r="N836" s="7"/>
      <c r="O836" s="7"/>
      <c r="P836" s="7"/>
    </row>
    <row r="837" spans="1:16">
      <c r="A837" s="56" t="s">
        <v>183</v>
      </c>
      <c r="B837" s="8" t="s">
        <v>66</v>
      </c>
      <c r="C837" s="14" t="s">
        <v>64</v>
      </c>
      <c r="D837" s="8">
        <v>2015</v>
      </c>
      <c r="E837" s="14">
        <v>2015</v>
      </c>
      <c r="F837" s="14" t="s">
        <v>104</v>
      </c>
      <c r="G837" s="11">
        <v>0.94169999999999998</v>
      </c>
      <c r="H837" s="11">
        <v>0.128</v>
      </c>
      <c r="I837" s="11">
        <v>0.21</v>
      </c>
      <c r="J837" s="11">
        <v>0.123</v>
      </c>
      <c r="K837" s="11">
        <v>0.155</v>
      </c>
      <c r="L837" s="7"/>
      <c r="M837" s="7"/>
      <c r="N837" s="7"/>
      <c r="O837" s="7"/>
      <c r="P837" s="7"/>
    </row>
    <row r="838" spans="1:16">
      <c r="A838" s="56" t="s">
        <v>184</v>
      </c>
      <c r="B838" s="8" t="s">
        <v>77</v>
      </c>
      <c r="C838" s="14" t="s">
        <v>64</v>
      </c>
      <c r="D838" s="8">
        <v>2015</v>
      </c>
      <c r="E838" s="14">
        <v>2015</v>
      </c>
      <c r="F838" s="14" t="s">
        <v>104</v>
      </c>
      <c r="G838" s="11">
        <v>0.88439999999999996</v>
      </c>
      <c r="H838" s="11">
        <v>0.104</v>
      </c>
      <c r="I838" s="11">
        <v>0.19700000000000001</v>
      </c>
      <c r="J838" s="11">
        <v>6.7000000000000004E-2</v>
      </c>
      <c r="K838" s="11">
        <v>0.114</v>
      </c>
      <c r="L838" s="7"/>
      <c r="M838" s="7"/>
      <c r="N838" s="7"/>
      <c r="O838" s="7"/>
      <c r="P838" s="7"/>
    </row>
    <row r="839" spans="1:16">
      <c r="A839" s="56" t="s">
        <v>185</v>
      </c>
      <c r="B839" s="8" t="s">
        <v>78</v>
      </c>
      <c r="C839" s="14" t="s">
        <v>64</v>
      </c>
      <c r="D839" s="8">
        <v>2015</v>
      </c>
      <c r="E839" s="14">
        <v>2015</v>
      </c>
      <c r="F839" s="14" t="s">
        <v>104</v>
      </c>
      <c r="G839" s="11">
        <v>0.75</v>
      </c>
      <c r="H839" s="11">
        <v>0</v>
      </c>
      <c r="I839" s="11">
        <v>5.8999999999999997E-2</v>
      </c>
      <c r="J839" s="11">
        <v>0</v>
      </c>
      <c r="K839" s="11">
        <v>0</v>
      </c>
      <c r="L839" s="7"/>
      <c r="M839" s="7"/>
      <c r="N839" s="7"/>
      <c r="O839" s="7"/>
      <c r="P839" s="7"/>
    </row>
    <row r="840" spans="1:16">
      <c r="A840" s="56" t="s">
        <v>186</v>
      </c>
      <c r="B840" s="8" t="s">
        <v>78</v>
      </c>
      <c r="C840" s="14" t="s">
        <v>64</v>
      </c>
      <c r="D840" s="8">
        <v>2015</v>
      </c>
      <c r="E840" s="14">
        <v>2015</v>
      </c>
      <c r="F840" s="14" t="s">
        <v>104</v>
      </c>
      <c r="G840" s="11">
        <v>0.9617</v>
      </c>
      <c r="H840" s="11">
        <v>0.158</v>
      </c>
      <c r="I840" s="11">
        <v>0.23599999999999999</v>
      </c>
      <c r="J840" s="11">
        <v>0.28899999999999998</v>
      </c>
      <c r="K840" s="11">
        <v>0.33</v>
      </c>
      <c r="L840" s="7"/>
      <c r="M840" s="7"/>
      <c r="N840" s="7"/>
      <c r="O840" s="7"/>
      <c r="P840" s="7"/>
    </row>
    <row r="841" spans="1:16">
      <c r="A841" s="56" t="s">
        <v>187</v>
      </c>
      <c r="B841" s="8" t="s">
        <v>78</v>
      </c>
      <c r="C841" s="14" t="s">
        <v>64</v>
      </c>
      <c r="D841" s="8">
        <v>2015</v>
      </c>
      <c r="E841" s="14">
        <v>2015</v>
      </c>
      <c r="F841" s="14" t="s">
        <v>104</v>
      </c>
      <c r="G841" s="11">
        <v>0.92610000000000003</v>
      </c>
      <c r="H841" s="11">
        <v>0.14799999999999999</v>
      </c>
      <c r="I841" s="11">
        <v>0.22600000000000001</v>
      </c>
      <c r="J841" s="11">
        <v>0.22600000000000001</v>
      </c>
      <c r="K841" s="11">
        <v>0.255</v>
      </c>
      <c r="L841" s="7"/>
      <c r="M841" s="7"/>
      <c r="N841" s="7"/>
      <c r="O841" s="7"/>
      <c r="P841" s="7"/>
    </row>
    <row r="842" spans="1:16">
      <c r="A842" s="56" t="s">
        <v>188</v>
      </c>
      <c r="B842" s="8" t="s">
        <v>78</v>
      </c>
      <c r="C842" s="14" t="s">
        <v>64</v>
      </c>
      <c r="D842" s="8">
        <v>2015</v>
      </c>
      <c r="E842" s="14">
        <v>2015</v>
      </c>
      <c r="F842" s="14" t="s">
        <v>104</v>
      </c>
      <c r="G842" s="11">
        <v>0.94140000000000001</v>
      </c>
      <c r="H842" s="11">
        <v>0.112</v>
      </c>
      <c r="I842" s="11">
        <v>0.19</v>
      </c>
      <c r="J842" s="11">
        <v>0.23499999999999999</v>
      </c>
      <c r="K842" s="11">
        <v>0.26900000000000002</v>
      </c>
    </row>
    <row r="843" spans="1:16">
      <c r="A843" s="56" t="s">
        <v>189</v>
      </c>
      <c r="B843" s="8" t="s">
        <v>78</v>
      </c>
      <c r="C843" s="14" t="s">
        <v>64</v>
      </c>
      <c r="D843" s="8">
        <v>2015</v>
      </c>
      <c r="E843" s="14">
        <v>2015</v>
      </c>
      <c r="F843" s="14" t="s">
        <v>104</v>
      </c>
      <c r="G843" s="11">
        <v>0.94740000000000002</v>
      </c>
      <c r="H843" s="11">
        <v>0.14799999999999999</v>
      </c>
      <c r="I843" s="11">
        <v>0.23</v>
      </c>
      <c r="J843" s="11">
        <v>0.33</v>
      </c>
      <c r="K843" s="11">
        <v>0.36799999999999999</v>
      </c>
    </row>
    <row r="844" spans="1:16">
      <c r="A844" s="56" t="s">
        <v>190</v>
      </c>
      <c r="B844" s="8" t="s">
        <v>77</v>
      </c>
      <c r="C844" s="14" t="s">
        <v>64</v>
      </c>
      <c r="D844" s="8">
        <v>2015</v>
      </c>
      <c r="E844" s="14">
        <v>2015</v>
      </c>
      <c r="F844" s="14" t="s">
        <v>104</v>
      </c>
      <c r="G844" s="11">
        <v>0.96850000000000003</v>
      </c>
      <c r="H844" s="11">
        <v>8.5000000000000006E-2</v>
      </c>
      <c r="I844" s="11">
        <v>0.157</v>
      </c>
      <c r="J844" s="11">
        <v>6.5000000000000002E-2</v>
      </c>
      <c r="K844" s="11">
        <v>0.105</v>
      </c>
    </row>
    <row r="845" spans="1:16">
      <c r="A845" s="56" t="s">
        <v>191</v>
      </c>
      <c r="B845" s="8" t="s">
        <v>78</v>
      </c>
      <c r="C845" s="14" t="s">
        <v>64</v>
      </c>
      <c r="D845" s="8">
        <v>2015</v>
      </c>
      <c r="E845" s="14">
        <v>2015</v>
      </c>
      <c r="F845" s="14" t="s">
        <v>104</v>
      </c>
      <c r="G845" s="11">
        <v>0.94520000000000004</v>
      </c>
      <c r="H845" s="11">
        <v>0.13</v>
      </c>
      <c r="I845" s="11">
        <v>0.19600000000000001</v>
      </c>
      <c r="J845" s="11">
        <v>0.317</v>
      </c>
      <c r="K845" s="11">
        <v>0.33900000000000002</v>
      </c>
    </row>
    <row r="846" spans="1:16">
      <c r="A846" s="56" t="s">
        <v>192</v>
      </c>
      <c r="B846" s="8" t="s">
        <v>78</v>
      </c>
      <c r="C846" s="14" t="s">
        <v>64</v>
      </c>
      <c r="D846" s="8">
        <v>2015</v>
      </c>
      <c r="E846" s="14">
        <v>2015</v>
      </c>
      <c r="F846" s="14" t="s">
        <v>104</v>
      </c>
      <c r="G846" s="11">
        <v>0.94620000000000004</v>
      </c>
      <c r="H846" s="11">
        <v>0.127</v>
      </c>
      <c r="I846" s="11">
        <v>0.20699999999999999</v>
      </c>
      <c r="J846" s="11">
        <v>0.23300000000000001</v>
      </c>
      <c r="K846" s="11">
        <v>0.26600000000000001</v>
      </c>
    </row>
    <row r="847" spans="1:16">
      <c r="A847" s="13" t="s">
        <v>134</v>
      </c>
      <c r="B847" s="8" t="s">
        <v>77</v>
      </c>
      <c r="C847" s="14" t="s">
        <v>64</v>
      </c>
      <c r="D847" s="8">
        <v>2015</v>
      </c>
      <c r="E847" s="14">
        <v>2015</v>
      </c>
      <c r="F847" s="14" t="s">
        <v>104</v>
      </c>
      <c r="G847" s="11">
        <v>0.92349999999999999</v>
      </c>
      <c r="H847" s="11">
        <v>0.13900000000000001</v>
      </c>
      <c r="I847" s="11">
        <v>0.251</v>
      </c>
      <c r="J847" s="11">
        <v>0.106</v>
      </c>
      <c r="K847" s="11">
        <v>0.16400000000000001</v>
      </c>
    </row>
    <row r="848" spans="1:16">
      <c r="A848" s="13" t="s">
        <v>135</v>
      </c>
      <c r="B848" s="8" t="s">
        <v>78</v>
      </c>
      <c r="C848" s="14" t="s">
        <v>64</v>
      </c>
      <c r="D848" s="8">
        <v>2015</v>
      </c>
      <c r="E848" s="14">
        <v>2015</v>
      </c>
      <c r="F848" s="14" t="s">
        <v>104</v>
      </c>
      <c r="G848" s="11">
        <v>0.99029999999999996</v>
      </c>
      <c r="H848" s="11">
        <v>9.5000000000000001E-2</v>
      </c>
      <c r="I848" s="11">
        <v>0.16400000000000001</v>
      </c>
      <c r="J848" s="11">
        <v>0.19500000000000001</v>
      </c>
      <c r="K848" s="11">
        <v>0.20799999999999999</v>
      </c>
    </row>
    <row r="849" spans="1:11">
      <c r="A849" s="13" t="s">
        <v>136</v>
      </c>
      <c r="B849" s="8" t="s">
        <v>78</v>
      </c>
      <c r="C849" s="14" t="s">
        <v>64</v>
      </c>
      <c r="D849" s="8">
        <v>2015</v>
      </c>
      <c r="E849" s="14">
        <v>2015</v>
      </c>
      <c r="F849" s="14" t="s">
        <v>104</v>
      </c>
      <c r="G849" s="11">
        <v>0.9173</v>
      </c>
      <c r="H849" s="11">
        <v>0.11700000000000001</v>
      </c>
      <c r="I849" s="11">
        <v>0.19</v>
      </c>
      <c r="J849" s="11">
        <v>0.25900000000000001</v>
      </c>
      <c r="K849" s="11">
        <v>0.28399999999999997</v>
      </c>
    </row>
    <row r="850" spans="1:11">
      <c r="A850" s="13" t="s">
        <v>137</v>
      </c>
      <c r="B850" s="8" t="s">
        <v>78</v>
      </c>
      <c r="C850" s="14" t="s">
        <v>64</v>
      </c>
      <c r="D850" s="8">
        <v>2015</v>
      </c>
      <c r="E850" s="14">
        <v>2015</v>
      </c>
      <c r="F850" s="14" t="s">
        <v>104</v>
      </c>
      <c r="G850" s="11">
        <v>0.9012</v>
      </c>
      <c r="H850" s="11">
        <v>0.13700000000000001</v>
      </c>
      <c r="I850" s="11">
        <v>0.214</v>
      </c>
      <c r="J850" s="11">
        <v>0.21299999999999999</v>
      </c>
      <c r="K850" s="11">
        <v>0.23899999999999999</v>
      </c>
    </row>
    <row r="851" spans="1:11">
      <c r="A851" s="13" t="s">
        <v>138</v>
      </c>
      <c r="B851" s="8" t="s">
        <v>78</v>
      </c>
      <c r="C851" s="14" t="s">
        <v>64</v>
      </c>
      <c r="D851" s="8">
        <v>2015</v>
      </c>
      <c r="E851" s="14">
        <v>2015</v>
      </c>
      <c r="F851" s="14" t="s">
        <v>104</v>
      </c>
      <c r="G851" s="11">
        <v>0.93179999999999996</v>
      </c>
      <c r="H851" s="11">
        <v>0.128</v>
      </c>
      <c r="I851" s="11">
        <v>0.23799999999999999</v>
      </c>
      <c r="J851" s="11">
        <v>0.32100000000000001</v>
      </c>
      <c r="K851" s="11">
        <v>0.35099999999999998</v>
      </c>
    </row>
    <row r="852" spans="1:11">
      <c r="A852" s="13" t="s">
        <v>139</v>
      </c>
      <c r="B852" s="8" t="s">
        <v>78</v>
      </c>
      <c r="C852" s="14" t="s">
        <v>64</v>
      </c>
      <c r="D852" s="8">
        <v>2015</v>
      </c>
      <c r="E852" s="14">
        <v>2015</v>
      </c>
      <c r="F852" s="14" t="s">
        <v>104</v>
      </c>
      <c r="G852" s="11">
        <v>0.93759999999999999</v>
      </c>
      <c r="H852" s="11">
        <v>0.19</v>
      </c>
      <c r="I852" s="11">
        <v>0.27</v>
      </c>
      <c r="J852" s="11">
        <v>0.17599999999999999</v>
      </c>
      <c r="K852" s="11">
        <v>0.20599999999999999</v>
      </c>
    </row>
    <row r="853" spans="1:11">
      <c r="A853" s="13" t="s">
        <v>140</v>
      </c>
      <c r="B853" s="8" t="s">
        <v>78</v>
      </c>
      <c r="C853" s="14" t="s">
        <v>64</v>
      </c>
      <c r="D853" s="8">
        <v>2015</v>
      </c>
      <c r="E853" s="14">
        <v>2015</v>
      </c>
      <c r="F853" s="14" t="s">
        <v>104</v>
      </c>
      <c r="G853" s="11">
        <v>0.97270000000000001</v>
      </c>
      <c r="H853" s="11">
        <v>0.215</v>
      </c>
      <c r="I853" s="11">
        <v>0.28999999999999998</v>
      </c>
      <c r="J853" s="11">
        <v>0.25800000000000001</v>
      </c>
      <c r="K853" s="11">
        <v>0.28599999999999998</v>
      </c>
    </row>
    <row r="854" spans="1:11">
      <c r="A854" s="13" t="s">
        <v>141</v>
      </c>
      <c r="B854" s="8" t="s">
        <v>78</v>
      </c>
      <c r="C854" s="14" t="s">
        <v>64</v>
      </c>
      <c r="D854" s="8">
        <v>2015</v>
      </c>
      <c r="E854" s="14">
        <v>2015</v>
      </c>
      <c r="F854" s="14" t="s">
        <v>104</v>
      </c>
      <c r="G854" s="11">
        <v>0.94499999999999995</v>
      </c>
      <c r="H854" s="11">
        <v>5.7000000000000002E-2</v>
      </c>
      <c r="I854" s="11">
        <v>0.11799999999999999</v>
      </c>
      <c r="J854" s="11">
        <v>0.254</v>
      </c>
      <c r="K854" s="11">
        <v>0.29499999999999998</v>
      </c>
    </row>
    <row r="855" spans="1:11">
      <c r="A855" s="13" t="s">
        <v>142</v>
      </c>
      <c r="B855" s="8" t="s">
        <v>78</v>
      </c>
      <c r="C855" s="14" t="s">
        <v>64</v>
      </c>
      <c r="D855" s="8">
        <v>2015</v>
      </c>
      <c r="E855" s="14">
        <v>2015</v>
      </c>
      <c r="F855" s="14" t="s">
        <v>104</v>
      </c>
      <c r="G855" s="11">
        <v>0.74680000000000002</v>
      </c>
      <c r="H855" s="11">
        <v>8.5000000000000006E-2</v>
      </c>
      <c r="I855" s="11">
        <v>0.16</v>
      </c>
      <c r="J855" s="11">
        <v>0.29099999999999998</v>
      </c>
      <c r="K855" s="11">
        <v>0.32500000000000001</v>
      </c>
    </row>
    <row r="856" spans="1:11">
      <c r="A856" s="13" t="s">
        <v>143</v>
      </c>
      <c r="B856" s="8" t="s">
        <v>79</v>
      </c>
      <c r="C856" s="14" t="s">
        <v>64</v>
      </c>
      <c r="D856" s="8">
        <v>2015</v>
      </c>
      <c r="E856" s="14">
        <v>2015</v>
      </c>
      <c r="F856" s="14" t="s">
        <v>104</v>
      </c>
      <c r="G856" s="11">
        <v>0.94169999999999998</v>
      </c>
      <c r="H856" s="11">
        <v>0.08</v>
      </c>
      <c r="I856" s="11">
        <v>0.14599999999999999</v>
      </c>
      <c r="J856" s="11">
        <v>8.9999999999999993E-3</v>
      </c>
      <c r="K856" s="11">
        <v>1.0999999999999999E-2</v>
      </c>
    </row>
    <row r="857" spans="1:11">
      <c r="A857" s="13" t="s">
        <v>144</v>
      </c>
      <c r="B857" s="8" t="s">
        <v>78</v>
      </c>
      <c r="C857" s="14" t="s">
        <v>64</v>
      </c>
      <c r="D857" s="8">
        <v>2015</v>
      </c>
      <c r="E857" s="14">
        <v>2015</v>
      </c>
      <c r="F857" s="14" t="s">
        <v>104</v>
      </c>
      <c r="G857" s="11">
        <v>0.93379999999999996</v>
      </c>
      <c r="H857" s="11">
        <v>0.155</v>
      </c>
      <c r="I857" s="11">
        <v>0.25900000000000001</v>
      </c>
      <c r="J857" s="11">
        <v>0.23799999999999999</v>
      </c>
      <c r="K857" s="11">
        <v>0.29299999999999998</v>
      </c>
    </row>
    <row r="858" spans="1:11">
      <c r="A858" s="13" t="s">
        <v>145</v>
      </c>
      <c r="B858" s="8" t="s">
        <v>78</v>
      </c>
      <c r="C858" s="14" t="s">
        <v>64</v>
      </c>
      <c r="D858" s="8">
        <v>2015</v>
      </c>
      <c r="E858" s="14">
        <v>2015</v>
      </c>
      <c r="F858" s="14" t="s">
        <v>104</v>
      </c>
      <c r="G858" s="11">
        <v>0.93189999999999995</v>
      </c>
      <c r="H858" s="11">
        <v>0.16600000000000001</v>
      </c>
      <c r="I858" s="11">
        <v>0.246</v>
      </c>
      <c r="J858" s="11">
        <v>0.26500000000000001</v>
      </c>
      <c r="K858" s="11">
        <v>0.29799999999999999</v>
      </c>
    </row>
    <row r="859" spans="1:11">
      <c r="A859" s="13" t="s">
        <v>146</v>
      </c>
      <c r="B859" s="8" t="s">
        <v>78</v>
      </c>
      <c r="C859" s="14" t="s">
        <v>64</v>
      </c>
      <c r="D859" s="8">
        <v>2015</v>
      </c>
      <c r="E859" s="14">
        <v>2015</v>
      </c>
      <c r="F859" s="14" t="s">
        <v>104</v>
      </c>
      <c r="G859" s="11">
        <v>0.96509999999999996</v>
      </c>
      <c r="H859" s="11">
        <v>0.13300000000000001</v>
      </c>
      <c r="I859" s="11">
        <v>0.188</v>
      </c>
      <c r="J859" s="11">
        <v>0.32500000000000001</v>
      </c>
      <c r="K859" s="11">
        <v>0.35</v>
      </c>
    </row>
    <row r="860" spans="1:11">
      <c r="A860" s="13" t="s">
        <v>147</v>
      </c>
      <c r="B860" s="8" t="s">
        <v>78</v>
      </c>
      <c r="C860" s="14" t="s">
        <v>64</v>
      </c>
      <c r="D860" s="8">
        <v>2015</v>
      </c>
      <c r="E860" s="14">
        <v>2015</v>
      </c>
      <c r="F860" s="14" t="s">
        <v>104</v>
      </c>
      <c r="G860" s="11">
        <v>0.97699999999999998</v>
      </c>
      <c r="H860" s="11">
        <v>0.17599999999999999</v>
      </c>
      <c r="I860" s="11">
        <v>0.28699999999999998</v>
      </c>
      <c r="J860" s="11">
        <v>0.22</v>
      </c>
      <c r="K860" s="11">
        <v>0.26700000000000002</v>
      </c>
    </row>
    <row r="861" spans="1:11">
      <c r="A861" s="13" t="s">
        <v>148</v>
      </c>
      <c r="B861" s="8" t="s">
        <v>78</v>
      </c>
      <c r="C861" s="14" t="s">
        <v>64</v>
      </c>
      <c r="D861" s="8">
        <v>2015</v>
      </c>
      <c r="E861" s="14">
        <v>2015</v>
      </c>
      <c r="F861" s="14" t="s">
        <v>104</v>
      </c>
      <c r="G861" s="11">
        <v>0.95330000000000004</v>
      </c>
      <c r="H861" s="11">
        <v>0.188</v>
      </c>
      <c r="I861" s="11">
        <v>0.27100000000000002</v>
      </c>
      <c r="J861" s="11">
        <v>0.309</v>
      </c>
      <c r="K861" s="11">
        <v>0.33900000000000002</v>
      </c>
    </row>
    <row r="862" spans="1:11">
      <c r="A862" s="13" t="s">
        <v>149</v>
      </c>
      <c r="B862" s="8" t="s">
        <v>78</v>
      </c>
      <c r="C862" s="14" t="s">
        <v>64</v>
      </c>
      <c r="D862" s="8">
        <v>2015</v>
      </c>
      <c r="E862" s="14">
        <v>2015</v>
      </c>
      <c r="F862" s="14" t="s">
        <v>104</v>
      </c>
      <c r="G862" s="11">
        <v>0.92</v>
      </c>
      <c r="H862" s="11">
        <v>0.22700000000000001</v>
      </c>
      <c r="I862" s="11">
        <v>0.28399999999999997</v>
      </c>
      <c r="J862" s="11">
        <v>0.30499999999999999</v>
      </c>
      <c r="K862" s="11">
        <v>0.31900000000000001</v>
      </c>
    </row>
    <row r="863" spans="1:11">
      <c r="A863" s="13" t="s">
        <v>150</v>
      </c>
      <c r="B863" s="8" t="s">
        <v>78</v>
      </c>
      <c r="C863" s="14" t="s">
        <v>64</v>
      </c>
      <c r="D863" s="8">
        <v>2015</v>
      </c>
      <c r="E863" s="14">
        <v>2015</v>
      </c>
      <c r="F863" s="14" t="s">
        <v>104</v>
      </c>
      <c r="G863" s="11">
        <v>1</v>
      </c>
      <c r="H863" s="11">
        <v>9.8000000000000004E-2</v>
      </c>
      <c r="I863" s="11">
        <v>0.187</v>
      </c>
      <c r="J863" s="11">
        <v>0.187</v>
      </c>
      <c r="K863" s="11">
        <v>0.21099999999999999</v>
      </c>
    </row>
    <row r="864" spans="1:11">
      <c r="A864" s="13" t="s">
        <v>151</v>
      </c>
      <c r="B864" s="8" t="s">
        <v>78</v>
      </c>
      <c r="C864" s="14" t="s">
        <v>64</v>
      </c>
      <c r="D864" s="8">
        <v>2015</v>
      </c>
      <c r="E864" s="14">
        <v>2015</v>
      </c>
      <c r="F864" s="14" t="s">
        <v>104</v>
      </c>
      <c r="G864" s="11">
        <v>0.97230000000000005</v>
      </c>
      <c r="H864" s="11">
        <v>0.248</v>
      </c>
      <c r="I864" s="11">
        <v>0.35</v>
      </c>
      <c r="J864" s="11">
        <v>0.222</v>
      </c>
      <c r="K864" s="11">
        <v>0.26400000000000001</v>
      </c>
    </row>
    <row r="865" spans="1:11">
      <c r="A865" s="13" t="s">
        <v>152</v>
      </c>
      <c r="B865" s="8" t="s">
        <v>78</v>
      </c>
      <c r="C865" s="14" t="s">
        <v>64</v>
      </c>
      <c r="D865" s="8">
        <v>2015</v>
      </c>
      <c r="E865" s="14">
        <v>2015</v>
      </c>
      <c r="F865" s="14" t="s">
        <v>104</v>
      </c>
      <c r="G865" s="11">
        <v>0.96830000000000005</v>
      </c>
      <c r="H865" s="11">
        <v>0.11</v>
      </c>
      <c r="I865" s="11">
        <v>0.19500000000000001</v>
      </c>
      <c r="J865" s="11">
        <v>0.17</v>
      </c>
      <c r="K865" s="11">
        <v>0.19500000000000001</v>
      </c>
    </row>
    <row r="866" spans="1:11">
      <c r="A866" s="13" t="s">
        <v>153</v>
      </c>
      <c r="B866" s="8" t="s">
        <v>78</v>
      </c>
      <c r="C866" s="14" t="s">
        <v>64</v>
      </c>
      <c r="D866" s="8">
        <v>2015</v>
      </c>
      <c r="E866" s="14">
        <v>2015</v>
      </c>
      <c r="F866" s="14" t="s">
        <v>104</v>
      </c>
      <c r="G866" s="11">
        <v>0.90259999999999996</v>
      </c>
      <c r="H866" s="11">
        <v>7.2999999999999995E-2</v>
      </c>
      <c r="I866" s="11">
        <v>0.155</v>
      </c>
      <c r="J866" s="11">
        <v>0.22800000000000001</v>
      </c>
      <c r="K866" s="11">
        <v>0.254</v>
      </c>
    </row>
    <row r="867" spans="1:11">
      <c r="A867" s="13" t="s">
        <v>154</v>
      </c>
      <c r="B867" s="8" t="s">
        <v>77</v>
      </c>
      <c r="C867" s="14" t="s">
        <v>64</v>
      </c>
      <c r="D867" s="8">
        <v>2015</v>
      </c>
      <c r="E867" s="14">
        <v>2015</v>
      </c>
      <c r="F867" s="14" t="s">
        <v>104</v>
      </c>
      <c r="G867" s="11">
        <v>0.99409999999999998</v>
      </c>
      <c r="H867" s="11">
        <v>0.107</v>
      </c>
      <c r="I867" s="11">
        <v>0.19</v>
      </c>
      <c r="J867" s="11">
        <v>7.9000000000000001E-2</v>
      </c>
      <c r="K867" s="11">
        <v>0.123</v>
      </c>
    </row>
    <row r="868" spans="1:11">
      <c r="A868" s="13" t="s">
        <v>155</v>
      </c>
      <c r="B868" s="8" t="s">
        <v>77</v>
      </c>
      <c r="C868" s="14" t="s">
        <v>64</v>
      </c>
      <c r="D868" s="8">
        <v>2015</v>
      </c>
      <c r="E868" s="14">
        <v>2015</v>
      </c>
      <c r="F868" s="14" t="s">
        <v>104</v>
      </c>
      <c r="G868" s="11" t="s">
        <v>66</v>
      </c>
      <c r="H868" s="11">
        <v>0.107</v>
      </c>
      <c r="I868" s="11">
        <v>0.192</v>
      </c>
      <c r="J868" s="11">
        <v>7.4999999999999997E-2</v>
      </c>
      <c r="K868" s="11">
        <v>0.11799999999999999</v>
      </c>
    </row>
    <row r="869" spans="1:11">
      <c r="A869" s="13" t="s">
        <v>156</v>
      </c>
      <c r="B869" s="8" t="s">
        <v>78</v>
      </c>
      <c r="C869" s="14" t="s">
        <v>64</v>
      </c>
      <c r="D869" s="8">
        <v>2015</v>
      </c>
      <c r="E869" s="14">
        <v>2015</v>
      </c>
      <c r="F869" s="14" t="s">
        <v>104</v>
      </c>
      <c r="G869" s="11">
        <v>0.90280000000000005</v>
      </c>
      <c r="H869" s="11">
        <v>0.11700000000000001</v>
      </c>
      <c r="I869" s="11">
        <v>0.19700000000000001</v>
      </c>
      <c r="J869" s="11">
        <v>0.19700000000000001</v>
      </c>
      <c r="K869" s="11">
        <v>0.22500000000000001</v>
      </c>
    </row>
    <row r="870" spans="1:11">
      <c r="A870" s="13" t="s">
        <v>157</v>
      </c>
      <c r="B870" s="8" t="s">
        <v>78</v>
      </c>
      <c r="C870" s="14" t="s">
        <v>64</v>
      </c>
      <c r="D870" s="8">
        <v>2015</v>
      </c>
      <c r="E870" s="14">
        <v>2015</v>
      </c>
      <c r="F870" s="14" t="s">
        <v>104</v>
      </c>
      <c r="G870" s="11">
        <v>0.92</v>
      </c>
      <c r="H870" s="11">
        <v>0.154</v>
      </c>
      <c r="I870" s="11">
        <v>0.23200000000000001</v>
      </c>
      <c r="J870" s="11">
        <v>0.215</v>
      </c>
      <c r="K870" s="11">
        <v>0.24199999999999999</v>
      </c>
    </row>
    <row r="871" spans="1:11">
      <c r="A871" s="13" t="s">
        <v>158</v>
      </c>
      <c r="B871" s="8" t="s">
        <v>77</v>
      </c>
      <c r="C871" s="14" t="s">
        <v>64</v>
      </c>
      <c r="D871" s="8">
        <v>2015</v>
      </c>
      <c r="E871" s="14">
        <v>2015</v>
      </c>
      <c r="F871" s="14" t="s">
        <v>104</v>
      </c>
      <c r="G871" s="11">
        <v>0.98699999999999999</v>
      </c>
      <c r="H871" s="11">
        <v>0.11799999999999999</v>
      </c>
      <c r="I871" s="11">
        <v>0.20399999999999999</v>
      </c>
      <c r="J871" s="11">
        <v>8.1000000000000003E-2</v>
      </c>
      <c r="K871" s="11">
        <v>0.124</v>
      </c>
    </row>
    <row r="872" spans="1:11">
      <c r="A872" s="13" t="s">
        <v>159</v>
      </c>
      <c r="B872" s="8" t="s">
        <v>78</v>
      </c>
      <c r="C872" s="14" t="s">
        <v>64</v>
      </c>
      <c r="D872" s="8">
        <v>2015</v>
      </c>
      <c r="E872" s="14">
        <v>2015</v>
      </c>
      <c r="F872" s="14" t="s">
        <v>104</v>
      </c>
      <c r="G872" s="11">
        <v>0.98509999999999998</v>
      </c>
      <c r="H872" s="11">
        <v>0.156</v>
      </c>
      <c r="I872" s="11">
        <v>0.252</v>
      </c>
      <c r="J872" s="11">
        <v>0.34399999999999997</v>
      </c>
      <c r="K872" s="11">
        <v>0.39900000000000002</v>
      </c>
    </row>
    <row r="873" spans="1:11">
      <c r="A873" s="13" t="s">
        <v>160</v>
      </c>
      <c r="B873" s="8" t="s">
        <v>78</v>
      </c>
      <c r="C873" s="14" t="s">
        <v>64</v>
      </c>
      <c r="D873" s="8">
        <v>2015</v>
      </c>
      <c r="E873" s="14">
        <v>2015</v>
      </c>
      <c r="F873" s="14" t="s">
        <v>104</v>
      </c>
      <c r="G873" s="11">
        <v>0.95730000000000004</v>
      </c>
      <c r="H873" s="11">
        <v>0.20799999999999999</v>
      </c>
      <c r="I873" s="11">
        <v>0.28799999999999998</v>
      </c>
      <c r="J873" s="11">
        <v>0.27800000000000002</v>
      </c>
      <c r="K873" s="11">
        <v>0.307</v>
      </c>
    </row>
    <row r="874" spans="1:11">
      <c r="A874" s="13" t="s">
        <v>161</v>
      </c>
      <c r="B874" s="8" t="s">
        <v>77</v>
      </c>
      <c r="C874" s="14" t="s">
        <v>64</v>
      </c>
      <c r="D874" s="8">
        <v>2015</v>
      </c>
      <c r="E874" s="14">
        <v>2015</v>
      </c>
      <c r="F874" s="14" t="s">
        <v>104</v>
      </c>
      <c r="G874" s="11">
        <v>0.97889999999999999</v>
      </c>
      <c r="H874" s="11">
        <v>0.13200000000000001</v>
      </c>
      <c r="I874" s="11">
        <v>0.22</v>
      </c>
      <c r="J874" s="11">
        <v>7.1999999999999995E-2</v>
      </c>
      <c r="K874" s="11">
        <v>0.114</v>
      </c>
    </row>
    <row r="875" spans="1:11">
      <c r="A875" s="13" t="s">
        <v>162</v>
      </c>
      <c r="B875" s="8" t="s">
        <v>77</v>
      </c>
      <c r="C875" s="14" t="s">
        <v>64</v>
      </c>
      <c r="D875" s="8">
        <v>2015</v>
      </c>
      <c r="E875" s="14">
        <v>2015</v>
      </c>
      <c r="F875" s="14" t="s">
        <v>104</v>
      </c>
      <c r="G875" s="11">
        <v>0.86399999999999999</v>
      </c>
      <c r="H875" s="11">
        <v>0.115</v>
      </c>
      <c r="I875" s="11">
        <v>0.19400000000000001</v>
      </c>
      <c r="J875" s="11">
        <v>8.4000000000000005E-2</v>
      </c>
      <c r="K875" s="11">
        <v>0.12</v>
      </c>
    </row>
    <row r="876" spans="1:11">
      <c r="A876" s="13" t="s">
        <v>163</v>
      </c>
      <c r="B876" s="8" t="s">
        <v>78</v>
      </c>
      <c r="C876" s="14" t="s">
        <v>64</v>
      </c>
      <c r="D876" s="8">
        <v>2015</v>
      </c>
      <c r="E876" s="14">
        <v>2015</v>
      </c>
      <c r="F876" s="14" t="s">
        <v>104</v>
      </c>
      <c r="G876" s="11">
        <v>0.91439999999999999</v>
      </c>
      <c r="H876" s="11">
        <v>0.161</v>
      </c>
      <c r="I876" s="11">
        <v>0.24099999999999999</v>
      </c>
      <c r="J876" s="11">
        <v>0.25800000000000001</v>
      </c>
      <c r="K876" s="11">
        <v>0.28999999999999998</v>
      </c>
    </row>
    <row r="877" spans="1:11">
      <c r="A877" s="13" t="s">
        <v>164</v>
      </c>
      <c r="B877" s="8" t="s">
        <v>77</v>
      </c>
      <c r="C877" s="14" t="s">
        <v>64</v>
      </c>
      <c r="D877" s="8">
        <v>2015</v>
      </c>
      <c r="E877" s="14">
        <v>2015</v>
      </c>
      <c r="F877" s="14" t="s">
        <v>104</v>
      </c>
      <c r="G877" s="11">
        <v>0.95909999999999995</v>
      </c>
      <c r="H877" s="11">
        <v>7.2999999999999995E-2</v>
      </c>
      <c r="I877" s="11">
        <v>0.14699999999999999</v>
      </c>
      <c r="J877" s="11">
        <v>5.5E-2</v>
      </c>
      <c r="K877" s="11">
        <v>9.2999999999999999E-2</v>
      </c>
    </row>
    <row r="878" spans="1:11">
      <c r="A878" s="13" t="s">
        <v>165</v>
      </c>
      <c r="B878" s="8" t="s">
        <v>77</v>
      </c>
      <c r="C878" s="14" t="s">
        <v>64</v>
      </c>
      <c r="D878" s="8">
        <v>2015</v>
      </c>
      <c r="E878" s="14">
        <v>2015</v>
      </c>
      <c r="F878" s="14" t="s">
        <v>104</v>
      </c>
      <c r="G878" s="11">
        <v>0.92410000000000003</v>
      </c>
      <c r="H878" s="11">
        <v>9.4E-2</v>
      </c>
      <c r="I878" s="11">
        <v>0.185</v>
      </c>
      <c r="J878" s="11">
        <v>6.6000000000000003E-2</v>
      </c>
      <c r="K878" s="11">
        <v>0.107</v>
      </c>
    </row>
    <row r="879" spans="1:11">
      <c r="A879" s="13" t="s">
        <v>166</v>
      </c>
      <c r="B879" s="8" t="s">
        <v>77</v>
      </c>
      <c r="C879" s="14" t="s">
        <v>64</v>
      </c>
      <c r="D879" s="8">
        <v>2015</v>
      </c>
      <c r="E879" s="14">
        <v>2015</v>
      </c>
      <c r="F879" s="14" t="s">
        <v>104</v>
      </c>
      <c r="G879" s="11">
        <v>0.91990000000000005</v>
      </c>
      <c r="H879" s="11">
        <v>7.0000000000000007E-2</v>
      </c>
      <c r="I879" s="11">
        <v>0.156</v>
      </c>
      <c r="J879" s="11">
        <v>5.3999999999999999E-2</v>
      </c>
      <c r="K879" s="11">
        <v>9.9000000000000005E-2</v>
      </c>
    </row>
    <row r="880" spans="1:11">
      <c r="A880" s="13" t="s">
        <v>167</v>
      </c>
      <c r="B880" s="8" t="s">
        <v>77</v>
      </c>
      <c r="C880" s="14" t="s">
        <v>64</v>
      </c>
      <c r="D880" s="8">
        <v>2015</v>
      </c>
      <c r="E880" s="14">
        <v>2015</v>
      </c>
      <c r="F880" s="14" t="s">
        <v>104</v>
      </c>
      <c r="G880" s="11">
        <v>0.98409999999999997</v>
      </c>
      <c r="H880" s="11">
        <v>2.3E-2</v>
      </c>
      <c r="I880" s="11">
        <v>0.12</v>
      </c>
      <c r="J880" s="11">
        <v>1.0999999999999999E-2</v>
      </c>
      <c r="K880" s="11">
        <v>4.9000000000000002E-2</v>
      </c>
    </row>
    <row r="881" spans="1:16">
      <c r="A881" s="13" t="s">
        <v>168</v>
      </c>
      <c r="B881" s="8" t="s">
        <v>77</v>
      </c>
      <c r="C881" s="14" t="s">
        <v>64</v>
      </c>
      <c r="D881" s="8">
        <v>2015</v>
      </c>
      <c r="E881" s="14">
        <v>2015</v>
      </c>
      <c r="F881" s="14" t="s">
        <v>104</v>
      </c>
      <c r="G881" s="11">
        <v>0.98599999999999999</v>
      </c>
      <c r="H881" s="11">
        <v>1.7999999999999999E-2</v>
      </c>
      <c r="I881" s="11">
        <v>0.09</v>
      </c>
      <c r="J881" s="11">
        <v>7.0000000000000001E-3</v>
      </c>
      <c r="K881" s="11">
        <v>5.2999999999999999E-2</v>
      </c>
    </row>
    <row r="882" spans="1:16">
      <c r="A882" s="13" t="s">
        <v>169</v>
      </c>
      <c r="B882" s="8" t="s">
        <v>78</v>
      </c>
      <c r="C882" s="14" t="s">
        <v>64</v>
      </c>
      <c r="D882" s="8">
        <v>2015</v>
      </c>
      <c r="E882" s="14">
        <v>2015</v>
      </c>
      <c r="F882" s="14" t="s">
        <v>104</v>
      </c>
      <c r="G882" s="11">
        <v>0.96499999999999997</v>
      </c>
      <c r="H882" s="11">
        <v>0.13900000000000001</v>
      </c>
      <c r="I882" s="11">
        <v>0.224</v>
      </c>
      <c r="J882" s="11">
        <v>0.27400000000000002</v>
      </c>
      <c r="K882" s="11">
        <v>0.30399999999999999</v>
      </c>
    </row>
    <row r="883" spans="1:16">
      <c r="A883" s="13" t="s">
        <v>170</v>
      </c>
      <c r="B883" s="8" t="s">
        <v>78</v>
      </c>
      <c r="C883" s="14" t="s">
        <v>64</v>
      </c>
      <c r="D883" s="8">
        <v>2015</v>
      </c>
      <c r="E883" s="14">
        <v>2015</v>
      </c>
      <c r="F883" s="14" t="s">
        <v>104</v>
      </c>
      <c r="G883" s="11">
        <v>1</v>
      </c>
      <c r="H883" s="11">
        <v>0</v>
      </c>
      <c r="I883" s="11">
        <v>0.11799999999999999</v>
      </c>
      <c r="J883" s="11">
        <v>0.11799999999999999</v>
      </c>
      <c r="K883" s="11">
        <v>0.14699999999999999</v>
      </c>
    </row>
    <row r="884" spans="1:16">
      <c r="A884" s="13" t="s">
        <v>171</v>
      </c>
      <c r="B884" s="8" t="s">
        <v>78</v>
      </c>
      <c r="C884" s="14" t="s">
        <v>64</v>
      </c>
      <c r="D884" s="8">
        <v>2015</v>
      </c>
      <c r="E884" s="14">
        <v>2015</v>
      </c>
      <c r="F884" s="14" t="s">
        <v>104</v>
      </c>
      <c r="G884" s="11">
        <v>0.90910000000000002</v>
      </c>
      <c r="H884" s="11">
        <v>0.11600000000000001</v>
      </c>
      <c r="I884" s="11">
        <v>0.159</v>
      </c>
      <c r="J884" s="11">
        <v>0.314</v>
      </c>
      <c r="K884" s="11">
        <v>0.33200000000000002</v>
      </c>
    </row>
    <row r="885" spans="1:16">
      <c r="A885" s="13" t="s">
        <v>172</v>
      </c>
      <c r="B885" s="8" t="s">
        <v>77</v>
      </c>
      <c r="C885" s="14" t="s">
        <v>64</v>
      </c>
      <c r="D885" s="8">
        <v>2015</v>
      </c>
      <c r="E885" s="14">
        <v>2015</v>
      </c>
      <c r="F885" s="14" t="s">
        <v>104</v>
      </c>
      <c r="G885" s="11">
        <v>0.97670000000000001</v>
      </c>
      <c r="H885" s="11">
        <v>1.4E-2</v>
      </c>
      <c r="I885" s="11">
        <v>0.10100000000000001</v>
      </c>
      <c r="J885" s="11">
        <v>4.0000000000000001E-3</v>
      </c>
      <c r="K885" s="11">
        <v>0.04</v>
      </c>
    </row>
    <row r="886" spans="1:16">
      <c r="A886" s="13" t="s">
        <v>173</v>
      </c>
      <c r="B886" s="8" t="s">
        <v>77</v>
      </c>
      <c r="C886" s="14" t="s">
        <v>64</v>
      </c>
      <c r="D886" s="8">
        <v>2015</v>
      </c>
      <c r="E886" s="14">
        <v>2015</v>
      </c>
      <c r="F886" s="14" t="s">
        <v>104</v>
      </c>
      <c r="G886" s="11">
        <v>0.61019999999999996</v>
      </c>
      <c r="H886" s="11">
        <v>9.5000000000000001E-2</v>
      </c>
      <c r="I886" s="11">
        <v>0.17399999999999999</v>
      </c>
      <c r="J886" s="11">
        <v>5.8000000000000003E-2</v>
      </c>
      <c r="K886" s="11">
        <v>0.10299999999999999</v>
      </c>
    </row>
    <row r="887" spans="1:16">
      <c r="A887" s="13" t="s">
        <v>174</v>
      </c>
      <c r="B887" s="8" t="s">
        <v>78</v>
      </c>
      <c r="C887" s="14" t="s">
        <v>64</v>
      </c>
      <c r="D887" s="8">
        <v>2015</v>
      </c>
      <c r="E887" s="14">
        <v>2015</v>
      </c>
      <c r="F887" s="14" t="s">
        <v>104</v>
      </c>
      <c r="G887" s="11">
        <v>0.90069999999999995</v>
      </c>
      <c r="H887" s="11">
        <v>0.18099999999999999</v>
      </c>
      <c r="I887" s="11">
        <v>0.27700000000000002</v>
      </c>
      <c r="J887" s="11">
        <v>0.27200000000000002</v>
      </c>
      <c r="K887" s="11">
        <v>0.32</v>
      </c>
    </row>
    <row r="888" spans="1:16">
      <c r="A888" s="13" t="s">
        <v>175</v>
      </c>
      <c r="B888" s="8" t="s">
        <v>78</v>
      </c>
      <c r="C888" s="14" t="s">
        <v>64</v>
      </c>
      <c r="D888" s="8">
        <v>2015</v>
      </c>
      <c r="E888" s="14">
        <v>2015</v>
      </c>
      <c r="F888" s="14" t="s">
        <v>104</v>
      </c>
      <c r="G888" s="11">
        <v>0.8901</v>
      </c>
      <c r="H888" s="11">
        <v>0.19800000000000001</v>
      </c>
      <c r="I888" s="11">
        <v>0.26600000000000001</v>
      </c>
      <c r="J888" s="11">
        <v>0.246</v>
      </c>
      <c r="K888" s="11">
        <v>0.26400000000000001</v>
      </c>
    </row>
    <row r="889" spans="1:16">
      <c r="A889" s="13" t="s">
        <v>176</v>
      </c>
      <c r="B889" s="8" t="s">
        <v>78</v>
      </c>
      <c r="C889" s="14" t="s">
        <v>64</v>
      </c>
      <c r="D889" s="8">
        <v>2015</v>
      </c>
      <c r="E889" s="14">
        <v>2015</v>
      </c>
      <c r="F889" s="14" t="s">
        <v>104</v>
      </c>
      <c r="G889" s="11">
        <v>0.97740000000000005</v>
      </c>
      <c r="H889" s="11">
        <v>0.151</v>
      </c>
      <c r="I889" s="11">
        <v>0.23599999999999999</v>
      </c>
      <c r="J889" s="11">
        <v>0.185</v>
      </c>
      <c r="K889" s="11">
        <v>0.20399999999999999</v>
      </c>
    </row>
    <row r="890" spans="1:16">
      <c r="A890" s="13" t="s">
        <v>177</v>
      </c>
      <c r="B890" s="8" t="s">
        <v>78</v>
      </c>
      <c r="C890" s="14" t="s">
        <v>64</v>
      </c>
      <c r="D890" s="8">
        <v>2015</v>
      </c>
      <c r="E890" s="14">
        <v>2015</v>
      </c>
      <c r="F890" s="14" t="s">
        <v>104</v>
      </c>
      <c r="G890" s="11">
        <v>0.90210000000000001</v>
      </c>
      <c r="H890" s="11">
        <v>0.11</v>
      </c>
      <c r="I890" s="11">
        <v>0.17499999999999999</v>
      </c>
      <c r="J890" s="11">
        <v>0.23699999999999999</v>
      </c>
      <c r="K890" s="11">
        <v>0.26100000000000001</v>
      </c>
      <c r="L890" s="7"/>
      <c r="M890" s="7"/>
      <c r="N890" s="7"/>
      <c r="O890" s="7"/>
      <c r="P890" s="7"/>
    </row>
    <row r="891" spans="1:16">
      <c r="A891" s="13" t="s">
        <v>178</v>
      </c>
      <c r="B891" s="8" t="s">
        <v>77</v>
      </c>
      <c r="C891" s="14" t="s">
        <v>64</v>
      </c>
      <c r="D891" s="8">
        <v>2015</v>
      </c>
      <c r="E891" s="14">
        <v>2015</v>
      </c>
      <c r="F891" s="14" t="s">
        <v>104</v>
      </c>
      <c r="G891" s="11">
        <v>0.98250000000000004</v>
      </c>
      <c r="H891" s="11">
        <v>0.19900000000000001</v>
      </c>
      <c r="I891" s="11">
        <v>0.313</v>
      </c>
      <c r="J891" s="11">
        <v>0.14699999999999999</v>
      </c>
      <c r="K891" s="11">
        <v>0.2</v>
      </c>
      <c r="L891" s="7"/>
      <c r="M891" s="7"/>
      <c r="N891" s="7"/>
      <c r="O891" s="7"/>
      <c r="P891" s="7"/>
    </row>
    <row r="892" spans="1:16">
      <c r="A892" s="13" t="s">
        <v>179</v>
      </c>
      <c r="B892" s="8" t="s">
        <v>78</v>
      </c>
      <c r="C892" s="14" t="s">
        <v>64</v>
      </c>
      <c r="D892" s="8">
        <v>2015</v>
      </c>
      <c r="E892" s="14">
        <v>2015</v>
      </c>
      <c r="F892" s="14" t="s">
        <v>104</v>
      </c>
      <c r="G892" s="11">
        <v>0.96240000000000003</v>
      </c>
      <c r="H892" s="11">
        <v>0.11600000000000001</v>
      </c>
      <c r="I892" s="11">
        <v>0.20499999999999999</v>
      </c>
      <c r="J892" s="11">
        <v>0.24399999999999999</v>
      </c>
      <c r="K892" s="11">
        <v>0.27100000000000002</v>
      </c>
      <c r="L892" s="7"/>
      <c r="M892" s="7"/>
      <c r="N892" s="7"/>
      <c r="O892" s="7"/>
      <c r="P892" s="7"/>
    </row>
    <row r="893" spans="1:16">
      <c r="A893" s="13" t="s">
        <v>180</v>
      </c>
      <c r="B893" s="8" t="s">
        <v>77</v>
      </c>
      <c r="C893" s="14" t="s">
        <v>64</v>
      </c>
      <c r="D893" s="8">
        <v>2015</v>
      </c>
      <c r="E893" s="14">
        <v>2015</v>
      </c>
      <c r="F893" s="14" t="s">
        <v>104</v>
      </c>
      <c r="G893" s="11">
        <v>0.96360000000000001</v>
      </c>
      <c r="H893" s="11">
        <v>0.14599999999999999</v>
      </c>
      <c r="I893" s="11">
        <v>0.25800000000000001</v>
      </c>
      <c r="J893" s="11">
        <v>0.113</v>
      </c>
      <c r="K893" s="11">
        <v>0.16300000000000001</v>
      </c>
      <c r="L893" s="7"/>
      <c r="M893" s="7"/>
      <c r="N893" s="7"/>
      <c r="O893" s="7"/>
      <c r="P893" s="7"/>
    </row>
    <row r="894" spans="1:16">
      <c r="A894" s="13" t="s">
        <v>181</v>
      </c>
      <c r="B894" s="8" t="s">
        <v>77</v>
      </c>
      <c r="C894" s="14" t="s">
        <v>64</v>
      </c>
      <c r="D894" s="8">
        <v>2015</v>
      </c>
      <c r="E894" s="14">
        <v>2015</v>
      </c>
      <c r="F894" s="14" t="s">
        <v>104</v>
      </c>
      <c r="G894" s="11">
        <v>0.84960000000000002</v>
      </c>
      <c r="H894" s="11">
        <v>9.1999999999999998E-2</v>
      </c>
      <c r="I894" s="11">
        <v>0.17</v>
      </c>
      <c r="J894" s="11">
        <v>5.5E-2</v>
      </c>
      <c r="K894" s="11">
        <v>9.6000000000000002E-2</v>
      </c>
      <c r="L894" s="7"/>
      <c r="M894" s="7"/>
      <c r="N894" s="7"/>
      <c r="O894" s="7"/>
      <c r="P894" s="7"/>
    </row>
    <row r="895" spans="1:16">
      <c r="A895" s="13" t="s">
        <v>182</v>
      </c>
      <c r="B895" s="8" t="s">
        <v>78</v>
      </c>
      <c r="C895" s="14" t="s">
        <v>64</v>
      </c>
      <c r="D895" s="8">
        <v>2015</v>
      </c>
      <c r="E895" s="14">
        <v>2015</v>
      </c>
      <c r="F895" s="14" t="s">
        <v>104</v>
      </c>
      <c r="G895" s="11">
        <v>0.96140000000000003</v>
      </c>
      <c r="H895" s="11">
        <v>0.17499999999999999</v>
      </c>
      <c r="I895" s="11">
        <v>0.23699999999999999</v>
      </c>
      <c r="J895" s="11">
        <v>0.32900000000000001</v>
      </c>
      <c r="K895" s="11">
        <v>0.36199999999999999</v>
      </c>
      <c r="L895" s="7"/>
      <c r="M895" s="7"/>
      <c r="N895" s="7"/>
      <c r="O895" s="7"/>
      <c r="P895" s="7"/>
    </row>
    <row r="896" spans="1:16">
      <c r="A896" s="56" t="s">
        <v>183</v>
      </c>
      <c r="B896" s="8" t="s">
        <v>66</v>
      </c>
      <c r="C896" s="14" t="s">
        <v>65</v>
      </c>
      <c r="D896" s="8">
        <v>2015</v>
      </c>
      <c r="E896" s="14">
        <v>2016</v>
      </c>
      <c r="F896" s="14" t="s">
        <v>104</v>
      </c>
      <c r="G896" s="11">
        <v>0.9365</v>
      </c>
      <c r="H896" s="11">
        <v>0.1517</v>
      </c>
      <c r="I896" s="11">
        <v>0.2492</v>
      </c>
      <c r="J896" s="11">
        <v>0.16950000000000001</v>
      </c>
      <c r="K896" s="11">
        <v>0.2165</v>
      </c>
      <c r="L896" s="7"/>
      <c r="M896" s="7"/>
      <c r="N896" s="7"/>
      <c r="O896" s="7"/>
      <c r="P896" s="7"/>
    </row>
    <row r="897" spans="1:16">
      <c r="A897" s="56" t="s">
        <v>184</v>
      </c>
      <c r="B897" s="8" t="s">
        <v>77</v>
      </c>
      <c r="C897" s="14" t="s">
        <v>65</v>
      </c>
      <c r="D897" s="8">
        <v>2015</v>
      </c>
      <c r="E897" s="14">
        <v>2016</v>
      </c>
      <c r="F897" s="14" t="s">
        <v>104</v>
      </c>
      <c r="G897" s="11">
        <v>0.82989999999999997</v>
      </c>
      <c r="H897" s="11">
        <v>0.11119999999999999</v>
      </c>
      <c r="I897" s="11">
        <v>0.2092</v>
      </c>
      <c r="J897" s="11">
        <v>8.6099999999999996E-2</v>
      </c>
      <c r="K897" s="11">
        <v>0.15429999999999999</v>
      </c>
      <c r="L897" s="7"/>
      <c r="M897" s="7"/>
      <c r="N897" s="7"/>
      <c r="O897" s="7"/>
      <c r="P897" s="7"/>
    </row>
    <row r="898" spans="1:16">
      <c r="A898" s="56" t="s">
        <v>185</v>
      </c>
      <c r="B898" s="8" t="s">
        <v>78</v>
      </c>
      <c r="C898" s="14" t="s">
        <v>65</v>
      </c>
      <c r="D898" s="8">
        <v>2015</v>
      </c>
      <c r="E898" s="14">
        <v>2016</v>
      </c>
      <c r="F898" s="14" t="s">
        <v>104</v>
      </c>
      <c r="G898" s="11">
        <v>0.66669999999999996</v>
      </c>
      <c r="H898" s="11">
        <v>0</v>
      </c>
      <c r="I898" s="11">
        <v>7.1400000000000005E-2</v>
      </c>
      <c r="J898" s="11">
        <v>7.1400000000000005E-2</v>
      </c>
      <c r="K898" s="11">
        <v>7.1400000000000005E-2</v>
      </c>
      <c r="L898" s="7"/>
      <c r="M898" s="7"/>
      <c r="N898" s="7"/>
      <c r="O898" s="7"/>
      <c r="P898" s="7"/>
    </row>
    <row r="899" spans="1:16">
      <c r="A899" s="56" t="s">
        <v>186</v>
      </c>
      <c r="B899" s="8" t="s">
        <v>78</v>
      </c>
      <c r="C899" s="14" t="s">
        <v>65</v>
      </c>
      <c r="D899" s="8">
        <v>2015</v>
      </c>
      <c r="E899" s="14">
        <v>2016</v>
      </c>
      <c r="F899" s="14" t="s">
        <v>104</v>
      </c>
      <c r="G899" s="11">
        <v>0.95920000000000005</v>
      </c>
      <c r="H899" s="11">
        <v>0.1048</v>
      </c>
      <c r="I899" s="11">
        <v>0.22270000000000001</v>
      </c>
      <c r="J899" s="11">
        <v>0.36459999999999998</v>
      </c>
      <c r="K899" s="11">
        <v>0.41270000000000001</v>
      </c>
      <c r="L899" s="7"/>
      <c r="M899" s="7"/>
      <c r="N899" s="7"/>
      <c r="O899" s="7"/>
      <c r="P899" s="7"/>
    </row>
    <row r="900" spans="1:16">
      <c r="A900" s="56" t="s">
        <v>187</v>
      </c>
      <c r="B900" s="8" t="s">
        <v>78</v>
      </c>
      <c r="C900" s="14" t="s">
        <v>65</v>
      </c>
      <c r="D900" s="8">
        <v>2015</v>
      </c>
      <c r="E900" s="14">
        <v>2016</v>
      </c>
      <c r="F900" s="14" t="s">
        <v>104</v>
      </c>
      <c r="G900" s="11">
        <v>0.91930000000000001</v>
      </c>
      <c r="H900" s="11">
        <v>0.152</v>
      </c>
      <c r="I900" s="11">
        <v>0.24149999999999999</v>
      </c>
      <c r="J900" s="11">
        <v>0.23619999999999999</v>
      </c>
      <c r="K900" s="11">
        <v>0.26540000000000002</v>
      </c>
      <c r="L900" s="7"/>
      <c r="M900" s="7"/>
      <c r="N900" s="7"/>
      <c r="O900" s="7"/>
      <c r="P900" s="7"/>
    </row>
    <row r="901" spans="1:16">
      <c r="A901" s="56" t="s">
        <v>188</v>
      </c>
      <c r="B901" s="8" t="s">
        <v>78</v>
      </c>
      <c r="C901" s="14" t="s">
        <v>65</v>
      </c>
      <c r="D901" s="8">
        <v>2015</v>
      </c>
      <c r="E901" s="14">
        <v>2016</v>
      </c>
      <c r="F901" s="14" t="s">
        <v>104</v>
      </c>
      <c r="G901" s="11">
        <v>0.93969999999999998</v>
      </c>
      <c r="H901" s="11">
        <v>0.1208</v>
      </c>
      <c r="I901" s="11">
        <v>0.2064</v>
      </c>
      <c r="J901" s="11">
        <v>0.26850000000000002</v>
      </c>
      <c r="K901" s="11">
        <v>0.31879999999999997</v>
      </c>
      <c r="L901" s="7"/>
      <c r="M901" s="7"/>
      <c r="N901" s="7"/>
      <c r="O901" s="7"/>
      <c r="P901" s="7"/>
    </row>
    <row r="902" spans="1:16">
      <c r="A902" s="56" t="s">
        <v>189</v>
      </c>
      <c r="B902" s="8" t="s">
        <v>78</v>
      </c>
      <c r="C902" s="14" t="s">
        <v>65</v>
      </c>
      <c r="D902" s="8">
        <v>2015</v>
      </c>
      <c r="E902" s="14">
        <v>2016</v>
      </c>
      <c r="F902" s="14" t="s">
        <v>104</v>
      </c>
      <c r="G902" s="11">
        <v>0.95379999999999998</v>
      </c>
      <c r="H902" s="11">
        <v>0.12659999999999999</v>
      </c>
      <c r="I902" s="11">
        <v>0.18340000000000001</v>
      </c>
      <c r="J902" s="11">
        <v>0.31440000000000001</v>
      </c>
      <c r="K902" s="11">
        <v>0.36680000000000001</v>
      </c>
      <c r="L902" s="7"/>
      <c r="M902" s="7"/>
      <c r="N902" s="7"/>
      <c r="O902" s="7"/>
      <c r="P902" s="7"/>
    </row>
    <row r="903" spans="1:16">
      <c r="A903" s="56" t="s">
        <v>190</v>
      </c>
      <c r="B903" s="8" t="s">
        <v>77</v>
      </c>
      <c r="C903" s="14" t="s">
        <v>65</v>
      </c>
      <c r="D903" s="8">
        <v>2015</v>
      </c>
      <c r="E903" s="14">
        <v>2016</v>
      </c>
      <c r="F903" s="14" t="s">
        <v>104</v>
      </c>
      <c r="G903" s="11">
        <v>0.96879999999999999</v>
      </c>
      <c r="H903" s="11">
        <v>0.1062</v>
      </c>
      <c r="I903" s="11">
        <v>0.1852</v>
      </c>
      <c r="J903" s="11">
        <v>7.9899999999999999E-2</v>
      </c>
      <c r="K903" s="11">
        <v>0.1308</v>
      </c>
      <c r="L903" s="7"/>
      <c r="M903" s="7"/>
      <c r="N903" s="7"/>
      <c r="O903" s="7"/>
      <c r="P903" s="7"/>
    </row>
    <row r="904" spans="1:16">
      <c r="A904" s="56" t="s">
        <v>191</v>
      </c>
      <c r="B904" s="8" t="s">
        <v>78</v>
      </c>
      <c r="C904" s="14" t="s">
        <v>65</v>
      </c>
      <c r="D904" s="8">
        <v>2015</v>
      </c>
      <c r="E904" s="14">
        <v>2016</v>
      </c>
      <c r="F904" s="14" t="s">
        <v>104</v>
      </c>
      <c r="G904" s="11">
        <v>0.93640000000000001</v>
      </c>
      <c r="H904" s="11">
        <v>0.15870000000000001</v>
      </c>
      <c r="I904" s="11">
        <v>0.2397</v>
      </c>
      <c r="J904" s="11">
        <v>0.3372</v>
      </c>
      <c r="K904" s="11">
        <v>0.36199999999999999</v>
      </c>
      <c r="L904" s="7"/>
      <c r="M904" s="7"/>
      <c r="N904" s="7"/>
      <c r="O904" s="7"/>
      <c r="P904" s="7"/>
    </row>
    <row r="905" spans="1:16">
      <c r="A905" s="56" t="s">
        <v>192</v>
      </c>
      <c r="B905" s="8" t="s">
        <v>78</v>
      </c>
      <c r="C905" s="14" t="s">
        <v>65</v>
      </c>
      <c r="D905" s="8">
        <v>2015</v>
      </c>
      <c r="E905" s="14">
        <v>2016</v>
      </c>
      <c r="F905" s="14" t="s">
        <v>104</v>
      </c>
      <c r="G905" s="11">
        <v>0.96230000000000004</v>
      </c>
      <c r="H905" s="11">
        <v>0.13389999999999999</v>
      </c>
      <c r="I905" s="11">
        <v>0.23039999999999999</v>
      </c>
      <c r="J905" s="11">
        <v>0.23630000000000001</v>
      </c>
      <c r="K905" s="11">
        <v>0.2661</v>
      </c>
      <c r="L905" s="7"/>
      <c r="M905" s="7"/>
      <c r="N905" s="7"/>
      <c r="O905" s="7"/>
      <c r="P905" s="7"/>
    </row>
    <row r="906" spans="1:16">
      <c r="A906" s="13" t="s">
        <v>134</v>
      </c>
      <c r="B906" s="8" t="s">
        <v>77</v>
      </c>
      <c r="C906" s="14" t="s">
        <v>65</v>
      </c>
      <c r="D906" s="8">
        <v>2015</v>
      </c>
      <c r="E906" s="14">
        <v>2016</v>
      </c>
      <c r="F906" s="14" t="s">
        <v>104</v>
      </c>
      <c r="G906" s="11">
        <v>0.95009999999999994</v>
      </c>
      <c r="H906" s="11">
        <v>0.1648</v>
      </c>
      <c r="I906" s="11">
        <v>0.28860000000000002</v>
      </c>
      <c r="J906" s="11">
        <v>0.13120000000000001</v>
      </c>
      <c r="K906" s="11">
        <v>0.19839999999999999</v>
      </c>
      <c r="L906" s="7"/>
      <c r="M906" s="7"/>
      <c r="N906" s="7"/>
      <c r="O906" s="7"/>
      <c r="P906" s="7"/>
    </row>
    <row r="907" spans="1:16">
      <c r="A907" s="13" t="s">
        <v>135</v>
      </c>
      <c r="B907" s="8" t="s">
        <v>78</v>
      </c>
      <c r="C907" s="14" t="s">
        <v>65</v>
      </c>
      <c r="D907" s="8">
        <v>2015</v>
      </c>
      <c r="E907" s="14">
        <v>2016</v>
      </c>
      <c r="F907" s="14" t="s">
        <v>104</v>
      </c>
      <c r="G907" s="11">
        <v>0.99070000000000003</v>
      </c>
      <c r="H907" s="11">
        <v>0.15140000000000001</v>
      </c>
      <c r="I907" s="11">
        <v>0.24</v>
      </c>
      <c r="J907" s="11">
        <v>0.17710000000000001</v>
      </c>
      <c r="K907" s="11">
        <v>0.21429999999999999</v>
      </c>
      <c r="L907" s="7"/>
      <c r="M907" s="7"/>
      <c r="N907" s="7"/>
      <c r="O907" s="7"/>
      <c r="P907" s="7"/>
    </row>
    <row r="908" spans="1:16">
      <c r="A908" s="13" t="s">
        <v>136</v>
      </c>
      <c r="B908" s="8" t="s">
        <v>78</v>
      </c>
      <c r="C908" s="14" t="s">
        <v>65</v>
      </c>
      <c r="D908" s="8">
        <v>2015</v>
      </c>
      <c r="E908" s="14">
        <v>2016</v>
      </c>
      <c r="F908" s="14" t="s">
        <v>104</v>
      </c>
      <c r="G908" s="11">
        <v>0.95840000000000003</v>
      </c>
      <c r="H908" s="11">
        <v>0.123</v>
      </c>
      <c r="I908" s="11">
        <v>0.1971</v>
      </c>
      <c r="J908" s="11">
        <v>0.26929999999999998</v>
      </c>
      <c r="K908" s="11">
        <v>0.30180000000000001</v>
      </c>
      <c r="L908" s="7"/>
      <c r="M908" s="7"/>
      <c r="N908" s="7"/>
      <c r="O908" s="7"/>
      <c r="P908" s="7"/>
    </row>
    <row r="909" spans="1:16">
      <c r="A909" s="13" t="s">
        <v>137</v>
      </c>
      <c r="B909" s="8" t="s">
        <v>78</v>
      </c>
      <c r="C909" s="14" t="s">
        <v>65</v>
      </c>
      <c r="D909" s="8">
        <v>2015</v>
      </c>
      <c r="E909" s="14">
        <v>2016</v>
      </c>
      <c r="F909" s="14" t="s">
        <v>104</v>
      </c>
      <c r="G909" s="11">
        <v>0.94320000000000004</v>
      </c>
      <c r="H909" s="11">
        <v>0.16470000000000001</v>
      </c>
      <c r="I909" s="11">
        <v>0.23830000000000001</v>
      </c>
      <c r="J909" s="11">
        <v>0.22839999999999999</v>
      </c>
      <c r="K909" s="11">
        <v>0.25380000000000003</v>
      </c>
      <c r="L909" s="7"/>
      <c r="M909" s="7"/>
      <c r="N909" s="7"/>
      <c r="O909" s="7"/>
      <c r="P909" s="7"/>
    </row>
    <row r="910" spans="1:16">
      <c r="A910" s="13" t="s">
        <v>138</v>
      </c>
      <c r="B910" s="8" t="s">
        <v>78</v>
      </c>
      <c r="C910" s="14" t="s">
        <v>65</v>
      </c>
      <c r="D910" s="8">
        <v>2015</v>
      </c>
      <c r="E910" s="14">
        <v>2016</v>
      </c>
      <c r="F910" s="14" t="s">
        <v>104</v>
      </c>
      <c r="G910" s="11">
        <v>0.94830000000000003</v>
      </c>
      <c r="H910" s="11">
        <v>0.1341</v>
      </c>
      <c r="I910" s="11">
        <v>0.23369999999999999</v>
      </c>
      <c r="J910" s="11">
        <v>0.32569999999999999</v>
      </c>
      <c r="K910" s="11">
        <v>0.3372</v>
      </c>
      <c r="L910" s="7"/>
      <c r="M910" s="7"/>
      <c r="N910" s="7"/>
      <c r="O910" s="7"/>
      <c r="P910" s="7"/>
    </row>
    <row r="911" spans="1:16">
      <c r="A911" s="13" t="s">
        <v>139</v>
      </c>
      <c r="B911" s="8" t="s">
        <v>78</v>
      </c>
      <c r="C911" s="14" t="s">
        <v>65</v>
      </c>
      <c r="D911" s="8">
        <v>2015</v>
      </c>
      <c r="E911" s="14">
        <v>2016</v>
      </c>
      <c r="F911" s="14" t="s">
        <v>104</v>
      </c>
      <c r="G911" s="11">
        <v>0.94679999999999997</v>
      </c>
      <c r="H911" s="11">
        <v>0.2046</v>
      </c>
      <c r="I911" s="11">
        <v>0.30659999999999998</v>
      </c>
      <c r="J911" s="11">
        <v>0.21290000000000001</v>
      </c>
      <c r="K911" s="11">
        <v>0.24679999999999999</v>
      </c>
      <c r="L911" s="7"/>
      <c r="M911" s="7"/>
      <c r="N911" s="7"/>
      <c r="O911" s="7"/>
      <c r="P911" s="7"/>
    </row>
    <row r="912" spans="1:16">
      <c r="A912" s="13" t="s">
        <v>140</v>
      </c>
      <c r="B912" s="8" t="s">
        <v>78</v>
      </c>
      <c r="C912" s="14" t="s">
        <v>65</v>
      </c>
      <c r="D912" s="8">
        <v>2015</v>
      </c>
      <c r="E912" s="14">
        <v>2016</v>
      </c>
      <c r="F912" s="14" t="s">
        <v>104</v>
      </c>
      <c r="G912" s="11">
        <v>0.96020000000000005</v>
      </c>
      <c r="H912" s="11">
        <v>0.2394</v>
      </c>
      <c r="I912" s="11">
        <v>0.3448</v>
      </c>
      <c r="J912" s="11">
        <v>0.27179999999999999</v>
      </c>
      <c r="K912" s="11">
        <v>0.30620000000000003</v>
      </c>
      <c r="L912" s="7"/>
      <c r="M912" s="7"/>
      <c r="N912" s="7"/>
      <c r="O912" s="7"/>
      <c r="P912" s="7"/>
    </row>
    <row r="913" spans="1:16">
      <c r="A913" s="13" t="s">
        <v>141</v>
      </c>
      <c r="B913" s="8" t="s">
        <v>78</v>
      </c>
      <c r="C913" s="14" t="s">
        <v>65</v>
      </c>
      <c r="D913" s="8">
        <v>2015</v>
      </c>
      <c r="E913" s="14">
        <v>2016</v>
      </c>
      <c r="F913" s="14" t="s">
        <v>104</v>
      </c>
      <c r="G913" s="11">
        <v>0.92079999999999995</v>
      </c>
      <c r="H913" s="11">
        <v>6.7599999999999993E-2</v>
      </c>
      <c r="I913" s="11">
        <v>0.13700000000000001</v>
      </c>
      <c r="J913" s="11">
        <v>0.216</v>
      </c>
      <c r="K913" s="11">
        <v>0.24660000000000001</v>
      </c>
      <c r="L913" s="7"/>
      <c r="M913" s="7"/>
      <c r="N913" s="7"/>
      <c r="O913" s="7"/>
      <c r="P913" s="7"/>
    </row>
    <row r="914" spans="1:16">
      <c r="A914" s="13" t="s">
        <v>142</v>
      </c>
      <c r="B914" s="8" t="s">
        <v>78</v>
      </c>
      <c r="C914" s="14" t="s">
        <v>65</v>
      </c>
      <c r="D914" s="8">
        <v>2015</v>
      </c>
      <c r="E914" s="14">
        <v>2016</v>
      </c>
      <c r="F914" s="14" t="s">
        <v>104</v>
      </c>
      <c r="G914" s="11">
        <v>0.8054</v>
      </c>
      <c r="H914" s="11">
        <v>6.3200000000000006E-2</v>
      </c>
      <c r="I914" s="11">
        <v>0.16089999999999999</v>
      </c>
      <c r="J914" s="11">
        <v>0.27010000000000001</v>
      </c>
      <c r="K914" s="11">
        <v>0.32179999999999997</v>
      </c>
      <c r="L914" s="7"/>
      <c r="M914" s="7"/>
      <c r="N914" s="7"/>
      <c r="O914" s="7"/>
      <c r="P914" s="7"/>
    </row>
    <row r="915" spans="1:16">
      <c r="A915" s="13" t="s">
        <v>143</v>
      </c>
      <c r="B915" s="8" t="s">
        <v>79</v>
      </c>
      <c r="C915" s="14" t="s">
        <v>65</v>
      </c>
      <c r="D915" s="8">
        <v>2015</v>
      </c>
      <c r="E915" s="14">
        <v>2016</v>
      </c>
      <c r="F915" s="14" t="s">
        <v>104</v>
      </c>
      <c r="G915" s="11">
        <v>0.92230000000000001</v>
      </c>
      <c r="H915" s="11" t="s">
        <v>66</v>
      </c>
      <c r="I915" s="11" t="s">
        <v>66</v>
      </c>
      <c r="J915" s="11" t="s">
        <v>66</v>
      </c>
      <c r="K915" s="11" t="s">
        <v>66</v>
      </c>
      <c r="L915" s="7"/>
      <c r="M915" s="7"/>
      <c r="N915" s="7"/>
      <c r="O915" s="7"/>
      <c r="P915" s="7"/>
    </row>
    <row r="916" spans="1:16">
      <c r="A916" s="13" t="s">
        <v>144</v>
      </c>
      <c r="B916" s="8" t="s">
        <v>78</v>
      </c>
      <c r="C916" s="14" t="s">
        <v>65</v>
      </c>
      <c r="D916" s="8">
        <v>2015</v>
      </c>
      <c r="E916" s="14">
        <v>2016</v>
      </c>
      <c r="F916" s="14" t="s">
        <v>104</v>
      </c>
      <c r="G916" s="11">
        <v>0.96709999999999996</v>
      </c>
      <c r="H916" s="11">
        <v>0.17230000000000001</v>
      </c>
      <c r="I916" s="11">
        <v>0.2888</v>
      </c>
      <c r="J916" s="11">
        <v>0.1827</v>
      </c>
      <c r="K916" s="11">
        <v>0.22409999999999999</v>
      </c>
      <c r="L916" s="7"/>
      <c r="M916" s="7"/>
      <c r="N916" s="7"/>
      <c r="O916" s="7"/>
      <c r="P916" s="7"/>
    </row>
    <row r="917" spans="1:16">
      <c r="A917" s="13" t="s">
        <v>145</v>
      </c>
      <c r="B917" s="8" t="s">
        <v>78</v>
      </c>
      <c r="C917" s="14" t="s">
        <v>65</v>
      </c>
      <c r="D917" s="8">
        <v>2015</v>
      </c>
      <c r="E917" s="14">
        <v>2016</v>
      </c>
      <c r="F917" s="14" t="s">
        <v>104</v>
      </c>
      <c r="G917" s="11">
        <v>0.95989999999999998</v>
      </c>
      <c r="H917" s="11">
        <v>0.1646</v>
      </c>
      <c r="I917" s="11">
        <v>0.25659999999999999</v>
      </c>
      <c r="J917" s="11">
        <v>0.29289999999999999</v>
      </c>
      <c r="K917" s="11">
        <v>0.33139999999999997</v>
      </c>
      <c r="L917" s="7"/>
      <c r="M917" s="7"/>
      <c r="N917" s="7"/>
      <c r="O917" s="7"/>
      <c r="P917" s="7"/>
    </row>
    <row r="918" spans="1:16">
      <c r="A918" s="13" t="s">
        <v>146</v>
      </c>
      <c r="B918" s="8" t="s">
        <v>78</v>
      </c>
      <c r="C918" s="14" t="s">
        <v>65</v>
      </c>
      <c r="D918" s="8">
        <v>2015</v>
      </c>
      <c r="E918" s="14">
        <v>2016</v>
      </c>
      <c r="F918" s="14" t="s">
        <v>104</v>
      </c>
      <c r="G918" s="11">
        <v>0.9778</v>
      </c>
      <c r="H918" s="11">
        <v>0.11260000000000001</v>
      </c>
      <c r="I918" s="11">
        <v>0.18609999999999999</v>
      </c>
      <c r="J918" s="11">
        <v>0.25969999999999999</v>
      </c>
      <c r="K918" s="11">
        <v>0.28999999999999998</v>
      </c>
      <c r="L918" s="7"/>
      <c r="M918" s="7"/>
      <c r="N918" s="7"/>
      <c r="O918" s="7"/>
      <c r="P918" s="7"/>
    </row>
    <row r="919" spans="1:16">
      <c r="A919" s="13" t="s">
        <v>147</v>
      </c>
      <c r="B919" s="8" t="s">
        <v>78</v>
      </c>
      <c r="C919" s="14" t="s">
        <v>65</v>
      </c>
      <c r="D919" s="8">
        <v>2015</v>
      </c>
      <c r="E919" s="14">
        <v>2016</v>
      </c>
      <c r="F919" s="14" t="s">
        <v>104</v>
      </c>
      <c r="G919" s="11">
        <v>0.96250000000000002</v>
      </c>
      <c r="H919" s="11">
        <v>0.1842</v>
      </c>
      <c r="I919" s="11">
        <v>0.29430000000000001</v>
      </c>
      <c r="J919" s="11">
        <v>0.33379999999999999</v>
      </c>
      <c r="K919" s="11">
        <v>0.40510000000000002</v>
      </c>
      <c r="L919" s="7"/>
      <c r="M919" s="7"/>
      <c r="N919" s="7"/>
      <c r="O919" s="7"/>
      <c r="P919" s="7"/>
    </row>
    <row r="920" spans="1:16">
      <c r="A920" s="13" t="s">
        <v>148</v>
      </c>
      <c r="B920" s="8" t="s">
        <v>78</v>
      </c>
      <c r="C920" s="14" t="s">
        <v>65</v>
      </c>
      <c r="D920" s="8">
        <v>2015</v>
      </c>
      <c r="E920" s="14">
        <v>2016</v>
      </c>
      <c r="F920" s="14" t="s">
        <v>104</v>
      </c>
      <c r="G920" s="11">
        <v>0.95350000000000001</v>
      </c>
      <c r="H920" s="11">
        <v>0.20030000000000001</v>
      </c>
      <c r="I920" s="11">
        <v>0.31519999999999998</v>
      </c>
      <c r="J920" s="11">
        <v>0.33179999999999998</v>
      </c>
      <c r="K920" s="11">
        <v>0.3705</v>
      </c>
      <c r="L920" s="7"/>
      <c r="M920" s="7"/>
      <c r="N920" s="7"/>
      <c r="O920" s="7"/>
      <c r="P920" s="7"/>
    </row>
    <row r="921" spans="1:16">
      <c r="A921" s="13" t="s">
        <v>149</v>
      </c>
      <c r="B921" s="8" t="s">
        <v>78</v>
      </c>
      <c r="C921" s="14" t="s">
        <v>65</v>
      </c>
      <c r="D921" s="8">
        <v>2015</v>
      </c>
      <c r="E921" s="14">
        <v>2016</v>
      </c>
      <c r="F921" s="14" t="s">
        <v>104</v>
      </c>
      <c r="G921" s="11">
        <v>1</v>
      </c>
      <c r="H921" s="11">
        <v>0.12239999999999999</v>
      </c>
      <c r="I921" s="11">
        <v>0.24490000000000001</v>
      </c>
      <c r="J921" s="11">
        <v>0.32650000000000001</v>
      </c>
      <c r="K921" s="11">
        <v>0.33329999999999999</v>
      </c>
      <c r="L921" s="7"/>
      <c r="M921" s="7"/>
      <c r="N921" s="7"/>
      <c r="O921" s="7"/>
      <c r="P921" s="7"/>
    </row>
    <row r="922" spans="1:16">
      <c r="A922" s="13" t="s">
        <v>150</v>
      </c>
      <c r="B922" s="8" t="s">
        <v>78</v>
      </c>
      <c r="C922" s="14" t="s">
        <v>65</v>
      </c>
      <c r="D922" s="8">
        <v>2015</v>
      </c>
      <c r="E922" s="14">
        <v>2016</v>
      </c>
      <c r="F922" s="14" t="s">
        <v>104</v>
      </c>
      <c r="G922" s="11">
        <v>0.98719999999999997</v>
      </c>
      <c r="H922" s="11">
        <v>5.0299999999999997E-2</v>
      </c>
      <c r="I922" s="11">
        <v>0.13969999999999999</v>
      </c>
      <c r="J922" s="11">
        <v>0.1229</v>
      </c>
      <c r="K922" s="11">
        <v>0.15640000000000001</v>
      </c>
      <c r="L922" s="7"/>
      <c r="M922" s="7"/>
      <c r="N922" s="7"/>
      <c r="O922" s="7"/>
      <c r="P922" s="7"/>
    </row>
    <row r="923" spans="1:16">
      <c r="A923" s="13" t="s">
        <v>151</v>
      </c>
      <c r="B923" s="8" t="s">
        <v>78</v>
      </c>
      <c r="C923" s="14" t="s">
        <v>65</v>
      </c>
      <c r="D923" s="8">
        <v>2015</v>
      </c>
      <c r="E923" s="14">
        <v>2016</v>
      </c>
      <c r="F923" s="14" t="s">
        <v>104</v>
      </c>
      <c r="G923" s="11">
        <v>0.96189999999999998</v>
      </c>
      <c r="H923" s="11">
        <v>0.20549999999999999</v>
      </c>
      <c r="I923" s="11">
        <v>0.33460000000000001</v>
      </c>
      <c r="J923" s="11">
        <v>0.25019999999999998</v>
      </c>
      <c r="K923" s="11">
        <v>0.28960000000000002</v>
      </c>
      <c r="L923" s="7"/>
      <c r="M923" s="7"/>
      <c r="N923" s="7"/>
      <c r="O923" s="7"/>
      <c r="P923" s="7"/>
    </row>
    <row r="924" spans="1:16">
      <c r="A924" s="13" t="s">
        <v>152</v>
      </c>
      <c r="B924" s="8" t="s">
        <v>78</v>
      </c>
      <c r="C924" s="14" t="s">
        <v>65</v>
      </c>
      <c r="D924" s="8">
        <v>2015</v>
      </c>
      <c r="E924" s="14">
        <v>2016</v>
      </c>
      <c r="F924" s="14" t="s">
        <v>104</v>
      </c>
      <c r="G924" s="11">
        <v>0.96940000000000004</v>
      </c>
      <c r="H924" s="11">
        <v>0.108</v>
      </c>
      <c r="I924" s="11">
        <v>0.1933</v>
      </c>
      <c r="J924" s="11">
        <v>0.24279999999999999</v>
      </c>
      <c r="K924" s="11">
        <v>0.28249999999999997</v>
      </c>
      <c r="L924" s="7"/>
      <c r="M924" s="7"/>
      <c r="N924" s="7"/>
      <c r="O924" s="7"/>
      <c r="P924" s="7"/>
    </row>
    <row r="925" spans="1:16">
      <c r="A925" s="13" t="s">
        <v>153</v>
      </c>
      <c r="B925" s="8" t="s">
        <v>78</v>
      </c>
      <c r="C925" s="14" t="s">
        <v>65</v>
      </c>
      <c r="D925" s="8">
        <v>2015</v>
      </c>
      <c r="E925" s="14">
        <v>2016</v>
      </c>
      <c r="F925" s="14" t="s">
        <v>104</v>
      </c>
      <c r="G925" s="11">
        <v>0.92</v>
      </c>
      <c r="H925" s="11">
        <v>9.2200000000000004E-2</v>
      </c>
      <c r="I925" s="11">
        <v>0.16889999999999999</v>
      </c>
      <c r="J925" s="11">
        <v>0.24249999999999999</v>
      </c>
      <c r="K925" s="11">
        <v>0.27560000000000001</v>
      </c>
      <c r="L925" s="7"/>
      <c r="M925" s="7"/>
      <c r="N925" s="7"/>
      <c r="O925" s="7"/>
      <c r="P925" s="7"/>
    </row>
    <row r="926" spans="1:16">
      <c r="A926" s="13" t="s">
        <v>154</v>
      </c>
      <c r="B926" s="8" t="s">
        <v>77</v>
      </c>
      <c r="C926" s="14" t="s">
        <v>65</v>
      </c>
      <c r="D926" s="8">
        <v>2015</v>
      </c>
      <c r="E926" s="14">
        <v>2016</v>
      </c>
      <c r="F926" s="14" t="s">
        <v>104</v>
      </c>
      <c r="G926" s="11">
        <v>0.98760000000000003</v>
      </c>
      <c r="H926" s="11">
        <v>0.1099</v>
      </c>
      <c r="I926" s="11">
        <v>0.20269999999999999</v>
      </c>
      <c r="J926" s="11">
        <v>8.9399999999999993E-2</v>
      </c>
      <c r="K926" s="11">
        <v>0.13800000000000001</v>
      </c>
      <c r="L926" s="7"/>
      <c r="M926" s="7"/>
      <c r="N926" s="7"/>
      <c r="O926" s="7"/>
      <c r="P926" s="7"/>
    </row>
    <row r="927" spans="1:16">
      <c r="A927" s="13" t="s">
        <v>155</v>
      </c>
      <c r="B927" s="8" t="s">
        <v>77</v>
      </c>
      <c r="C927" s="14" t="s">
        <v>65</v>
      </c>
      <c r="D927" s="8">
        <v>2015</v>
      </c>
      <c r="E927" s="14">
        <v>2016</v>
      </c>
      <c r="F927" s="14" t="s">
        <v>104</v>
      </c>
      <c r="G927" s="11" t="s">
        <v>66</v>
      </c>
      <c r="H927" s="11">
        <v>9.6000000000000002E-2</v>
      </c>
      <c r="I927" s="11">
        <v>0.1847</v>
      </c>
      <c r="J927" s="11">
        <v>8.0799999999999997E-2</v>
      </c>
      <c r="K927" s="11">
        <v>0.1336</v>
      </c>
      <c r="L927" s="7"/>
      <c r="M927" s="7"/>
      <c r="N927" s="7"/>
      <c r="O927" s="7"/>
      <c r="P927" s="7"/>
    </row>
    <row r="928" spans="1:16">
      <c r="A928" s="13" t="s">
        <v>156</v>
      </c>
      <c r="B928" s="8" t="s">
        <v>78</v>
      </c>
      <c r="C928" s="14" t="s">
        <v>65</v>
      </c>
      <c r="D928" s="8">
        <v>2015</v>
      </c>
      <c r="E928" s="14">
        <v>2016</v>
      </c>
      <c r="F928" s="14" t="s">
        <v>104</v>
      </c>
      <c r="G928" s="11">
        <v>0.82930000000000004</v>
      </c>
      <c r="H928" s="11">
        <v>7.6300000000000007E-2</v>
      </c>
      <c r="I928" s="11">
        <v>0.1638</v>
      </c>
      <c r="J928" s="11">
        <v>0.19769999999999999</v>
      </c>
      <c r="K928" s="11">
        <v>0.22600000000000001</v>
      </c>
      <c r="L928" s="7"/>
      <c r="M928" s="7"/>
      <c r="N928" s="7"/>
      <c r="O928" s="7"/>
      <c r="P928" s="7"/>
    </row>
    <row r="929" spans="1:16">
      <c r="A929" s="13" t="s">
        <v>157</v>
      </c>
      <c r="B929" s="8" t="s">
        <v>78</v>
      </c>
      <c r="C929" s="14" t="s">
        <v>65</v>
      </c>
      <c r="D929" s="8">
        <v>2015</v>
      </c>
      <c r="E929" s="14">
        <v>2016</v>
      </c>
      <c r="F929" s="14" t="s">
        <v>104</v>
      </c>
      <c r="G929" s="11">
        <v>0.93200000000000005</v>
      </c>
      <c r="H929" s="11">
        <v>0.1734</v>
      </c>
      <c r="I929" s="11">
        <v>0.25700000000000001</v>
      </c>
      <c r="J929" s="11">
        <v>0.23139999999999999</v>
      </c>
      <c r="K929" s="11">
        <v>0.2676</v>
      </c>
      <c r="L929" s="7"/>
      <c r="M929" s="7"/>
      <c r="N929" s="7"/>
      <c r="O929" s="7"/>
      <c r="P929" s="7"/>
    </row>
    <row r="930" spans="1:16">
      <c r="A930" s="13" t="s">
        <v>158</v>
      </c>
      <c r="B930" s="8" t="s">
        <v>77</v>
      </c>
      <c r="C930" s="14" t="s">
        <v>65</v>
      </c>
      <c r="D930" s="8">
        <v>2015</v>
      </c>
      <c r="E930" s="14">
        <v>2016</v>
      </c>
      <c r="F930" s="14" t="s">
        <v>104</v>
      </c>
      <c r="G930" s="11">
        <v>0.98829999999999996</v>
      </c>
      <c r="H930" s="11">
        <v>0.12620000000000001</v>
      </c>
      <c r="I930" s="11">
        <v>0.22140000000000001</v>
      </c>
      <c r="J930" s="11">
        <v>9.9699999999999997E-2</v>
      </c>
      <c r="K930" s="11">
        <v>0.1532</v>
      </c>
      <c r="L930" s="7"/>
      <c r="M930" s="7"/>
      <c r="N930" s="7"/>
      <c r="O930" s="7"/>
      <c r="P930" s="7"/>
    </row>
    <row r="931" spans="1:16">
      <c r="A931" s="13" t="s">
        <v>159</v>
      </c>
      <c r="B931" s="8" t="s">
        <v>78</v>
      </c>
      <c r="C931" s="14" t="s">
        <v>65</v>
      </c>
      <c r="D931" s="8">
        <v>2015</v>
      </c>
      <c r="E931" s="14">
        <v>2016</v>
      </c>
      <c r="F931" s="14" t="s">
        <v>104</v>
      </c>
      <c r="G931" s="11">
        <v>0.95350000000000001</v>
      </c>
      <c r="H931" s="11">
        <v>0.1827</v>
      </c>
      <c r="I931" s="11">
        <v>0.27760000000000001</v>
      </c>
      <c r="J931" s="11">
        <v>0.36399999999999999</v>
      </c>
      <c r="K931" s="11">
        <v>0.42349999999999999</v>
      </c>
      <c r="L931" s="7"/>
      <c r="M931" s="7"/>
      <c r="N931" s="7"/>
      <c r="O931" s="7"/>
      <c r="P931" s="7"/>
    </row>
    <row r="932" spans="1:16">
      <c r="A932" s="13" t="s">
        <v>160</v>
      </c>
      <c r="B932" s="8" t="s">
        <v>78</v>
      </c>
      <c r="C932" s="14" t="s">
        <v>65</v>
      </c>
      <c r="D932" s="8">
        <v>2015</v>
      </c>
      <c r="E932" s="14">
        <v>2016</v>
      </c>
      <c r="F932" s="14" t="s">
        <v>104</v>
      </c>
      <c r="G932" s="11">
        <v>0.95189999999999997</v>
      </c>
      <c r="H932" s="11">
        <v>0.23680000000000001</v>
      </c>
      <c r="I932" s="11">
        <v>0.32650000000000001</v>
      </c>
      <c r="J932" s="11">
        <v>0.30719999999999997</v>
      </c>
      <c r="K932" s="11">
        <v>0.34599999999999997</v>
      </c>
      <c r="L932" s="7"/>
      <c r="M932" s="7"/>
      <c r="N932" s="7"/>
      <c r="O932" s="7"/>
      <c r="P932" s="7"/>
    </row>
    <row r="933" spans="1:16">
      <c r="A933" s="13" t="s">
        <v>161</v>
      </c>
      <c r="B933" s="8" t="s">
        <v>77</v>
      </c>
      <c r="C933" s="14" t="s">
        <v>65</v>
      </c>
      <c r="D933" s="8">
        <v>2015</v>
      </c>
      <c r="E933" s="14">
        <v>2016</v>
      </c>
      <c r="F933" s="14" t="s">
        <v>104</v>
      </c>
      <c r="G933" s="11">
        <v>0.98219999999999996</v>
      </c>
      <c r="H933" s="11">
        <v>0.1409</v>
      </c>
      <c r="I933" s="11">
        <v>0.23949999999999999</v>
      </c>
      <c r="J933" s="11">
        <v>8.48E-2</v>
      </c>
      <c r="K933" s="11">
        <v>0.1341</v>
      </c>
      <c r="L933" s="7"/>
      <c r="M933" s="7"/>
      <c r="N933" s="7"/>
      <c r="O933" s="7"/>
      <c r="P933" s="7"/>
    </row>
    <row r="934" spans="1:16">
      <c r="A934" s="13" t="s">
        <v>162</v>
      </c>
      <c r="B934" s="8" t="s">
        <v>77</v>
      </c>
      <c r="C934" s="14" t="s">
        <v>65</v>
      </c>
      <c r="D934" s="8">
        <v>2015</v>
      </c>
      <c r="E934" s="14">
        <v>2016</v>
      </c>
      <c r="F934" s="14" t="s">
        <v>104</v>
      </c>
      <c r="G934" s="11">
        <v>0.83889999999999998</v>
      </c>
      <c r="H934" s="11">
        <v>0.10199999999999999</v>
      </c>
      <c r="I934" s="11">
        <v>0.19470000000000001</v>
      </c>
      <c r="J934" s="11">
        <v>9.1800000000000007E-2</v>
      </c>
      <c r="K934" s="11">
        <v>0.13059999999999999</v>
      </c>
      <c r="L934" s="7"/>
      <c r="M934" s="7"/>
      <c r="N934" s="7"/>
      <c r="O934" s="7"/>
      <c r="P934" s="7"/>
    </row>
    <row r="935" spans="1:16">
      <c r="A935" s="13" t="s">
        <v>163</v>
      </c>
      <c r="B935" s="8" t="s">
        <v>78</v>
      </c>
      <c r="C935" s="14" t="s">
        <v>65</v>
      </c>
      <c r="D935" s="8">
        <v>2015</v>
      </c>
      <c r="E935" s="14">
        <v>2016</v>
      </c>
      <c r="F935" s="14" t="s">
        <v>104</v>
      </c>
      <c r="G935" s="11">
        <v>0.91059999999999997</v>
      </c>
      <c r="H935" s="11">
        <v>0.17949999999999999</v>
      </c>
      <c r="I935" s="11">
        <v>0.27</v>
      </c>
      <c r="J935" s="11">
        <v>0.27010000000000001</v>
      </c>
      <c r="K935" s="11">
        <v>0.30969999999999998</v>
      </c>
      <c r="L935" s="7"/>
      <c r="M935" s="7"/>
      <c r="N935" s="7"/>
      <c r="O935" s="7"/>
      <c r="P935" s="7"/>
    </row>
    <row r="936" spans="1:16">
      <c r="A936" s="13" t="s">
        <v>164</v>
      </c>
      <c r="B936" s="8" t="s">
        <v>77</v>
      </c>
      <c r="C936" s="14" t="s">
        <v>65</v>
      </c>
      <c r="D936" s="8">
        <v>2015</v>
      </c>
      <c r="E936" s="14">
        <v>2016</v>
      </c>
      <c r="F936" s="14" t="s">
        <v>104</v>
      </c>
      <c r="G936" s="11">
        <v>0.94499999999999995</v>
      </c>
      <c r="H936" s="11">
        <v>8.6800000000000002E-2</v>
      </c>
      <c r="I936" s="11">
        <v>0.1764</v>
      </c>
      <c r="J936" s="11">
        <v>6.2799999999999995E-2</v>
      </c>
      <c r="K936" s="11">
        <v>0.1084</v>
      </c>
      <c r="L936" s="7"/>
      <c r="M936" s="7"/>
      <c r="N936" s="7"/>
      <c r="O936" s="7"/>
      <c r="P936" s="7"/>
    </row>
    <row r="937" spans="1:16">
      <c r="A937" s="13" t="s">
        <v>165</v>
      </c>
      <c r="B937" s="8" t="s">
        <v>77</v>
      </c>
      <c r="C937" s="14" t="s">
        <v>65</v>
      </c>
      <c r="D937" s="8">
        <v>2015</v>
      </c>
      <c r="E937" s="14">
        <v>2016</v>
      </c>
      <c r="F937" s="14" t="s">
        <v>104</v>
      </c>
      <c r="G937" s="11">
        <v>0.89970000000000006</v>
      </c>
      <c r="H937" s="11">
        <v>9.6299999999999997E-2</v>
      </c>
      <c r="I937" s="11">
        <v>0.20119999999999999</v>
      </c>
      <c r="J937" s="11">
        <v>6.9000000000000006E-2</v>
      </c>
      <c r="K937" s="11">
        <v>0.1148</v>
      </c>
      <c r="L937" s="7"/>
      <c r="M937" s="7"/>
      <c r="N937" s="7"/>
      <c r="O937" s="7"/>
      <c r="P937" s="7"/>
    </row>
    <row r="938" spans="1:16">
      <c r="A938" s="13" t="s">
        <v>166</v>
      </c>
      <c r="B938" s="8" t="s">
        <v>77</v>
      </c>
      <c r="C938" s="14" t="s">
        <v>65</v>
      </c>
      <c r="D938" s="8">
        <v>2015</v>
      </c>
      <c r="E938" s="14">
        <v>2016</v>
      </c>
      <c r="F938" s="14" t="s">
        <v>104</v>
      </c>
      <c r="G938" s="11">
        <v>0.92369999999999997</v>
      </c>
      <c r="H938" s="11">
        <v>7.3099999999999998E-2</v>
      </c>
      <c r="I938" s="11">
        <v>0.16339999999999999</v>
      </c>
      <c r="J938" s="11">
        <v>6.2700000000000006E-2</v>
      </c>
      <c r="K938" s="11">
        <v>0.10630000000000001</v>
      </c>
      <c r="L938" s="7"/>
      <c r="M938" s="7"/>
      <c r="N938" s="7"/>
      <c r="O938" s="7"/>
      <c r="P938" s="7"/>
    </row>
    <row r="939" spans="1:16">
      <c r="A939" s="13" t="s">
        <v>167</v>
      </c>
      <c r="B939" s="8" t="s">
        <v>77</v>
      </c>
      <c r="C939" s="14" t="s">
        <v>65</v>
      </c>
      <c r="D939" s="8">
        <v>2015</v>
      </c>
      <c r="E939" s="14">
        <v>2016</v>
      </c>
      <c r="F939" s="14" t="s">
        <v>104</v>
      </c>
      <c r="G939" s="11">
        <v>0.9839</v>
      </c>
      <c r="H939" s="11">
        <v>2.5100000000000001E-2</v>
      </c>
      <c r="I939" s="11">
        <v>0.1249</v>
      </c>
      <c r="J939" s="11">
        <v>1.21E-2</v>
      </c>
      <c r="K939" s="11">
        <v>6.9000000000000006E-2</v>
      </c>
      <c r="L939" s="7"/>
      <c r="M939" s="7"/>
      <c r="N939" s="7"/>
      <c r="O939" s="7"/>
      <c r="P939" s="7"/>
    </row>
    <row r="940" spans="1:16">
      <c r="A940" s="13" t="s">
        <v>168</v>
      </c>
      <c r="B940" s="8" t="s">
        <v>77</v>
      </c>
      <c r="C940" s="14" t="s">
        <v>65</v>
      </c>
      <c r="D940" s="8">
        <v>2015</v>
      </c>
      <c r="E940" s="14">
        <v>2016</v>
      </c>
      <c r="F940" s="14" t="s">
        <v>104</v>
      </c>
      <c r="G940" s="11">
        <v>0.96540000000000004</v>
      </c>
      <c r="H940" s="11">
        <v>2.12E-2</v>
      </c>
      <c r="I940" s="11">
        <v>0.1139</v>
      </c>
      <c r="J940" s="11">
        <v>1.04E-2</v>
      </c>
      <c r="K940" s="11">
        <v>5.0999999999999997E-2</v>
      </c>
      <c r="L940" s="7"/>
      <c r="M940" s="7"/>
      <c r="N940" s="7"/>
      <c r="O940" s="7"/>
      <c r="P940" s="7"/>
    </row>
    <row r="941" spans="1:16">
      <c r="A941" s="13" t="s">
        <v>169</v>
      </c>
      <c r="B941" s="8" t="s">
        <v>78</v>
      </c>
      <c r="C941" s="14" t="s">
        <v>65</v>
      </c>
      <c r="D941" s="8">
        <v>2015</v>
      </c>
      <c r="E941" s="14">
        <v>2016</v>
      </c>
      <c r="F941" s="14" t="s">
        <v>104</v>
      </c>
      <c r="G941" s="11">
        <v>0.97740000000000005</v>
      </c>
      <c r="H941" s="11">
        <v>0.153</v>
      </c>
      <c r="I941" s="11">
        <v>0.24679999999999999</v>
      </c>
      <c r="J941" s="11">
        <v>0.29749999999999999</v>
      </c>
      <c r="K941" s="11">
        <v>0.34289999999999998</v>
      </c>
      <c r="L941" s="7"/>
      <c r="M941" s="7"/>
      <c r="N941" s="7"/>
      <c r="O941" s="7"/>
      <c r="P941" s="7"/>
    </row>
    <row r="942" spans="1:16">
      <c r="A942" s="13" t="s">
        <v>170</v>
      </c>
      <c r="B942" s="8" t="s">
        <v>78</v>
      </c>
      <c r="C942" s="14" t="s">
        <v>65</v>
      </c>
      <c r="D942" s="8">
        <v>2015</v>
      </c>
      <c r="E942" s="14">
        <v>2016</v>
      </c>
      <c r="F942" s="14" t="s">
        <v>104</v>
      </c>
      <c r="G942" s="11">
        <v>0.92310000000000003</v>
      </c>
      <c r="H942" s="11">
        <v>9.6799999999999997E-2</v>
      </c>
      <c r="I942" s="11">
        <v>0.19350000000000001</v>
      </c>
      <c r="J942" s="11">
        <v>9.6799999999999997E-2</v>
      </c>
      <c r="K942" s="11">
        <v>9.6799999999999997E-2</v>
      </c>
      <c r="L942" s="7"/>
      <c r="M942" s="7"/>
      <c r="N942" s="7"/>
      <c r="O942" s="7"/>
      <c r="P942" s="7"/>
    </row>
    <row r="943" spans="1:16">
      <c r="A943" s="13" t="s">
        <v>171</v>
      </c>
      <c r="B943" s="8" t="s">
        <v>78</v>
      </c>
      <c r="C943" s="14" t="s">
        <v>65</v>
      </c>
      <c r="D943" s="8">
        <v>2015</v>
      </c>
      <c r="E943" s="14">
        <v>2016</v>
      </c>
      <c r="F943" s="14" t="s">
        <v>104</v>
      </c>
      <c r="G943" s="11">
        <v>0.90910000000000002</v>
      </c>
      <c r="H943" s="11">
        <v>0.13550000000000001</v>
      </c>
      <c r="I943" s="11">
        <v>0.20780000000000001</v>
      </c>
      <c r="J943" s="11">
        <v>0.27779999999999999</v>
      </c>
      <c r="K943" s="11">
        <v>0.31109999999999999</v>
      </c>
      <c r="L943" s="7"/>
      <c r="M943" s="7"/>
      <c r="N943" s="7"/>
      <c r="O943" s="7"/>
      <c r="P943" s="7"/>
    </row>
    <row r="944" spans="1:16">
      <c r="A944" s="13" t="s">
        <v>172</v>
      </c>
      <c r="B944" s="8" t="s">
        <v>77</v>
      </c>
      <c r="C944" s="14" t="s">
        <v>65</v>
      </c>
      <c r="D944" s="8">
        <v>2015</v>
      </c>
      <c r="E944" s="14">
        <v>2016</v>
      </c>
      <c r="F944" s="14" t="s">
        <v>104</v>
      </c>
      <c r="G944" s="11">
        <v>0.96689999999999998</v>
      </c>
      <c r="H944" s="11">
        <v>1.4200000000000001E-2</v>
      </c>
      <c r="I944" s="11">
        <v>0.12620000000000001</v>
      </c>
      <c r="J944" s="11">
        <v>6.4000000000000003E-3</v>
      </c>
      <c r="K944" s="11">
        <v>7.4700000000000003E-2</v>
      </c>
      <c r="L944" s="7"/>
      <c r="M944" s="7"/>
      <c r="N944" s="7"/>
      <c r="O944" s="7"/>
      <c r="P944" s="7"/>
    </row>
    <row r="945" spans="1:16">
      <c r="A945" s="13" t="s">
        <v>173</v>
      </c>
      <c r="B945" s="8" t="s">
        <v>77</v>
      </c>
      <c r="C945" s="14" t="s">
        <v>65</v>
      </c>
      <c r="D945" s="8">
        <v>2015</v>
      </c>
      <c r="E945" s="14">
        <v>2016</v>
      </c>
      <c r="F945" s="14" t="s">
        <v>104</v>
      </c>
      <c r="G945" s="11">
        <v>0.51459999999999995</v>
      </c>
      <c r="H945" s="11">
        <v>0.1255</v>
      </c>
      <c r="I945" s="11">
        <v>0.2165</v>
      </c>
      <c r="J945" s="11">
        <v>7.9799999999999996E-2</v>
      </c>
      <c r="K945" s="11">
        <v>0.1479</v>
      </c>
      <c r="L945" s="7"/>
      <c r="M945" s="7"/>
      <c r="N945" s="7"/>
      <c r="O945" s="7"/>
      <c r="P945" s="7"/>
    </row>
    <row r="946" spans="1:16">
      <c r="A946" s="13" t="s">
        <v>174</v>
      </c>
      <c r="B946" s="8" t="s">
        <v>78</v>
      </c>
      <c r="C946" s="14" t="s">
        <v>65</v>
      </c>
      <c r="D946" s="8">
        <v>2015</v>
      </c>
      <c r="E946" s="14">
        <v>2016</v>
      </c>
      <c r="F946" s="14" t="s">
        <v>104</v>
      </c>
      <c r="G946" s="11">
        <v>0.90510000000000002</v>
      </c>
      <c r="H946" s="11">
        <v>0.1719</v>
      </c>
      <c r="I946" s="11">
        <v>0.2873</v>
      </c>
      <c r="J946" s="11">
        <v>0.27689999999999998</v>
      </c>
      <c r="K946" s="11">
        <v>0.3322</v>
      </c>
      <c r="L946" s="7"/>
      <c r="M946" s="7"/>
      <c r="N946" s="7"/>
      <c r="O946" s="7"/>
      <c r="P946" s="7"/>
    </row>
    <row r="947" spans="1:16">
      <c r="A947" s="13" t="s">
        <v>175</v>
      </c>
      <c r="B947" s="8" t="s">
        <v>78</v>
      </c>
      <c r="C947" s="14" t="s">
        <v>65</v>
      </c>
      <c r="D947" s="8">
        <v>2015</v>
      </c>
      <c r="E947" s="14">
        <v>2016</v>
      </c>
      <c r="F947" s="14" t="s">
        <v>104</v>
      </c>
      <c r="G947" s="11">
        <v>0.87760000000000005</v>
      </c>
      <c r="H947" s="11">
        <v>0.19400000000000001</v>
      </c>
      <c r="I947" s="11">
        <v>0.27860000000000001</v>
      </c>
      <c r="J947" s="11">
        <v>0.26169999999999999</v>
      </c>
      <c r="K947" s="11">
        <v>0.28910000000000002</v>
      </c>
      <c r="L947" s="7"/>
      <c r="M947" s="7"/>
      <c r="N947" s="7"/>
      <c r="O947" s="7"/>
      <c r="P947" s="7"/>
    </row>
    <row r="948" spans="1:16">
      <c r="A948" s="13" t="s">
        <v>176</v>
      </c>
      <c r="B948" s="8" t="s">
        <v>78</v>
      </c>
      <c r="C948" s="14" t="s">
        <v>65</v>
      </c>
      <c r="D948" s="8">
        <v>2015</v>
      </c>
      <c r="E948" s="14">
        <v>2016</v>
      </c>
      <c r="F948" s="14" t="s">
        <v>104</v>
      </c>
      <c r="G948" s="11">
        <v>0.95920000000000005</v>
      </c>
      <c r="H948" s="11">
        <v>0.1671</v>
      </c>
      <c r="I948" s="11">
        <v>0.2601</v>
      </c>
      <c r="J948" s="11">
        <v>0.29039999999999999</v>
      </c>
      <c r="K948" s="11">
        <v>0.32890000000000003</v>
      </c>
      <c r="L948" s="7"/>
      <c r="M948" s="7"/>
      <c r="N948" s="7"/>
      <c r="O948" s="7"/>
      <c r="P948" s="7"/>
    </row>
    <row r="949" spans="1:16">
      <c r="A949" s="13" t="s">
        <v>177</v>
      </c>
      <c r="B949" s="8" t="s">
        <v>78</v>
      </c>
      <c r="C949" s="14" t="s">
        <v>65</v>
      </c>
      <c r="D949" s="8">
        <v>2015</v>
      </c>
      <c r="E949" s="14">
        <v>2016</v>
      </c>
      <c r="F949" s="14" t="s">
        <v>104</v>
      </c>
      <c r="G949" s="11">
        <v>0.91890000000000005</v>
      </c>
      <c r="H949" s="11">
        <v>7.8E-2</v>
      </c>
      <c r="I949" s="11">
        <v>0.14680000000000001</v>
      </c>
      <c r="J949" s="11">
        <v>0.23849999999999999</v>
      </c>
      <c r="K949" s="11">
        <v>0.2661</v>
      </c>
      <c r="L949" s="7"/>
      <c r="M949" s="7"/>
      <c r="N949" s="7"/>
      <c r="O949" s="7"/>
      <c r="P949" s="7"/>
    </row>
    <row r="950" spans="1:16">
      <c r="A950" s="13" t="s">
        <v>178</v>
      </c>
      <c r="B950" s="8" t="s">
        <v>77</v>
      </c>
      <c r="C950" s="14" t="s">
        <v>65</v>
      </c>
      <c r="D950" s="8">
        <v>2015</v>
      </c>
      <c r="E950" s="14">
        <v>2016</v>
      </c>
      <c r="F950" s="14" t="s">
        <v>104</v>
      </c>
      <c r="G950" s="11">
        <v>0.97919999999999996</v>
      </c>
      <c r="H950" s="11">
        <v>0.23150000000000001</v>
      </c>
      <c r="I950" s="11">
        <v>0.35189999999999999</v>
      </c>
      <c r="J950" s="11">
        <v>0.1928</v>
      </c>
      <c r="K950" s="11">
        <v>0.25790000000000002</v>
      </c>
      <c r="L950" s="7"/>
      <c r="M950" s="7"/>
      <c r="N950" s="7"/>
      <c r="O950" s="7"/>
      <c r="P950" s="7"/>
    </row>
    <row r="951" spans="1:16">
      <c r="A951" s="13" t="s">
        <v>179</v>
      </c>
      <c r="B951" s="8" t="s">
        <v>78</v>
      </c>
      <c r="C951" s="14" t="s">
        <v>65</v>
      </c>
      <c r="D951" s="8">
        <v>2015</v>
      </c>
      <c r="E951" s="14">
        <v>2016</v>
      </c>
      <c r="F951" s="14" t="s">
        <v>104</v>
      </c>
      <c r="G951" s="11">
        <v>0.98280000000000001</v>
      </c>
      <c r="H951" s="11">
        <v>0.16270000000000001</v>
      </c>
      <c r="I951" s="11">
        <v>0.25729999999999997</v>
      </c>
      <c r="J951" s="11">
        <v>0.29199999999999998</v>
      </c>
      <c r="K951" s="11">
        <v>0.32269999999999999</v>
      </c>
      <c r="L951" s="7"/>
      <c r="M951" s="7"/>
      <c r="N951" s="7"/>
      <c r="O951" s="7"/>
      <c r="P951" s="7"/>
    </row>
    <row r="952" spans="1:16">
      <c r="A952" s="13" t="s">
        <v>180</v>
      </c>
      <c r="B952" s="8" t="s">
        <v>77</v>
      </c>
      <c r="C952" s="14" t="s">
        <v>65</v>
      </c>
      <c r="D952" s="8">
        <v>2015</v>
      </c>
      <c r="E952" s="14">
        <v>2016</v>
      </c>
      <c r="F952" s="14" t="s">
        <v>104</v>
      </c>
      <c r="G952" s="11">
        <v>0.96120000000000005</v>
      </c>
      <c r="H952" s="11">
        <v>0.14710000000000001</v>
      </c>
      <c r="I952" s="11">
        <v>0.255</v>
      </c>
      <c r="J952" s="11">
        <v>0.12939999999999999</v>
      </c>
      <c r="K952" s="11">
        <v>0.191</v>
      </c>
      <c r="L952" s="7"/>
      <c r="M952" s="7"/>
      <c r="N952" s="7"/>
      <c r="O952" s="7"/>
      <c r="P952" s="7"/>
    </row>
    <row r="953" spans="1:16">
      <c r="A953" s="13" t="s">
        <v>181</v>
      </c>
      <c r="B953" s="8" t="s">
        <v>77</v>
      </c>
      <c r="C953" s="14" t="s">
        <v>65</v>
      </c>
      <c r="D953" s="8">
        <v>2015</v>
      </c>
      <c r="E953" s="14">
        <v>2016</v>
      </c>
      <c r="F953" s="14" t="s">
        <v>104</v>
      </c>
      <c r="G953" s="11">
        <v>0.90280000000000005</v>
      </c>
      <c r="H953" s="11">
        <v>8.3500000000000005E-2</v>
      </c>
      <c r="I953" s="11">
        <v>0.1767</v>
      </c>
      <c r="J953" s="11">
        <v>6.83E-2</v>
      </c>
      <c r="K953" s="11">
        <v>0.1091</v>
      </c>
      <c r="L953" s="7"/>
      <c r="M953" s="7"/>
      <c r="N953" s="7"/>
      <c r="O953" s="7"/>
      <c r="P953" s="7"/>
    </row>
    <row r="954" spans="1:16">
      <c r="A954" s="13" t="s">
        <v>182</v>
      </c>
      <c r="B954" s="8" t="s">
        <v>78</v>
      </c>
      <c r="C954" s="14" t="s">
        <v>65</v>
      </c>
      <c r="D954" s="8">
        <v>2015</v>
      </c>
      <c r="E954" s="14">
        <v>2016</v>
      </c>
      <c r="F954" s="14" t="s">
        <v>104</v>
      </c>
      <c r="G954" s="11">
        <v>0.96589999999999998</v>
      </c>
      <c r="H954" s="11">
        <v>0.22739999999999999</v>
      </c>
      <c r="I954" s="11">
        <v>0.30809999999999998</v>
      </c>
      <c r="J954" s="11">
        <v>0.41210000000000002</v>
      </c>
      <c r="K954" s="11">
        <v>0.44700000000000001</v>
      </c>
      <c r="L954" s="7"/>
      <c r="M954" s="7"/>
      <c r="N954" s="7"/>
      <c r="O954" s="7"/>
      <c r="P954" s="7"/>
    </row>
    <row r="955" spans="1:16">
      <c r="A955" s="56" t="s">
        <v>183</v>
      </c>
      <c r="B955" s="8" t="s">
        <v>66</v>
      </c>
      <c r="C955" s="14" t="s">
        <v>3</v>
      </c>
      <c r="D955" s="8">
        <v>2016</v>
      </c>
      <c r="E955" s="14">
        <v>2016</v>
      </c>
      <c r="F955" s="14" t="s">
        <v>104</v>
      </c>
      <c r="G955" s="11">
        <v>0.93379999999999996</v>
      </c>
      <c r="H955" s="11">
        <v>0.1166</v>
      </c>
      <c r="I955" s="11">
        <v>0.1978</v>
      </c>
      <c r="J955" s="11">
        <v>0.1132</v>
      </c>
      <c r="K955" s="11">
        <v>0.15049999999999999</v>
      </c>
      <c r="L955" s="7"/>
      <c r="M955" s="7"/>
      <c r="N955" s="7"/>
      <c r="O955" s="7"/>
      <c r="P955" s="7"/>
    </row>
    <row r="956" spans="1:16">
      <c r="A956" s="56" t="s">
        <v>184</v>
      </c>
      <c r="B956" s="8" t="s">
        <v>77</v>
      </c>
      <c r="C956" s="14" t="s">
        <v>3</v>
      </c>
      <c r="D956" s="8">
        <v>2016</v>
      </c>
      <c r="E956" s="14">
        <v>2016</v>
      </c>
      <c r="F956" s="14" t="s">
        <v>104</v>
      </c>
      <c r="G956" s="11">
        <v>0.89770000000000005</v>
      </c>
      <c r="H956" s="11">
        <v>0.11</v>
      </c>
      <c r="I956" s="11">
        <v>0.20860000000000001</v>
      </c>
      <c r="J956" s="11">
        <v>7.4200000000000002E-2</v>
      </c>
      <c r="K956" s="11">
        <v>0.13039999999999999</v>
      </c>
      <c r="L956" s="7"/>
      <c r="M956" s="7"/>
      <c r="N956" s="7"/>
      <c r="O956" s="7"/>
      <c r="P956" s="7"/>
    </row>
    <row r="957" spans="1:16">
      <c r="A957" s="56" t="s">
        <v>185</v>
      </c>
      <c r="B957" s="8" t="s">
        <v>78</v>
      </c>
      <c r="C957" s="14" t="s">
        <v>3</v>
      </c>
      <c r="D957" s="8">
        <v>2016</v>
      </c>
      <c r="E957" s="14">
        <v>2016</v>
      </c>
      <c r="F957" s="14" t="s">
        <v>104</v>
      </c>
      <c r="G957" s="11">
        <v>0.44440000000000002</v>
      </c>
      <c r="H957" s="11">
        <v>0</v>
      </c>
      <c r="I957" s="11">
        <v>0</v>
      </c>
      <c r="J957" s="11">
        <v>0</v>
      </c>
      <c r="K957" s="11">
        <v>6.6699999999999995E-2</v>
      </c>
      <c r="L957" s="7"/>
      <c r="M957" s="7"/>
      <c r="N957" s="7"/>
      <c r="O957" s="7"/>
      <c r="P957" s="7"/>
    </row>
    <row r="958" spans="1:16">
      <c r="A958" s="56" t="s">
        <v>186</v>
      </c>
      <c r="B958" s="8" t="s">
        <v>78</v>
      </c>
      <c r="C958" s="14" t="s">
        <v>3</v>
      </c>
      <c r="D958" s="8">
        <v>2016</v>
      </c>
      <c r="E958" s="14">
        <v>2016</v>
      </c>
      <c r="F958" s="14" t="s">
        <v>104</v>
      </c>
      <c r="G958" s="11">
        <v>0.97450000000000003</v>
      </c>
      <c r="H958" s="11">
        <v>0.13070000000000001</v>
      </c>
      <c r="I958" s="11">
        <v>0.24179999999999999</v>
      </c>
      <c r="J958" s="11">
        <v>0.29189999999999999</v>
      </c>
      <c r="K958" s="11">
        <v>0.33550000000000002</v>
      </c>
      <c r="L958" s="7"/>
      <c r="M958" s="7"/>
      <c r="N958" s="7"/>
      <c r="O958" s="7"/>
      <c r="P958" s="7"/>
    </row>
    <row r="959" spans="1:16">
      <c r="A959" s="56" t="s">
        <v>187</v>
      </c>
      <c r="B959" s="8" t="s">
        <v>78</v>
      </c>
      <c r="C959" s="14" t="s">
        <v>3</v>
      </c>
      <c r="D959" s="8">
        <v>2016</v>
      </c>
      <c r="E959" s="14">
        <v>2016</v>
      </c>
      <c r="F959" s="14" t="s">
        <v>104</v>
      </c>
      <c r="G959" s="11">
        <v>0.94830000000000003</v>
      </c>
      <c r="H959" s="11">
        <v>0.14510000000000001</v>
      </c>
      <c r="I959" s="11">
        <v>0.22320000000000001</v>
      </c>
      <c r="J959" s="11">
        <v>0.24060000000000001</v>
      </c>
      <c r="K959" s="11">
        <v>0.26719999999999999</v>
      </c>
      <c r="L959" s="7"/>
      <c r="M959" s="7"/>
      <c r="N959" s="7"/>
      <c r="O959" s="7"/>
      <c r="P959" s="7"/>
    </row>
    <row r="960" spans="1:16">
      <c r="A960" s="56" t="s">
        <v>188</v>
      </c>
      <c r="B960" s="8" t="s">
        <v>78</v>
      </c>
      <c r="C960" s="14" t="s">
        <v>3</v>
      </c>
      <c r="D960" s="8">
        <v>2016</v>
      </c>
      <c r="E960" s="14">
        <v>2016</v>
      </c>
      <c r="F960" s="14" t="s">
        <v>104</v>
      </c>
      <c r="G960" s="11">
        <v>0.9274</v>
      </c>
      <c r="H960" s="11">
        <v>9.7600000000000006E-2</v>
      </c>
      <c r="I960" s="11">
        <v>0.21890000000000001</v>
      </c>
      <c r="J960" s="11">
        <v>0.33</v>
      </c>
      <c r="K960" s="11">
        <v>0.38379999999999997</v>
      </c>
      <c r="L960" s="7"/>
      <c r="M960" s="7"/>
      <c r="N960" s="7"/>
      <c r="O960" s="7"/>
      <c r="P960" s="7"/>
    </row>
    <row r="961" spans="1:16">
      <c r="A961" s="56" t="s">
        <v>189</v>
      </c>
      <c r="B961" s="8" t="s">
        <v>78</v>
      </c>
      <c r="C961" s="14" t="s">
        <v>3</v>
      </c>
      <c r="D961" s="8">
        <v>2016</v>
      </c>
      <c r="E961" s="14">
        <v>2016</v>
      </c>
      <c r="F961" s="14" t="s">
        <v>104</v>
      </c>
      <c r="G961" s="11">
        <v>0.97060000000000002</v>
      </c>
      <c r="H961" s="11">
        <v>0.1045</v>
      </c>
      <c r="I961" s="11">
        <v>0.18640000000000001</v>
      </c>
      <c r="J961" s="11">
        <v>0.25</v>
      </c>
      <c r="K961" s="11">
        <v>0.28179999999999999</v>
      </c>
      <c r="L961" s="7"/>
      <c r="M961" s="7"/>
      <c r="N961" s="7"/>
      <c r="O961" s="7"/>
      <c r="P961" s="7"/>
    </row>
    <row r="962" spans="1:16">
      <c r="A962" s="56" t="s">
        <v>190</v>
      </c>
      <c r="B962" s="8" t="s">
        <v>77</v>
      </c>
      <c r="C962" s="14" t="s">
        <v>3</v>
      </c>
      <c r="D962" s="8">
        <v>2016</v>
      </c>
      <c r="E962" s="14">
        <v>2016</v>
      </c>
      <c r="F962" s="14" t="s">
        <v>104</v>
      </c>
      <c r="G962" s="11">
        <v>0.97860000000000003</v>
      </c>
      <c r="H962" s="11">
        <v>9.7199999999999995E-2</v>
      </c>
      <c r="I962" s="11">
        <v>0.17899999999999999</v>
      </c>
      <c r="J962" s="11">
        <v>6.2300000000000001E-2</v>
      </c>
      <c r="K962" s="11">
        <v>9.98E-2</v>
      </c>
      <c r="L962" s="7"/>
      <c r="M962" s="7"/>
      <c r="N962" s="7"/>
      <c r="O962" s="7"/>
      <c r="P962" s="7"/>
    </row>
    <row r="963" spans="1:16">
      <c r="A963" s="56" t="s">
        <v>191</v>
      </c>
      <c r="B963" s="8" t="s">
        <v>78</v>
      </c>
      <c r="C963" s="14" t="s">
        <v>3</v>
      </c>
      <c r="D963" s="8">
        <v>2016</v>
      </c>
      <c r="E963" s="14">
        <v>2016</v>
      </c>
      <c r="F963" s="14" t="s">
        <v>104</v>
      </c>
      <c r="G963" s="11">
        <v>0.94420000000000004</v>
      </c>
      <c r="H963" s="11">
        <v>0.16919999999999999</v>
      </c>
      <c r="I963" s="11">
        <v>0.2291</v>
      </c>
      <c r="J963" s="11">
        <v>0.3795</v>
      </c>
      <c r="K963" s="11">
        <v>0.40679999999999999</v>
      </c>
      <c r="L963" s="7"/>
      <c r="M963" s="7"/>
      <c r="N963" s="7"/>
      <c r="O963" s="7"/>
      <c r="P963" s="7"/>
    </row>
    <row r="964" spans="1:16">
      <c r="A964" s="56" t="s">
        <v>192</v>
      </c>
      <c r="B964" s="8" t="s">
        <v>78</v>
      </c>
      <c r="C964" s="14" t="s">
        <v>3</v>
      </c>
      <c r="D964" s="8">
        <v>2016</v>
      </c>
      <c r="E964" s="14">
        <v>2016</v>
      </c>
      <c r="F964" s="14" t="s">
        <v>104</v>
      </c>
      <c r="G964" s="11">
        <v>0.95579999999999998</v>
      </c>
      <c r="H964" s="11">
        <v>0.1181</v>
      </c>
      <c r="I964" s="11">
        <v>0.1991</v>
      </c>
      <c r="J964" s="11">
        <v>0.22409999999999999</v>
      </c>
      <c r="K964" s="11">
        <v>0.25440000000000002</v>
      </c>
      <c r="L964" s="7"/>
      <c r="M964" s="7"/>
      <c r="N964" s="7"/>
      <c r="O964" s="7"/>
      <c r="P964" s="7"/>
    </row>
    <row r="965" spans="1:16">
      <c r="A965" s="13" t="s">
        <v>134</v>
      </c>
      <c r="B965" s="8" t="s">
        <v>77</v>
      </c>
      <c r="C965" s="14" t="s">
        <v>3</v>
      </c>
      <c r="D965" s="8">
        <v>2016</v>
      </c>
      <c r="E965" s="14">
        <v>2016</v>
      </c>
      <c r="F965" s="14" t="s">
        <v>104</v>
      </c>
      <c r="G965" s="11">
        <v>0.91020000000000001</v>
      </c>
      <c r="H965" s="11">
        <v>0.15290000000000001</v>
      </c>
      <c r="I965" s="11">
        <v>0.27189999999999998</v>
      </c>
      <c r="J965" s="11">
        <v>9.8799999999999999E-2</v>
      </c>
      <c r="K965" s="11">
        <v>0.14860000000000001</v>
      </c>
      <c r="L965" s="7"/>
      <c r="M965" s="7"/>
      <c r="N965" s="7"/>
      <c r="O965" s="7"/>
      <c r="P965" s="7"/>
    </row>
    <row r="966" spans="1:16">
      <c r="A966" s="13" t="s">
        <v>135</v>
      </c>
      <c r="B966" s="8" t="s">
        <v>78</v>
      </c>
      <c r="C966" s="14" t="s">
        <v>3</v>
      </c>
      <c r="D966" s="8">
        <v>2016</v>
      </c>
      <c r="E966" s="14">
        <v>2016</v>
      </c>
      <c r="F966" s="14" t="s">
        <v>104</v>
      </c>
      <c r="G966" s="11">
        <v>0.97789999999999999</v>
      </c>
      <c r="H966" s="11">
        <v>0.1487</v>
      </c>
      <c r="I966" s="11">
        <v>0.2374</v>
      </c>
      <c r="J966" s="11">
        <v>0.21340000000000001</v>
      </c>
      <c r="K966" s="11">
        <v>0.21820000000000001</v>
      </c>
      <c r="L966" s="7"/>
      <c r="M966" s="7"/>
      <c r="N966" s="7"/>
      <c r="O966" s="7"/>
      <c r="P966" s="7"/>
    </row>
    <row r="967" spans="1:16">
      <c r="A967" s="13" t="s">
        <v>136</v>
      </c>
      <c r="B967" s="8" t="s">
        <v>78</v>
      </c>
      <c r="C967" s="14" t="s">
        <v>3</v>
      </c>
      <c r="D967" s="8">
        <v>2016</v>
      </c>
      <c r="E967" s="14">
        <v>2016</v>
      </c>
      <c r="F967" s="14" t="s">
        <v>104</v>
      </c>
      <c r="G967" s="11">
        <v>0.9657</v>
      </c>
      <c r="H967" s="11">
        <v>0.1396</v>
      </c>
      <c r="I967" s="11">
        <v>0.22509999999999999</v>
      </c>
      <c r="J967" s="11">
        <v>0.29099999999999998</v>
      </c>
      <c r="K967" s="11">
        <v>0.31940000000000002</v>
      </c>
      <c r="L967" s="7"/>
      <c r="M967" s="7"/>
      <c r="N967" s="7"/>
      <c r="O967" s="7"/>
      <c r="P967" s="7"/>
    </row>
    <row r="968" spans="1:16">
      <c r="A968" s="13" t="s">
        <v>137</v>
      </c>
      <c r="B968" s="8" t="s">
        <v>78</v>
      </c>
      <c r="C968" s="14" t="s">
        <v>3</v>
      </c>
      <c r="D968" s="8">
        <v>2016</v>
      </c>
      <c r="E968" s="14">
        <v>2016</v>
      </c>
      <c r="F968" s="14" t="s">
        <v>104</v>
      </c>
      <c r="G968" s="11">
        <v>0.93710000000000004</v>
      </c>
      <c r="H968" s="11">
        <v>0.17399999999999999</v>
      </c>
      <c r="I968" s="11">
        <v>0.26279999999999998</v>
      </c>
      <c r="J968" s="11">
        <v>0.25669999999999998</v>
      </c>
      <c r="K968" s="11">
        <v>0.2959</v>
      </c>
      <c r="L968" s="7"/>
      <c r="M968" s="7"/>
      <c r="N968" s="7"/>
      <c r="O968" s="7"/>
      <c r="P968" s="7"/>
    </row>
    <row r="969" spans="1:16">
      <c r="A969" s="13" t="s">
        <v>138</v>
      </c>
      <c r="B969" s="8" t="s">
        <v>78</v>
      </c>
      <c r="C969" s="14" t="s">
        <v>3</v>
      </c>
      <c r="D969" s="8">
        <v>2016</v>
      </c>
      <c r="E969" s="14">
        <v>2016</v>
      </c>
      <c r="F969" s="14" t="s">
        <v>104</v>
      </c>
      <c r="G969" s="11">
        <v>0.9</v>
      </c>
      <c r="H969" s="11">
        <v>0.13969999999999999</v>
      </c>
      <c r="I969" s="11">
        <v>0.21829999999999999</v>
      </c>
      <c r="J969" s="11">
        <v>0.3362</v>
      </c>
      <c r="K969" s="11">
        <v>0.3624</v>
      </c>
      <c r="L969" s="7"/>
      <c r="M969" s="7"/>
      <c r="N969" s="7"/>
      <c r="O969" s="7"/>
      <c r="P969" s="7"/>
    </row>
    <row r="970" spans="1:16">
      <c r="A970" s="13" t="s">
        <v>139</v>
      </c>
      <c r="B970" s="8" t="s">
        <v>78</v>
      </c>
      <c r="C970" s="14" t="s">
        <v>3</v>
      </c>
      <c r="D970" s="8">
        <v>2016</v>
      </c>
      <c r="E970" s="14">
        <v>2016</v>
      </c>
      <c r="F970" s="14" t="s">
        <v>104</v>
      </c>
      <c r="G970" s="11">
        <v>0.93979999999999997</v>
      </c>
      <c r="H970" s="11">
        <v>0.1958</v>
      </c>
      <c r="I970" s="11">
        <v>0.2923</v>
      </c>
      <c r="J970" s="11">
        <v>0.1862</v>
      </c>
      <c r="K970" s="11">
        <v>0.21729999999999999</v>
      </c>
      <c r="L970" s="7"/>
      <c r="M970" s="7"/>
      <c r="N970" s="7"/>
      <c r="O970" s="7"/>
      <c r="P970" s="7"/>
    </row>
    <row r="971" spans="1:16">
      <c r="A971" s="13" t="s">
        <v>140</v>
      </c>
      <c r="B971" s="8" t="s">
        <v>78</v>
      </c>
      <c r="C971" s="14" t="s">
        <v>3</v>
      </c>
      <c r="D971" s="8">
        <v>2016</v>
      </c>
      <c r="E971" s="14">
        <v>2016</v>
      </c>
      <c r="F971" s="14" t="s">
        <v>104</v>
      </c>
      <c r="G971" s="11">
        <v>0.97130000000000005</v>
      </c>
      <c r="H971" s="11">
        <v>0.21429999999999999</v>
      </c>
      <c r="I971" s="11">
        <v>0.3</v>
      </c>
      <c r="J971" s="11">
        <v>0.21579999999999999</v>
      </c>
      <c r="K971" s="11">
        <v>0.24740000000000001</v>
      </c>
      <c r="L971" s="7"/>
      <c r="M971" s="7"/>
      <c r="N971" s="7"/>
      <c r="O971" s="7"/>
      <c r="P971" s="7"/>
    </row>
    <row r="972" spans="1:16">
      <c r="A972" s="13" t="s">
        <v>141</v>
      </c>
      <c r="B972" s="8" t="s">
        <v>78</v>
      </c>
      <c r="C972" s="14" t="s">
        <v>3</v>
      </c>
      <c r="D972" s="8">
        <v>2016</v>
      </c>
      <c r="E972" s="14">
        <v>2016</v>
      </c>
      <c r="F972" s="14" t="s">
        <v>104</v>
      </c>
      <c r="G972" s="11">
        <v>0.93089999999999995</v>
      </c>
      <c r="H972" s="11">
        <v>8.0299999999999996E-2</v>
      </c>
      <c r="I972" s="11">
        <v>0.17430000000000001</v>
      </c>
      <c r="J972" s="11">
        <v>0.32419999999999999</v>
      </c>
      <c r="K972" s="11">
        <v>0.3654</v>
      </c>
      <c r="L972" s="7"/>
      <c r="M972" s="7"/>
      <c r="N972" s="7"/>
      <c r="O972" s="7"/>
      <c r="P972" s="7"/>
    </row>
    <row r="973" spans="1:16">
      <c r="A973" s="13" t="s">
        <v>142</v>
      </c>
      <c r="B973" s="8" t="s">
        <v>78</v>
      </c>
      <c r="C973" s="14" t="s">
        <v>3</v>
      </c>
      <c r="D973" s="8">
        <v>2016</v>
      </c>
      <c r="E973" s="14">
        <v>2016</v>
      </c>
      <c r="F973" s="14" t="s">
        <v>104</v>
      </c>
      <c r="G973" s="11">
        <v>0.90310000000000001</v>
      </c>
      <c r="H973" s="11">
        <v>5.2499999999999998E-2</v>
      </c>
      <c r="I973" s="11">
        <v>0.1575</v>
      </c>
      <c r="J973" s="11">
        <v>0.2238</v>
      </c>
      <c r="K973" s="11">
        <v>0.24030000000000001</v>
      </c>
      <c r="L973" s="7"/>
      <c r="M973" s="7"/>
      <c r="N973" s="7"/>
      <c r="O973" s="7"/>
      <c r="P973" s="7"/>
    </row>
    <row r="974" spans="1:16">
      <c r="A974" s="13" t="s">
        <v>143</v>
      </c>
      <c r="B974" s="8" t="s">
        <v>79</v>
      </c>
      <c r="C974" s="14" t="s">
        <v>3</v>
      </c>
      <c r="D974" s="8">
        <v>2016</v>
      </c>
      <c r="E974" s="14">
        <v>2016</v>
      </c>
      <c r="F974" s="14" t="s">
        <v>104</v>
      </c>
      <c r="G974" s="11">
        <v>0.89459999999999995</v>
      </c>
      <c r="H974" s="11">
        <v>7.7999999999999996E-3</v>
      </c>
      <c r="I974" s="11">
        <v>3.3500000000000002E-2</v>
      </c>
      <c r="J974" s="11">
        <v>2.0999999999999999E-3</v>
      </c>
      <c r="K974" s="11">
        <v>2.75E-2</v>
      </c>
      <c r="L974" s="7"/>
      <c r="M974" s="7"/>
      <c r="N974" s="7"/>
      <c r="O974" s="7"/>
      <c r="P974" s="7"/>
    </row>
    <row r="975" spans="1:16">
      <c r="A975" s="13" t="s">
        <v>144</v>
      </c>
      <c r="B975" s="8" t="s">
        <v>78</v>
      </c>
      <c r="C975" s="14" t="s">
        <v>3</v>
      </c>
      <c r="D975" s="8">
        <v>2016</v>
      </c>
      <c r="E975" s="14">
        <v>2016</v>
      </c>
      <c r="F975" s="14" t="s">
        <v>104</v>
      </c>
      <c r="G975" s="11">
        <v>0.96830000000000005</v>
      </c>
      <c r="H975" s="11">
        <v>0.1537</v>
      </c>
      <c r="I975" s="11">
        <v>0.2492</v>
      </c>
      <c r="J975" s="11">
        <v>0.16789999999999999</v>
      </c>
      <c r="K975" s="11">
        <v>0.19500000000000001</v>
      </c>
      <c r="L975" s="7"/>
      <c r="M975" s="7"/>
      <c r="N975" s="7"/>
      <c r="O975" s="7"/>
      <c r="P975" s="7"/>
    </row>
    <row r="976" spans="1:16">
      <c r="A976" s="13" t="s">
        <v>145</v>
      </c>
      <c r="B976" s="8" t="s">
        <v>78</v>
      </c>
      <c r="C976" s="14" t="s">
        <v>3</v>
      </c>
      <c r="D976" s="8">
        <v>2016</v>
      </c>
      <c r="E976" s="14">
        <v>2016</v>
      </c>
      <c r="F976" s="14" t="s">
        <v>104</v>
      </c>
      <c r="G976" s="11">
        <v>0.9244</v>
      </c>
      <c r="H976" s="11">
        <v>0.18640000000000001</v>
      </c>
      <c r="I976" s="11">
        <v>0.27810000000000001</v>
      </c>
      <c r="J976" s="11">
        <v>0.34150000000000003</v>
      </c>
      <c r="K976" s="11">
        <v>0.39229999999999998</v>
      </c>
      <c r="L976" s="7"/>
      <c r="M976" s="7"/>
      <c r="N976" s="7"/>
      <c r="O976" s="7"/>
      <c r="P976" s="7"/>
    </row>
    <row r="977" spans="1:16">
      <c r="A977" s="13" t="s">
        <v>146</v>
      </c>
      <c r="B977" s="8" t="s">
        <v>78</v>
      </c>
      <c r="C977" s="14" t="s">
        <v>3</v>
      </c>
      <c r="D977" s="8">
        <v>2016</v>
      </c>
      <c r="E977" s="14">
        <v>2016</v>
      </c>
      <c r="F977" s="14" t="s">
        <v>104</v>
      </c>
      <c r="G977" s="11">
        <v>0.93100000000000005</v>
      </c>
      <c r="H977" s="11">
        <v>8.7999999999999995E-2</v>
      </c>
      <c r="I977" s="11">
        <v>0.15140000000000001</v>
      </c>
      <c r="J977" s="11">
        <v>0.19719999999999999</v>
      </c>
      <c r="K977" s="11">
        <v>0.21129999999999999</v>
      </c>
      <c r="L977" s="7"/>
      <c r="M977" s="7"/>
      <c r="N977" s="7"/>
      <c r="O977" s="7"/>
      <c r="P977" s="7"/>
    </row>
    <row r="978" spans="1:16">
      <c r="A978" s="13" t="s">
        <v>147</v>
      </c>
      <c r="B978" s="8" t="s">
        <v>78</v>
      </c>
      <c r="C978" s="14" t="s">
        <v>3</v>
      </c>
      <c r="D978" s="8">
        <v>2016</v>
      </c>
      <c r="E978" s="14">
        <v>2016</v>
      </c>
      <c r="F978" s="14" t="s">
        <v>104</v>
      </c>
      <c r="G978" s="11">
        <v>0.95669999999999999</v>
      </c>
      <c r="H978" s="11">
        <v>0.21379999999999999</v>
      </c>
      <c r="I978" s="11">
        <v>0.32829999999999998</v>
      </c>
      <c r="J978" s="11">
        <v>0.28749999999999998</v>
      </c>
      <c r="K978" s="11">
        <v>0.34960000000000002</v>
      </c>
      <c r="L978" s="7"/>
      <c r="M978" s="7"/>
      <c r="N978" s="7"/>
      <c r="O978" s="7"/>
      <c r="P978" s="7"/>
    </row>
    <row r="979" spans="1:16">
      <c r="A979" s="13" t="s">
        <v>148</v>
      </c>
      <c r="B979" s="8" t="s">
        <v>78</v>
      </c>
      <c r="C979" s="14" t="s">
        <v>3</v>
      </c>
      <c r="D979" s="8">
        <v>2016</v>
      </c>
      <c r="E979" s="14">
        <v>2016</v>
      </c>
      <c r="F979" s="14" t="s">
        <v>104</v>
      </c>
      <c r="G979" s="11">
        <v>0.96350000000000002</v>
      </c>
      <c r="H979" s="11">
        <v>0.18740000000000001</v>
      </c>
      <c r="I979" s="11">
        <v>0.28970000000000001</v>
      </c>
      <c r="J979" s="11">
        <v>0.30669999999999997</v>
      </c>
      <c r="K979" s="11">
        <v>0.34179999999999999</v>
      </c>
      <c r="L979" s="7"/>
      <c r="M979" s="7"/>
      <c r="N979" s="7"/>
      <c r="O979" s="7"/>
      <c r="P979" s="7"/>
    </row>
    <row r="980" spans="1:16">
      <c r="A980" s="13" t="s">
        <v>149</v>
      </c>
      <c r="B980" s="8" t="s">
        <v>78</v>
      </c>
      <c r="C980" s="14" t="s">
        <v>3</v>
      </c>
      <c r="D980" s="8">
        <v>2016</v>
      </c>
      <c r="E980" s="14">
        <v>2016</v>
      </c>
      <c r="F980" s="14" t="s">
        <v>104</v>
      </c>
      <c r="G980" s="11">
        <v>0.92679999999999996</v>
      </c>
      <c r="H980" s="11">
        <v>0.14560000000000001</v>
      </c>
      <c r="I980" s="11">
        <v>0.2089</v>
      </c>
      <c r="J980" s="11">
        <v>0.18990000000000001</v>
      </c>
      <c r="K980" s="11">
        <v>0.20250000000000001</v>
      </c>
      <c r="L980" s="7"/>
      <c r="M980" s="7"/>
      <c r="N980" s="7"/>
      <c r="O980" s="7"/>
      <c r="P980" s="7"/>
    </row>
    <row r="981" spans="1:16">
      <c r="A981" s="13" t="s">
        <v>150</v>
      </c>
      <c r="B981" s="8" t="s">
        <v>78</v>
      </c>
      <c r="C981" s="14" t="s">
        <v>3</v>
      </c>
      <c r="D981" s="8">
        <v>2016</v>
      </c>
      <c r="E981" s="14">
        <v>2016</v>
      </c>
      <c r="F981" s="14" t="s">
        <v>104</v>
      </c>
      <c r="G981" s="11">
        <v>0.91890000000000005</v>
      </c>
      <c r="H981" s="11">
        <v>5.9299999999999999E-2</v>
      </c>
      <c r="I981" s="11">
        <v>0.1186</v>
      </c>
      <c r="J981" s="11">
        <v>9.3200000000000005E-2</v>
      </c>
      <c r="K981" s="11">
        <v>0.12709999999999999</v>
      </c>
      <c r="L981" s="7"/>
      <c r="M981" s="7"/>
      <c r="N981" s="7"/>
      <c r="O981" s="7"/>
      <c r="P981" s="7"/>
    </row>
    <row r="982" spans="1:16">
      <c r="A982" s="13" t="s">
        <v>151</v>
      </c>
      <c r="B982" s="8" t="s">
        <v>78</v>
      </c>
      <c r="C982" s="14" t="s">
        <v>3</v>
      </c>
      <c r="D982" s="8">
        <v>2016</v>
      </c>
      <c r="E982" s="14">
        <v>2016</v>
      </c>
      <c r="F982" s="14" t="s">
        <v>104</v>
      </c>
      <c r="G982" s="11">
        <v>0.95950000000000002</v>
      </c>
      <c r="H982" s="11">
        <v>0.15260000000000001</v>
      </c>
      <c r="I982" s="11">
        <v>0.24079999999999999</v>
      </c>
      <c r="J982" s="11">
        <v>0.161</v>
      </c>
      <c r="K982" s="11">
        <v>0.18659999999999999</v>
      </c>
      <c r="L982" s="7"/>
      <c r="M982" s="7"/>
      <c r="N982" s="7"/>
      <c r="O982" s="7"/>
      <c r="P982" s="7"/>
    </row>
    <row r="983" spans="1:16">
      <c r="A983" s="13" t="s">
        <v>152</v>
      </c>
      <c r="B983" s="8" t="s">
        <v>78</v>
      </c>
      <c r="C983" s="14" t="s">
        <v>3</v>
      </c>
      <c r="D983" s="8">
        <v>2016</v>
      </c>
      <c r="E983" s="14">
        <v>2016</v>
      </c>
      <c r="F983" s="14" t="s">
        <v>104</v>
      </c>
      <c r="G983" s="11">
        <v>0.93910000000000005</v>
      </c>
      <c r="H983" s="11">
        <v>0.1036</v>
      </c>
      <c r="I983" s="11">
        <v>0.1817</v>
      </c>
      <c r="J983" s="11">
        <v>0.17419999999999999</v>
      </c>
      <c r="K983" s="11">
        <v>0.2072</v>
      </c>
      <c r="L983" s="7"/>
      <c r="M983" s="7"/>
      <c r="N983" s="7"/>
      <c r="O983" s="7"/>
      <c r="P983" s="7"/>
    </row>
    <row r="984" spans="1:16">
      <c r="A984" s="13" t="s">
        <v>153</v>
      </c>
      <c r="B984" s="8" t="s">
        <v>78</v>
      </c>
      <c r="C984" s="14" t="s">
        <v>3</v>
      </c>
      <c r="D984" s="8">
        <v>2016</v>
      </c>
      <c r="E984" s="14">
        <v>2016</v>
      </c>
      <c r="F984" s="14" t="s">
        <v>104</v>
      </c>
      <c r="G984" s="11">
        <v>0.85919999999999996</v>
      </c>
      <c r="H984" s="11">
        <v>0.1096</v>
      </c>
      <c r="I984" s="11">
        <v>0.18140000000000001</v>
      </c>
      <c r="J984" s="11">
        <v>0.27160000000000001</v>
      </c>
      <c r="K984" s="11">
        <v>0.2974</v>
      </c>
      <c r="L984" s="7"/>
      <c r="M984" s="7"/>
      <c r="N984" s="7"/>
      <c r="O984" s="7"/>
      <c r="P984" s="7"/>
    </row>
    <row r="985" spans="1:16">
      <c r="A985" s="13" t="s">
        <v>154</v>
      </c>
      <c r="B985" s="8" t="s">
        <v>77</v>
      </c>
      <c r="C985" s="14" t="s">
        <v>3</v>
      </c>
      <c r="D985" s="8">
        <v>2016</v>
      </c>
      <c r="E985" s="14">
        <v>2016</v>
      </c>
      <c r="F985" s="14" t="s">
        <v>104</v>
      </c>
      <c r="G985" s="11">
        <v>0.99380000000000002</v>
      </c>
      <c r="H985" s="11">
        <v>0.1074</v>
      </c>
      <c r="I985" s="11">
        <v>0.2077</v>
      </c>
      <c r="J985" s="11">
        <v>7.1499999999999994E-2</v>
      </c>
      <c r="K985" s="11">
        <v>0.1169</v>
      </c>
      <c r="L985" s="7"/>
      <c r="M985" s="7"/>
      <c r="N985" s="7"/>
      <c r="O985" s="7"/>
      <c r="P985" s="7"/>
    </row>
    <row r="986" spans="1:16">
      <c r="A986" s="13" t="s">
        <v>155</v>
      </c>
      <c r="B986" s="8" t="s">
        <v>77</v>
      </c>
      <c r="C986" s="14" t="s">
        <v>3</v>
      </c>
      <c r="D986" s="8">
        <v>2016</v>
      </c>
      <c r="E986" s="14">
        <v>2016</v>
      </c>
      <c r="F986" s="14" t="s">
        <v>104</v>
      </c>
      <c r="G986" s="11" t="s">
        <v>66</v>
      </c>
      <c r="H986" s="11">
        <v>0.10249999999999999</v>
      </c>
      <c r="I986" s="11">
        <v>0.19009999999999999</v>
      </c>
      <c r="J986" s="11">
        <v>6.7400000000000002E-2</v>
      </c>
      <c r="K986" s="11">
        <v>0.10630000000000001</v>
      </c>
      <c r="L986" s="7"/>
      <c r="M986" s="7"/>
      <c r="N986" s="7"/>
      <c r="O986" s="7"/>
      <c r="P986" s="7"/>
    </row>
    <row r="987" spans="1:16">
      <c r="A987" s="13" t="s">
        <v>156</v>
      </c>
      <c r="B987" s="8" t="s">
        <v>78</v>
      </c>
      <c r="C987" s="14" t="s">
        <v>3</v>
      </c>
      <c r="D987" s="8">
        <v>2016</v>
      </c>
      <c r="E987" s="14">
        <v>2016</v>
      </c>
      <c r="F987" s="14" t="s">
        <v>104</v>
      </c>
      <c r="G987" s="11">
        <v>0.82169999999999999</v>
      </c>
      <c r="H987" s="11">
        <v>0.11409999999999999</v>
      </c>
      <c r="I987" s="11">
        <v>0.18920000000000001</v>
      </c>
      <c r="J987" s="11">
        <v>0.1832</v>
      </c>
      <c r="K987" s="11">
        <v>0.18920000000000001</v>
      </c>
      <c r="L987" s="7"/>
      <c r="M987" s="7"/>
      <c r="N987" s="7"/>
      <c r="O987" s="7"/>
      <c r="P987" s="7"/>
    </row>
    <row r="988" spans="1:16">
      <c r="A988" s="13" t="s">
        <v>157</v>
      </c>
      <c r="B988" s="8" t="s">
        <v>78</v>
      </c>
      <c r="C988" s="14" t="s">
        <v>3</v>
      </c>
      <c r="D988" s="8">
        <v>2016</v>
      </c>
      <c r="E988" s="14">
        <v>2016</v>
      </c>
      <c r="F988" s="14" t="s">
        <v>104</v>
      </c>
      <c r="G988" s="11">
        <v>0.94210000000000005</v>
      </c>
      <c r="H988" s="11">
        <v>0.1767</v>
      </c>
      <c r="I988" s="11">
        <v>0.27279999999999999</v>
      </c>
      <c r="J988" s="11">
        <v>0.20300000000000001</v>
      </c>
      <c r="K988" s="11">
        <v>0.23630000000000001</v>
      </c>
      <c r="L988" s="7"/>
      <c r="M988" s="7"/>
      <c r="N988" s="7"/>
      <c r="O988" s="7"/>
      <c r="P988" s="7"/>
    </row>
    <row r="989" spans="1:16">
      <c r="A989" s="13" t="s">
        <v>158</v>
      </c>
      <c r="B989" s="8" t="s">
        <v>77</v>
      </c>
      <c r="C989" s="14" t="s">
        <v>3</v>
      </c>
      <c r="D989" s="8">
        <v>2016</v>
      </c>
      <c r="E989" s="14">
        <v>2016</v>
      </c>
      <c r="F989" s="14" t="s">
        <v>104</v>
      </c>
      <c r="G989" s="11">
        <v>0.98980000000000001</v>
      </c>
      <c r="H989" s="11">
        <v>0.12790000000000001</v>
      </c>
      <c r="I989" s="11">
        <v>0.2223</v>
      </c>
      <c r="J989" s="11">
        <v>9.98E-2</v>
      </c>
      <c r="K989" s="11">
        <v>0.15060000000000001</v>
      </c>
      <c r="L989" s="7"/>
      <c r="M989" s="7"/>
      <c r="N989" s="7"/>
      <c r="O989" s="7"/>
      <c r="P989" s="7"/>
    </row>
    <row r="990" spans="1:16">
      <c r="A990" s="13" t="s">
        <v>159</v>
      </c>
      <c r="B990" s="8" t="s">
        <v>78</v>
      </c>
      <c r="C990" s="14" t="s">
        <v>3</v>
      </c>
      <c r="D990" s="8">
        <v>2016</v>
      </c>
      <c r="E990" s="14">
        <v>2016</v>
      </c>
      <c r="F990" s="14" t="s">
        <v>104</v>
      </c>
      <c r="G990" s="11">
        <v>0.95299999999999996</v>
      </c>
      <c r="H990" s="11">
        <v>0.1595</v>
      </c>
      <c r="I990" s="11">
        <v>0.25929999999999997</v>
      </c>
      <c r="J990" s="11">
        <v>0.2772</v>
      </c>
      <c r="K990" s="11">
        <v>0.32490000000000002</v>
      </c>
      <c r="L990" s="7"/>
      <c r="M990" s="7"/>
      <c r="N990" s="7"/>
      <c r="O990" s="7"/>
      <c r="P990" s="7"/>
    </row>
    <row r="991" spans="1:16">
      <c r="A991" s="13" t="s">
        <v>160</v>
      </c>
      <c r="B991" s="8" t="s">
        <v>78</v>
      </c>
      <c r="C991" s="14" t="s">
        <v>3</v>
      </c>
      <c r="D991" s="8">
        <v>2016</v>
      </c>
      <c r="E991" s="14">
        <v>2016</v>
      </c>
      <c r="F991" s="14" t="s">
        <v>104</v>
      </c>
      <c r="G991" s="11">
        <v>0.95</v>
      </c>
      <c r="H991" s="11">
        <v>0.23</v>
      </c>
      <c r="I991" s="11">
        <v>0.3271</v>
      </c>
      <c r="J991" s="11">
        <v>0.2475</v>
      </c>
      <c r="K991" s="11">
        <v>0.28139999999999998</v>
      </c>
      <c r="L991" s="7"/>
      <c r="M991" s="7"/>
      <c r="N991" s="7"/>
      <c r="O991" s="7"/>
      <c r="P991" s="7"/>
    </row>
    <row r="992" spans="1:16">
      <c r="A992" s="13" t="s">
        <v>161</v>
      </c>
      <c r="B992" s="8" t="s">
        <v>77</v>
      </c>
      <c r="C992" s="14" t="s">
        <v>3</v>
      </c>
      <c r="D992" s="8">
        <v>2016</v>
      </c>
      <c r="E992" s="14">
        <v>2016</v>
      </c>
      <c r="F992" s="14" t="s">
        <v>104</v>
      </c>
      <c r="G992" s="11">
        <v>0.98240000000000005</v>
      </c>
      <c r="H992" s="11">
        <v>0.13389999999999999</v>
      </c>
      <c r="I992" s="11">
        <v>0.23330000000000001</v>
      </c>
      <c r="J992" s="11">
        <v>6.8400000000000002E-2</v>
      </c>
      <c r="K992" s="11">
        <v>0.114</v>
      </c>
      <c r="L992" s="7"/>
      <c r="M992" s="7"/>
      <c r="N992" s="7"/>
      <c r="O992" s="7"/>
      <c r="P992" s="7"/>
    </row>
    <row r="993" spans="1:16">
      <c r="A993" s="13" t="s">
        <v>162</v>
      </c>
      <c r="B993" s="8" t="s">
        <v>77</v>
      </c>
      <c r="C993" s="14" t="s">
        <v>3</v>
      </c>
      <c r="D993" s="8">
        <v>2016</v>
      </c>
      <c r="E993" s="14">
        <v>2016</v>
      </c>
      <c r="F993" s="14" t="s">
        <v>104</v>
      </c>
      <c r="G993" s="11">
        <v>0.87570000000000003</v>
      </c>
      <c r="H993" s="11">
        <v>0.1004</v>
      </c>
      <c r="I993" s="11">
        <v>0.1847</v>
      </c>
      <c r="J993" s="11">
        <v>8.4599999999999995E-2</v>
      </c>
      <c r="K993" s="11">
        <v>0.12429999999999999</v>
      </c>
      <c r="L993" s="7"/>
      <c r="M993" s="7"/>
      <c r="N993" s="7"/>
      <c r="O993" s="7"/>
      <c r="P993" s="7"/>
    </row>
    <row r="994" spans="1:16">
      <c r="A994" s="13" t="s">
        <v>163</v>
      </c>
      <c r="B994" s="8" t="s">
        <v>78</v>
      </c>
      <c r="C994" s="14" t="s">
        <v>3</v>
      </c>
      <c r="D994" s="8">
        <v>2016</v>
      </c>
      <c r="E994" s="14">
        <v>2016</v>
      </c>
      <c r="F994" s="14" t="s">
        <v>104</v>
      </c>
      <c r="G994" s="11">
        <v>0.90600000000000003</v>
      </c>
      <c r="H994" s="11">
        <v>0.1822</v>
      </c>
      <c r="I994" s="11">
        <v>0.2707</v>
      </c>
      <c r="J994" s="11">
        <v>0.25729999999999997</v>
      </c>
      <c r="K994" s="11">
        <v>0.29110000000000003</v>
      </c>
      <c r="L994" s="7"/>
      <c r="M994" s="7"/>
      <c r="N994" s="7"/>
      <c r="O994" s="7"/>
      <c r="P994" s="7"/>
    </row>
    <row r="995" spans="1:16">
      <c r="A995" s="13" t="s">
        <v>164</v>
      </c>
      <c r="B995" s="8" t="s">
        <v>77</v>
      </c>
      <c r="C995" s="14" t="s">
        <v>3</v>
      </c>
      <c r="D995" s="8">
        <v>2016</v>
      </c>
      <c r="E995" s="14">
        <v>2016</v>
      </c>
      <c r="F995" s="14" t="s">
        <v>104</v>
      </c>
      <c r="G995" s="11">
        <v>0.96220000000000006</v>
      </c>
      <c r="H995" s="11">
        <v>7.7700000000000005E-2</v>
      </c>
      <c r="I995" s="11">
        <v>0.16830000000000001</v>
      </c>
      <c r="J995" s="11">
        <v>4.5100000000000001E-2</v>
      </c>
      <c r="K995" s="11">
        <v>8.2299999999999998E-2</v>
      </c>
      <c r="L995" s="7"/>
      <c r="M995" s="7"/>
      <c r="N995" s="7"/>
      <c r="O995" s="7"/>
      <c r="P995" s="7"/>
    </row>
    <row r="996" spans="1:16">
      <c r="A996" s="13" t="s">
        <v>165</v>
      </c>
      <c r="B996" s="8" t="s">
        <v>77</v>
      </c>
      <c r="C996" s="14" t="s">
        <v>3</v>
      </c>
      <c r="D996" s="8">
        <v>2016</v>
      </c>
      <c r="E996" s="14">
        <v>2016</v>
      </c>
      <c r="F996" s="14" t="s">
        <v>104</v>
      </c>
      <c r="G996" s="11">
        <v>0.9022</v>
      </c>
      <c r="H996" s="11">
        <v>0.11360000000000001</v>
      </c>
      <c r="I996" s="11">
        <v>0.216</v>
      </c>
      <c r="J996" s="11">
        <v>6.6500000000000004E-2</v>
      </c>
      <c r="K996" s="11">
        <v>0.1148</v>
      </c>
      <c r="L996" s="7"/>
      <c r="M996" s="7"/>
      <c r="N996" s="7"/>
      <c r="O996" s="7"/>
      <c r="P996" s="7"/>
    </row>
    <row r="997" spans="1:16">
      <c r="A997" s="13" t="s">
        <v>166</v>
      </c>
      <c r="B997" s="8" t="s">
        <v>77</v>
      </c>
      <c r="C997" s="14" t="s">
        <v>3</v>
      </c>
      <c r="D997" s="8">
        <v>2016</v>
      </c>
      <c r="E997" s="14">
        <v>2016</v>
      </c>
      <c r="F997" s="14" t="s">
        <v>104</v>
      </c>
      <c r="G997" s="11">
        <v>0.92789999999999995</v>
      </c>
      <c r="H997" s="11">
        <v>9.01E-2</v>
      </c>
      <c r="I997" s="11">
        <v>0.1699</v>
      </c>
      <c r="J997" s="11">
        <v>6.5100000000000005E-2</v>
      </c>
      <c r="K997" s="11">
        <v>9.9000000000000005E-2</v>
      </c>
      <c r="L997" s="7"/>
      <c r="M997" s="7"/>
      <c r="N997" s="7"/>
      <c r="O997" s="7"/>
      <c r="P997" s="7"/>
    </row>
    <row r="998" spans="1:16">
      <c r="A998" s="13" t="s">
        <v>167</v>
      </c>
      <c r="B998" s="8" t="s">
        <v>77</v>
      </c>
      <c r="C998" s="14" t="s">
        <v>3</v>
      </c>
      <c r="D998" s="8">
        <v>2016</v>
      </c>
      <c r="E998" s="14">
        <v>2016</v>
      </c>
      <c r="F998" s="14" t="s">
        <v>104</v>
      </c>
      <c r="G998" s="11">
        <v>0.97440000000000004</v>
      </c>
      <c r="H998" s="11">
        <v>2.3300000000000001E-2</v>
      </c>
      <c r="I998" s="11">
        <v>0.12790000000000001</v>
      </c>
      <c r="J998" s="11">
        <v>4.5999999999999999E-3</v>
      </c>
      <c r="K998" s="11">
        <v>4.5400000000000003E-2</v>
      </c>
      <c r="L998" s="7"/>
      <c r="M998" s="7"/>
      <c r="N998" s="7"/>
      <c r="O998" s="7"/>
      <c r="P998" s="7"/>
    </row>
    <row r="999" spans="1:16">
      <c r="A999" s="13" t="s">
        <v>168</v>
      </c>
      <c r="B999" s="8" t="s">
        <v>77</v>
      </c>
      <c r="C999" s="14" t="s">
        <v>3</v>
      </c>
      <c r="D999" s="8">
        <v>2016</v>
      </c>
      <c r="E999" s="14">
        <v>2016</v>
      </c>
      <c r="F999" s="14" t="s">
        <v>104</v>
      </c>
      <c r="G999" s="11">
        <v>0.94689999999999996</v>
      </c>
      <c r="H999" s="11">
        <v>1.3599999999999999E-2</v>
      </c>
      <c r="I999" s="11">
        <v>8.5199999999999998E-2</v>
      </c>
      <c r="J999" s="11">
        <v>6.6E-3</v>
      </c>
      <c r="K999" s="11">
        <v>3.7100000000000001E-2</v>
      </c>
      <c r="L999" s="7"/>
      <c r="M999" s="7"/>
      <c r="N999" s="7"/>
      <c r="O999" s="7"/>
      <c r="P999" s="7"/>
    </row>
    <row r="1000" spans="1:16">
      <c r="A1000" s="13" t="s">
        <v>169</v>
      </c>
      <c r="B1000" s="8" t="s">
        <v>78</v>
      </c>
      <c r="C1000" s="14" t="s">
        <v>3</v>
      </c>
      <c r="D1000" s="8">
        <v>2016</v>
      </c>
      <c r="E1000" s="14">
        <v>2016</v>
      </c>
      <c r="F1000" s="14" t="s">
        <v>104</v>
      </c>
      <c r="G1000" s="11">
        <v>0.98340000000000005</v>
      </c>
      <c r="H1000" s="11">
        <v>0.15809999999999999</v>
      </c>
      <c r="I1000" s="11">
        <v>0.25819999999999999</v>
      </c>
      <c r="J1000" s="11">
        <v>0.26829999999999998</v>
      </c>
      <c r="K1000" s="11">
        <v>0.3105</v>
      </c>
      <c r="L1000" s="7"/>
      <c r="M1000" s="7"/>
      <c r="N1000" s="7"/>
      <c r="O1000" s="7"/>
      <c r="P1000" s="7"/>
    </row>
    <row r="1001" spans="1:16">
      <c r="A1001" s="13" t="s">
        <v>170</v>
      </c>
      <c r="B1001" s="8" t="s">
        <v>78</v>
      </c>
      <c r="C1001" s="14" t="s">
        <v>3</v>
      </c>
      <c r="D1001" s="8">
        <v>2016</v>
      </c>
      <c r="E1001" s="14">
        <v>2016</v>
      </c>
      <c r="F1001" s="14" t="s">
        <v>104</v>
      </c>
      <c r="G1001" s="11">
        <v>0.88239999999999996</v>
      </c>
      <c r="H1001" s="11">
        <v>6.4500000000000002E-2</v>
      </c>
      <c r="I1001" s="11">
        <v>0.1613</v>
      </c>
      <c r="J1001" s="11">
        <v>3.2300000000000002E-2</v>
      </c>
      <c r="K1001" s="11">
        <v>9.6799999999999997E-2</v>
      </c>
      <c r="L1001" s="7"/>
      <c r="M1001" s="7"/>
      <c r="N1001" s="7"/>
      <c r="O1001" s="7"/>
      <c r="P1001" s="7"/>
    </row>
    <row r="1002" spans="1:16">
      <c r="A1002" s="13" t="s">
        <v>171</v>
      </c>
      <c r="B1002" s="8" t="s">
        <v>78</v>
      </c>
      <c r="C1002" s="14" t="s">
        <v>3</v>
      </c>
      <c r="D1002" s="8">
        <v>2016</v>
      </c>
      <c r="E1002" s="14">
        <v>2016</v>
      </c>
      <c r="F1002" s="14" t="s">
        <v>104</v>
      </c>
      <c r="G1002" s="11">
        <v>0.88890000000000002</v>
      </c>
      <c r="H1002" s="11">
        <v>0.1439</v>
      </c>
      <c r="I1002" s="11">
        <v>0.22539999999999999</v>
      </c>
      <c r="J1002" s="11">
        <v>0.25540000000000002</v>
      </c>
      <c r="K1002" s="11">
        <v>0.28539999999999999</v>
      </c>
      <c r="L1002" s="7"/>
      <c r="M1002" s="7"/>
      <c r="N1002" s="7"/>
      <c r="O1002" s="7"/>
      <c r="P1002" s="7"/>
    </row>
    <row r="1003" spans="1:16">
      <c r="A1003" s="13" t="s">
        <v>172</v>
      </c>
      <c r="B1003" s="8" t="s">
        <v>77</v>
      </c>
      <c r="C1003" s="14" t="s">
        <v>3</v>
      </c>
      <c r="D1003" s="8">
        <v>2016</v>
      </c>
      <c r="E1003" s="14">
        <v>2016</v>
      </c>
      <c r="F1003" s="14" t="s">
        <v>104</v>
      </c>
      <c r="G1003" s="11">
        <v>0.9718</v>
      </c>
      <c r="H1003" s="11">
        <v>1.29E-2</v>
      </c>
      <c r="I1003" s="11">
        <v>0.12139999999999999</v>
      </c>
      <c r="J1003" s="11">
        <v>4.4000000000000003E-3</v>
      </c>
      <c r="K1003" s="11">
        <v>5.5399999999999998E-2</v>
      </c>
      <c r="L1003" s="7"/>
      <c r="M1003" s="7"/>
      <c r="N1003" s="7"/>
      <c r="O1003" s="7"/>
      <c r="P1003" s="7"/>
    </row>
    <row r="1004" spans="1:16">
      <c r="A1004" s="13" t="s">
        <v>173</v>
      </c>
      <c r="B1004" s="8" t="s">
        <v>77</v>
      </c>
      <c r="C1004" s="14" t="s">
        <v>3</v>
      </c>
      <c r="D1004" s="8">
        <v>2016</v>
      </c>
      <c r="E1004" s="14">
        <v>2016</v>
      </c>
      <c r="F1004" s="14" t="s">
        <v>104</v>
      </c>
      <c r="G1004" s="11">
        <v>0.50919999999999999</v>
      </c>
      <c r="H1004" s="11">
        <v>0.1275</v>
      </c>
      <c r="I1004" s="11">
        <v>0.22770000000000001</v>
      </c>
      <c r="J1004" s="11">
        <v>7.2300000000000003E-2</v>
      </c>
      <c r="K1004" s="11">
        <v>0.1197</v>
      </c>
      <c r="L1004" s="7"/>
      <c r="M1004" s="7"/>
      <c r="N1004" s="7"/>
      <c r="O1004" s="7"/>
      <c r="P1004" s="7"/>
    </row>
    <row r="1005" spans="1:16">
      <c r="A1005" s="13" t="s">
        <v>174</v>
      </c>
      <c r="B1005" s="8" t="s">
        <v>78</v>
      </c>
      <c r="C1005" s="14" t="s">
        <v>3</v>
      </c>
      <c r="D1005" s="8">
        <v>2016</v>
      </c>
      <c r="E1005" s="14">
        <v>2016</v>
      </c>
      <c r="F1005" s="14" t="s">
        <v>104</v>
      </c>
      <c r="G1005" s="11">
        <v>0.91539999999999999</v>
      </c>
      <c r="H1005" s="11">
        <v>0.18590000000000001</v>
      </c>
      <c r="I1005" s="11">
        <v>0.29010000000000002</v>
      </c>
      <c r="J1005" s="11">
        <v>0.22420000000000001</v>
      </c>
      <c r="K1005" s="11">
        <v>0.26700000000000002</v>
      </c>
      <c r="L1005" s="7"/>
      <c r="M1005" s="7"/>
      <c r="N1005" s="7"/>
      <c r="O1005" s="7"/>
      <c r="P1005" s="7"/>
    </row>
    <row r="1006" spans="1:16">
      <c r="A1006" s="13" t="s">
        <v>175</v>
      </c>
      <c r="B1006" s="8" t="s">
        <v>78</v>
      </c>
      <c r="C1006" s="14" t="s">
        <v>3</v>
      </c>
      <c r="D1006" s="8">
        <v>2016</v>
      </c>
      <c r="E1006" s="14">
        <v>2016</v>
      </c>
      <c r="F1006" s="14" t="s">
        <v>104</v>
      </c>
      <c r="G1006" s="11">
        <v>0.88070000000000004</v>
      </c>
      <c r="H1006" s="11">
        <v>0.1709</v>
      </c>
      <c r="I1006" s="11">
        <v>0.24790000000000001</v>
      </c>
      <c r="J1006" s="11">
        <v>0.25769999999999998</v>
      </c>
      <c r="K1006" s="11">
        <v>0.28010000000000002</v>
      </c>
      <c r="L1006" s="7"/>
      <c r="M1006" s="7"/>
      <c r="N1006" s="7"/>
      <c r="O1006" s="7"/>
      <c r="P1006" s="7"/>
    </row>
    <row r="1007" spans="1:16">
      <c r="A1007" s="13" t="s">
        <v>176</v>
      </c>
      <c r="B1007" s="8" t="s">
        <v>78</v>
      </c>
      <c r="C1007" s="14" t="s">
        <v>3</v>
      </c>
      <c r="D1007" s="8">
        <v>2016</v>
      </c>
      <c r="E1007" s="14">
        <v>2016</v>
      </c>
      <c r="F1007" s="14" t="s">
        <v>104</v>
      </c>
      <c r="G1007" s="11">
        <v>0.96950000000000003</v>
      </c>
      <c r="H1007" s="11">
        <v>0.15</v>
      </c>
      <c r="I1007" s="11">
        <v>0.2492</v>
      </c>
      <c r="J1007" s="11">
        <v>0.29430000000000001</v>
      </c>
      <c r="K1007" s="11">
        <v>0.32379999999999998</v>
      </c>
      <c r="L1007" s="7"/>
      <c r="M1007" s="7"/>
      <c r="N1007" s="7"/>
      <c r="O1007" s="7"/>
      <c r="P1007" s="7"/>
    </row>
    <row r="1008" spans="1:16">
      <c r="A1008" s="13" t="s">
        <v>177</v>
      </c>
      <c r="B1008" s="8" t="s">
        <v>78</v>
      </c>
      <c r="C1008" s="14" t="s">
        <v>3</v>
      </c>
      <c r="D1008" s="8">
        <v>2016</v>
      </c>
      <c r="E1008" s="14">
        <v>2016</v>
      </c>
      <c r="F1008" s="14" t="s">
        <v>104</v>
      </c>
      <c r="G1008" s="11">
        <v>0.81200000000000006</v>
      </c>
      <c r="H1008" s="11">
        <v>0.12859999999999999</v>
      </c>
      <c r="I1008" s="11">
        <v>0.22819999999999999</v>
      </c>
      <c r="J1008" s="11">
        <v>0.30709999999999998</v>
      </c>
      <c r="K1008" s="11">
        <v>0.34849999999999998</v>
      </c>
      <c r="L1008" s="7"/>
      <c r="M1008" s="7"/>
      <c r="N1008" s="7"/>
      <c r="O1008" s="7"/>
      <c r="P1008" s="7"/>
    </row>
    <row r="1009" spans="1:16">
      <c r="A1009" s="13" t="s">
        <v>178</v>
      </c>
      <c r="B1009" s="8" t="s">
        <v>77</v>
      </c>
      <c r="C1009" s="14" t="s">
        <v>3</v>
      </c>
      <c r="D1009" s="8">
        <v>2016</v>
      </c>
      <c r="E1009" s="14">
        <v>2016</v>
      </c>
      <c r="F1009" s="14" t="s">
        <v>104</v>
      </c>
      <c r="G1009" s="11">
        <v>0.98019999999999996</v>
      </c>
      <c r="H1009" s="11">
        <v>0.2137</v>
      </c>
      <c r="I1009" s="11">
        <v>0.32990000000000003</v>
      </c>
      <c r="J1009" s="11">
        <v>0.13769999999999999</v>
      </c>
      <c r="K1009" s="11">
        <v>0.19220000000000001</v>
      </c>
      <c r="L1009" s="7"/>
      <c r="M1009" s="7"/>
      <c r="N1009" s="7"/>
      <c r="O1009" s="7"/>
      <c r="P1009" s="7"/>
    </row>
    <row r="1010" spans="1:16">
      <c r="A1010" s="13" t="s">
        <v>179</v>
      </c>
      <c r="B1010" s="8" t="s">
        <v>78</v>
      </c>
      <c r="C1010" s="14" t="s">
        <v>3</v>
      </c>
      <c r="D1010" s="8">
        <v>2016</v>
      </c>
      <c r="E1010" s="14">
        <v>2016</v>
      </c>
      <c r="F1010" s="14" t="s">
        <v>104</v>
      </c>
      <c r="G1010" s="11">
        <v>0.96879999999999999</v>
      </c>
      <c r="H1010" s="11">
        <v>0.1333</v>
      </c>
      <c r="I1010" s="11">
        <v>0.22289999999999999</v>
      </c>
      <c r="J1010" s="11">
        <v>0.17810000000000001</v>
      </c>
      <c r="K1010" s="11">
        <v>0.2087</v>
      </c>
      <c r="L1010" s="7"/>
      <c r="M1010" s="7"/>
      <c r="N1010" s="7"/>
      <c r="O1010" s="7"/>
      <c r="P1010" s="7"/>
    </row>
    <row r="1011" spans="1:16">
      <c r="A1011" s="13" t="s">
        <v>180</v>
      </c>
      <c r="B1011" s="8" t="s">
        <v>77</v>
      </c>
      <c r="C1011" s="14" t="s">
        <v>3</v>
      </c>
      <c r="D1011" s="8">
        <v>2016</v>
      </c>
      <c r="E1011" s="14">
        <v>2016</v>
      </c>
      <c r="F1011" s="14" t="s">
        <v>104</v>
      </c>
      <c r="G1011" s="11">
        <v>0.96740000000000004</v>
      </c>
      <c r="H1011" s="11">
        <v>0.16059999999999999</v>
      </c>
      <c r="I1011" s="11">
        <v>0.27460000000000001</v>
      </c>
      <c r="J1011" s="11">
        <v>0.1148</v>
      </c>
      <c r="K1011" s="11">
        <v>0.1663</v>
      </c>
      <c r="L1011" s="7"/>
      <c r="M1011" s="7"/>
      <c r="N1011" s="7"/>
      <c r="O1011" s="7"/>
      <c r="P1011" s="7"/>
    </row>
    <row r="1012" spans="1:16">
      <c r="A1012" s="13" t="s">
        <v>181</v>
      </c>
      <c r="B1012" s="8" t="s">
        <v>77</v>
      </c>
      <c r="C1012" s="14" t="s">
        <v>3</v>
      </c>
      <c r="D1012" s="8">
        <v>2016</v>
      </c>
      <c r="E1012" s="14">
        <v>2016</v>
      </c>
      <c r="F1012" s="14" t="s">
        <v>104</v>
      </c>
      <c r="G1012" s="11">
        <v>0.95630000000000004</v>
      </c>
      <c r="H1012" s="11">
        <v>9.4600000000000004E-2</v>
      </c>
      <c r="I1012" s="11">
        <v>0.1794</v>
      </c>
      <c r="J1012" s="11">
        <v>7.2300000000000003E-2</v>
      </c>
      <c r="K1012" s="11">
        <v>0.1231</v>
      </c>
      <c r="L1012" s="7"/>
      <c r="M1012" s="7"/>
      <c r="N1012" s="7"/>
      <c r="O1012" s="7"/>
      <c r="P1012" s="7"/>
    </row>
    <row r="1013" spans="1:16">
      <c r="A1013" s="13" t="s">
        <v>182</v>
      </c>
      <c r="B1013" s="8" t="s">
        <v>78</v>
      </c>
      <c r="C1013" s="14" t="s">
        <v>3</v>
      </c>
      <c r="D1013" s="8">
        <v>2016</v>
      </c>
      <c r="E1013" s="14">
        <v>2016</v>
      </c>
      <c r="F1013" s="14" t="s">
        <v>104</v>
      </c>
      <c r="G1013" s="11">
        <v>0.9677</v>
      </c>
      <c r="H1013" s="11">
        <v>0.2011</v>
      </c>
      <c r="I1013" s="11">
        <v>0.28810000000000002</v>
      </c>
      <c r="J1013" s="11">
        <v>0.34239999999999998</v>
      </c>
      <c r="K1013" s="11">
        <v>0.37140000000000001</v>
      </c>
      <c r="L1013" s="7"/>
      <c r="M1013" s="7"/>
      <c r="N1013" s="7"/>
      <c r="O1013" s="7"/>
      <c r="P1013" s="7"/>
    </row>
    <row r="1014" spans="1:16">
      <c r="A1014" s="56" t="s">
        <v>183</v>
      </c>
      <c r="B1014" s="8" t="s">
        <v>66</v>
      </c>
      <c r="C1014" s="14" t="s">
        <v>62</v>
      </c>
      <c r="D1014" s="8">
        <v>2016</v>
      </c>
      <c r="E1014" s="14">
        <v>2016</v>
      </c>
      <c r="F1014" s="14" t="s">
        <v>104</v>
      </c>
      <c r="G1014" s="11">
        <v>0.92510000000000003</v>
      </c>
      <c r="H1014" s="11">
        <v>0.15109999999999998</v>
      </c>
      <c r="I1014" s="11">
        <v>0.2427</v>
      </c>
      <c r="J1014" s="11">
        <v>0.11789999999999999</v>
      </c>
      <c r="K1014" s="11">
        <v>0.16190000000000002</v>
      </c>
      <c r="L1014" s="7"/>
      <c r="M1014" s="7"/>
      <c r="N1014" s="7"/>
      <c r="O1014" s="7"/>
      <c r="P1014" s="7"/>
    </row>
    <row r="1015" spans="1:16">
      <c r="A1015" s="56" t="s">
        <v>184</v>
      </c>
      <c r="B1015" s="8" t="s">
        <v>77</v>
      </c>
      <c r="C1015" s="14" t="s">
        <v>62</v>
      </c>
      <c r="D1015" s="8">
        <v>2016</v>
      </c>
      <c r="E1015" s="14">
        <v>2016</v>
      </c>
      <c r="F1015" s="14" t="s">
        <v>104</v>
      </c>
      <c r="G1015" s="11">
        <v>0.93230000000000002</v>
      </c>
      <c r="H1015" s="11">
        <v>0.1091</v>
      </c>
      <c r="I1015" s="11">
        <v>0.20899999999999999</v>
      </c>
      <c r="J1015" s="11">
        <v>7.8399999999999997E-2</v>
      </c>
      <c r="K1015" s="11">
        <v>0.1389</v>
      </c>
      <c r="L1015" s="7"/>
      <c r="M1015" s="7"/>
      <c r="N1015" s="7"/>
      <c r="O1015" s="7"/>
      <c r="P1015" s="7"/>
    </row>
    <row r="1016" spans="1:16">
      <c r="A1016" s="56" t="s">
        <v>185</v>
      </c>
      <c r="B1016" s="8" t="s">
        <v>78</v>
      </c>
      <c r="C1016" s="14" t="s">
        <v>62</v>
      </c>
      <c r="D1016" s="8">
        <v>2016</v>
      </c>
      <c r="E1016" s="14">
        <v>2016</v>
      </c>
      <c r="F1016" s="14" t="s">
        <v>104</v>
      </c>
      <c r="G1016" s="11">
        <v>0.63639999999999997</v>
      </c>
      <c r="H1016" s="11">
        <v>0.17649999999999999</v>
      </c>
      <c r="I1016" s="11">
        <v>0.23530000000000001</v>
      </c>
      <c r="J1016" s="11">
        <v>5.8799999999999998E-2</v>
      </c>
      <c r="K1016" s="11">
        <v>5.8799999999999998E-2</v>
      </c>
      <c r="L1016" s="7"/>
      <c r="M1016" s="7"/>
      <c r="N1016" s="7"/>
      <c r="O1016" s="7"/>
      <c r="P1016" s="7"/>
    </row>
    <row r="1017" spans="1:16">
      <c r="A1017" s="56" t="s">
        <v>186</v>
      </c>
      <c r="B1017" s="8" t="s">
        <v>78</v>
      </c>
      <c r="C1017" s="14" t="s">
        <v>62</v>
      </c>
      <c r="D1017" s="8">
        <v>2016</v>
      </c>
      <c r="E1017" s="14">
        <v>2016</v>
      </c>
      <c r="F1017" s="14" t="s">
        <v>104</v>
      </c>
      <c r="G1017" s="11">
        <v>0.95899999999999996</v>
      </c>
      <c r="H1017" s="11">
        <v>9.5000000000000001E-2</v>
      </c>
      <c r="I1017" s="11">
        <v>0.1923</v>
      </c>
      <c r="J1017" s="11">
        <v>0.25109999999999999</v>
      </c>
      <c r="K1017" s="11">
        <v>0.27379999999999999</v>
      </c>
      <c r="L1017" s="7"/>
      <c r="M1017" s="7"/>
      <c r="N1017" s="7"/>
      <c r="O1017" s="7"/>
      <c r="P1017" s="7"/>
    </row>
    <row r="1018" spans="1:16">
      <c r="A1018" s="56" t="s">
        <v>187</v>
      </c>
      <c r="B1018" s="8" t="s">
        <v>78</v>
      </c>
      <c r="C1018" s="14" t="s">
        <v>62</v>
      </c>
      <c r="D1018" s="8">
        <v>2016</v>
      </c>
      <c r="E1018" s="14">
        <v>2016</v>
      </c>
      <c r="F1018" s="14" t="s">
        <v>104</v>
      </c>
      <c r="G1018" s="11">
        <v>0.93859999999999999</v>
      </c>
      <c r="H1018" s="11">
        <v>0.1444</v>
      </c>
      <c r="I1018" s="11">
        <v>0.22839999999999999</v>
      </c>
      <c r="J1018" s="11">
        <v>0.24170000000000003</v>
      </c>
      <c r="K1018" s="11">
        <v>0.27639999999999998</v>
      </c>
    </row>
    <row r="1019" spans="1:16">
      <c r="A1019" s="56" t="s">
        <v>188</v>
      </c>
      <c r="B1019" s="8" t="s">
        <v>78</v>
      </c>
      <c r="C1019" s="14" t="s">
        <v>62</v>
      </c>
      <c r="D1019" s="8">
        <v>2016</v>
      </c>
      <c r="E1019" s="14">
        <v>2016</v>
      </c>
      <c r="F1019" s="14" t="s">
        <v>104</v>
      </c>
      <c r="G1019" s="11">
        <v>0.96399999999999997</v>
      </c>
      <c r="H1019" s="11">
        <v>8.6699999999999999E-2</v>
      </c>
      <c r="I1019" s="11">
        <v>0.1905</v>
      </c>
      <c r="J1019" s="11">
        <v>0.31120000000000003</v>
      </c>
      <c r="K1019" s="11">
        <v>0.35710000000000003</v>
      </c>
    </row>
    <row r="1020" spans="1:16">
      <c r="A1020" s="56" t="s">
        <v>189</v>
      </c>
      <c r="B1020" s="8" t="s">
        <v>78</v>
      </c>
      <c r="C1020" s="14" t="s">
        <v>62</v>
      </c>
      <c r="D1020" s="8">
        <v>2016</v>
      </c>
      <c r="E1020" s="14">
        <v>2016</v>
      </c>
      <c r="F1020" s="14" t="s">
        <v>104</v>
      </c>
      <c r="G1020" s="11">
        <v>0.98729999999999996</v>
      </c>
      <c r="H1020" s="11">
        <v>7.8399999999999997E-2</v>
      </c>
      <c r="I1020" s="11">
        <v>0.14219999999999999</v>
      </c>
      <c r="J1020" s="11">
        <v>0.24510000000000001</v>
      </c>
      <c r="K1020" s="11">
        <v>0.27449999999999997</v>
      </c>
    </row>
    <row r="1021" spans="1:16">
      <c r="A1021" s="56" t="s">
        <v>190</v>
      </c>
      <c r="B1021" s="8" t="s">
        <v>77</v>
      </c>
      <c r="C1021" s="14" t="s">
        <v>62</v>
      </c>
      <c r="D1021" s="8">
        <v>2016</v>
      </c>
      <c r="E1021" s="14">
        <v>2016</v>
      </c>
      <c r="F1021" s="14" t="s">
        <v>104</v>
      </c>
      <c r="G1021" s="11">
        <v>0.98380000000000001</v>
      </c>
      <c r="H1021" s="11">
        <v>9.8100000000000007E-2</v>
      </c>
      <c r="I1021" s="11">
        <v>0.17760000000000001</v>
      </c>
      <c r="J1021" s="11">
        <v>6.8400000000000002E-2</v>
      </c>
      <c r="K1021" s="11">
        <v>0.1114</v>
      </c>
    </row>
    <row r="1022" spans="1:16">
      <c r="A1022" s="56" t="s">
        <v>191</v>
      </c>
      <c r="B1022" s="8" t="s">
        <v>78</v>
      </c>
      <c r="C1022" s="14" t="s">
        <v>62</v>
      </c>
      <c r="D1022" s="8">
        <v>2016</v>
      </c>
      <c r="E1022" s="14">
        <v>2016</v>
      </c>
      <c r="F1022" s="14" t="s">
        <v>104</v>
      </c>
      <c r="G1022" s="11">
        <v>0.9355</v>
      </c>
      <c r="H1022" s="11">
        <v>0.1686</v>
      </c>
      <c r="I1022" s="11">
        <v>0.23860000000000001</v>
      </c>
      <c r="J1022" s="11">
        <v>0.45270000000000005</v>
      </c>
      <c r="K1022" s="11">
        <v>0.48299999999999998</v>
      </c>
    </row>
    <row r="1023" spans="1:16">
      <c r="A1023" s="56" t="s">
        <v>192</v>
      </c>
      <c r="B1023" s="8" t="s">
        <v>78</v>
      </c>
      <c r="C1023" s="14" t="s">
        <v>62</v>
      </c>
      <c r="D1023" s="8">
        <v>2016</v>
      </c>
      <c r="E1023" s="14">
        <v>2016</v>
      </c>
      <c r="F1023" s="14" t="s">
        <v>104</v>
      </c>
      <c r="G1023" s="11">
        <v>0.98550000000000004</v>
      </c>
      <c r="H1023" s="11">
        <v>0.1232</v>
      </c>
      <c r="I1023" s="11">
        <v>0.2311</v>
      </c>
      <c r="J1023" s="11">
        <v>0.2273</v>
      </c>
      <c r="K1023" s="11">
        <v>0.2626</v>
      </c>
    </row>
    <row r="1024" spans="1:16">
      <c r="A1024" s="13" t="s">
        <v>134</v>
      </c>
      <c r="B1024" s="8" t="s">
        <v>77</v>
      </c>
      <c r="C1024" s="14" t="s">
        <v>62</v>
      </c>
      <c r="D1024" s="8">
        <v>2016</v>
      </c>
      <c r="E1024" s="14">
        <v>2016</v>
      </c>
      <c r="F1024" s="14" t="s">
        <v>104</v>
      </c>
      <c r="G1024" s="11">
        <v>0.96870000000000001</v>
      </c>
      <c r="H1024" s="11">
        <v>0.15629999999999999</v>
      </c>
      <c r="I1024" s="11">
        <v>0.2697</v>
      </c>
      <c r="J1024" s="11">
        <v>0.12240000000000001</v>
      </c>
      <c r="K1024" s="11">
        <v>0.18609999999999999</v>
      </c>
    </row>
    <row r="1025" spans="1:11">
      <c r="A1025" s="13" t="s">
        <v>135</v>
      </c>
      <c r="B1025" s="8" t="s">
        <v>78</v>
      </c>
      <c r="C1025" s="14" t="s">
        <v>62</v>
      </c>
      <c r="D1025" s="8">
        <v>2016</v>
      </c>
      <c r="E1025" s="14">
        <v>2016</v>
      </c>
      <c r="F1025" s="14" t="s">
        <v>104</v>
      </c>
      <c r="G1025" s="11">
        <v>0.98650000000000004</v>
      </c>
      <c r="H1025" s="11">
        <v>0.12939999999999999</v>
      </c>
      <c r="I1025" s="11">
        <v>0.1802</v>
      </c>
      <c r="J1025" s="11">
        <v>0.1396</v>
      </c>
      <c r="K1025" s="11">
        <v>0.1497</v>
      </c>
    </row>
    <row r="1026" spans="1:11">
      <c r="A1026" s="13" t="s">
        <v>136</v>
      </c>
      <c r="B1026" s="8" t="s">
        <v>78</v>
      </c>
      <c r="C1026" s="14" t="s">
        <v>62</v>
      </c>
      <c r="D1026" s="8">
        <v>2016</v>
      </c>
      <c r="E1026" s="14">
        <v>2016</v>
      </c>
      <c r="F1026" s="14" t="s">
        <v>104</v>
      </c>
      <c r="G1026" s="11">
        <v>0.98529999999999995</v>
      </c>
      <c r="H1026" s="11">
        <v>0.16300000000000001</v>
      </c>
      <c r="I1026" s="11">
        <v>0.2382</v>
      </c>
      <c r="J1026" s="11">
        <v>0.26579999999999998</v>
      </c>
      <c r="K1026" s="11">
        <v>0.29530000000000001</v>
      </c>
    </row>
    <row r="1027" spans="1:11">
      <c r="A1027" s="13" t="s">
        <v>137</v>
      </c>
      <c r="B1027" s="8" t="s">
        <v>78</v>
      </c>
      <c r="C1027" s="14" t="s">
        <v>62</v>
      </c>
      <c r="D1027" s="8">
        <v>2016</v>
      </c>
      <c r="E1027" s="14">
        <v>2016</v>
      </c>
      <c r="F1027" s="14" t="s">
        <v>104</v>
      </c>
      <c r="G1027" s="11">
        <v>0.93569999999999998</v>
      </c>
      <c r="H1027" s="11">
        <v>0.17699999999999999</v>
      </c>
      <c r="I1027" s="11">
        <v>0.2707</v>
      </c>
      <c r="J1027" s="11">
        <v>0.25879999999999997</v>
      </c>
      <c r="K1027" s="11">
        <v>0.3019</v>
      </c>
    </row>
    <row r="1028" spans="1:11">
      <c r="A1028" s="13" t="s">
        <v>138</v>
      </c>
      <c r="B1028" s="8" t="s">
        <v>78</v>
      </c>
      <c r="C1028" s="14" t="s">
        <v>62</v>
      </c>
      <c r="D1028" s="8">
        <v>2016</v>
      </c>
      <c r="E1028" s="14">
        <v>2016</v>
      </c>
      <c r="F1028" s="14" t="s">
        <v>104</v>
      </c>
      <c r="G1028" s="11">
        <v>0.89170000000000005</v>
      </c>
      <c r="H1028" s="11">
        <v>0.13100000000000001</v>
      </c>
      <c r="I1028" s="11">
        <v>0.24210000000000001</v>
      </c>
      <c r="J1028" s="11">
        <v>0.30159999999999998</v>
      </c>
      <c r="K1028" s="11">
        <v>0.32539999999999997</v>
      </c>
    </row>
    <row r="1029" spans="1:11">
      <c r="A1029" s="13" t="s">
        <v>139</v>
      </c>
      <c r="B1029" s="8" t="s">
        <v>78</v>
      </c>
      <c r="C1029" s="14" t="s">
        <v>62</v>
      </c>
      <c r="D1029" s="8">
        <v>2016</v>
      </c>
      <c r="E1029" s="14">
        <v>2016</v>
      </c>
      <c r="F1029" s="14" t="s">
        <v>104</v>
      </c>
      <c r="G1029" s="11">
        <v>0.9446</v>
      </c>
      <c r="H1029" s="11">
        <v>0.20610000000000001</v>
      </c>
      <c r="I1029" s="11">
        <v>0.30210000000000004</v>
      </c>
      <c r="J1029" s="11">
        <v>0.19769999999999999</v>
      </c>
      <c r="K1029" s="11">
        <v>0.23399999999999999</v>
      </c>
    </row>
    <row r="1030" spans="1:11">
      <c r="A1030" s="13" t="s">
        <v>140</v>
      </c>
      <c r="B1030" s="8" t="s">
        <v>78</v>
      </c>
      <c r="C1030" s="14" t="s">
        <v>62</v>
      </c>
      <c r="D1030" s="8">
        <v>2016</v>
      </c>
      <c r="E1030" s="14">
        <v>2016</v>
      </c>
      <c r="F1030" s="14" t="s">
        <v>104</v>
      </c>
      <c r="G1030" s="11">
        <v>0.96650000000000003</v>
      </c>
      <c r="H1030" s="11">
        <v>0.2235</v>
      </c>
      <c r="I1030" s="11">
        <v>0.31679999999999997</v>
      </c>
      <c r="J1030" s="11">
        <v>0.2722</v>
      </c>
      <c r="K1030" s="11">
        <v>0.31190000000000001</v>
      </c>
    </row>
    <row r="1031" spans="1:11">
      <c r="A1031" s="13" t="s">
        <v>141</v>
      </c>
      <c r="B1031" s="8" t="s">
        <v>78</v>
      </c>
      <c r="C1031" s="14" t="s">
        <v>62</v>
      </c>
      <c r="D1031" s="8">
        <v>2016</v>
      </c>
      <c r="E1031" s="14">
        <v>2016</v>
      </c>
      <c r="F1031" s="14" t="s">
        <v>104</v>
      </c>
      <c r="G1031" s="11">
        <v>0.93379999999999996</v>
      </c>
      <c r="H1031" s="11">
        <v>0.1033</v>
      </c>
      <c r="I1031" s="11">
        <v>0.18049999999999999</v>
      </c>
      <c r="J1031" s="11">
        <v>0.43740000000000001</v>
      </c>
      <c r="K1031" s="11">
        <v>0.48869999999999997</v>
      </c>
    </row>
    <row r="1032" spans="1:11">
      <c r="A1032" s="13" t="s">
        <v>142</v>
      </c>
      <c r="B1032" s="8" t="s">
        <v>78</v>
      </c>
      <c r="C1032" s="14" t="s">
        <v>62</v>
      </c>
      <c r="D1032" s="8">
        <v>2016</v>
      </c>
      <c r="E1032" s="14">
        <v>2016</v>
      </c>
      <c r="F1032" s="14" t="s">
        <v>104</v>
      </c>
      <c r="G1032" s="11">
        <v>0.75319999999999998</v>
      </c>
      <c r="H1032" s="11">
        <v>9.4899999999999998E-2</v>
      </c>
      <c r="I1032" s="11">
        <v>0.15720000000000001</v>
      </c>
      <c r="J1032" s="11">
        <v>0.23850000000000002</v>
      </c>
      <c r="K1032" s="11">
        <v>0.26829999999999998</v>
      </c>
    </row>
    <row r="1033" spans="1:11">
      <c r="A1033" s="13" t="s">
        <v>143</v>
      </c>
      <c r="B1033" s="8" t="s">
        <v>79</v>
      </c>
      <c r="C1033" s="14" t="s">
        <v>62</v>
      </c>
      <c r="D1033" s="8">
        <v>2016</v>
      </c>
      <c r="E1033" s="14">
        <v>2016</v>
      </c>
      <c r="F1033" s="14" t="s">
        <v>104</v>
      </c>
      <c r="G1033" s="11">
        <v>0.8286</v>
      </c>
      <c r="H1033" s="11">
        <v>0.15810000000000002</v>
      </c>
      <c r="I1033" s="11">
        <v>0.23809999999999998</v>
      </c>
      <c r="J1033" s="11">
        <v>5.0000000000000001E-4</v>
      </c>
      <c r="K1033" s="11">
        <v>3.9199999999999999E-2</v>
      </c>
    </row>
    <row r="1034" spans="1:11">
      <c r="A1034" s="13" t="s">
        <v>144</v>
      </c>
      <c r="B1034" s="8" t="s">
        <v>78</v>
      </c>
      <c r="C1034" s="14" t="s">
        <v>62</v>
      </c>
      <c r="D1034" s="8">
        <v>2016</v>
      </c>
      <c r="E1034" s="14">
        <v>2016</v>
      </c>
      <c r="F1034" s="14" t="s">
        <v>104</v>
      </c>
      <c r="G1034" s="11">
        <v>0.96840000000000004</v>
      </c>
      <c r="H1034" s="11">
        <v>0.17370000000000002</v>
      </c>
      <c r="I1034" s="11">
        <v>0.26329999999999998</v>
      </c>
      <c r="J1034" s="11">
        <v>0.1898</v>
      </c>
      <c r="K1034" s="11">
        <v>0.2266</v>
      </c>
    </row>
    <row r="1035" spans="1:11">
      <c r="A1035" s="13" t="s">
        <v>145</v>
      </c>
      <c r="B1035" s="8" t="s">
        <v>78</v>
      </c>
      <c r="C1035" s="14" t="s">
        <v>62</v>
      </c>
      <c r="D1035" s="8">
        <v>2016</v>
      </c>
      <c r="E1035" s="14">
        <v>2016</v>
      </c>
      <c r="F1035" s="14" t="s">
        <v>104</v>
      </c>
      <c r="G1035" s="11">
        <v>0.93240000000000001</v>
      </c>
      <c r="H1035" s="11">
        <v>0.1507</v>
      </c>
      <c r="I1035" s="11">
        <v>0.24170000000000003</v>
      </c>
      <c r="J1035" s="11">
        <v>0.24239999999999998</v>
      </c>
      <c r="K1035" s="11">
        <v>0.2802</v>
      </c>
    </row>
    <row r="1036" spans="1:11">
      <c r="A1036" s="13" t="s">
        <v>146</v>
      </c>
      <c r="B1036" s="8" t="s">
        <v>78</v>
      </c>
      <c r="C1036" s="14" t="s">
        <v>62</v>
      </c>
      <c r="D1036" s="8">
        <v>2016</v>
      </c>
      <c r="E1036" s="14">
        <v>2016</v>
      </c>
      <c r="F1036" s="14" t="s">
        <v>104</v>
      </c>
      <c r="G1036" s="11">
        <v>0.96509999999999996</v>
      </c>
      <c r="H1036" s="11">
        <v>0.14000000000000001</v>
      </c>
      <c r="I1036" s="11">
        <v>0.22500000000000001</v>
      </c>
      <c r="J1036" s="11">
        <v>0.27</v>
      </c>
      <c r="K1036" s="11">
        <v>0.28499999999999998</v>
      </c>
    </row>
    <row r="1037" spans="1:11">
      <c r="A1037" s="13" t="s">
        <v>147</v>
      </c>
      <c r="B1037" s="8" t="s">
        <v>78</v>
      </c>
      <c r="C1037" s="14" t="s">
        <v>62</v>
      </c>
      <c r="D1037" s="8">
        <v>2016</v>
      </c>
      <c r="E1037" s="14">
        <v>2016</v>
      </c>
      <c r="F1037" s="14" t="s">
        <v>104</v>
      </c>
      <c r="G1037" s="11">
        <v>0.97409999999999997</v>
      </c>
      <c r="H1037" s="11">
        <v>0.1757</v>
      </c>
      <c r="I1037" s="11">
        <v>0.28939999999999999</v>
      </c>
      <c r="J1037" s="11">
        <v>0.2802</v>
      </c>
      <c r="K1037" s="11">
        <v>0.33179999999999998</v>
      </c>
    </row>
    <row r="1038" spans="1:11">
      <c r="A1038" s="13" t="s">
        <v>148</v>
      </c>
      <c r="B1038" s="8" t="s">
        <v>78</v>
      </c>
      <c r="C1038" s="14" t="s">
        <v>62</v>
      </c>
      <c r="D1038" s="8">
        <v>2016</v>
      </c>
      <c r="E1038" s="14">
        <v>2016</v>
      </c>
      <c r="F1038" s="14" t="s">
        <v>104</v>
      </c>
      <c r="G1038" s="11">
        <v>0.95820000000000005</v>
      </c>
      <c r="H1038" s="11">
        <v>0.18789999999999998</v>
      </c>
      <c r="I1038" s="11">
        <v>0.28059999999999996</v>
      </c>
      <c r="J1038" s="11">
        <v>0.31159999999999999</v>
      </c>
      <c r="K1038" s="11">
        <v>0.34369999999999995</v>
      </c>
    </row>
    <row r="1039" spans="1:11">
      <c r="A1039" s="13" t="s">
        <v>149</v>
      </c>
      <c r="B1039" s="8" t="s">
        <v>78</v>
      </c>
      <c r="C1039" s="14" t="s">
        <v>62</v>
      </c>
      <c r="D1039" s="8">
        <v>2016</v>
      </c>
      <c r="E1039" s="14">
        <v>2016</v>
      </c>
      <c r="F1039" s="14" t="s">
        <v>104</v>
      </c>
      <c r="G1039" s="11">
        <v>0.86670000000000003</v>
      </c>
      <c r="H1039" s="11">
        <v>0.20980000000000001</v>
      </c>
      <c r="I1039" s="11">
        <v>0.2727</v>
      </c>
      <c r="J1039" s="11">
        <v>0.23780000000000001</v>
      </c>
      <c r="K1039" s="11">
        <v>0.25869999999999999</v>
      </c>
    </row>
    <row r="1040" spans="1:11">
      <c r="A1040" s="13" t="s">
        <v>150</v>
      </c>
      <c r="B1040" s="8" t="s">
        <v>78</v>
      </c>
      <c r="C1040" s="14" t="s">
        <v>62</v>
      </c>
      <c r="D1040" s="8">
        <v>2016</v>
      </c>
      <c r="E1040" s="14">
        <v>2016</v>
      </c>
      <c r="F1040" s="14" t="s">
        <v>104</v>
      </c>
      <c r="G1040" s="11">
        <v>0.98680000000000001</v>
      </c>
      <c r="H1040" s="11">
        <v>6.59E-2</v>
      </c>
      <c r="I1040" s="11">
        <v>0.13769999999999999</v>
      </c>
      <c r="J1040" s="11">
        <v>0.1497</v>
      </c>
      <c r="K1040" s="11">
        <v>0.16170000000000001</v>
      </c>
    </row>
    <row r="1041" spans="1:11">
      <c r="A1041" s="13" t="s">
        <v>151</v>
      </c>
      <c r="B1041" s="8" t="s">
        <v>78</v>
      </c>
      <c r="C1041" s="14" t="s">
        <v>62</v>
      </c>
      <c r="D1041" s="8">
        <v>2016</v>
      </c>
      <c r="E1041" s="14">
        <v>2016</v>
      </c>
      <c r="F1041" s="14" t="s">
        <v>104</v>
      </c>
      <c r="G1041" s="11">
        <v>0.97099999999999997</v>
      </c>
      <c r="H1041" s="11">
        <v>0.18489999999999998</v>
      </c>
      <c r="I1041" s="11">
        <v>0.29320000000000002</v>
      </c>
      <c r="J1041" s="11">
        <v>0.22089999999999999</v>
      </c>
      <c r="K1041" s="11">
        <v>0.26100000000000001</v>
      </c>
    </row>
    <row r="1042" spans="1:11">
      <c r="A1042" s="13" t="s">
        <v>152</v>
      </c>
      <c r="B1042" s="8" t="s">
        <v>78</v>
      </c>
      <c r="C1042" s="14" t="s">
        <v>62</v>
      </c>
      <c r="D1042" s="8">
        <v>2016</v>
      </c>
      <c r="E1042" s="14">
        <v>2016</v>
      </c>
      <c r="F1042" s="14" t="s">
        <v>104</v>
      </c>
      <c r="G1042" s="11">
        <v>0.9607</v>
      </c>
      <c r="H1042" s="11">
        <v>0.1198</v>
      </c>
      <c r="I1042" s="11">
        <v>0.20449999999999999</v>
      </c>
      <c r="J1042" s="11">
        <v>0.22030000000000002</v>
      </c>
      <c r="K1042" s="11">
        <v>0.25650000000000001</v>
      </c>
    </row>
    <row r="1043" spans="1:11">
      <c r="A1043" s="13" t="s">
        <v>153</v>
      </c>
      <c r="B1043" s="8" t="s">
        <v>78</v>
      </c>
      <c r="C1043" s="14" t="s">
        <v>62</v>
      </c>
      <c r="D1043" s="8">
        <v>2016</v>
      </c>
      <c r="E1043" s="14">
        <v>2016</v>
      </c>
      <c r="F1043" s="14" t="s">
        <v>104</v>
      </c>
      <c r="G1043" s="11">
        <v>0.871</v>
      </c>
      <c r="H1043" s="11">
        <v>8.1699999999999995E-2</v>
      </c>
      <c r="I1043" s="11">
        <v>0.1464</v>
      </c>
      <c r="J1043" s="11">
        <v>0.23949999999999999</v>
      </c>
      <c r="K1043" s="11">
        <v>0.28520000000000001</v>
      </c>
    </row>
    <row r="1044" spans="1:11">
      <c r="A1044" s="13" t="s">
        <v>154</v>
      </c>
      <c r="B1044" s="8" t="s">
        <v>77</v>
      </c>
      <c r="C1044" s="14" t="s">
        <v>62</v>
      </c>
      <c r="D1044" s="8">
        <v>2016</v>
      </c>
      <c r="E1044" s="14">
        <v>2016</v>
      </c>
      <c r="F1044" s="14" t="s">
        <v>104</v>
      </c>
      <c r="G1044" s="11">
        <v>0.995</v>
      </c>
      <c r="H1044" s="11">
        <v>0.107</v>
      </c>
      <c r="I1044" s="11">
        <v>0.20010000000000003</v>
      </c>
      <c r="J1044" s="11">
        <v>8.09E-2</v>
      </c>
      <c r="K1044" s="11">
        <v>0.128</v>
      </c>
    </row>
    <row r="1045" spans="1:11">
      <c r="A1045" s="13" t="s">
        <v>155</v>
      </c>
      <c r="B1045" s="8" t="s">
        <v>77</v>
      </c>
      <c r="C1045" s="14" t="s">
        <v>62</v>
      </c>
      <c r="D1045" s="8">
        <v>2016</v>
      </c>
      <c r="E1045" s="14">
        <v>2016</v>
      </c>
      <c r="F1045" s="14" t="s">
        <v>104</v>
      </c>
      <c r="G1045" s="11">
        <v>0.9153</v>
      </c>
      <c r="H1045" s="11">
        <v>8.4700000000000011E-2</v>
      </c>
      <c r="I1045" s="11">
        <v>0.16760000000000003</v>
      </c>
      <c r="J1045" s="11">
        <v>4.7400000000000005E-2</v>
      </c>
      <c r="K1045" s="11">
        <v>7.8200000000000006E-2</v>
      </c>
    </row>
    <row r="1046" spans="1:11">
      <c r="A1046" s="13" t="s">
        <v>156</v>
      </c>
      <c r="B1046" s="8" t="s">
        <v>78</v>
      </c>
      <c r="C1046" s="14" t="s">
        <v>62</v>
      </c>
      <c r="D1046" s="8">
        <v>2016</v>
      </c>
      <c r="E1046" s="14">
        <v>2016</v>
      </c>
      <c r="F1046" s="14" t="s">
        <v>104</v>
      </c>
      <c r="G1046" s="11">
        <v>0.8851</v>
      </c>
      <c r="H1046" s="11">
        <v>8.9499999999999996E-2</v>
      </c>
      <c r="I1046" s="11">
        <v>0.16339999999999999</v>
      </c>
      <c r="J1046" s="11">
        <v>0.17899999999999999</v>
      </c>
      <c r="K1046" s="11">
        <v>0.23350000000000001</v>
      </c>
    </row>
    <row r="1047" spans="1:11">
      <c r="A1047" s="13" t="s">
        <v>157</v>
      </c>
      <c r="B1047" s="8" t="s">
        <v>78</v>
      </c>
      <c r="C1047" s="14" t="s">
        <v>62</v>
      </c>
      <c r="D1047" s="8">
        <v>2016</v>
      </c>
      <c r="E1047" s="14">
        <v>2016</v>
      </c>
      <c r="F1047" s="14" t="s">
        <v>104</v>
      </c>
      <c r="G1047" s="11">
        <v>0.9456</v>
      </c>
      <c r="H1047" s="11">
        <v>0.17430000000000001</v>
      </c>
      <c r="I1047" s="11">
        <v>0.26579999999999998</v>
      </c>
      <c r="J1047" s="11">
        <v>0.2225</v>
      </c>
      <c r="K1047" s="11">
        <v>0.26329999999999998</v>
      </c>
    </row>
    <row r="1048" spans="1:11">
      <c r="A1048" s="13" t="s">
        <v>158</v>
      </c>
      <c r="B1048" s="8" t="s">
        <v>77</v>
      </c>
      <c r="C1048" s="14" t="s">
        <v>62</v>
      </c>
      <c r="D1048" s="8">
        <v>2016</v>
      </c>
      <c r="E1048" s="14">
        <v>2016</v>
      </c>
      <c r="F1048" s="14" t="s">
        <v>104</v>
      </c>
      <c r="G1048" s="11">
        <v>0.99209999999999998</v>
      </c>
      <c r="H1048" s="11">
        <v>0.14180000000000001</v>
      </c>
      <c r="I1048" s="11">
        <v>0.23929999999999998</v>
      </c>
      <c r="J1048" s="11">
        <v>9.7200000000000009E-2</v>
      </c>
      <c r="K1048" s="11">
        <v>0.15029999999999999</v>
      </c>
    </row>
    <row r="1049" spans="1:11">
      <c r="A1049" s="13" t="s">
        <v>159</v>
      </c>
      <c r="B1049" s="8" t="s">
        <v>78</v>
      </c>
      <c r="C1049" s="14" t="s">
        <v>62</v>
      </c>
      <c r="D1049" s="8">
        <v>2016</v>
      </c>
      <c r="E1049" s="14">
        <v>2016</v>
      </c>
      <c r="F1049" s="14" t="s">
        <v>104</v>
      </c>
      <c r="G1049" s="11">
        <v>0.93259999999999998</v>
      </c>
      <c r="H1049" s="11">
        <v>0.1673</v>
      </c>
      <c r="I1049" s="11">
        <v>0.26769999999999999</v>
      </c>
      <c r="J1049" s="11">
        <v>0.37729999999999997</v>
      </c>
      <c r="K1049" s="11">
        <v>0.41820000000000002</v>
      </c>
    </row>
    <row r="1050" spans="1:11">
      <c r="A1050" s="13" t="s">
        <v>160</v>
      </c>
      <c r="B1050" s="8" t="s">
        <v>78</v>
      </c>
      <c r="C1050" s="14" t="s">
        <v>62</v>
      </c>
      <c r="D1050" s="8">
        <v>2016</v>
      </c>
      <c r="E1050" s="14">
        <v>2016</v>
      </c>
      <c r="F1050" s="14" t="s">
        <v>104</v>
      </c>
      <c r="G1050" s="11">
        <v>0.96109999999999995</v>
      </c>
      <c r="H1050" s="11">
        <v>0.2286</v>
      </c>
      <c r="I1050" s="11">
        <v>0.32179999999999997</v>
      </c>
      <c r="J1050" s="11">
        <v>0.25719999999999998</v>
      </c>
      <c r="K1050" s="11">
        <v>0.29580000000000001</v>
      </c>
    </row>
    <row r="1051" spans="1:11">
      <c r="A1051" s="13" t="s">
        <v>161</v>
      </c>
      <c r="B1051" s="8" t="s">
        <v>77</v>
      </c>
      <c r="C1051" s="14" t="s">
        <v>62</v>
      </c>
      <c r="D1051" s="8">
        <v>2016</v>
      </c>
      <c r="E1051" s="14">
        <v>2016</v>
      </c>
      <c r="F1051" s="14" t="s">
        <v>104</v>
      </c>
      <c r="G1051" s="11">
        <v>0.98040000000000005</v>
      </c>
      <c r="H1051" s="11">
        <v>0.12359999999999999</v>
      </c>
      <c r="I1051" s="11">
        <v>0.22</v>
      </c>
      <c r="J1051" s="11">
        <v>6.9099999999999995E-2</v>
      </c>
      <c r="K1051" s="11">
        <v>0.1168</v>
      </c>
    </row>
    <row r="1052" spans="1:11">
      <c r="A1052" s="13" t="s">
        <v>162</v>
      </c>
      <c r="B1052" s="8" t="s">
        <v>77</v>
      </c>
      <c r="C1052" s="14" t="s">
        <v>62</v>
      </c>
      <c r="D1052" s="8">
        <v>2016</v>
      </c>
      <c r="E1052" s="14">
        <v>2016</v>
      </c>
      <c r="F1052" s="14" t="s">
        <v>104</v>
      </c>
      <c r="G1052" s="11">
        <v>0.89959999999999996</v>
      </c>
      <c r="H1052" s="11">
        <v>0.11</v>
      </c>
      <c r="I1052" s="11">
        <v>0.19469999999999998</v>
      </c>
      <c r="J1052" s="11">
        <v>8.9499999999999996E-2</v>
      </c>
      <c r="K1052" s="11">
        <v>0.13339999999999999</v>
      </c>
    </row>
    <row r="1053" spans="1:11">
      <c r="A1053" s="13" t="s">
        <v>163</v>
      </c>
      <c r="B1053" s="8" t="s">
        <v>78</v>
      </c>
      <c r="C1053" s="14" t="s">
        <v>62</v>
      </c>
      <c r="D1053" s="8">
        <v>2016</v>
      </c>
      <c r="E1053" s="14">
        <v>2016</v>
      </c>
      <c r="F1053" s="14" t="s">
        <v>104</v>
      </c>
      <c r="G1053" s="11">
        <v>0.90659999999999996</v>
      </c>
      <c r="H1053" s="11">
        <v>0.17530000000000001</v>
      </c>
      <c r="I1053" s="11">
        <v>0.26469999999999999</v>
      </c>
      <c r="J1053" s="11">
        <v>0.26819999999999999</v>
      </c>
      <c r="K1053" s="11">
        <v>0.30469999999999997</v>
      </c>
    </row>
    <row r="1054" spans="1:11">
      <c r="A1054" s="13" t="s">
        <v>164</v>
      </c>
      <c r="B1054" s="8" t="s">
        <v>77</v>
      </c>
      <c r="C1054" s="14" t="s">
        <v>62</v>
      </c>
      <c r="D1054" s="8">
        <v>2016</v>
      </c>
      <c r="E1054" s="14">
        <v>2016</v>
      </c>
      <c r="F1054" s="14" t="s">
        <v>104</v>
      </c>
      <c r="G1054" s="11">
        <v>0.97760000000000002</v>
      </c>
      <c r="H1054" s="11">
        <v>8.0199999999999994E-2</v>
      </c>
      <c r="I1054" s="11">
        <v>0.15539999999999998</v>
      </c>
      <c r="J1054" s="11">
        <v>6.0400000000000002E-2</v>
      </c>
      <c r="K1054" s="11">
        <v>0.105</v>
      </c>
    </row>
    <row r="1055" spans="1:11">
      <c r="A1055" s="13" t="s">
        <v>165</v>
      </c>
      <c r="B1055" s="8" t="s">
        <v>77</v>
      </c>
      <c r="C1055" s="14" t="s">
        <v>62</v>
      </c>
      <c r="D1055" s="8">
        <v>2016</v>
      </c>
      <c r="E1055" s="14">
        <v>2016</v>
      </c>
      <c r="F1055" s="14" t="s">
        <v>104</v>
      </c>
      <c r="G1055" s="11">
        <v>0.88549999999999995</v>
      </c>
      <c r="H1055" s="11">
        <v>0.1057</v>
      </c>
      <c r="I1055" s="11">
        <v>0.21460000000000001</v>
      </c>
      <c r="J1055" s="11">
        <v>6.8600000000000008E-2</v>
      </c>
      <c r="K1055" s="11">
        <v>0.11509999999999999</v>
      </c>
    </row>
    <row r="1056" spans="1:11">
      <c r="A1056" s="13" t="s">
        <v>166</v>
      </c>
      <c r="B1056" s="8" t="s">
        <v>77</v>
      </c>
      <c r="C1056" s="14" t="s">
        <v>62</v>
      </c>
      <c r="D1056" s="8">
        <v>2016</v>
      </c>
      <c r="E1056" s="14">
        <v>2016</v>
      </c>
      <c r="F1056" s="14" t="s">
        <v>104</v>
      </c>
      <c r="G1056" s="11">
        <v>0.93149999999999999</v>
      </c>
      <c r="H1056" s="11">
        <v>9.2899999999999996E-2</v>
      </c>
      <c r="I1056" s="11">
        <v>0.17879999999999999</v>
      </c>
      <c r="J1056" s="11">
        <v>6.7599999999999993E-2</v>
      </c>
      <c r="K1056" s="11">
        <v>0.11310000000000001</v>
      </c>
    </row>
    <row r="1057" spans="1:11">
      <c r="A1057" s="13" t="s">
        <v>167</v>
      </c>
      <c r="B1057" s="8" t="s">
        <v>77</v>
      </c>
      <c r="C1057" s="14" t="s">
        <v>62</v>
      </c>
      <c r="D1057" s="8">
        <v>2016</v>
      </c>
      <c r="E1057" s="14">
        <v>2016</v>
      </c>
      <c r="F1057" s="14" t="s">
        <v>104</v>
      </c>
      <c r="G1057" s="11">
        <v>0.98829999999999996</v>
      </c>
      <c r="H1057" s="11">
        <v>1.8000000000000002E-2</v>
      </c>
      <c r="I1057" s="11">
        <v>0.1108</v>
      </c>
      <c r="J1057" s="11">
        <v>9.1999999999999998E-3</v>
      </c>
      <c r="K1057" s="11">
        <v>4.8499999999999995E-2</v>
      </c>
    </row>
    <row r="1058" spans="1:11">
      <c r="A1058" s="13" t="s">
        <v>168</v>
      </c>
      <c r="B1058" s="8" t="s">
        <v>77</v>
      </c>
      <c r="C1058" s="14" t="s">
        <v>62</v>
      </c>
      <c r="D1058" s="8">
        <v>2016</v>
      </c>
      <c r="E1058" s="14">
        <v>2016</v>
      </c>
      <c r="F1058" s="14" t="s">
        <v>104</v>
      </c>
      <c r="G1058" s="11">
        <v>0.9718</v>
      </c>
      <c r="H1058" s="11">
        <v>1.46E-2</v>
      </c>
      <c r="I1058" s="11">
        <v>9.6000000000000002E-2</v>
      </c>
      <c r="J1058" s="11">
        <v>6.4000000000000003E-3</v>
      </c>
      <c r="K1058" s="11">
        <v>4.1399999999999999E-2</v>
      </c>
    </row>
    <row r="1059" spans="1:11">
      <c r="A1059" s="13" t="s">
        <v>169</v>
      </c>
      <c r="B1059" s="8" t="s">
        <v>78</v>
      </c>
      <c r="C1059" s="14" t="s">
        <v>62</v>
      </c>
      <c r="D1059" s="8">
        <v>2016</v>
      </c>
      <c r="E1059" s="14">
        <v>2016</v>
      </c>
      <c r="F1059" s="14" t="s">
        <v>104</v>
      </c>
      <c r="G1059" s="11">
        <v>0.98029999999999995</v>
      </c>
      <c r="H1059" s="11">
        <v>0.16800000000000001</v>
      </c>
      <c r="I1059" s="11">
        <v>0.25969999999999999</v>
      </c>
      <c r="J1059" s="11">
        <v>0.28570000000000001</v>
      </c>
      <c r="K1059" s="11">
        <v>0.32719999999999999</v>
      </c>
    </row>
    <row r="1060" spans="1:11">
      <c r="A1060" s="13" t="s">
        <v>170</v>
      </c>
      <c r="B1060" s="8" t="s">
        <v>78</v>
      </c>
      <c r="C1060" s="14" t="s">
        <v>62</v>
      </c>
      <c r="D1060" s="8">
        <v>2016</v>
      </c>
      <c r="E1060" s="14">
        <v>2016</v>
      </c>
      <c r="F1060" s="14" t="s">
        <v>104</v>
      </c>
      <c r="G1060" s="11">
        <v>1</v>
      </c>
      <c r="H1060" s="11">
        <v>3.7000000000000005E-2</v>
      </c>
      <c r="I1060" s="11">
        <v>0.22219999999999998</v>
      </c>
      <c r="J1060" s="11">
        <v>0.14810000000000001</v>
      </c>
      <c r="K1060" s="11">
        <v>0.1852</v>
      </c>
    </row>
    <row r="1061" spans="1:11">
      <c r="A1061" s="13" t="s">
        <v>171</v>
      </c>
      <c r="B1061" s="8" t="s">
        <v>78</v>
      </c>
      <c r="C1061" s="14" t="s">
        <v>62</v>
      </c>
      <c r="D1061" s="8">
        <v>2016</v>
      </c>
      <c r="E1061" s="14">
        <v>2016</v>
      </c>
      <c r="F1061" s="14" t="s">
        <v>104</v>
      </c>
      <c r="G1061" s="11">
        <v>0.88090000000000002</v>
      </c>
      <c r="H1061" s="11">
        <v>0.11199999999999999</v>
      </c>
      <c r="I1061" s="11">
        <v>0.20449999999999999</v>
      </c>
      <c r="J1061" s="11">
        <v>0.34310000000000002</v>
      </c>
      <c r="K1061" s="11">
        <v>0.38380000000000003</v>
      </c>
    </row>
    <row r="1062" spans="1:11">
      <c r="A1062" s="13" t="s">
        <v>172</v>
      </c>
      <c r="B1062" s="8" t="s">
        <v>77</v>
      </c>
      <c r="C1062" s="14" t="s">
        <v>62</v>
      </c>
      <c r="D1062" s="8">
        <v>2016</v>
      </c>
      <c r="E1062" s="14">
        <v>2016</v>
      </c>
      <c r="F1062" s="14" t="s">
        <v>104</v>
      </c>
      <c r="G1062" s="11" t="s">
        <v>66</v>
      </c>
      <c r="H1062" s="11">
        <v>1.5600000000000001E-2</v>
      </c>
      <c r="I1062" s="11">
        <v>0.11630000000000001</v>
      </c>
      <c r="J1062" s="11">
        <v>6.6E-3</v>
      </c>
      <c r="K1062" s="11">
        <v>5.8799999999999998E-2</v>
      </c>
    </row>
    <row r="1063" spans="1:11">
      <c r="A1063" s="13" t="s">
        <v>173</v>
      </c>
      <c r="B1063" s="8" t="s">
        <v>77</v>
      </c>
      <c r="C1063" s="14" t="s">
        <v>62</v>
      </c>
      <c r="D1063" s="8">
        <v>2016</v>
      </c>
      <c r="E1063" s="14">
        <v>2016</v>
      </c>
      <c r="F1063" s="14" t="s">
        <v>104</v>
      </c>
      <c r="G1063" s="11">
        <v>0.5867</v>
      </c>
      <c r="H1063" s="11">
        <v>0.11509999999999999</v>
      </c>
      <c r="I1063" s="11">
        <v>0.21109999999999998</v>
      </c>
      <c r="J1063" s="11">
        <v>7.8299999999999995E-2</v>
      </c>
      <c r="K1063" s="11">
        <v>0.13019999999999998</v>
      </c>
    </row>
    <row r="1064" spans="1:11">
      <c r="A1064" s="13" t="s">
        <v>174</v>
      </c>
      <c r="B1064" s="8" t="s">
        <v>78</v>
      </c>
      <c r="C1064" s="14" t="s">
        <v>62</v>
      </c>
      <c r="D1064" s="8">
        <v>2016</v>
      </c>
      <c r="E1064" s="14">
        <v>2016</v>
      </c>
      <c r="F1064" s="14" t="s">
        <v>104</v>
      </c>
      <c r="G1064" s="11">
        <v>0.92520000000000002</v>
      </c>
      <c r="H1064" s="11">
        <v>0.18429999999999999</v>
      </c>
      <c r="I1064" s="11">
        <v>0.2843</v>
      </c>
      <c r="J1064" s="11">
        <v>0.2646</v>
      </c>
      <c r="K1064" s="11">
        <v>0.31509999999999999</v>
      </c>
    </row>
    <row r="1065" spans="1:11">
      <c r="A1065" s="13" t="s">
        <v>175</v>
      </c>
      <c r="B1065" s="8" t="s">
        <v>78</v>
      </c>
      <c r="C1065" s="14" t="s">
        <v>62</v>
      </c>
      <c r="D1065" s="8">
        <v>2016</v>
      </c>
      <c r="E1065" s="14">
        <v>2016</v>
      </c>
      <c r="F1065" s="14" t="s">
        <v>104</v>
      </c>
      <c r="G1065" s="11">
        <v>0.89959999999999996</v>
      </c>
      <c r="H1065" s="11">
        <v>0.15590000000000001</v>
      </c>
      <c r="I1065" s="11">
        <v>0.218</v>
      </c>
      <c r="J1065" s="11">
        <v>0.28160000000000002</v>
      </c>
      <c r="K1065" s="11">
        <v>0.30809999999999998</v>
      </c>
    </row>
    <row r="1066" spans="1:11">
      <c r="A1066" s="13" t="s">
        <v>176</v>
      </c>
      <c r="B1066" s="8" t="s">
        <v>78</v>
      </c>
      <c r="C1066" s="14" t="s">
        <v>62</v>
      </c>
      <c r="D1066" s="8">
        <v>2016</v>
      </c>
      <c r="E1066" s="14">
        <v>2016</v>
      </c>
      <c r="F1066" s="14" t="s">
        <v>104</v>
      </c>
      <c r="G1066" s="11">
        <v>0.95399999999999996</v>
      </c>
      <c r="H1066" s="11">
        <v>0.16420000000000001</v>
      </c>
      <c r="I1066" s="11">
        <v>0.25239999999999996</v>
      </c>
      <c r="J1066" s="11">
        <v>0.28949999999999998</v>
      </c>
      <c r="K1066" s="11">
        <v>0.32240000000000002</v>
      </c>
    </row>
    <row r="1067" spans="1:11">
      <c r="A1067" s="13" t="s">
        <v>177</v>
      </c>
      <c r="B1067" s="8" t="s">
        <v>78</v>
      </c>
      <c r="C1067" s="14" t="s">
        <v>62</v>
      </c>
      <c r="D1067" s="8">
        <v>2016</v>
      </c>
      <c r="E1067" s="14">
        <v>2016</v>
      </c>
      <c r="F1067" s="14" t="s">
        <v>104</v>
      </c>
      <c r="G1067" s="11">
        <v>0.72170000000000001</v>
      </c>
      <c r="H1067" s="11">
        <v>8.5500000000000007E-2</v>
      </c>
      <c r="I1067" s="11">
        <v>0.188</v>
      </c>
      <c r="J1067" s="11">
        <v>0.23929999999999998</v>
      </c>
      <c r="K1067" s="11">
        <v>0.26069999999999999</v>
      </c>
    </row>
    <row r="1068" spans="1:11">
      <c r="A1068" s="13" t="s">
        <v>178</v>
      </c>
      <c r="B1068" s="8" t="s">
        <v>77</v>
      </c>
      <c r="C1068" s="14" t="s">
        <v>62</v>
      </c>
      <c r="D1068" s="8">
        <v>2016</v>
      </c>
      <c r="E1068" s="14">
        <v>2016</v>
      </c>
      <c r="F1068" s="14" t="s">
        <v>104</v>
      </c>
      <c r="G1068" s="11">
        <v>0.9869</v>
      </c>
      <c r="H1068" s="11">
        <v>0.21379999999999999</v>
      </c>
      <c r="I1068" s="11">
        <v>0.3387</v>
      </c>
      <c r="J1068" s="11">
        <v>0.1772</v>
      </c>
      <c r="K1068" s="11">
        <v>0.25469999999999998</v>
      </c>
    </row>
    <row r="1069" spans="1:11">
      <c r="A1069" s="13" t="s">
        <v>179</v>
      </c>
      <c r="B1069" s="8" t="s">
        <v>78</v>
      </c>
      <c r="C1069" s="14" t="s">
        <v>62</v>
      </c>
      <c r="D1069" s="8">
        <v>2016</v>
      </c>
      <c r="E1069" s="14">
        <v>2016</v>
      </c>
      <c r="F1069" s="14" t="s">
        <v>104</v>
      </c>
      <c r="G1069" s="11">
        <v>0.98499999999999999</v>
      </c>
      <c r="H1069" s="11">
        <v>7.2999999999999995E-2</v>
      </c>
      <c r="I1069" s="11">
        <v>0.17280000000000001</v>
      </c>
      <c r="J1069" s="11">
        <v>0.13900000000000001</v>
      </c>
      <c r="K1069" s="11">
        <v>0.18260000000000001</v>
      </c>
    </row>
    <row r="1070" spans="1:11">
      <c r="A1070" s="13" t="s">
        <v>180</v>
      </c>
      <c r="B1070" s="8" t="s">
        <v>77</v>
      </c>
      <c r="C1070" s="14" t="s">
        <v>62</v>
      </c>
      <c r="D1070" s="8">
        <v>2016</v>
      </c>
      <c r="E1070" s="14">
        <v>2016</v>
      </c>
      <c r="F1070" s="14" t="s">
        <v>104</v>
      </c>
      <c r="G1070" s="11">
        <v>0.96789999999999998</v>
      </c>
      <c r="H1070" s="11">
        <v>0.14480000000000001</v>
      </c>
      <c r="I1070" s="11">
        <v>0.25750000000000001</v>
      </c>
      <c r="J1070" s="11">
        <v>0.1225</v>
      </c>
      <c r="K1070" s="11">
        <v>0.17980000000000002</v>
      </c>
    </row>
    <row r="1071" spans="1:11">
      <c r="A1071" s="13" t="s">
        <v>181</v>
      </c>
      <c r="B1071" s="8" t="s">
        <v>77</v>
      </c>
      <c r="C1071" s="14" t="s">
        <v>62</v>
      </c>
      <c r="D1071" s="8">
        <v>2016</v>
      </c>
      <c r="E1071" s="14">
        <v>2016</v>
      </c>
      <c r="F1071" s="14" t="s">
        <v>104</v>
      </c>
      <c r="G1071" s="11">
        <v>0.93300000000000005</v>
      </c>
      <c r="H1071" s="11">
        <v>0.1157</v>
      </c>
      <c r="I1071" s="11">
        <v>0.214</v>
      </c>
      <c r="J1071" s="11">
        <v>8.5699999999999998E-2</v>
      </c>
      <c r="K1071" s="11">
        <v>0.13519999999999999</v>
      </c>
    </row>
    <row r="1072" spans="1:11">
      <c r="A1072" s="13" t="s">
        <v>182</v>
      </c>
      <c r="B1072" s="8" t="s">
        <v>78</v>
      </c>
      <c r="C1072" s="14" t="s">
        <v>62</v>
      </c>
      <c r="D1072" s="8">
        <v>2016</v>
      </c>
      <c r="E1072" s="14">
        <v>2016</v>
      </c>
      <c r="F1072" s="14" t="s">
        <v>104</v>
      </c>
      <c r="G1072" s="11">
        <v>0.98019999999999996</v>
      </c>
      <c r="H1072" s="11">
        <v>0.21920000000000001</v>
      </c>
      <c r="I1072" s="11">
        <v>0.2928</v>
      </c>
      <c r="J1072" s="11">
        <v>0.3725</v>
      </c>
      <c r="K1072" s="11">
        <v>0.40340000000000004</v>
      </c>
    </row>
    <row r="1073" spans="1:11">
      <c r="A1073" s="56" t="s">
        <v>183</v>
      </c>
      <c r="B1073" s="8" t="s">
        <v>66</v>
      </c>
      <c r="C1073" s="14" t="s">
        <v>64</v>
      </c>
      <c r="D1073" s="8">
        <v>2016</v>
      </c>
      <c r="E1073" s="14">
        <v>2016</v>
      </c>
      <c r="F1073" s="14" t="s">
        <v>105</v>
      </c>
      <c r="G1073" s="14"/>
      <c r="H1073" s="11">
        <v>0.1416</v>
      </c>
      <c r="I1073" s="11">
        <v>0.23129999999999998</v>
      </c>
      <c r="J1073" s="11">
        <v>0.11650000000000001</v>
      </c>
      <c r="K1073" s="11">
        <v>0.15429999999999999</v>
      </c>
    </row>
    <row r="1074" spans="1:11">
      <c r="A1074" s="56" t="s">
        <v>184</v>
      </c>
      <c r="B1074" s="8" t="s">
        <v>77</v>
      </c>
      <c r="C1074" s="14" t="s">
        <v>64</v>
      </c>
      <c r="D1074" s="8">
        <v>2016</v>
      </c>
      <c r="E1074" s="14">
        <v>2016</v>
      </c>
      <c r="F1074" s="14" t="s">
        <v>105</v>
      </c>
      <c r="G1074" s="14"/>
      <c r="H1074" s="11">
        <v>0.10980000000000001</v>
      </c>
      <c r="I1074" s="11">
        <v>0.20760000000000001</v>
      </c>
      <c r="J1074" s="11">
        <v>7.7300000000000008E-2</v>
      </c>
      <c r="K1074" s="11">
        <v>0.13039999999999999</v>
      </c>
    </row>
    <row r="1075" spans="1:11">
      <c r="A1075" s="56" t="s">
        <v>185</v>
      </c>
      <c r="B1075" s="8" t="s">
        <v>78</v>
      </c>
      <c r="C1075" s="14" t="s">
        <v>64</v>
      </c>
      <c r="D1075" s="8">
        <v>2016</v>
      </c>
      <c r="E1075" s="14">
        <v>2016</v>
      </c>
      <c r="F1075" s="14" t="s">
        <v>105</v>
      </c>
      <c r="G1075" s="14"/>
      <c r="H1075" s="11">
        <v>7.1399999999999991E-2</v>
      </c>
      <c r="I1075" s="11">
        <v>0.28570000000000001</v>
      </c>
      <c r="J1075" s="11">
        <v>0</v>
      </c>
      <c r="K1075" s="11">
        <v>7.1399999999999991E-2</v>
      </c>
    </row>
    <row r="1076" spans="1:11">
      <c r="A1076" s="56" t="s">
        <v>186</v>
      </c>
      <c r="B1076" s="8" t="s">
        <v>78</v>
      </c>
      <c r="C1076" s="14" t="s">
        <v>64</v>
      </c>
      <c r="D1076" s="8">
        <v>2016</v>
      </c>
      <c r="E1076" s="14">
        <v>2016</v>
      </c>
      <c r="F1076" s="14" t="s">
        <v>105</v>
      </c>
      <c r="G1076" s="14"/>
      <c r="H1076" s="11">
        <v>0.1013</v>
      </c>
      <c r="I1076" s="11">
        <v>0.1696</v>
      </c>
      <c r="J1076" s="11">
        <v>0.2127</v>
      </c>
      <c r="K1076" s="11">
        <v>0.24809999999999999</v>
      </c>
    </row>
    <row r="1077" spans="1:11">
      <c r="A1077" s="56" t="s">
        <v>187</v>
      </c>
      <c r="B1077" s="8" t="s">
        <v>78</v>
      </c>
      <c r="C1077" s="14" t="s">
        <v>64</v>
      </c>
      <c r="D1077" s="8">
        <v>2016</v>
      </c>
      <c r="E1077" s="14">
        <v>2016</v>
      </c>
      <c r="F1077" s="14" t="s">
        <v>105</v>
      </c>
      <c r="G1077" s="14"/>
      <c r="H1077" s="11">
        <v>0.14400000000000002</v>
      </c>
      <c r="I1077" s="11">
        <v>0.23019999999999999</v>
      </c>
      <c r="J1077" s="11">
        <v>0.23309999999999997</v>
      </c>
      <c r="K1077" s="11">
        <v>0.26419999999999999</v>
      </c>
    </row>
    <row r="1078" spans="1:11">
      <c r="A1078" s="56" t="s">
        <v>188</v>
      </c>
      <c r="B1078" s="8" t="s">
        <v>78</v>
      </c>
      <c r="C1078" s="14" t="s">
        <v>64</v>
      </c>
      <c r="D1078" s="8">
        <v>2016</v>
      </c>
      <c r="E1078" s="14">
        <v>2016</v>
      </c>
      <c r="F1078" s="14" t="s">
        <v>105</v>
      </c>
      <c r="G1078" s="14"/>
      <c r="H1078" s="11">
        <v>8.6999999999999994E-2</v>
      </c>
      <c r="I1078" s="11">
        <v>0.182</v>
      </c>
      <c r="J1078" s="11">
        <v>0.30760000000000004</v>
      </c>
      <c r="K1078" s="11">
        <v>0.35590000000000005</v>
      </c>
    </row>
    <row r="1079" spans="1:11">
      <c r="A1079" s="56" t="s">
        <v>189</v>
      </c>
      <c r="B1079" s="8" t="s">
        <v>78</v>
      </c>
      <c r="C1079" s="14" t="s">
        <v>64</v>
      </c>
      <c r="D1079" s="8">
        <v>2016</v>
      </c>
      <c r="E1079" s="14">
        <v>2016</v>
      </c>
      <c r="F1079" s="14" t="s">
        <v>105</v>
      </c>
      <c r="G1079" s="14"/>
      <c r="H1079" s="11">
        <v>0.1295</v>
      </c>
      <c r="I1079" s="11">
        <v>0.19170000000000001</v>
      </c>
      <c r="J1079" s="11">
        <v>0.22800000000000001</v>
      </c>
      <c r="K1079" s="11">
        <v>0.25390000000000001</v>
      </c>
    </row>
    <row r="1080" spans="1:11">
      <c r="A1080" s="56" t="s">
        <v>190</v>
      </c>
      <c r="B1080" s="8" t="s">
        <v>77</v>
      </c>
      <c r="C1080" s="14" t="s">
        <v>64</v>
      </c>
      <c r="D1080" s="8">
        <v>2016</v>
      </c>
      <c r="E1080" s="14">
        <v>2016</v>
      </c>
      <c r="F1080" s="14" t="s">
        <v>105</v>
      </c>
      <c r="G1080" s="14"/>
      <c r="H1080" s="11">
        <v>8.2299999999999998E-2</v>
      </c>
      <c r="I1080" s="11">
        <v>0.1603</v>
      </c>
      <c r="J1080" s="11">
        <v>5.2400000000000002E-2</v>
      </c>
      <c r="K1080" s="11">
        <v>8.9700000000000002E-2</v>
      </c>
    </row>
    <row r="1081" spans="1:11">
      <c r="A1081" s="56" t="s">
        <v>191</v>
      </c>
      <c r="B1081" s="8" t="s">
        <v>78</v>
      </c>
      <c r="C1081" s="14" t="s">
        <v>64</v>
      </c>
      <c r="D1081" s="8">
        <v>2016</v>
      </c>
      <c r="E1081" s="14">
        <v>2016</v>
      </c>
      <c r="F1081" s="14" t="s">
        <v>105</v>
      </c>
      <c r="G1081" s="14"/>
      <c r="H1081" s="11">
        <v>0.20610000000000001</v>
      </c>
      <c r="I1081" s="11">
        <v>0.28110000000000002</v>
      </c>
      <c r="J1081" s="11">
        <v>0.3407</v>
      </c>
      <c r="K1081" s="11">
        <v>0.36630000000000001</v>
      </c>
    </row>
    <row r="1082" spans="1:11">
      <c r="A1082" s="56" t="s">
        <v>192</v>
      </c>
      <c r="B1082" s="8" t="s">
        <v>78</v>
      </c>
      <c r="C1082" s="14" t="s">
        <v>64</v>
      </c>
      <c r="D1082" s="8">
        <v>2016</v>
      </c>
      <c r="E1082" s="14">
        <v>2016</v>
      </c>
      <c r="F1082" s="14" t="s">
        <v>105</v>
      </c>
      <c r="G1082" s="14"/>
      <c r="H1082" s="11">
        <v>0.14550000000000002</v>
      </c>
      <c r="I1082" s="11">
        <v>0.22969999999999999</v>
      </c>
      <c r="J1082" s="11">
        <v>0.2525</v>
      </c>
      <c r="K1082" s="11">
        <v>0.28649999999999998</v>
      </c>
    </row>
    <row r="1083" spans="1:11">
      <c r="A1083" s="13" t="s">
        <v>134</v>
      </c>
      <c r="B1083" s="8" t="s">
        <v>77</v>
      </c>
      <c r="C1083" s="14" t="s">
        <v>64</v>
      </c>
      <c r="D1083" s="8">
        <v>2016</v>
      </c>
      <c r="E1083" s="14">
        <v>2016</v>
      </c>
      <c r="F1083" s="14" t="s">
        <v>105</v>
      </c>
      <c r="G1083" s="14"/>
      <c r="H1083" s="11">
        <v>0.1537</v>
      </c>
      <c r="I1083" s="11">
        <v>0.27629999999999999</v>
      </c>
      <c r="J1083" s="11">
        <v>0.11630000000000001</v>
      </c>
      <c r="K1083" s="11">
        <v>0.17510000000000001</v>
      </c>
    </row>
    <row r="1084" spans="1:11">
      <c r="A1084" s="13" t="s">
        <v>135</v>
      </c>
      <c r="B1084" s="8" t="s">
        <v>78</v>
      </c>
      <c r="C1084" s="14" t="s">
        <v>64</v>
      </c>
      <c r="D1084" s="8">
        <v>2016</v>
      </c>
      <c r="E1084" s="14">
        <v>2016</v>
      </c>
      <c r="F1084" s="14" t="s">
        <v>105</v>
      </c>
      <c r="G1084" s="14"/>
      <c r="H1084" s="11">
        <v>0.1246</v>
      </c>
      <c r="I1084" s="11">
        <v>0.17510000000000001</v>
      </c>
      <c r="J1084" s="11">
        <v>0.18100000000000002</v>
      </c>
      <c r="K1084" s="11">
        <v>0.20469999999999999</v>
      </c>
    </row>
    <row r="1085" spans="1:11">
      <c r="A1085" s="13" t="s">
        <v>136</v>
      </c>
      <c r="B1085" s="8" t="s">
        <v>78</v>
      </c>
      <c r="C1085" s="14" t="s">
        <v>64</v>
      </c>
      <c r="D1085" s="8">
        <v>2016</v>
      </c>
      <c r="E1085" s="14">
        <v>2016</v>
      </c>
      <c r="F1085" s="14" t="s">
        <v>105</v>
      </c>
      <c r="G1085" s="14"/>
      <c r="H1085" s="11">
        <v>0.1104</v>
      </c>
      <c r="I1085" s="11">
        <v>0.19059999999999999</v>
      </c>
      <c r="J1085" s="11">
        <v>0.26899999999999996</v>
      </c>
      <c r="K1085" s="11">
        <v>0.30109999999999998</v>
      </c>
    </row>
    <row r="1086" spans="1:11">
      <c r="A1086" s="13" t="s">
        <v>137</v>
      </c>
      <c r="B1086" s="8" t="s">
        <v>78</v>
      </c>
      <c r="C1086" s="14" t="s">
        <v>64</v>
      </c>
      <c r="D1086" s="8">
        <v>2016</v>
      </c>
      <c r="E1086" s="14">
        <v>2016</v>
      </c>
      <c r="F1086" s="14" t="s">
        <v>105</v>
      </c>
      <c r="G1086" s="14"/>
      <c r="H1086" s="11">
        <v>0.15869999999999998</v>
      </c>
      <c r="I1086" s="11">
        <v>0.24539999999999998</v>
      </c>
      <c r="J1086" s="11">
        <v>0.23319999999999999</v>
      </c>
      <c r="K1086" s="11">
        <v>0.26369999999999999</v>
      </c>
    </row>
    <row r="1087" spans="1:11">
      <c r="A1087" s="13" t="s">
        <v>138</v>
      </c>
      <c r="B1087" s="8" t="s">
        <v>78</v>
      </c>
      <c r="C1087" s="14" t="s">
        <v>64</v>
      </c>
      <c r="D1087" s="8">
        <v>2016</v>
      </c>
      <c r="E1087" s="14">
        <v>2016</v>
      </c>
      <c r="F1087" s="14" t="s">
        <v>105</v>
      </c>
      <c r="G1087" s="14"/>
      <c r="H1087" s="11">
        <v>0.1618</v>
      </c>
      <c r="I1087" s="11">
        <v>0.24480000000000002</v>
      </c>
      <c r="J1087" s="11">
        <v>0.35270000000000001</v>
      </c>
      <c r="K1087" s="11">
        <v>0.36099999999999999</v>
      </c>
    </row>
    <row r="1088" spans="1:11">
      <c r="A1088" s="13" t="s">
        <v>139</v>
      </c>
      <c r="B1088" s="8" t="s">
        <v>78</v>
      </c>
      <c r="C1088" s="14" t="s">
        <v>64</v>
      </c>
      <c r="D1088" s="8">
        <v>2016</v>
      </c>
      <c r="E1088" s="14">
        <v>2016</v>
      </c>
      <c r="F1088" s="14" t="s">
        <v>105</v>
      </c>
      <c r="G1088" s="14"/>
      <c r="H1088" s="11">
        <v>0.20760000000000001</v>
      </c>
      <c r="I1088" s="11">
        <v>0.30430000000000001</v>
      </c>
      <c r="J1088" s="11">
        <v>0.18059999999999998</v>
      </c>
      <c r="K1088" s="11">
        <v>0.2157</v>
      </c>
    </row>
    <row r="1089" spans="1:11">
      <c r="A1089" s="13" t="s">
        <v>140</v>
      </c>
      <c r="B1089" s="8" t="s">
        <v>78</v>
      </c>
      <c r="C1089" s="14" t="s">
        <v>64</v>
      </c>
      <c r="D1089" s="8">
        <v>2016</v>
      </c>
      <c r="E1089" s="14">
        <v>2016</v>
      </c>
      <c r="F1089" s="14" t="s">
        <v>105</v>
      </c>
      <c r="G1089" s="14"/>
      <c r="H1089" s="11">
        <v>0.2132</v>
      </c>
      <c r="I1089" s="11">
        <v>0.31569999999999998</v>
      </c>
      <c r="J1089" s="11">
        <v>0.22489999999999999</v>
      </c>
      <c r="K1089" s="11">
        <v>0.25640000000000002</v>
      </c>
    </row>
    <row r="1090" spans="1:11">
      <c r="A1090" s="13" t="s">
        <v>141</v>
      </c>
      <c r="B1090" s="8" t="s">
        <v>78</v>
      </c>
      <c r="C1090" s="14" t="s">
        <v>64</v>
      </c>
      <c r="D1090" s="8">
        <v>2016</v>
      </c>
      <c r="E1090" s="14">
        <v>2016</v>
      </c>
      <c r="F1090" s="14" t="s">
        <v>105</v>
      </c>
      <c r="G1090" s="14"/>
      <c r="H1090" s="11">
        <v>9.6600000000000005E-2</v>
      </c>
      <c r="I1090" s="11">
        <v>0.18010000000000001</v>
      </c>
      <c r="J1090" s="11">
        <v>0.4219</v>
      </c>
      <c r="K1090" s="11">
        <v>0.4829</v>
      </c>
    </row>
    <row r="1091" spans="1:11">
      <c r="A1091" s="13" t="s">
        <v>142</v>
      </c>
      <c r="B1091" s="8" t="s">
        <v>78</v>
      </c>
      <c r="C1091" s="14" t="s">
        <v>64</v>
      </c>
      <c r="D1091" s="8">
        <v>2016</v>
      </c>
      <c r="E1091" s="14">
        <v>2016</v>
      </c>
      <c r="F1091" s="14" t="s">
        <v>105</v>
      </c>
      <c r="G1091" s="14"/>
      <c r="H1091" s="11">
        <v>6.2199999999999998E-2</v>
      </c>
      <c r="I1091" s="11">
        <v>0.12689999999999999</v>
      </c>
      <c r="J1091" s="11">
        <v>0.27610000000000001</v>
      </c>
      <c r="K1091" s="11">
        <v>0.31340000000000001</v>
      </c>
    </row>
    <row r="1092" spans="1:11">
      <c r="A1092" s="13" t="s">
        <v>143</v>
      </c>
      <c r="B1092" s="8" t="s">
        <v>79</v>
      </c>
      <c r="C1092" s="14" t="s">
        <v>64</v>
      </c>
      <c r="D1092" s="8">
        <v>2016</v>
      </c>
      <c r="E1092" s="14">
        <v>2016</v>
      </c>
      <c r="F1092" s="14" t="s">
        <v>105</v>
      </c>
      <c r="G1092" s="14"/>
      <c r="H1092" s="11">
        <v>0.12590000000000001</v>
      </c>
      <c r="I1092" s="11">
        <v>0.20170000000000002</v>
      </c>
      <c r="J1092" s="11">
        <v>2.0000000000000001E-4</v>
      </c>
      <c r="K1092" s="11">
        <v>3.0499999999999999E-2</v>
      </c>
    </row>
    <row r="1093" spans="1:11">
      <c r="A1093" s="13" t="s">
        <v>144</v>
      </c>
      <c r="B1093" s="8" t="s">
        <v>78</v>
      </c>
      <c r="C1093" s="14" t="s">
        <v>64</v>
      </c>
      <c r="D1093" s="8">
        <v>2016</v>
      </c>
      <c r="E1093" s="14">
        <v>2016</v>
      </c>
      <c r="F1093" s="14" t="s">
        <v>105</v>
      </c>
      <c r="G1093" s="14"/>
      <c r="H1093" s="11">
        <v>0.2006</v>
      </c>
      <c r="I1093" s="11">
        <v>0.29449999999999998</v>
      </c>
      <c r="J1093" s="11">
        <v>0.16500000000000001</v>
      </c>
      <c r="K1093" s="11">
        <v>0.20469999999999999</v>
      </c>
    </row>
    <row r="1094" spans="1:11">
      <c r="A1094" s="13" t="s">
        <v>145</v>
      </c>
      <c r="B1094" s="8" t="s">
        <v>78</v>
      </c>
      <c r="C1094" s="14" t="s">
        <v>64</v>
      </c>
      <c r="D1094" s="8">
        <v>2016</v>
      </c>
      <c r="E1094" s="14">
        <v>2016</v>
      </c>
      <c r="F1094" s="14" t="s">
        <v>105</v>
      </c>
      <c r="G1094" s="14"/>
      <c r="H1094" s="11">
        <v>0.1401</v>
      </c>
      <c r="I1094" s="11">
        <v>0.2263</v>
      </c>
      <c r="J1094" s="11">
        <v>0.23280000000000001</v>
      </c>
      <c r="K1094" s="11">
        <v>0.27629999999999999</v>
      </c>
    </row>
    <row r="1095" spans="1:11">
      <c r="A1095" s="13" t="s">
        <v>146</v>
      </c>
      <c r="B1095" s="8" t="s">
        <v>78</v>
      </c>
      <c r="C1095" s="14" t="s">
        <v>64</v>
      </c>
      <c r="D1095" s="8">
        <v>2016</v>
      </c>
      <c r="E1095" s="14">
        <v>2016</v>
      </c>
      <c r="F1095" s="14" t="s">
        <v>105</v>
      </c>
      <c r="G1095" s="14"/>
      <c r="H1095" s="11">
        <v>0.10619999999999999</v>
      </c>
      <c r="I1095" s="11">
        <v>0.15490000000000001</v>
      </c>
      <c r="J1095" s="11">
        <v>0.23449999999999999</v>
      </c>
      <c r="K1095" s="11">
        <v>0.26550000000000001</v>
      </c>
    </row>
    <row r="1096" spans="1:11">
      <c r="A1096" s="13" t="s">
        <v>147</v>
      </c>
      <c r="B1096" s="8" t="s">
        <v>78</v>
      </c>
      <c r="C1096" s="14" t="s">
        <v>64</v>
      </c>
      <c r="D1096" s="8">
        <v>2016</v>
      </c>
      <c r="E1096" s="14">
        <v>2016</v>
      </c>
      <c r="F1096" s="14" t="s">
        <v>105</v>
      </c>
      <c r="G1096" s="14"/>
      <c r="H1096" s="11">
        <v>0.16449999999999998</v>
      </c>
      <c r="I1096" s="11">
        <v>0.26530000000000004</v>
      </c>
      <c r="J1096" s="11">
        <v>0.22559999999999999</v>
      </c>
      <c r="K1096" s="11">
        <v>0.2621</v>
      </c>
    </row>
    <row r="1097" spans="1:11">
      <c r="A1097" s="13" t="s">
        <v>148</v>
      </c>
      <c r="B1097" s="8" t="s">
        <v>78</v>
      </c>
      <c r="C1097" s="14" t="s">
        <v>64</v>
      </c>
      <c r="D1097" s="8">
        <v>2016</v>
      </c>
      <c r="E1097" s="14">
        <v>2016</v>
      </c>
      <c r="F1097" s="14" t="s">
        <v>105</v>
      </c>
      <c r="G1097" s="14"/>
      <c r="H1097" s="11">
        <v>0.1938</v>
      </c>
      <c r="I1097" s="11">
        <v>0.2823</v>
      </c>
      <c r="J1097" s="11">
        <v>0.29239999999999999</v>
      </c>
      <c r="K1097" s="11">
        <v>0.32929999999999998</v>
      </c>
    </row>
    <row r="1098" spans="1:11">
      <c r="A1098" s="13" t="s">
        <v>149</v>
      </c>
      <c r="B1098" s="8" t="s">
        <v>78</v>
      </c>
      <c r="C1098" s="14" t="s">
        <v>64</v>
      </c>
      <c r="D1098" s="8">
        <v>2016</v>
      </c>
      <c r="E1098" s="14">
        <v>2016</v>
      </c>
      <c r="F1098" s="14" t="s">
        <v>105</v>
      </c>
      <c r="G1098" s="14"/>
      <c r="H1098" s="11">
        <v>0.12859999999999999</v>
      </c>
      <c r="I1098" s="11">
        <v>0.1857</v>
      </c>
      <c r="J1098" s="11">
        <v>0.31430000000000002</v>
      </c>
      <c r="K1098" s="11">
        <v>0.34289999999999998</v>
      </c>
    </row>
    <row r="1099" spans="1:11">
      <c r="A1099" s="13" t="s">
        <v>150</v>
      </c>
      <c r="B1099" s="8" t="s">
        <v>78</v>
      </c>
      <c r="C1099" s="14" t="s">
        <v>64</v>
      </c>
      <c r="D1099" s="8">
        <v>2016</v>
      </c>
      <c r="E1099" s="14">
        <v>2016</v>
      </c>
      <c r="F1099" s="14" t="s">
        <v>105</v>
      </c>
      <c r="G1099" s="14"/>
      <c r="H1099" s="11">
        <v>1.4199999999999999E-2</v>
      </c>
      <c r="I1099" s="11">
        <v>8.5099999999999995E-2</v>
      </c>
      <c r="J1099" s="11">
        <v>0.17019999999999999</v>
      </c>
      <c r="K1099" s="11">
        <v>0.17019999999999999</v>
      </c>
    </row>
    <row r="1100" spans="1:11">
      <c r="A1100" s="13" t="s">
        <v>151</v>
      </c>
      <c r="B1100" s="8" t="s">
        <v>78</v>
      </c>
      <c r="C1100" s="14" t="s">
        <v>64</v>
      </c>
      <c r="D1100" s="8">
        <v>2016</v>
      </c>
      <c r="E1100" s="14">
        <v>2016</v>
      </c>
      <c r="F1100" s="14" t="s">
        <v>105</v>
      </c>
      <c r="G1100" s="14"/>
      <c r="H1100" s="11">
        <v>0.222</v>
      </c>
      <c r="I1100" s="11">
        <v>0.3306</v>
      </c>
      <c r="J1100" s="11">
        <v>0.24679999999999999</v>
      </c>
      <c r="K1100" s="11">
        <v>0.29710000000000003</v>
      </c>
    </row>
    <row r="1101" spans="1:11">
      <c r="A1101" s="13" t="s">
        <v>152</v>
      </c>
      <c r="B1101" s="8" t="s">
        <v>78</v>
      </c>
      <c r="C1101" s="14" t="s">
        <v>64</v>
      </c>
      <c r="D1101" s="8">
        <v>2016</v>
      </c>
      <c r="E1101" s="14">
        <v>2016</v>
      </c>
      <c r="F1101" s="14" t="s">
        <v>105</v>
      </c>
      <c r="G1101" s="14"/>
      <c r="H1101" s="11">
        <v>0.10310000000000001</v>
      </c>
      <c r="I1101" s="11">
        <v>0.1825</v>
      </c>
      <c r="J1101" s="11">
        <v>0.24329999999999999</v>
      </c>
      <c r="K1101" s="11">
        <v>0.28350000000000003</v>
      </c>
    </row>
    <row r="1102" spans="1:11">
      <c r="A1102" s="13" t="s">
        <v>153</v>
      </c>
      <c r="B1102" s="8" t="s">
        <v>78</v>
      </c>
      <c r="C1102" s="14" t="s">
        <v>64</v>
      </c>
      <c r="D1102" s="8">
        <v>2016</v>
      </c>
      <c r="E1102" s="14">
        <v>2016</v>
      </c>
      <c r="F1102" s="14" t="s">
        <v>105</v>
      </c>
      <c r="G1102" s="14"/>
      <c r="H1102" s="11">
        <v>9.5199999999999993E-2</v>
      </c>
      <c r="I1102" s="11">
        <v>0.17660000000000001</v>
      </c>
      <c r="J1102" s="11">
        <v>0.18440000000000001</v>
      </c>
      <c r="K1102" s="11">
        <v>0.2165</v>
      </c>
    </row>
    <row r="1103" spans="1:11">
      <c r="A1103" s="13" t="s">
        <v>154</v>
      </c>
      <c r="B1103" s="8" t="s">
        <v>77</v>
      </c>
      <c r="C1103" s="14" t="s">
        <v>64</v>
      </c>
      <c r="D1103" s="8">
        <v>2016</v>
      </c>
      <c r="E1103" s="14">
        <v>2016</v>
      </c>
      <c r="F1103" s="14" t="s">
        <v>105</v>
      </c>
      <c r="G1103" s="14"/>
      <c r="H1103" s="11">
        <v>0.1099</v>
      </c>
      <c r="I1103" s="11">
        <v>0.19980000000000001</v>
      </c>
      <c r="J1103" s="11">
        <v>7.9500000000000001E-2</v>
      </c>
      <c r="K1103" s="11">
        <v>0.12279999999999999</v>
      </c>
    </row>
    <row r="1104" spans="1:11">
      <c r="A1104" s="13" t="s">
        <v>155</v>
      </c>
      <c r="B1104" s="8" t="s">
        <v>77</v>
      </c>
      <c r="C1104" s="14" t="s">
        <v>64</v>
      </c>
      <c r="D1104" s="8">
        <v>2016</v>
      </c>
      <c r="E1104" s="14">
        <v>2016</v>
      </c>
      <c r="F1104" s="14" t="s">
        <v>105</v>
      </c>
      <c r="G1104" s="14"/>
      <c r="H1104" s="11">
        <v>7.8100000000000003E-2</v>
      </c>
      <c r="I1104" s="11">
        <v>0.15279999999999999</v>
      </c>
      <c r="J1104" s="11">
        <v>5.3499999999999999E-2</v>
      </c>
      <c r="K1104" s="11">
        <v>8.1199999999999994E-2</v>
      </c>
    </row>
    <row r="1105" spans="1:11">
      <c r="A1105" s="13" t="s">
        <v>156</v>
      </c>
      <c r="B1105" s="8" t="s">
        <v>78</v>
      </c>
      <c r="C1105" s="14" t="s">
        <v>64</v>
      </c>
      <c r="D1105" s="8">
        <v>2016</v>
      </c>
      <c r="E1105" s="14">
        <v>2016</v>
      </c>
      <c r="F1105" s="14" t="s">
        <v>105</v>
      </c>
      <c r="G1105" s="14"/>
      <c r="H1105" s="11">
        <v>0.1023</v>
      </c>
      <c r="I1105" s="11">
        <v>0.19889999999999999</v>
      </c>
      <c r="J1105" s="11">
        <v>0.17050000000000001</v>
      </c>
      <c r="K1105" s="11">
        <v>0.20170000000000002</v>
      </c>
    </row>
    <row r="1106" spans="1:11">
      <c r="A1106" s="13" t="s">
        <v>157</v>
      </c>
      <c r="B1106" s="8" t="s">
        <v>78</v>
      </c>
      <c r="C1106" s="14" t="s">
        <v>64</v>
      </c>
      <c r="D1106" s="8">
        <v>2016</v>
      </c>
      <c r="E1106" s="14">
        <v>2016</v>
      </c>
      <c r="F1106" s="14" t="s">
        <v>105</v>
      </c>
      <c r="G1106" s="14"/>
      <c r="H1106" s="11">
        <v>0.1691</v>
      </c>
      <c r="I1106" s="11">
        <v>0.25769999999999998</v>
      </c>
      <c r="J1106" s="11">
        <v>0.20749999999999999</v>
      </c>
      <c r="K1106" s="11">
        <v>0.24010000000000001</v>
      </c>
    </row>
    <row r="1107" spans="1:11">
      <c r="A1107" s="13" t="s">
        <v>158</v>
      </c>
      <c r="B1107" s="8" t="s">
        <v>77</v>
      </c>
      <c r="C1107" s="14" t="s">
        <v>64</v>
      </c>
      <c r="D1107" s="8">
        <v>2016</v>
      </c>
      <c r="E1107" s="14">
        <v>2016</v>
      </c>
      <c r="F1107" s="14" t="s">
        <v>105</v>
      </c>
      <c r="G1107" s="14"/>
      <c r="H1107" s="11">
        <v>0.12869999999999998</v>
      </c>
      <c r="I1107" s="11">
        <v>0.22020000000000001</v>
      </c>
      <c r="J1107" s="11">
        <v>8.5099999999999995E-2</v>
      </c>
      <c r="K1107" s="11">
        <v>0.129</v>
      </c>
    </row>
    <row r="1108" spans="1:11">
      <c r="A1108" s="13" t="s">
        <v>159</v>
      </c>
      <c r="B1108" s="8" t="s">
        <v>78</v>
      </c>
      <c r="C1108" s="14" t="s">
        <v>64</v>
      </c>
      <c r="D1108" s="8">
        <v>2016</v>
      </c>
      <c r="E1108" s="14">
        <v>2016</v>
      </c>
      <c r="F1108" s="14" t="s">
        <v>105</v>
      </c>
      <c r="G1108" s="14"/>
      <c r="H1108" s="11">
        <v>0.14949999999999999</v>
      </c>
      <c r="I1108" s="11">
        <v>0.23260000000000003</v>
      </c>
      <c r="J1108" s="11">
        <v>0.32390000000000002</v>
      </c>
      <c r="K1108" s="11">
        <v>0.36049999999999999</v>
      </c>
    </row>
    <row r="1109" spans="1:11">
      <c r="A1109" s="13" t="s">
        <v>160</v>
      </c>
      <c r="B1109" s="8" t="s">
        <v>78</v>
      </c>
      <c r="C1109" s="14" t="s">
        <v>64</v>
      </c>
      <c r="D1109" s="8">
        <v>2016</v>
      </c>
      <c r="E1109" s="14">
        <v>2016</v>
      </c>
      <c r="F1109" s="14" t="s">
        <v>105</v>
      </c>
      <c r="G1109" s="14"/>
      <c r="H1109" s="11">
        <v>0.2263</v>
      </c>
      <c r="I1109" s="11">
        <v>0.312</v>
      </c>
      <c r="J1109" s="11">
        <v>0.25719999999999998</v>
      </c>
      <c r="K1109" s="11">
        <v>0.28920000000000001</v>
      </c>
    </row>
    <row r="1110" spans="1:11">
      <c r="A1110" s="13" t="s">
        <v>161</v>
      </c>
      <c r="B1110" s="8" t="s">
        <v>77</v>
      </c>
      <c r="C1110" s="14" t="s">
        <v>64</v>
      </c>
      <c r="D1110" s="8">
        <v>2016</v>
      </c>
      <c r="E1110" s="14">
        <v>2016</v>
      </c>
      <c r="F1110" s="14" t="s">
        <v>105</v>
      </c>
      <c r="G1110" s="14"/>
      <c r="H1110" s="11">
        <v>0.1195</v>
      </c>
      <c r="I1110" s="11">
        <v>0.21059999999999998</v>
      </c>
      <c r="J1110" s="11">
        <v>6.9699999999999998E-2</v>
      </c>
      <c r="K1110" s="11">
        <v>0.1103</v>
      </c>
    </row>
    <row r="1111" spans="1:11">
      <c r="A1111" s="13" t="s">
        <v>162</v>
      </c>
      <c r="B1111" s="8" t="s">
        <v>77</v>
      </c>
      <c r="C1111" s="14" t="s">
        <v>64</v>
      </c>
      <c r="D1111" s="8">
        <v>2016</v>
      </c>
      <c r="E1111" s="14">
        <v>2016</v>
      </c>
      <c r="F1111" s="14" t="s">
        <v>105</v>
      </c>
      <c r="G1111" s="14"/>
      <c r="H1111" s="11">
        <v>0.1066</v>
      </c>
      <c r="I1111" s="11">
        <v>0.1961</v>
      </c>
      <c r="J1111" s="11">
        <v>8.8900000000000007E-2</v>
      </c>
      <c r="K1111" s="11">
        <v>0.12429999999999999</v>
      </c>
    </row>
    <row r="1112" spans="1:11">
      <c r="A1112" s="13" t="s">
        <v>163</v>
      </c>
      <c r="B1112" s="8" t="s">
        <v>78</v>
      </c>
      <c r="C1112" s="14" t="s">
        <v>64</v>
      </c>
      <c r="D1112" s="8">
        <v>2016</v>
      </c>
      <c r="E1112" s="14">
        <v>2016</v>
      </c>
      <c r="F1112" s="14" t="s">
        <v>105</v>
      </c>
      <c r="G1112" s="14"/>
      <c r="H1112" s="11">
        <v>0.17519999999999999</v>
      </c>
      <c r="I1112" s="11">
        <v>0.25659999999999999</v>
      </c>
      <c r="J1112" s="11">
        <v>0.28309999999999996</v>
      </c>
      <c r="K1112" s="11">
        <v>0.31290000000000001</v>
      </c>
    </row>
    <row r="1113" spans="1:11">
      <c r="A1113" s="13" t="s">
        <v>164</v>
      </c>
      <c r="B1113" s="8" t="s">
        <v>77</v>
      </c>
      <c r="C1113" s="14" t="s">
        <v>64</v>
      </c>
      <c r="D1113" s="8">
        <v>2016</v>
      </c>
      <c r="E1113" s="14">
        <v>2016</v>
      </c>
      <c r="F1113" s="14" t="s">
        <v>105</v>
      </c>
      <c r="G1113" s="14"/>
      <c r="H1113" s="11">
        <v>0.08</v>
      </c>
      <c r="I1113" s="11">
        <v>0.15759999999999999</v>
      </c>
      <c r="J1113" s="11">
        <v>6.3700000000000007E-2</v>
      </c>
      <c r="K1113" s="11">
        <v>0.10050000000000001</v>
      </c>
    </row>
    <row r="1114" spans="1:11">
      <c r="A1114" s="13" t="s">
        <v>165</v>
      </c>
      <c r="B1114" s="8" t="s">
        <v>77</v>
      </c>
      <c r="C1114" s="14" t="s">
        <v>64</v>
      </c>
      <c r="D1114" s="8">
        <v>2016</v>
      </c>
      <c r="E1114" s="14">
        <v>2016</v>
      </c>
      <c r="F1114" s="14" t="s">
        <v>105</v>
      </c>
      <c r="G1114" s="14"/>
      <c r="H1114" s="11">
        <v>0.10279999999999999</v>
      </c>
      <c r="I1114" s="11">
        <v>0.19489999999999999</v>
      </c>
      <c r="J1114" s="11">
        <v>7.2999999999999995E-2</v>
      </c>
      <c r="K1114" s="11">
        <v>0.10980000000000001</v>
      </c>
    </row>
    <row r="1115" spans="1:11">
      <c r="A1115" s="13" t="s">
        <v>166</v>
      </c>
      <c r="B1115" s="8" t="s">
        <v>77</v>
      </c>
      <c r="C1115" s="14" t="s">
        <v>64</v>
      </c>
      <c r="D1115" s="8">
        <v>2016</v>
      </c>
      <c r="E1115" s="14">
        <v>2016</v>
      </c>
      <c r="F1115" s="14" t="s">
        <v>105</v>
      </c>
      <c r="G1115" s="14"/>
      <c r="H1115" s="11">
        <v>8.8599999999999998E-2</v>
      </c>
      <c r="I1115" s="11">
        <v>0.19039999999999999</v>
      </c>
      <c r="J1115" s="11">
        <v>6.5500000000000003E-2</v>
      </c>
      <c r="K1115" s="11">
        <v>0.1133</v>
      </c>
    </row>
    <row r="1116" spans="1:11">
      <c r="A1116" s="13" t="s">
        <v>167</v>
      </c>
      <c r="B1116" s="8" t="s">
        <v>77</v>
      </c>
      <c r="C1116" s="14" t="s">
        <v>64</v>
      </c>
      <c r="D1116" s="8">
        <v>2016</v>
      </c>
      <c r="E1116" s="14">
        <v>2016</v>
      </c>
      <c r="F1116" s="14" t="s">
        <v>105</v>
      </c>
      <c r="G1116" s="14"/>
      <c r="H1116" s="11">
        <v>1.9199999999999998E-2</v>
      </c>
      <c r="I1116" s="11">
        <v>0.10580000000000001</v>
      </c>
      <c r="J1116" s="11">
        <v>8.199999999999999E-3</v>
      </c>
      <c r="K1116" s="11">
        <v>4.0899999999999999E-2</v>
      </c>
    </row>
    <row r="1117" spans="1:11">
      <c r="A1117" s="13" t="s">
        <v>168</v>
      </c>
      <c r="B1117" s="8" t="s">
        <v>77</v>
      </c>
      <c r="C1117" s="14" t="s">
        <v>64</v>
      </c>
      <c r="D1117" s="8">
        <v>2016</v>
      </c>
      <c r="E1117" s="14">
        <v>2016</v>
      </c>
      <c r="F1117" s="14" t="s">
        <v>105</v>
      </c>
      <c r="G1117" s="14"/>
      <c r="H1117" s="11">
        <v>1.29E-2</v>
      </c>
      <c r="I1117" s="11">
        <v>0.1105</v>
      </c>
      <c r="J1117" s="11">
        <v>4.7999999999999996E-3</v>
      </c>
      <c r="K1117" s="11">
        <v>5.4600000000000003E-2</v>
      </c>
    </row>
    <row r="1118" spans="1:11">
      <c r="A1118" s="13" t="s">
        <v>169</v>
      </c>
      <c r="B1118" s="8" t="s">
        <v>78</v>
      </c>
      <c r="C1118" s="14" t="s">
        <v>64</v>
      </c>
      <c r="D1118" s="8">
        <v>2016</v>
      </c>
      <c r="E1118" s="14">
        <v>2016</v>
      </c>
      <c r="F1118" s="14" t="s">
        <v>105</v>
      </c>
      <c r="G1118" s="14"/>
      <c r="H1118" s="11">
        <v>0.14369999999999999</v>
      </c>
      <c r="I1118" s="11">
        <v>0.23089999999999999</v>
      </c>
      <c r="J1118" s="11">
        <v>0.26789999999999997</v>
      </c>
      <c r="K1118" s="11">
        <v>0.30230000000000001</v>
      </c>
    </row>
    <row r="1119" spans="1:11">
      <c r="A1119" s="13" t="s">
        <v>170</v>
      </c>
      <c r="B1119" s="8" t="s">
        <v>78</v>
      </c>
      <c r="C1119" s="14" t="s">
        <v>64</v>
      </c>
      <c r="D1119" s="8">
        <v>2016</v>
      </c>
      <c r="E1119" s="14">
        <v>2016</v>
      </c>
      <c r="F1119" s="14" t="s">
        <v>105</v>
      </c>
      <c r="G1119" s="14"/>
      <c r="H1119" s="11">
        <v>0.10529999999999999</v>
      </c>
      <c r="I1119" s="11">
        <v>0.18420000000000003</v>
      </c>
      <c r="J1119" s="11">
        <v>0.10529999999999999</v>
      </c>
      <c r="K1119" s="11">
        <v>0.10529999999999999</v>
      </c>
    </row>
    <row r="1120" spans="1:11">
      <c r="A1120" s="13" t="s">
        <v>171</v>
      </c>
      <c r="B1120" s="8" t="s">
        <v>78</v>
      </c>
      <c r="C1120" s="14" t="s">
        <v>64</v>
      </c>
      <c r="D1120" s="8">
        <v>2016</v>
      </c>
      <c r="E1120" s="14">
        <v>2016</v>
      </c>
      <c r="F1120" s="14" t="s">
        <v>105</v>
      </c>
      <c r="G1120" s="14"/>
      <c r="H1120" s="11">
        <v>0.13849999999999998</v>
      </c>
      <c r="I1120" s="11">
        <v>0.20170000000000002</v>
      </c>
      <c r="J1120" s="11">
        <v>0.38880000000000003</v>
      </c>
      <c r="K1120" s="11">
        <v>0.4204</v>
      </c>
    </row>
    <row r="1121" spans="1:11">
      <c r="A1121" s="13" t="s">
        <v>172</v>
      </c>
      <c r="B1121" s="8" t="s">
        <v>77</v>
      </c>
      <c r="C1121" s="14" t="s">
        <v>64</v>
      </c>
      <c r="D1121" s="8">
        <v>2016</v>
      </c>
      <c r="E1121" s="14">
        <v>2016</v>
      </c>
      <c r="F1121" s="14" t="s">
        <v>105</v>
      </c>
      <c r="G1121" s="14"/>
      <c r="H1121" s="11">
        <v>1.18E-2</v>
      </c>
      <c r="I1121" s="11">
        <v>0.1197</v>
      </c>
      <c r="J1121" s="11">
        <v>4.0999999999999995E-3</v>
      </c>
      <c r="K1121" s="11">
        <v>4.2699999999999995E-2</v>
      </c>
    </row>
    <row r="1122" spans="1:11">
      <c r="A1122" s="13" t="s">
        <v>173</v>
      </c>
      <c r="B1122" s="8" t="s">
        <v>77</v>
      </c>
      <c r="C1122" s="14" t="s">
        <v>64</v>
      </c>
      <c r="D1122" s="8">
        <v>2016</v>
      </c>
      <c r="E1122" s="14">
        <v>2016</v>
      </c>
      <c r="F1122" s="14" t="s">
        <v>105</v>
      </c>
      <c r="G1122" s="14"/>
      <c r="H1122" s="11">
        <v>0.11130000000000001</v>
      </c>
      <c r="I1122" s="11">
        <v>0.21739999999999998</v>
      </c>
      <c r="J1122" s="11">
        <v>7.2000000000000008E-2</v>
      </c>
      <c r="K1122" s="11">
        <v>0.1191</v>
      </c>
    </row>
    <row r="1123" spans="1:11">
      <c r="A1123" s="13" t="s">
        <v>174</v>
      </c>
      <c r="B1123" s="8" t="s">
        <v>78</v>
      </c>
      <c r="C1123" s="14" t="s">
        <v>64</v>
      </c>
      <c r="D1123" s="8">
        <v>2016</v>
      </c>
      <c r="E1123" s="14">
        <v>2016</v>
      </c>
      <c r="F1123" s="14" t="s">
        <v>105</v>
      </c>
      <c r="G1123" s="14"/>
      <c r="H1123" s="11">
        <v>0.18079999999999999</v>
      </c>
      <c r="I1123" s="11">
        <v>0.27129999999999999</v>
      </c>
      <c r="J1123" s="11">
        <v>0.2505</v>
      </c>
      <c r="K1123" s="11">
        <v>0.29249999999999998</v>
      </c>
    </row>
    <row r="1124" spans="1:11">
      <c r="A1124" s="13" t="s">
        <v>175</v>
      </c>
      <c r="B1124" s="8" t="s">
        <v>78</v>
      </c>
      <c r="C1124" s="14" t="s">
        <v>64</v>
      </c>
      <c r="D1124" s="8">
        <v>2016</v>
      </c>
      <c r="E1124" s="14">
        <v>2016</v>
      </c>
      <c r="F1124" s="14" t="s">
        <v>105</v>
      </c>
      <c r="G1124" s="14"/>
      <c r="H1124" s="11">
        <v>0.20980000000000001</v>
      </c>
      <c r="I1124" s="11">
        <v>0.28920000000000001</v>
      </c>
      <c r="J1124" s="11">
        <v>0.28239999999999998</v>
      </c>
      <c r="K1124" s="11">
        <v>0.31140000000000001</v>
      </c>
    </row>
    <row r="1125" spans="1:11">
      <c r="A1125" s="13" t="s">
        <v>176</v>
      </c>
      <c r="B1125" s="8" t="s">
        <v>78</v>
      </c>
      <c r="C1125" s="14" t="s">
        <v>64</v>
      </c>
      <c r="D1125" s="8">
        <v>2016</v>
      </c>
      <c r="E1125" s="14">
        <v>2016</v>
      </c>
      <c r="F1125" s="14" t="s">
        <v>105</v>
      </c>
      <c r="G1125" s="14"/>
      <c r="H1125" s="11">
        <v>0.14880000000000002</v>
      </c>
      <c r="I1125" s="11">
        <v>0.24710000000000001</v>
      </c>
      <c r="J1125" s="11">
        <v>0.21489999999999998</v>
      </c>
      <c r="K1125" s="11">
        <v>0.23719999999999999</v>
      </c>
    </row>
    <row r="1126" spans="1:11">
      <c r="A1126" s="13" t="s">
        <v>177</v>
      </c>
      <c r="B1126" s="8" t="s">
        <v>78</v>
      </c>
      <c r="C1126" s="14" t="s">
        <v>64</v>
      </c>
      <c r="D1126" s="8">
        <v>2016</v>
      </c>
      <c r="E1126" s="14">
        <v>2016</v>
      </c>
      <c r="F1126" s="14" t="s">
        <v>105</v>
      </c>
      <c r="G1126" s="14"/>
      <c r="H1126" s="11">
        <v>4.87E-2</v>
      </c>
      <c r="I1126" s="11">
        <v>0.1201</v>
      </c>
      <c r="J1126" s="11">
        <v>0.2273</v>
      </c>
      <c r="K1126" s="11">
        <v>0.25</v>
      </c>
    </row>
    <row r="1127" spans="1:11">
      <c r="A1127" s="13" t="s">
        <v>178</v>
      </c>
      <c r="B1127" s="8" t="s">
        <v>77</v>
      </c>
      <c r="C1127" s="14" t="s">
        <v>64</v>
      </c>
      <c r="D1127" s="8">
        <v>2016</v>
      </c>
      <c r="E1127" s="14">
        <v>2016</v>
      </c>
      <c r="F1127" s="14" t="s">
        <v>105</v>
      </c>
      <c r="G1127" s="14"/>
      <c r="H1127" s="11">
        <v>0.20610000000000001</v>
      </c>
      <c r="I1127" s="11">
        <v>0.34279999999999999</v>
      </c>
      <c r="J1127" s="11">
        <v>0.15460000000000002</v>
      </c>
      <c r="K1127" s="11">
        <v>0.21710000000000002</v>
      </c>
    </row>
    <row r="1128" spans="1:11">
      <c r="A1128" s="13" t="s">
        <v>179</v>
      </c>
      <c r="B1128" s="8" t="s">
        <v>78</v>
      </c>
      <c r="C1128" s="14" t="s">
        <v>64</v>
      </c>
      <c r="D1128" s="8">
        <v>2016</v>
      </c>
      <c r="E1128" s="14">
        <v>2016</v>
      </c>
      <c r="F1128" s="14" t="s">
        <v>105</v>
      </c>
      <c r="G1128" s="14"/>
      <c r="H1128" s="11">
        <v>8.8699999999999987E-2</v>
      </c>
      <c r="I1128" s="11">
        <v>0.1787</v>
      </c>
      <c r="J1128" s="11">
        <v>0.18</v>
      </c>
      <c r="K1128" s="11">
        <v>0.2104</v>
      </c>
    </row>
    <row r="1129" spans="1:11">
      <c r="A1129" s="13" t="s">
        <v>180</v>
      </c>
      <c r="B1129" s="8" t="s">
        <v>77</v>
      </c>
      <c r="C1129" s="14" t="s">
        <v>64</v>
      </c>
      <c r="D1129" s="8">
        <v>2016</v>
      </c>
      <c r="E1129" s="14">
        <v>2016</v>
      </c>
      <c r="F1129" s="14" t="s">
        <v>105</v>
      </c>
      <c r="G1129" s="14"/>
      <c r="H1129" s="11">
        <v>0.15390000000000001</v>
      </c>
      <c r="I1129" s="11">
        <v>0.2752</v>
      </c>
      <c r="J1129" s="11">
        <v>0.1211</v>
      </c>
      <c r="K1129" s="11">
        <v>0.1686</v>
      </c>
    </row>
    <row r="1130" spans="1:11">
      <c r="A1130" s="13" t="s">
        <v>181</v>
      </c>
      <c r="B1130" s="8" t="s">
        <v>77</v>
      </c>
      <c r="C1130" s="14" t="s">
        <v>64</v>
      </c>
      <c r="D1130" s="8">
        <v>2016</v>
      </c>
      <c r="E1130" s="14">
        <v>2016</v>
      </c>
      <c r="F1130" s="14" t="s">
        <v>105</v>
      </c>
      <c r="G1130" s="14"/>
      <c r="H1130" s="11">
        <v>0.12470000000000001</v>
      </c>
      <c r="I1130" s="11">
        <v>0.22489999999999999</v>
      </c>
      <c r="J1130" s="11">
        <v>9.1799999999999993E-2</v>
      </c>
      <c r="K1130" s="11">
        <v>0.14660000000000001</v>
      </c>
    </row>
    <row r="1131" spans="1:11">
      <c r="A1131" s="13" t="s">
        <v>182</v>
      </c>
      <c r="B1131" s="8" t="s">
        <v>78</v>
      </c>
      <c r="C1131" s="14" t="s">
        <v>64</v>
      </c>
      <c r="D1131" s="8">
        <v>2016</v>
      </c>
      <c r="E1131" s="14">
        <v>2016</v>
      </c>
      <c r="F1131" s="14" t="s">
        <v>105</v>
      </c>
      <c r="G1131" s="14"/>
      <c r="H1131" s="11">
        <v>0.19219999999999998</v>
      </c>
      <c r="I1131" s="11">
        <v>0.26789999999999997</v>
      </c>
      <c r="J1131" s="11">
        <v>0.34409999999999996</v>
      </c>
      <c r="K1131" s="11">
        <v>0.37180000000000002</v>
      </c>
    </row>
    <row r="1132" spans="1:11">
      <c r="A1132" s="56" t="s">
        <v>183</v>
      </c>
      <c r="B1132" s="8" t="s">
        <v>66</v>
      </c>
      <c r="C1132" s="14" t="s">
        <v>65</v>
      </c>
      <c r="D1132" s="8">
        <v>2016</v>
      </c>
      <c r="E1132" s="14">
        <v>2017</v>
      </c>
      <c r="F1132" s="14" t="s">
        <v>105</v>
      </c>
      <c r="G1132" s="8"/>
      <c r="H1132" s="11">
        <v>0.1525</v>
      </c>
      <c r="I1132" s="11">
        <v>0.25609999999999999</v>
      </c>
      <c r="J1132" s="11">
        <v>0.18390000000000001</v>
      </c>
      <c r="K1132" s="11">
        <v>0.22370000000000001</v>
      </c>
    </row>
    <row r="1133" spans="1:11">
      <c r="A1133" s="56" t="s">
        <v>184</v>
      </c>
      <c r="B1133" s="8" t="s">
        <v>77</v>
      </c>
      <c r="C1133" s="14" t="s">
        <v>65</v>
      </c>
      <c r="D1133" s="8">
        <v>2016</v>
      </c>
      <c r="E1133" s="14">
        <v>2017</v>
      </c>
      <c r="F1133" s="14" t="s">
        <v>105</v>
      </c>
      <c r="G1133" s="8"/>
      <c r="H1133" s="11">
        <v>0.1142</v>
      </c>
      <c r="I1133" s="11">
        <v>0.2208</v>
      </c>
      <c r="J1133" s="11">
        <v>8.8200000000000001E-2</v>
      </c>
      <c r="K1133" s="11">
        <v>0.14730000000000001</v>
      </c>
    </row>
    <row r="1134" spans="1:11">
      <c r="A1134" s="56" t="s">
        <v>185</v>
      </c>
      <c r="B1134" s="8" t="s">
        <v>78</v>
      </c>
      <c r="C1134" s="14" t="s">
        <v>65</v>
      </c>
      <c r="D1134" s="8">
        <v>2016</v>
      </c>
      <c r="E1134" s="14">
        <v>2017</v>
      </c>
      <c r="F1134" s="14" t="s">
        <v>105</v>
      </c>
      <c r="G1134" s="8"/>
      <c r="H1134" s="11">
        <v>0</v>
      </c>
      <c r="I1134" s="11">
        <v>6.25E-2</v>
      </c>
      <c r="J1134" s="11">
        <v>6.25E-2</v>
      </c>
      <c r="K1134" s="11">
        <v>0.125</v>
      </c>
    </row>
    <row r="1135" spans="1:11">
      <c r="A1135" s="56" t="s">
        <v>186</v>
      </c>
      <c r="B1135" s="8" t="s">
        <v>78</v>
      </c>
      <c r="C1135" s="14" t="s">
        <v>65</v>
      </c>
      <c r="D1135" s="8">
        <v>2016</v>
      </c>
      <c r="E1135" s="14">
        <v>2017</v>
      </c>
      <c r="F1135" s="14" t="s">
        <v>105</v>
      </c>
      <c r="G1135" s="8"/>
      <c r="H1135" s="11">
        <v>8.3299999999999999E-2</v>
      </c>
      <c r="I1135" s="11">
        <v>0.17420000000000002</v>
      </c>
      <c r="J1135" s="11">
        <v>0.23480000000000001</v>
      </c>
      <c r="K1135" s="11">
        <v>0.26519999999999999</v>
      </c>
    </row>
    <row r="1136" spans="1:11">
      <c r="A1136" s="56" t="s">
        <v>187</v>
      </c>
      <c r="B1136" s="8" t="s">
        <v>78</v>
      </c>
      <c r="C1136" s="14" t="s">
        <v>65</v>
      </c>
      <c r="D1136" s="8">
        <v>2016</v>
      </c>
      <c r="E1136" s="14">
        <v>2017</v>
      </c>
      <c r="F1136" s="14" t="s">
        <v>105</v>
      </c>
      <c r="G1136" s="8"/>
      <c r="H1136" s="11">
        <v>0.1583</v>
      </c>
      <c r="I1136" s="11">
        <v>0.25069999999999998</v>
      </c>
      <c r="J1136" s="11">
        <v>0.2462</v>
      </c>
      <c r="K1136" s="11">
        <v>0.2833</v>
      </c>
    </row>
    <row r="1137" spans="1:11">
      <c r="A1137" s="56" t="s">
        <v>188</v>
      </c>
      <c r="B1137" s="8" t="s">
        <v>78</v>
      </c>
      <c r="C1137" s="14" t="s">
        <v>65</v>
      </c>
      <c r="D1137" s="8">
        <v>2016</v>
      </c>
      <c r="E1137" s="14">
        <v>2017</v>
      </c>
      <c r="F1137" s="14" t="s">
        <v>105</v>
      </c>
      <c r="G1137" s="8"/>
      <c r="H1137" s="11">
        <v>8.900000000000001E-2</v>
      </c>
      <c r="I1137" s="11">
        <v>0.1764</v>
      </c>
      <c r="J1137" s="11">
        <v>0.375</v>
      </c>
      <c r="K1137" s="11">
        <v>0.41100000000000003</v>
      </c>
    </row>
    <row r="1138" spans="1:11">
      <c r="A1138" s="56" t="s">
        <v>189</v>
      </c>
      <c r="B1138" s="8" t="s">
        <v>78</v>
      </c>
      <c r="C1138" s="14" t="s">
        <v>65</v>
      </c>
      <c r="D1138" s="8">
        <v>2016</v>
      </c>
      <c r="E1138" s="14">
        <v>2017</v>
      </c>
      <c r="F1138" s="14" t="s">
        <v>105</v>
      </c>
      <c r="G1138" s="8"/>
      <c r="H1138" s="11">
        <v>0.11210000000000001</v>
      </c>
      <c r="I1138" s="11">
        <v>0.16820000000000002</v>
      </c>
      <c r="J1138" s="11">
        <v>0.2944</v>
      </c>
      <c r="K1138" s="11">
        <v>0.31780000000000003</v>
      </c>
    </row>
    <row r="1139" spans="1:11">
      <c r="A1139" s="56" t="s">
        <v>190</v>
      </c>
      <c r="B1139" s="8" t="s">
        <v>77</v>
      </c>
      <c r="C1139" s="14" t="s">
        <v>65</v>
      </c>
      <c r="D1139" s="8">
        <v>2016</v>
      </c>
      <c r="E1139" s="14">
        <v>2017</v>
      </c>
      <c r="F1139" s="14" t="s">
        <v>105</v>
      </c>
      <c r="G1139" s="8"/>
      <c r="H1139" s="11">
        <v>8.8300000000000003E-2</v>
      </c>
      <c r="I1139" s="11">
        <v>0.18359999999999999</v>
      </c>
      <c r="J1139" s="11">
        <v>6.4699999999999994E-2</v>
      </c>
      <c r="K1139" s="11">
        <v>0.106</v>
      </c>
    </row>
    <row r="1140" spans="1:11">
      <c r="A1140" s="56" t="s">
        <v>191</v>
      </c>
      <c r="B1140" s="8" t="s">
        <v>78</v>
      </c>
      <c r="C1140" s="14" t="s">
        <v>65</v>
      </c>
      <c r="D1140" s="8">
        <v>2016</v>
      </c>
      <c r="E1140" s="14">
        <v>2017</v>
      </c>
      <c r="F1140" s="14" t="s">
        <v>105</v>
      </c>
      <c r="G1140" s="8"/>
      <c r="H1140" s="11">
        <v>0.21729999999999999</v>
      </c>
      <c r="I1140" s="11">
        <v>0.29680000000000001</v>
      </c>
      <c r="J1140" s="11">
        <v>0.43640000000000001</v>
      </c>
      <c r="K1140" s="11">
        <v>0.46110000000000001</v>
      </c>
    </row>
    <row r="1141" spans="1:11">
      <c r="A1141" s="56" t="s">
        <v>192</v>
      </c>
      <c r="B1141" s="8" t="s">
        <v>78</v>
      </c>
      <c r="C1141" s="14" t="s">
        <v>65</v>
      </c>
      <c r="D1141" s="8">
        <v>2016</v>
      </c>
      <c r="E1141" s="14">
        <v>2017</v>
      </c>
      <c r="F1141" s="14" t="s">
        <v>105</v>
      </c>
      <c r="G1141" s="8"/>
      <c r="H1141" s="11">
        <v>0.15640000000000001</v>
      </c>
      <c r="I1141" s="11">
        <v>0.24729999999999999</v>
      </c>
      <c r="J1141" s="11">
        <v>0.25409999999999999</v>
      </c>
      <c r="K1141" s="11">
        <v>0.28350000000000003</v>
      </c>
    </row>
    <row r="1142" spans="1:11">
      <c r="A1142" s="13" t="s">
        <v>134</v>
      </c>
      <c r="B1142" s="8" t="s">
        <v>77</v>
      </c>
      <c r="C1142" s="14" t="s">
        <v>65</v>
      </c>
      <c r="D1142" s="8">
        <v>2016</v>
      </c>
      <c r="E1142" s="14">
        <v>2017</v>
      </c>
      <c r="F1142" s="14" t="s">
        <v>105</v>
      </c>
      <c r="G1142" s="8"/>
      <c r="H1142" s="11">
        <v>0.1646</v>
      </c>
      <c r="I1142" s="11">
        <v>0.3049</v>
      </c>
      <c r="J1142" s="11">
        <v>0.12300000000000001</v>
      </c>
      <c r="K1142" s="11">
        <v>0.18420000000000003</v>
      </c>
    </row>
    <row r="1143" spans="1:11">
      <c r="A1143" s="13" t="s">
        <v>135</v>
      </c>
      <c r="B1143" s="8" t="s">
        <v>78</v>
      </c>
      <c r="C1143" s="14" t="s">
        <v>65</v>
      </c>
      <c r="D1143" s="8">
        <v>2016</v>
      </c>
      <c r="E1143" s="14">
        <v>2017</v>
      </c>
      <c r="F1143" s="14" t="s">
        <v>105</v>
      </c>
      <c r="G1143" s="8"/>
      <c r="H1143" s="11">
        <v>0.12330000000000001</v>
      </c>
      <c r="I1143" s="11">
        <v>0.24929999999999999</v>
      </c>
      <c r="J1143" s="11">
        <v>0.2145</v>
      </c>
      <c r="K1143" s="11">
        <v>0.24929999999999999</v>
      </c>
    </row>
    <row r="1144" spans="1:11">
      <c r="A1144" s="13" t="s">
        <v>136</v>
      </c>
      <c r="B1144" s="8" t="s">
        <v>78</v>
      </c>
      <c r="C1144" s="14" t="s">
        <v>65</v>
      </c>
      <c r="D1144" s="8">
        <v>2016</v>
      </c>
      <c r="E1144" s="14">
        <v>2017</v>
      </c>
      <c r="F1144" s="14" t="s">
        <v>105</v>
      </c>
      <c r="G1144" s="8"/>
      <c r="H1144" s="11">
        <v>0.14499999999999999</v>
      </c>
      <c r="I1144" s="11">
        <v>0.25950000000000001</v>
      </c>
      <c r="J1144" s="11">
        <v>0.27100000000000002</v>
      </c>
      <c r="K1144" s="11">
        <v>0.30170000000000002</v>
      </c>
    </row>
    <row r="1145" spans="1:11">
      <c r="A1145" s="13" t="s">
        <v>137</v>
      </c>
      <c r="B1145" s="8" t="s">
        <v>78</v>
      </c>
      <c r="C1145" s="14" t="s">
        <v>65</v>
      </c>
      <c r="D1145" s="8">
        <v>2016</v>
      </c>
      <c r="E1145" s="14">
        <v>2017</v>
      </c>
      <c r="F1145" s="14" t="s">
        <v>105</v>
      </c>
      <c r="G1145" s="8"/>
      <c r="H1145" s="11">
        <v>0.16829999999999998</v>
      </c>
      <c r="I1145" s="11">
        <v>0.2581</v>
      </c>
      <c r="J1145" s="11">
        <v>0.2666</v>
      </c>
      <c r="K1145" s="11">
        <v>0.29809999999999998</v>
      </c>
    </row>
    <row r="1146" spans="1:11">
      <c r="A1146" s="13" t="s">
        <v>138</v>
      </c>
      <c r="B1146" s="8" t="s">
        <v>78</v>
      </c>
      <c r="C1146" s="14" t="s">
        <v>65</v>
      </c>
      <c r="D1146" s="8">
        <v>2016</v>
      </c>
      <c r="E1146" s="14">
        <v>2017</v>
      </c>
      <c r="F1146" s="14" t="s">
        <v>105</v>
      </c>
      <c r="G1146" s="8"/>
      <c r="H1146" s="11">
        <v>0.1328</v>
      </c>
      <c r="I1146" s="11">
        <v>0.24609999999999999</v>
      </c>
      <c r="J1146" s="11">
        <v>0.41020000000000001</v>
      </c>
      <c r="K1146" s="11">
        <v>0.4531</v>
      </c>
    </row>
    <row r="1147" spans="1:11">
      <c r="A1147" s="13" t="s">
        <v>139</v>
      </c>
      <c r="B1147" s="8" t="s">
        <v>78</v>
      </c>
      <c r="C1147" s="14" t="s">
        <v>65</v>
      </c>
      <c r="D1147" s="8">
        <v>2016</v>
      </c>
      <c r="E1147" s="14">
        <v>2017</v>
      </c>
      <c r="F1147" s="14" t="s">
        <v>105</v>
      </c>
      <c r="G1147" s="8"/>
      <c r="H1147" s="11">
        <v>0.21660000000000001</v>
      </c>
      <c r="I1147" s="11">
        <v>0.33110000000000001</v>
      </c>
      <c r="J1147" s="11">
        <v>0.2006</v>
      </c>
      <c r="K1147" s="11">
        <v>0.23780000000000001</v>
      </c>
    </row>
    <row r="1148" spans="1:11">
      <c r="A1148" s="13" t="s">
        <v>140</v>
      </c>
      <c r="B1148" s="8" t="s">
        <v>78</v>
      </c>
      <c r="C1148" s="14" t="s">
        <v>65</v>
      </c>
      <c r="D1148" s="8">
        <v>2016</v>
      </c>
      <c r="E1148" s="14">
        <v>2017</v>
      </c>
      <c r="F1148" s="14" t="s">
        <v>105</v>
      </c>
      <c r="G1148" s="8"/>
      <c r="H1148" s="11">
        <v>0.23920000000000002</v>
      </c>
      <c r="I1148" s="11">
        <v>0.3644</v>
      </c>
      <c r="J1148" s="11">
        <v>0.27529999999999999</v>
      </c>
      <c r="K1148" s="11">
        <v>0.31069999999999998</v>
      </c>
    </row>
    <row r="1149" spans="1:11">
      <c r="A1149" s="13" t="s">
        <v>141</v>
      </c>
      <c r="B1149" s="8" t="s">
        <v>78</v>
      </c>
      <c r="C1149" s="14" t="s">
        <v>65</v>
      </c>
      <c r="D1149" s="8">
        <v>2016</v>
      </c>
      <c r="E1149" s="14">
        <v>2017</v>
      </c>
      <c r="F1149" s="14" t="s">
        <v>105</v>
      </c>
      <c r="G1149" s="8"/>
      <c r="H1149" s="11">
        <v>8.1300000000000011E-2</v>
      </c>
      <c r="I1149" s="11">
        <v>0.17280000000000001</v>
      </c>
      <c r="J1149" s="11">
        <v>0.4017</v>
      </c>
      <c r="K1149" s="11">
        <v>0.46009999999999995</v>
      </c>
    </row>
    <row r="1150" spans="1:11">
      <c r="A1150" s="13" t="s">
        <v>142</v>
      </c>
      <c r="B1150" s="8" t="s">
        <v>78</v>
      </c>
      <c r="C1150" s="14" t="s">
        <v>65</v>
      </c>
      <c r="D1150" s="8">
        <v>2016</v>
      </c>
      <c r="E1150" s="14">
        <v>2017</v>
      </c>
      <c r="F1150" s="14" t="s">
        <v>105</v>
      </c>
      <c r="G1150" s="8"/>
      <c r="H1150" s="11">
        <v>9.9199999999999997E-2</v>
      </c>
      <c r="I1150" s="11">
        <v>0.19829999999999998</v>
      </c>
      <c r="J1150" s="11">
        <v>0.26350000000000001</v>
      </c>
      <c r="K1150" s="11">
        <v>0.2918</v>
      </c>
    </row>
    <row r="1151" spans="1:11">
      <c r="A1151" s="13" t="s">
        <v>143</v>
      </c>
      <c r="B1151" s="8" t="s">
        <v>79</v>
      </c>
      <c r="C1151" s="14" t="s">
        <v>65</v>
      </c>
      <c r="D1151" s="8">
        <v>2016</v>
      </c>
      <c r="E1151" s="14">
        <v>2017</v>
      </c>
      <c r="F1151" s="14" t="s">
        <v>105</v>
      </c>
      <c r="G1151" s="8"/>
      <c r="H1151" s="11">
        <v>0.1525</v>
      </c>
      <c r="I1151" s="11">
        <v>0.2354</v>
      </c>
      <c r="J1151" s="11">
        <v>0.26479999999999998</v>
      </c>
      <c r="K1151" s="11">
        <v>0.29020000000000001</v>
      </c>
    </row>
    <row r="1152" spans="1:11">
      <c r="A1152" s="13" t="s">
        <v>144</v>
      </c>
      <c r="B1152" s="8" t="s">
        <v>78</v>
      </c>
      <c r="C1152" s="14" t="s">
        <v>65</v>
      </c>
      <c r="D1152" s="8">
        <v>2016</v>
      </c>
      <c r="E1152" s="14">
        <v>2017</v>
      </c>
      <c r="F1152" s="14" t="s">
        <v>105</v>
      </c>
      <c r="G1152" s="8"/>
      <c r="H1152" s="11">
        <v>0.21</v>
      </c>
      <c r="I1152" s="11">
        <v>0.32569999999999999</v>
      </c>
      <c r="J1152" s="11">
        <v>0.20149999999999998</v>
      </c>
      <c r="K1152" s="11">
        <v>0.2437</v>
      </c>
    </row>
    <row r="1153" spans="1:11">
      <c r="A1153" s="13" t="s">
        <v>145</v>
      </c>
      <c r="B1153" s="8" t="s">
        <v>78</v>
      </c>
      <c r="C1153" s="14" t="s">
        <v>65</v>
      </c>
      <c r="D1153" s="8">
        <v>2016</v>
      </c>
      <c r="E1153" s="14">
        <v>2017</v>
      </c>
      <c r="F1153" s="14" t="s">
        <v>105</v>
      </c>
      <c r="G1153" s="8"/>
      <c r="H1153" s="11">
        <v>0.1283</v>
      </c>
      <c r="I1153" s="11">
        <v>0.22940000000000002</v>
      </c>
      <c r="J1153" s="11">
        <v>0.25239999999999996</v>
      </c>
      <c r="K1153" s="11">
        <v>0.2873</v>
      </c>
    </row>
    <row r="1154" spans="1:11">
      <c r="A1154" s="13" t="s">
        <v>146</v>
      </c>
      <c r="B1154" s="8" t="s">
        <v>78</v>
      </c>
      <c r="C1154" s="14" t="s">
        <v>65</v>
      </c>
      <c r="D1154" s="8">
        <v>2016</v>
      </c>
      <c r="E1154" s="14">
        <v>2017</v>
      </c>
      <c r="F1154" s="14" t="s">
        <v>105</v>
      </c>
      <c r="G1154" s="8"/>
      <c r="H1154" s="11">
        <v>0.14410000000000001</v>
      </c>
      <c r="I1154" s="11">
        <v>0.24149999999999999</v>
      </c>
      <c r="J1154" s="11">
        <v>0.18640000000000001</v>
      </c>
      <c r="K1154" s="11">
        <v>0.24149999999999999</v>
      </c>
    </row>
    <row r="1155" spans="1:11">
      <c r="A1155" s="13" t="s">
        <v>147</v>
      </c>
      <c r="B1155" s="8" t="s">
        <v>78</v>
      </c>
      <c r="C1155" s="14" t="s">
        <v>65</v>
      </c>
      <c r="D1155" s="8">
        <v>2016</v>
      </c>
      <c r="E1155" s="14">
        <v>2017</v>
      </c>
      <c r="F1155" s="14" t="s">
        <v>105</v>
      </c>
      <c r="G1155" s="8"/>
      <c r="H1155" s="11">
        <v>0.16719999999999999</v>
      </c>
      <c r="I1155" s="11">
        <v>0.28129999999999999</v>
      </c>
      <c r="J1155" s="11">
        <v>0.29849999999999999</v>
      </c>
      <c r="K1155" s="11">
        <v>0.37909999999999999</v>
      </c>
    </row>
    <row r="1156" spans="1:11">
      <c r="A1156" s="13" t="s">
        <v>148</v>
      </c>
      <c r="B1156" s="8" t="s">
        <v>78</v>
      </c>
      <c r="C1156" s="14" t="s">
        <v>65</v>
      </c>
      <c r="D1156" s="8">
        <v>2016</v>
      </c>
      <c r="E1156" s="14">
        <v>2017</v>
      </c>
      <c r="F1156" s="14" t="s">
        <v>105</v>
      </c>
      <c r="G1156" s="8"/>
      <c r="H1156" s="11">
        <v>0.1993</v>
      </c>
      <c r="I1156" s="11">
        <v>0.32569999999999999</v>
      </c>
      <c r="J1156" s="11">
        <v>0.29609999999999997</v>
      </c>
      <c r="K1156" s="11">
        <v>0.33020000000000005</v>
      </c>
    </row>
    <row r="1157" spans="1:11">
      <c r="A1157" s="13" t="s">
        <v>149</v>
      </c>
      <c r="B1157" s="8" t="s">
        <v>78</v>
      </c>
      <c r="C1157" s="14" t="s">
        <v>65</v>
      </c>
      <c r="D1157" s="8">
        <v>2016</v>
      </c>
      <c r="E1157" s="14">
        <v>2017</v>
      </c>
      <c r="F1157" s="14" t="s">
        <v>105</v>
      </c>
      <c r="G1157" s="8"/>
      <c r="H1157" s="11">
        <v>0.17269999999999999</v>
      </c>
      <c r="I1157" s="11">
        <v>0.29499999999999998</v>
      </c>
      <c r="J1157" s="11">
        <v>0.3165</v>
      </c>
      <c r="K1157" s="11">
        <v>0.35969999999999996</v>
      </c>
    </row>
    <row r="1158" spans="1:11">
      <c r="A1158" s="13" t="s">
        <v>150</v>
      </c>
      <c r="B1158" s="8" t="s">
        <v>78</v>
      </c>
      <c r="C1158" s="14" t="s">
        <v>65</v>
      </c>
      <c r="D1158" s="8">
        <v>2016</v>
      </c>
      <c r="E1158" s="14">
        <v>2017</v>
      </c>
      <c r="F1158" s="14" t="s">
        <v>105</v>
      </c>
      <c r="G1158" s="8"/>
      <c r="H1158" s="11">
        <v>0.05</v>
      </c>
      <c r="I1158" s="11">
        <v>0.11109999999999999</v>
      </c>
      <c r="J1158" s="11">
        <v>8.8900000000000007E-2</v>
      </c>
      <c r="K1158" s="11">
        <v>0.11109999999999999</v>
      </c>
    </row>
    <row r="1159" spans="1:11">
      <c r="A1159" s="13" t="s">
        <v>151</v>
      </c>
      <c r="B1159" s="8" t="s">
        <v>78</v>
      </c>
      <c r="C1159" s="14" t="s">
        <v>65</v>
      </c>
      <c r="D1159" s="8">
        <v>2016</v>
      </c>
      <c r="E1159" s="14">
        <v>2017</v>
      </c>
      <c r="F1159" s="14" t="s">
        <v>105</v>
      </c>
      <c r="G1159" s="8"/>
      <c r="H1159" s="11">
        <v>0.17859999999999998</v>
      </c>
      <c r="I1159" s="11">
        <v>0.32049999999999995</v>
      </c>
      <c r="J1159" s="11">
        <v>0.26079999999999998</v>
      </c>
      <c r="K1159" s="11">
        <v>0.30409999999999998</v>
      </c>
    </row>
    <row r="1160" spans="1:11">
      <c r="A1160" s="13" t="s">
        <v>152</v>
      </c>
      <c r="B1160" s="8" t="s">
        <v>78</v>
      </c>
      <c r="C1160" s="14" t="s">
        <v>65</v>
      </c>
      <c r="D1160" s="8">
        <v>2016</v>
      </c>
      <c r="E1160" s="14">
        <v>2017</v>
      </c>
      <c r="F1160" s="14" t="s">
        <v>105</v>
      </c>
      <c r="G1160" s="8"/>
      <c r="H1160" s="11">
        <v>0.13619999999999999</v>
      </c>
      <c r="I1160" s="11">
        <v>0.23</v>
      </c>
      <c r="J1160" s="11">
        <v>0.25940000000000002</v>
      </c>
      <c r="K1160" s="11">
        <v>0.31459999999999999</v>
      </c>
    </row>
    <row r="1161" spans="1:11">
      <c r="A1161" s="13" t="s">
        <v>153</v>
      </c>
      <c r="B1161" s="8" t="s">
        <v>78</v>
      </c>
      <c r="C1161" s="14" t="s">
        <v>65</v>
      </c>
      <c r="D1161" s="8">
        <v>2016</v>
      </c>
      <c r="E1161" s="14">
        <v>2017</v>
      </c>
      <c r="F1161" s="14" t="s">
        <v>105</v>
      </c>
      <c r="G1161" s="8"/>
      <c r="H1161" s="11">
        <v>9.4200000000000006E-2</v>
      </c>
      <c r="I1161" s="11">
        <v>0.1865</v>
      </c>
      <c r="J1161" s="11">
        <v>0.20079999999999998</v>
      </c>
      <c r="K1161" s="11">
        <v>0.2407</v>
      </c>
    </row>
    <row r="1162" spans="1:11">
      <c r="A1162" s="13" t="s">
        <v>154</v>
      </c>
      <c r="B1162" s="8" t="s">
        <v>77</v>
      </c>
      <c r="C1162" s="14" t="s">
        <v>65</v>
      </c>
      <c r="D1162" s="8">
        <v>2016</v>
      </c>
      <c r="E1162" s="14">
        <v>2017</v>
      </c>
      <c r="F1162" s="14" t="s">
        <v>105</v>
      </c>
      <c r="G1162" s="8"/>
      <c r="H1162" s="11">
        <v>0.11550000000000001</v>
      </c>
      <c r="I1162" s="11">
        <v>0.21969999999999998</v>
      </c>
      <c r="J1162" s="11">
        <v>8.6800000000000002E-2</v>
      </c>
      <c r="K1162" s="11">
        <v>0.13140000000000002</v>
      </c>
    </row>
    <row r="1163" spans="1:11">
      <c r="A1163" s="13" t="s">
        <v>155</v>
      </c>
      <c r="B1163" s="8" t="s">
        <v>77</v>
      </c>
      <c r="C1163" s="14" t="s">
        <v>65</v>
      </c>
      <c r="D1163" s="8">
        <v>2016</v>
      </c>
      <c r="E1163" s="14">
        <v>2017</v>
      </c>
      <c r="F1163" s="14" t="s">
        <v>105</v>
      </c>
      <c r="G1163" s="8"/>
      <c r="H1163" s="11">
        <v>0.1038</v>
      </c>
      <c r="I1163" s="11">
        <v>0.19170000000000001</v>
      </c>
      <c r="J1163" s="11">
        <v>7.6700000000000004E-2</v>
      </c>
      <c r="K1163" s="11">
        <v>0.12140000000000001</v>
      </c>
    </row>
    <row r="1164" spans="1:11">
      <c r="A1164" s="13" t="s">
        <v>156</v>
      </c>
      <c r="B1164" s="8" t="s">
        <v>78</v>
      </c>
      <c r="C1164" s="14" t="s">
        <v>65</v>
      </c>
      <c r="D1164" s="8">
        <v>2016</v>
      </c>
      <c r="E1164" s="14">
        <v>2017</v>
      </c>
      <c r="F1164" s="14" t="s">
        <v>105</v>
      </c>
      <c r="G1164" s="8"/>
      <c r="H1164" s="11">
        <v>8.9200000000000002E-2</v>
      </c>
      <c r="I1164" s="11">
        <v>0.16879999999999998</v>
      </c>
      <c r="J1164" s="11">
        <v>0.24840000000000001</v>
      </c>
      <c r="K1164" s="11">
        <v>0.27390000000000003</v>
      </c>
    </row>
    <row r="1165" spans="1:11">
      <c r="A1165" s="13" t="s">
        <v>157</v>
      </c>
      <c r="B1165" s="8" t="s">
        <v>78</v>
      </c>
      <c r="C1165" s="14" t="s">
        <v>65</v>
      </c>
      <c r="D1165" s="8">
        <v>2016</v>
      </c>
      <c r="E1165" s="14">
        <v>2017</v>
      </c>
      <c r="F1165" s="14" t="s">
        <v>105</v>
      </c>
      <c r="G1165" s="8"/>
      <c r="H1165" s="11">
        <v>0.18090000000000001</v>
      </c>
      <c r="I1165" s="11">
        <v>0.2848</v>
      </c>
      <c r="J1165" s="11">
        <v>0.1978</v>
      </c>
      <c r="K1165" s="11">
        <v>0.23519999999999999</v>
      </c>
    </row>
    <row r="1166" spans="1:11">
      <c r="A1166" s="13" t="s">
        <v>158</v>
      </c>
      <c r="B1166" s="8" t="s">
        <v>77</v>
      </c>
      <c r="C1166" s="14" t="s">
        <v>65</v>
      </c>
      <c r="D1166" s="8">
        <v>2016</v>
      </c>
      <c r="E1166" s="14">
        <v>2017</v>
      </c>
      <c r="F1166" s="14" t="s">
        <v>105</v>
      </c>
      <c r="G1166" s="8"/>
      <c r="H1166" s="11">
        <v>0.13</v>
      </c>
      <c r="I1166" s="11">
        <v>0.23600000000000002</v>
      </c>
      <c r="J1166" s="11">
        <v>9.0800000000000006E-2</v>
      </c>
      <c r="K1166" s="11">
        <v>0.1361</v>
      </c>
    </row>
    <row r="1167" spans="1:11">
      <c r="A1167" s="13" t="s">
        <v>159</v>
      </c>
      <c r="B1167" s="8" t="s">
        <v>78</v>
      </c>
      <c r="C1167" s="14" t="s">
        <v>65</v>
      </c>
      <c r="D1167" s="8">
        <v>2016</v>
      </c>
      <c r="E1167" s="14">
        <v>2017</v>
      </c>
      <c r="F1167" s="14" t="s">
        <v>105</v>
      </c>
      <c r="G1167" s="8"/>
      <c r="H1167" s="11">
        <v>0.15160000000000001</v>
      </c>
      <c r="I1167" s="11">
        <v>0.25890000000000002</v>
      </c>
      <c r="J1167" s="11">
        <v>0.3901</v>
      </c>
      <c r="K1167" s="11">
        <v>0.4395</v>
      </c>
    </row>
    <row r="1168" spans="1:11">
      <c r="A1168" s="13" t="s">
        <v>160</v>
      </c>
      <c r="B1168" s="8" t="s">
        <v>78</v>
      </c>
      <c r="C1168" s="14" t="s">
        <v>65</v>
      </c>
      <c r="D1168" s="8">
        <v>2016</v>
      </c>
      <c r="E1168" s="14">
        <v>2017</v>
      </c>
      <c r="F1168" s="14" t="s">
        <v>105</v>
      </c>
      <c r="G1168" s="8"/>
      <c r="H1168" s="11">
        <v>0.2404</v>
      </c>
      <c r="I1168" s="11">
        <v>0.3483</v>
      </c>
      <c r="J1168" s="11">
        <v>0.29920000000000002</v>
      </c>
      <c r="K1168" s="11">
        <v>0.33939999999999998</v>
      </c>
    </row>
    <row r="1169" spans="1:11">
      <c r="A1169" s="13" t="s">
        <v>161</v>
      </c>
      <c r="B1169" s="8" t="s">
        <v>77</v>
      </c>
      <c r="C1169" s="14" t="s">
        <v>65</v>
      </c>
      <c r="D1169" s="8">
        <v>2016</v>
      </c>
      <c r="E1169" s="14">
        <v>2017</v>
      </c>
      <c r="F1169" s="14" t="s">
        <v>105</v>
      </c>
      <c r="G1169" s="8"/>
      <c r="H1169" s="11">
        <v>0.13070000000000001</v>
      </c>
      <c r="I1169" s="11">
        <v>0.2341</v>
      </c>
      <c r="J1169" s="11">
        <v>7.4200000000000002E-2</v>
      </c>
      <c r="K1169" s="11">
        <v>0.12140000000000001</v>
      </c>
    </row>
    <row r="1170" spans="1:11">
      <c r="A1170" s="13" t="s">
        <v>162</v>
      </c>
      <c r="B1170" s="8" t="s">
        <v>77</v>
      </c>
      <c r="C1170" s="14" t="s">
        <v>65</v>
      </c>
      <c r="D1170" s="8">
        <v>2016</v>
      </c>
      <c r="E1170" s="14">
        <v>2017</v>
      </c>
      <c r="F1170" s="14" t="s">
        <v>105</v>
      </c>
      <c r="G1170" s="8"/>
      <c r="H1170" s="11">
        <v>0.1072</v>
      </c>
      <c r="I1170" s="11">
        <v>0.20980000000000001</v>
      </c>
      <c r="J1170" s="11">
        <v>9.5399999999999985E-2</v>
      </c>
      <c r="K1170" s="11">
        <v>0.1389</v>
      </c>
    </row>
    <row r="1171" spans="1:11">
      <c r="A1171" s="13" t="s">
        <v>163</v>
      </c>
      <c r="B1171" s="8" t="s">
        <v>78</v>
      </c>
      <c r="C1171" s="14" t="s">
        <v>65</v>
      </c>
      <c r="D1171" s="8">
        <v>2016</v>
      </c>
      <c r="E1171" s="14">
        <v>2017</v>
      </c>
      <c r="F1171" s="14" t="s">
        <v>105</v>
      </c>
      <c r="G1171" s="8"/>
      <c r="H1171" s="11">
        <v>0.18809999999999999</v>
      </c>
      <c r="I1171" s="11">
        <v>0.28820000000000001</v>
      </c>
      <c r="J1171" s="11">
        <v>0.3014</v>
      </c>
      <c r="K1171" s="11">
        <v>0.34110000000000001</v>
      </c>
    </row>
    <row r="1172" spans="1:11">
      <c r="A1172" s="13" t="s">
        <v>164</v>
      </c>
      <c r="B1172" s="8" t="s">
        <v>77</v>
      </c>
      <c r="C1172" s="14" t="s">
        <v>65</v>
      </c>
      <c r="D1172" s="8">
        <v>2016</v>
      </c>
      <c r="E1172" s="14">
        <v>2017</v>
      </c>
      <c r="F1172" s="14" t="s">
        <v>105</v>
      </c>
      <c r="G1172" s="8"/>
      <c r="H1172" s="11">
        <v>8.8200000000000001E-2</v>
      </c>
      <c r="I1172" s="11">
        <v>0.19170000000000001</v>
      </c>
      <c r="J1172" s="11">
        <v>5.8499999999999996E-2</v>
      </c>
      <c r="K1172" s="11">
        <v>0.1002</v>
      </c>
    </row>
    <row r="1173" spans="1:11">
      <c r="A1173" s="13" t="s">
        <v>165</v>
      </c>
      <c r="B1173" s="8" t="s">
        <v>77</v>
      </c>
      <c r="C1173" s="14" t="s">
        <v>65</v>
      </c>
      <c r="D1173" s="8">
        <v>2016</v>
      </c>
      <c r="E1173" s="14">
        <v>2017</v>
      </c>
      <c r="F1173" s="14" t="s">
        <v>105</v>
      </c>
      <c r="G1173" s="8"/>
      <c r="H1173" s="11">
        <v>9.8400000000000001E-2</v>
      </c>
      <c r="I1173" s="11">
        <v>0.20579999999999998</v>
      </c>
      <c r="J1173" s="11">
        <v>7.0099999999999996E-2</v>
      </c>
      <c r="K1173" s="11">
        <v>0.1195</v>
      </c>
    </row>
    <row r="1174" spans="1:11">
      <c r="A1174" s="13" t="s">
        <v>166</v>
      </c>
      <c r="B1174" s="8" t="s">
        <v>77</v>
      </c>
      <c r="C1174" s="14" t="s">
        <v>65</v>
      </c>
      <c r="D1174" s="8">
        <v>2016</v>
      </c>
      <c r="E1174" s="14">
        <v>2017</v>
      </c>
      <c r="F1174" s="14" t="s">
        <v>105</v>
      </c>
      <c r="G1174" s="8"/>
      <c r="H1174" s="11">
        <v>8.1500000000000003E-2</v>
      </c>
      <c r="I1174" s="11">
        <v>0.18969999999999998</v>
      </c>
      <c r="J1174" s="11">
        <v>5.8299999999999998E-2</v>
      </c>
      <c r="K1174" s="11">
        <v>0.1012</v>
      </c>
    </row>
    <row r="1175" spans="1:11">
      <c r="A1175" s="13" t="s">
        <v>167</v>
      </c>
      <c r="B1175" s="8" t="s">
        <v>77</v>
      </c>
      <c r="C1175" s="14" t="s">
        <v>65</v>
      </c>
      <c r="D1175" s="8">
        <v>2016</v>
      </c>
      <c r="E1175" s="14">
        <v>2017</v>
      </c>
      <c r="F1175" s="14" t="s">
        <v>105</v>
      </c>
      <c r="G1175" s="8"/>
      <c r="H1175" s="11">
        <v>2.1000000000000001E-2</v>
      </c>
      <c r="I1175" s="11">
        <v>0.13269999999999998</v>
      </c>
      <c r="J1175" s="11">
        <v>8.1000000000000013E-3</v>
      </c>
      <c r="K1175" s="11">
        <v>4.2500000000000003E-2</v>
      </c>
    </row>
    <row r="1176" spans="1:11">
      <c r="A1176" s="13" t="s">
        <v>168</v>
      </c>
      <c r="B1176" s="8" t="s">
        <v>77</v>
      </c>
      <c r="C1176" s="14" t="s">
        <v>65</v>
      </c>
      <c r="D1176" s="8">
        <v>2016</v>
      </c>
      <c r="E1176" s="14">
        <v>2017</v>
      </c>
      <c r="F1176" s="14" t="s">
        <v>105</v>
      </c>
      <c r="G1176" s="8"/>
      <c r="H1176" s="11">
        <v>2.3700000000000002E-2</v>
      </c>
      <c r="I1176" s="11">
        <v>0.13519999999999999</v>
      </c>
      <c r="J1176" s="11">
        <v>6.7000000000000002E-3</v>
      </c>
      <c r="K1176" s="11">
        <v>4.3700000000000003E-2</v>
      </c>
    </row>
    <row r="1177" spans="1:11">
      <c r="A1177" s="13" t="s">
        <v>169</v>
      </c>
      <c r="B1177" s="8" t="s">
        <v>78</v>
      </c>
      <c r="C1177" s="14" t="s">
        <v>65</v>
      </c>
      <c r="D1177" s="8">
        <v>2016</v>
      </c>
      <c r="E1177" s="14">
        <v>2017</v>
      </c>
      <c r="F1177" s="14" t="s">
        <v>105</v>
      </c>
      <c r="G1177" s="8"/>
      <c r="H1177" s="11">
        <v>0.17559999999999998</v>
      </c>
      <c r="I1177" s="11">
        <v>0.28439999999999999</v>
      </c>
      <c r="J1177" s="11">
        <v>0.30449999999999999</v>
      </c>
      <c r="K1177" s="11">
        <v>0.34869999999999995</v>
      </c>
    </row>
    <row r="1178" spans="1:11">
      <c r="A1178" s="13" t="s">
        <v>170</v>
      </c>
      <c r="B1178" s="8" t="s">
        <v>78</v>
      </c>
      <c r="C1178" s="14" t="s">
        <v>65</v>
      </c>
      <c r="D1178" s="8">
        <v>2016</v>
      </c>
      <c r="E1178" s="14">
        <v>2017</v>
      </c>
      <c r="F1178" s="14" t="s">
        <v>105</v>
      </c>
      <c r="G1178" s="8"/>
      <c r="H1178" s="11">
        <v>6.9000000000000006E-2</v>
      </c>
      <c r="I1178" s="11">
        <v>0.2069</v>
      </c>
      <c r="J1178" s="11">
        <v>0.1724</v>
      </c>
      <c r="K1178" s="11">
        <v>0.1724</v>
      </c>
    </row>
    <row r="1179" spans="1:11">
      <c r="A1179" s="13" t="s">
        <v>171</v>
      </c>
      <c r="B1179" s="8" t="s">
        <v>78</v>
      </c>
      <c r="C1179" s="14" t="s">
        <v>65</v>
      </c>
      <c r="D1179" s="8">
        <v>2016</v>
      </c>
      <c r="E1179" s="14">
        <v>2017</v>
      </c>
      <c r="F1179" s="14" t="s">
        <v>105</v>
      </c>
      <c r="G1179" s="8"/>
      <c r="H1179" s="11">
        <v>0.14199999999999999</v>
      </c>
      <c r="I1179" s="11">
        <v>0.2354</v>
      </c>
      <c r="J1179" s="11">
        <v>0.3483</v>
      </c>
      <c r="K1179" s="11">
        <v>0.39200000000000002</v>
      </c>
    </row>
    <row r="1180" spans="1:11">
      <c r="A1180" s="13" t="s">
        <v>172</v>
      </c>
      <c r="B1180" s="8" t="s">
        <v>77</v>
      </c>
      <c r="C1180" s="14" t="s">
        <v>65</v>
      </c>
      <c r="D1180" s="8">
        <v>2016</v>
      </c>
      <c r="E1180" s="14">
        <v>2017</v>
      </c>
      <c r="F1180" s="14" t="s">
        <v>105</v>
      </c>
      <c r="G1180" s="8"/>
      <c r="H1180" s="11">
        <v>1.4199999999999999E-2</v>
      </c>
      <c r="I1180" s="11">
        <v>0.1222</v>
      </c>
      <c r="J1180" s="11">
        <v>8.1000000000000013E-3</v>
      </c>
      <c r="K1180" s="11">
        <v>5.2600000000000001E-2</v>
      </c>
    </row>
    <row r="1181" spans="1:11">
      <c r="A1181" s="13" t="s">
        <v>173</v>
      </c>
      <c r="B1181" s="8" t="s">
        <v>77</v>
      </c>
      <c r="C1181" s="14" t="s">
        <v>65</v>
      </c>
      <c r="D1181" s="8">
        <v>2016</v>
      </c>
      <c r="E1181" s="14">
        <v>2017</v>
      </c>
      <c r="F1181" s="14" t="s">
        <v>105</v>
      </c>
      <c r="G1181" s="8"/>
      <c r="H1181" s="11">
        <v>0.12429999999999999</v>
      </c>
      <c r="I1181" s="11">
        <v>0.23960000000000001</v>
      </c>
      <c r="J1181" s="11">
        <v>7.7100000000000002E-2</v>
      </c>
      <c r="K1181" s="11">
        <v>0.13170000000000001</v>
      </c>
    </row>
    <row r="1182" spans="1:11">
      <c r="A1182" s="13" t="s">
        <v>174</v>
      </c>
      <c r="B1182" s="8" t="s">
        <v>78</v>
      </c>
      <c r="C1182" s="14" t="s">
        <v>65</v>
      </c>
      <c r="D1182" s="8">
        <v>2016</v>
      </c>
      <c r="E1182" s="14">
        <v>2017</v>
      </c>
      <c r="F1182" s="14" t="s">
        <v>105</v>
      </c>
      <c r="G1182" s="8"/>
      <c r="H1182" s="11">
        <v>0.17120000000000002</v>
      </c>
      <c r="I1182" s="11">
        <v>0.29089999999999999</v>
      </c>
      <c r="J1182" s="11">
        <v>0.22579999999999997</v>
      </c>
      <c r="K1182" s="11">
        <v>0.26879999999999998</v>
      </c>
    </row>
    <row r="1183" spans="1:11">
      <c r="A1183" s="13" t="s">
        <v>175</v>
      </c>
      <c r="B1183" s="8" t="s">
        <v>78</v>
      </c>
      <c r="C1183" s="14" t="s">
        <v>65</v>
      </c>
      <c r="D1183" s="8">
        <v>2016</v>
      </c>
      <c r="E1183" s="14">
        <v>2017</v>
      </c>
      <c r="F1183" s="14" t="s">
        <v>105</v>
      </c>
      <c r="G1183" s="8"/>
      <c r="H1183" s="11">
        <v>0.1996</v>
      </c>
      <c r="I1183" s="11">
        <v>0.29699999999999999</v>
      </c>
      <c r="J1183" s="11">
        <v>0.30380000000000001</v>
      </c>
      <c r="K1183" s="11">
        <v>0.33509999999999995</v>
      </c>
    </row>
    <row r="1184" spans="1:11">
      <c r="A1184" s="13" t="s">
        <v>176</v>
      </c>
      <c r="B1184" s="8" t="s">
        <v>78</v>
      </c>
      <c r="C1184" s="14" t="s">
        <v>65</v>
      </c>
      <c r="D1184" s="8">
        <v>2016</v>
      </c>
      <c r="E1184" s="14">
        <v>2017</v>
      </c>
      <c r="F1184" s="14" t="s">
        <v>105</v>
      </c>
      <c r="G1184" s="8"/>
      <c r="H1184" s="11">
        <v>0.16699999999999998</v>
      </c>
      <c r="I1184" s="11">
        <v>0.2702</v>
      </c>
      <c r="J1184" s="11">
        <v>0.25900000000000001</v>
      </c>
      <c r="K1184" s="11">
        <v>0.29600000000000004</v>
      </c>
    </row>
    <row r="1185" spans="1:11">
      <c r="A1185" s="13" t="s">
        <v>177</v>
      </c>
      <c r="B1185" s="8" t="s">
        <v>78</v>
      </c>
      <c r="C1185" s="14" t="s">
        <v>65</v>
      </c>
      <c r="D1185" s="8">
        <v>2016</v>
      </c>
      <c r="E1185" s="14">
        <v>2017</v>
      </c>
      <c r="F1185" s="14" t="s">
        <v>105</v>
      </c>
      <c r="G1185" s="8"/>
      <c r="H1185" s="11">
        <v>0.1232</v>
      </c>
      <c r="I1185" s="11">
        <v>0.21829999999999999</v>
      </c>
      <c r="J1185" s="11">
        <v>0.21829999999999999</v>
      </c>
      <c r="K1185" s="11">
        <v>0.2535</v>
      </c>
    </row>
    <row r="1186" spans="1:11">
      <c r="A1186" s="13" t="s">
        <v>178</v>
      </c>
      <c r="B1186" s="8" t="s">
        <v>77</v>
      </c>
      <c r="C1186" s="14" t="s">
        <v>65</v>
      </c>
      <c r="D1186" s="8">
        <v>2016</v>
      </c>
      <c r="E1186" s="14">
        <v>2017</v>
      </c>
      <c r="F1186" s="14" t="s">
        <v>105</v>
      </c>
      <c r="G1186" s="8"/>
      <c r="H1186" s="11">
        <v>0.18969999999999998</v>
      </c>
      <c r="I1186" s="11">
        <v>0.32250000000000001</v>
      </c>
      <c r="J1186" s="11">
        <v>0.12659999999999999</v>
      </c>
      <c r="K1186" s="11">
        <v>0.17859999999999998</v>
      </c>
    </row>
    <row r="1187" spans="1:11">
      <c r="A1187" s="13" t="s">
        <v>179</v>
      </c>
      <c r="B1187" s="8" t="s">
        <v>78</v>
      </c>
      <c r="C1187" s="14" t="s">
        <v>65</v>
      </c>
      <c r="D1187" s="8">
        <v>2016</v>
      </c>
      <c r="E1187" s="14">
        <v>2017</v>
      </c>
      <c r="F1187" s="14" t="s">
        <v>105</v>
      </c>
      <c r="G1187" s="8"/>
      <c r="H1187" s="11">
        <v>8.2200000000000009E-2</v>
      </c>
      <c r="I1187" s="11">
        <v>0.1918</v>
      </c>
      <c r="J1187" s="11">
        <v>0.17960000000000001</v>
      </c>
      <c r="K1187" s="11">
        <v>0.21609999999999999</v>
      </c>
    </row>
    <row r="1188" spans="1:11">
      <c r="A1188" s="13" t="s">
        <v>180</v>
      </c>
      <c r="B1188" s="8" t="s">
        <v>77</v>
      </c>
      <c r="C1188" s="14" t="s">
        <v>65</v>
      </c>
      <c r="D1188" s="8">
        <v>2016</v>
      </c>
      <c r="E1188" s="14">
        <v>2017</v>
      </c>
      <c r="F1188" s="14" t="s">
        <v>105</v>
      </c>
      <c r="G1188" s="8"/>
      <c r="H1188" s="11">
        <v>0.14980000000000002</v>
      </c>
      <c r="I1188" s="11">
        <v>0.2722</v>
      </c>
      <c r="J1188" s="11">
        <v>0.11650000000000001</v>
      </c>
      <c r="K1188" s="11">
        <v>0.1716</v>
      </c>
    </row>
    <row r="1189" spans="1:11">
      <c r="A1189" s="13" t="s">
        <v>181</v>
      </c>
      <c r="B1189" s="8" t="s">
        <v>77</v>
      </c>
      <c r="C1189" s="14" t="s">
        <v>65</v>
      </c>
      <c r="D1189" s="8">
        <v>2016</v>
      </c>
      <c r="E1189" s="14">
        <v>2017</v>
      </c>
      <c r="F1189" s="14" t="s">
        <v>105</v>
      </c>
      <c r="G1189" s="8"/>
      <c r="H1189" s="11">
        <v>0.1245</v>
      </c>
      <c r="I1189" s="11">
        <v>0.2291</v>
      </c>
      <c r="J1189" s="11">
        <v>8.5000000000000006E-2</v>
      </c>
      <c r="K1189" s="11">
        <v>0.13570000000000002</v>
      </c>
    </row>
    <row r="1190" spans="1:11">
      <c r="A1190" s="13" t="s">
        <v>182</v>
      </c>
      <c r="B1190" s="8" t="s">
        <v>78</v>
      </c>
      <c r="C1190" s="14" t="s">
        <v>65</v>
      </c>
      <c r="D1190" s="8">
        <v>2016</v>
      </c>
      <c r="E1190" s="14">
        <v>2017</v>
      </c>
      <c r="F1190" s="14" t="s">
        <v>105</v>
      </c>
      <c r="G1190" s="8"/>
      <c r="H1190" s="11">
        <v>0.23550000000000001</v>
      </c>
      <c r="I1190" s="11">
        <v>0.32240000000000002</v>
      </c>
      <c r="J1190" s="11">
        <v>0.4007</v>
      </c>
      <c r="K1190" s="11">
        <v>0.43359999999999999</v>
      </c>
    </row>
    <row r="1191" spans="1:11">
      <c r="A1191" s="56" t="s">
        <v>183</v>
      </c>
      <c r="B1191" s="14" t="s">
        <v>66</v>
      </c>
      <c r="C1191" s="14" t="s">
        <v>3</v>
      </c>
      <c r="D1191" s="14">
        <v>2017</v>
      </c>
      <c r="E1191" s="14">
        <v>2017</v>
      </c>
      <c r="F1191" s="14" t="s">
        <v>105</v>
      </c>
      <c r="G1191" s="11"/>
      <c r="H1191" s="11">
        <v>0.1426</v>
      </c>
      <c r="I1191" s="11">
        <v>0.25159999999999999</v>
      </c>
      <c r="J1191" s="11">
        <v>0.1038</v>
      </c>
      <c r="K1191" s="11">
        <v>0.1381</v>
      </c>
    </row>
    <row r="1192" spans="1:11">
      <c r="A1192" s="56" t="s">
        <v>184</v>
      </c>
      <c r="B1192" s="14" t="s">
        <v>77</v>
      </c>
      <c r="C1192" s="14" t="s">
        <v>3</v>
      </c>
      <c r="D1192" s="14">
        <v>2017</v>
      </c>
      <c r="E1192" s="14">
        <v>2017</v>
      </c>
      <c r="F1192" s="14" t="s">
        <v>105</v>
      </c>
      <c r="G1192" s="11"/>
      <c r="H1192" s="11">
        <v>0.1125</v>
      </c>
      <c r="I1192" s="11">
        <v>0.21820000000000001</v>
      </c>
      <c r="J1192" s="11">
        <v>5.74E-2</v>
      </c>
      <c r="K1192" s="11">
        <v>9.7799999999999998E-2</v>
      </c>
    </row>
    <row r="1193" spans="1:11">
      <c r="A1193" s="56" t="s">
        <v>185</v>
      </c>
      <c r="B1193" s="14" t="s">
        <v>78</v>
      </c>
      <c r="C1193" s="14" t="s">
        <v>3</v>
      </c>
      <c r="D1193" s="14">
        <v>2017</v>
      </c>
      <c r="E1193" s="14">
        <v>2017</v>
      </c>
      <c r="F1193" s="14" t="s">
        <v>105</v>
      </c>
      <c r="G1193" s="11"/>
      <c r="H1193" s="11">
        <v>8.3299999999999999E-2</v>
      </c>
      <c r="I1193" s="11">
        <v>0.33329999999999999</v>
      </c>
      <c r="J1193" s="11">
        <v>8.3299999999999999E-2</v>
      </c>
      <c r="K1193" s="11">
        <v>8.3299999999999999E-2</v>
      </c>
    </row>
    <row r="1194" spans="1:11">
      <c r="A1194" s="56" t="s">
        <v>186</v>
      </c>
      <c r="B1194" s="14" t="s">
        <v>78</v>
      </c>
      <c r="C1194" s="14" t="s">
        <v>3</v>
      </c>
      <c r="D1194" s="14">
        <v>2017</v>
      </c>
      <c r="E1194" s="14">
        <v>2017</v>
      </c>
      <c r="F1194" s="14" t="s">
        <v>105</v>
      </c>
      <c r="G1194" s="11"/>
      <c r="H1194" s="11">
        <v>0.10589999999999999</v>
      </c>
      <c r="I1194" s="11">
        <v>0.17829999999999999</v>
      </c>
      <c r="J1194" s="11">
        <v>0.25579999999999997</v>
      </c>
      <c r="K1194" s="11">
        <v>0.27390000000000003</v>
      </c>
    </row>
    <row r="1195" spans="1:11">
      <c r="A1195" s="56" t="s">
        <v>187</v>
      </c>
      <c r="B1195" s="14" t="s">
        <v>78</v>
      </c>
      <c r="C1195" s="14" t="s">
        <v>3</v>
      </c>
      <c r="D1195" s="14">
        <v>2017</v>
      </c>
      <c r="E1195" s="14">
        <v>2017</v>
      </c>
      <c r="F1195" s="14" t="s">
        <v>105</v>
      </c>
      <c r="G1195" s="11"/>
      <c r="H1195" s="11">
        <v>0.14249999999999999</v>
      </c>
      <c r="I1195" s="11">
        <v>0.25030000000000002</v>
      </c>
      <c r="J1195" s="11">
        <v>0.23129999999999998</v>
      </c>
      <c r="K1195" s="11">
        <v>0.26350000000000001</v>
      </c>
    </row>
    <row r="1196" spans="1:11">
      <c r="A1196" s="56" t="s">
        <v>188</v>
      </c>
      <c r="B1196" s="14" t="s">
        <v>78</v>
      </c>
      <c r="C1196" s="14" t="s">
        <v>3</v>
      </c>
      <c r="D1196" s="14">
        <v>2017</v>
      </c>
      <c r="E1196" s="14">
        <v>2017</v>
      </c>
      <c r="F1196" s="14" t="s">
        <v>105</v>
      </c>
      <c r="G1196" s="11"/>
      <c r="H1196" s="11">
        <v>0.11609999999999999</v>
      </c>
      <c r="I1196" s="11">
        <v>0.22289999999999999</v>
      </c>
      <c r="J1196" s="11">
        <v>0.3251</v>
      </c>
      <c r="K1196" s="11">
        <v>0.34210000000000002</v>
      </c>
    </row>
    <row r="1197" spans="1:11">
      <c r="A1197" s="56" t="s">
        <v>189</v>
      </c>
      <c r="B1197" s="14" t="s">
        <v>78</v>
      </c>
      <c r="C1197" s="14" t="s">
        <v>3</v>
      </c>
      <c r="D1197" s="14">
        <v>2017</v>
      </c>
      <c r="E1197" s="14">
        <v>2017</v>
      </c>
      <c r="F1197" s="14" t="s">
        <v>105</v>
      </c>
      <c r="G1197" s="11"/>
      <c r="H1197" s="11">
        <v>0.1106</v>
      </c>
      <c r="I1197" s="11">
        <v>0.20739999999999997</v>
      </c>
      <c r="J1197" s="11">
        <v>0.15670000000000001</v>
      </c>
      <c r="K1197" s="11">
        <v>0.15670000000000001</v>
      </c>
    </row>
    <row r="1198" spans="1:11">
      <c r="A1198" s="56" t="s">
        <v>190</v>
      </c>
      <c r="B1198" s="14" t="s">
        <v>77</v>
      </c>
      <c r="C1198" s="14" t="s">
        <v>3</v>
      </c>
      <c r="D1198" s="14">
        <v>2017</v>
      </c>
      <c r="E1198" s="14">
        <v>2017</v>
      </c>
      <c r="F1198" s="14" t="s">
        <v>105</v>
      </c>
      <c r="G1198" s="11"/>
      <c r="H1198" s="11">
        <v>8.539999999999999E-2</v>
      </c>
      <c r="I1198" s="11">
        <v>0.1757</v>
      </c>
      <c r="J1198" s="11">
        <v>4.8300000000000003E-2</v>
      </c>
      <c r="K1198" s="11">
        <v>8.2100000000000006E-2</v>
      </c>
    </row>
    <row r="1199" spans="1:11">
      <c r="A1199" s="56" t="s">
        <v>191</v>
      </c>
      <c r="B1199" s="14" t="s">
        <v>78</v>
      </c>
      <c r="C1199" s="14" t="s">
        <v>3</v>
      </c>
      <c r="D1199" s="14">
        <v>2017</v>
      </c>
      <c r="E1199" s="14">
        <v>2017</v>
      </c>
      <c r="F1199" s="14" t="s">
        <v>105</v>
      </c>
      <c r="G1199" s="11"/>
      <c r="H1199" s="11">
        <v>0.15190000000000001</v>
      </c>
      <c r="I1199" s="11">
        <v>0.21870000000000001</v>
      </c>
      <c r="J1199" s="11">
        <v>0.34720000000000001</v>
      </c>
      <c r="K1199" s="11">
        <v>0.36560000000000004</v>
      </c>
    </row>
    <row r="1200" spans="1:11">
      <c r="A1200" s="56" t="s">
        <v>192</v>
      </c>
      <c r="B1200" s="14" t="s">
        <v>78</v>
      </c>
      <c r="C1200" s="14" t="s">
        <v>3</v>
      </c>
      <c r="D1200" s="14">
        <v>2017</v>
      </c>
      <c r="E1200" s="14">
        <v>2017</v>
      </c>
      <c r="F1200" s="14" t="s">
        <v>105</v>
      </c>
      <c r="G1200" s="11"/>
      <c r="H1200" s="11">
        <v>0.1419</v>
      </c>
      <c r="I1200" s="11">
        <v>0.22399999999999998</v>
      </c>
      <c r="J1200" s="11">
        <v>0.2457</v>
      </c>
      <c r="K1200" s="11">
        <v>0.27329999999999999</v>
      </c>
    </row>
    <row r="1201" spans="1:11">
      <c r="A1201" s="98" t="s">
        <v>134</v>
      </c>
      <c r="B1201" s="14" t="s">
        <v>77</v>
      </c>
      <c r="C1201" s="14" t="s">
        <v>3</v>
      </c>
      <c r="D1201" s="14">
        <v>2017</v>
      </c>
      <c r="E1201" s="14">
        <v>2017</v>
      </c>
      <c r="F1201" s="14" t="s">
        <v>105</v>
      </c>
      <c r="G1201" s="11"/>
      <c r="H1201" s="11">
        <v>0.14910000000000001</v>
      </c>
      <c r="I1201" s="11">
        <v>0.29410000000000003</v>
      </c>
      <c r="J1201" s="11">
        <v>9.2300000000000007E-2</v>
      </c>
      <c r="K1201" s="11">
        <v>0.14349999999999999</v>
      </c>
    </row>
    <row r="1202" spans="1:11">
      <c r="A1202" s="98" t="s">
        <v>135</v>
      </c>
      <c r="B1202" s="14" t="s">
        <v>78</v>
      </c>
      <c r="C1202" s="14" t="s">
        <v>3</v>
      </c>
      <c r="D1202" s="14">
        <v>2017</v>
      </c>
      <c r="E1202" s="14">
        <v>2017</v>
      </c>
      <c r="F1202" s="14" t="s">
        <v>105</v>
      </c>
      <c r="G1202" s="11"/>
      <c r="H1202" s="11">
        <v>0.15210000000000001</v>
      </c>
      <c r="I1202" s="11">
        <v>0.2397</v>
      </c>
      <c r="J1202" s="11">
        <v>0.18809999999999999</v>
      </c>
      <c r="K1202" s="11">
        <v>0.20620000000000002</v>
      </c>
    </row>
    <row r="1203" spans="1:11">
      <c r="A1203" s="98" t="s">
        <v>136</v>
      </c>
      <c r="B1203" s="14" t="s">
        <v>78</v>
      </c>
      <c r="C1203" s="14" t="s">
        <v>3</v>
      </c>
      <c r="D1203" s="14">
        <v>2017</v>
      </c>
      <c r="E1203" s="14">
        <v>2017</v>
      </c>
      <c r="F1203" s="14" t="s">
        <v>105</v>
      </c>
      <c r="G1203" s="11"/>
      <c r="H1203" s="11">
        <v>0.13769999999999999</v>
      </c>
      <c r="I1203" s="11">
        <v>0.23870000000000002</v>
      </c>
      <c r="J1203" s="11">
        <v>0.26519999999999999</v>
      </c>
      <c r="K1203" s="11">
        <v>0.29320000000000002</v>
      </c>
    </row>
    <row r="1204" spans="1:11">
      <c r="A1204" s="98" t="s">
        <v>137</v>
      </c>
      <c r="B1204" s="14" t="s">
        <v>78</v>
      </c>
      <c r="C1204" s="14" t="s">
        <v>3</v>
      </c>
      <c r="D1204" s="14">
        <v>2017</v>
      </c>
      <c r="E1204" s="14">
        <v>2017</v>
      </c>
      <c r="F1204" s="14" t="s">
        <v>105</v>
      </c>
      <c r="G1204" s="11"/>
      <c r="H1204" s="11">
        <v>0.1777</v>
      </c>
      <c r="I1204" s="11">
        <v>0.2707</v>
      </c>
      <c r="J1204" s="11">
        <v>0.27879999999999999</v>
      </c>
      <c r="K1204" s="11">
        <v>0.31209999999999999</v>
      </c>
    </row>
    <row r="1205" spans="1:11">
      <c r="A1205" s="98" t="s">
        <v>138</v>
      </c>
      <c r="B1205" s="14" t="s">
        <v>78</v>
      </c>
      <c r="C1205" s="14" t="s">
        <v>3</v>
      </c>
      <c r="D1205" s="14">
        <v>2017</v>
      </c>
      <c r="E1205" s="14">
        <v>2017</v>
      </c>
      <c r="F1205" s="14" t="s">
        <v>105</v>
      </c>
      <c r="G1205" s="11"/>
      <c r="H1205" s="11">
        <v>0.1235</v>
      </c>
      <c r="I1205" s="11">
        <v>0.27160000000000001</v>
      </c>
      <c r="J1205" s="11">
        <v>0.3251</v>
      </c>
      <c r="K1205" s="11">
        <v>0.37040000000000001</v>
      </c>
    </row>
    <row r="1206" spans="1:11">
      <c r="A1206" s="98" t="s">
        <v>139</v>
      </c>
      <c r="B1206" s="14" t="s">
        <v>78</v>
      </c>
      <c r="C1206" s="14" t="s">
        <v>3</v>
      </c>
      <c r="D1206" s="14">
        <v>2017</v>
      </c>
      <c r="E1206" s="14">
        <v>2017</v>
      </c>
      <c r="F1206" s="14" t="s">
        <v>105</v>
      </c>
      <c r="G1206" s="11"/>
      <c r="H1206" s="11">
        <v>0.20530000000000001</v>
      </c>
      <c r="I1206" s="11">
        <v>0.31559999999999999</v>
      </c>
      <c r="J1206" s="11">
        <v>0.1661</v>
      </c>
      <c r="K1206" s="11">
        <v>0.19620000000000001</v>
      </c>
    </row>
    <row r="1207" spans="1:11">
      <c r="A1207" s="98" t="s">
        <v>140</v>
      </c>
      <c r="B1207" s="14" t="s">
        <v>78</v>
      </c>
      <c r="C1207" s="14" t="s">
        <v>3</v>
      </c>
      <c r="D1207" s="14">
        <v>2017</v>
      </c>
      <c r="E1207" s="14">
        <v>2017</v>
      </c>
      <c r="F1207" s="14" t="s">
        <v>105</v>
      </c>
      <c r="G1207" s="11"/>
      <c r="H1207" s="11">
        <v>0.2303</v>
      </c>
      <c r="I1207" s="11">
        <v>0.32539999999999997</v>
      </c>
      <c r="J1207" s="11">
        <v>0.22440000000000002</v>
      </c>
      <c r="K1207" s="11">
        <v>0.24979999999999999</v>
      </c>
    </row>
    <row r="1208" spans="1:11">
      <c r="A1208" s="98" t="s">
        <v>141</v>
      </c>
      <c r="B1208" s="14" t="s">
        <v>78</v>
      </c>
      <c r="C1208" s="14" t="s">
        <v>3</v>
      </c>
      <c r="D1208" s="14">
        <v>2017</v>
      </c>
      <c r="E1208" s="14">
        <v>2017</v>
      </c>
      <c r="F1208" s="14" t="s">
        <v>105</v>
      </c>
      <c r="G1208" s="11"/>
      <c r="H1208" s="11">
        <v>9.4499999999999987E-2</v>
      </c>
      <c r="I1208" s="11">
        <v>0.20660000000000001</v>
      </c>
      <c r="J1208" s="11">
        <v>0.36969999999999997</v>
      </c>
      <c r="K1208" s="11">
        <v>0.4118</v>
      </c>
    </row>
    <row r="1209" spans="1:11">
      <c r="A1209" s="98" t="s">
        <v>142</v>
      </c>
      <c r="B1209" s="14" t="s">
        <v>78</v>
      </c>
      <c r="C1209" s="14" t="s">
        <v>3</v>
      </c>
      <c r="D1209" s="14">
        <v>2017</v>
      </c>
      <c r="E1209" s="14">
        <v>2017</v>
      </c>
      <c r="F1209" s="14" t="s">
        <v>105</v>
      </c>
      <c r="G1209" s="11"/>
      <c r="H1209" s="11">
        <v>4.9200000000000001E-2</v>
      </c>
      <c r="I1209" s="11">
        <v>0.13849999999999998</v>
      </c>
      <c r="J1209" s="11">
        <v>0.3231</v>
      </c>
      <c r="K1209" s="11">
        <v>0.3538</v>
      </c>
    </row>
    <row r="1210" spans="1:11">
      <c r="A1210" s="98" t="s">
        <v>143</v>
      </c>
      <c r="B1210" s="14" t="s">
        <v>79</v>
      </c>
      <c r="C1210" s="14" t="s">
        <v>3</v>
      </c>
      <c r="D1210" s="14">
        <v>2017</v>
      </c>
      <c r="E1210" s="14">
        <v>2017</v>
      </c>
      <c r="F1210" s="14" t="s">
        <v>105</v>
      </c>
      <c r="G1210" s="11"/>
      <c r="H1210" s="11">
        <v>0.1389</v>
      </c>
      <c r="I1210" s="11">
        <v>0.23620000000000002</v>
      </c>
      <c r="J1210" s="11">
        <v>1.1000000000000001E-3</v>
      </c>
      <c r="K1210" s="11">
        <v>2.9100000000000001E-2</v>
      </c>
    </row>
    <row r="1211" spans="1:11">
      <c r="A1211" s="98" t="s">
        <v>144</v>
      </c>
      <c r="B1211" s="14" t="s">
        <v>78</v>
      </c>
      <c r="C1211" s="14" t="s">
        <v>3</v>
      </c>
      <c r="D1211" s="14">
        <v>2017</v>
      </c>
      <c r="E1211" s="14">
        <v>2017</v>
      </c>
      <c r="F1211" s="14" t="s">
        <v>105</v>
      </c>
      <c r="G1211" s="11"/>
      <c r="H1211" s="11">
        <v>0.1678</v>
      </c>
      <c r="I1211" s="11">
        <v>0.27800000000000002</v>
      </c>
      <c r="J1211" s="11">
        <v>0.12380000000000001</v>
      </c>
      <c r="K1211" s="11">
        <v>0.1537</v>
      </c>
    </row>
    <row r="1212" spans="1:11">
      <c r="A1212" s="98" t="s">
        <v>145</v>
      </c>
      <c r="B1212" s="14" t="s">
        <v>78</v>
      </c>
      <c r="C1212" s="14" t="s">
        <v>3</v>
      </c>
      <c r="D1212" s="14">
        <v>2017</v>
      </c>
      <c r="E1212" s="14">
        <v>2017</v>
      </c>
      <c r="F1212" s="14" t="s">
        <v>105</v>
      </c>
      <c r="G1212" s="11"/>
      <c r="H1212" s="11">
        <v>0.16620000000000001</v>
      </c>
      <c r="I1212" s="11">
        <v>0.25480000000000003</v>
      </c>
      <c r="J1212" s="11">
        <v>0.3221</v>
      </c>
      <c r="K1212" s="11">
        <v>0.35369999999999996</v>
      </c>
    </row>
    <row r="1213" spans="1:11">
      <c r="A1213" s="98" t="s">
        <v>146</v>
      </c>
      <c r="B1213" s="14" t="s">
        <v>78</v>
      </c>
      <c r="C1213" s="14" t="s">
        <v>3</v>
      </c>
      <c r="D1213" s="14">
        <v>2017</v>
      </c>
      <c r="E1213" s="14">
        <v>2017</v>
      </c>
      <c r="F1213" s="14" t="s">
        <v>105</v>
      </c>
      <c r="G1213" s="11"/>
      <c r="H1213" s="11">
        <v>0.1069</v>
      </c>
      <c r="I1213" s="11">
        <v>0.19850000000000001</v>
      </c>
      <c r="J1213" s="11">
        <v>0.32819999999999999</v>
      </c>
      <c r="K1213" s="11">
        <v>0.34729999999999994</v>
      </c>
    </row>
    <row r="1214" spans="1:11">
      <c r="A1214" s="98" t="s">
        <v>147</v>
      </c>
      <c r="B1214" s="14" t="s">
        <v>78</v>
      </c>
      <c r="C1214" s="14" t="s">
        <v>3</v>
      </c>
      <c r="D1214" s="14">
        <v>2017</v>
      </c>
      <c r="E1214" s="14">
        <v>2017</v>
      </c>
      <c r="F1214" s="14" t="s">
        <v>105</v>
      </c>
      <c r="G1214" s="11"/>
      <c r="H1214" s="11">
        <v>0.1363</v>
      </c>
      <c r="I1214" s="11">
        <v>0.26329999999999998</v>
      </c>
      <c r="J1214" s="11">
        <v>0.26989999999999997</v>
      </c>
      <c r="K1214" s="11">
        <v>0.32579999999999998</v>
      </c>
    </row>
    <row r="1215" spans="1:11">
      <c r="A1215" s="98" t="s">
        <v>148</v>
      </c>
      <c r="B1215" s="14" t="s">
        <v>78</v>
      </c>
      <c r="C1215" s="14" t="s">
        <v>3</v>
      </c>
      <c r="D1215" s="14">
        <v>2017</v>
      </c>
      <c r="E1215" s="14">
        <v>2017</v>
      </c>
      <c r="F1215" s="14" t="s">
        <v>105</v>
      </c>
      <c r="G1215" s="11"/>
      <c r="H1215" s="11">
        <v>0.1714</v>
      </c>
      <c r="I1215" s="11">
        <v>0.29449999999999998</v>
      </c>
      <c r="J1215" s="11">
        <v>0.2601</v>
      </c>
      <c r="K1215" s="11">
        <v>0.28670000000000001</v>
      </c>
    </row>
    <row r="1216" spans="1:11">
      <c r="A1216" s="98" t="s">
        <v>149</v>
      </c>
      <c r="B1216" s="14" t="s">
        <v>78</v>
      </c>
      <c r="C1216" s="14" t="s">
        <v>3</v>
      </c>
      <c r="D1216" s="14">
        <v>2017</v>
      </c>
      <c r="E1216" s="14">
        <v>2017</v>
      </c>
      <c r="F1216" s="14" t="s">
        <v>105</v>
      </c>
      <c r="G1216" s="11"/>
      <c r="H1216" s="11">
        <v>0.12240000000000001</v>
      </c>
      <c r="I1216" s="11">
        <v>0.2041</v>
      </c>
      <c r="J1216" s="11">
        <v>0.34009999999999996</v>
      </c>
      <c r="K1216" s="11">
        <v>0.36729999999999996</v>
      </c>
    </row>
    <row r="1217" spans="1:11">
      <c r="A1217" s="98" t="s">
        <v>150</v>
      </c>
      <c r="B1217" s="14" t="s">
        <v>78</v>
      </c>
      <c r="C1217" s="14" t="s">
        <v>3</v>
      </c>
      <c r="D1217" s="14">
        <v>2017</v>
      </c>
      <c r="E1217" s="14">
        <v>2017</v>
      </c>
      <c r="F1217" s="14" t="s">
        <v>105</v>
      </c>
      <c r="G1217" s="11"/>
      <c r="H1217" s="11">
        <v>6.54E-2</v>
      </c>
      <c r="I1217" s="11">
        <v>0.14949999999999999</v>
      </c>
      <c r="J1217" s="11">
        <v>0.20559999999999998</v>
      </c>
      <c r="K1217" s="11">
        <v>0.25230000000000002</v>
      </c>
    </row>
    <row r="1218" spans="1:11">
      <c r="A1218" s="98" t="s">
        <v>151</v>
      </c>
      <c r="B1218" s="14" t="s">
        <v>78</v>
      </c>
      <c r="C1218" s="14" t="s">
        <v>3</v>
      </c>
      <c r="D1218" s="14">
        <v>2017</v>
      </c>
      <c r="E1218" s="14">
        <v>2017</v>
      </c>
      <c r="F1218" s="14" t="s">
        <v>105</v>
      </c>
      <c r="G1218" s="11"/>
      <c r="H1218" s="11">
        <v>0.12970000000000001</v>
      </c>
      <c r="I1218" s="11">
        <v>0.2407</v>
      </c>
      <c r="J1218" s="11">
        <v>0.1822</v>
      </c>
      <c r="K1218" s="11">
        <v>0.2064</v>
      </c>
    </row>
    <row r="1219" spans="1:11">
      <c r="A1219" s="98" t="s">
        <v>152</v>
      </c>
      <c r="B1219" s="14" t="s">
        <v>78</v>
      </c>
      <c r="C1219" s="14" t="s">
        <v>3</v>
      </c>
      <c r="D1219" s="14">
        <v>2017</v>
      </c>
      <c r="E1219" s="14">
        <v>2017</v>
      </c>
      <c r="F1219" s="14" t="s">
        <v>105</v>
      </c>
      <c r="G1219" s="11"/>
      <c r="H1219" s="11">
        <v>9.4700000000000006E-2</v>
      </c>
      <c r="I1219" s="11">
        <v>0.18600000000000003</v>
      </c>
      <c r="J1219" s="11">
        <v>0.1726</v>
      </c>
      <c r="K1219" s="11">
        <v>0.20379999999999998</v>
      </c>
    </row>
    <row r="1220" spans="1:11">
      <c r="A1220" s="98" t="s">
        <v>153</v>
      </c>
      <c r="B1220" s="14" t="s">
        <v>78</v>
      </c>
      <c r="C1220" s="14" t="s">
        <v>3</v>
      </c>
      <c r="D1220" s="14">
        <v>2017</v>
      </c>
      <c r="E1220" s="14">
        <v>2017</v>
      </c>
      <c r="F1220" s="14" t="s">
        <v>105</v>
      </c>
      <c r="G1220" s="11"/>
      <c r="H1220" s="11">
        <v>9.8800000000000013E-2</v>
      </c>
      <c r="I1220" s="11">
        <v>0.20100000000000001</v>
      </c>
      <c r="J1220" s="11">
        <v>0.14380000000000001</v>
      </c>
      <c r="K1220" s="11">
        <v>0.16550000000000001</v>
      </c>
    </row>
    <row r="1221" spans="1:11">
      <c r="A1221" s="98" t="s">
        <v>154</v>
      </c>
      <c r="B1221" s="14" t="s">
        <v>77</v>
      </c>
      <c r="C1221" s="14" t="s">
        <v>3</v>
      </c>
      <c r="D1221" s="14">
        <v>2017</v>
      </c>
      <c r="E1221" s="14">
        <v>2017</v>
      </c>
      <c r="F1221" s="14" t="s">
        <v>105</v>
      </c>
      <c r="G1221" s="11"/>
      <c r="H1221" s="11">
        <v>0.11789999999999999</v>
      </c>
      <c r="I1221" s="11">
        <v>0.22899999999999998</v>
      </c>
      <c r="J1221" s="11">
        <v>7.1300000000000002E-2</v>
      </c>
      <c r="K1221" s="11">
        <v>0.11689999999999999</v>
      </c>
    </row>
    <row r="1222" spans="1:11">
      <c r="A1222" s="98" t="s">
        <v>155</v>
      </c>
      <c r="B1222" s="14" t="s">
        <v>77</v>
      </c>
      <c r="C1222" s="14" t="s">
        <v>3</v>
      </c>
      <c r="D1222" s="14">
        <v>2017</v>
      </c>
      <c r="E1222" s="14">
        <v>2017</v>
      </c>
      <c r="F1222" s="14" t="s">
        <v>105</v>
      </c>
      <c r="G1222" s="11"/>
      <c r="H1222" s="11">
        <v>9.0700000000000003E-2</v>
      </c>
      <c r="I1222" s="11">
        <v>0.18379999999999999</v>
      </c>
      <c r="J1222" s="11">
        <v>5.2199999999999996E-2</v>
      </c>
      <c r="K1222" s="11">
        <v>8.9600000000000013E-2</v>
      </c>
    </row>
    <row r="1223" spans="1:11">
      <c r="A1223" s="98" t="s">
        <v>156</v>
      </c>
      <c r="B1223" s="14" t="s">
        <v>78</v>
      </c>
      <c r="C1223" s="14" t="s">
        <v>3</v>
      </c>
      <c r="D1223" s="14">
        <v>2017</v>
      </c>
      <c r="E1223" s="14">
        <v>2017</v>
      </c>
      <c r="F1223" s="14" t="s">
        <v>105</v>
      </c>
      <c r="G1223" s="11"/>
      <c r="H1223" s="11">
        <v>7.3700000000000002E-2</v>
      </c>
      <c r="I1223" s="11">
        <v>0.1474</v>
      </c>
      <c r="J1223" s="11">
        <v>0.20190000000000002</v>
      </c>
      <c r="K1223" s="11">
        <v>0.23079999999999998</v>
      </c>
    </row>
    <row r="1224" spans="1:11">
      <c r="A1224" s="98" t="s">
        <v>157</v>
      </c>
      <c r="B1224" s="14" t="s">
        <v>78</v>
      </c>
      <c r="C1224" s="14" t="s">
        <v>3</v>
      </c>
      <c r="D1224" s="14">
        <v>2017</v>
      </c>
      <c r="E1224" s="14">
        <v>2017</v>
      </c>
      <c r="F1224" s="14" t="s">
        <v>105</v>
      </c>
      <c r="G1224" s="11"/>
      <c r="H1224" s="11">
        <v>0.17420000000000002</v>
      </c>
      <c r="I1224" s="11">
        <v>0.28939999999999999</v>
      </c>
      <c r="J1224" s="11">
        <v>0.16449999999999998</v>
      </c>
      <c r="K1224" s="11">
        <v>0.1943</v>
      </c>
    </row>
    <row r="1225" spans="1:11">
      <c r="A1225" s="98" t="s">
        <v>158</v>
      </c>
      <c r="B1225" s="14" t="s">
        <v>77</v>
      </c>
      <c r="C1225" s="14" t="s">
        <v>3</v>
      </c>
      <c r="D1225" s="14">
        <v>2017</v>
      </c>
      <c r="E1225" s="14">
        <v>2017</v>
      </c>
      <c r="F1225" s="14" t="s">
        <v>105</v>
      </c>
      <c r="G1225" s="11"/>
      <c r="H1225" s="11">
        <v>0.11609999999999999</v>
      </c>
      <c r="I1225" s="11">
        <v>0.22450000000000001</v>
      </c>
      <c r="J1225" s="11">
        <v>7.2300000000000003E-2</v>
      </c>
      <c r="K1225" s="11">
        <v>0.1153</v>
      </c>
    </row>
    <row r="1226" spans="1:11">
      <c r="A1226" s="98" t="s">
        <v>159</v>
      </c>
      <c r="B1226" s="14" t="s">
        <v>78</v>
      </c>
      <c r="C1226" s="14" t="s">
        <v>3</v>
      </c>
      <c r="D1226" s="14">
        <v>2017</v>
      </c>
      <c r="E1226" s="14">
        <v>2017</v>
      </c>
      <c r="F1226" s="14" t="s">
        <v>105</v>
      </c>
      <c r="G1226" s="11"/>
      <c r="H1226" s="11">
        <v>0.16309999999999999</v>
      </c>
      <c r="I1226" s="11">
        <v>0.24729999999999999</v>
      </c>
      <c r="J1226" s="11">
        <v>0.26340000000000002</v>
      </c>
      <c r="K1226" s="11">
        <v>0.2903</v>
      </c>
    </row>
    <row r="1227" spans="1:11">
      <c r="A1227" s="98" t="s">
        <v>160</v>
      </c>
      <c r="B1227" s="14" t="s">
        <v>78</v>
      </c>
      <c r="C1227" s="14" t="s">
        <v>3</v>
      </c>
      <c r="D1227" s="14">
        <v>2017</v>
      </c>
      <c r="E1227" s="14">
        <v>2017</v>
      </c>
      <c r="F1227" s="14" t="s">
        <v>105</v>
      </c>
      <c r="G1227" s="11"/>
      <c r="H1227" s="11">
        <v>0.2311</v>
      </c>
      <c r="I1227" s="11">
        <v>0.3528</v>
      </c>
      <c r="J1227" s="11">
        <v>0.24129999999999999</v>
      </c>
      <c r="K1227" s="11">
        <v>0.2717</v>
      </c>
    </row>
    <row r="1228" spans="1:11">
      <c r="A1228" s="98" t="s">
        <v>161</v>
      </c>
      <c r="B1228" s="14" t="s">
        <v>77</v>
      </c>
      <c r="C1228" s="14" t="s">
        <v>3</v>
      </c>
      <c r="D1228" s="14">
        <v>2017</v>
      </c>
      <c r="E1228" s="14">
        <v>2017</v>
      </c>
      <c r="F1228" s="14" t="s">
        <v>105</v>
      </c>
      <c r="G1228" s="11"/>
      <c r="H1228" s="11">
        <v>0.12380000000000001</v>
      </c>
      <c r="I1228" s="11">
        <v>0.23129999999999998</v>
      </c>
      <c r="J1228" s="11">
        <v>5.91E-2</v>
      </c>
      <c r="K1228" s="11">
        <v>9.8299999999999998E-2</v>
      </c>
    </row>
    <row r="1229" spans="1:11">
      <c r="A1229" s="98" t="s">
        <v>162</v>
      </c>
      <c r="B1229" s="14" t="s">
        <v>77</v>
      </c>
      <c r="C1229" s="14" t="s">
        <v>3</v>
      </c>
      <c r="D1229" s="14">
        <v>2017</v>
      </c>
      <c r="E1229" s="14">
        <v>2017</v>
      </c>
      <c r="F1229" s="14" t="s">
        <v>105</v>
      </c>
      <c r="G1229" s="11"/>
      <c r="H1229" s="11">
        <v>0.1024</v>
      </c>
      <c r="I1229" s="11">
        <v>0.20679999999999998</v>
      </c>
      <c r="J1229" s="11">
        <v>0.08</v>
      </c>
      <c r="K1229" s="11">
        <v>0.1162</v>
      </c>
    </row>
    <row r="1230" spans="1:11">
      <c r="A1230" s="98" t="s">
        <v>163</v>
      </c>
      <c r="B1230" s="14" t="s">
        <v>78</v>
      </c>
      <c r="C1230" s="14" t="s">
        <v>3</v>
      </c>
      <c r="D1230" s="14">
        <v>2017</v>
      </c>
      <c r="E1230" s="14">
        <v>2017</v>
      </c>
      <c r="F1230" s="14" t="s">
        <v>105</v>
      </c>
      <c r="G1230" s="11"/>
      <c r="H1230" s="11">
        <v>0.18420000000000003</v>
      </c>
      <c r="I1230" s="11">
        <v>0.28550000000000003</v>
      </c>
      <c r="J1230" s="11">
        <v>0.26219999999999999</v>
      </c>
      <c r="K1230" s="11">
        <v>0.28910000000000002</v>
      </c>
    </row>
    <row r="1231" spans="1:11">
      <c r="A1231" s="98" t="s">
        <v>164</v>
      </c>
      <c r="B1231" s="14" t="s">
        <v>77</v>
      </c>
      <c r="C1231" s="14" t="s">
        <v>3</v>
      </c>
      <c r="D1231" s="14">
        <v>2017</v>
      </c>
      <c r="E1231" s="14">
        <v>2017</v>
      </c>
      <c r="F1231" s="14" t="s">
        <v>105</v>
      </c>
      <c r="G1231" s="11"/>
      <c r="H1231" s="11">
        <v>7.5399999999999995E-2</v>
      </c>
      <c r="I1231" s="11">
        <v>0.16920000000000002</v>
      </c>
      <c r="J1231" s="11">
        <v>4.8600000000000004E-2</v>
      </c>
      <c r="K1231" s="11">
        <v>8.2500000000000004E-2</v>
      </c>
    </row>
    <row r="1232" spans="1:11">
      <c r="A1232" s="98" t="s">
        <v>165</v>
      </c>
      <c r="B1232" s="14" t="s">
        <v>77</v>
      </c>
      <c r="C1232" s="14" t="s">
        <v>3</v>
      </c>
      <c r="D1232" s="14">
        <v>2017</v>
      </c>
      <c r="E1232" s="14">
        <v>2017</v>
      </c>
      <c r="F1232" s="14" t="s">
        <v>105</v>
      </c>
      <c r="G1232" s="11"/>
      <c r="H1232" s="11">
        <v>8.9800000000000005E-2</v>
      </c>
      <c r="I1232" s="11">
        <v>0.20250000000000001</v>
      </c>
      <c r="J1232" s="11">
        <v>5.7200000000000001E-2</v>
      </c>
      <c r="K1232" s="11">
        <v>9.6699999999999994E-2</v>
      </c>
    </row>
    <row r="1233" spans="1:11">
      <c r="A1233" s="98" t="s">
        <v>166</v>
      </c>
      <c r="B1233" s="14" t="s">
        <v>77</v>
      </c>
      <c r="C1233" s="14" t="s">
        <v>3</v>
      </c>
      <c r="D1233" s="14">
        <v>2017</v>
      </c>
      <c r="E1233" s="14">
        <v>2017</v>
      </c>
      <c r="F1233" s="14" t="s">
        <v>105</v>
      </c>
      <c r="G1233" s="11"/>
      <c r="H1233" s="11">
        <v>7.7100000000000002E-2</v>
      </c>
      <c r="I1233" s="11">
        <v>0.18469999999999998</v>
      </c>
      <c r="J1233" s="11">
        <v>5.1299999999999998E-2</v>
      </c>
      <c r="K1233" s="11">
        <v>8.0500000000000002E-2</v>
      </c>
    </row>
    <row r="1234" spans="1:11">
      <c r="A1234" s="98" t="s">
        <v>167</v>
      </c>
      <c r="B1234" s="14" t="s">
        <v>77</v>
      </c>
      <c r="C1234" s="14" t="s">
        <v>3</v>
      </c>
      <c r="D1234" s="14">
        <v>2017</v>
      </c>
      <c r="E1234" s="14">
        <v>2017</v>
      </c>
      <c r="F1234" s="14" t="s">
        <v>105</v>
      </c>
      <c r="G1234" s="11"/>
      <c r="H1234" s="11">
        <v>2.1700000000000001E-2</v>
      </c>
      <c r="I1234" s="11">
        <v>0.12640000000000001</v>
      </c>
      <c r="J1234" s="11">
        <v>7.1999999999999998E-3</v>
      </c>
      <c r="K1234" s="11">
        <v>4.0300000000000002E-2</v>
      </c>
    </row>
    <row r="1235" spans="1:11">
      <c r="A1235" s="98" t="s">
        <v>168</v>
      </c>
      <c r="B1235" s="14" t="s">
        <v>77</v>
      </c>
      <c r="C1235" s="14" t="s">
        <v>3</v>
      </c>
      <c r="D1235" s="14">
        <v>2017</v>
      </c>
      <c r="E1235" s="14">
        <v>2017</v>
      </c>
      <c r="F1235" s="14" t="s">
        <v>105</v>
      </c>
      <c r="G1235" s="11"/>
      <c r="H1235" s="11">
        <v>1.9599999999999999E-2</v>
      </c>
      <c r="I1235" s="11">
        <v>0.11749999999999999</v>
      </c>
      <c r="J1235" s="11">
        <v>5.6000000000000008E-3</v>
      </c>
      <c r="K1235" s="11">
        <v>3.2000000000000001E-2</v>
      </c>
    </row>
    <row r="1236" spans="1:11">
      <c r="A1236" s="98" t="s">
        <v>169</v>
      </c>
      <c r="B1236" s="14" t="s">
        <v>78</v>
      </c>
      <c r="C1236" s="14" t="s">
        <v>3</v>
      </c>
      <c r="D1236" s="14">
        <v>2017</v>
      </c>
      <c r="E1236" s="14">
        <v>2017</v>
      </c>
      <c r="F1236" s="14" t="s">
        <v>105</v>
      </c>
      <c r="G1236" s="11"/>
      <c r="H1236" s="11">
        <v>0.16570000000000001</v>
      </c>
      <c r="I1236" s="11">
        <v>0.28339999999999999</v>
      </c>
      <c r="J1236" s="11">
        <v>0.23559999999999998</v>
      </c>
      <c r="K1236" s="11">
        <v>0.26780000000000004</v>
      </c>
    </row>
    <row r="1237" spans="1:11">
      <c r="A1237" s="98" t="s">
        <v>170</v>
      </c>
      <c r="B1237" s="14" t="s">
        <v>78</v>
      </c>
      <c r="C1237" s="14" t="s">
        <v>3</v>
      </c>
      <c r="D1237" s="14">
        <v>2017</v>
      </c>
      <c r="E1237" s="14">
        <v>2017</v>
      </c>
      <c r="F1237" s="14" t="s">
        <v>105</v>
      </c>
      <c r="G1237" s="11"/>
      <c r="H1237" s="11">
        <v>0.04</v>
      </c>
      <c r="I1237" s="11">
        <v>0.08</v>
      </c>
      <c r="J1237" s="11">
        <v>0.16</v>
      </c>
      <c r="K1237" s="11">
        <v>0.16</v>
      </c>
    </row>
    <row r="1238" spans="1:11">
      <c r="A1238" s="98" t="s">
        <v>171</v>
      </c>
      <c r="B1238" s="14" t="s">
        <v>78</v>
      </c>
      <c r="C1238" s="14" t="s">
        <v>3</v>
      </c>
      <c r="D1238" s="14">
        <v>2017</v>
      </c>
      <c r="E1238" s="14">
        <v>2017</v>
      </c>
      <c r="F1238" s="14" t="s">
        <v>105</v>
      </c>
      <c r="G1238" s="11"/>
      <c r="H1238" s="11">
        <v>0.1421</v>
      </c>
      <c r="I1238" s="11">
        <v>0.25</v>
      </c>
      <c r="J1238" s="11">
        <v>0.3115</v>
      </c>
      <c r="K1238" s="11">
        <v>0.34429999999999999</v>
      </c>
    </row>
    <row r="1239" spans="1:11">
      <c r="A1239" s="98" t="s">
        <v>172</v>
      </c>
      <c r="B1239" s="14" t="s">
        <v>77</v>
      </c>
      <c r="C1239" s="14" t="s">
        <v>3</v>
      </c>
      <c r="D1239" s="14">
        <v>2017</v>
      </c>
      <c r="E1239" s="14">
        <v>2017</v>
      </c>
      <c r="F1239" s="14" t="s">
        <v>105</v>
      </c>
      <c r="G1239" s="11"/>
      <c r="H1239" s="11">
        <v>1.2500000000000001E-2</v>
      </c>
      <c r="I1239" s="11">
        <v>0.11840000000000001</v>
      </c>
      <c r="J1239" s="11">
        <v>5.3E-3</v>
      </c>
      <c r="K1239" s="11">
        <v>4.2599999999999999E-2</v>
      </c>
    </row>
    <row r="1240" spans="1:11">
      <c r="A1240" s="98" t="s">
        <v>173</v>
      </c>
      <c r="B1240" s="14" t="s">
        <v>77</v>
      </c>
      <c r="C1240" s="14" t="s">
        <v>3</v>
      </c>
      <c r="D1240" s="14">
        <v>2017</v>
      </c>
      <c r="E1240" s="14">
        <v>2017</v>
      </c>
      <c r="F1240" s="14" t="s">
        <v>105</v>
      </c>
      <c r="G1240" s="11"/>
      <c r="H1240" s="11">
        <v>0.1048</v>
      </c>
      <c r="I1240" s="11">
        <v>0.21859999999999999</v>
      </c>
      <c r="J1240" s="11">
        <v>5.79E-2</v>
      </c>
      <c r="K1240" s="11">
        <v>0.1012</v>
      </c>
    </row>
    <row r="1241" spans="1:11">
      <c r="A1241" s="98" t="s">
        <v>174</v>
      </c>
      <c r="B1241" s="14" t="s">
        <v>78</v>
      </c>
      <c r="C1241" s="14" t="s">
        <v>3</v>
      </c>
      <c r="D1241" s="14">
        <v>2017</v>
      </c>
      <c r="E1241" s="14">
        <v>2017</v>
      </c>
      <c r="F1241" s="14" t="s">
        <v>105</v>
      </c>
      <c r="G1241" s="11"/>
      <c r="H1241" s="11">
        <v>0.1716</v>
      </c>
      <c r="I1241" s="11">
        <v>0.28670000000000001</v>
      </c>
      <c r="J1241" s="11">
        <v>0.19450000000000001</v>
      </c>
      <c r="K1241" s="11">
        <v>0.22920000000000001</v>
      </c>
    </row>
    <row r="1242" spans="1:11">
      <c r="A1242" s="98" t="s">
        <v>175</v>
      </c>
      <c r="B1242" s="14" t="s">
        <v>78</v>
      </c>
      <c r="C1242" s="14" t="s">
        <v>3</v>
      </c>
      <c r="D1242" s="14">
        <v>2017</v>
      </c>
      <c r="E1242" s="14">
        <v>2017</v>
      </c>
      <c r="F1242" s="14" t="s">
        <v>105</v>
      </c>
      <c r="G1242" s="11"/>
      <c r="H1242" s="11">
        <v>0.16149999999999998</v>
      </c>
      <c r="I1242" s="11">
        <v>0.24859999999999999</v>
      </c>
      <c r="J1242" s="11">
        <v>0.26839999999999997</v>
      </c>
      <c r="K1242" s="11">
        <v>0.29320000000000002</v>
      </c>
    </row>
    <row r="1243" spans="1:11">
      <c r="A1243" s="98" t="s">
        <v>176</v>
      </c>
      <c r="B1243" s="14" t="s">
        <v>78</v>
      </c>
      <c r="C1243" s="14" t="s">
        <v>3</v>
      </c>
      <c r="D1243" s="14">
        <v>2017</v>
      </c>
      <c r="E1243" s="14">
        <v>2017</v>
      </c>
      <c r="F1243" s="14" t="s">
        <v>105</v>
      </c>
      <c r="G1243" s="11"/>
      <c r="H1243" s="11">
        <v>0.16940000000000002</v>
      </c>
      <c r="I1243" s="11">
        <v>0.27429999999999999</v>
      </c>
      <c r="J1243" s="11">
        <v>0.2145</v>
      </c>
      <c r="K1243" s="11">
        <v>0.23929999999999998</v>
      </c>
    </row>
    <row r="1244" spans="1:11">
      <c r="A1244" s="98" t="s">
        <v>177</v>
      </c>
      <c r="B1244" s="14" t="s">
        <v>78</v>
      </c>
      <c r="C1244" s="14" t="s">
        <v>3</v>
      </c>
      <c r="D1244" s="14">
        <v>2017</v>
      </c>
      <c r="E1244" s="14">
        <v>2017</v>
      </c>
      <c r="F1244" s="14" t="s">
        <v>105</v>
      </c>
      <c r="G1244" s="11"/>
      <c r="H1244" s="11">
        <v>0.12640000000000001</v>
      </c>
      <c r="I1244" s="11">
        <v>0.25670000000000004</v>
      </c>
      <c r="J1244" s="11">
        <v>0.22989999999999999</v>
      </c>
      <c r="K1244" s="11">
        <v>0.26440000000000002</v>
      </c>
    </row>
    <row r="1245" spans="1:11">
      <c r="A1245" s="98" t="s">
        <v>178</v>
      </c>
      <c r="B1245" s="14" t="s">
        <v>77</v>
      </c>
      <c r="C1245" s="14" t="s">
        <v>3</v>
      </c>
      <c r="D1245" s="14">
        <v>2017</v>
      </c>
      <c r="E1245" s="14">
        <v>2017</v>
      </c>
      <c r="F1245" s="14" t="s">
        <v>105</v>
      </c>
      <c r="G1245" s="11"/>
      <c r="H1245" s="11">
        <v>0.15920000000000001</v>
      </c>
      <c r="I1245" s="11">
        <v>0.29260000000000003</v>
      </c>
      <c r="J1245" s="11">
        <v>9.2499999999999999E-2</v>
      </c>
      <c r="K1245" s="11">
        <v>0.13300000000000001</v>
      </c>
    </row>
    <row r="1246" spans="1:11">
      <c r="A1246" s="98" t="s">
        <v>179</v>
      </c>
      <c r="B1246" s="14" t="s">
        <v>78</v>
      </c>
      <c r="C1246" s="14" t="s">
        <v>3</v>
      </c>
      <c r="D1246" s="14">
        <v>2017</v>
      </c>
      <c r="E1246" s="14">
        <v>2017</v>
      </c>
      <c r="F1246" s="14" t="s">
        <v>105</v>
      </c>
      <c r="G1246" s="11"/>
      <c r="H1246" s="11">
        <v>9.5700000000000007E-2</v>
      </c>
      <c r="I1246" s="11">
        <v>0.19269999999999998</v>
      </c>
      <c r="J1246" s="11">
        <v>0.14419999999999999</v>
      </c>
      <c r="K1246" s="11">
        <v>0.18329999999999999</v>
      </c>
    </row>
    <row r="1247" spans="1:11">
      <c r="A1247" s="98" t="s">
        <v>180</v>
      </c>
      <c r="B1247" s="14" t="s">
        <v>77</v>
      </c>
      <c r="C1247" s="14" t="s">
        <v>3</v>
      </c>
      <c r="D1247" s="14">
        <v>2017</v>
      </c>
      <c r="E1247" s="14">
        <v>2017</v>
      </c>
      <c r="F1247" s="14" t="s">
        <v>105</v>
      </c>
      <c r="G1247" s="11"/>
      <c r="H1247" s="11">
        <v>0.13550000000000001</v>
      </c>
      <c r="I1247" s="11">
        <v>0.26440000000000002</v>
      </c>
      <c r="J1247" s="11">
        <v>8.8399999999999992E-2</v>
      </c>
      <c r="K1247" s="11">
        <v>0.13170000000000001</v>
      </c>
    </row>
    <row r="1248" spans="1:11">
      <c r="A1248" s="98" t="s">
        <v>181</v>
      </c>
      <c r="B1248" s="14" t="s">
        <v>77</v>
      </c>
      <c r="C1248" s="14" t="s">
        <v>3</v>
      </c>
      <c r="D1248" s="14">
        <v>2017</v>
      </c>
      <c r="E1248" s="14">
        <v>2017</v>
      </c>
      <c r="F1248" s="14" t="s">
        <v>105</v>
      </c>
      <c r="G1248" s="11"/>
      <c r="H1248" s="11">
        <v>0.10349999999999999</v>
      </c>
      <c r="I1248" s="11">
        <v>0.22309999999999999</v>
      </c>
      <c r="J1248" s="11">
        <v>5.33E-2</v>
      </c>
      <c r="K1248" s="11">
        <v>9.4E-2</v>
      </c>
    </row>
    <row r="1249" spans="1:11">
      <c r="A1249" s="98" t="s">
        <v>182</v>
      </c>
      <c r="B1249" s="14" t="s">
        <v>78</v>
      </c>
      <c r="C1249" s="14" t="s">
        <v>3</v>
      </c>
      <c r="D1249" s="14">
        <v>2017</v>
      </c>
      <c r="E1249" s="14">
        <v>2017</v>
      </c>
      <c r="F1249" s="14" t="s">
        <v>105</v>
      </c>
      <c r="G1249" s="11"/>
      <c r="H1249" s="11">
        <v>0.21489999999999998</v>
      </c>
      <c r="I1249" s="11">
        <v>0.31190000000000001</v>
      </c>
      <c r="J1249" s="11">
        <v>0.37240000000000001</v>
      </c>
      <c r="K1249" s="11">
        <v>0.39950000000000002</v>
      </c>
    </row>
    <row r="1250" spans="1:11">
      <c r="A1250" t="s">
        <v>183</v>
      </c>
      <c r="B1250" s="14" t="s">
        <v>66</v>
      </c>
      <c r="C1250" s="14" t="s">
        <v>62</v>
      </c>
      <c r="D1250" s="14">
        <v>2017</v>
      </c>
      <c r="E1250" s="14">
        <v>2017</v>
      </c>
      <c r="F1250" s="14" t="s">
        <v>105</v>
      </c>
      <c r="G1250" s="14"/>
      <c r="H1250" s="11">
        <v>0.1336</v>
      </c>
      <c r="I1250" s="11">
        <v>0.23960000000000001</v>
      </c>
      <c r="J1250" s="11">
        <v>0.10310000000000001</v>
      </c>
      <c r="K1250" s="11">
        <v>0.13949999999999999</v>
      </c>
    </row>
    <row r="1251" spans="1:11">
      <c r="A1251" t="s">
        <v>184</v>
      </c>
      <c r="B1251" s="14" t="s">
        <v>77</v>
      </c>
      <c r="C1251" s="14" t="s">
        <v>62</v>
      </c>
      <c r="D1251" s="14">
        <v>2017</v>
      </c>
      <c r="E1251" s="14">
        <v>2017</v>
      </c>
      <c r="F1251" s="14" t="s">
        <v>105</v>
      </c>
      <c r="G1251" s="14"/>
      <c r="H1251" s="11">
        <v>0.1042</v>
      </c>
      <c r="I1251" s="11">
        <v>0.20569999999999999</v>
      </c>
      <c r="J1251" s="11">
        <v>6.2199999999999998E-2</v>
      </c>
      <c r="K1251" s="11">
        <v>9.9499999999999991E-2</v>
      </c>
    </row>
    <row r="1252" spans="1:11">
      <c r="A1252" t="s">
        <v>185</v>
      </c>
      <c r="B1252" s="14" t="s">
        <v>78</v>
      </c>
      <c r="C1252" s="14" t="s">
        <v>62</v>
      </c>
      <c r="D1252" s="14">
        <v>2017</v>
      </c>
      <c r="E1252" s="14">
        <v>2017</v>
      </c>
      <c r="F1252" s="14" t="s">
        <v>105</v>
      </c>
      <c r="G1252" s="14"/>
      <c r="H1252" s="11">
        <v>0</v>
      </c>
      <c r="I1252" s="11">
        <v>0.125</v>
      </c>
      <c r="J1252" s="11">
        <v>0</v>
      </c>
      <c r="K1252" s="11">
        <v>0</v>
      </c>
    </row>
    <row r="1253" spans="1:11">
      <c r="A1253" t="s">
        <v>186</v>
      </c>
      <c r="B1253" s="14" t="s">
        <v>78</v>
      </c>
      <c r="C1253" s="14" t="s">
        <v>62</v>
      </c>
      <c r="D1253" s="14">
        <v>2017</v>
      </c>
      <c r="E1253" s="14">
        <v>2017</v>
      </c>
      <c r="F1253" s="14" t="s">
        <v>105</v>
      </c>
      <c r="G1253" s="14"/>
      <c r="H1253" s="11">
        <v>0.11359999999999999</v>
      </c>
      <c r="I1253" s="11">
        <v>0.22159999999999999</v>
      </c>
      <c r="J1253" s="11">
        <v>0.16070000000000001</v>
      </c>
      <c r="K1253" s="11">
        <v>0.18010000000000001</v>
      </c>
    </row>
    <row r="1254" spans="1:11">
      <c r="A1254" t="s">
        <v>187</v>
      </c>
      <c r="B1254" s="14" t="s">
        <v>78</v>
      </c>
      <c r="C1254" s="14" t="s">
        <v>62</v>
      </c>
      <c r="D1254" s="14">
        <v>2017</v>
      </c>
      <c r="E1254" s="14">
        <v>2017</v>
      </c>
      <c r="F1254" s="14" t="s">
        <v>105</v>
      </c>
      <c r="G1254" s="14"/>
      <c r="H1254" s="11">
        <v>0.1368</v>
      </c>
      <c r="I1254" s="11">
        <v>0.23569999999999999</v>
      </c>
      <c r="J1254" s="11">
        <v>0.19370000000000001</v>
      </c>
      <c r="K1254" s="11">
        <v>0.22510000000000002</v>
      </c>
    </row>
    <row r="1255" spans="1:11">
      <c r="A1255" t="s">
        <v>188</v>
      </c>
      <c r="B1255" s="14" t="s">
        <v>78</v>
      </c>
      <c r="C1255" s="14" t="s">
        <v>62</v>
      </c>
      <c r="D1255" s="14">
        <v>2017</v>
      </c>
      <c r="E1255" s="14">
        <v>2017</v>
      </c>
      <c r="F1255" s="14" t="s">
        <v>105</v>
      </c>
      <c r="G1255" s="14"/>
      <c r="H1255" s="11">
        <v>0.13439999999999999</v>
      </c>
      <c r="I1255" s="11">
        <v>0.2228</v>
      </c>
      <c r="J1255" s="11">
        <v>0.22109999999999999</v>
      </c>
      <c r="K1255" s="11">
        <v>0.25509999999999999</v>
      </c>
    </row>
    <row r="1256" spans="1:11">
      <c r="A1256" t="s">
        <v>189</v>
      </c>
      <c r="B1256" s="14" t="s">
        <v>78</v>
      </c>
      <c r="C1256" s="14" t="s">
        <v>62</v>
      </c>
      <c r="D1256" s="14">
        <v>2017</v>
      </c>
      <c r="E1256" s="14">
        <v>2017</v>
      </c>
      <c r="F1256" s="14" t="s">
        <v>105</v>
      </c>
      <c r="G1256" s="14"/>
      <c r="H1256" s="11">
        <v>9.3800000000000008E-2</v>
      </c>
      <c r="I1256" s="11">
        <v>0.14580000000000001</v>
      </c>
      <c r="J1256" s="11">
        <v>0.23440000000000003</v>
      </c>
      <c r="K1256" s="11">
        <v>0.26039999999999996</v>
      </c>
    </row>
    <row r="1257" spans="1:11">
      <c r="A1257" t="s">
        <v>190</v>
      </c>
      <c r="B1257" s="14" t="s">
        <v>77</v>
      </c>
      <c r="C1257" s="14" t="s">
        <v>62</v>
      </c>
      <c r="D1257" s="14">
        <v>2017</v>
      </c>
      <c r="E1257" s="14">
        <v>2017</v>
      </c>
      <c r="F1257" s="14" t="s">
        <v>105</v>
      </c>
      <c r="G1257" s="14"/>
      <c r="H1257" s="11">
        <v>7.1300000000000002E-2</v>
      </c>
      <c r="I1257" s="11">
        <v>0.15890000000000001</v>
      </c>
      <c r="J1257" s="11">
        <v>4.7800000000000002E-2</v>
      </c>
      <c r="K1257" s="11">
        <v>8.3699999999999997E-2</v>
      </c>
    </row>
    <row r="1258" spans="1:11">
      <c r="A1258" t="s">
        <v>191</v>
      </c>
      <c r="B1258" s="14" t="s">
        <v>78</v>
      </c>
      <c r="C1258" s="14" t="s">
        <v>62</v>
      </c>
      <c r="D1258" s="14">
        <v>2017</v>
      </c>
      <c r="E1258" s="14">
        <v>2017</v>
      </c>
      <c r="F1258" s="14" t="s">
        <v>105</v>
      </c>
      <c r="G1258" s="14"/>
      <c r="H1258" s="11">
        <v>0.1867</v>
      </c>
      <c r="I1258" s="11">
        <v>0.24210000000000001</v>
      </c>
      <c r="J1258" s="11">
        <v>0.42330000000000001</v>
      </c>
      <c r="K1258" s="11">
        <v>0.44920000000000004</v>
      </c>
    </row>
    <row r="1259" spans="1:11">
      <c r="A1259" t="s">
        <v>192</v>
      </c>
      <c r="B1259" s="14" t="s">
        <v>78</v>
      </c>
      <c r="C1259" s="14" t="s">
        <v>62</v>
      </c>
      <c r="D1259" s="14">
        <v>2017</v>
      </c>
      <c r="E1259" s="14">
        <v>2017</v>
      </c>
      <c r="F1259" s="14" t="s">
        <v>105</v>
      </c>
      <c r="G1259" s="14"/>
      <c r="H1259" s="11">
        <v>0.1293</v>
      </c>
      <c r="I1259" s="11">
        <v>0.22850000000000001</v>
      </c>
      <c r="J1259" s="11">
        <v>0.21059999999999998</v>
      </c>
      <c r="K1259" s="11">
        <v>0.2354</v>
      </c>
    </row>
    <row r="1260" spans="1:11">
      <c r="A1260" t="s">
        <v>134</v>
      </c>
      <c r="B1260" s="14" t="s">
        <v>77</v>
      </c>
      <c r="C1260" s="14" t="s">
        <v>62</v>
      </c>
      <c r="D1260" s="14">
        <v>2017</v>
      </c>
      <c r="E1260" s="14">
        <v>2017</v>
      </c>
      <c r="F1260" s="14" t="s">
        <v>105</v>
      </c>
      <c r="G1260" s="14"/>
      <c r="H1260" s="11">
        <v>0.14929999999999999</v>
      </c>
      <c r="I1260" s="11">
        <v>0.28600000000000003</v>
      </c>
      <c r="J1260" s="11">
        <v>0.10390000000000001</v>
      </c>
      <c r="K1260" s="11">
        <v>0.16350000000000001</v>
      </c>
    </row>
    <row r="1261" spans="1:11">
      <c r="A1261" t="s">
        <v>135</v>
      </c>
      <c r="B1261" s="14" t="s">
        <v>78</v>
      </c>
      <c r="C1261" s="14" t="s">
        <v>62</v>
      </c>
      <c r="D1261" s="14">
        <v>2017</v>
      </c>
      <c r="E1261" s="14">
        <v>2017</v>
      </c>
      <c r="F1261" s="14" t="s">
        <v>105</v>
      </c>
      <c r="G1261" s="14"/>
      <c r="H1261" s="11">
        <v>0.1351</v>
      </c>
      <c r="I1261" s="11">
        <v>0.22109999999999999</v>
      </c>
      <c r="J1261" s="11">
        <v>0.1351</v>
      </c>
      <c r="K1261" s="11">
        <v>0.1474</v>
      </c>
    </row>
    <row r="1262" spans="1:11">
      <c r="A1262" t="s">
        <v>136</v>
      </c>
      <c r="B1262" s="14" t="s">
        <v>78</v>
      </c>
      <c r="C1262" s="14" t="s">
        <v>62</v>
      </c>
      <c r="D1262" s="14">
        <v>2017</v>
      </c>
      <c r="E1262" s="14">
        <v>2017</v>
      </c>
      <c r="F1262" s="14" t="s">
        <v>105</v>
      </c>
      <c r="G1262" s="14"/>
      <c r="H1262" s="11">
        <v>0.13339999999999999</v>
      </c>
      <c r="I1262" s="11">
        <v>0.2329</v>
      </c>
      <c r="J1262" s="11">
        <v>0.22670000000000001</v>
      </c>
      <c r="K1262" s="11">
        <v>0.24660000000000001</v>
      </c>
    </row>
    <row r="1263" spans="1:11">
      <c r="A1263" t="s">
        <v>137</v>
      </c>
      <c r="B1263" s="14" t="s">
        <v>78</v>
      </c>
      <c r="C1263" s="14" t="s">
        <v>62</v>
      </c>
      <c r="D1263" s="14">
        <v>2017</v>
      </c>
      <c r="E1263" s="14">
        <v>2017</v>
      </c>
      <c r="F1263" s="14" t="s">
        <v>105</v>
      </c>
      <c r="G1263" s="14"/>
      <c r="H1263" s="11">
        <v>0.1825</v>
      </c>
      <c r="I1263" s="11">
        <v>0.29480000000000001</v>
      </c>
      <c r="J1263" s="11">
        <v>0.25869999999999999</v>
      </c>
      <c r="K1263" s="11">
        <v>0.29339999999999999</v>
      </c>
    </row>
    <row r="1264" spans="1:11">
      <c r="A1264" t="s">
        <v>138</v>
      </c>
      <c r="B1264" s="14" t="s">
        <v>78</v>
      </c>
      <c r="C1264" s="14" t="s">
        <v>62</v>
      </c>
      <c r="D1264" s="14">
        <v>2017</v>
      </c>
      <c r="E1264" s="14">
        <v>2017</v>
      </c>
      <c r="F1264" s="14" t="s">
        <v>105</v>
      </c>
      <c r="G1264" s="14"/>
      <c r="H1264" s="11">
        <v>0.13</v>
      </c>
      <c r="I1264" s="11">
        <v>0.23319999999999999</v>
      </c>
      <c r="J1264" s="11">
        <v>0.3004</v>
      </c>
      <c r="K1264" s="11">
        <v>0.33630000000000004</v>
      </c>
    </row>
    <row r="1265" spans="1:11">
      <c r="A1265" t="s">
        <v>139</v>
      </c>
      <c r="B1265" s="14" t="s">
        <v>78</v>
      </c>
      <c r="C1265" s="14" t="s">
        <v>62</v>
      </c>
      <c r="D1265" s="14">
        <v>2017</v>
      </c>
      <c r="E1265" s="14">
        <v>2017</v>
      </c>
      <c r="F1265" s="14" t="s">
        <v>105</v>
      </c>
      <c r="G1265" s="14"/>
      <c r="H1265" s="11">
        <v>0.18679999999999999</v>
      </c>
      <c r="I1265" s="11">
        <v>0.3029</v>
      </c>
      <c r="J1265" s="11">
        <v>0.16159999999999999</v>
      </c>
      <c r="K1265" s="11">
        <v>0.1898</v>
      </c>
    </row>
    <row r="1266" spans="1:11">
      <c r="A1266" t="s">
        <v>140</v>
      </c>
      <c r="B1266" s="14" t="s">
        <v>78</v>
      </c>
      <c r="C1266" s="14" t="s">
        <v>62</v>
      </c>
      <c r="D1266" s="14">
        <v>2017</v>
      </c>
      <c r="E1266" s="14">
        <v>2017</v>
      </c>
      <c r="F1266" s="14" t="s">
        <v>105</v>
      </c>
      <c r="G1266" s="14"/>
      <c r="H1266" s="11">
        <v>0.23370000000000002</v>
      </c>
      <c r="I1266" s="11">
        <v>0.3337</v>
      </c>
      <c r="J1266" s="11">
        <v>0.23760000000000001</v>
      </c>
      <c r="K1266" s="11">
        <v>0.2616</v>
      </c>
    </row>
    <row r="1267" spans="1:11">
      <c r="A1267" t="s">
        <v>141</v>
      </c>
      <c r="B1267" s="14" t="s">
        <v>78</v>
      </c>
      <c r="C1267" s="14" t="s">
        <v>62</v>
      </c>
      <c r="D1267" s="14">
        <v>2017</v>
      </c>
      <c r="E1267" s="14">
        <v>2017</v>
      </c>
      <c r="F1267" s="14" t="s">
        <v>105</v>
      </c>
      <c r="G1267" s="14"/>
      <c r="H1267" s="11">
        <v>7.8E-2</v>
      </c>
      <c r="I1267" s="11">
        <v>0.1802</v>
      </c>
      <c r="J1267" s="11">
        <v>0.28639999999999999</v>
      </c>
      <c r="K1267" s="11">
        <v>0.33229999999999998</v>
      </c>
    </row>
    <row r="1268" spans="1:11">
      <c r="A1268" t="s">
        <v>142</v>
      </c>
      <c r="B1268" s="14" t="s">
        <v>78</v>
      </c>
      <c r="C1268" s="14" t="s">
        <v>62</v>
      </c>
      <c r="D1268" s="14">
        <v>2017</v>
      </c>
      <c r="E1268" s="14">
        <v>2017</v>
      </c>
      <c r="F1268" s="14" t="s">
        <v>105</v>
      </c>
      <c r="G1268" s="14"/>
      <c r="H1268" s="11">
        <v>4.6100000000000002E-2</v>
      </c>
      <c r="I1268" s="11">
        <v>0.121</v>
      </c>
      <c r="J1268" s="11">
        <v>0.26219999999999999</v>
      </c>
      <c r="K1268" s="11">
        <v>0.28820000000000001</v>
      </c>
    </row>
    <row r="1269" spans="1:11">
      <c r="A1269" t="s">
        <v>143</v>
      </c>
      <c r="B1269" s="14" t="s">
        <v>79</v>
      </c>
      <c r="C1269" s="14" t="s">
        <v>62</v>
      </c>
      <c r="D1269" s="14">
        <v>2017</v>
      </c>
      <c r="E1269" s="14">
        <v>2017</v>
      </c>
      <c r="F1269" s="14" t="s">
        <v>105</v>
      </c>
      <c r="G1269" s="14"/>
      <c r="H1269" s="11">
        <v>0.1293</v>
      </c>
      <c r="I1269" s="11">
        <v>0.22760000000000002</v>
      </c>
      <c r="J1269" s="11">
        <v>2.0000000000000001E-4</v>
      </c>
      <c r="K1269" s="11">
        <v>3.1400000000000004E-2</v>
      </c>
    </row>
    <row r="1270" spans="1:11">
      <c r="A1270" t="s">
        <v>144</v>
      </c>
      <c r="B1270" s="14" t="s">
        <v>78</v>
      </c>
      <c r="C1270" s="14" t="s">
        <v>62</v>
      </c>
      <c r="D1270" s="14">
        <v>2017</v>
      </c>
      <c r="E1270" s="14">
        <v>2017</v>
      </c>
      <c r="F1270" s="14" t="s">
        <v>105</v>
      </c>
      <c r="G1270" s="14"/>
      <c r="H1270" s="11">
        <v>0.12210000000000001</v>
      </c>
      <c r="I1270" s="11">
        <v>0.22739999999999999</v>
      </c>
      <c r="J1270" s="11">
        <v>0.1153</v>
      </c>
      <c r="K1270" s="11">
        <v>0.14449999999999999</v>
      </c>
    </row>
    <row r="1271" spans="1:11">
      <c r="A1271" t="s">
        <v>145</v>
      </c>
      <c r="B1271" s="14" t="s">
        <v>78</v>
      </c>
      <c r="C1271" s="14" t="s">
        <v>62</v>
      </c>
      <c r="D1271" s="14">
        <v>2017</v>
      </c>
      <c r="E1271" s="14">
        <v>2017</v>
      </c>
      <c r="F1271" s="14" t="s">
        <v>105</v>
      </c>
      <c r="G1271" s="14"/>
      <c r="H1271" s="11">
        <v>0.13419999999999999</v>
      </c>
      <c r="I1271" s="11">
        <v>0.23230000000000001</v>
      </c>
      <c r="J1271" s="11">
        <v>0.22460000000000002</v>
      </c>
      <c r="K1271" s="11">
        <v>0.2535</v>
      </c>
    </row>
    <row r="1272" spans="1:11">
      <c r="A1272" t="s">
        <v>146</v>
      </c>
      <c r="B1272" s="14" t="s">
        <v>78</v>
      </c>
      <c r="C1272" s="14" t="s">
        <v>62</v>
      </c>
      <c r="D1272" s="14">
        <v>2017</v>
      </c>
      <c r="E1272" s="14">
        <v>2017</v>
      </c>
      <c r="F1272" s="14" t="s">
        <v>105</v>
      </c>
      <c r="G1272" s="14"/>
      <c r="H1272" s="11">
        <v>8.0299999999999996E-2</v>
      </c>
      <c r="I1272" s="11">
        <v>0.14460000000000001</v>
      </c>
      <c r="J1272" s="11">
        <v>0.245</v>
      </c>
      <c r="K1272" s="11">
        <v>0.26100000000000001</v>
      </c>
    </row>
    <row r="1273" spans="1:11">
      <c r="A1273" t="s">
        <v>147</v>
      </c>
      <c r="B1273" s="14" t="s">
        <v>78</v>
      </c>
      <c r="C1273" s="14" t="s">
        <v>62</v>
      </c>
      <c r="D1273" s="14">
        <v>2017</v>
      </c>
      <c r="E1273" s="14">
        <v>2017</v>
      </c>
      <c r="F1273" s="14" t="s">
        <v>105</v>
      </c>
      <c r="G1273" s="14"/>
      <c r="H1273" s="11">
        <v>0.14630000000000001</v>
      </c>
      <c r="I1273" s="11">
        <v>0.24809999999999999</v>
      </c>
      <c r="J1273" s="11">
        <v>0.23329999999999998</v>
      </c>
      <c r="K1273" s="11">
        <v>0.28249999999999997</v>
      </c>
    </row>
    <row r="1274" spans="1:11">
      <c r="A1274" t="s">
        <v>148</v>
      </c>
      <c r="B1274" s="14" t="s">
        <v>78</v>
      </c>
      <c r="C1274" s="14" t="s">
        <v>62</v>
      </c>
      <c r="D1274" s="14">
        <v>2017</v>
      </c>
      <c r="E1274" s="14">
        <v>2017</v>
      </c>
      <c r="F1274" s="14" t="s">
        <v>105</v>
      </c>
      <c r="G1274" s="14"/>
      <c r="H1274" s="11">
        <v>0.15659999999999999</v>
      </c>
      <c r="I1274" s="11">
        <v>0.26550000000000001</v>
      </c>
      <c r="J1274" s="11">
        <v>0.27899999999999997</v>
      </c>
      <c r="K1274" s="11">
        <v>0.30640000000000001</v>
      </c>
    </row>
    <row r="1275" spans="1:11">
      <c r="A1275" t="s">
        <v>149</v>
      </c>
      <c r="B1275" s="14" t="s">
        <v>78</v>
      </c>
      <c r="C1275" s="14" t="s">
        <v>62</v>
      </c>
      <c r="D1275" s="14">
        <v>2017</v>
      </c>
      <c r="E1275" s="14">
        <v>2017</v>
      </c>
      <c r="F1275" s="14" t="s">
        <v>105</v>
      </c>
      <c r="G1275" s="14"/>
      <c r="H1275" s="11">
        <v>0.1091</v>
      </c>
      <c r="I1275" s="11">
        <v>0.2364</v>
      </c>
      <c r="J1275" s="11">
        <v>0.42729999999999996</v>
      </c>
      <c r="K1275" s="11">
        <v>0.48180000000000001</v>
      </c>
    </row>
    <row r="1276" spans="1:11">
      <c r="A1276" t="s">
        <v>150</v>
      </c>
      <c r="B1276" s="14" t="s">
        <v>78</v>
      </c>
      <c r="C1276" s="14" t="s">
        <v>62</v>
      </c>
      <c r="D1276" s="14">
        <v>2017</v>
      </c>
      <c r="E1276" s="14">
        <v>2017</v>
      </c>
      <c r="F1276" s="14" t="s">
        <v>105</v>
      </c>
      <c r="G1276" s="14"/>
      <c r="H1276" s="11">
        <v>8.2799999999999999E-2</v>
      </c>
      <c r="I1276" s="11">
        <v>0.2</v>
      </c>
      <c r="J1276" s="11">
        <v>9.6600000000000005E-2</v>
      </c>
      <c r="K1276" s="11">
        <v>0.13789999999999999</v>
      </c>
    </row>
    <row r="1277" spans="1:11">
      <c r="A1277" t="s">
        <v>151</v>
      </c>
      <c r="B1277" s="14" t="s">
        <v>78</v>
      </c>
      <c r="C1277" s="14" t="s">
        <v>62</v>
      </c>
      <c r="D1277" s="14">
        <v>2017</v>
      </c>
      <c r="E1277" s="14">
        <v>2017</v>
      </c>
      <c r="F1277" s="14" t="s">
        <v>105</v>
      </c>
      <c r="G1277" s="14"/>
      <c r="H1277" s="11">
        <v>0.14429999999999998</v>
      </c>
      <c r="I1277" s="11">
        <v>0.25590000000000002</v>
      </c>
      <c r="J1277" s="11">
        <v>0.1812</v>
      </c>
      <c r="K1277" s="11">
        <v>0.21160000000000001</v>
      </c>
    </row>
    <row r="1278" spans="1:11">
      <c r="A1278" t="s">
        <v>152</v>
      </c>
      <c r="B1278" s="14" t="s">
        <v>78</v>
      </c>
      <c r="C1278" s="14" t="s">
        <v>62</v>
      </c>
      <c r="D1278" s="14">
        <v>2017</v>
      </c>
      <c r="E1278" s="14">
        <v>2017</v>
      </c>
      <c r="F1278" s="14" t="s">
        <v>105</v>
      </c>
      <c r="G1278" s="14"/>
      <c r="H1278" s="11">
        <v>9.2600000000000002E-2</v>
      </c>
      <c r="I1278" s="11">
        <v>0.17019999999999999</v>
      </c>
      <c r="J1278" s="11">
        <v>0.20649999999999999</v>
      </c>
      <c r="K1278" s="11">
        <v>0.23899999999999999</v>
      </c>
    </row>
    <row r="1279" spans="1:11">
      <c r="A1279" t="s">
        <v>153</v>
      </c>
      <c r="B1279" s="14" t="s">
        <v>78</v>
      </c>
      <c r="C1279" s="14" t="s">
        <v>62</v>
      </c>
      <c r="D1279" s="14">
        <v>2017</v>
      </c>
      <c r="E1279" s="14">
        <v>2017</v>
      </c>
      <c r="F1279" s="14" t="s">
        <v>105</v>
      </c>
      <c r="G1279" s="14"/>
      <c r="H1279" s="11">
        <v>5.5800000000000002E-2</v>
      </c>
      <c r="I1279" s="11">
        <v>0.1545</v>
      </c>
      <c r="J1279" s="11">
        <v>0.1575</v>
      </c>
      <c r="K1279" s="11">
        <v>0.18739999999999998</v>
      </c>
    </row>
    <row r="1280" spans="1:11">
      <c r="A1280" t="s">
        <v>154</v>
      </c>
      <c r="B1280" s="14" t="s">
        <v>77</v>
      </c>
      <c r="C1280" s="14" t="s">
        <v>62</v>
      </c>
      <c r="D1280" s="14">
        <v>2017</v>
      </c>
      <c r="E1280" s="14">
        <v>2017</v>
      </c>
      <c r="F1280" s="14" t="s">
        <v>105</v>
      </c>
      <c r="G1280" s="14"/>
      <c r="H1280" s="11">
        <v>0.10339999999999999</v>
      </c>
      <c r="I1280" s="11">
        <v>0.22359999999999999</v>
      </c>
      <c r="J1280" s="11">
        <v>7.6200000000000004E-2</v>
      </c>
      <c r="K1280" s="11">
        <v>0.1249</v>
      </c>
    </row>
    <row r="1281" spans="1:11">
      <c r="A1281" t="s">
        <v>155</v>
      </c>
      <c r="B1281" s="14" t="s">
        <v>77</v>
      </c>
      <c r="C1281" s="14" t="s">
        <v>62</v>
      </c>
      <c r="D1281" s="14">
        <v>2017</v>
      </c>
      <c r="E1281" s="14">
        <v>2017</v>
      </c>
      <c r="F1281" s="14" t="s">
        <v>105</v>
      </c>
      <c r="G1281" s="14"/>
      <c r="H1281" s="11">
        <v>9.0200000000000002E-2</v>
      </c>
      <c r="I1281" s="11">
        <v>0.17649999999999999</v>
      </c>
      <c r="J1281" s="11">
        <v>4.8099999999999997E-2</v>
      </c>
      <c r="K1281" s="11">
        <v>8.0399999999999985E-2</v>
      </c>
    </row>
    <row r="1282" spans="1:11">
      <c r="A1282" t="s">
        <v>156</v>
      </c>
      <c r="B1282" s="14" t="s">
        <v>78</v>
      </c>
      <c r="C1282" s="14" t="s">
        <v>62</v>
      </c>
      <c r="D1282" s="14">
        <v>2017</v>
      </c>
      <c r="E1282" s="14">
        <v>2017</v>
      </c>
      <c r="F1282" s="14" t="s">
        <v>105</v>
      </c>
      <c r="G1282" s="14"/>
      <c r="H1282" s="11">
        <v>4.8399999999999999E-2</v>
      </c>
      <c r="I1282" s="11">
        <v>0.1371</v>
      </c>
      <c r="J1282" s="11">
        <v>0.1331</v>
      </c>
      <c r="K1282" s="11">
        <v>0.1532</v>
      </c>
    </row>
    <row r="1283" spans="1:11">
      <c r="A1283" t="s">
        <v>157</v>
      </c>
      <c r="B1283" s="14" t="s">
        <v>78</v>
      </c>
      <c r="C1283" s="14" t="s">
        <v>62</v>
      </c>
      <c r="D1283" s="14">
        <v>2017</v>
      </c>
      <c r="E1283" s="14">
        <v>2017</v>
      </c>
      <c r="F1283" s="14" t="s">
        <v>105</v>
      </c>
      <c r="G1283" s="14"/>
      <c r="H1283" s="11">
        <v>0.153</v>
      </c>
      <c r="I1283" s="11">
        <v>0.26239999999999997</v>
      </c>
      <c r="J1283" s="11">
        <v>0.16510000000000002</v>
      </c>
      <c r="K1283" s="11">
        <v>0.1953</v>
      </c>
    </row>
    <row r="1284" spans="1:11">
      <c r="A1284" t="s">
        <v>158</v>
      </c>
      <c r="B1284" s="14" t="s">
        <v>77</v>
      </c>
      <c r="C1284" s="14" t="s">
        <v>62</v>
      </c>
      <c r="D1284" s="14">
        <v>2017</v>
      </c>
      <c r="E1284" s="14">
        <v>2017</v>
      </c>
      <c r="F1284" s="14" t="s">
        <v>105</v>
      </c>
      <c r="G1284" s="14"/>
      <c r="H1284" s="11">
        <v>0.12570000000000001</v>
      </c>
      <c r="I1284" s="11">
        <v>0.22820000000000001</v>
      </c>
      <c r="J1284" s="11">
        <v>8.0199999999999994E-2</v>
      </c>
      <c r="K1284" s="11">
        <v>0.1235</v>
      </c>
    </row>
    <row r="1285" spans="1:11">
      <c r="A1285" t="s">
        <v>159</v>
      </c>
      <c r="B1285" s="14" t="s">
        <v>78</v>
      </c>
      <c r="C1285" s="14" t="s">
        <v>62</v>
      </c>
      <c r="D1285" s="14">
        <v>2017</v>
      </c>
      <c r="E1285" s="14">
        <v>2017</v>
      </c>
      <c r="F1285" s="14" t="s">
        <v>105</v>
      </c>
      <c r="G1285" s="14"/>
      <c r="H1285" s="11">
        <v>0.14080000000000001</v>
      </c>
      <c r="I1285" s="11">
        <v>0.22039999999999998</v>
      </c>
      <c r="J1285" s="11">
        <v>0.21429999999999999</v>
      </c>
      <c r="K1285" s="11">
        <v>0.23670000000000002</v>
      </c>
    </row>
    <row r="1286" spans="1:11">
      <c r="A1286" t="s">
        <v>160</v>
      </c>
      <c r="B1286" s="14" t="s">
        <v>78</v>
      </c>
      <c r="C1286" s="14" t="s">
        <v>62</v>
      </c>
      <c r="D1286" s="14">
        <v>2017</v>
      </c>
      <c r="E1286" s="14">
        <v>2017</v>
      </c>
      <c r="F1286" s="14" t="s">
        <v>105</v>
      </c>
      <c r="G1286" s="14"/>
      <c r="H1286" s="11">
        <v>0.21239999999999998</v>
      </c>
      <c r="I1286" s="11">
        <v>0.32600000000000001</v>
      </c>
      <c r="J1286" s="11">
        <v>0.24739999999999998</v>
      </c>
      <c r="K1286" s="11">
        <v>0.27889999999999998</v>
      </c>
    </row>
    <row r="1287" spans="1:11">
      <c r="A1287" t="s">
        <v>161</v>
      </c>
      <c r="B1287" s="14" t="s">
        <v>77</v>
      </c>
      <c r="C1287" s="14" t="s">
        <v>62</v>
      </c>
      <c r="D1287" s="14">
        <v>2017</v>
      </c>
      <c r="E1287" s="14">
        <v>2017</v>
      </c>
      <c r="F1287" s="14" t="s">
        <v>105</v>
      </c>
      <c r="G1287" s="14"/>
      <c r="H1287" s="11">
        <v>0.11470000000000001</v>
      </c>
      <c r="I1287" s="11">
        <v>0.21879999999999999</v>
      </c>
      <c r="J1287" s="11">
        <v>5.9400000000000001E-2</v>
      </c>
      <c r="K1287" s="11">
        <v>9.9299999999999999E-2</v>
      </c>
    </row>
    <row r="1288" spans="1:11">
      <c r="A1288" t="s">
        <v>162</v>
      </c>
      <c r="B1288" s="14" t="s">
        <v>77</v>
      </c>
      <c r="C1288" s="14" t="s">
        <v>62</v>
      </c>
      <c r="D1288" s="14">
        <v>2017</v>
      </c>
      <c r="E1288" s="14">
        <v>2017</v>
      </c>
      <c r="F1288" s="14" t="s">
        <v>105</v>
      </c>
      <c r="G1288" s="14"/>
      <c r="H1288" s="11">
        <v>9.9100000000000008E-2</v>
      </c>
      <c r="I1288" s="11">
        <v>0.18590000000000001</v>
      </c>
      <c r="J1288" s="11">
        <v>7.8600000000000003E-2</v>
      </c>
      <c r="K1288" s="11">
        <v>0.11539999999999999</v>
      </c>
    </row>
    <row r="1289" spans="1:11">
      <c r="A1289" t="s">
        <v>163</v>
      </c>
      <c r="B1289" s="14" t="s">
        <v>78</v>
      </c>
      <c r="C1289" s="14" t="s">
        <v>62</v>
      </c>
      <c r="D1289" s="14">
        <v>2017</v>
      </c>
      <c r="E1289" s="14">
        <v>2017</v>
      </c>
      <c r="F1289" s="14" t="s">
        <v>105</v>
      </c>
      <c r="G1289" s="14"/>
      <c r="H1289" s="11">
        <v>0.16399999999999998</v>
      </c>
      <c r="I1289" s="11">
        <v>0.26190000000000002</v>
      </c>
      <c r="J1289" s="11">
        <v>0.24359999999999998</v>
      </c>
      <c r="K1289" s="11">
        <v>0.27539999999999998</v>
      </c>
    </row>
    <row r="1290" spans="1:11">
      <c r="A1290" t="s">
        <v>164</v>
      </c>
      <c r="B1290" s="14" t="s">
        <v>77</v>
      </c>
      <c r="C1290" s="14" t="s">
        <v>62</v>
      </c>
      <c r="D1290" s="14">
        <v>2017</v>
      </c>
      <c r="E1290" s="14">
        <v>2017</v>
      </c>
      <c r="F1290" s="14" t="s">
        <v>105</v>
      </c>
      <c r="G1290" s="14"/>
      <c r="H1290" s="11">
        <v>7.6600000000000001E-2</v>
      </c>
      <c r="I1290" s="11">
        <v>0.16600000000000001</v>
      </c>
      <c r="J1290" s="11">
        <v>5.5300000000000002E-2</v>
      </c>
      <c r="K1290" s="11">
        <v>9.0200000000000002E-2</v>
      </c>
    </row>
    <row r="1291" spans="1:11">
      <c r="A1291" t="s">
        <v>165</v>
      </c>
      <c r="B1291" s="14" t="s">
        <v>77</v>
      </c>
      <c r="C1291" s="14" t="s">
        <v>62</v>
      </c>
      <c r="D1291" s="14">
        <v>2017</v>
      </c>
      <c r="E1291" s="14">
        <v>2017</v>
      </c>
      <c r="F1291" s="14" t="s">
        <v>105</v>
      </c>
      <c r="G1291" s="14"/>
      <c r="H1291" s="11">
        <v>9.1300000000000006E-2</v>
      </c>
      <c r="I1291" s="11">
        <v>0.20039999999999999</v>
      </c>
      <c r="J1291" s="11">
        <v>6.3899999999999998E-2</v>
      </c>
      <c r="K1291" s="11">
        <v>0.1012</v>
      </c>
    </row>
    <row r="1292" spans="1:11">
      <c r="A1292" t="s">
        <v>166</v>
      </c>
      <c r="B1292" s="14" t="s">
        <v>77</v>
      </c>
      <c r="C1292" s="14" t="s">
        <v>62</v>
      </c>
      <c r="D1292" s="14">
        <v>2017</v>
      </c>
      <c r="E1292" s="14">
        <v>2017</v>
      </c>
      <c r="F1292" s="14" t="s">
        <v>105</v>
      </c>
      <c r="G1292" s="14"/>
      <c r="H1292" s="11">
        <v>8.3100000000000007E-2</v>
      </c>
      <c r="I1292" s="11">
        <v>0.17710000000000001</v>
      </c>
      <c r="J1292" s="11">
        <v>5.9400000000000001E-2</v>
      </c>
      <c r="K1292" s="11">
        <v>0.10249999999999999</v>
      </c>
    </row>
    <row r="1293" spans="1:11">
      <c r="A1293" t="s">
        <v>167</v>
      </c>
      <c r="B1293" s="14" t="s">
        <v>77</v>
      </c>
      <c r="C1293" s="14" t="s">
        <v>62</v>
      </c>
      <c r="D1293" s="14">
        <v>2017</v>
      </c>
      <c r="E1293" s="14">
        <v>2017</v>
      </c>
      <c r="F1293" s="14" t="s">
        <v>105</v>
      </c>
      <c r="G1293" s="14"/>
      <c r="H1293" s="11">
        <v>2.35E-2</v>
      </c>
      <c r="I1293" s="11">
        <v>0.12740000000000001</v>
      </c>
      <c r="J1293" s="11">
        <v>1.0500000000000001E-2</v>
      </c>
      <c r="K1293" s="11">
        <v>4.53E-2</v>
      </c>
    </row>
    <row r="1294" spans="1:11">
      <c r="A1294" t="s">
        <v>168</v>
      </c>
      <c r="B1294" s="14" t="s">
        <v>77</v>
      </c>
      <c r="C1294" s="14" t="s">
        <v>62</v>
      </c>
      <c r="D1294" s="14">
        <v>2017</v>
      </c>
      <c r="E1294" s="14">
        <v>2017</v>
      </c>
      <c r="F1294" s="14" t="s">
        <v>105</v>
      </c>
      <c r="G1294" s="14"/>
      <c r="H1294" s="11">
        <v>1.7100000000000001E-2</v>
      </c>
      <c r="I1294" s="11">
        <v>0.1182</v>
      </c>
      <c r="J1294" s="11">
        <v>4.3E-3</v>
      </c>
      <c r="K1294" s="11">
        <v>3.5400000000000001E-2</v>
      </c>
    </row>
    <row r="1295" spans="1:11">
      <c r="A1295" t="s">
        <v>169</v>
      </c>
      <c r="B1295" s="14" t="s">
        <v>78</v>
      </c>
      <c r="C1295" s="14" t="s">
        <v>62</v>
      </c>
      <c r="D1295" s="14">
        <v>2017</v>
      </c>
      <c r="E1295" s="14">
        <v>2017</v>
      </c>
      <c r="F1295" s="14" t="s">
        <v>105</v>
      </c>
      <c r="G1295" s="14"/>
      <c r="H1295" s="11">
        <v>0.15509999999999999</v>
      </c>
      <c r="I1295" s="11">
        <v>0.2646</v>
      </c>
      <c r="J1295" s="11">
        <v>0.29139999999999999</v>
      </c>
      <c r="K1295" s="11">
        <v>0.32549999999999996</v>
      </c>
    </row>
    <row r="1296" spans="1:11">
      <c r="A1296" t="s">
        <v>170</v>
      </c>
      <c r="B1296" s="14" t="s">
        <v>78</v>
      </c>
      <c r="C1296" s="14" t="s">
        <v>62</v>
      </c>
      <c r="D1296" s="14">
        <v>2017</v>
      </c>
      <c r="E1296" s="14">
        <v>2017</v>
      </c>
      <c r="F1296" s="14" t="s">
        <v>105</v>
      </c>
      <c r="G1296" s="14"/>
      <c r="H1296" s="11">
        <v>3.85E-2</v>
      </c>
      <c r="I1296" s="11">
        <v>0.11539999999999999</v>
      </c>
      <c r="J1296" s="11">
        <v>0.15380000000000002</v>
      </c>
      <c r="K1296" s="11">
        <v>0.15380000000000002</v>
      </c>
    </row>
    <row r="1297" spans="1:11">
      <c r="A1297" t="s">
        <v>171</v>
      </c>
      <c r="B1297" s="14" t="s">
        <v>78</v>
      </c>
      <c r="C1297" s="14" t="s">
        <v>62</v>
      </c>
      <c r="D1297" s="14">
        <v>2017</v>
      </c>
      <c r="E1297" s="14">
        <v>2017</v>
      </c>
      <c r="F1297" s="14" t="s">
        <v>105</v>
      </c>
      <c r="G1297" s="14"/>
      <c r="H1297" s="11">
        <v>0.1444</v>
      </c>
      <c r="I1297" s="11">
        <v>0.22889999999999999</v>
      </c>
      <c r="J1297" s="11">
        <v>0.26979999999999998</v>
      </c>
      <c r="K1297" s="11">
        <v>0.29699999999999999</v>
      </c>
    </row>
    <row r="1298" spans="1:11">
      <c r="A1298" t="s">
        <v>172</v>
      </c>
      <c r="B1298" s="14" t="s">
        <v>77</v>
      </c>
      <c r="C1298" s="14" t="s">
        <v>62</v>
      </c>
      <c r="D1298" s="14">
        <v>2017</v>
      </c>
      <c r="E1298" s="14">
        <v>2017</v>
      </c>
      <c r="F1298" s="14" t="s">
        <v>105</v>
      </c>
      <c r="G1298" s="14"/>
      <c r="H1298" s="11">
        <v>1.4199999999999999E-2</v>
      </c>
      <c r="I1298" s="11">
        <v>0.12039999999999999</v>
      </c>
      <c r="J1298" s="11">
        <v>6.8000000000000005E-3</v>
      </c>
      <c r="K1298" s="11">
        <v>5.0599999999999999E-2</v>
      </c>
    </row>
    <row r="1299" spans="1:11">
      <c r="A1299" t="s">
        <v>173</v>
      </c>
      <c r="B1299" s="14" t="s">
        <v>77</v>
      </c>
      <c r="C1299" s="14" t="s">
        <v>62</v>
      </c>
      <c r="D1299" s="14">
        <v>2017</v>
      </c>
      <c r="E1299" s="14">
        <v>2017</v>
      </c>
      <c r="F1299" s="14" t="s">
        <v>105</v>
      </c>
      <c r="G1299" s="14"/>
      <c r="H1299" s="11">
        <v>9.4899999999999998E-2</v>
      </c>
      <c r="I1299" s="11">
        <v>0.19719999999999999</v>
      </c>
      <c r="J1299" s="11">
        <v>6.2199999999999998E-2</v>
      </c>
      <c r="K1299" s="11">
        <v>0.10339999999999999</v>
      </c>
    </row>
    <row r="1300" spans="1:11">
      <c r="A1300" t="s">
        <v>174</v>
      </c>
      <c r="B1300" s="14" t="s">
        <v>78</v>
      </c>
      <c r="C1300" s="14" t="s">
        <v>62</v>
      </c>
      <c r="D1300" s="14">
        <v>2017</v>
      </c>
      <c r="E1300" s="14">
        <v>2017</v>
      </c>
      <c r="F1300" s="14" t="s">
        <v>105</v>
      </c>
      <c r="G1300" s="14"/>
      <c r="H1300" s="11">
        <v>0.153</v>
      </c>
      <c r="I1300" s="11">
        <v>0.2601</v>
      </c>
      <c r="J1300" s="11">
        <v>0.18530000000000002</v>
      </c>
      <c r="K1300" s="11">
        <v>0.22059999999999999</v>
      </c>
    </row>
    <row r="1301" spans="1:11">
      <c r="A1301" t="s">
        <v>175</v>
      </c>
      <c r="B1301" s="14" t="s">
        <v>78</v>
      </c>
      <c r="C1301" s="14" t="s">
        <v>62</v>
      </c>
      <c r="D1301" s="14">
        <v>2017</v>
      </c>
      <c r="E1301" s="14">
        <v>2017</v>
      </c>
      <c r="F1301" s="14" t="s">
        <v>105</v>
      </c>
      <c r="G1301" s="14"/>
      <c r="H1301" s="11">
        <v>0.1704</v>
      </c>
      <c r="I1301" s="11">
        <v>0.26350000000000001</v>
      </c>
      <c r="J1301" s="11">
        <v>0.23949999999999999</v>
      </c>
      <c r="K1301" s="11">
        <v>0.26129999999999998</v>
      </c>
    </row>
    <row r="1302" spans="1:11">
      <c r="A1302" t="s">
        <v>176</v>
      </c>
      <c r="B1302" s="14" t="s">
        <v>78</v>
      </c>
      <c r="C1302" s="14" t="s">
        <v>62</v>
      </c>
      <c r="D1302" s="14">
        <v>2017</v>
      </c>
      <c r="E1302" s="14">
        <v>2017</v>
      </c>
      <c r="F1302" s="14" t="s">
        <v>105</v>
      </c>
      <c r="G1302" s="14"/>
      <c r="H1302" s="11">
        <v>0.12539999999999998</v>
      </c>
      <c r="I1302" s="11">
        <v>0.22789999999999999</v>
      </c>
      <c r="J1302" s="11">
        <v>0.26679999999999998</v>
      </c>
      <c r="K1302" s="11">
        <v>0.2853</v>
      </c>
    </row>
    <row r="1303" spans="1:11">
      <c r="A1303" t="s">
        <v>177</v>
      </c>
      <c r="B1303" s="14" t="s">
        <v>78</v>
      </c>
      <c r="C1303" s="14" t="s">
        <v>62</v>
      </c>
      <c r="D1303" s="14">
        <v>2017</v>
      </c>
      <c r="E1303" s="14">
        <v>2017</v>
      </c>
      <c r="F1303" s="14" t="s">
        <v>105</v>
      </c>
      <c r="G1303" s="14"/>
      <c r="H1303" s="11">
        <v>0.13689999999999999</v>
      </c>
      <c r="I1303" s="11">
        <v>0.22409999999999999</v>
      </c>
      <c r="J1303" s="11">
        <v>0.20749999999999999</v>
      </c>
      <c r="K1303" s="11">
        <v>0.22820000000000001</v>
      </c>
    </row>
    <row r="1304" spans="1:11">
      <c r="A1304" t="s">
        <v>178</v>
      </c>
      <c r="B1304" s="14" t="s">
        <v>77</v>
      </c>
      <c r="C1304" s="14" t="s">
        <v>62</v>
      </c>
      <c r="D1304" s="14">
        <v>2017</v>
      </c>
      <c r="E1304" s="14">
        <v>2017</v>
      </c>
      <c r="F1304" s="14" t="s">
        <v>105</v>
      </c>
      <c r="G1304" s="14"/>
      <c r="H1304" s="11">
        <v>0.17660000000000001</v>
      </c>
      <c r="I1304" s="11">
        <v>0.30769999999999997</v>
      </c>
      <c r="J1304" s="11">
        <v>0.15629999999999999</v>
      </c>
      <c r="K1304" s="11">
        <v>0.21579999999999999</v>
      </c>
    </row>
    <row r="1305" spans="1:11">
      <c r="A1305" t="s">
        <v>179</v>
      </c>
      <c r="B1305" s="14" t="s">
        <v>78</v>
      </c>
      <c r="C1305" s="14" t="s">
        <v>62</v>
      </c>
      <c r="D1305" s="14">
        <v>2017</v>
      </c>
      <c r="E1305" s="14">
        <v>2017</v>
      </c>
      <c r="F1305" s="14" t="s">
        <v>105</v>
      </c>
      <c r="G1305" s="14"/>
      <c r="H1305" s="11">
        <v>9.0999999999999998E-2</v>
      </c>
      <c r="I1305" s="11">
        <v>0.20379999999999998</v>
      </c>
      <c r="J1305" s="11">
        <v>0.1012</v>
      </c>
      <c r="K1305" s="11">
        <v>0.12570000000000001</v>
      </c>
    </row>
    <row r="1306" spans="1:11">
      <c r="A1306" t="s">
        <v>180</v>
      </c>
      <c r="B1306" s="14" t="s">
        <v>77</v>
      </c>
      <c r="C1306" s="14" t="s">
        <v>62</v>
      </c>
      <c r="D1306" s="14">
        <v>2017</v>
      </c>
      <c r="E1306" s="14">
        <v>2017</v>
      </c>
      <c r="F1306" s="14" t="s">
        <v>105</v>
      </c>
      <c r="G1306" s="14"/>
      <c r="H1306" s="11">
        <v>0.13220000000000001</v>
      </c>
      <c r="I1306" s="11">
        <v>0.25650000000000001</v>
      </c>
      <c r="J1306" s="11">
        <v>9.9700000000000011E-2</v>
      </c>
      <c r="K1306" s="11">
        <v>0.1525</v>
      </c>
    </row>
    <row r="1307" spans="1:11">
      <c r="A1307" t="s">
        <v>181</v>
      </c>
      <c r="B1307" s="14" t="s">
        <v>77</v>
      </c>
      <c r="C1307" s="14" t="s">
        <v>62</v>
      </c>
      <c r="D1307" s="14">
        <v>2017</v>
      </c>
      <c r="E1307" s="14">
        <v>2017</v>
      </c>
      <c r="F1307" s="14" t="s">
        <v>105</v>
      </c>
      <c r="G1307" s="14"/>
      <c r="H1307" s="11">
        <v>9.3200000000000005E-2</v>
      </c>
      <c r="I1307" s="11">
        <v>0.19969999999999999</v>
      </c>
      <c r="J1307" s="11">
        <v>7.4800000000000005E-2</v>
      </c>
      <c r="K1307" s="11">
        <v>0.1195</v>
      </c>
    </row>
    <row r="1308" spans="1:11" s="106" customFormat="1">
      <c r="A1308" s="106" t="s">
        <v>182</v>
      </c>
      <c r="B1308" s="14" t="s">
        <v>78</v>
      </c>
      <c r="C1308" s="14" t="s">
        <v>62</v>
      </c>
      <c r="D1308" s="14">
        <v>2017</v>
      </c>
      <c r="E1308" s="14">
        <v>2017</v>
      </c>
      <c r="F1308" s="14" t="s">
        <v>105</v>
      </c>
      <c r="G1308" s="14"/>
      <c r="H1308" s="11">
        <v>0.1804</v>
      </c>
      <c r="I1308" s="11">
        <v>0.25329999999999997</v>
      </c>
      <c r="J1308" s="11">
        <v>0.31359999999999999</v>
      </c>
      <c r="K1308" s="11">
        <v>0.34119999999999995</v>
      </c>
    </row>
    <row r="1309" spans="1:11" s="106" customFormat="1">
      <c r="A1309" s="106" t="s">
        <v>183</v>
      </c>
      <c r="B1309" s="14" t="s">
        <v>66</v>
      </c>
      <c r="C1309" s="14" t="s">
        <v>64</v>
      </c>
      <c r="D1309" s="14">
        <v>2017</v>
      </c>
      <c r="E1309" s="14">
        <v>2017</v>
      </c>
      <c r="F1309" s="14" t="s">
        <v>260</v>
      </c>
      <c r="G1309" s="14"/>
      <c r="H1309" s="11">
        <v>0.1198</v>
      </c>
      <c r="I1309" s="11">
        <v>0.21289999999999998</v>
      </c>
      <c r="J1309" s="11">
        <v>0.10830000000000001</v>
      </c>
      <c r="K1309" s="11">
        <v>0.14029999999999998</v>
      </c>
    </row>
    <row r="1310" spans="1:11" s="106" customFormat="1">
      <c r="A1310" s="106" t="s">
        <v>184</v>
      </c>
      <c r="B1310" s="14" t="s">
        <v>77</v>
      </c>
      <c r="C1310" s="14" t="s">
        <v>64</v>
      </c>
      <c r="D1310" s="14">
        <v>2017</v>
      </c>
      <c r="E1310" s="14">
        <v>2017</v>
      </c>
      <c r="F1310" s="14" t="s">
        <v>260</v>
      </c>
      <c r="G1310" s="14"/>
      <c r="H1310" s="11">
        <v>8.6699999999999999E-2</v>
      </c>
      <c r="I1310" s="11">
        <v>0.1741</v>
      </c>
      <c r="J1310" s="11">
        <v>5.5300000000000002E-2</v>
      </c>
      <c r="K1310" s="11">
        <v>9.1300000000000006E-2</v>
      </c>
    </row>
    <row r="1311" spans="1:11" s="106" customFormat="1">
      <c r="A1311" s="106" t="s">
        <v>185</v>
      </c>
      <c r="B1311" s="14" t="s">
        <v>78</v>
      </c>
      <c r="C1311" s="14" t="s">
        <v>64</v>
      </c>
      <c r="D1311" s="14">
        <v>2017</v>
      </c>
      <c r="E1311" s="14">
        <v>2017</v>
      </c>
      <c r="F1311" s="14" t="s">
        <v>260</v>
      </c>
      <c r="G1311" s="14"/>
      <c r="H1311" s="11">
        <v>0</v>
      </c>
      <c r="I1311" s="11">
        <v>0.1176</v>
      </c>
      <c r="J1311" s="11">
        <v>0</v>
      </c>
      <c r="K1311" s="11">
        <v>0</v>
      </c>
    </row>
    <row r="1312" spans="1:11" s="106" customFormat="1">
      <c r="A1312" s="106" t="s">
        <v>186</v>
      </c>
      <c r="B1312" s="14" t="s">
        <v>78</v>
      </c>
      <c r="C1312" s="14" t="s">
        <v>64</v>
      </c>
      <c r="D1312" s="14">
        <v>2017</v>
      </c>
      <c r="E1312" s="14">
        <v>2017</v>
      </c>
      <c r="F1312" s="14" t="s">
        <v>260</v>
      </c>
      <c r="G1312" s="14"/>
      <c r="H1312" s="11">
        <v>9.98E-2</v>
      </c>
      <c r="I1312" s="11">
        <v>0.18</v>
      </c>
      <c r="J1312" s="11">
        <v>0.1898</v>
      </c>
      <c r="K1312" s="11">
        <v>0.2238</v>
      </c>
    </row>
    <row r="1313" spans="1:11" s="106" customFormat="1">
      <c r="A1313" s="106" t="s">
        <v>187</v>
      </c>
      <c r="B1313" s="14" t="s">
        <v>78</v>
      </c>
      <c r="C1313" s="14" t="s">
        <v>64</v>
      </c>
      <c r="D1313" s="14">
        <v>2017</v>
      </c>
      <c r="E1313" s="14">
        <v>2017</v>
      </c>
      <c r="F1313" s="14" t="s">
        <v>260</v>
      </c>
      <c r="G1313" s="14"/>
      <c r="H1313" s="11">
        <v>0.14429999999999998</v>
      </c>
      <c r="I1313" s="11">
        <v>0.2354</v>
      </c>
      <c r="J1313" s="11">
        <v>0.22989999999999999</v>
      </c>
      <c r="K1313" s="11">
        <v>0.27350000000000002</v>
      </c>
    </row>
    <row r="1314" spans="1:11" s="106" customFormat="1">
      <c r="A1314" s="106" t="s">
        <v>188</v>
      </c>
      <c r="B1314" s="14" t="s">
        <v>78</v>
      </c>
      <c r="C1314" s="14" t="s">
        <v>64</v>
      </c>
      <c r="D1314" s="14">
        <v>2017</v>
      </c>
      <c r="E1314" s="14">
        <v>2017</v>
      </c>
      <c r="F1314" s="14" t="s">
        <v>260</v>
      </c>
      <c r="G1314" s="14"/>
      <c r="H1314" s="11">
        <v>0.11320000000000001</v>
      </c>
      <c r="I1314" s="11">
        <v>0.2155</v>
      </c>
      <c r="J1314" s="11">
        <v>0.1845</v>
      </c>
      <c r="K1314" s="11">
        <v>0.2109</v>
      </c>
    </row>
    <row r="1315" spans="1:11" s="106" customFormat="1">
      <c r="A1315" s="106" t="s">
        <v>189</v>
      </c>
      <c r="B1315" s="14" t="s">
        <v>78</v>
      </c>
      <c r="C1315" s="14" t="s">
        <v>64</v>
      </c>
      <c r="D1315" s="14">
        <v>2017</v>
      </c>
      <c r="E1315" s="14">
        <v>2017</v>
      </c>
      <c r="F1315" s="14" t="s">
        <v>260</v>
      </c>
      <c r="G1315" s="14"/>
      <c r="H1315" s="11">
        <v>9.6000000000000002E-2</v>
      </c>
      <c r="I1315" s="11">
        <v>0.1414</v>
      </c>
      <c r="J1315" s="11">
        <v>0.20199999999999999</v>
      </c>
      <c r="K1315" s="11">
        <v>0.21719999999999998</v>
      </c>
    </row>
    <row r="1316" spans="1:11" s="106" customFormat="1">
      <c r="A1316" s="106" t="s">
        <v>190</v>
      </c>
      <c r="B1316" s="14" t="s">
        <v>77</v>
      </c>
      <c r="C1316" s="14" t="s">
        <v>64</v>
      </c>
      <c r="D1316" s="14">
        <v>2017</v>
      </c>
      <c r="E1316" s="14">
        <v>2017</v>
      </c>
      <c r="F1316" s="14" t="s">
        <v>260</v>
      </c>
      <c r="G1316" s="14"/>
      <c r="H1316" s="11">
        <v>6.2100000000000002E-2</v>
      </c>
      <c r="I1316" s="11">
        <v>0.13689999999999999</v>
      </c>
      <c r="J1316" s="11">
        <v>4.3299999999999998E-2</v>
      </c>
      <c r="K1316" s="11">
        <v>7.22E-2</v>
      </c>
    </row>
    <row r="1317" spans="1:11" s="106" customFormat="1">
      <c r="A1317" s="106" t="s">
        <v>191</v>
      </c>
      <c r="B1317" s="14" t="s">
        <v>78</v>
      </c>
      <c r="C1317" s="14" t="s">
        <v>64</v>
      </c>
      <c r="D1317" s="14">
        <v>2017</v>
      </c>
      <c r="E1317" s="14">
        <v>2017</v>
      </c>
      <c r="F1317" s="14" t="s">
        <v>260</v>
      </c>
      <c r="G1317" s="14"/>
      <c r="H1317" s="11">
        <v>0.16839999999999999</v>
      </c>
      <c r="I1317" s="11">
        <v>0.23879999999999998</v>
      </c>
      <c r="J1317" s="11">
        <v>0.35220000000000001</v>
      </c>
      <c r="K1317" s="11">
        <v>0.36939999999999995</v>
      </c>
    </row>
    <row r="1318" spans="1:11" s="106" customFormat="1">
      <c r="A1318" s="106" t="s">
        <v>192</v>
      </c>
      <c r="B1318" s="14" t="s">
        <v>78</v>
      </c>
      <c r="C1318" s="14" t="s">
        <v>64</v>
      </c>
      <c r="D1318" s="14">
        <v>2017</v>
      </c>
      <c r="E1318" s="14">
        <v>2017</v>
      </c>
      <c r="F1318" s="14" t="s">
        <v>260</v>
      </c>
      <c r="G1318" s="14"/>
      <c r="H1318" s="11">
        <v>0.1216</v>
      </c>
      <c r="I1318" s="11">
        <v>0.22059999999999999</v>
      </c>
      <c r="J1318" s="11">
        <v>0.20699999999999999</v>
      </c>
      <c r="K1318" s="11">
        <v>0.22889999999999999</v>
      </c>
    </row>
    <row r="1319" spans="1:11" s="106" customFormat="1">
      <c r="A1319" s="106" t="s">
        <v>134</v>
      </c>
      <c r="B1319" s="14" t="s">
        <v>77</v>
      </c>
      <c r="C1319" s="14" t="s">
        <v>64</v>
      </c>
      <c r="D1319" s="14">
        <v>2017</v>
      </c>
      <c r="E1319" s="14">
        <v>2017</v>
      </c>
      <c r="F1319" s="14" t="s">
        <v>260</v>
      </c>
      <c r="G1319" s="14"/>
      <c r="H1319" s="11">
        <v>0.14880000000000002</v>
      </c>
      <c r="I1319" s="11">
        <v>0.28270000000000001</v>
      </c>
      <c r="J1319" s="11">
        <v>0.10730000000000001</v>
      </c>
      <c r="K1319" s="11">
        <v>0.1699</v>
      </c>
    </row>
    <row r="1320" spans="1:11" s="106" customFormat="1">
      <c r="A1320" s="106" t="s">
        <v>135</v>
      </c>
      <c r="B1320" s="14" t="s">
        <v>78</v>
      </c>
      <c r="C1320" s="14" t="s">
        <v>64</v>
      </c>
      <c r="D1320" s="14">
        <v>2017</v>
      </c>
      <c r="E1320" s="14">
        <v>2017</v>
      </c>
      <c r="F1320" s="14" t="s">
        <v>260</v>
      </c>
      <c r="G1320" s="14"/>
      <c r="H1320" s="11">
        <v>9.6099999999999991E-2</v>
      </c>
      <c r="I1320" s="11">
        <v>0.16260000000000002</v>
      </c>
      <c r="J1320" s="11">
        <v>0.1502</v>
      </c>
      <c r="K1320" s="11">
        <v>0.17</v>
      </c>
    </row>
    <row r="1321" spans="1:11" s="106" customFormat="1">
      <c r="A1321" s="106" t="s">
        <v>136</v>
      </c>
      <c r="B1321" s="14" t="s">
        <v>78</v>
      </c>
      <c r="C1321" s="14" t="s">
        <v>64</v>
      </c>
      <c r="D1321" s="14">
        <v>2017</v>
      </c>
      <c r="E1321" s="14">
        <v>2017</v>
      </c>
      <c r="F1321" s="14" t="s">
        <v>260</v>
      </c>
      <c r="G1321" s="14"/>
      <c r="H1321" s="11">
        <v>0.1033</v>
      </c>
      <c r="I1321" s="11">
        <v>0.18289999999999998</v>
      </c>
      <c r="J1321" s="11">
        <v>0.24510000000000001</v>
      </c>
      <c r="K1321" s="11">
        <v>0.27289999999999998</v>
      </c>
    </row>
    <row r="1322" spans="1:11" s="106" customFormat="1">
      <c r="A1322" s="106" t="s">
        <v>137</v>
      </c>
      <c r="B1322" s="14" t="s">
        <v>78</v>
      </c>
      <c r="C1322" s="14" t="s">
        <v>64</v>
      </c>
      <c r="D1322" s="14">
        <v>2017</v>
      </c>
      <c r="E1322" s="14">
        <v>2017</v>
      </c>
      <c r="F1322" s="14" t="s">
        <v>260</v>
      </c>
      <c r="G1322" s="14"/>
      <c r="H1322" s="11">
        <v>0.153</v>
      </c>
      <c r="I1322" s="11">
        <v>0.24600000000000002</v>
      </c>
      <c r="J1322" s="11">
        <v>0.23469999999999999</v>
      </c>
      <c r="K1322" s="11">
        <v>0.2646</v>
      </c>
    </row>
    <row r="1323" spans="1:11" s="106" customFormat="1">
      <c r="A1323" s="106" t="s">
        <v>138</v>
      </c>
      <c r="B1323" s="14" t="s">
        <v>78</v>
      </c>
      <c r="C1323" s="14" t="s">
        <v>64</v>
      </c>
      <c r="D1323" s="14">
        <v>2017</v>
      </c>
      <c r="E1323" s="14">
        <v>2017</v>
      </c>
      <c r="F1323" s="14" t="s">
        <v>260</v>
      </c>
      <c r="G1323" s="14"/>
      <c r="H1323" s="11">
        <v>0.1</v>
      </c>
      <c r="I1323" s="11">
        <v>0.23910000000000001</v>
      </c>
      <c r="J1323" s="11">
        <v>0.14779999999999999</v>
      </c>
      <c r="K1323" s="11">
        <v>0.1696</v>
      </c>
    </row>
    <row r="1324" spans="1:11" s="106" customFormat="1">
      <c r="A1324" s="106" t="s">
        <v>139</v>
      </c>
      <c r="B1324" s="14" t="s">
        <v>78</v>
      </c>
      <c r="C1324" s="14" t="s">
        <v>64</v>
      </c>
      <c r="D1324" s="14">
        <v>2017</v>
      </c>
      <c r="E1324" s="14">
        <v>2017</v>
      </c>
      <c r="F1324" s="14" t="s">
        <v>260</v>
      </c>
      <c r="G1324" s="14"/>
      <c r="H1324" s="11">
        <v>0.18170000000000003</v>
      </c>
      <c r="I1324" s="11">
        <v>0.28010000000000002</v>
      </c>
      <c r="J1324" s="11">
        <v>0.1648</v>
      </c>
      <c r="K1324" s="11">
        <v>0.19519999999999998</v>
      </c>
    </row>
    <row r="1325" spans="1:11" s="106" customFormat="1">
      <c r="A1325" s="106" t="s">
        <v>140</v>
      </c>
      <c r="B1325" s="14" t="s">
        <v>78</v>
      </c>
      <c r="C1325" s="14" t="s">
        <v>64</v>
      </c>
      <c r="D1325" s="14">
        <v>2017</v>
      </c>
      <c r="E1325" s="14">
        <v>2017</v>
      </c>
      <c r="F1325" s="14" t="s">
        <v>260</v>
      </c>
      <c r="G1325" s="14"/>
      <c r="H1325" s="11">
        <v>0.20920000000000002</v>
      </c>
      <c r="I1325" s="11">
        <v>0.30609999999999998</v>
      </c>
      <c r="J1325" s="11">
        <v>0.21379999999999999</v>
      </c>
      <c r="K1325" s="11">
        <v>0.24429999999999999</v>
      </c>
    </row>
    <row r="1326" spans="1:11" s="106" customFormat="1">
      <c r="A1326" s="106" t="s">
        <v>141</v>
      </c>
      <c r="B1326" s="14" t="s">
        <v>78</v>
      </c>
      <c r="C1326" s="14" t="s">
        <v>64</v>
      </c>
      <c r="D1326" s="14">
        <v>2017</v>
      </c>
      <c r="E1326" s="14">
        <v>2017</v>
      </c>
      <c r="F1326" s="14" t="s">
        <v>260</v>
      </c>
      <c r="G1326" s="14"/>
      <c r="H1326" s="11">
        <v>7.46E-2</v>
      </c>
      <c r="I1326" s="11">
        <v>0.17480000000000001</v>
      </c>
      <c r="J1326" s="11">
        <v>0.26379999999999998</v>
      </c>
      <c r="K1326" s="11">
        <v>0.30519999999999997</v>
      </c>
    </row>
    <row r="1327" spans="1:11" s="106" customFormat="1">
      <c r="A1327" s="106" t="s">
        <v>142</v>
      </c>
      <c r="B1327" s="14" t="s">
        <v>78</v>
      </c>
      <c r="C1327" s="14" t="s">
        <v>64</v>
      </c>
      <c r="D1327" s="14">
        <v>2017</v>
      </c>
      <c r="E1327" s="14">
        <v>2017</v>
      </c>
      <c r="F1327" s="14" t="s">
        <v>260</v>
      </c>
      <c r="G1327" s="14"/>
      <c r="H1327" s="11">
        <v>6.5500000000000003E-2</v>
      </c>
      <c r="I1327" s="11">
        <v>0.1399</v>
      </c>
      <c r="J1327" s="11">
        <v>0.26489999999999997</v>
      </c>
      <c r="K1327" s="11">
        <v>0.3155</v>
      </c>
    </row>
    <row r="1328" spans="1:11" s="106" customFormat="1">
      <c r="A1328" s="106" t="s">
        <v>143</v>
      </c>
      <c r="B1328" s="14" t="s">
        <v>79</v>
      </c>
      <c r="C1328" s="14" t="s">
        <v>64</v>
      </c>
      <c r="D1328" s="14">
        <v>2017</v>
      </c>
      <c r="E1328" s="14">
        <v>2017</v>
      </c>
      <c r="F1328" s="14" t="s">
        <v>260</v>
      </c>
      <c r="G1328" s="14"/>
      <c r="H1328" s="11">
        <v>0.10619999999999999</v>
      </c>
      <c r="I1328" s="11">
        <v>0.1862</v>
      </c>
      <c r="J1328" s="11">
        <v>5.5199999999999999E-2</v>
      </c>
      <c r="K1328" s="11">
        <v>7.85E-2</v>
      </c>
    </row>
    <row r="1329" spans="1:11" s="106" customFormat="1">
      <c r="A1329" s="106" t="s">
        <v>144</v>
      </c>
      <c r="B1329" s="14" t="s">
        <v>78</v>
      </c>
      <c r="C1329" s="14" t="s">
        <v>64</v>
      </c>
      <c r="D1329" s="14">
        <v>2017</v>
      </c>
      <c r="E1329" s="14">
        <v>2017</v>
      </c>
      <c r="F1329" s="14" t="s">
        <v>260</v>
      </c>
      <c r="G1329" s="14"/>
      <c r="H1329" s="11">
        <v>0.15359999999999999</v>
      </c>
      <c r="I1329" s="11">
        <v>0.253</v>
      </c>
      <c r="J1329" s="11">
        <v>0.10300000000000001</v>
      </c>
      <c r="K1329" s="11">
        <v>0.14080000000000001</v>
      </c>
    </row>
    <row r="1330" spans="1:11" s="106" customFormat="1">
      <c r="A1330" s="106" t="s">
        <v>145</v>
      </c>
      <c r="B1330" s="14" t="s">
        <v>78</v>
      </c>
      <c r="C1330" s="14" t="s">
        <v>64</v>
      </c>
      <c r="D1330" s="14">
        <v>2017</v>
      </c>
      <c r="E1330" s="14">
        <v>2017</v>
      </c>
      <c r="F1330" s="14" t="s">
        <v>260</v>
      </c>
      <c r="G1330" s="14"/>
      <c r="H1330" s="11">
        <v>0.11470000000000001</v>
      </c>
      <c r="I1330" s="11">
        <v>0.1923</v>
      </c>
      <c r="J1330" s="11">
        <v>0.19949999999999998</v>
      </c>
      <c r="K1330" s="11">
        <v>0.23600000000000002</v>
      </c>
    </row>
    <row r="1331" spans="1:11" s="106" customFormat="1">
      <c r="A1331" s="106" t="s">
        <v>146</v>
      </c>
      <c r="B1331" s="14" t="s">
        <v>78</v>
      </c>
      <c r="C1331" s="14" t="s">
        <v>64</v>
      </c>
      <c r="D1331" s="14">
        <v>2017</v>
      </c>
      <c r="E1331" s="14">
        <v>2017</v>
      </c>
      <c r="F1331" s="14" t="s">
        <v>260</v>
      </c>
      <c r="G1331" s="14"/>
      <c r="H1331" s="11">
        <v>6.54E-2</v>
      </c>
      <c r="I1331" s="11">
        <v>0.13849999999999998</v>
      </c>
      <c r="J1331" s="11">
        <v>0.21149999999999999</v>
      </c>
      <c r="K1331" s="11">
        <v>0.23079999999999998</v>
      </c>
    </row>
    <row r="1332" spans="1:11" s="106" customFormat="1">
      <c r="A1332" s="106" t="s">
        <v>147</v>
      </c>
      <c r="B1332" s="14" t="s">
        <v>78</v>
      </c>
      <c r="C1332" s="14" t="s">
        <v>64</v>
      </c>
      <c r="D1332" s="14">
        <v>2017</v>
      </c>
      <c r="E1332" s="14">
        <v>2017</v>
      </c>
      <c r="F1332" s="14" t="s">
        <v>260</v>
      </c>
      <c r="G1332" s="14"/>
      <c r="H1332" s="11">
        <v>0.12960000000000002</v>
      </c>
      <c r="I1332" s="11">
        <v>0.2316</v>
      </c>
      <c r="J1332" s="11">
        <v>0.2157</v>
      </c>
      <c r="K1332" s="11">
        <v>0.25989999999999996</v>
      </c>
    </row>
    <row r="1333" spans="1:11" s="106" customFormat="1">
      <c r="A1333" s="106" t="s">
        <v>148</v>
      </c>
      <c r="B1333" s="14" t="s">
        <v>78</v>
      </c>
      <c r="C1333" s="14" t="s">
        <v>64</v>
      </c>
      <c r="D1333" s="14">
        <v>2017</v>
      </c>
      <c r="E1333" s="14">
        <v>2017</v>
      </c>
      <c r="F1333" s="14" t="s">
        <v>260</v>
      </c>
      <c r="G1333" s="14"/>
      <c r="H1333" s="11">
        <v>0.15359999999999999</v>
      </c>
      <c r="I1333" s="11">
        <v>0.2596</v>
      </c>
      <c r="J1333" s="11">
        <v>0.23350000000000001</v>
      </c>
      <c r="K1333" s="11">
        <v>0.25980000000000003</v>
      </c>
    </row>
    <row r="1334" spans="1:11" s="106" customFormat="1">
      <c r="A1334" s="106" t="s">
        <v>149</v>
      </c>
      <c r="B1334" s="14" t="s">
        <v>78</v>
      </c>
      <c r="C1334" s="14" t="s">
        <v>64</v>
      </c>
      <c r="D1334" s="14">
        <v>2017</v>
      </c>
      <c r="E1334" s="14">
        <v>2017</v>
      </c>
      <c r="F1334" s="14" t="s">
        <v>260</v>
      </c>
      <c r="G1334" s="14"/>
      <c r="H1334" s="11">
        <v>0.12140000000000001</v>
      </c>
      <c r="I1334" s="11">
        <v>0.17859999999999998</v>
      </c>
      <c r="J1334" s="11">
        <v>0.2571</v>
      </c>
      <c r="K1334" s="11">
        <v>0.27140000000000003</v>
      </c>
    </row>
    <row r="1335" spans="1:11" s="106" customFormat="1">
      <c r="A1335" s="106" t="s">
        <v>150</v>
      </c>
      <c r="B1335" s="14" t="s">
        <v>78</v>
      </c>
      <c r="C1335" s="14" t="s">
        <v>64</v>
      </c>
      <c r="D1335" s="14">
        <v>2017</v>
      </c>
      <c r="E1335" s="14">
        <v>2017</v>
      </c>
      <c r="F1335" s="14" t="s">
        <v>260</v>
      </c>
      <c r="G1335" s="14"/>
      <c r="H1335" s="11">
        <v>0</v>
      </c>
      <c r="I1335" s="11">
        <v>6.5599999999999992E-2</v>
      </c>
      <c r="J1335" s="11">
        <v>9.8400000000000001E-2</v>
      </c>
      <c r="K1335" s="11">
        <v>0.12300000000000001</v>
      </c>
    </row>
    <row r="1336" spans="1:11" s="106" customFormat="1">
      <c r="A1336" s="106" t="s">
        <v>151</v>
      </c>
      <c r="B1336" s="14" t="s">
        <v>78</v>
      </c>
      <c r="C1336" s="14" t="s">
        <v>64</v>
      </c>
      <c r="D1336" s="14">
        <v>2017</v>
      </c>
      <c r="E1336" s="14">
        <v>2017</v>
      </c>
      <c r="F1336" s="14" t="s">
        <v>260</v>
      </c>
      <c r="G1336" s="14"/>
      <c r="H1336" s="11">
        <v>0.19920000000000002</v>
      </c>
      <c r="I1336" s="11">
        <v>0.31259999999999999</v>
      </c>
      <c r="J1336" s="11">
        <v>0.18770000000000001</v>
      </c>
      <c r="K1336" s="11">
        <v>0.23430000000000001</v>
      </c>
    </row>
    <row r="1337" spans="1:11" s="106" customFormat="1">
      <c r="A1337" s="106" t="s">
        <v>152</v>
      </c>
      <c r="B1337" s="14" t="s">
        <v>78</v>
      </c>
      <c r="C1337" s="14" t="s">
        <v>64</v>
      </c>
      <c r="D1337" s="14">
        <v>2017</v>
      </c>
      <c r="E1337" s="14">
        <v>2017</v>
      </c>
      <c r="F1337" s="14" t="s">
        <v>260</v>
      </c>
      <c r="G1337" s="14"/>
      <c r="H1337" s="11">
        <v>7.9299999999999995E-2</v>
      </c>
      <c r="I1337" s="11">
        <v>0.1479</v>
      </c>
      <c r="J1337" s="11">
        <v>0.1961</v>
      </c>
      <c r="K1337" s="11">
        <v>0.24760000000000001</v>
      </c>
    </row>
    <row r="1338" spans="1:11" s="106" customFormat="1">
      <c r="A1338" s="106" t="s">
        <v>153</v>
      </c>
      <c r="B1338" s="14" t="s">
        <v>78</v>
      </c>
      <c r="C1338" s="14" t="s">
        <v>64</v>
      </c>
      <c r="D1338" s="14">
        <v>2017</v>
      </c>
      <c r="E1338" s="14">
        <v>2017</v>
      </c>
      <c r="F1338" s="14" t="s">
        <v>260</v>
      </c>
      <c r="G1338" s="14"/>
      <c r="H1338" s="11">
        <v>5.1699999999999996E-2</v>
      </c>
      <c r="I1338" s="11">
        <v>0.1394</v>
      </c>
      <c r="J1338" s="11">
        <v>0.15859999999999999</v>
      </c>
      <c r="K1338" s="11">
        <v>0.18760000000000002</v>
      </c>
    </row>
    <row r="1339" spans="1:11" s="106" customFormat="1">
      <c r="A1339" s="106" t="s">
        <v>154</v>
      </c>
      <c r="B1339" s="14" t="s">
        <v>77</v>
      </c>
      <c r="C1339" s="14" t="s">
        <v>64</v>
      </c>
      <c r="D1339" s="14">
        <v>2017</v>
      </c>
      <c r="E1339" s="14">
        <v>2017</v>
      </c>
      <c r="F1339" s="14" t="s">
        <v>260</v>
      </c>
      <c r="G1339" s="14"/>
      <c r="H1339" s="11">
        <v>0.1051</v>
      </c>
      <c r="I1339" s="11">
        <v>0.2155</v>
      </c>
      <c r="J1339" s="11">
        <v>8.14E-2</v>
      </c>
      <c r="K1339" s="11">
        <v>0.12560000000000002</v>
      </c>
    </row>
    <row r="1340" spans="1:11" s="106" customFormat="1">
      <c r="A1340" s="106" t="s">
        <v>155</v>
      </c>
      <c r="B1340" s="14" t="s">
        <v>77</v>
      </c>
      <c r="C1340" s="14" t="s">
        <v>64</v>
      </c>
      <c r="D1340" s="14">
        <v>2017</v>
      </c>
      <c r="E1340" s="14">
        <v>2017</v>
      </c>
      <c r="F1340" s="14" t="s">
        <v>260</v>
      </c>
      <c r="G1340" s="14"/>
      <c r="H1340" s="11">
        <v>7.4200000000000002E-2</v>
      </c>
      <c r="I1340" s="11">
        <v>0.16</v>
      </c>
      <c r="J1340" s="11">
        <v>4.5700000000000005E-2</v>
      </c>
      <c r="K1340" s="11">
        <v>7.4900000000000008E-2</v>
      </c>
    </row>
    <row r="1341" spans="1:11" s="106" customFormat="1">
      <c r="A1341" s="106" t="s">
        <v>156</v>
      </c>
      <c r="B1341" s="14" t="s">
        <v>78</v>
      </c>
      <c r="C1341" s="14" t="s">
        <v>64</v>
      </c>
      <c r="D1341" s="14">
        <v>2017</v>
      </c>
      <c r="E1341" s="14">
        <v>2017</v>
      </c>
      <c r="F1341" s="14" t="s">
        <v>260</v>
      </c>
      <c r="G1341" s="14"/>
      <c r="H1341" s="11">
        <v>5.8299999999999998E-2</v>
      </c>
      <c r="I1341" s="11">
        <v>0.1341</v>
      </c>
      <c r="J1341" s="11">
        <v>0.13699999999999998</v>
      </c>
      <c r="K1341" s="11">
        <v>0.1691</v>
      </c>
    </row>
    <row r="1342" spans="1:11" s="106" customFormat="1">
      <c r="A1342" s="106" t="s">
        <v>157</v>
      </c>
      <c r="B1342" s="14" t="s">
        <v>78</v>
      </c>
      <c r="C1342" s="14" t="s">
        <v>64</v>
      </c>
      <c r="D1342" s="14">
        <v>2017</v>
      </c>
      <c r="E1342" s="14">
        <v>2017</v>
      </c>
      <c r="F1342" s="14" t="s">
        <v>260</v>
      </c>
      <c r="G1342" s="14"/>
      <c r="H1342" s="11">
        <v>0.14749999999999999</v>
      </c>
      <c r="I1342" s="11">
        <v>0.24260000000000001</v>
      </c>
      <c r="J1342" s="11">
        <v>0.15539999999999998</v>
      </c>
      <c r="K1342" s="11">
        <v>0.1789</v>
      </c>
    </row>
    <row r="1343" spans="1:11" s="106" customFormat="1">
      <c r="A1343" s="106" t="s">
        <v>158</v>
      </c>
      <c r="B1343" s="14" t="s">
        <v>77</v>
      </c>
      <c r="C1343" s="14" t="s">
        <v>64</v>
      </c>
      <c r="D1343" s="14">
        <v>2017</v>
      </c>
      <c r="E1343" s="14">
        <v>2017</v>
      </c>
      <c r="F1343" s="14" t="s">
        <v>260</v>
      </c>
      <c r="G1343" s="14"/>
      <c r="H1343" s="11">
        <v>0.1142</v>
      </c>
      <c r="I1343" s="11">
        <v>0.2132</v>
      </c>
      <c r="J1343" s="11">
        <v>8.2299999999999998E-2</v>
      </c>
      <c r="K1343" s="11">
        <v>0.1222</v>
      </c>
    </row>
    <row r="1344" spans="1:11" s="106" customFormat="1">
      <c r="A1344" s="106" t="s">
        <v>159</v>
      </c>
      <c r="B1344" s="14" t="s">
        <v>78</v>
      </c>
      <c r="C1344" s="14" t="s">
        <v>64</v>
      </c>
      <c r="D1344" s="14">
        <v>2017</v>
      </c>
      <c r="E1344" s="14">
        <v>2017</v>
      </c>
      <c r="F1344" s="14" t="s">
        <v>260</v>
      </c>
      <c r="G1344" s="14"/>
      <c r="H1344" s="11">
        <v>0.1595</v>
      </c>
      <c r="I1344" s="11">
        <v>0.2419</v>
      </c>
      <c r="J1344" s="11">
        <v>0.2419</v>
      </c>
      <c r="K1344" s="11">
        <v>0.2581</v>
      </c>
    </row>
    <row r="1345" spans="1:11" s="106" customFormat="1">
      <c r="A1345" s="106" t="s">
        <v>160</v>
      </c>
      <c r="B1345" s="14" t="s">
        <v>78</v>
      </c>
      <c r="C1345" s="14" t="s">
        <v>64</v>
      </c>
      <c r="D1345" s="14">
        <v>2017</v>
      </c>
      <c r="E1345" s="14">
        <v>2017</v>
      </c>
      <c r="F1345" s="14" t="s">
        <v>260</v>
      </c>
      <c r="G1345" s="14"/>
      <c r="H1345" s="11">
        <v>0.193</v>
      </c>
      <c r="I1345" s="11">
        <v>0.29460000000000003</v>
      </c>
      <c r="J1345" s="11">
        <v>0.25280000000000002</v>
      </c>
      <c r="K1345" s="11">
        <v>0.28039999999999998</v>
      </c>
    </row>
    <row r="1346" spans="1:11" s="106" customFormat="1">
      <c r="A1346" s="106" t="s">
        <v>161</v>
      </c>
      <c r="B1346" s="14" t="s">
        <v>77</v>
      </c>
      <c r="C1346" s="14" t="s">
        <v>64</v>
      </c>
      <c r="D1346" s="14">
        <v>2017</v>
      </c>
      <c r="E1346" s="14">
        <v>2017</v>
      </c>
      <c r="F1346" s="14" t="s">
        <v>260</v>
      </c>
      <c r="G1346" s="14"/>
      <c r="H1346" s="11">
        <v>9.3800000000000008E-2</v>
      </c>
      <c r="I1346" s="11">
        <v>0.17829999999999999</v>
      </c>
      <c r="J1346" s="11">
        <v>5.5800000000000002E-2</v>
      </c>
      <c r="K1346" s="11">
        <v>8.8900000000000007E-2</v>
      </c>
    </row>
    <row r="1347" spans="1:11" s="106" customFormat="1">
      <c r="A1347" s="106" t="s">
        <v>162</v>
      </c>
      <c r="B1347" s="14" t="s">
        <v>77</v>
      </c>
      <c r="C1347" s="14" t="s">
        <v>64</v>
      </c>
      <c r="D1347" s="14">
        <v>2017</v>
      </c>
      <c r="E1347" s="14">
        <v>2017</v>
      </c>
      <c r="F1347" s="14" t="s">
        <v>260</v>
      </c>
      <c r="G1347" s="14"/>
      <c r="H1347" s="11">
        <v>8.3800000000000013E-2</v>
      </c>
      <c r="I1347" s="11">
        <v>0.1656</v>
      </c>
      <c r="J1347" s="11">
        <v>7.4200000000000002E-2</v>
      </c>
      <c r="K1347" s="11">
        <v>0.1115</v>
      </c>
    </row>
    <row r="1348" spans="1:11" s="106" customFormat="1">
      <c r="A1348" s="106" t="s">
        <v>163</v>
      </c>
      <c r="B1348" s="14" t="s">
        <v>78</v>
      </c>
      <c r="C1348" s="14" t="s">
        <v>64</v>
      </c>
      <c r="D1348" s="14">
        <v>2017</v>
      </c>
      <c r="E1348" s="14">
        <v>2017</v>
      </c>
      <c r="F1348" s="14" t="s">
        <v>260</v>
      </c>
      <c r="G1348" s="14"/>
      <c r="H1348" s="11">
        <v>0.1537</v>
      </c>
      <c r="I1348" s="11">
        <v>0.248</v>
      </c>
      <c r="J1348" s="11">
        <v>0.22030000000000002</v>
      </c>
      <c r="K1348" s="11">
        <v>0.2462</v>
      </c>
    </row>
    <row r="1349" spans="1:11" s="106" customFormat="1">
      <c r="A1349" s="106" t="s">
        <v>164</v>
      </c>
      <c r="B1349" s="14" t="s">
        <v>77</v>
      </c>
      <c r="C1349" s="14" t="s">
        <v>64</v>
      </c>
      <c r="D1349" s="14">
        <v>2017</v>
      </c>
      <c r="E1349" s="14">
        <v>2017</v>
      </c>
      <c r="F1349" s="14" t="s">
        <v>260</v>
      </c>
      <c r="G1349" s="14"/>
      <c r="H1349" s="11">
        <v>7.8600000000000003E-2</v>
      </c>
      <c r="I1349" s="11">
        <v>0.1739</v>
      </c>
      <c r="J1349" s="11">
        <v>5.8499999999999996E-2</v>
      </c>
      <c r="K1349" s="11">
        <v>9.9399999999999988E-2</v>
      </c>
    </row>
    <row r="1350" spans="1:11" s="106" customFormat="1">
      <c r="A1350" s="106" t="s">
        <v>165</v>
      </c>
      <c r="B1350" s="14" t="s">
        <v>77</v>
      </c>
      <c r="C1350" s="14" t="s">
        <v>64</v>
      </c>
      <c r="D1350" s="14">
        <v>2017</v>
      </c>
      <c r="E1350" s="14">
        <v>2017</v>
      </c>
      <c r="F1350" s="14" t="s">
        <v>260</v>
      </c>
      <c r="G1350" s="14"/>
      <c r="H1350" s="11">
        <v>7.1399999999999991E-2</v>
      </c>
      <c r="I1350" s="11">
        <v>0.159</v>
      </c>
      <c r="J1350" s="11">
        <v>5.45E-2</v>
      </c>
      <c r="K1350" s="11">
        <v>8.4199999999999997E-2</v>
      </c>
    </row>
    <row r="1351" spans="1:11" s="106" customFormat="1">
      <c r="A1351" s="106" t="s">
        <v>166</v>
      </c>
      <c r="B1351" s="14" t="s">
        <v>77</v>
      </c>
      <c r="C1351" s="14" t="s">
        <v>64</v>
      </c>
      <c r="D1351" s="14">
        <v>2017</v>
      </c>
      <c r="E1351" s="14">
        <v>2017</v>
      </c>
      <c r="F1351" s="14" t="s">
        <v>260</v>
      </c>
      <c r="G1351" s="14"/>
      <c r="H1351" s="11">
        <v>7.0099999999999996E-2</v>
      </c>
      <c r="I1351" s="11">
        <v>0.16539999999999999</v>
      </c>
      <c r="J1351" s="11">
        <v>5.9000000000000004E-2</v>
      </c>
      <c r="K1351" s="11">
        <v>0.10289999999999999</v>
      </c>
    </row>
    <row r="1352" spans="1:11" s="106" customFormat="1">
      <c r="A1352" s="106" t="s">
        <v>167</v>
      </c>
      <c r="B1352" s="14" t="s">
        <v>77</v>
      </c>
      <c r="C1352" s="14" t="s">
        <v>64</v>
      </c>
      <c r="D1352" s="14">
        <v>2017</v>
      </c>
      <c r="E1352" s="14">
        <v>2017</v>
      </c>
      <c r="F1352" s="14" t="s">
        <v>260</v>
      </c>
      <c r="G1352" s="14"/>
      <c r="H1352" s="11">
        <v>1.8799999999999997E-2</v>
      </c>
      <c r="I1352" s="11">
        <v>0.1076</v>
      </c>
      <c r="J1352" s="11">
        <v>8.6999999999999994E-3</v>
      </c>
      <c r="K1352" s="11">
        <v>3.6499999999999998E-2</v>
      </c>
    </row>
    <row r="1353" spans="1:11" s="106" customFormat="1">
      <c r="A1353" s="106" t="s">
        <v>168</v>
      </c>
      <c r="B1353" s="14" t="s">
        <v>77</v>
      </c>
      <c r="C1353" s="14" t="s">
        <v>64</v>
      </c>
      <c r="D1353" s="14">
        <v>2017</v>
      </c>
      <c r="E1353" s="14">
        <v>2017</v>
      </c>
      <c r="F1353" s="14" t="s">
        <v>260</v>
      </c>
      <c r="G1353" s="14"/>
      <c r="H1353" s="11">
        <v>1.67E-2</v>
      </c>
      <c r="I1353" s="11">
        <v>0.12939999999999999</v>
      </c>
      <c r="J1353" s="11">
        <v>1.1899999999999999E-2</v>
      </c>
      <c r="K1353" s="11">
        <v>6.1600000000000002E-2</v>
      </c>
    </row>
    <row r="1354" spans="1:11" s="106" customFormat="1">
      <c r="A1354" s="106" t="s">
        <v>169</v>
      </c>
      <c r="B1354" s="14" t="s">
        <v>78</v>
      </c>
      <c r="C1354" s="14" t="s">
        <v>64</v>
      </c>
      <c r="D1354" s="14">
        <v>2017</v>
      </c>
      <c r="E1354" s="14">
        <v>2017</v>
      </c>
      <c r="F1354" s="14" t="s">
        <v>260</v>
      </c>
      <c r="G1354" s="14"/>
      <c r="H1354" s="11">
        <v>0.15039999999999998</v>
      </c>
      <c r="I1354" s="11">
        <v>0.24829999999999999</v>
      </c>
      <c r="J1354" s="11">
        <v>0.24390000000000001</v>
      </c>
      <c r="K1354" s="11">
        <v>0.27079999999999999</v>
      </c>
    </row>
    <row r="1355" spans="1:11" s="106" customFormat="1">
      <c r="A1355" s="106" t="s">
        <v>170</v>
      </c>
      <c r="B1355" s="14" t="s">
        <v>78</v>
      </c>
      <c r="C1355" s="14" t="s">
        <v>64</v>
      </c>
      <c r="D1355" s="14">
        <v>2017</v>
      </c>
      <c r="E1355" s="14">
        <v>2017</v>
      </c>
      <c r="F1355" s="14" t="s">
        <v>260</v>
      </c>
      <c r="G1355" s="14"/>
      <c r="H1355" s="11">
        <v>6.8199999999999997E-2</v>
      </c>
      <c r="I1355" s="11">
        <v>0.15909999999999999</v>
      </c>
      <c r="J1355" s="11">
        <v>9.0899999999999995E-2</v>
      </c>
      <c r="K1355" s="11">
        <v>0.11359999999999999</v>
      </c>
    </row>
    <row r="1356" spans="1:11" s="106" customFormat="1">
      <c r="A1356" s="106" t="s">
        <v>171</v>
      </c>
      <c r="B1356" s="14" t="s">
        <v>78</v>
      </c>
      <c r="C1356" s="14" t="s">
        <v>64</v>
      </c>
      <c r="D1356" s="14">
        <v>2017</v>
      </c>
      <c r="E1356" s="14">
        <v>2017</v>
      </c>
      <c r="F1356" s="14" t="s">
        <v>260</v>
      </c>
      <c r="G1356" s="14"/>
      <c r="H1356" s="11">
        <v>0.13109999999999999</v>
      </c>
      <c r="I1356" s="11">
        <v>0.20069999999999999</v>
      </c>
      <c r="J1356" s="11">
        <v>0.29870000000000002</v>
      </c>
      <c r="K1356" s="11">
        <v>0.32819999999999999</v>
      </c>
    </row>
    <row r="1357" spans="1:11" s="106" customFormat="1">
      <c r="A1357" s="106" t="s">
        <v>172</v>
      </c>
      <c r="B1357" s="14" t="s">
        <v>77</v>
      </c>
      <c r="C1357" s="14" t="s">
        <v>64</v>
      </c>
      <c r="D1357" s="14">
        <v>2017</v>
      </c>
      <c r="E1357" s="14">
        <v>2017</v>
      </c>
      <c r="F1357" s="14" t="s">
        <v>260</v>
      </c>
      <c r="G1357" s="14"/>
      <c r="H1357" s="11">
        <v>1.2699999999999999E-2</v>
      </c>
      <c r="I1357" s="11">
        <v>0.1134</v>
      </c>
      <c r="J1357" s="11">
        <v>7.0999999999999995E-3</v>
      </c>
      <c r="K1357" s="11">
        <v>3.6600000000000001E-2</v>
      </c>
    </row>
    <row r="1358" spans="1:11" s="106" customFormat="1">
      <c r="A1358" s="106" t="s">
        <v>173</v>
      </c>
      <c r="B1358" s="14" t="s">
        <v>77</v>
      </c>
      <c r="C1358" s="14" t="s">
        <v>64</v>
      </c>
      <c r="D1358" s="14">
        <v>2017</v>
      </c>
      <c r="E1358" s="14">
        <v>2017</v>
      </c>
      <c r="F1358" s="14" t="s">
        <v>260</v>
      </c>
      <c r="G1358" s="14"/>
      <c r="H1358" s="11">
        <v>9.5399999999999985E-2</v>
      </c>
      <c r="I1358" s="11">
        <v>0.19159999999999999</v>
      </c>
      <c r="J1358" s="11">
        <v>6.0299999999999999E-2</v>
      </c>
      <c r="K1358" s="11">
        <v>9.9700000000000011E-2</v>
      </c>
    </row>
    <row r="1359" spans="1:11" s="106" customFormat="1">
      <c r="A1359" s="106" t="s">
        <v>174</v>
      </c>
      <c r="B1359" s="14" t="s">
        <v>78</v>
      </c>
      <c r="C1359" s="14" t="s">
        <v>64</v>
      </c>
      <c r="D1359" s="14">
        <v>2017</v>
      </c>
      <c r="E1359" s="14">
        <v>2017</v>
      </c>
      <c r="F1359" s="14" t="s">
        <v>260</v>
      </c>
      <c r="G1359" s="14"/>
      <c r="H1359" s="11">
        <v>0.1588</v>
      </c>
      <c r="I1359" s="11">
        <v>0.25819999999999999</v>
      </c>
      <c r="J1359" s="11">
        <v>0.22750000000000001</v>
      </c>
      <c r="K1359" s="11">
        <v>0.2666</v>
      </c>
    </row>
    <row r="1360" spans="1:11" s="106" customFormat="1">
      <c r="A1360" s="106" t="s">
        <v>175</v>
      </c>
      <c r="B1360" s="14" t="s">
        <v>78</v>
      </c>
      <c r="C1360" s="14" t="s">
        <v>64</v>
      </c>
      <c r="D1360" s="14">
        <v>2017</v>
      </c>
      <c r="E1360" s="14">
        <v>2017</v>
      </c>
      <c r="F1360" s="14" t="s">
        <v>260</v>
      </c>
      <c r="G1360" s="14"/>
      <c r="H1360" s="11">
        <v>0.18109999999999998</v>
      </c>
      <c r="I1360" s="11">
        <v>0.26869999999999999</v>
      </c>
      <c r="J1360" s="11">
        <v>0.23089999999999999</v>
      </c>
      <c r="K1360" s="11">
        <v>0.25090000000000001</v>
      </c>
    </row>
    <row r="1361" spans="1:11" s="106" customFormat="1">
      <c r="A1361" s="106" t="s">
        <v>176</v>
      </c>
      <c r="B1361" s="14" t="s">
        <v>78</v>
      </c>
      <c r="C1361" s="14" t="s">
        <v>64</v>
      </c>
      <c r="D1361" s="14">
        <v>2017</v>
      </c>
      <c r="E1361" s="14">
        <v>2017</v>
      </c>
      <c r="F1361" s="14" t="s">
        <v>260</v>
      </c>
      <c r="G1361" s="14"/>
      <c r="H1361" s="11">
        <v>0.124</v>
      </c>
      <c r="I1361" s="11">
        <v>0.20829999999999999</v>
      </c>
      <c r="J1361" s="11">
        <v>0.21309999999999998</v>
      </c>
      <c r="K1361" s="11">
        <v>0.2366</v>
      </c>
    </row>
    <row r="1362" spans="1:11" s="106" customFormat="1">
      <c r="A1362" s="106" t="s">
        <v>177</v>
      </c>
      <c r="B1362" s="14" t="s">
        <v>78</v>
      </c>
      <c r="C1362" s="14" t="s">
        <v>64</v>
      </c>
      <c r="D1362" s="14">
        <v>2017</v>
      </c>
      <c r="E1362" s="14">
        <v>2017</v>
      </c>
      <c r="F1362" s="14" t="s">
        <v>260</v>
      </c>
      <c r="G1362" s="14"/>
      <c r="H1362" s="11">
        <v>9.2499999999999999E-2</v>
      </c>
      <c r="I1362" s="11">
        <v>0.17469999999999999</v>
      </c>
      <c r="J1362" s="11">
        <v>0.2397</v>
      </c>
      <c r="K1362" s="11">
        <v>0.26369999999999999</v>
      </c>
    </row>
    <row r="1363" spans="1:11" s="106" customFormat="1">
      <c r="A1363" s="106" t="s">
        <v>178</v>
      </c>
      <c r="B1363" s="14" t="s">
        <v>77</v>
      </c>
      <c r="C1363" s="14" t="s">
        <v>64</v>
      </c>
      <c r="D1363" s="14">
        <v>2017</v>
      </c>
      <c r="E1363" s="14">
        <v>2017</v>
      </c>
      <c r="F1363" s="14" t="s">
        <v>260</v>
      </c>
      <c r="G1363" s="14"/>
      <c r="H1363" s="11">
        <v>0.17370000000000002</v>
      </c>
      <c r="I1363" s="11">
        <v>0.30099999999999999</v>
      </c>
      <c r="J1363" s="11">
        <v>0.13339999999999999</v>
      </c>
      <c r="K1363" s="11">
        <v>0.184</v>
      </c>
    </row>
    <row r="1364" spans="1:11" s="106" customFormat="1">
      <c r="A1364" s="106" t="s">
        <v>179</v>
      </c>
      <c r="B1364" s="14" t="s">
        <v>78</v>
      </c>
      <c r="C1364" s="14" t="s">
        <v>64</v>
      </c>
      <c r="D1364" s="14">
        <v>2017</v>
      </c>
      <c r="E1364" s="14">
        <v>2017</v>
      </c>
      <c r="F1364" s="14" t="s">
        <v>260</v>
      </c>
      <c r="G1364" s="14"/>
      <c r="H1364" s="11">
        <v>7.3599999999999999E-2</v>
      </c>
      <c r="I1364" s="11">
        <v>0.16079999999999997</v>
      </c>
      <c r="J1364" s="11">
        <v>9.5399999999999985E-2</v>
      </c>
      <c r="K1364" s="11">
        <v>0.1226</v>
      </c>
    </row>
    <row r="1365" spans="1:11" s="106" customFormat="1">
      <c r="A1365" s="106" t="s">
        <v>180</v>
      </c>
      <c r="B1365" s="14" t="s">
        <v>77</v>
      </c>
      <c r="C1365" s="14" t="s">
        <v>64</v>
      </c>
      <c r="D1365" s="14">
        <v>2017</v>
      </c>
      <c r="E1365" s="14">
        <v>2017</v>
      </c>
      <c r="F1365" s="14" t="s">
        <v>260</v>
      </c>
      <c r="G1365" s="14"/>
      <c r="H1365" s="11">
        <v>0.1353</v>
      </c>
      <c r="I1365" s="11">
        <v>0.27679999999999999</v>
      </c>
      <c r="J1365" s="11">
        <v>0.1032</v>
      </c>
      <c r="K1365" s="11">
        <v>0.1552</v>
      </c>
    </row>
    <row r="1366" spans="1:11" s="106" customFormat="1">
      <c r="A1366" s="106" t="s">
        <v>181</v>
      </c>
      <c r="B1366" s="14" t="s">
        <v>77</v>
      </c>
      <c r="C1366" s="14" t="s">
        <v>64</v>
      </c>
      <c r="D1366" s="14">
        <v>2017</v>
      </c>
      <c r="E1366" s="14">
        <v>2017</v>
      </c>
      <c r="F1366" s="14" t="s">
        <v>260</v>
      </c>
      <c r="G1366" s="14"/>
      <c r="H1366" s="11">
        <v>0.1043</v>
      </c>
      <c r="I1366" s="11">
        <v>0.18359999999999999</v>
      </c>
      <c r="J1366" s="11">
        <v>7.6799999999999993E-2</v>
      </c>
      <c r="K1366" s="11">
        <v>0.13019999999999998</v>
      </c>
    </row>
    <row r="1367" spans="1:11">
      <c r="A1367" s="106" t="s">
        <v>182</v>
      </c>
      <c r="B1367" s="14" t="s">
        <v>78</v>
      </c>
      <c r="C1367" s="14" t="s">
        <v>64</v>
      </c>
      <c r="D1367" s="14">
        <v>2017</v>
      </c>
      <c r="E1367" s="14">
        <v>2017</v>
      </c>
      <c r="F1367" s="14" t="s">
        <v>260</v>
      </c>
      <c r="G1367" s="14"/>
      <c r="H1367" s="11">
        <v>0.15259999999999999</v>
      </c>
      <c r="I1367" s="11">
        <v>0.22920000000000001</v>
      </c>
      <c r="J1367" s="11">
        <v>0.24780000000000002</v>
      </c>
      <c r="K1367" s="11">
        <v>0.27649999999999997</v>
      </c>
    </row>
  </sheetData>
  <sheetProtection algorithmName="SHA-512" hashValue="QVxY25updPyaxfHD40P5V5UCbRjifRHNrXCsRWANg73gXU9FcvULiEJc3MWfs18W9YlL942Ei7oI4xiHiN3YZw==" saltValue="s+oFLqI7xHvHDw9xSAEKAQ==" spinCount="100000"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AB367"/>
  <sheetViews>
    <sheetView showGridLines="0" zoomScale="90" zoomScaleNormal="90" workbookViewId="0">
      <pane ySplit="10" topLeftCell="A340" activePane="bottomLeft" state="frozen"/>
      <selection pane="bottomLeft" activeCell="U349" sqref="U349"/>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31.140625" style="14" bestFit="1" customWidth="1"/>
    <col min="12" max="12" width="22" style="14" bestFit="1" customWidth="1"/>
    <col min="13" max="14" width="22" style="14" customWidth="1"/>
    <col min="15" max="15" width="20.5703125" style="14" customWidth="1"/>
    <col min="16" max="16" width="28.5703125" style="14" bestFit="1" customWidth="1"/>
    <col min="17" max="17" width="31.7109375" style="14" bestFit="1" customWidth="1"/>
    <col min="18" max="18" width="26" style="14" bestFit="1" customWidth="1"/>
    <col min="19" max="19" width="27.5703125" style="14" bestFit="1" customWidth="1"/>
    <col min="20" max="20" width="27" style="14" bestFit="1" customWidth="1"/>
    <col min="21" max="21" width="21.85546875" style="120" customWidth="1"/>
    <col min="24" max="24" width="9.42578125" customWidth="1"/>
    <col min="25" max="25" width="11.7109375" customWidth="1"/>
  </cols>
  <sheetData>
    <row r="1" spans="1:23" s="13" customFormat="1">
      <c r="E1" s="14"/>
      <c r="F1" s="14"/>
      <c r="G1" s="14"/>
      <c r="H1" s="14"/>
      <c r="I1" s="14"/>
      <c r="J1" s="14"/>
      <c r="K1" s="14"/>
      <c r="L1" s="14"/>
      <c r="M1" s="14"/>
      <c r="N1" s="14"/>
      <c r="O1" s="14"/>
      <c r="P1" s="14"/>
      <c r="Q1" s="14"/>
      <c r="R1" s="14"/>
      <c r="S1" s="14"/>
      <c r="T1" s="14"/>
      <c r="U1" s="120"/>
    </row>
    <row r="2" spans="1:23" s="13" customFormat="1">
      <c r="E2" s="14"/>
      <c r="F2" s="14"/>
      <c r="G2" s="14"/>
      <c r="H2" s="14"/>
      <c r="I2" s="14"/>
      <c r="J2" s="14"/>
      <c r="K2" s="14"/>
      <c r="L2" s="14"/>
      <c r="M2" s="14"/>
      <c r="N2" s="14"/>
      <c r="O2" s="14"/>
      <c r="P2" s="14"/>
      <c r="Q2" s="14"/>
      <c r="R2" s="14"/>
      <c r="S2" s="14"/>
      <c r="T2" s="14"/>
      <c r="U2" s="120"/>
    </row>
    <row r="3" spans="1:23" s="13" customFormat="1">
      <c r="E3" s="14"/>
      <c r="F3" s="14"/>
      <c r="G3" s="14"/>
      <c r="H3" s="14"/>
      <c r="I3" s="14"/>
      <c r="J3" s="14"/>
      <c r="K3" s="14"/>
      <c r="L3" s="14"/>
      <c r="M3" s="14"/>
      <c r="N3" s="14"/>
      <c r="O3" s="14"/>
      <c r="P3" s="14"/>
      <c r="Q3" s="14"/>
      <c r="R3" s="14"/>
      <c r="S3" s="14"/>
      <c r="T3" s="14"/>
      <c r="U3" s="120"/>
    </row>
    <row r="4" spans="1:23" s="13" customFormat="1">
      <c r="E4" s="14"/>
      <c r="F4" s="14"/>
      <c r="G4" s="14"/>
      <c r="H4" s="14"/>
      <c r="I4" s="14"/>
      <c r="J4" s="14"/>
      <c r="K4" s="14"/>
      <c r="L4" s="14"/>
      <c r="M4" s="14"/>
      <c r="N4" s="14"/>
      <c r="O4" s="14"/>
      <c r="P4" s="14"/>
      <c r="Q4" s="14"/>
      <c r="R4" s="14"/>
      <c r="S4" s="14"/>
      <c r="T4" s="14"/>
      <c r="U4" s="120"/>
    </row>
    <row r="5" spans="1:23" s="13" customFormat="1">
      <c r="E5" s="14"/>
      <c r="F5" s="14"/>
      <c r="G5" s="14"/>
      <c r="H5" s="14"/>
      <c r="I5" s="14"/>
      <c r="J5" s="14"/>
      <c r="K5" s="14"/>
      <c r="L5" s="14"/>
      <c r="M5" s="14"/>
      <c r="N5" s="14"/>
      <c r="O5" s="14"/>
      <c r="P5" s="14"/>
      <c r="Q5" s="14"/>
      <c r="R5" s="14"/>
      <c r="S5" s="14"/>
      <c r="T5" s="14"/>
      <c r="U5" s="120"/>
    </row>
    <row r="6" spans="1:23" s="13" customFormat="1" ht="12" customHeight="1">
      <c r="A6" s="23"/>
      <c r="E6" s="14"/>
      <c r="F6" s="14"/>
      <c r="G6" s="14"/>
      <c r="H6" s="14"/>
      <c r="I6" s="14"/>
      <c r="J6" s="14"/>
      <c r="K6" s="14"/>
      <c r="L6" s="14"/>
      <c r="M6" s="14"/>
      <c r="N6" s="14"/>
      <c r="O6" s="14"/>
      <c r="P6" s="14"/>
      <c r="Q6" s="14"/>
      <c r="R6" s="14"/>
      <c r="S6" s="14"/>
      <c r="T6" s="14"/>
      <c r="U6" s="120"/>
    </row>
    <row r="7" spans="1:23" s="13" customFormat="1" ht="15.75">
      <c r="A7" s="79" t="s">
        <v>86</v>
      </c>
      <c r="E7" s="14"/>
      <c r="F7" s="14"/>
      <c r="G7" s="14"/>
      <c r="H7" s="14"/>
      <c r="I7" s="14"/>
      <c r="J7" s="14"/>
      <c r="K7" s="14"/>
      <c r="L7" s="14"/>
      <c r="M7" s="14"/>
      <c r="N7" s="14"/>
      <c r="O7" s="14"/>
      <c r="P7" s="14"/>
      <c r="Q7" s="14"/>
      <c r="R7" s="14"/>
      <c r="S7" s="14"/>
      <c r="T7" s="14"/>
      <c r="U7" s="120"/>
    </row>
    <row r="8" spans="1:23" s="13" customFormat="1" ht="45">
      <c r="A8" s="192" t="s">
        <v>247</v>
      </c>
      <c r="B8" s="192"/>
      <c r="C8" s="192"/>
      <c r="D8" s="192"/>
      <c r="E8" s="67" t="s">
        <v>219</v>
      </c>
      <c r="F8" s="67" t="s">
        <v>219</v>
      </c>
      <c r="G8" s="67" t="s">
        <v>219</v>
      </c>
      <c r="H8" s="67" t="s">
        <v>219</v>
      </c>
      <c r="I8" s="67" t="s">
        <v>242</v>
      </c>
      <c r="J8" s="67" t="s">
        <v>242</v>
      </c>
      <c r="K8" s="67" t="s">
        <v>242</v>
      </c>
      <c r="L8" s="67" t="s">
        <v>242</v>
      </c>
      <c r="M8" s="67" t="s">
        <v>265</v>
      </c>
      <c r="N8" s="67" t="s">
        <v>265</v>
      </c>
      <c r="O8" s="67" t="s">
        <v>243</v>
      </c>
      <c r="P8" s="67" t="s">
        <v>243</v>
      </c>
      <c r="Q8" s="67" t="s">
        <v>243</v>
      </c>
      <c r="R8" s="67" t="s">
        <v>244</v>
      </c>
      <c r="S8" s="83" t="s">
        <v>245</v>
      </c>
      <c r="T8" s="67" t="s">
        <v>246</v>
      </c>
      <c r="U8" s="151" t="s">
        <v>225</v>
      </c>
    </row>
    <row r="9" spans="1:23" s="13" customFormat="1" ht="7.5" customHeight="1">
      <c r="E9" s="14"/>
      <c r="F9" s="14"/>
      <c r="G9" s="14"/>
      <c r="H9" s="61"/>
      <c r="I9" s="59"/>
      <c r="J9" s="59"/>
      <c r="K9" s="59"/>
      <c r="L9" s="59"/>
      <c r="M9" s="59"/>
      <c r="N9" s="59"/>
      <c r="O9" s="60"/>
      <c r="P9" s="60"/>
      <c r="Q9" s="60"/>
      <c r="R9" s="60"/>
      <c r="S9" s="60"/>
      <c r="T9" s="60"/>
      <c r="U9" s="152"/>
    </row>
    <row r="10" spans="1:23" ht="17.25" customHeight="1">
      <c r="A10" s="15" t="s">
        <v>0</v>
      </c>
      <c r="B10" s="16" t="s">
        <v>68</v>
      </c>
      <c r="C10" s="16" t="s">
        <v>93</v>
      </c>
      <c r="D10" s="16" t="s">
        <v>90</v>
      </c>
      <c r="E10" s="35" t="s">
        <v>97</v>
      </c>
      <c r="F10" s="35" t="s">
        <v>98</v>
      </c>
      <c r="G10" s="35" t="s">
        <v>95</v>
      </c>
      <c r="H10" s="35" t="s">
        <v>96</v>
      </c>
      <c r="I10" s="35" t="s">
        <v>111</v>
      </c>
      <c r="J10" s="35" t="s">
        <v>110</v>
      </c>
      <c r="K10" s="35" t="s">
        <v>231</v>
      </c>
      <c r="L10" s="35" t="s">
        <v>232</v>
      </c>
      <c r="M10" s="35" t="s">
        <v>263</v>
      </c>
      <c r="N10" s="35" t="s">
        <v>264</v>
      </c>
      <c r="O10" s="16" t="s">
        <v>233</v>
      </c>
      <c r="P10" s="16" t="s">
        <v>234</v>
      </c>
      <c r="Q10" s="16" t="s">
        <v>235</v>
      </c>
      <c r="R10" s="16" t="s">
        <v>236</v>
      </c>
      <c r="S10" s="16" t="s">
        <v>237</v>
      </c>
      <c r="T10" s="16" t="s">
        <v>238</v>
      </c>
      <c r="U10" s="153" t="s">
        <v>239</v>
      </c>
      <c r="V10" s="16"/>
      <c r="W10" s="16"/>
    </row>
    <row r="11" spans="1:23">
      <c r="A11" s="56" t="s">
        <v>183</v>
      </c>
      <c r="B11" s="14" t="s">
        <v>66</v>
      </c>
      <c r="C11" s="14">
        <v>2012</v>
      </c>
      <c r="D11" s="14" t="s">
        <v>101</v>
      </c>
      <c r="E11" s="53">
        <f>AVERAGE(Every_Mth!G365,Every_Mth!G424,Every_Mth!G483,Every_Mth!G542,Every_Mth!G601,Every_Mth!G660,Every_Mth!G719,Every_Mth!G778,Every_Mth!G837,Every_Mth!G896,Every_Mth!G955,Every_Mth!G1014)</f>
        <v>1898515.9166666667</v>
      </c>
      <c r="F11" s="53">
        <f>AVERAGE(Every_Mth!G11,Every_Mth!G70,Every_Mth!G129,Every_Mth!G188,Every_Mth!G247,Every_Mth!G306,Every_Mth!G365,Every_Mth!G424,Every_Mth!G483,Every_Mth!G542,Every_Mth!G601,Every_Mth!G660)</f>
        <v>1831759.5</v>
      </c>
      <c r="G11" s="53">
        <f>AVERAGE(Every_Mth!H365,Every_Mth!H424,Every_Mth!H483,Every_Mth!H542,Every_Mth!H601,Every_Mth!H660,Every_Mth!H719,Every_Mth!H778,Every_Mth!H837,Every_Mth!H896,Every_Mth!H955,Every_Mth!H1014)</f>
        <v>4164676</v>
      </c>
      <c r="H11" s="53">
        <f>AVERAGE(Every_Mth!H11,Every_Mth!H70,Every_Mth!H129,Every_Mth!H188,Every_Mth!H247,Every_Mth!H306,Every_Mth!H365,Every_Mth!H424,Every_Mth!H483,Every_Mth!H542,Every_Mth!H601,Every_Mth!H660)</f>
        <v>4062300.1666666665</v>
      </c>
      <c r="I11" s="53">
        <v>141407</v>
      </c>
      <c r="J11" s="53">
        <v>2184693</v>
      </c>
      <c r="K11" s="53">
        <v>372370</v>
      </c>
      <c r="L11" s="53">
        <v>1268115</v>
      </c>
      <c r="M11" s="53"/>
      <c r="N11" s="26"/>
      <c r="O11" s="148">
        <v>38041489</v>
      </c>
      <c r="P11" s="148">
        <v>6594782</v>
      </c>
      <c r="Q11" s="148">
        <v>9224959</v>
      </c>
      <c r="R11" s="148">
        <v>3775905</v>
      </c>
      <c r="S11" s="148">
        <v>1176286</v>
      </c>
      <c r="T11" s="21">
        <v>0.105</v>
      </c>
      <c r="U11" s="53">
        <v>7121279.8180800015</v>
      </c>
      <c r="V11" s="13"/>
      <c r="W11" s="13"/>
    </row>
    <row r="12" spans="1:23">
      <c r="A12" s="56" t="s">
        <v>184</v>
      </c>
      <c r="B12" s="14" t="s">
        <v>77</v>
      </c>
      <c r="C12" s="14">
        <v>2012</v>
      </c>
      <c r="D12" s="14" t="s">
        <v>101</v>
      </c>
      <c r="E12" s="53">
        <f>AVERAGE(Every_Mth!G366,Every_Mth!G425,Every_Mth!G484,Every_Mth!G543,Every_Mth!G602,Every_Mth!G661,Every_Mth!G720,Every_Mth!G779,Every_Mth!G838,Every_Mth!G897,Every_Mth!G956,Every_Mth!G1015)</f>
        <v>62847.666666666664</v>
      </c>
      <c r="F12" s="53">
        <f>AVERAGE(Every_Mth!G12,Every_Mth!G71,Every_Mth!G130,Every_Mth!G189,Every_Mth!G248,Every_Mth!G307,Every_Mth!G366,Every_Mth!G425,Every_Mth!G484,Every_Mth!G543,Every_Mth!G602,Every_Mth!G661)</f>
        <v>61652.75</v>
      </c>
      <c r="G12" s="53">
        <f>AVERAGE(Every_Mth!H366,Every_Mth!H425,Every_Mth!H484,Every_Mth!H543,Every_Mth!H602,Every_Mth!H661,Every_Mth!H720,Every_Mth!H779,Every_Mth!H838,Every_Mth!H897,Every_Mth!H956,Every_Mth!H1015)</f>
        <v>126162.41666666667</v>
      </c>
      <c r="H12" s="53">
        <f>AVERAGE(Every_Mth!H12,Every_Mth!H71,Every_Mth!H130,Every_Mth!H189,Every_Mth!H248,Every_Mth!H307,Every_Mth!H366,Every_Mth!H425,Every_Mth!H484,Every_Mth!H543,Every_Mth!H602,Every_Mth!H661)</f>
        <v>124449</v>
      </c>
      <c r="I12" s="53">
        <v>5848</v>
      </c>
      <c r="J12" s="53">
        <v>61164</v>
      </c>
      <c r="K12" s="53">
        <v>11499</v>
      </c>
      <c r="L12" s="53">
        <v>36077</v>
      </c>
      <c r="M12" s="53"/>
      <c r="N12" s="26"/>
      <c r="O12" s="148">
        <v>1554446</v>
      </c>
      <c r="P12" s="148">
        <v>268678</v>
      </c>
      <c r="Q12" s="148">
        <v>339034</v>
      </c>
      <c r="R12" s="148">
        <v>134661</v>
      </c>
      <c r="S12" s="148">
        <v>48146</v>
      </c>
      <c r="T12" s="20">
        <v>0.09</v>
      </c>
      <c r="U12" s="53">
        <v>220282.40624257483</v>
      </c>
      <c r="V12" s="13"/>
      <c r="W12" s="13"/>
    </row>
    <row r="13" spans="1:23">
      <c r="A13" s="56" t="s">
        <v>185</v>
      </c>
      <c r="B13" s="14" t="s">
        <v>78</v>
      </c>
      <c r="C13" s="14">
        <v>2012</v>
      </c>
      <c r="D13" s="14" t="s">
        <v>101</v>
      </c>
      <c r="E13" s="53">
        <f>AVERAGE(Every_Mth!G367,Every_Mth!G426,Every_Mth!G485,Every_Mth!G544,Every_Mth!G603,Every_Mth!G662,Every_Mth!G721,Every_Mth!G780,Every_Mth!G839,Every_Mth!G898,Every_Mth!G957,Every_Mth!G1016)</f>
        <v>82.083333333333329</v>
      </c>
      <c r="F13" s="53">
        <f>AVERAGE(Every_Mth!G13,Every_Mth!G72,Every_Mth!G131,Every_Mth!G190,Every_Mth!G249,Every_Mth!G308,Every_Mth!G367,Every_Mth!G426,Every_Mth!G485,Every_Mth!G544,Every_Mth!G603,Every_Mth!G662)</f>
        <v>82.25</v>
      </c>
      <c r="G13" s="53">
        <f>AVERAGE(Every_Mth!H367,Every_Mth!H426,Every_Mth!H485,Every_Mth!H544,Every_Mth!H603,Every_Mth!H662,Every_Mth!H721,Every_Mth!H780,Every_Mth!H839,Every_Mth!H898,Every_Mth!H957,Every_Mth!H1016)</f>
        <v>147</v>
      </c>
      <c r="H13" s="53">
        <f>AVERAGE(Every_Mth!H13,Every_Mth!H72,Every_Mth!H131,Every_Mth!H190,Every_Mth!H249,Every_Mth!H308,Every_Mth!H367,Every_Mth!H426,Every_Mth!H485,Every_Mth!H544,Every_Mth!H603,Every_Mth!H662)</f>
        <v>145.91666666666666</v>
      </c>
      <c r="I13" s="53">
        <v>9</v>
      </c>
      <c r="J13" s="53">
        <v>53</v>
      </c>
      <c r="K13" s="53">
        <v>2</v>
      </c>
      <c r="L13" s="53">
        <v>0</v>
      </c>
      <c r="M13" s="53"/>
      <c r="N13" s="26"/>
      <c r="O13" s="148">
        <v>1166</v>
      </c>
      <c r="P13" s="148">
        <v>310</v>
      </c>
      <c r="Q13" s="148">
        <v>242</v>
      </c>
      <c r="R13" s="148">
        <v>24</v>
      </c>
      <c r="S13" s="148">
        <v>41</v>
      </c>
      <c r="T13" s="20">
        <v>0.13300000000000001</v>
      </c>
      <c r="U13" s="53">
        <v>194.82315789473685</v>
      </c>
      <c r="V13" s="13"/>
      <c r="W13" s="13"/>
    </row>
    <row r="14" spans="1:23">
      <c r="A14" s="56" t="s">
        <v>186</v>
      </c>
      <c r="B14" s="14" t="s">
        <v>78</v>
      </c>
      <c r="C14" s="14">
        <v>2012</v>
      </c>
      <c r="D14" s="14" t="s">
        <v>101</v>
      </c>
      <c r="E14" s="53">
        <f>AVERAGE(Every_Mth!G368,Every_Mth!G427,Every_Mth!G486,Every_Mth!G545,Every_Mth!G604,Every_Mth!G663,Every_Mth!G722,Every_Mth!G781,Every_Mth!G840,Every_Mth!G899,Every_Mth!G958,Every_Mth!G1017)</f>
        <v>1720.1666666666667</v>
      </c>
      <c r="F14" s="53">
        <f>AVERAGE(Every_Mth!G14,Every_Mth!G73,Every_Mth!G132,Every_Mth!G191,Every_Mth!G250,Every_Mth!G309,Every_Mth!G368,Every_Mth!G427,Every_Mth!G486,Every_Mth!G545,Every_Mth!G604,Every_Mth!G663)</f>
        <v>1689.5833333333333</v>
      </c>
      <c r="G14" s="53">
        <f>AVERAGE(Every_Mth!H368,Every_Mth!H427,Every_Mth!H486,Every_Mth!H545,Every_Mth!H604,Every_Mth!H663,Every_Mth!H722,Every_Mth!H781,Every_Mth!H840,Every_Mth!H899,Every_Mth!H958,Every_Mth!H1017)</f>
        <v>3304.3333333333335</v>
      </c>
      <c r="H14" s="53">
        <f>AVERAGE(Every_Mth!H14,Every_Mth!H73,Every_Mth!H132,Every_Mth!H191,Every_Mth!H250,Every_Mth!H309,Every_Mth!H368,Every_Mth!H427,Every_Mth!H486,Every_Mth!H545,Every_Mth!H604,Every_Mth!H663)</f>
        <v>3248.4166666666665</v>
      </c>
      <c r="I14" s="53">
        <v>182</v>
      </c>
      <c r="J14" s="53">
        <v>1230</v>
      </c>
      <c r="K14" s="53">
        <v>61</v>
      </c>
      <c r="L14" s="53">
        <v>81</v>
      </c>
      <c r="M14" s="53"/>
      <c r="N14" s="26"/>
      <c r="O14" s="148">
        <v>37746</v>
      </c>
      <c r="P14" s="148">
        <v>12070</v>
      </c>
      <c r="Q14" s="148">
        <v>6121</v>
      </c>
      <c r="R14" s="148">
        <v>507</v>
      </c>
      <c r="S14" s="148">
        <v>654</v>
      </c>
      <c r="T14" s="20">
        <v>0.11800000000000001</v>
      </c>
      <c r="U14" s="53">
        <v>4236.6031210526316</v>
      </c>
      <c r="V14" s="13"/>
      <c r="W14" s="13"/>
    </row>
    <row r="15" spans="1:23">
      <c r="A15" s="56" t="s">
        <v>187</v>
      </c>
      <c r="B15" s="14" t="s">
        <v>78</v>
      </c>
      <c r="C15" s="14">
        <v>2012</v>
      </c>
      <c r="D15" s="14" t="s">
        <v>101</v>
      </c>
      <c r="E15" s="53">
        <f>AVERAGE(Every_Mth!G369,Every_Mth!G428,Every_Mth!G487,Every_Mth!G546,Every_Mth!G605,Every_Mth!G664,Every_Mth!G723,Every_Mth!G782,Every_Mth!G841,Every_Mth!G900,Every_Mth!G959,Every_Mth!G1018)</f>
        <v>14297.166666666666</v>
      </c>
      <c r="F15" s="53">
        <f>AVERAGE(Every_Mth!G15,Every_Mth!G74,Every_Mth!G133,Every_Mth!G192,Every_Mth!G251,Every_Mth!G310,Every_Mth!G369,Every_Mth!G428,Every_Mth!G487,Every_Mth!G546,Every_Mth!G605,Every_Mth!G664)</f>
        <v>13924.416666666666</v>
      </c>
      <c r="G15" s="53">
        <f>AVERAGE(Every_Mth!H369,Every_Mth!H428,Every_Mth!H487,Every_Mth!H546,Every_Mth!H605,Every_Mth!H664,Every_Mth!H723,Every_Mth!H782,Every_Mth!H841,Every_Mth!H900,Every_Mth!H959,Every_Mth!H1018)</f>
        <v>29749.083333333332</v>
      </c>
      <c r="H15" s="53">
        <f>AVERAGE(Every_Mth!H15,Every_Mth!H74,Every_Mth!H133,Every_Mth!H192,Every_Mth!H251,Every_Mth!H310,Every_Mth!H369,Every_Mth!H428,Every_Mth!H487,Every_Mth!H546,Every_Mth!H605,Every_Mth!H664)</f>
        <v>29132.416666666668</v>
      </c>
      <c r="I15" s="53">
        <v>842</v>
      </c>
      <c r="J15" s="53">
        <v>12905</v>
      </c>
      <c r="K15" s="53">
        <v>1187</v>
      </c>
      <c r="L15" s="53">
        <v>2929</v>
      </c>
      <c r="M15" s="53"/>
      <c r="N15" s="26"/>
      <c r="O15" s="148">
        <v>221797</v>
      </c>
      <c r="P15" s="148">
        <v>50242</v>
      </c>
      <c r="Q15" s="148">
        <v>45853</v>
      </c>
      <c r="R15" s="148">
        <v>5475</v>
      </c>
      <c r="S15" s="148">
        <v>10828</v>
      </c>
      <c r="T15" s="20">
        <v>0.122</v>
      </c>
      <c r="U15" s="53">
        <v>56950.071352083956</v>
      </c>
      <c r="V15" s="13"/>
      <c r="W15" s="13"/>
    </row>
    <row r="16" spans="1:23">
      <c r="A16" s="56" t="s">
        <v>188</v>
      </c>
      <c r="B16" s="14" t="s">
        <v>78</v>
      </c>
      <c r="C16" s="14">
        <v>2012</v>
      </c>
      <c r="D16" s="14" t="s">
        <v>101</v>
      </c>
      <c r="E16" s="53">
        <f>AVERAGE(Every_Mth!G370,Every_Mth!G429,Every_Mth!G488,Every_Mth!G547,Every_Mth!G606,Every_Mth!G665,Every_Mth!G724,Every_Mth!G783,Every_Mth!G842,Every_Mth!G901,Every_Mth!G960,Every_Mth!G1019)</f>
        <v>2543.1666666666665</v>
      </c>
      <c r="F16" s="53">
        <f>AVERAGE(Every_Mth!G16,Every_Mth!G75,Every_Mth!G134,Every_Mth!G193,Every_Mth!G252,Every_Mth!G311,Every_Mth!G370,Every_Mth!G429,Every_Mth!G488,Every_Mth!G547,Every_Mth!G606,Every_Mth!G665)</f>
        <v>2499.25</v>
      </c>
      <c r="G16" s="53">
        <f>AVERAGE(Every_Mth!H370,Every_Mth!H429,Every_Mth!H488,Every_Mth!H547,Every_Mth!H606,Every_Mth!H665,Every_Mth!H724,Every_Mth!H783,Every_Mth!H842,Every_Mth!H901,Every_Mth!H960,Every_Mth!H1019)</f>
        <v>4994.833333333333</v>
      </c>
      <c r="H16" s="53">
        <f>AVERAGE(Every_Mth!H16,Every_Mth!H75,Every_Mth!H134,Every_Mth!H193,Every_Mth!H252,Every_Mth!H311,Every_Mth!H370,Every_Mth!H429,Every_Mth!H488,Every_Mth!H547,Every_Mth!H606,Every_Mth!H665)</f>
        <v>4975.916666666667</v>
      </c>
      <c r="I16" s="53">
        <v>278</v>
      </c>
      <c r="J16" s="53">
        <v>1881</v>
      </c>
      <c r="K16" s="53">
        <v>66</v>
      </c>
      <c r="L16" s="53">
        <v>148</v>
      </c>
      <c r="M16" s="53"/>
      <c r="N16" s="26"/>
      <c r="O16" s="148">
        <v>45305</v>
      </c>
      <c r="P16" s="148">
        <v>14799</v>
      </c>
      <c r="Q16" s="148">
        <v>8279</v>
      </c>
      <c r="R16" s="148">
        <v>559</v>
      </c>
      <c r="S16" s="148">
        <v>1023</v>
      </c>
      <c r="T16" s="20">
        <v>0.13</v>
      </c>
      <c r="U16" s="53">
        <v>5990.3815221052637</v>
      </c>
      <c r="V16" s="13"/>
      <c r="W16" s="13"/>
    </row>
    <row r="17" spans="1:23">
      <c r="A17" s="56" t="s">
        <v>189</v>
      </c>
      <c r="B17" s="14" t="s">
        <v>78</v>
      </c>
      <c r="C17" s="14">
        <v>2012</v>
      </c>
      <c r="D17" s="14" t="s">
        <v>101</v>
      </c>
      <c r="E17" s="53">
        <f>AVERAGE(Every_Mth!G371,Every_Mth!G430,Every_Mth!G489,Every_Mth!G548,Every_Mth!G607,Every_Mth!G666,Every_Mth!G725,Every_Mth!G784,Every_Mth!G843,Every_Mth!G902,Every_Mth!G961,Every_Mth!G1020)</f>
        <v>697.33333333333337</v>
      </c>
      <c r="F17" s="53">
        <f>AVERAGE(Every_Mth!G17,Every_Mth!G76,Every_Mth!G135,Every_Mth!G194,Every_Mth!G253,Every_Mth!G312,Every_Mth!G371,Every_Mth!G430,Every_Mth!G489,Every_Mth!G548,Every_Mth!G607,Every_Mth!G666)</f>
        <v>689.41666666666663</v>
      </c>
      <c r="G17" s="53">
        <f>AVERAGE(Every_Mth!H371,Every_Mth!H430,Every_Mth!H489,Every_Mth!H548,Every_Mth!H607,Every_Mth!H666,Every_Mth!H725,Every_Mth!H784,Every_Mth!H843,Every_Mth!H902,Every_Mth!H961,Every_Mth!H1020)</f>
        <v>1745.75</v>
      </c>
      <c r="H17" s="53">
        <f>AVERAGE(Every_Mth!H17,Every_Mth!H76,Every_Mth!H135,Every_Mth!H194,Every_Mth!H253,Every_Mth!H312,Every_Mth!H371,Every_Mth!H430,Every_Mth!H489,Every_Mth!H548,Every_Mth!H607,Every_Mth!H666)</f>
        <v>1725.5833333333333</v>
      </c>
      <c r="I17" s="53">
        <v>39</v>
      </c>
      <c r="J17" s="53">
        <v>1055</v>
      </c>
      <c r="K17" s="53">
        <v>108</v>
      </c>
      <c r="L17" s="53">
        <v>598</v>
      </c>
      <c r="M17" s="53"/>
      <c r="N17" s="26"/>
      <c r="O17" s="148">
        <v>21781</v>
      </c>
      <c r="P17" s="148">
        <v>3842</v>
      </c>
      <c r="Q17" s="148">
        <v>6269</v>
      </c>
      <c r="R17" s="148">
        <v>3235</v>
      </c>
      <c r="S17" s="148">
        <v>556</v>
      </c>
      <c r="T17" s="20">
        <v>0.2</v>
      </c>
      <c r="U17" s="53">
        <v>4435.3852812429377</v>
      </c>
      <c r="V17" s="13"/>
      <c r="W17" s="13"/>
    </row>
    <row r="18" spans="1:23">
      <c r="A18" s="56" t="s">
        <v>190</v>
      </c>
      <c r="B18" s="14" t="s">
        <v>77</v>
      </c>
      <c r="C18" s="14">
        <v>2012</v>
      </c>
      <c r="D18" s="14" t="s">
        <v>101</v>
      </c>
      <c r="E18" s="53">
        <f>AVERAGE(Every_Mth!G372,Every_Mth!G431,Every_Mth!G490,Every_Mth!G549,Every_Mth!G608,Every_Mth!G667,Every_Mth!G726,Every_Mth!G785,Every_Mth!G844,Every_Mth!G903,Every_Mth!G962,Every_Mth!G1021)</f>
        <v>33232.5</v>
      </c>
      <c r="F18" s="53">
        <f>AVERAGE(Every_Mth!G18,Every_Mth!G77,Every_Mth!G136,Every_Mth!G195,Every_Mth!G254,Every_Mth!G313,Every_Mth!G372,Every_Mth!G431,Every_Mth!G490,Every_Mth!G549,Every_Mth!G608,Every_Mth!G667)</f>
        <v>32725.5</v>
      </c>
      <c r="G18" s="53">
        <f>AVERAGE(Every_Mth!H372,Every_Mth!H431,Every_Mth!H490,Every_Mth!H549,Every_Mth!H608,Every_Mth!H667,Every_Mth!H726,Every_Mth!H785,Every_Mth!H844,Every_Mth!H903,Every_Mth!H962,Every_Mth!H1021)</f>
        <v>69072.333333333328</v>
      </c>
      <c r="H18" s="53">
        <f>AVERAGE(Every_Mth!H18,Every_Mth!H77,Every_Mth!H136,Every_Mth!H195,Every_Mth!H254,Every_Mth!H313,Every_Mth!H372,Every_Mth!H431,Every_Mth!H490,Every_Mth!H549,Every_Mth!H608,Every_Mth!H667)</f>
        <v>68545.75</v>
      </c>
      <c r="I18" s="53">
        <v>2515</v>
      </c>
      <c r="J18" s="53">
        <v>35507</v>
      </c>
      <c r="K18" s="53">
        <v>6651</v>
      </c>
      <c r="L18" s="53">
        <v>15201</v>
      </c>
      <c r="M18" s="53"/>
      <c r="N18" s="26"/>
      <c r="O18" s="148">
        <v>1075665</v>
      </c>
      <c r="P18" s="148">
        <v>208340</v>
      </c>
      <c r="Q18" s="148">
        <v>254628</v>
      </c>
      <c r="R18" s="148">
        <v>66528</v>
      </c>
      <c r="S18" s="148">
        <v>23603</v>
      </c>
      <c r="T18" s="20">
        <v>0.09</v>
      </c>
      <c r="U18" s="53">
        <v>135136.62536658553</v>
      </c>
      <c r="V18" s="13"/>
      <c r="W18" s="13"/>
    </row>
    <row r="19" spans="1:23">
      <c r="A19" s="56" t="s">
        <v>191</v>
      </c>
      <c r="B19" s="14" t="s">
        <v>78</v>
      </c>
      <c r="C19" s="14">
        <v>2012</v>
      </c>
      <c r="D19" s="14" t="s">
        <v>101</v>
      </c>
      <c r="E19" s="53">
        <f>AVERAGE(Every_Mth!G373,Every_Mth!G432,Every_Mth!G491,Every_Mth!G550,Every_Mth!G609,Every_Mth!G668,Every_Mth!G727,Every_Mth!G786,Every_Mth!G845,Every_Mth!G904,Every_Mth!G963,Every_Mth!G1022)</f>
        <v>2571.1666666666665</v>
      </c>
      <c r="F19" s="53">
        <f>AVERAGE(Every_Mth!G19,Every_Mth!G78,Every_Mth!G137,Every_Mth!G196,Every_Mth!G255,Every_Mth!G314,Every_Mth!G373,Every_Mth!G432,Every_Mth!G491,Every_Mth!G550,Every_Mth!G609,Every_Mth!G668)</f>
        <v>2601.5</v>
      </c>
      <c r="G19" s="53">
        <f>AVERAGE(Every_Mth!H373,Every_Mth!H432,Every_Mth!H491,Every_Mth!H550,Every_Mth!H609,Every_Mth!H668,Every_Mth!H727,Every_Mth!H786,Every_Mth!H845,Every_Mth!H904,Every_Mth!H963,Every_Mth!H1022)</f>
        <v>5245</v>
      </c>
      <c r="H19" s="53">
        <f>AVERAGE(Every_Mth!H19,Every_Mth!H78,Every_Mth!H137,Every_Mth!H196,Every_Mth!H255,Every_Mth!H314,Every_Mth!H373,Every_Mth!H432,Every_Mth!H491,Every_Mth!H550,Every_Mth!H609,Every_Mth!H668)</f>
        <v>5379.5</v>
      </c>
      <c r="I19" s="53">
        <v>157</v>
      </c>
      <c r="J19" s="53">
        <v>2343</v>
      </c>
      <c r="K19" s="53">
        <v>173</v>
      </c>
      <c r="L19" s="53">
        <v>285</v>
      </c>
      <c r="M19" s="53"/>
      <c r="N19" s="26"/>
      <c r="O19" s="148">
        <v>27996</v>
      </c>
      <c r="P19" s="148">
        <v>5991</v>
      </c>
      <c r="Q19" s="148">
        <v>5952</v>
      </c>
      <c r="R19" s="148">
        <v>549</v>
      </c>
      <c r="S19" s="148">
        <v>1869</v>
      </c>
      <c r="T19" s="20">
        <v>0.13400000000000001</v>
      </c>
      <c r="U19" s="53">
        <v>5695.7737916763017</v>
      </c>
      <c r="V19" s="13"/>
      <c r="W19" s="13"/>
    </row>
    <row r="20" spans="1:23">
      <c r="A20" s="56" t="s">
        <v>192</v>
      </c>
      <c r="B20" s="14" t="s">
        <v>78</v>
      </c>
      <c r="C20" s="14">
        <v>2012</v>
      </c>
      <c r="D20" s="14" t="s">
        <v>101</v>
      </c>
      <c r="E20" s="53">
        <f>AVERAGE(Every_Mth!G374,Every_Mth!G433,Every_Mth!G492,Every_Mth!G551,Every_Mth!G610,Every_Mth!G669,Every_Mth!G728,Every_Mth!G787,Every_Mth!G846,Every_Mth!G905,Every_Mth!G964,Every_Mth!G1023)</f>
        <v>6299.75</v>
      </c>
      <c r="F20" s="53">
        <f>AVERAGE(Every_Mth!G20,Every_Mth!G79,Every_Mth!G138,Every_Mth!G197,Every_Mth!G256,Every_Mth!G315,Every_Mth!G374,Every_Mth!G433,Every_Mth!G492,Every_Mth!G551,Every_Mth!G610,Every_Mth!G669)</f>
        <v>6098.333333333333</v>
      </c>
      <c r="G20" s="53">
        <f>AVERAGE(Every_Mth!H374,Every_Mth!H433,Every_Mth!H492,Every_Mth!H551,Every_Mth!H610,Every_Mth!H669,Every_Mth!H728,Every_Mth!H787,Every_Mth!H846,Every_Mth!H905,Every_Mth!H964,Every_Mth!H1023)</f>
        <v>11839.25</v>
      </c>
      <c r="H20" s="53">
        <f>AVERAGE(Every_Mth!H20,Every_Mth!H79,Every_Mth!H138,Every_Mth!H197,Every_Mth!H256,Every_Mth!H315,Every_Mth!H374,Every_Mth!H433,Every_Mth!H492,Every_Mth!H551,Every_Mth!H610,Every_Mth!H669)</f>
        <v>11655.25</v>
      </c>
      <c r="I20" s="53">
        <v>581</v>
      </c>
      <c r="J20" s="53">
        <v>4822</v>
      </c>
      <c r="K20" s="53">
        <v>402</v>
      </c>
      <c r="L20" s="53">
        <v>864</v>
      </c>
      <c r="M20" s="53"/>
      <c r="N20" s="26"/>
      <c r="O20" s="148">
        <v>181098</v>
      </c>
      <c r="P20" s="148">
        <v>43346</v>
      </c>
      <c r="Q20" s="148">
        <v>39241</v>
      </c>
      <c r="R20" s="148">
        <v>3301</v>
      </c>
      <c r="S20" s="148">
        <v>2818</v>
      </c>
      <c r="T20" s="20">
        <v>0.10400000000000001</v>
      </c>
      <c r="U20" s="53">
        <v>19222.858387186934</v>
      </c>
      <c r="V20" s="13"/>
      <c r="W20" s="13"/>
    </row>
    <row r="21" spans="1:23">
      <c r="A21" s="13" t="s">
        <v>134</v>
      </c>
      <c r="B21" s="14" t="s">
        <v>77</v>
      </c>
      <c r="C21" s="14">
        <v>2012</v>
      </c>
      <c r="D21" s="14" t="s">
        <v>101</v>
      </c>
      <c r="E21" s="53">
        <f>AVERAGE(Every_Mth!G375,Every_Mth!G434,Every_Mth!G493,Every_Mth!G552,Every_Mth!G611,Every_Mth!G670,Every_Mth!G729,Every_Mth!G788,Every_Mth!G847,Every_Mth!G906,Every_Mth!G965,Every_Mth!G1024)</f>
        <v>90446.916666666672</v>
      </c>
      <c r="F21" s="53">
        <f>AVERAGE(Every_Mth!G21,Every_Mth!G80,Every_Mth!G139,Every_Mth!G198,Every_Mth!G257,Every_Mth!G316,Every_Mth!G375,Every_Mth!G434,Every_Mth!G493,Every_Mth!G552,Every_Mth!G611,Every_Mth!G670)</f>
        <v>88596.833333333328</v>
      </c>
      <c r="G21" s="53">
        <f>AVERAGE(Every_Mth!H375,Every_Mth!H434,Every_Mth!H493,Every_Mth!H552,Every_Mth!H611,Every_Mth!H670,Every_Mth!H729,Every_Mth!H788,Every_Mth!H847,Every_Mth!H906,Every_Mth!H965,Every_Mth!H1024)</f>
        <v>218237.41666666666</v>
      </c>
      <c r="H21" s="53">
        <f>AVERAGE(Every_Mth!H21,Every_Mth!H80,Every_Mth!H139,Every_Mth!H198,Every_Mth!H257,Every_Mth!H316,Every_Mth!H375,Every_Mth!H434,Every_Mth!H493,Every_Mth!H552,Every_Mth!H611,Every_Mth!H670)</f>
        <v>214900</v>
      </c>
      <c r="I21" s="53">
        <v>4650</v>
      </c>
      <c r="J21" s="53">
        <v>122558</v>
      </c>
      <c r="K21" s="53">
        <v>15452</v>
      </c>
      <c r="L21" s="53">
        <v>61549</v>
      </c>
      <c r="M21" s="53"/>
      <c r="N21" s="26"/>
      <c r="O21" s="148">
        <v>950634</v>
      </c>
      <c r="P21" s="148">
        <v>143065</v>
      </c>
      <c r="Q21" s="148">
        <v>277286</v>
      </c>
      <c r="R21" s="148">
        <v>115573</v>
      </c>
      <c r="S21" s="148">
        <v>40171</v>
      </c>
      <c r="T21" s="20">
        <v>0.152</v>
      </c>
      <c r="U21" s="53">
        <v>283512.80558743206</v>
      </c>
      <c r="V21" s="13"/>
      <c r="W21" s="13"/>
    </row>
    <row r="22" spans="1:23">
      <c r="A22" s="13" t="s">
        <v>135</v>
      </c>
      <c r="B22" s="14" t="s">
        <v>78</v>
      </c>
      <c r="C22" s="14">
        <v>2012</v>
      </c>
      <c r="D22" s="14" t="s">
        <v>101</v>
      </c>
      <c r="E22" s="53">
        <f>AVERAGE(Every_Mth!G376,Every_Mth!G435,Every_Mth!G494,Every_Mth!G553,Every_Mth!G612,Every_Mth!G671,Every_Mth!G730,Every_Mth!G789,Every_Mth!G848,Every_Mth!G907,Every_Mth!G966,Every_Mth!G1025)</f>
        <v>1414.9166666666667</v>
      </c>
      <c r="F22" s="53">
        <f>AVERAGE(Every_Mth!G22,Every_Mth!G81,Every_Mth!G140,Every_Mth!G199,Every_Mth!G258,Every_Mth!G317,Every_Mth!G376,Every_Mth!G435,Every_Mth!G494,Every_Mth!G553,Every_Mth!G612,Every_Mth!G671)</f>
        <v>1382.1666666666667</v>
      </c>
      <c r="G22" s="53">
        <f>AVERAGE(Every_Mth!H376,Every_Mth!H435,Every_Mth!H494,Every_Mth!H553,Every_Mth!H612,Every_Mth!H671,Every_Mth!H730,Every_Mth!H789,Every_Mth!H848,Every_Mth!H907,Every_Mth!H966,Every_Mth!H1025)</f>
        <v>3515.75</v>
      </c>
      <c r="H22" s="53">
        <f>AVERAGE(Every_Mth!H22,Every_Mth!H81,Every_Mth!H140,Every_Mth!H199,Every_Mth!H258,Every_Mth!H317,Every_Mth!H376,Every_Mth!H435,Every_Mth!H494,Every_Mth!H553,Every_Mth!H612,Every_Mth!H671)</f>
        <v>3440.6666666666665</v>
      </c>
      <c r="I22" s="53">
        <v>87</v>
      </c>
      <c r="J22" s="53">
        <v>1908</v>
      </c>
      <c r="K22" s="53">
        <v>231</v>
      </c>
      <c r="L22" s="53">
        <v>769</v>
      </c>
      <c r="M22" s="53"/>
      <c r="N22" s="26"/>
      <c r="O22" s="148">
        <v>28508</v>
      </c>
      <c r="P22" s="148">
        <v>5548</v>
      </c>
      <c r="Q22" s="148">
        <v>7763</v>
      </c>
      <c r="R22" s="148">
        <v>2433</v>
      </c>
      <c r="S22" s="148">
        <v>1128</v>
      </c>
      <c r="T22" s="20">
        <v>0.14699999999999999</v>
      </c>
      <c r="U22" s="53">
        <v>6413.0549728813558</v>
      </c>
      <c r="V22" s="13"/>
      <c r="W22" s="13"/>
    </row>
    <row r="23" spans="1:23">
      <c r="A23" s="13" t="s">
        <v>136</v>
      </c>
      <c r="B23" s="14" t="s">
        <v>78</v>
      </c>
      <c r="C23" s="14">
        <v>2012</v>
      </c>
      <c r="D23" s="14" t="s">
        <v>101</v>
      </c>
      <c r="E23" s="53">
        <f>AVERAGE(Every_Mth!G377,Every_Mth!G436,Every_Mth!G495,Every_Mth!G554,Every_Mth!G613,Every_Mth!G672,Every_Mth!G731,Every_Mth!G790,Every_Mth!G849,Every_Mth!G908,Every_Mth!G967,Every_Mth!G1026)</f>
        <v>8283.6666666666661</v>
      </c>
      <c r="F23" s="53">
        <f>AVERAGE(Every_Mth!G23,Every_Mth!G82,Every_Mth!G141,Every_Mth!G200,Every_Mth!G259,Every_Mth!G318,Every_Mth!G377,Every_Mth!G436,Every_Mth!G495,Every_Mth!G554,Every_Mth!G613,Every_Mth!G672)</f>
        <v>8056.75</v>
      </c>
      <c r="G23" s="53">
        <f>AVERAGE(Every_Mth!H377,Every_Mth!H436,Every_Mth!H495,Every_Mth!H554,Every_Mth!H613,Every_Mth!H672,Every_Mth!H731,Every_Mth!H790,Every_Mth!H849,Every_Mth!H908,Every_Mth!H967,Every_Mth!H1026)</f>
        <v>15678.083333333334</v>
      </c>
      <c r="H23" s="53">
        <f>AVERAGE(Every_Mth!H23,Every_Mth!H82,Every_Mth!H141,Every_Mth!H200,Every_Mth!H259,Every_Mth!H318,Every_Mth!H377,Every_Mth!H436,Every_Mth!H495,Every_Mth!H554,Every_Mth!H613,Every_Mth!H672)</f>
        <v>15352.25</v>
      </c>
      <c r="I23" s="53">
        <v>496</v>
      </c>
      <c r="J23" s="53">
        <v>6496</v>
      </c>
      <c r="K23" s="53">
        <v>685</v>
      </c>
      <c r="L23" s="53">
        <v>807</v>
      </c>
      <c r="M23" s="53"/>
      <c r="N23" s="26"/>
      <c r="O23" s="148">
        <v>134840</v>
      </c>
      <c r="P23" s="148">
        <v>28927</v>
      </c>
      <c r="Q23" s="148">
        <v>27212</v>
      </c>
      <c r="R23" s="148">
        <v>2104</v>
      </c>
      <c r="S23" s="148">
        <v>5740</v>
      </c>
      <c r="T23" s="20">
        <v>0.105</v>
      </c>
      <c r="U23" s="53">
        <v>32856.862674054057</v>
      </c>
      <c r="V23" s="13"/>
      <c r="W23" s="13"/>
    </row>
    <row r="24" spans="1:23">
      <c r="A24" s="13" t="s">
        <v>137</v>
      </c>
      <c r="B24" s="14" t="s">
        <v>78</v>
      </c>
      <c r="C24" s="14">
        <v>2012</v>
      </c>
      <c r="D24" s="14" t="s">
        <v>101</v>
      </c>
      <c r="E24" s="53">
        <f>AVERAGE(Every_Mth!G378,Every_Mth!G437,Every_Mth!G496,Every_Mth!G555,Every_Mth!G614,Every_Mth!G673,Every_Mth!G732,Every_Mth!G791,Every_Mth!G850,Every_Mth!G909,Every_Mth!G968,Every_Mth!G1027)</f>
        <v>14327</v>
      </c>
      <c r="F24" s="53">
        <f>AVERAGE(Every_Mth!G24,Every_Mth!G83,Every_Mth!G142,Every_Mth!G201,Every_Mth!G260,Every_Mth!G319,Every_Mth!G378,Every_Mth!G437,Every_Mth!G496,Every_Mth!G555,Every_Mth!G614,Every_Mth!G673)</f>
        <v>14065.666666666666</v>
      </c>
      <c r="G24" s="53">
        <f>AVERAGE(Every_Mth!H378,Every_Mth!H437,Every_Mth!H496,Every_Mth!H555,Every_Mth!H614,Every_Mth!H673,Every_Mth!H732,Every_Mth!H791,Every_Mth!H850,Every_Mth!H909,Every_Mth!H968,Every_Mth!H1027)</f>
        <v>36785.75</v>
      </c>
      <c r="H24" s="53">
        <f>AVERAGE(Every_Mth!H24,Every_Mth!H83,Every_Mth!H142,Every_Mth!H201,Every_Mth!H260,Every_Mth!H319,Every_Mth!H378,Every_Mth!H437,Every_Mth!H496,Every_Mth!H555,Every_Mth!H614,Every_Mth!H673)</f>
        <v>36155.166666666664</v>
      </c>
      <c r="I24" s="53">
        <v>1456</v>
      </c>
      <c r="J24" s="53">
        <v>18176</v>
      </c>
      <c r="K24" s="53">
        <v>994</v>
      </c>
      <c r="L24" s="53">
        <v>17886</v>
      </c>
      <c r="M24" s="53"/>
      <c r="N24" s="26"/>
      <c r="O24" s="148">
        <v>179414</v>
      </c>
      <c r="P24" s="148">
        <v>27666</v>
      </c>
      <c r="Q24" s="148">
        <v>52349</v>
      </c>
      <c r="R24" s="148">
        <v>32769</v>
      </c>
      <c r="S24" s="148">
        <v>10349</v>
      </c>
      <c r="T24" s="20">
        <v>0.28300000000000003</v>
      </c>
      <c r="U24" s="53">
        <v>44744.189533749763</v>
      </c>
      <c r="V24" s="13"/>
      <c r="W24" s="13"/>
    </row>
    <row r="25" spans="1:23">
      <c r="A25" s="13" t="s">
        <v>138</v>
      </c>
      <c r="B25" s="14" t="s">
        <v>78</v>
      </c>
      <c r="C25" s="14">
        <v>2012</v>
      </c>
      <c r="D25" s="14" t="s">
        <v>101</v>
      </c>
      <c r="E25" s="53">
        <f>AVERAGE(Every_Mth!G379,Every_Mth!G438,Every_Mth!G497,Every_Mth!G556,Every_Mth!G615,Every_Mth!G674,Every_Mth!G733,Every_Mth!G792,Every_Mth!G851,Every_Mth!G910,Every_Mth!G969,Every_Mth!G1028)</f>
        <v>994.58333333333337</v>
      </c>
      <c r="F25" s="53">
        <f>AVERAGE(Every_Mth!G25,Every_Mth!G84,Every_Mth!G143,Every_Mth!G202,Every_Mth!G261,Every_Mth!G320,Every_Mth!G379,Every_Mth!G438,Every_Mth!G497,Every_Mth!G556,Every_Mth!G615,Every_Mth!G674)</f>
        <v>961.75</v>
      </c>
      <c r="G25" s="53">
        <f>AVERAGE(Every_Mth!H379,Every_Mth!H438,Every_Mth!H497,Every_Mth!H556,Every_Mth!H615,Every_Mth!H674,Every_Mth!H733,Every_Mth!H792,Every_Mth!H851,Every_Mth!H910,Every_Mth!H969,Every_Mth!H1028)</f>
        <v>2000.6666666666667</v>
      </c>
      <c r="H25" s="53">
        <f>AVERAGE(Every_Mth!H25,Every_Mth!H84,Every_Mth!H143,Every_Mth!H202,Every_Mth!H261,Every_Mth!H320,Every_Mth!H379,Every_Mth!H438,Every_Mth!H497,Every_Mth!H556,Every_Mth!H615,Every_Mth!H674)</f>
        <v>1953.5</v>
      </c>
      <c r="I25" s="53">
        <v>105</v>
      </c>
      <c r="J25" s="53">
        <v>879</v>
      </c>
      <c r="K25" s="53">
        <v>105</v>
      </c>
      <c r="L25" s="53">
        <v>316</v>
      </c>
      <c r="M25" s="53"/>
      <c r="N25" s="26"/>
      <c r="O25" s="148">
        <v>18569</v>
      </c>
      <c r="P25" s="148">
        <v>5138</v>
      </c>
      <c r="Q25" s="148">
        <v>3870</v>
      </c>
      <c r="R25" s="148">
        <v>490</v>
      </c>
      <c r="S25" s="148">
        <v>396</v>
      </c>
      <c r="T25" s="20">
        <v>9.4E-2</v>
      </c>
      <c r="U25" s="53">
        <v>2515.1016021052633</v>
      </c>
      <c r="V25" s="13"/>
      <c r="W25" s="13"/>
    </row>
    <row r="26" spans="1:23">
      <c r="A26" s="13" t="s">
        <v>139</v>
      </c>
      <c r="B26" s="14" t="s">
        <v>78</v>
      </c>
      <c r="C26" s="14">
        <v>2012</v>
      </c>
      <c r="D26" s="14" t="s">
        <v>101</v>
      </c>
      <c r="E26" s="53">
        <f>AVERAGE(Every_Mth!G380,Every_Mth!G439,Every_Mth!G498,Every_Mth!G557,Every_Mth!G616,Every_Mth!G675,Every_Mth!G734,Every_Mth!G793,Every_Mth!G852,Every_Mth!G911,Every_Mth!G970,Every_Mth!G1029)</f>
        <v>58839.5</v>
      </c>
      <c r="F26" s="53">
        <f>AVERAGE(Every_Mth!G26,Every_Mth!G85,Every_Mth!G144,Every_Mth!G203,Every_Mth!G262,Every_Mth!G321,Every_Mth!G380,Every_Mth!G439,Every_Mth!G498,Every_Mth!G557,Every_Mth!G616,Every_Mth!G675)</f>
        <v>57370.25</v>
      </c>
      <c r="G26" s="53">
        <f>AVERAGE(Every_Mth!H380,Every_Mth!H439,Every_Mth!H498,Every_Mth!H557,Every_Mth!H616,Every_Mth!H675,Every_Mth!H734,Every_Mth!H793,Every_Mth!H852,Every_Mth!H911,Every_Mth!H970,Every_Mth!H1029)</f>
        <v>142745.5</v>
      </c>
      <c r="H26" s="53">
        <f>AVERAGE(Every_Mth!H26,Every_Mth!H85,Every_Mth!H144,Every_Mth!H203,Every_Mth!H262,Every_Mth!H321,Every_Mth!H380,Every_Mth!H439,Every_Mth!H498,Every_Mth!H557,Every_Mth!H616,Every_Mth!H675)</f>
        <v>139786.41666666666</v>
      </c>
      <c r="I26" s="53">
        <v>3379</v>
      </c>
      <c r="J26" s="53">
        <v>82189</v>
      </c>
      <c r="K26" s="53">
        <v>11952</v>
      </c>
      <c r="L26" s="53">
        <v>37887</v>
      </c>
      <c r="M26" s="53"/>
      <c r="N26" s="26"/>
      <c r="O26" s="148">
        <v>858271</v>
      </c>
      <c r="P26" s="148">
        <v>118079</v>
      </c>
      <c r="Q26" s="148">
        <v>254266</v>
      </c>
      <c r="R26" s="148">
        <v>85452</v>
      </c>
      <c r="S26" s="148">
        <v>31095</v>
      </c>
      <c r="T26" s="20">
        <v>0.13300000000000001</v>
      </c>
      <c r="U26" s="53">
        <v>213671.26095903985</v>
      </c>
    </row>
    <row r="27" spans="1:23">
      <c r="A27" s="13" t="s">
        <v>140</v>
      </c>
      <c r="B27" s="14" t="s">
        <v>78</v>
      </c>
      <c r="C27" s="14">
        <v>2012</v>
      </c>
      <c r="D27" s="14" t="s">
        <v>101</v>
      </c>
      <c r="E27" s="53">
        <f>AVERAGE(Every_Mth!G381,Every_Mth!G440,Every_Mth!G499,Every_Mth!G558,Every_Mth!G617,Every_Mth!G676,Every_Mth!G735,Every_Mth!G794,Every_Mth!G853,Every_Mth!G912,Every_Mth!G971,Every_Mth!G1030)</f>
        <v>9779.5</v>
      </c>
      <c r="F27" s="53">
        <f>AVERAGE(Every_Mth!G27,Every_Mth!G86,Every_Mth!G145,Every_Mth!G204,Every_Mth!G263,Every_Mth!G322,Every_Mth!G381,Every_Mth!G440,Every_Mth!G499,Every_Mth!G558,Every_Mth!G617,Every_Mth!G676)</f>
        <v>9586.3333333333339</v>
      </c>
      <c r="G27" s="53">
        <f>AVERAGE(Every_Mth!H381,Every_Mth!H440,Every_Mth!H499,Every_Mth!H558,Every_Mth!H617,Every_Mth!H676,Every_Mth!H735,Every_Mth!H794,Every_Mth!H853,Every_Mth!H912,Every_Mth!H971,Every_Mth!H1030)</f>
        <v>23223.666666666668</v>
      </c>
      <c r="H27" s="53">
        <f>AVERAGE(Every_Mth!H27,Every_Mth!H86,Every_Mth!H145,Every_Mth!H204,Every_Mth!H263,Every_Mth!H322,Every_Mth!H381,Every_Mth!H440,Every_Mth!H499,Every_Mth!H558,Every_Mth!H617,Every_Mth!H676)</f>
        <v>22918.666666666668</v>
      </c>
      <c r="I27" s="53">
        <v>563</v>
      </c>
      <c r="J27" s="53">
        <v>12535</v>
      </c>
      <c r="K27" s="53">
        <v>1554</v>
      </c>
      <c r="L27" s="53">
        <v>5625</v>
      </c>
      <c r="M27" s="53"/>
      <c r="N27" s="26"/>
      <c r="O27" s="148">
        <v>149973</v>
      </c>
      <c r="P27" s="148">
        <v>18817</v>
      </c>
      <c r="Q27" s="148">
        <v>43993</v>
      </c>
      <c r="R27" s="148">
        <v>14061</v>
      </c>
      <c r="S27" s="148">
        <v>4729</v>
      </c>
      <c r="T27" s="20">
        <v>0.153</v>
      </c>
      <c r="U27" s="53">
        <v>33430.739861384653</v>
      </c>
    </row>
    <row r="28" spans="1:23">
      <c r="A28" s="13" t="s">
        <v>141</v>
      </c>
      <c r="B28" s="14" t="s">
        <v>78</v>
      </c>
      <c r="C28" s="14">
        <v>2012</v>
      </c>
      <c r="D28" s="14" t="s">
        <v>101</v>
      </c>
      <c r="E28" s="53">
        <f>AVERAGE(Every_Mth!G382,Every_Mth!G441,Every_Mth!G500,Every_Mth!G559,Every_Mth!G618,Every_Mth!G677,Every_Mth!G736,Every_Mth!G795,Every_Mth!G854,Every_Mth!G913,Every_Mth!G972,Every_Mth!G1031)</f>
        <v>5125.833333333333</v>
      </c>
      <c r="F28" s="53">
        <f>AVERAGE(Every_Mth!G28,Every_Mth!G87,Every_Mth!G146,Every_Mth!G205,Every_Mth!G264,Every_Mth!G323,Every_Mth!G382,Every_Mth!G441,Every_Mth!G500,Every_Mth!G559,Every_Mth!G618,Every_Mth!G677)</f>
        <v>5044</v>
      </c>
      <c r="G28" s="53">
        <f>AVERAGE(Every_Mth!H382,Every_Mth!H441,Every_Mth!H500,Every_Mth!H559,Every_Mth!H618,Every_Mth!H677,Every_Mth!H736,Every_Mth!H795,Every_Mth!H854,Every_Mth!H913,Every_Mth!H972,Every_Mth!H1031)</f>
        <v>10225.25</v>
      </c>
      <c r="H28" s="53">
        <f>AVERAGE(Every_Mth!H28,Every_Mth!H87,Every_Mth!H146,Every_Mth!H205,Every_Mth!H264,Every_Mth!H323,Every_Mth!H382,Every_Mth!H441,Every_Mth!H500,Every_Mth!H559,Every_Mth!H618,Every_Mth!H677)</f>
        <v>10126.25</v>
      </c>
      <c r="I28" s="53">
        <v>477</v>
      </c>
      <c r="J28" s="53">
        <v>4340</v>
      </c>
      <c r="K28" s="53">
        <v>256</v>
      </c>
      <c r="L28" s="53">
        <v>790</v>
      </c>
      <c r="M28" s="53"/>
      <c r="N28" s="26"/>
      <c r="O28" s="148">
        <v>64839</v>
      </c>
      <c r="P28" s="148">
        <v>17552</v>
      </c>
      <c r="Q28" s="148">
        <v>13511</v>
      </c>
      <c r="R28" s="148">
        <v>1920</v>
      </c>
      <c r="S28" s="148">
        <v>3701</v>
      </c>
      <c r="T28" s="20">
        <v>0.15</v>
      </c>
      <c r="U28" s="53">
        <v>19370.341200000003</v>
      </c>
    </row>
    <row r="29" spans="1:23">
      <c r="A29" s="13" t="s">
        <v>142</v>
      </c>
      <c r="B29" s="14" t="s">
        <v>78</v>
      </c>
      <c r="C29" s="14">
        <v>2012</v>
      </c>
      <c r="D29" s="14" t="s">
        <v>101</v>
      </c>
      <c r="E29" s="53">
        <f>AVERAGE(Every_Mth!G383,Every_Mth!G442,Every_Mth!G501,Every_Mth!G560,Every_Mth!G619,Every_Mth!G678,Every_Mth!G737,Every_Mth!G796,Every_Mth!G855,Every_Mth!G914,Every_Mth!G973,Every_Mth!G1032)</f>
        <v>1410.6666666666667</v>
      </c>
      <c r="F29" s="53">
        <f>AVERAGE(Every_Mth!G29,Every_Mth!G88,Every_Mth!G147,Every_Mth!G206,Every_Mth!G265,Every_Mth!G324,Every_Mth!G383,Every_Mth!G442,Every_Mth!G501,Every_Mth!G560,Every_Mth!G619,Every_Mth!G678)</f>
        <v>1397.4166666666667</v>
      </c>
      <c r="G29" s="53">
        <f>AVERAGE(Every_Mth!H383,Every_Mth!H442,Every_Mth!H501,Every_Mth!H560,Every_Mth!H619,Every_Mth!H678,Every_Mth!H737,Every_Mth!H796,Every_Mth!H855,Every_Mth!H914,Every_Mth!H973,Every_Mth!H1032)</f>
        <v>2952.25</v>
      </c>
      <c r="H29" s="53">
        <f>AVERAGE(Every_Mth!H29,Every_Mth!H88,Every_Mth!H147,Every_Mth!H206,Every_Mth!H265,Every_Mth!H324,Every_Mth!H383,Every_Mth!H442,Every_Mth!H501,Every_Mth!H560,Every_Mth!H619,Every_Mth!H678)</f>
        <v>2943.9166666666665</v>
      </c>
      <c r="I29" s="53">
        <v>81</v>
      </c>
      <c r="J29" s="53">
        <v>1284</v>
      </c>
      <c r="K29" s="53">
        <v>87</v>
      </c>
      <c r="L29" s="53">
        <v>70</v>
      </c>
      <c r="M29" s="53"/>
      <c r="N29" s="26"/>
      <c r="O29" s="148">
        <v>33011</v>
      </c>
      <c r="P29" s="148">
        <v>5947</v>
      </c>
      <c r="Q29" s="148">
        <v>5877</v>
      </c>
      <c r="R29" s="148">
        <v>704</v>
      </c>
      <c r="S29" s="148">
        <v>930</v>
      </c>
      <c r="T29" s="20">
        <v>0.126</v>
      </c>
      <c r="U29" s="53">
        <v>4471.1315125516103</v>
      </c>
    </row>
    <row r="30" spans="1:23">
      <c r="A30" s="13" t="s">
        <v>143</v>
      </c>
      <c r="B30" s="14" t="s">
        <v>79</v>
      </c>
      <c r="C30" s="14">
        <v>2012</v>
      </c>
      <c r="D30" s="14" t="s">
        <v>101</v>
      </c>
      <c r="E30" s="53">
        <f>AVERAGE(Every_Mth!G384,Every_Mth!G443,Every_Mth!G502,Every_Mth!G561,Every_Mth!G620,Every_Mth!G679,Every_Mth!G738,Every_Mth!G797,Every_Mth!G856,Every_Mth!G915,Every_Mth!G974,Every_Mth!G1033)</f>
        <v>539760</v>
      </c>
      <c r="F30" s="53">
        <f>AVERAGE(Every_Mth!G30,Every_Mth!G89,Every_Mth!G148,Every_Mth!G207,Every_Mth!G266,Every_Mth!G325,Every_Mth!G384,Every_Mth!G443,Every_Mth!G502,Every_Mth!G561,Every_Mth!G620,Every_Mth!G679)</f>
        <v>514477.58333333331</v>
      </c>
      <c r="G30" s="53">
        <f>AVERAGE(Every_Mth!H384,Every_Mth!H443,Every_Mth!H502,Every_Mth!H561,Every_Mth!H620,Every_Mth!H679,Every_Mth!H738,Every_Mth!H797,Every_Mth!H856,Every_Mth!H915,Every_Mth!H974,Every_Mth!H1033)</f>
        <v>1123919.6666666667</v>
      </c>
      <c r="H30" s="53">
        <f>AVERAGE(Every_Mth!H30,Every_Mth!H89,Every_Mth!H148,Every_Mth!H207,Every_Mth!H266,Every_Mth!H325,Every_Mth!H384,Every_Mth!H443,Every_Mth!H502,Every_Mth!H561,Every_Mth!H620,Every_Mth!H679)</f>
        <v>1088704.25</v>
      </c>
      <c r="I30" s="53">
        <v>36571</v>
      </c>
      <c r="J30" s="53">
        <v>599556</v>
      </c>
      <c r="K30" s="53">
        <v>124537</v>
      </c>
      <c r="L30" s="53">
        <v>423844</v>
      </c>
      <c r="M30" s="53"/>
      <c r="N30" s="26"/>
      <c r="O30" s="148">
        <v>9988287</v>
      </c>
      <c r="P30" s="148">
        <v>1644011</v>
      </c>
      <c r="Q30" s="148">
        <v>2359961</v>
      </c>
      <c r="R30" s="148">
        <v>1372113</v>
      </c>
      <c r="S30" s="148">
        <v>385131</v>
      </c>
      <c r="T30" s="20">
        <v>0.109</v>
      </c>
      <c r="U30" s="53">
        <v>2021647.9478391628</v>
      </c>
    </row>
    <row r="31" spans="1:23">
      <c r="A31" s="13" t="s">
        <v>144</v>
      </c>
      <c r="B31" s="14" t="s">
        <v>78</v>
      </c>
      <c r="C31" s="14">
        <v>2012</v>
      </c>
      <c r="D31" s="14" t="s">
        <v>101</v>
      </c>
      <c r="E31" s="53">
        <f>AVERAGE(Every_Mth!G385,Every_Mth!G444,Every_Mth!G503,Every_Mth!G562,Every_Mth!G621,Every_Mth!G680,Every_Mth!G739,Every_Mth!G798,Every_Mth!G857,Every_Mth!G916,Every_Mth!G975,Every_Mth!G1034)</f>
        <v>10459.166666666666</v>
      </c>
      <c r="F31" s="53">
        <f>AVERAGE(Every_Mth!G31,Every_Mth!G90,Every_Mth!G149,Every_Mth!G208,Every_Mth!G267,Every_Mth!G326,Every_Mth!G385,Every_Mth!G444,Every_Mth!G503,Every_Mth!G562,Every_Mth!G621,Every_Mth!G680)</f>
        <v>10382.166666666666</v>
      </c>
      <c r="G31" s="53">
        <f>AVERAGE(Every_Mth!H385,Every_Mth!H444,Every_Mth!H503,Every_Mth!H562,Every_Mth!H621,Every_Mth!H680,Every_Mth!H739,Every_Mth!H798,Every_Mth!H857,Every_Mth!H916,Every_Mth!H975,Every_Mth!H1034)</f>
        <v>26577.75</v>
      </c>
      <c r="H31" s="53">
        <f>AVERAGE(Every_Mth!H31,Every_Mth!H90,Every_Mth!H149,Every_Mth!H208,Every_Mth!H267,Every_Mth!H326,Every_Mth!H385,Every_Mth!H444,Every_Mth!H503,Every_Mth!H562,Every_Mth!H621,Every_Mth!H680)</f>
        <v>26415.333333333332</v>
      </c>
      <c r="I31" s="53">
        <v>534</v>
      </c>
      <c r="J31" s="53">
        <v>16732</v>
      </c>
      <c r="K31" s="53">
        <v>3223</v>
      </c>
      <c r="L31" s="53">
        <v>10100</v>
      </c>
      <c r="M31" s="53"/>
      <c r="N31" s="26"/>
      <c r="O31" s="148">
        <v>150814</v>
      </c>
      <c r="P31" s="148">
        <v>26206</v>
      </c>
      <c r="Q31" s="148">
        <v>43195</v>
      </c>
      <c r="R31" s="148">
        <v>20218</v>
      </c>
      <c r="S31" s="148">
        <v>4441</v>
      </c>
      <c r="T31" s="20">
        <v>0.13600000000000001</v>
      </c>
      <c r="U31" s="53">
        <v>38098.688851973253</v>
      </c>
    </row>
    <row r="32" spans="1:23">
      <c r="A32" s="13" t="s">
        <v>145</v>
      </c>
      <c r="B32" s="14" t="s">
        <v>78</v>
      </c>
      <c r="C32" s="14">
        <v>2012</v>
      </c>
      <c r="D32" s="14" t="s">
        <v>101</v>
      </c>
      <c r="E32" s="53">
        <f>AVERAGE(Every_Mth!G386,Every_Mth!G445,Every_Mth!G504,Every_Mth!G563,Every_Mth!G622,Every_Mth!G681,Every_Mth!G740,Every_Mth!G799,Every_Mth!G858,Every_Mth!G917,Every_Mth!G976,Every_Mth!G1035)</f>
        <v>5607.166666666667</v>
      </c>
      <c r="F32" s="53">
        <f>AVERAGE(Every_Mth!G32,Every_Mth!G91,Every_Mth!G150,Every_Mth!G209,Every_Mth!G268,Every_Mth!G327,Every_Mth!G386,Every_Mth!G445,Every_Mth!G504,Every_Mth!G563,Every_Mth!G622,Every_Mth!G681)</f>
        <v>5510.166666666667</v>
      </c>
      <c r="G32" s="53">
        <f>AVERAGE(Every_Mth!H386,Every_Mth!H445,Every_Mth!H504,Every_Mth!H563,Every_Mth!H622,Every_Mth!H681,Every_Mth!H740,Every_Mth!H799,Every_Mth!H858,Every_Mth!H917,Every_Mth!H976,Every_Mth!H1035)</f>
        <v>9498.5833333333339</v>
      </c>
      <c r="H32" s="53">
        <f>AVERAGE(Every_Mth!H32,Every_Mth!H91,Every_Mth!H150,Every_Mth!H209,Every_Mth!H268,Every_Mth!H327,Every_Mth!H386,Every_Mth!H445,Every_Mth!H504,Every_Mth!H563,Every_Mth!H622,Every_Mth!H681)</f>
        <v>9315.5</v>
      </c>
      <c r="I32" s="53">
        <v>758</v>
      </c>
      <c r="J32" s="53">
        <v>4358</v>
      </c>
      <c r="K32" s="53">
        <v>1245</v>
      </c>
      <c r="L32" s="53">
        <v>2958</v>
      </c>
      <c r="M32" s="53"/>
      <c r="N32" s="26"/>
      <c r="O32" s="148">
        <v>255765</v>
      </c>
      <c r="P32" s="148">
        <v>66463</v>
      </c>
      <c r="Q32" s="148">
        <v>52352</v>
      </c>
      <c r="R32" s="148">
        <v>11689</v>
      </c>
      <c r="S32" s="148">
        <v>3102</v>
      </c>
      <c r="T32" s="20">
        <v>6.3E-2</v>
      </c>
      <c r="U32" s="53">
        <v>20101.09749034483</v>
      </c>
    </row>
    <row r="33" spans="1:21">
      <c r="A33" s="13" t="s">
        <v>146</v>
      </c>
      <c r="B33" s="14" t="s">
        <v>78</v>
      </c>
      <c r="C33" s="14">
        <v>2012</v>
      </c>
      <c r="D33" s="14" t="s">
        <v>101</v>
      </c>
      <c r="E33" s="53">
        <f>AVERAGE(Every_Mth!G387,Every_Mth!G446,Every_Mth!G505,Every_Mth!G564,Every_Mth!G623,Every_Mth!G682,Every_Mth!G741,Every_Mth!G800,Every_Mth!G859,Every_Mth!G918,Every_Mth!G977,Every_Mth!G1036)</f>
        <v>886</v>
      </c>
      <c r="F33" s="53">
        <f>AVERAGE(Every_Mth!G33,Every_Mth!G92,Every_Mth!G151,Every_Mth!G210,Every_Mth!G269,Every_Mth!G328,Every_Mth!G387,Every_Mth!G446,Every_Mth!G505,Every_Mth!G564,Every_Mth!G623,Every_Mth!G682)</f>
        <v>862.08333333333337</v>
      </c>
      <c r="G33" s="53">
        <f>AVERAGE(Every_Mth!H387,Every_Mth!H446,Every_Mth!H505,Every_Mth!H564,Every_Mth!H623,Every_Mth!H682,Every_Mth!H741,Every_Mth!H800,Every_Mth!H859,Every_Mth!H918,Every_Mth!H977,Every_Mth!H1036)</f>
        <v>1805.1666666666667</v>
      </c>
      <c r="H33" s="53">
        <f>AVERAGE(Every_Mth!H33,Every_Mth!H92,Every_Mth!H151,Every_Mth!H210,Every_Mth!H269,Every_Mth!H328,Every_Mth!H387,Every_Mth!H446,Every_Mth!H505,Every_Mth!H564,Every_Mth!H623,Every_Mth!H682)</f>
        <v>1774.5833333333333</v>
      </c>
      <c r="I33" s="53">
        <v>83</v>
      </c>
      <c r="J33" s="53">
        <v>709</v>
      </c>
      <c r="K33" s="53">
        <v>41</v>
      </c>
      <c r="L33" s="53">
        <v>47</v>
      </c>
      <c r="M33" s="53"/>
      <c r="N33" s="26"/>
      <c r="O33" s="148">
        <v>18223</v>
      </c>
      <c r="P33" s="148">
        <v>5847</v>
      </c>
      <c r="Q33" s="148">
        <v>3092</v>
      </c>
      <c r="R33" s="148">
        <v>155</v>
      </c>
      <c r="S33" s="148">
        <v>460</v>
      </c>
      <c r="T33" s="20">
        <v>0.11</v>
      </c>
      <c r="U33" s="53">
        <v>2847.9788705263154</v>
      </c>
    </row>
    <row r="34" spans="1:21">
      <c r="A34" s="13" t="s">
        <v>147</v>
      </c>
      <c r="B34" s="14" t="s">
        <v>78</v>
      </c>
      <c r="C34" s="14">
        <v>2012</v>
      </c>
      <c r="D34" s="14" t="s">
        <v>101</v>
      </c>
      <c r="E34" s="53">
        <f>AVERAGE(Every_Mth!G388,Every_Mth!G447,Every_Mth!G506,Every_Mth!G565,Every_Mth!G624,Every_Mth!G683,Every_Mth!G742,Every_Mth!G801,Every_Mth!G860,Every_Mth!G919,Every_Mth!G978,Every_Mth!G1037)</f>
        <v>7083.833333333333</v>
      </c>
      <c r="F34" s="53">
        <f>AVERAGE(Every_Mth!G34,Every_Mth!G93,Every_Mth!G152,Every_Mth!G211,Every_Mth!G270,Every_Mth!G329,Every_Mth!G388,Every_Mth!G447,Every_Mth!G506,Every_Mth!G565,Every_Mth!G624,Every_Mth!G683)</f>
        <v>7084.916666666667</v>
      </c>
      <c r="G34" s="53">
        <f>AVERAGE(Every_Mth!H388,Every_Mth!H447,Every_Mth!H506,Every_Mth!H565,Every_Mth!H624,Every_Mth!H683,Every_Mth!H742,Every_Mth!H801,Every_Mth!H860,Every_Mth!H919,Every_Mth!H978,Every_Mth!H1037)</f>
        <v>13414.5</v>
      </c>
      <c r="H34" s="53">
        <f>AVERAGE(Every_Mth!H34,Every_Mth!H93,Every_Mth!H152,Every_Mth!H211,Every_Mth!H270,Every_Mth!H329,Every_Mth!H388,Every_Mth!H447,Every_Mth!H506,Every_Mth!H565,Every_Mth!H624,Every_Mth!H683)</f>
        <v>13552.75</v>
      </c>
      <c r="I34" s="53">
        <v>591</v>
      </c>
      <c r="J34" s="53">
        <v>5727</v>
      </c>
      <c r="K34" s="53">
        <v>592</v>
      </c>
      <c r="L34" s="53">
        <v>1934</v>
      </c>
      <c r="M34" s="53"/>
      <c r="N34" s="26"/>
      <c r="O34" s="148">
        <v>87976</v>
      </c>
      <c r="P34" s="148">
        <v>22168</v>
      </c>
      <c r="Q34" s="148">
        <v>19247</v>
      </c>
      <c r="R34" s="148">
        <v>4188</v>
      </c>
      <c r="S34" s="148">
        <v>3238</v>
      </c>
      <c r="T34" s="20">
        <v>9.6999999999999989E-2</v>
      </c>
      <c r="U34" s="53">
        <v>19738.820480000002</v>
      </c>
    </row>
    <row r="35" spans="1:21">
      <c r="A35" s="13" t="s">
        <v>148</v>
      </c>
      <c r="B35" s="14" t="s">
        <v>78</v>
      </c>
      <c r="C35" s="14">
        <v>2012</v>
      </c>
      <c r="D35" s="14" t="s">
        <v>101</v>
      </c>
      <c r="E35" s="53">
        <f>AVERAGE(Every_Mth!G389,Every_Mth!G448,Every_Mth!G507,Every_Mth!G566,Every_Mth!G625,Every_Mth!G684,Every_Mth!G743,Every_Mth!G802,Every_Mth!G861,Every_Mth!G920,Every_Mth!G979,Every_Mth!G1038)</f>
        <v>22424.666666666668</v>
      </c>
      <c r="F35" s="53">
        <f>AVERAGE(Every_Mth!G35,Every_Mth!G94,Every_Mth!G153,Every_Mth!G212,Every_Mth!G271,Every_Mth!G330,Every_Mth!G389,Every_Mth!G448,Every_Mth!G507,Every_Mth!G566,Every_Mth!G625,Every_Mth!G684)</f>
        <v>21825.333333333332</v>
      </c>
      <c r="G35" s="53">
        <f>AVERAGE(Every_Mth!H389,Every_Mth!H448,Every_Mth!H507,Every_Mth!H566,Every_Mth!H625,Every_Mth!H684,Every_Mth!H743,Every_Mth!H802,Every_Mth!H861,Every_Mth!H920,Every_Mth!H979,Every_Mth!H1038)</f>
        <v>54754.25</v>
      </c>
      <c r="H35" s="53">
        <f>AVERAGE(Every_Mth!H35,Every_Mth!H94,Every_Mth!H153,Every_Mth!H212,Every_Mth!H271,Every_Mth!H330,Every_Mth!H389,Every_Mth!H448,Every_Mth!H507,Every_Mth!H566,Every_Mth!H625,Every_Mth!H684)</f>
        <v>53643.416666666664</v>
      </c>
      <c r="I35" s="53">
        <v>1122</v>
      </c>
      <c r="J35" s="53">
        <v>30744</v>
      </c>
      <c r="K35" s="53">
        <v>4110</v>
      </c>
      <c r="L35" s="53">
        <v>15638</v>
      </c>
      <c r="M35" s="53"/>
      <c r="N35" s="26"/>
      <c r="O35" s="148">
        <v>262919</v>
      </c>
      <c r="P35" s="148">
        <v>36760</v>
      </c>
      <c r="Q35" s="148">
        <v>80219</v>
      </c>
      <c r="R35" s="148">
        <v>31663</v>
      </c>
      <c r="S35" s="148">
        <v>10745</v>
      </c>
      <c r="T35" s="20">
        <v>0.17</v>
      </c>
      <c r="U35" s="53">
        <v>67910.306964249176</v>
      </c>
    </row>
    <row r="36" spans="1:21">
      <c r="A36" s="13" t="s">
        <v>149</v>
      </c>
      <c r="B36" s="14" t="s">
        <v>78</v>
      </c>
      <c r="C36" s="14">
        <v>2012</v>
      </c>
      <c r="D36" s="14" t="s">
        <v>101</v>
      </c>
      <c r="E36" s="53">
        <f>AVERAGE(Every_Mth!G390,Every_Mth!G449,Every_Mth!G508,Every_Mth!G567,Every_Mth!G626,Every_Mth!G685,Every_Mth!G744,Every_Mth!G803,Every_Mth!G862,Every_Mth!G921,Every_Mth!G980,Every_Mth!G1039)</f>
        <v>428.25</v>
      </c>
      <c r="F36" s="53">
        <f>AVERAGE(Every_Mth!G36,Every_Mth!G95,Every_Mth!G154,Every_Mth!G213,Every_Mth!G272,Every_Mth!G331,Every_Mth!G390,Every_Mth!G449,Every_Mth!G508,Every_Mth!G567,Every_Mth!G626,Every_Mth!G685)</f>
        <v>432.83333333333331</v>
      </c>
      <c r="G36" s="53">
        <f>AVERAGE(Every_Mth!H390,Every_Mth!H449,Every_Mth!H508,Every_Mth!H567,Every_Mth!H626,Every_Mth!H685,Every_Mth!H744,Every_Mth!H803,Every_Mth!H862,Every_Mth!H921,Every_Mth!H980,Every_Mth!H1039)</f>
        <v>967.25</v>
      </c>
      <c r="H36" s="53">
        <f>AVERAGE(Every_Mth!H36,Every_Mth!H95,Every_Mth!H154,Every_Mth!H213,Every_Mth!H272,Every_Mth!H331,Every_Mth!H390,Every_Mth!H449,Every_Mth!H508,Every_Mth!H567,Every_Mth!H626,Every_Mth!H685)</f>
        <v>1006</v>
      </c>
      <c r="I36" s="53">
        <v>25</v>
      </c>
      <c r="J36" s="53">
        <v>486</v>
      </c>
      <c r="K36" s="53">
        <v>20</v>
      </c>
      <c r="L36" s="53">
        <v>78</v>
      </c>
      <c r="M36" s="53"/>
      <c r="N36" s="26"/>
      <c r="O36" s="148">
        <v>9634</v>
      </c>
      <c r="P36" s="148">
        <v>2878</v>
      </c>
      <c r="Q36" s="148">
        <v>2028</v>
      </c>
      <c r="R36" s="148">
        <v>280</v>
      </c>
      <c r="S36" s="148">
        <v>405</v>
      </c>
      <c r="T36" s="20">
        <v>0.13500000000000001</v>
      </c>
      <c r="U36" s="53">
        <v>2460.3718157886042</v>
      </c>
    </row>
    <row r="37" spans="1:21">
      <c r="A37" s="13" t="s">
        <v>150</v>
      </c>
      <c r="B37" s="14" t="s">
        <v>78</v>
      </c>
      <c r="C37" s="14">
        <v>2012</v>
      </c>
      <c r="D37" s="14" t="s">
        <v>101</v>
      </c>
      <c r="E37" s="53">
        <f>AVERAGE(Every_Mth!G391,Every_Mth!G450,Every_Mth!G509,Every_Mth!G568,Every_Mth!G627,Every_Mth!G686,Every_Mth!G745,Every_Mth!G804,Every_Mth!G863,Every_Mth!G922,Every_Mth!G981,Every_Mth!G1040)</f>
        <v>391.91666666666669</v>
      </c>
      <c r="F37" s="53">
        <f>AVERAGE(Every_Mth!G37,Every_Mth!G96,Every_Mth!G155,Every_Mth!G214,Every_Mth!G273,Every_Mth!G332,Every_Mth!G391,Every_Mth!G450,Every_Mth!G509,Every_Mth!G568,Every_Mth!G627,Every_Mth!G686)</f>
        <v>429.58333333333331</v>
      </c>
      <c r="G37" s="53">
        <f>AVERAGE(Every_Mth!H391,Every_Mth!H450,Every_Mth!H509,Every_Mth!H568,Every_Mth!H627,Every_Mth!H686,Every_Mth!H745,Every_Mth!H804,Every_Mth!H863,Every_Mth!H922,Every_Mth!H981,Every_Mth!H1040)</f>
        <v>657.83333333333337</v>
      </c>
      <c r="H37" s="53">
        <f>AVERAGE(Every_Mth!H37,Every_Mth!H96,Every_Mth!H155,Every_Mth!H214,Every_Mth!H273,Every_Mth!H332,Every_Mth!H391,Every_Mth!H450,Every_Mth!H509,Every_Mth!H568,Every_Mth!H627,Every_Mth!H686)</f>
        <v>695.5</v>
      </c>
      <c r="I37" s="53">
        <v>32</v>
      </c>
      <c r="J37" s="53">
        <v>326</v>
      </c>
      <c r="K37" s="53">
        <v>3</v>
      </c>
      <c r="L37" s="53">
        <v>226</v>
      </c>
      <c r="M37" s="53"/>
      <c r="N37" s="26"/>
      <c r="O37" s="148">
        <v>14122</v>
      </c>
      <c r="P37" s="148">
        <v>2349</v>
      </c>
      <c r="Q37" s="148">
        <v>2931</v>
      </c>
      <c r="R37" s="148">
        <v>870</v>
      </c>
      <c r="S37" s="148">
        <v>102</v>
      </c>
      <c r="T37" s="20">
        <v>0.105</v>
      </c>
      <c r="U37" s="53">
        <v>2221.0504484210528</v>
      </c>
    </row>
    <row r="38" spans="1:21">
      <c r="A38" s="13" t="s">
        <v>151</v>
      </c>
      <c r="B38" s="14" t="s">
        <v>78</v>
      </c>
      <c r="C38" s="14">
        <v>2012</v>
      </c>
      <c r="D38" s="14" t="s">
        <v>101</v>
      </c>
      <c r="E38" s="53">
        <f>AVERAGE(Every_Mth!G392,Every_Mth!G451,Every_Mth!G510,Every_Mth!G569,Every_Mth!G628,Every_Mth!G687,Every_Mth!G746,Every_Mth!G805,Every_Mth!G864,Every_Mth!G923,Every_Mth!G982,Every_Mth!G1041)</f>
        <v>20129.916666666668</v>
      </c>
      <c r="F38" s="53">
        <f>AVERAGE(Every_Mth!G38,Every_Mth!G97,Every_Mth!G156,Every_Mth!G215,Every_Mth!G274,Every_Mth!G333,Every_Mth!G392,Every_Mth!G451,Every_Mth!G510,Every_Mth!G569,Every_Mth!G628,Every_Mth!G687)</f>
        <v>19397.833333333332</v>
      </c>
      <c r="G38" s="53">
        <f>AVERAGE(Every_Mth!H392,Every_Mth!H451,Every_Mth!H510,Every_Mth!H569,Every_Mth!H628,Every_Mth!H687,Every_Mth!H746,Every_Mth!H805,Every_Mth!H864,Every_Mth!H923,Every_Mth!H982,Every_Mth!H1041)</f>
        <v>46251.75</v>
      </c>
      <c r="H38" s="53">
        <f>AVERAGE(Every_Mth!H38,Every_Mth!H97,Every_Mth!H156,Every_Mth!H215,Every_Mth!H274,Every_Mth!H333,Every_Mth!H392,Every_Mth!H451,Every_Mth!H510,Every_Mth!H569,Every_Mth!H628,Every_Mth!H687)</f>
        <v>44709.666666666664</v>
      </c>
      <c r="I38" s="53">
        <v>1189</v>
      </c>
      <c r="J38" s="53">
        <v>29906</v>
      </c>
      <c r="K38" s="53">
        <v>6608</v>
      </c>
      <c r="L38" s="53">
        <v>22110</v>
      </c>
      <c r="M38" s="53"/>
      <c r="N38" s="26"/>
      <c r="O38" s="148">
        <v>423881</v>
      </c>
      <c r="P38" s="148">
        <v>69907</v>
      </c>
      <c r="Q38" s="148">
        <v>112042</v>
      </c>
      <c r="R38" s="148">
        <v>79767</v>
      </c>
      <c r="S38" s="148">
        <v>8502</v>
      </c>
      <c r="T38" s="20">
        <v>0.114</v>
      </c>
      <c r="U38" s="53">
        <v>80399.99454</v>
      </c>
    </row>
    <row r="39" spans="1:21">
      <c r="A39" s="13" t="s">
        <v>152</v>
      </c>
      <c r="B39" s="14" t="s">
        <v>78</v>
      </c>
      <c r="C39" s="14">
        <v>2012</v>
      </c>
      <c r="D39" s="14" t="s">
        <v>101</v>
      </c>
      <c r="E39" s="53">
        <f>AVERAGE(Every_Mth!G393,Every_Mth!G452,Every_Mth!G511,Every_Mth!G570,Every_Mth!G629,Every_Mth!G688,Every_Mth!G747,Every_Mth!G806,Every_Mth!G865,Every_Mth!G924,Every_Mth!G983,Every_Mth!G1042)</f>
        <v>3367.3333333333335</v>
      </c>
      <c r="F39" s="53">
        <f>AVERAGE(Every_Mth!G39,Every_Mth!G98,Every_Mth!G157,Every_Mth!G216,Every_Mth!G275,Every_Mth!G334,Every_Mth!G393,Every_Mth!G452,Every_Mth!G511,Every_Mth!G570,Every_Mth!G629,Every_Mth!G688)</f>
        <v>3382.75</v>
      </c>
      <c r="G39" s="53">
        <f>AVERAGE(Every_Mth!H393,Every_Mth!H452,Every_Mth!H511,Every_Mth!H570,Every_Mth!H629,Every_Mth!H688,Every_Mth!H747,Every_Mth!H806,Every_Mth!H865,Every_Mth!H924,Every_Mth!H983,Every_Mth!H1042)</f>
        <v>7142.583333333333</v>
      </c>
      <c r="H39" s="53">
        <f>AVERAGE(Every_Mth!H39,Every_Mth!H98,Every_Mth!H157,Every_Mth!H216,Every_Mth!H275,Every_Mth!H334,Every_Mth!H393,Every_Mth!H452,Every_Mth!H511,Every_Mth!H570,Every_Mth!H629,Every_Mth!H688)</f>
        <v>7200.833333333333</v>
      </c>
      <c r="I39" s="53">
        <v>292</v>
      </c>
      <c r="J39" s="53">
        <v>4244</v>
      </c>
      <c r="K39" s="53">
        <v>1098</v>
      </c>
      <c r="L39" s="53">
        <v>3019</v>
      </c>
      <c r="M39" s="53"/>
      <c r="N39" s="26"/>
      <c r="O39" s="148">
        <v>138655</v>
      </c>
      <c r="P39" s="148">
        <v>30971</v>
      </c>
      <c r="Q39" s="148">
        <v>30966</v>
      </c>
      <c r="R39" s="148">
        <v>12388</v>
      </c>
      <c r="S39" s="148">
        <v>2142</v>
      </c>
      <c r="T39" s="20">
        <v>7.8E-2</v>
      </c>
      <c r="U39" s="53">
        <v>18310.88619261745</v>
      </c>
    </row>
    <row r="40" spans="1:21">
      <c r="A40" s="13" t="s">
        <v>153</v>
      </c>
      <c r="B40" s="14" t="s">
        <v>78</v>
      </c>
      <c r="C40" s="14">
        <v>2012</v>
      </c>
      <c r="D40" s="14" t="s">
        <v>101</v>
      </c>
      <c r="E40" s="53">
        <f>AVERAGE(Every_Mth!G394,Every_Mth!G453,Every_Mth!G512,Every_Mth!G571,Every_Mth!G630,Every_Mth!G689,Every_Mth!G748,Every_Mth!G807,Every_Mth!G866,Every_Mth!G925,Every_Mth!G984,Every_Mth!G1043)</f>
        <v>3808.5</v>
      </c>
      <c r="F40" s="53">
        <f>AVERAGE(Every_Mth!G40,Every_Mth!G99,Every_Mth!G158,Every_Mth!G217,Every_Mth!G276,Every_Mth!G335,Every_Mth!G394,Every_Mth!G453,Every_Mth!G512,Every_Mth!G571,Every_Mth!G630,Every_Mth!G689)</f>
        <v>3634.75</v>
      </c>
      <c r="G40" s="53">
        <f>AVERAGE(Every_Mth!H394,Every_Mth!H453,Every_Mth!H512,Every_Mth!H571,Every_Mth!H630,Every_Mth!H689,Every_Mth!H748,Every_Mth!H807,Every_Mth!H866,Every_Mth!H925,Every_Mth!H984,Every_Mth!H1043)</f>
        <v>7292.333333333333</v>
      </c>
      <c r="H40" s="53">
        <f>AVERAGE(Every_Mth!H40,Every_Mth!H99,Every_Mth!H158,Every_Mth!H217,Every_Mth!H276,Every_Mth!H335,Every_Mth!H394,Every_Mth!H453,Every_Mth!H512,Every_Mth!H571,Every_Mth!H630,Every_Mth!H689)</f>
        <v>7025.25</v>
      </c>
      <c r="I40" s="53">
        <v>314</v>
      </c>
      <c r="J40" s="53">
        <v>2726</v>
      </c>
      <c r="K40" s="53">
        <v>219</v>
      </c>
      <c r="L40" s="53">
        <v>270</v>
      </c>
      <c r="M40" s="53"/>
      <c r="N40" s="26"/>
      <c r="O40" s="148">
        <v>98068</v>
      </c>
      <c r="P40" s="148">
        <v>30206</v>
      </c>
      <c r="Q40" s="148">
        <v>17791</v>
      </c>
      <c r="R40" s="148">
        <v>1312</v>
      </c>
      <c r="S40" s="148">
        <v>1771</v>
      </c>
      <c r="T40" s="20">
        <v>9.4E-2</v>
      </c>
      <c r="U40" s="53">
        <v>14198.34296</v>
      </c>
    </row>
    <row r="41" spans="1:21">
      <c r="A41" s="13" t="s">
        <v>154</v>
      </c>
      <c r="B41" s="14" t="s">
        <v>77</v>
      </c>
      <c r="C41" s="14">
        <v>2012</v>
      </c>
      <c r="D41" s="14" t="s">
        <v>101</v>
      </c>
      <c r="E41" s="53">
        <f>AVERAGE(Every_Mth!G395,Every_Mth!G454,Every_Mth!G513,Every_Mth!G572,Every_Mth!G631,Every_Mth!G690,Every_Mth!G749,Every_Mth!G808,Every_Mth!G867,Every_Mth!G926,Every_Mth!G985,Every_Mth!G1044)</f>
        <v>102002.58333333333</v>
      </c>
      <c r="F41" s="53">
        <f>AVERAGE(Every_Mth!G41,Every_Mth!G100,Every_Mth!G159,Every_Mth!G218,Every_Mth!G277,Every_Mth!G336,Every_Mth!G395,Every_Mth!G454,Every_Mth!G513,Every_Mth!G572,Every_Mth!G631,Every_Mth!G690)</f>
        <v>97368.333333333328</v>
      </c>
      <c r="G41" s="53">
        <f>AVERAGE(Every_Mth!H395,Every_Mth!H454,Every_Mth!H513,Every_Mth!H572,Every_Mth!H631,Every_Mth!H690,Every_Mth!H749,Every_Mth!H808,Every_Mth!H867,Every_Mth!H926,Every_Mth!H985,Every_Mth!H1044)</f>
        <v>226897.08333333334</v>
      </c>
      <c r="H41" s="53">
        <f>AVERAGE(Every_Mth!H41,Every_Mth!H100,Every_Mth!H159,Every_Mth!H218,Every_Mth!H277,Every_Mth!H336,Every_Mth!H395,Every_Mth!H454,Every_Mth!H513,Every_Mth!H572,Every_Mth!H631,Every_Mth!H690)</f>
        <v>218440.58333333334</v>
      </c>
      <c r="I41" s="53">
        <v>10377</v>
      </c>
      <c r="J41" s="53">
        <v>131451</v>
      </c>
      <c r="K41" s="53">
        <v>31940</v>
      </c>
      <c r="L41" s="53">
        <v>105140</v>
      </c>
      <c r="M41" s="53"/>
      <c r="N41" s="26"/>
      <c r="O41" s="148">
        <v>3084036</v>
      </c>
      <c r="P41" s="148">
        <v>539389</v>
      </c>
      <c r="Q41" s="148">
        <v>732869</v>
      </c>
      <c r="R41" s="148">
        <v>322892</v>
      </c>
      <c r="S41" s="148">
        <v>66558</v>
      </c>
      <c r="T41" s="20">
        <v>7.5999999999999998E-2</v>
      </c>
      <c r="U41" s="53">
        <v>453553.14166493865</v>
      </c>
    </row>
    <row r="42" spans="1:21">
      <c r="A42" s="13" t="s">
        <v>155</v>
      </c>
      <c r="B42" s="14" t="s">
        <v>77</v>
      </c>
      <c r="C42" s="14">
        <v>2012</v>
      </c>
      <c r="D42" s="14" t="s">
        <v>101</v>
      </c>
      <c r="E42" s="53">
        <f>AVERAGE(Every_Mth!G396,Every_Mth!G455,Every_Mth!G514,Every_Mth!G573,Every_Mth!G632,Every_Mth!G691,Every_Mth!G750,Every_Mth!G809,Every_Mth!G868,Every_Mth!G927,Every_Mth!G986,Every_Mth!G1045)</f>
        <v>8276.5</v>
      </c>
      <c r="F42" s="53">
        <f>AVERAGE(Every_Mth!G42,Every_Mth!G101,Every_Mth!G160,Every_Mth!G219,Every_Mth!G278,Every_Mth!G337,Every_Mth!G396,Every_Mth!G455,Every_Mth!G514,Every_Mth!G573,Every_Mth!G632,Every_Mth!G691)</f>
        <v>8163.166666666667</v>
      </c>
      <c r="G42" s="53">
        <f>AVERAGE(Every_Mth!H396,Every_Mth!H455,Every_Mth!H514,Every_Mth!H573,Every_Mth!H632,Every_Mth!H691,Every_Mth!H750,Every_Mth!H809,Every_Mth!H868,Every_Mth!H927,Every_Mth!H986,Every_Mth!H1045)</f>
        <v>17758.75</v>
      </c>
      <c r="H42" s="53">
        <f>AVERAGE(Every_Mth!H42,Every_Mth!H101,Every_Mth!H160,Every_Mth!H219,Every_Mth!H278,Every_Mth!H337,Every_Mth!H396,Every_Mth!H455,Every_Mth!H514,Every_Mth!H573,Every_Mth!H632,Every_Mth!H691)</f>
        <v>17912.75</v>
      </c>
      <c r="I42" s="53">
        <v>791</v>
      </c>
      <c r="J42" s="53">
        <v>8043</v>
      </c>
      <c r="K42" s="53">
        <v>871</v>
      </c>
      <c r="L42" s="53">
        <v>2058</v>
      </c>
      <c r="M42" s="53"/>
      <c r="N42" s="26"/>
      <c r="O42" s="148">
        <v>359890</v>
      </c>
      <c r="P42" s="148">
        <v>82787</v>
      </c>
      <c r="Q42" s="148">
        <v>82232</v>
      </c>
      <c r="R42" s="148">
        <v>6656</v>
      </c>
      <c r="S42" s="148">
        <v>5044</v>
      </c>
      <c r="T42" s="20">
        <v>9.4E-2</v>
      </c>
      <c r="U42" s="53">
        <v>42086.809511900836</v>
      </c>
    </row>
    <row r="43" spans="1:21">
      <c r="A43" s="13" t="s">
        <v>156</v>
      </c>
      <c r="B43" s="14" t="s">
        <v>78</v>
      </c>
      <c r="C43" s="14">
        <v>2012</v>
      </c>
      <c r="D43" s="14" t="s">
        <v>101</v>
      </c>
      <c r="E43" s="53">
        <f>AVERAGE(Every_Mth!G397,Every_Mth!G456,Every_Mth!G515,Every_Mth!G574,Every_Mth!G633,Every_Mth!G692,Every_Mth!G751,Every_Mth!G810,Every_Mth!G869,Every_Mth!G928,Every_Mth!G987,Every_Mth!G1046)</f>
        <v>783.41666666666663</v>
      </c>
      <c r="F43" s="53">
        <f>AVERAGE(Every_Mth!G43,Every_Mth!G102,Every_Mth!G161,Every_Mth!G220,Every_Mth!G279,Every_Mth!G338,Every_Mth!G397,Every_Mth!G456,Every_Mth!G515,Every_Mth!G574,Every_Mth!G633,Every_Mth!G692)</f>
        <v>746.16666666666663</v>
      </c>
      <c r="G43" s="53">
        <f>AVERAGE(Every_Mth!H397,Every_Mth!H456,Every_Mth!H515,Every_Mth!H574,Every_Mth!H633,Every_Mth!H692,Every_Mth!H751,Every_Mth!H810,Every_Mth!H869,Every_Mth!H928,Every_Mth!H987,Every_Mth!H1046)</f>
        <v>1679.75</v>
      </c>
      <c r="H43" s="53">
        <f>AVERAGE(Every_Mth!H43,Every_Mth!H102,Every_Mth!H161,Every_Mth!H220,Every_Mth!H279,Every_Mth!H338,Every_Mth!H397,Every_Mth!H456,Every_Mth!H515,Every_Mth!H574,Every_Mth!H633,Every_Mth!H692)</f>
        <v>1637</v>
      </c>
      <c r="I43" s="53">
        <v>50</v>
      </c>
      <c r="J43" s="53">
        <v>701</v>
      </c>
      <c r="K43" s="53">
        <v>27</v>
      </c>
      <c r="L43" s="53">
        <v>21</v>
      </c>
      <c r="M43" s="53"/>
      <c r="N43" s="26"/>
      <c r="O43" s="148">
        <v>19883</v>
      </c>
      <c r="P43" s="148">
        <v>6584</v>
      </c>
      <c r="Q43" s="148">
        <v>3423</v>
      </c>
      <c r="R43" s="148">
        <v>261</v>
      </c>
      <c r="S43" s="148">
        <v>665</v>
      </c>
      <c r="T43" s="20">
        <v>0.14699999999999999</v>
      </c>
      <c r="U43" s="53">
        <v>3547.6789545664742</v>
      </c>
    </row>
    <row r="44" spans="1:21">
      <c r="A44" s="13" t="s">
        <v>157</v>
      </c>
      <c r="B44" s="14" t="s">
        <v>78</v>
      </c>
      <c r="C44" s="14">
        <v>2012</v>
      </c>
      <c r="D44" s="14" t="s">
        <v>101</v>
      </c>
      <c r="E44" s="53">
        <f>AVERAGE(Every_Mth!G398,Every_Mth!G457,Every_Mth!G516,Every_Mth!G575,Every_Mth!G634,Every_Mth!G693,Every_Mth!G752,Every_Mth!G811,Every_Mth!G870,Every_Mth!G929,Every_Mth!G988,Every_Mth!G1047)</f>
        <v>113238.75</v>
      </c>
      <c r="F44" s="53">
        <f>AVERAGE(Every_Mth!G44,Every_Mth!G103,Every_Mth!G162,Every_Mth!G221,Every_Mth!G280,Every_Mth!G339,Every_Mth!G398,Every_Mth!G457,Every_Mth!G516,Every_Mth!G575,Every_Mth!G634,Every_Mth!G693)</f>
        <v>108747.08333333333</v>
      </c>
      <c r="G44" s="53">
        <f>AVERAGE(Every_Mth!H398,Every_Mth!H457,Every_Mth!H516,Every_Mth!H575,Every_Mth!H634,Every_Mth!H693,Every_Mth!H752,Every_Mth!H811,Every_Mth!H870,Every_Mth!H929,Every_Mth!H988,Every_Mth!H1047)</f>
        <v>274719.25</v>
      </c>
      <c r="H44" s="53">
        <f>AVERAGE(Every_Mth!H44,Every_Mth!H103,Every_Mth!H162,Every_Mth!H221,Every_Mth!H280,Every_Mth!H339,Every_Mth!H398,Every_Mth!H457,Every_Mth!H516,Every_Mth!H575,Every_Mth!H634,Every_Mth!H693)</f>
        <v>267193.41666666669</v>
      </c>
      <c r="I44" s="53">
        <v>8379</v>
      </c>
      <c r="J44" s="53">
        <v>143506</v>
      </c>
      <c r="K44" s="53">
        <v>18716</v>
      </c>
      <c r="L44" s="53">
        <v>62978</v>
      </c>
      <c r="M44" s="53"/>
      <c r="N44" s="26"/>
      <c r="O44" s="148">
        <v>2253317</v>
      </c>
      <c r="P44" s="148">
        <v>388894</v>
      </c>
      <c r="Q44" s="148">
        <v>610090</v>
      </c>
      <c r="R44" s="148">
        <v>178052</v>
      </c>
      <c r="S44" s="148">
        <v>54970</v>
      </c>
      <c r="T44" s="20">
        <v>0.122</v>
      </c>
      <c r="U44" s="53">
        <v>482427.27522957744</v>
      </c>
    </row>
    <row r="45" spans="1:21">
      <c r="A45" s="13" t="s">
        <v>158</v>
      </c>
      <c r="B45" s="14" t="s">
        <v>77</v>
      </c>
      <c r="C45" s="14">
        <v>2012</v>
      </c>
      <c r="D45" s="14" t="s">
        <v>101</v>
      </c>
      <c r="E45" s="53">
        <f>AVERAGE(Every_Mth!G399,Every_Mth!G458,Every_Mth!G517,Every_Mth!G576,Every_Mth!G635,Every_Mth!G694,Every_Mth!G753,Every_Mth!G812,Every_Mth!G871,Every_Mth!G930,Every_Mth!G989,Every_Mth!G1048)</f>
        <v>93053.833333333328</v>
      </c>
      <c r="F45" s="53">
        <f>AVERAGE(Every_Mth!G45,Every_Mth!G104,Every_Mth!G163,Every_Mth!G222,Every_Mth!G281,Every_Mth!G340,Every_Mth!G399,Every_Mth!G458,Every_Mth!G517,Every_Mth!G576,Every_Mth!G635,Every_Mth!G694)</f>
        <v>90288.833333333328</v>
      </c>
      <c r="G45" s="53">
        <f>AVERAGE(Every_Mth!H399,Every_Mth!H458,Every_Mth!H517,Every_Mth!H576,Every_Mth!H635,Every_Mth!H694,Every_Mth!H753,Every_Mth!H812,Every_Mth!H871,Every_Mth!H930,Every_Mth!H989,Every_Mth!H1048)</f>
        <v>208569.16666666666</v>
      </c>
      <c r="H45" s="53">
        <f>AVERAGE(Every_Mth!H45,Every_Mth!H104,Every_Mth!H163,Every_Mth!H222,Every_Mth!H281,Every_Mth!H340,Every_Mth!H399,Every_Mth!H458,Every_Mth!H517,Every_Mth!H576,Every_Mth!H635,Every_Mth!H694)</f>
        <v>204383.75</v>
      </c>
      <c r="I45" s="53">
        <v>5103</v>
      </c>
      <c r="J45" s="53">
        <v>102959</v>
      </c>
      <c r="K45" s="53">
        <v>11758</v>
      </c>
      <c r="L45" s="53">
        <v>46984</v>
      </c>
      <c r="M45" s="53"/>
      <c r="N45" s="26"/>
      <c r="O45" s="148">
        <v>1445230</v>
      </c>
      <c r="P45" s="148">
        <v>246325</v>
      </c>
      <c r="Q45" s="148">
        <v>360996</v>
      </c>
      <c r="R45" s="148">
        <v>97511</v>
      </c>
      <c r="S45" s="148">
        <v>60330</v>
      </c>
      <c r="T45" s="20">
        <v>0.106</v>
      </c>
      <c r="U45" s="53">
        <v>310461.56721629773</v>
      </c>
    </row>
    <row r="46" spans="1:21">
      <c r="A46" s="13" t="s">
        <v>159</v>
      </c>
      <c r="B46" s="14" t="s">
        <v>78</v>
      </c>
      <c r="C46" s="14">
        <v>2012</v>
      </c>
      <c r="D46" s="14" t="s">
        <v>101</v>
      </c>
      <c r="E46" s="53">
        <f>AVERAGE(Every_Mth!G400,Every_Mth!G459,Every_Mth!G518,Every_Mth!G577,Every_Mth!G636,Every_Mth!G695,Every_Mth!G754,Every_Mth!G813,Every_Mth!G872,Every_Mth!G931,Every_Mth!G990,Every_Mth!G1049)</f>
        <v>2663.5833333333335</v>
      </c>
      <c r="F46" s="53">
        <f>AVERAGE(Every_Mth!G46,Every_Mth!G105,Every_Mth!G164,Every_Mth!G223,Every_Mth!G282,Every_Mth!G341,Every_Mth!G400,Every_Mth!G459,Every_Mth!G518,Every_Mth!G577,Every_Mth!G636,Every_Mth!G695)</f>
        <v>2627.6666666666665</v>
      </c>
      <c r="G46" s="53">
        <f>AVERAGE(Every_Mth!H400,Every_Mth!H459,Every_Mth!H518,Every_Mth!H577,Every_Mth!H636,Every_Mth!H695,Every_Mth!H754,Every_Mth!H813,Every_Mth!H872,Every_Mth!H931,Every_Mth!H990,Every_Mth!H1049)</f>
        <v>6252.166666666667</v>
      </c>
      <c r="H46" s="53">
        <f>AVERAGE(Every_Mth!H46,Every_Mth!H105,Every_Mth!H164,Every_Mth!H223,Every_Mth!H282,Every_Mth!H341,Every_Mth!H400,Every_Mth!H459,Every_Mth!H518,Every_Mth!H577,Every_Mth!H636,Every_Mth!H695)</f>
        <v>6167.416666666667</v>
      </c>
      <c r="I46" s="53">
        <v>216</v>
      </c>
      <c r="J46" s="53">
        <v>3314</v>
      </c>
      <c r="K46" s="53">
        <v>502</v>
      </c>
      <c r="L46" s="53">
        <v>1849</v>
      </c>
      <c r="M46" s="53"/>
      <c r="N46" s="26"/>
      <c r="O46" s="148">
        <v>56333</v>
      </c>
      <c r="P46" s="148">
        <v>8855</v>
      </c>
      <c r="Q46" s="148">
        <v>15464</v>
      </c>
      <c r="R46" s="148">
        <v>6386</v>
      </c>
      <c r="S46" s="148">
        <v>897</v>
      </c>
      <c r="T46" s="20">
        <v>0.13900000000000001</v>
      </c>
      <c r="U46" s="53">
        <v>8551.0181168606705</v>
      </c>
    </row>
    <row r="47" spans="1:21">
      <c r="A47" s="13" t="s">
        <v>160</v>
      </c>
      <c r="B47" s="14" t="s">
        <v>78</v>
      </c>
      <c r="C47" s="14">
        <v>2012</v>
      </c>
      <c r="D47" s="14" t="s">
        <v>101</v>
      </c>
      <c r="E47" s="53">
        <f>AVERAGE(Every_Mth!G401,Every_Mth!G460,Every_Mth!G519,Every_Mth!G578,Every_Mth!G637,Every_Mth!G696,Every_Mth!G755,Every_Mth!G814,Every_Mth!G873,Every_Mth!G932,Every_Mth!G991,Every_Mth!G1050)</f>
        <v>156048.08333333334</v>
      </c>
      <c r="F47" s="53">
        <f>AVERAGE(Every_Mth!G47,Every_Mth!G106,Every_Mth!G165,Every_Mth!G224,Every_Mth!G283,Every_Mth!G342,Every_Mth!G401,Every_Mth!G460,Every_Mth!G519,Every_Mth!G578,Every_Mth!G637,Every_Mth!G696)</f>
        <v>150229.66666666666</v>
      </c>
      <c r="G47" s="53">
        <f>AVERAGE(Every_Mth!H401,Every_Mth!H460,Every_Mth!H519,Every_Mth!H578,Every_Mth!H637,Every_Mth!H696,Every_Mth!H755,Every_Mth!H814,Every_Mth!H873,Every_Mth!H932,Every_Mth!H991,Every_Mth!H1050)</f>
        <v>368160.75</v>
      </c>
      <c r="H47" s="53">
        <f>AVERAGE(Every_Mth!H47,Every_Mth!H106,Every_Mth!H165,Every_Mth!H224,Every_Mth!H283,Every_Mth!H342,Every_Mth!H401,Every_Mth!H460,Every_Mth!H519,Every_Mth!H578,Every_Mth!H637,Every_Mth!H696)</f>
        <v>358854.83333333331</v>
      </c>
      <c r="I47" s="53">
        <v>10026</v>
      </c>
      <c r="J47" s="53">
        <v>187444</v>
      </c>
      <c r="K47" s="53">
        <v>22712</v>
      </c>
      <c r="L47" s="53">
        <v>67830</v>
      </c>
      <c r="M47" s="53"/>
      <c r="N47" s="26"/>
      <c r="O47" s="148">
        <v>2077560</v>
      </c>
      <c r="P47" s="148">
        <v>292854</v>
      </c>
      <c r="Q47" s="148">
        <v>585442</v>
      </c>
      <c r="R47" s="148">
        <v>172415</v>
      </c>
      <c r="S47" s="148">
        <v>65325</v>
      </c>
      <c r="T47" s="20">
        <v>0.12</v>
      </c>
      <c r="U47" s="53">
        <v>474490.9036423486</v>
      </c>
    </row>
    <row r="48" spans="1:21">
      <c r="A48" s="13" t="s">
        <v>161</v>
      </c>
      <c r="B48" s="14" t="s">
        <v>77</v>
      </c>
      <c r="C48" s="14">
        <v>2012</v>
      </c>
      <c r="D48" s="14" t="s">
        <v>101</v>
      </c>
      <c r="E48" s="53">
        <f>AVERAGE(Every_Mth!G402,Every_Mth!G461,Every_Mth!G520,Every_Mth!G579,Every_Mth!G638,Every_Mth!G697,Every_Mth!G756,Every_Mth!G815,Every_Mth!G874,Every_Mth!G933,Every_Mth!G992,Every_Mth!G1051)</f>
        <v>116470.75</v>
      </c>
      <c r="F48" s="53">
        <f>AVERAGE(Every_Mth!G48,Every_Mth!G107,Every_Mth!G166,Every_Mth!G225,Every_Mth!G284,Every_Mth!G343,Every_Mth!G402,Every_Mth!G461,Every_Mth!G520,Every_Mth!G579,Every_Mth!G638,Every_Mth!G697)</f>
        <v>111643</v>
      </c>
      <c r="G48" s="53">
        <f>AVERAGE(Every_Mth!H402,Every_Mth!H461,Every_Mth!H520,Every_Mth!H579,Every_Mth!H638,Every_Mth!H697,Every_Mth!H756,Every_Mth!H815,Every_Mth!H874,Every_Mth!H933,Every_Mth!H992,Every_Mth!H1051)</f>
        <v>254245.83333333334</v>
      </c>
      <c r="H48" s="53">
        <f>AVERAGE(Every_Mth!H48,Every_Mth!H107,Every_Mth!H166,Every_Mth!H225,Every_Mth!H284,Every_Mth!H343,Every_Mth!H402,Every_Mth!H461,Every_Mth!H520,Every_Mth!H579,Every_Mth!H638,Every_Mth!H697)</f>
        <v>247227.41666666666</v>
      </c>
      <c r="I48" s="53">
        <v>11289</v>
      </c>
      <c r="J48" s="53">
        <v>125548</v>
      </c>
      <c r="K48" s="53">
        <v>19228</v>
      </c>
      <c r="L48" s="53">
        <v>88054</v>
      </c>
      <c r="M48" s="53"/>
      <c r="N48" s="26"/>
      <c r="O48" s="148">
        <v>3174446</v>
      </c>
      <c r="P48" s="148">
        <v>545262</v>
      </c>
      <c r="Q48" s="148">
        <v>745003</v>
      </c>
      <c r="R48" s="148">
        <v>228674</v>
      </c>
      <c r="S48" s="148">
        <v>74992</v>
      </c>
      <c r="T48" s="20">
        <v>8.900000000000001E-2</v>
      </c>
      <c r="U48" s="53">
        <v>564164.47458884655</v>
      </c>
    </row>
    <row r="49" spans="1:21">
      <c r="A49" s="13" t="s">
        <v>162</v>
      </c>
      <c r="B49" s="14" t="s">
        <v>77</v>
      </c>
      <c r="C49" s="14">
        <v>2012</v>
      </c>
      <c r="D49" s="14" t="s">
        <v>101</v>
      </c>
      <c r="E49" s="53">
        <f>AVERAGE(Every_Mth!G403,Every_Mth!G462,Every_Mth!G521,Every_Mth!G580,Every_Mth!G639,Every_Mth!G698,Every_Mth!G757,Every_Mth!G816,Every_Mth!G875,Every_Mth!G934,Every_Mth!G993,Every_Mth!G1052)</f>
        <v>32451.416666666668</v>
      </c>
      <c r="F49" s="53">
        <f>AVERAGE(Every_Mth!G49,Every_Mth!G108,Every_Mth!G167,Every_Mth!G226,Every_Mth!G285,Every_Mth!G344,Every_Mth!G403,Every_Mth!G462,Every_Mth!G521,Every_Mth!G580,Every_Mth!G639,Every_Mth!G698)</f>
        <v>32800.416666666664</v>
      </c>
      <c r="G49" s="53">
        <f>AVERAGE(Every_Mth!H403,Every_Mth!H462,Every_Mth!H521,Every_Mth!H580,Every_Mth!H639,Every_Mth!H698,Every_Mth!H757,Every_Mth!H816,Every_Mth!H875,Every_Mth!H934,Every_Mth!H993,Every_Mth!H1052)</f>
        <v>50672.666666666664</v>
      </c>
      <c r="H49" s="53">
        <f>AVERAGE(Every_Mth!H49,Every_Mth!H108,Every_Mth!H167,Every_Mth!H226,Every_Mth!H285,Every_Mth!H344,Every_Mth!H403,Every_Mth!H462,Every_Mth!H521,Every_Mth!H580,Every_Mth!H639,Every_Mth!H698)</f>
        <v>50980.916666666664</v>
      </c>
      <c r="I49" s="53">
        <v>4864</v>
      </c>
      <c r="J49" s="53">
        <v>19583</v>
      </c>
      <c r="K49" s="53">
        <v>5068</v>
      </c>
      <c r="L49" s="53">
        <v>19407</v>
      </c>
      <c r="M49" s="53"/>
      <c r="N49" s="26"/>
      <c r="O49" s="148">
        <v>832605</v>
      </c>
      <c r="P49" s="148">
        <v>166284</v>
      </c>
      <c r="Q49" s="148">
        <v>111955</v>
      </c>
      <c r="R49" s="148">
        <v>105810</v>
      </c>
      <c r="S49" s="148">
        <v>37817</v>
      </c>
      <c r="T49" s="20">
        <v>7.2999999999999995E-2</v>
      </c>
      <c r="U49" s="53">
        <v>121505.87217398337</v>
      </c>
    </row>
    <row r="50" spans="1:21">
      <c r="A50" s="13" t="s">
        <v>163</v>
      </c>
      <c r="B50" s="14" t="s">
        <v>78</v>
      </c>
      <c r="C50" s="14">
        <v>2012</v>
      </c>
      <c r="D50" s="14" t="s">
        <v>101</v>
      </c>
      <c r="E50" s="53">
        <f>AVERAGE(Every_Mth!G404,Every_Mth!G463,Every_Mth!G522,Every_Mth!G581,Every_Mth!G640,Every_Mth!G699,Every_Mth!G758,Every_Mth!G817,Every_Mth!G876,Every_Mth!G935,Every_Mth!G994,Every_Mth!G1053)</f>
        <v>45116.333333333336</v>
      </c>
      <c r="F50" s="53">
        <f>AVERAGE(Every_Mth!G50,Every_Mth!G109,Every_Mth!G168,Every_Mth!G227,Every_Mth!G286,Every_Mth!G345,Every_Mth!G404,Every_Mth!G463,Every_Mth!G522,Every_Mth!G581,Every_Mth!G640,Every_Mth!G699)</f>
        <v>43422.25</v>
      </c>
      <c r="G50" s="53">
        <f>AVERAGE(Every_Mth!H404,Every_Mth!H463,Every_Mth!H522,Every_Mth!H581,Every_Mth!H640,Every_Mth!H699,Every_Mth!H758,Every_Mth!H817,Every_Mth!H876,Every_Mth!H935,Every_Mth!H994,Every_Mth!H1053)</f>
        <v>110415.75</v>
      </c>
      <c r="H50" s="53">
        <f>AVERAGE(Every_Mth!H50,Every_Mth!H109,Every_Mth!H168,Every_Mth!H227,Every_Mth!H286,Every_Mth!H345,Every_Mth!H404,Every_Mth!H463,Every_Mth!H522,Every_Mth!H581,Every_Mth!H640,Every_Mth!H699)</f>
        <v>107506.75</v>
      </c>
      <c r="I50" s="53">
        <v>2587</v>
      </c>
      <c r="J50" s="53">
        <v>60071</v>
      </c>
      <c r="K50" s="53">
        <v>7727</v>
      </c>
      <c r="L50" s="53">
        <v>23960</v>
      </c>
      <c r="M50" s="53"/>
      <c r="N50" s="26"/>
      <c r="O50" s="148">
        <v>700414</v>
      </c>
      <c r="P50" s="148">
        <v>109853</v>
      </c>
      <c r="Q50" s="148">
        <v>198439</v>
      </c>
      <c r="R50" s="148">
        <v>64140</v>
      </c>
      <c r="S50" s="148">
        <v>26908</v>
      </c>
      <c r="T50" s="20">
        <v>0.152</v>
      </c>
      <c r="U50" s="53">
        <v>138592.4051173247</v>
      </c>
    </row>
    <row r="51" spans="1:21">
      <c r="A51" s="13" t="s">
        <v>164</v>
      </c>
      <c r="B51" s="14" t="s">
        <v>77</v>
      </c>
      <c r="C51" s="14">
        <v>2012</v>
      </c>
      <c r="D51" s="14" t="s">
        <v>101</v>
      </c>
      <c r="E51" s="53">
        <f>AVERAGE(Every_Mth!G405,Every_Mth!G464,Every_Mth!G523,Every_Mth!G582,Every_Mth!G641,Every_Mth!G700,Every_Mth!G759,Every_Mth!G818,Every_Mth!G877,Every_Mth!G936,Every_Mth!G995,Every_Mth!G1054)</f>
        <v>9010.5833333333339</v>
      </c>
      <c r="F51" s="53">
        <f>AVERAGE(Every_Mth!G51,Every_Mth!G110,Every_Mth!G169,Every_Mth!G228,Every_Mth!G287,Every_Mth!G346,Every_Mth!G405,Every_Mth!G464,Every_Mth!G523,Every_Mth!G582,Every_Mth!G641,Every_Mth!G700)</f>
        <v>8959.75</v>
      </c>
      <c r="G51" s="53">
        <f>AVERAGE(Every_Mth!H405,Every_Mth!H464,Every_Mth!H523,Every_Mth!H582,Every_Mth!H641,Every_Mth!H700,Every_Mth!H759,Every_Mth!H818,Every_Mth!H877,Every_Mth!H936,Every_Mth!H995,Every_Mth!H1054)</f>
        <v>17595.75</v>
      </c>
      <c r="H51" s="53">
        <f>AVERAGE(Every_Mth!H51,Every_Mth!H110,Every_Mth!H169,Every_Mth!H228,Every_Mth!H287,Every_Mth!H346,Every_Mth!H405,Every_Mth!H464,Every_Mth!H523,Every_Mth!H582,Every_Mth!H641,Every_Mth!H700)</f>
        <v>17536.75</v>
      </c>
      <c r="I51" s="53">
        <v>882</v>
      </c>
      <c r="J51" s="53">
        <v>8140</v>
      </c>
      <c r="K51" s="53">
        <v>1285</v>
      </c>
      <c r="L51" s="53">
        <v>3116</v>
      </c>
      <c r="M51" s="53"/>
      <c r="N51" s="26"/>
      <c r="O51" s="148">
        <v>272608</v>
      </c>
      <c r="P51" s="148">
        <v>64135</v>
      </c>
      <c r="Q51" s="148">
        <v>49952</v>
      </c>
      <c r="R51" s="148">
        <v>9420</v>
      </c>
      <c r="S51" s="148">
        <v>4420</v>
      </c>
      <c r="T51" s="20">
        <v>8.1000000000000003E-2</v>
      </c>
      <c r="U51" s="53">
        <v>43666.93101772316</v>
      </c>
    </row>
    <row r="52" spans="1:21">
      <c r="A52" s="13" t="s">
        <v>165</v>
      </c>
      <c r="B52" s="14" t="s">
        <v>77</v>
      </c>
      <c r="C52" s="14">
        <v>2012</v>
      </c>
      <c r="D52" s="14" t="s">
        <v>101</v>
      </c>
      <c r="E52" s="53">
        <f>AVERAGE(Every_Mth!G406,Every_Mth!G465,Every_Mth!G524,Every_Mth!G583,Every_Mth!G642,Every_Mth!G701,Every_Mth!G760,Every_Mth!G819,Every_Mth!G878,Every_Mth!G937,Every_Mth!G996,Every_Mth!G1055)</f>
        <v>13893.416666666666</v>
      </c>
      <c r="F52" s="53">
        <f>AVERAGE(Every_Mth!G52,Every_Mth!G111,Every_Mth!G170,Every_Mth!G229,Every_Mth!G288,Every_Mth!G347,Every_Mth!G406,Every_Mth!G465,Every_Mth!G524,Every_Mth!G583,Every_Mth!G642,Every_Mth!G701)</f>
        <v>13399.333333333334</v>
      </c>
      <c r="G52" s="53">
        <f>AVERAGE(Every_Mth!H406,Every_Mth!H465,Every_Mth!H524,Every_Mth!H583,Every_Mth!H642,Every_Mth!H701,Every_Mth!H760,Every_Mth!H819,Every_Mth!H878,Every_Mth!H937,Every_Mth!H996,Every_Mth!H1055)</f>
        <v>28692.083333333332</v>
      </c>
      <c r="H52" s="53">
        <f>AVERAGE(Every_Mth!H52,Every_Mth!H111,Every_Mth!H170,Every_Mth!H229,Every_Mth!H288,Every_Mth!H347,Every_Mth!H406,Every_Mth!H465,Every_Mth!H524,Every_Mth!H583,Every_Mth!H642,Every_Mth!H701)</f>
        <v>27877.5</v>
      </c>
      <c r="I52" s="53">
        <v>1886</v>
      </c>
      <c r="J52" s="53">
        <v>16040</v>
      </c>
      <c r="K52" s="53">
        <v>3538</v>
      </c>
      <c r="L52" s="53">
        <v>11878</v>
      </c>
      <c r="M52" s="53"/>
      <c r="N52" s="26"/>
      <c r="O52" s="148">
        <v>740568</v>
      </c>
      <c r="P52" s="148">
        <v>148953</v>
      </c>
      <c r="Q52" s="148">
        <v>160010</v>
      </c>
      <c r="R52" s="148">
        <v>60960</v>
      </c>
      <c r="S52" s="148">
        <v>11180</v>
      </c>
      <c r="T52" s="20">
        <v>6.7000000000000004E-2</v>
      </c>
      <c r="U52" s="53">
        <v>72926.386569485534</v>
      </c>
    </row>
    <row r="53" spans="1:21">
      <c r="A53" s="13" t="s">
        <v>166</v>
      </c>
      <c r="B53" s="14" t="s">
        <v>77</v>
      </c>
      <c r="C53" s="14">
        <v>2012</v>
      </c>
      <c r="D53" s="14" t="s">
        <v>101</v>
      </c>
      <c r="E53" s="53">
        <f>AVERAGE(Every_Mth!G407,Every_Mth!G466,Every_Mth!G525,Every_Mth!G584,Every_Mth!G643,Every_Mth!G702,Every_Mth!G761,Every_Mth!G820,Every_Mth!G879,Every_Mth!G938,Every_Mth!G997,Every_Mth!G1056)</f>
        <v>14486.25</v>
      </c>
      <c r="F53" s="53">
        <f>AVERAGE(Every_Mth!G53,Every_Mth!G112,Every_Mth!G171,Every_Mth!G230,Every_Mth!G289,Every_Mth!G348,Every_Mth!G407,Every_Mth!G466,Every_Mth!G525,Every_Mth!G584,Every_Mth!G643,Every_Mth!G702)</f>
        <v>14190.75</v>
      </c>
      <c r="G53" s="53">
        <f>AVERAGE(Every_Mth!H407,Every_Mth!H466,Every_Mth!H525,Every_Mth!H584,Every_Mth!H643,Every_Mth!H702,Every_Mth!H761,Every_Mth!H820,Every_Mth!H879,Every_Mth!H938,Every_Mth!H997,Every_Mth!H1056)</f>
        <v>32711.166666666668</v>
      </c>
      <c r="H53" s="53">
        <f>AVERAGE(Every_Mth!H53,Every_Mth!H112,Every_Mth!H171,Every_Mth!H230,Every_Mth!H289,Every_Mth!H348,Every_Mth!H407,Every_Mth!H466,Every_Mth!H525,Every_Mth!H584,Every_Mth!H643,Every_Mth!H702)</f>
        <v>32135.916666666668</v>
      </c>
      <c r="I53" s="53">
        <v>866</v>
      </c>
      <c r="J53" s="53">
        <v>20351</v>
      </c>
      <c r="K53" s="53">
        <v>5628</v>
      </c>
      <c r="L53" s="53">
        <v>13341</v>
      </c>
      <c r="M53" s="53"/>
      <c r="N53" s="26"/>
      <c r="O53" s="148">
        <v>430287</v>
      </c>
      <c r="P53" s="148">
        <v>78892</v>
      </c>
      <c r="Q53" s="148">
        <v>97191</v>
      </c>
      <c r="R53" s="148">
        <v>45401</v>
      </c>
      <c r="S53" s="148">
        <v>8597</v>
      </c>
      <c r="T53" s="20">
        <v>0.08</v>
      </c>
      <c r="U53" s="53">
        <v>76854.923104213172</v>
      </c>
    </row>
    <row r="54" spans="1:21">
      <c r="A54" s="13" t="s">
        <v>167</v>
      </c>
      <c r="B54" s="14" t="s">
        <v>77</v>
      </c>
      <c r="C54" s="14">
        <v>2012</v>
      </c>
      <c r="D54" s="14" t="s">
        <v>101</v>
      </c>
      <c r="E54" s="53">
        <f>AVERAGE(Every_Mth!G408,Every_Mth!G467,Every_Mth!G526,Every_Mth!G585,Every_Mth!G644,Every_Mth!G703,Every_Mth!G762,Every_Mth!G821,Every_Mth!G880,Every_Mth!G939,Every_Mth!G998,Every_Mth!G1057)</f>
        <v>50784</v>
      </c>
      <c r="F54" s="53">
        <f>AVERAGE(Every_Mth!G54,Every_Mth!G113,Every_Mth!G172,Every_Mth!G231,Every_Mth!G290,Every_Mth!G349,Every_Mth!G408,Every_Mth!G467,Every_Mth!G526,Every_Mth!G585,Every_Mth!G644,Every_Mth!G703)</f>
        <v>48874.75</v>
      </c>
      <c r="G54" s="53">
        <f>AVERAGE(Every_Mth!H408,Every_Mth!H467,Every_Mth!H526,Every_Mth!H585,Every_Mth!H644,Every_Mth!H703,Every_Mth!H762,Every_Mth!H821,Every_Mth!H880,Every_Mth!H939,Every_Mth!H998,Every_Mth!H1057)</f>
        <v>108648.83333333333</v>
      </c>
      <c r="H54" s="53">
        <f>AVERAGE(Every_Mth!H54,Every_Mth!H113,Every_Mth!H172,Every_Mth!H231,Every_Mth!H290,Every_Mth!H349,Every_Mth!H408,Every_Mth!H467,Every_Mth!H526,Every_Mth!H585,Every_Mth!H644,Every_Mth!H703)</f>
        <v>105371.08333333333</v>
      </c>
      <c r="I54" s="53">
        <v>5507</v>
      </c>
      <c r="J54" s="53">
        <v>56627</v>
      </c>
      <c r="K54" s="53">
        <v>13623</v>
      </c>
      <c r="L54" s="53">
        <v>44837</v>
      </c>
      <c r="M54" s="53"/>
      <c r="N54" s="26"/>
      <c r="O54" s="148">
        <v>1840218</v>
      </c>
      <c r="P54" s="148">
        <v>307307</v>
      </c>
      <c r="Q54" s="148">
        <v>432393</v>
      </c>
      <c r="R54" s="148">
        <v>178148</v>
      </c>
      <c r="S54" s="148">
        <v>43944</v>
      </c>
      <c r="T54" s="20">
        <v>8.4000000000000005E-2</v>
      </c>
      <c r="U54" s="53">
        <v>220690.56334095966</v>
      </c>
    </row>
    <row r="55" spans="1:21">
      <c r="A55" s="13" t="s">
        <v>168</v>
      </c>
      <c r="B55" s="14" t="s">
        <v>77</v>
      </c>
      <c r="C55" s="14">
        <v>2012</v>
      </c>
      <c r="D55" s="14" t="s">
        <v>101</v>
      </c>
      <c r="E55" s="53">
        <f>AVERAGE(Every_Mth!G409,Every_Mth!G468,Every_Mth!G527,Every_Mth!G586,Every_Mth!G645,Every_Mth!G704,Every_Mth!G763,Every_Mth!G822,Every_Mth!G881,Every_Mth!G940,Every_Mth!G999,Every_Mth!G1058)</f>
        <v>11487.916666666666</v>
      </c>
      <c r="F55" s="53">
        <f>AVERAGE(Every_Mth!G55,Every_Mth!G114,Every_Mth!G173,Every_Mth!G232,Every_Mth!G291,Every_Mth!G350,Every_Mth!G409,Every_Mth!G468,Every_Mth!G527,Every_Mth!G586,Every_Mth!G645,Every_Mth!G704)</f>
        <v>10881</v>
      </c>
      <c r="G55" s="53">
        <f>AVERAGE(Every_Mth!H409,Every_Mth!H468,Every_Mth!H527,Every_Mth!H586,Every_Mth!H645,Every_Mth!H704,Every_Mth!H763,Every_Mth!H822,Every_Mth!H881,Every_Mth!H940,Every_Mth!H999,Every_Mth!H1058)</f>
        <v>22652.75</v>
      </c>
      <c r="H55" s="53">
        <f>AVERAGE(Every_Mth!H55,Every_Mth!H114,Every_Mth!H173,Every_Mth!H232,Every_Mth!H291,Every_Mth!H350,Every_Mth!H409,Every_Mth!H468,Every_Mth!H527,Every_Mth!H586,Every_Mth!H645,Every_Mth!H704)</f>
        <v>21794.5</v>
      </c>
      <c r="I55" s="53">
        <v>922</v>
      </c>
      <c r="J55" s="53">
        <v>11666</v>
      </c>
      <c r="K55" s="53">
        <v>3317</v>
      </c>
      <c r="L55" s="53">
        <v>8532</v>
      </c>
      <c r="M55" s="53"/>
      <c r="N55" s="26"/>
      <c r="O55" s="148">
        <v>267672</v>
      </c>
      <c r="P55" s="148">
        <v>50507</v>
      </c>
      <c r="Q55" s="148">
        <v>56197</v>
      </c>
      <c r="R55" s="148">
        <v>21496</v>
      </c>
      <c r="S55" s="148">
        <v>5104</v>
      </c>
      <c r="T55" s="20">
        <v>0.111</v>
      </c>
      <c r="U55" s="53">
        <v>37038.968007884811</v>
      </c>
    </row>
    <row r="56" spans="1:21">
      <c r="A56" s="13" t="s">
        <v>169</v>
      </c>
      <c r="B56" s="14" t="s">
        <v>78</v>
      </c>
      <c r="C56" s="14">
        <v>2012</v>
      </c>
      <c r="D56" s="14" t="s">
        <v>101</v>
      </c>
      <c r="E56" s="53">
        <f>AVERAGE(Every_Mth!G410,Every_Mth!G469,Every_Mth!G528,Every_Mth!G587,Every_Mth!G646,Every_Mth!G705,Every_Mth!G764,Every_Mth!G823,Every_Mth!G882,Every_Mth!G941,Every_Mth!G1000,Every_Mth!G1059)</f>
        <v>12120.75</v>
      </c>
      <c r="F56" s="53">
        <f>AVERAGE(Every_Mth!G56,Every_Mth!G115,Every_Mth!G174,Every_Mth!G233,Every_Mth!G292,Every_Mth!G351,Every_Mth!G410,Every_Mth!G469,Every_Mth!G528,Every_Mth!G587,Every_Mth!G646,Every_Mth!G705)</f>
        <v>12280.833333333334</v>
      </c>
      <c r="G56" s="53">
        <f>AVERAGE(Every_Mth!H410,Every_Mth!H469,Every_Mth!H528,Every_Mth!H587,Every_Mth!H646,Every_Mth!H705,Every_Mth!H764,Every_Mth!H823,Every_Mth!H882,Every_Mth!H941,Every_Mth!H1000,Every_Mth!H1059)</f>
        <v>24181.916666666668</v>
      </c>
      <c r="H56" s="53">
        <f>AVERAGE(Every_Mth!H56,Every_Mth!H115,Every_Mth!H174,Every_Mth!H233,Every_Mth!H292,Every_Mth!H351,Every_Mth!H410,Every_Mth!H469,Every_Mth!H528,Every_Mth!H587,Every_Mth!H646,Every_Mth!H705)</f>
        <v>24701.916666666668</v>
      </c>
      <c r="I56" s="53">
        <v>821</v>
      </c>
      <c r="J56" s="53">
        <v>10508</v>
      </c>
      <c r="K56" s="53">
        <v>922</v>
      </c>
      <c r="L56" s="53">
        <v>495</v>
      </c>
      <c r="M56" s="53"/>
      <c r="N56" s="26"/>
      <c r="O56" s="148">
        <v>177962</v>
      </c>
      <c r="P56" s="148">
        <v>44246</v>
      </c>
      <c r="Q56" s="148">
        <v>38697</v>
      </c>
      <c r="R56" s="148">
        <v>2105</v>
      </c>
      <c r="S56" s="148">
        <v>9329</v>
      </c>
      <c r="T56" s="20">
        <v>0.13400000000000001</v>
      </c>
      <c r="U56" s="53">
        <v>33388.903985567908</v>
      </c>
    </row>
    <row r="57" spans="1:21">
      <c r="A57" s="13" t="s">
        <v>170</v>
      </c>
      <c r="B57" s="14" t="s">
        <v>78</v>
      </c>
      <c r="C57" s="14">
        <v>2012</v>
      </c>
      <c r="D57" s="14" t="s">
        <v>101</v>
      </c>
      <c r="E57" s="53">
        <f>AVERAGE(Every_Mth!G411,Every_Mth!G470,Every_Mth!G529,Every_Mth!G588,Every_Mth!G647,Every_Mth!G706,Every_Mth!G765,Every_Mth!G824,Every_Mth!G883,Every_Mth!G942,Every_Mth!G1001,Every_Mth!G1060)</f>
        <v>157.83333333333334</v>
      </c>
      <c r="F57" s="53">
        <f>AVERAGE(Every_Mth!G57,Every_Mth!G116,Every_Mth!G175,Every_Mth!G234,Every_Mth!G293,Every_Mth!G352,Every_Mth!G411,Every_Mth!G470,Every_Mth!G529,Every_Mth!G588,Every_Mth!G647,Every_Mth!G706)</f>
        <v>146.41666666666666</v>
      </c>
      <c r="G57" s="53">
        <f>AVERAGE(Every_Mth!H411,Every_Mth!H470,Every_Mth!H529,Every_Mth!H588,Every_Mth!H647,Every_Mth!H706,Every_Mth!H765,Every_Mth!H824,Every_Mth!H883,Every_Mth!H942,Every_Mth!H1001,Every_Mth!H1060)</f>
        <v>302.16666666666669</v>
      </c>
      <c r="H57" s="53">
        <f>AVERAGE(Every_Mth!H57,Every_Mth!H116,Every_Mth!H175,Every_Mth!H234,Every_Mth!H293,Every_Mth!H352,Every_Mth!H411,Every_Mth!H470,Every_Mth!H529,Every_Mth!H588,Every_Mth!H647,Every_Mth!H706)</f>
        <v>283.75</v>
      </c>
      <c r="I57" s="53">
        <v>23</v>
      </c>
      <c r="J57" s="53">
        <v>95</v>
      </c>
      <c r="K57" s="53">
        <v>1</v>
      </c>
      <c r="L57" s="53">
        <v>4</v>
      </c>
      <c r="M57" s="53"/>
      <c r="N57" s="26"/>
      <c r="O57" s="148">
        <v>3206</v>
      </c>
      <c r="P57" s="148">
        <v>1111</v>
      </c>
      <c r="Q57" s="148">
        <v>514</v>
      </c>
      <c r="R57" s="148">
        <v>60</v>
      </c>
      <c r="S57" s="148">
        <v>99</v>
      </c>
      <c r="T57" s="20">
        <v>0.14300000000000002</v>
      </c>
      <c r="U57" s="53">
        <v>622.60235294117649</v>
      </c>
    </row>
    <row r="58" spans="1:21">
      <c r="A58" s="13" t="s">
        <v>171</v>
      </c>
      <c r="B58" s="14" t="s">
        <v>78</v>
      </c>
      <c r="C58" s="14">
        <v>2012</v>
      </c>
      <c r="D58" s="14" t="s">
        <v>101</v>
      </c>
      <c r="E58" s="53">
        <f>AVERAGE(Every_Mth!G412,Every_Mth!G471,Every_Mth!G530,Every_Mth!G589,Every_Mth!G648,Every_Mth!G707,Every_Mth!G766,Every_Mth!G825,Every_Mth!G884,Every_Mth!G943,Every_Mth!G1002,Every_Mth!G1061)</f>
        <v>2834.1666666666665</v>
      </c>
      <c r="F58" s="53">
        <f>AVERAGE(Every_Mth!G58,Every_Mth!G117,Every_Mth!G176,Every_Mth!G235,Every_Mth!G294,Every_Mth!G353,Every_Mth!G412,Every_Mth!G471,Every_Mth!G530,Every_Mth!G589,Every_Mth!G648,Every_Mth!G707)</f>
        <v>2720</v>
      </c>
      <c r="G58" s="53">
        <f>AVERAGE(Every_Mth!H412,Every_Mth!H471,Every_Mth!H530,Every_Mth!H589,Every_Mth!H648,Every_Mth!H707,Every_Mth!H766,Every_Mth!H825,Every_Mth!H884,Every_Mth!H943,Every_Mth!H1002,Every_Mth!H1061)</f>
        <v>6338.666666666667</v>
      </c>
      <c r="H58" s="53">
        <f>AVERAGE(Every_Mth!H58,Every_Mth!H117,Every_Mth!H176,Every_Mth!H235,Every_Mth!H294,Every_Mth!H353,Every_Mth!H412,Every_Mth!H471,Every_Mth!H530,Every_Mth!H589,Every_Mth!H648,Every_Mth!H707)</f>
        <v>6124.083333333333</v>
      </c>
      <c r="I58" s="53">
        <v>220</v>
      </c>
      <c r="J58" s="53">
        <v>2701</v>
      </c>
      <c r="K58" s="53">
        <v>137</v>
      </c>
      <c r="L58" s="53">
        <v>180</v>
      </c>
      <c r="M58" s="53"/>
      <c r="N58" s="26"/>
      <c r="O58" s="148">
        <v>44765</v>
      </c>
      <c r="P58" s="148">
        <v>13411</v>
      </c>
      <c r="Q58" s="148">
        <v>9047</v>
      </c>
      <c r="R58" s="148">
        <v>820</v>
      </c>
      <c r="S58" s="148">
        <v>2441</v>
      </c>
      <c r="T58" s="20">
        <v>0.153</v>
      </c>
      <c r="U58" s="53">
        <v>10259.458524987615</v>
      </c>
    </row>
    <row r="59" spans="1:21">
      <c r="A59" s="13" t="s">
        <v>172</v>
      </c>
      <c r="B59" s="14" t="s">
        <v>77</v>
      </c>
      <c r="C59" s="14">
        <v>2012</v>
      </c>
      <c r="D59" s="14" t="s">
        <v>101</v>
      </c>
      <c r="E59" s="53">
        <f>AVERAGE(Every_Mth!G413,Every_Mth!G472,Every_Mth!G531,Every_Mth!G590,Every_Mth!G649,Every_Mth!G708,Every_Mth!G767,Every_Mth!G826,Every_Mth!G885,Every_Mth!G944,Every_Mth!G1003,Every_Mth!G1062)</f>
        <v>20453.583333333332</v>
      </c>
      <c r="F59" s="53">
        <f>AVERAGE(Every_Mth!G59,Every_Mth!G118,Every_Mth!G177,Every_Mth!G236,Every_Mth!G295,Every_Mth!G354,Every_Mth!G413,Every_Mth!G472,Every_Mth!G531,Every_Mth!G590,Every_Mth!G649,Every_Mth!G708)</f>
        <v>19838.666666666668</v>
      </c>
      <c r="G59" s="53">
        <f>AVERAGE(Every_Mth!H413,Every_Mth!H472,Every_Mth!H531,Every_Mth!H590,Every_Mth!H649,Every_Mth!H708,Every_Mth!H767,Every_Mth!H826,Every_Mth!H885,Every_Mth!H944,Every_Mth!H1003,Every_Mth!H1062)</f>
        <v>41033.833333333336</v>
      </c>
      <c r="H59" s="53">
        <f>AVERAGE(Every_Mth!H59,Every_Mth!H118,Every_Mth!H177,Every_Mth!H236,Every_Mth!H295,Every_Mth!H354,Every_Mth!H413,Every_Mth!H472,Every_Mth!H531,Every_Mth!H590,Every_Mth!H649,Every_Mth!H708)</f>
        <v>40115.416666666664</v>
      </c>
      <c r="I59" s="53">
        <v>1473</v>
      </c>
      <c r="J59" s="53">
        <v>19347</v>
      </c>
      <c r="K59" s="53">
        <v>3060</v>
      </c>
      <c r="L59" s="53">
        <v>6772</v>
      </c>
      <c r="M59" s="53"/>
      <c r="N59" s="26"/>
      <c r="O59" s="148">
        <v>417443</v>
      </c>
      <c r="P59" s="148">
        <v>77123</v>
      </c>
      <c r="Q59" s="148">
        <v>99754</v>
      </c>
      <c r="R59" s="148">
        <v>21564</v>
      </c>
      <c r="S59" s="148">
        <v>11520</v>
      </c>
      <c r="T59" s="20">
        <v>0.10099999999999999</v>
      </c>
      <c r="U59" s="53">
        <v>65053.44049755804</v>
      </c>
    </row>
    <row r="60" spans="1:21">
      <c r="A60" s="13" t="s">
        <v>173</v>
      </c>
      <c r="B60" s="14" t="s">
        <v>77</v>
      </c>
      <c r="C60" s="14">
        <v>2012</v>
      </c>
      <c r="D60" s="14" t="s">
        <v>101</v>
      </c>
      <c r="E60" s="53">
        <f>AVERAGE(Every_Mth!G414,Every_Mth!G473,Every_Mth!G532,Every_Mth!G591,Every_Mth!G650,Every_Mth!G709,Every_Mth!G768,Every_Mth!G827,Every_Mth!G886,Every_Mth!G945,Every_Mth!G1004,Every_Mth!G1063)</f>
        <v>19064.25</v>
      </c>
      <c r="F60" s="53">
        <f>AVERAGE(Every_Mth!G60,Every_Mth!G119,Every_Mth!G178,Every_Mth!G237,Every_Mth!G296,Every_Mth!G355,Every_Mth!G414,Every_Mth!G473,Every_Mth!G532,Every_Mth!G591,Every_Mth!G650,Every_Mth!G709)</f>
        <v>17955.25</v>
      </c>
      <c r="G60" s="53">
        <f>AVERAGE(Every_Mth!H414,Every_Mth!H473,Every_Mth!H532,Every_Mth!H591,Every_Mth!H650,Every_Mth!H709,Every_Mth!H768,Every_Mth!H827,Every_Mth!H886,Every_Mth!H945,Every_Mth!H1004,Every_Mth!H1063)</f>
        <v>35087.166666666664</v>
      </c>
      <c r="H60" s="53">
        <f>AVERAGE(Every_Mth!H60,Every_Mth!H119,Every_Mth!H178,Every_Mth!H237,Every_Mth!H296,Every_Mth!H355,Every_Mth!H414,Every_Mth!H473,Every_Mth!H532,Every_Mth!H591,Every_Mth!H650,Every_Mth!H709)</f>
        <v>33699.583333333336</v>
      </c>
      <c r="I60" s="53">
        <v>1870</v>
      </c>
      <c r="J60" s="53">
        <v>17154</v>
      </c>
      <c r="K60" s="53">
        <v>3946</v>
      </c>
      <c r="L60" s="53">
        <v>10341</v>
      </c>
      <c r="M60" s="53"/>
      <c r="N60" s="26"/>
      <c r="O60" s="148">
        <v>489752</v>
      </c>
      <c r="P60" s="148">
        <v>110173</v>
      </c>
      <c r="Q60" s="148">
        <v>102681</v>
      </c>
      <c r="R60" s="148">
        <v>29280</v>
      </c>
      <c r="S60" s="148">
        <v>8571</v>
      </c>
      <c r="T60" s="20">
        <v>8.5999999999999993E-2</v>
      </c>
      <c r="U60" s="53">
        <v>74079.336998473358</v>
      </c>
    </row>
    <row r="61" spans="1:21">
      <c r="A61" s="13" t="s">
        <v>174</v>
      </c>
      <c r="B61" s="14" t="s">
        <v>78</v>
      </c>
      <c r="C61" s="14">
        <v>2012</v>
      </c>
      <c r="D61" s="14" t="s">
        <v>101</v>
      </c>
      <c r="E61" s="53">
        <f>AVERAGE(Every_Mth!G415,Every_Mth!G474,Every_Mth!G533,Every_Mth!G592,Every_Mth!G651,Every_Mth!G710,Every_Mth!G769,Every_Mth!G828,Every_Mth!G887,Every_Mth!G946,Every_Mth!G1005,Every_Mth!G1064)</f>
        <v>40826</v>
      </c>
      <c r="F61" s="53">
        <f>AVERAGE(Every_Mth!G61,Every_Mth!G120,Every_Mth!G179,Every_Mth!G238,Every_Mth!G297,Every_Mth!G356,Every_Mth!G415,Every_Mth!G474,Every_Mth!G533,Every_Mth!G592,Every_Mth!G651,Every_Mth!G710)</f>
        <v>39576.666666666664</v>
      </c>
      <c r="G61" s="53">
        <f>AVERAGE(Every_Mth!H415,Every_Mth!H474,Every_Mth!H533,Every_Mth!H592,Every_Mth!H651,Every_Mth!H710,Every_Mth!H769,Every_Mth!H828,Every_Mth!H887,Every_Mth!H946,Every_Mth!H1005,Every_Mth!H1064)</f>
        <v>89982</v>
      </c>
      <c r="H61" s="53">
        <f>AVERAGE(Every_Mth!H61,Every_Mth!H120,Every_Mth!H179,Every_Mth!H238,Every_Mth!H297,Every_Mth!H356,Every_Mth!H415,Every_Mth!H474,Every_Mth!H533,Every_Mth!H592,Every_Mth!H651,Every_Mth!H710)</f>
        <v>88080.583333333328</v>
      </c>
      <c r="I61" s="53">
        <v>2464</v>
      </c>
      <c r="J61" s="53">
        <v>44790</v>
      </c>
      <c r="K61" s="53">
        <v>5991</v>
      </c>
      <c r="L61" s="53">
        <v>17992</v>
      </c>
      <c r="M61" s="53"/>
      <c r="N61" s="26"/>
      <c r="O61" s="148">
        <v>523596</v>
      </c>
      <c r="P61" s="148">
        <v>83920</v>
      </c>
      <c r="Q61" s="148">
        <v>145557</v>
      </c>
      <c r="R61" s="148">
        <v>48024</v>
      </c>
      <c r="S61" s="148">
        <v>19745</v>
      </c>
      <c r="T61" s="20">
        <v>0.152</v>
      </c>
      <c r="U61" s="53">
        <v>117475.08863068646</v>
      </c>
    </row>
    <row r="62" spans="1:21">
      <c r="A62" s="13" t="s">
        <v>175</v>
      </c>
      <c r="B62" s="14" t="s">
        <v>78</v>
      </c>
      <c r="C62" s="14">
        <v>2012</v>
      </c>
      <c r="D62" s="14" t="s">
        <v>101</v>
      </c>
      <c r="E62" s="53">
        <f>AVERAGE(Every_Mth!G416,Every_Mth!G475,Every_Mth!G534,Every_Mth!G593,Every_Mth!G652,Every_Mth!G711,Every_Mth!G770,Every_Mth!G829,Every_Mth!G888,Every_Mth!G947,Every_Mth!G1006,Every_Mth!G1065)</f>
        <v>5070.583333333333</v>
      </c>
      <c r="F62" s="53">
        <f>AVERAGE(Every_Mth!G62,Every_Mth!G121,Every_Mth!G180,Every_Mth!G239,Every_Mth!G298,Every_Mth!G357,Every_Mth!G416,Every_Mth!G475,Every_Mth!G534,Every_Mth!G593,Every_Mth!G652,Every_Mth!G711)</f>
        <v>4927.833333333333</v>
      </c>
      <c r="G62" s="53">
        <f>AVERAGE(Every_Mth!H416,Every_Mth!H475,Every_Mth!H534,Every_Mth!H593,Every_Mth!H652,Every_Mth!H711,Every_Mth!H770,Every_Mth!H829,Every_Mth!H888,Every_Mth!H947,Every_Mth!H1006,Every_Mth!H1065)</f>
        <v>12182.333333333334</v>
      </c>
      <c r="H62" s="53">
        <f>AVERAGE(Every_Mth!H62,Every_Mth!H121,Every_Mth!H180,Every_Mth!H239,Every_Mth!H298,Every_Mth!H357,Every_Mth!H416,Every_Mth!H475,Every_Mth!H534,Every_Mth!H593,Every_Mth!H652,Every_Mth!H711)</f>
        <v>11926.416666666666</v>
      </c>
      <c r="I62" s="53">
        <v>306</v>
      </c>
      <c r="J62" s="53">
        <v>6271</v>
      </c>
      <c r="K62" s="53">
        <v>830</v>
      </c>
      <c r="L62" s="53">
        <v>2311</v>
      </c>
      <c r="M62" s="53"/>
      <c r="N62" s="26"/>
      <c r="O62" s="148">
        <v>96047</v>
      </c>
      <c r="P62" s="148">
        <v>17509</v>
      </c>
      <c r="Q62" s="148">
        <v>25761</v>
      </c>
      <c r="R62" s="148">
        <v>9590</v>
      </c>
      <c r="S62" s="148">
        <v>3661</v>
      </c>
      <c r="T62" s="20">
        <v>0.17600000000000002</v>
      </c>
      <c r="U62" s="53">
        <v>20846.288</v>
      </c>
    </row>
    <row r="63" spans="1:21">
      <c r="A63" s="13" t="s">
        <v>176</v>
      </c>
      <c r="B63" s="14" t="s">
        <v>78</v>
      </c>
      <c r="C63" s="14">
        <v>2012</v>
      </c>
      <c r="D63" s="14" t="s">
        <v>101</v>
      </c>
      <c r="E63" s="53">
        <f>AVERAGE(Every_Mth!G417,Every_Mth!G476,Every_Mth!G535,Every_Mth!G594,Every_Mth!G653,Every_Mth!G712,Every_Mth!G771,Every_Mth!G830,Every_Mth!G889,Every_Mth!G948,Every_Mth!G1007,Every_Mth!G1066)</f>
        <v>4194.666666666667</v>
      </c>
      <c r="F63" s="53">
        <f>AVERAGE(Every_Mth!G63,Every_Mth!G122,Every_Mth!G181,Every_Mth!G240,Every_Mth!G299,Every_Mth!G358,Every_Mth!G417,Every_Mth!G476,Every_Mth!G535,Every_Mth!G594,Every_Mth!G653,Every_Mth!G712)</f>
        <v>4126.083333333333</v>
      </c>
      <c r="G63" s="53">
        <f>AVERAGE(Every_Mth!H417,Every_Mth!H476,Every_Mth!H535,Every_Mth!H594,Every_Mth!H653,Every_Mth!H712,Every_Mth!H771,Every_Mth!H830,Every_Mth!H889,Every_Mth!H948,Every_Mth!H1007,Every_Mth!H1066)</f>
        <v>9737.6666666666661</v>
      </c>
      <c r="H63" s="53">
        <f>AVERAGE(Every_Mth!H63,Every_Mth!H122,Every_Mth!H181,Every_Mth!H240,Every_Mth!H299,Every_Mth!H358,Every_Mth!H417,Every_Mth!H476,Every_Mth!H535,Every_Mth!H594,Every_Mth!H653,Every_Mth!H712)</f>
        <v>9693.5833333333339</v>
      </c>
      <c r="I63" s="53">
        <v>259</v>
      </c>
      <c r="J63" s="53">
        <v>4855</v>
      </c>
      <c r="K63" s="53">
        <v>469</v>
      </c>
      <c r="L63" s="53">
        <v>1161</v>
      </c>
      <c r="M63" s="53"/>
      <c r="N63" s="26"/>
      <c r="O63" s="148">
        <v>63711</v>
      </c>
      <c r="P63" s="148">
        <v>14824</v>
      </c>
      <c r="Q63" s="148">
        <v>15640</v>
      </c>
      <c r="R63" s="148">
        <v>2546</v>
      </c>
      <c r="S63" s="148">
        <v>3057</v>
      </c>
      <c r="T63" s="20">
        <v>0.13900000000000001</v>
      </c>
      <c r="U63" s="53">
        <v>14556.19699118644</v>
      </c>
    </row>
    <row r="64" spans="1:21">
      <c r="A64" s="13" t="s">
        <v>177</v>
      </c>
      <c r="B64" s="14" t="s">
        <v>78</v>
      </c>
      <c r="C64" s="14">
        <v>2012</v>
      </c>
      <c r="D64" s="14" t="s">
        <v>101</v>
      </c>
      <c r="E64" s="53">
        <f>AVERAGE(Every_Mth!G418,Every_Mth!G477,Every_Mth!G536,Every_Mth!G595,Every_Mth!G654,Every_Mth!G713,Every_Mth!G772,Every_Mth!G831,Every_Mth!G890,Every_Mth!G949,Every_Mth!G1008,Every_Mth!G1067)</f>
        <v>789.83333333333337</v>
      </c>
      <c r="F64" s="53">
        <f>AVERAGE(Every_Mth!G64,Every_Mth!G123,Every_Mth!G182,Every_Mth!G241,Every_Mth!G300,Every_Mth!G359,Every_Mth!G418,Every_Mth!G477,Every_Mth!G536,Every_Mth!G595,Every_Mth!G654,Every_Mth!G713)</f>
        <v>774.16666666666663</v>
      </c>
      <c r="G64" s="53">
        <f>AVERAGE(Every_Mth!H418,Every_Mth!H477,Every_Mth!H536,Every_Mth!H595,Every_Mth!H654,Every_Mth!H713,Every_Mth!H772,Every_Mth!H831,Every_Mth!H890,Every_Mth!H949,Every_Mth!H1008,Every_Mth!H1067)</f>
        <v>1577.8333333333333</v>
      </c>
      <c r="H64" s="53">
        <f>AVERAGE(Every_Mth!H64,Every_Mth!H123,Every_Mth!H182,Every_Mth!H241,Every_Mth!H300,Every_Mth!H359,Every_Mth!H418,Every_Mth!H477,Every_Mth!H536,Every_Mth!H595,Every_Mth!H654,Every_Mth!H713)</f>
        <v>1563.3333333333333</v>
      </c>
      <c r="I64" s="53">
        <v>74</v>
      </c>
      <c r="J64" s="53">
        <v>604</v>
      </c>
      <c r="K64" s="53">
        <v>5</v>
      </c>
      <c r="L64" s="53">
        <v>8</v>
      </c>
      <c r="M64" s="53"/>
      <c r="N64" s="26"/>
      <c r="O64" s="148">
        <v>13704</v>
      </c>
      <c r="P64" s="148">
        <v>4397</v>
      </c>
      <c r="Q64" s="148">
        <v>2376</v>
      </c>
      <c r="R64" s="148">
        <v>21</v>
      </c>
      <c r="S64" s="148">
        <v>655</v>
      </c>
      <c r="T64" s="20">
        <v>0.158</v>
      </c>
      <c r="U64" s="53">
        <v>3087.6887005649719</v>
      </c>
    </row>
    <row r="65" spans="1:21">
      <c r="A65" s="13" t="s">
        <v>178</v>
      </c>
      <c r="B65" s="14" t="s">
        <v>77</v>
      </c>
      <c r="C65" s="14">
        <v>2012</v>
      </c>
      <c r="D65" s="14" t="s">
        <v>101</v>
      </c>
      <c r="E65" s="53">
        <f>AVERAGE(Every_Mth!G419,Every_Mth!G478,Every_Mth!G537,Every_Mth!G596,Every_Mth!G655,Every_Mth!G714,Every_Mth!G773,Every_Mth!G832,Every_Mth!G891,Every_Mth!G950,Every_Mth!G1009,Every_Mth!G1068)</f>
        <v>45588.666666666664</v>
      </c>
      <c r="F65" s="53">
        <f>AVERAGE(Every_Mth!G65,Every_Mth!G124,Every_Mth!G183,Every_Mth!G242,Every_Mth!G301,Every_Mth!G360,Every_Mth!G419,Every_Mth!G478,Every_Mth!G537,Every_Mth!G596,Every_Mth!G655,Every_Mth!G714)</f>
        <v>44133.75</v>
      </c>
      <c r="G65" s="53">
        <f>AVERAGE(Every_Mth!H419,Every_Mth!H478,Every_Mth!H537,Every_Mth!H596,Every_Mth!H655,Every_Mth!H714,Every_Mth!H773,Every_Mth!H832,Every_Mth!H891,Every_Mth!H950,Every_Mth!H1009,Every_Mth!H1068)</f>
        <v>113012.66666666667</v>
      </c>
      <c r="H65" s="53">
        <f>AVERAGE(Every_Mth!H65,Every_Mth!H124,Every_Mth!H183,Every_Mth!H242,Every_Mth!H301,Every_Mth!H360,Every_Mth!H419,Every_Mth!H478,Every_Mth!H537,Every_Mth!H596,Every_Mth!H655,Every_Mth!H714)</f>
        <v>110247</v>
      </c>
      <c r="I65" s="53">
        <v>2949</v>
      </c>
      <c r="J65" s="53">
        <v>64076</v>
      </c>
      <c r="K65" s="53">
        <v>8010</v>
      </c>
      <c r="L65" s="53">
        <v>36803</v>
      </c>
      <c r="M65" s="53"/>
      <c r="N65" s="26"/>
      <c r="O65" s="148">
        <v>452135</v>
      </c>
      <c r="P65" s="148">
        <v>64585</v>
      </c>
      <c r="Q65" s="148">
        <v>143994</v>
      </c>
      <c r="R65" s="148">
        <v>60886</v>
      </c>
      <c r="S65" s="148">
        <v>17288</v>
      </c>
      <c r="T65" s="20">
        <v>0.158</v>
      </c>
      <c r="U65" s="53">
        <v>151607.16820745409</v>
      </c>
    </row>
    <row r="66" spans="1:21">
      <c r="A66" s="13" t="s">
        <v>179</v>
      </c>
      <c r="B66" s="14" t="s">
        <v>78</v>
      </c>
      <c r="C66" s="14">
        <v>2012</v>
      </c>
      <c r="D66" s="14" t="s">
        <v>101</v>
      </c>
      <c r="E66" s="53">
        <f>AVERAGE(Every_Mth!G420,Every_Mth!G479,Every_Mth!G538,Every_Mth!G597,Every_Mth!G656,Every_Mth!G715,Every_Mth!G774,Every_Mth!G833,Every_Mth!G892,Every_Mth!G951,Every_Mth!G1010,Every_Mth!G1069)</f>
        <v>2819.6666666666665</v>
      </c>
      <c r="F66" s="53">
        <f>AVERAGE(Every_Mth!G66,Every_Mth!G125,Every_Mth!G184,Every_Mth!G243,Every_Mth!G302,Every_Mth!G361,Every_Mth!G420,Every_Mth!G479,Every_Mth!G538,Every_Mth!G597,Every_Mth!G656,Every_Mth!G715)</f>
        <v>2756.6666666666665</v>
      </c>
      <c r="G66" s="53">
        <f>AVERAGE(Every_Mth!H420,Every_Mth!H479,Every_Mth!H538,Every_Mth!H597,Every_Mth!H656,Every_Mth!H715,Every_Mth!H774,Every_Mth!H833,Every_Mth!H892,Every_Mth!H951,Every_Mth!H1010,Every_Mth!H1069)</f>
        <v>5199.333333333333</v>
      </c>
      <c r="H66" s="53">
        <f>AVERAGE(Every_Mth!H66,Every_Mth!H125,Every_Mth!H184,Every_Mth!H243,Every_Mth!H302,Every_Mth!H361,Every_Mth!H420,Every_Mth!H479,Every_Mth!H538,Every_Mth!H597,Every_Mth!H656,Every_Mth!H715)</f>
        <v>5156.083333333333</v>
      </c>
      <c r="I66" s="53">
        <v>265</v>
      </c>
      <c r="J66" s="53">
        <v>1962</v>
      </c>
      <c r="K66" s="53">
        <v>149</v>
      </c>
      <c r="L66" s="53">
        <v>65</v>
      </c>
      <c r="M66" s="53"/>
      <c r="N66" s="26"/>
      <c r="O66" s="148">
        <v>55033</v>
      </c>
      <c r="P66" s="148">
        <v>17126</v>
      </c>
      <c r="Q66" s="148">
        <v>9453</v>
      </c>
      <c r="R66" s="148">
        <v>653</v>
      </c>
      <c r="S66" s="148">
        <v>1618</v>
      </c>
      <c r="T66" s="20">
        <v>0.11599999999999999</v>
      </c>
      <c r="U66" s="53">
        <v>8975.860277894737</v>
      </c>
    </row>
    <row r="67" spans="1:21">
      <c r="A67" s="13" t="s">
        <v>180</v>
      </c>
      <c r="B67" s="14" t="s">
        <v>77</v>
      </c>
      <c r="C67" s="14">
        <v>2012</v>
      </c>
      <c r="D67" s="14" t="s">
        <v>101</v>
      </c>
      <c r="E67" s="53">
        <f>AVERAGE(Every_Mth!G421,Every_Mth!G480,Every_Mth!G539,Every_Mth!G598,Every_Mth!G657,Every_Mth!G716,Every_Mth!G775,Every_Mth!G834,Every_Mth!G893,Every_Mth!G952,Every_Mth!G1011,Every_Mth!G1070)</f>
        <v>32011.583333333332</v>
      </c>
      <c r="F67" s="53">
        <f>AVERAGE(Every_Mth!G67,Every_Mth!G126,Every_Mth!G185,Every_Mth!G244,Every_Mth!G303,Every_Mth!G362,Every_Mth!G421,Every_Mth!G480,Every_Mth!G539,Every_Mth!G598,Every_Mth!G657,Every_Mth!G716)</f>
        <v>30926.333333333332</v>
      </c>
      <c r="G67" s="53">
        <f>AVERAGE(Every_Mth!H421,Every_Mth!H480,Every_Mth!H539,Every_Mth!H598,Every_Mth!H657,Every_Mth!H716,Every_Mth!H775,Every_Mth!H834,Every_Mth!H893,Every_Mth!H952,Every_Mth!H1011,Every_Mth!H1070)</f>
        <v>66646.916666666672</v>
      </c>
      <c r="H67" s="53">
        <f>AVERAGE(Every_Mth!H67,Every_Mth!H126,Every_Mth!H185,Every_Mth!H244,Every_Mth!H303,Every_Mth!H362,Every_Mth!H421,Every_Mth!H480,Every_Mth!H539,Every_Mth!H598,Every_Mth!H657,Every_Mth!H716)</f>
        <v>65090.833333333336</v>
      </c>
      <c r="I67" s="53">
        <v>2757</v>
      </c>
      <c r="J67" s="53">
        <v>35426</v>
      </c>
      <c r="K67" s="53">
        <v>8035</v>
      </c>
      <c r="L67" s="53">
        <v>23314</v>
      </c>
      <c r="M67" s="53"/>
      <c r="N67" s="26"/>
      <c r="O67" s="148">
        <v>836553</v>
      </c>
      <c r="P67" s="148">
        <v>150596</v>
      </c>
      <c r="Q67" s="148">
        <v>206972</v>
      </c>
      <c r="R67" s="148">
        <v>79320</v>
      </c>
      <c r="S67" s="148">
        <v>14656</v>
      </c>
      <c r="T67" s="20">
        <v>0.09</v>
      </c>
      <c r="U67" s="53">
        <v>105819.89103852196</v>
      </c>
    </row>
    <row r="68" spans="1:21">
      <c r="A68" s="13" t="s">
        <v>181</v>
      </c>
      <c r="B68" s="14" t="s">
        <v>77</v>
      </c>
      <c r="C68" s="14">
        <v>2012</v>
      </c>
      <c r="D68" s="14" t="s">
        <v>101</v>
      </c>
      <c r="E68" s="53">
        <f>AVERAGE(Every_Mth!G422,Every_Mth!G481,Every_Mth!G540,Every_Mth!G599,Every_Mth!G658,Every_Mth!G717,Every_Mth!G776,Every_Mth!G835,Every_Mth!G894,Every_Mth!G953,Every_Mth!G1012,Every_Mth!G1071)</f>
        <v>7839.416666666667</v>
      </c>
      <c r="F68" s="53">
        <f>AVERAGE(Every_Mth!G68,Every_Mth!G127,Every_Mth!G186,Every_Mth!G245,Every_Mth!G304,Every_Mth!G363,Every_Mth!G422,Every_Mth!G481,Every_Mth!G540,Every_Mth!G599,Every_Mth!G658,Every_Mth!G717)</f>
        <v>7708.25</v>
      </c>
      <c r="G68" s="53">
        <f>AVERAGE(Every_Mth!H422,Every_Mth!H481,Every_Mth!H540,Every_Mth!H599,Every_Mth!H658,Every_Mth!H717,Every_Mth!H776,Every_Mth!H835,Every_Mth!H894,Every_Mth!H953,Every_Mth!H1012,Every_Mth!H1071)</f>
        <v>16913.916666666668</v>
      </c>
      <c r="H68" s="53">
        <f>AVERAGE(Every_Mth!H68,Every_Mth!H127,Every_Mth!H186,Every_Mth!H245,Every_Mth!H304,Every_Mth!H363,Every_Mth!H422,Every_Mth!H481,Every_Mth!H540,Every_Mth!H599,Every_Mth!H658,Every_Mth!H717)</f>
        <v>16837.333333333332</v>
      </c>
      <c r="I68" s="53">
        <v>627</v>
      </c>
      <c r="J68" s="53">
        <v>8261</v>
      </c>
      <c r="K68" s="53">
        <v>1070</v>
      </c>
      <c r="L68" s="53">
        <v>4871</v>
      </c>
      <c r="M68" s="53"/>
      <c r="N68" s="26"/>
      <c r="O68" s="148">
        <v>205408</v>
      </c>
      <c r="P68" s="148">
        <v>31294</v>
      </c>
      <c r="Q68" s="148">
        <v>46026</v>
      </c>
      <c r="R68" s="148">
        <v>13923</v>
      </c>
      <c r="S68" s="148">
        <v>5307</v>
      </c>
      <c r="T68" s="20">
        <v>0.115</v>
      </c>
      <c r="U68" s="53">
        <v>44017.736435320767</v>
      </c>
    </row>
    <row r="69" spans="1:21">
      <c r="A69" s="13" t="s">
        <v>182</v>
      </c>
      <c r="B69" s="14" t="s">
        <v>78</v>
      </c>
      <c r="C69" s="14">
        <v>2012</v>
      </c>
      <c r="D69" s="14" t="s">
        <v>101</v>
      </c>
      <c r="E69" s="53">
        <f>AVERAGE(Every_Mth!G423,Every_Mth!G482,Every_Mth!G541,Every_Mth!G600,Every_Mth!G659,Every_Mth!G718,Every_Mth!G777,Every_Mth!G836,Every_Mth!G895,Every_Mth!G954,Every_Mth!G1013,Every_Mth!G1072)</f>
        <v>5717.166666666667</v>
      </c>
      <c r="F69" s="53">
        <f>AVERAGE(Every_Mth!G69,Every_Mth!G128,Every_Mth!G187,Every_Mth!G246,Every_Mth!G305,Every_Mth!G364,Every_Mth!G423,Every_Mth!G482,Every_Mth!G541,Every_Mth!G600,Every_Mth!G659,Every_Mth!G718)</f>
        <v>5702.25</v>
      </c>
      <c r="G69" s="53">
        <f>AVERAGE(Every_Mth!H423,Every_Mth!H482,Every_Mth!H541,Every_Mth!H600,Every_Mth!H659,Every_Mth!H718,Every_Mth!H777,Every_Mth!H836,Every_Mth!H895,Every_Mth!H954,Every_Mth!H1013,Every_Mth!H1072)</f>
        <v>12901.833333333334</v>
      </c>
      <c r="H69" s="53">
        <f>AVERAGE(Every_Mth!H69,Every_Mth!H128,Every_Mth!H187,Every_Mth!H246,Every_Mth!H305,Every_Mth!H364,Every_Mth!H423,Every_Mth!H482,Every_Mth!H541,Every_Mth!H600,Every_Mth!H659,Every_Mth!H718)</f>
        <v>12882</v>
      </c>
      <c r="I69" s="53">
        <v>298</v>
      </c>
      <c r="J69" s="53">
        <v>6360</v>
      </c>
      <c r="K69" s="53">
        <v>644</v>
      </c>
      <c r="L69" s="53">
        <v>1707</v>
      </c>
      <c r="M69" s="53"/>
      <c r="N69" s="26"/>
      <c r="O69" s="148">
        <v>73704</v>
      </c>
      <c r="P69" s="148">
        <v>11463</v>
      </c>
      <c r="Q69" s="148">
        <v>21261</v>
      </c>
      <c r="R69" s="148">
        <v>3903</v>
      </c>
      <c r="S69" s="148">
        <v>3772</v>
      </c>
      <c r="T69" s="20">
        <v>0.16899999999999998</v>
      </c>
      <c r="U69" s="53">
        <v>19439.976620000001</v>
      </c>
    </row>
    <row r="70" spans="1:21">
      <c r="A70" s="56" t="s">
        <v>183</v>
      </c>
      <c r="B70" s="14" t="s">
        <v>66</v>
      </c>
      <c r="C70" s="14">
        <v>2013</v>
      </c>
      <c r="D70" s="14" t="s">
        <v>102</v>
      </c>
      <c r="E70" s="53">
        <f>AVERAGE(Every_Mth!G1073,Every_Mth!G1132,Every_Mth!G1191,Every_Mth!G1250,Every_Mth!G1309,Every_Mth!G1368,Every_Mth!G1427,Every_Mth!G1486,Every_Mth!G1545,Every_Mth!G1604,Every_Mth!G1663,Every_Mth!G1722)</f>
        <v>2003805.8333333333</v>
      </c>
      <c r="F70" s="53">
        <f>AVERAGE(Every_Mth!G719,Every_Mth!G778,Every_Mth!G837,Every_Mth!G896,Every_Mth!G955,Every_Mth!G1014,Every_Mth!G1073,Every_Mth!G1132,Every_Mth!G1191,Every_Mth!G1250,Every_Mth!G1309,Every_Mth!G1368)</f>
        <v>1946340.8333333333</v>
      </c>
      <c r="G70" s="53">
        <f>AVERAGE(Every_Mth!H1073,Every_Mth!H1132,Every_Mth!H1191,Every_Mth!H1250,Every_Mth!H1309,Every_Mth!H1368,Every_Mth!H1427,Every_Mth!H1486,Every_Mth!H1545,Every_Mth!H1604,Every_Mth!H1663,Every_Mth!H1722)</f>
        <v>4331799.083333333</v>
      </c>
      <c r="H70" s="53">
        <f>AVERAGE(Every_Mth!H719,Every_Mth!H778,Every_Mth!H837,Every_Mth!H896,Every_Mth!H955,Every_Mth!H1014,Every_Mth!H1073,Every_Mth!H1132,Every_Mth!H1191,Every_Mth!H1250,Every_Mth!H1309,Every_Mth!H1368)</f>
        <v>4237437.416666667</v>
      </c>
      <c r="I70" s="53">
        <v>176557</v>
      </c>
      <c r="J70" s="53">
        <v>2272684</v>
      </c>
      <c r="K70" s="53">
        <v>341378</v>
      </c>
      <c r="L70" s="53">
        <v>1314549</v>
      </c>
      <c r="M70" s="53"/>
      <c r="N70" s="26"/>
      <c r="O70" s="148">
        <v>38373434</v>
      </c>
      <c r="P70" s="148">
        <v>6838104</v>
      </c>
      <c r="Q70" s="148">
        <v>9224243</v>
      </c>
      <c r="R70" s="148">
        <v>3750293</v>
      </c>
      <c r="S70" s="148">
        <v>1187606</v>
      </c>
      <c r="T70" s="22">
        <v>8.900000000000001E-2</v>
      </c>
      <c r="U70" s="53">
        <v>7166748.6884400006</v>
      </c>
    </row>
    <row r="71" spans="1:21">
      <c r="A71" s="56" t="s">
        <v>184</v>
      </c>
      <c r="B71" s="14" t="s">
        <v>77</v>
      </c>
      <c r="C71" s="14">
        <v>2013</v>
      </c>
      <c r="D71" s="14" t="s">
        <v>102</v>
      </c>
      <c r="E71" s="53">
        <f>AVERAGE(Every_Mth!G1074,Every_Mth!G1133,Every_Mth!G1192,Every_Mth!G1251,Every_Mth!G1310,Every_Mth!G1369,Every_Mth!G1428,Every_Mth!G1487,Every_Mth!G1546,Every_Mth!G1605,Every_Mth!G1664,Every_Mth!G1723)</f>
        <v>64105.666666666664</v>
      </c>
      <c r="F71" s="53">
        <f>AVERAGE(Every_Mth!G720,Every_Mth!G779,Every_Mth!G838,Every_Mth!G897,Every_Mth!G956,Every_Mth!G1015,Every_Mth!G1074,Every_Mth!G1133,Every_Mth!G1192,Every_Mth!G1251,Every_Mth!G1310,Every_Mth!G1369)</f>
        <v>63464.25</v>
      </c>
      <c r="G71" s="53">
        <f>AVERAGE(Every_Mth!H1074,Every_Mth!H1133,Every_Mth!H1192,Every_Mth!H1251,Every_Mth!H1310,Every_Mth!H1369,Every_Mth!H1428,Every_Mth!H1487,Every_Mth!H1546,Every_Mth!H1605,Every_Mth!H1664,Every_Mth!H1723)</f>
        <v>127744.83333333333</v>
      </c>
      <c r="H71" s="53">
        <f>AVERAGE(Every_Mth!H720,Every_Mth!H779,Every_Mth!H838,Every_Mth!H897,Every_Mth!H956,Every_Mth!H1015,Every_Mth!H1074,Every_Mth!H1133,Every_Mth!H1192,Every_Mth!H1251,Every_Mth!H1310,Every_Mth!H1369)</f>
        <v>127163.66666666667</v>
      </c>
      <c r="I71" s="53">
        <v>7267</v>
      </c>
      <c r="J71" s="53">
        <v>63938</v>
      </c>
      <c r="K71" s="53">
        <v>9990</v>
      </c>
      <c r="L71" s="53">
        <v>39263</v>
      </c>
      <c r="M71" s="53"/>
      <c r="N71" s="26"/>
      <c r="O71" s="148">
        <v>1575797</v>
      </c>
      <c r="P71" s="148">
        <v>279128</v>
      </c>
      <c r="Q71" s="148">
        <v>340838</v>
      </c>
      <c r="R71" s="148">
        <v>133681</v>
      </c>
      <c r="S71" s="148">
        <v>48141</v>
      </c>
      <c r="T71" s="22">
        <v>7.2999999999999995E-2</v>
      </c>
      <c r="U71" s="53">
        <v>220033.77107802388</v>
      </c>
    </row>
    <row r="72" spans="1:21">
      <c r="A72" s="56" t="s">
        <v>185</v>
      </c>
      <c r="B72" s="14" t="s">
        <v>78</v>
      </c>
      <c r="C72" s="14">
        <v>2013</v>
      </c>
      <c r="D72" s="14" t="s">
        <v>102</v>
      </c>
      <c r="E72" s="53">
        <f>AVERAGE(Every_Mth!G1075,Every_Mth!G1134,Every_Mth!G1193,Every_Mth!G1252,Every_Mth!G1311,Every_Mth!G1370,Every_Mth!G1429,Every_Mth!G1488,Every_Mth!G1547,Every_Mth!G1606,Every_Mth!G1665,Every_Mth!G1724)</f>
        <v>103.08333333333333</v>
      </c>
      <c r="F72" s="53">
        <f>AVERAGE(Every_Mth!G721,Every_Mth!G780,Every_Mth!G839,Every_Mth!G898,Every_Mth!G957,Every_Mth!G1016,Every_Mth!G1075,Every_Mth!G1134,Every_Mth!G1193,Every_Mth!G1252,Every_Mth!G1311,Every_Mth!G1370)</f>
        <v>88.916666666666671</v>
      </c>
      <c r="G72" s="53">
        <f>AVERAGE(Every_Mth!H1075,Every_Mth!H1134,Every_Mth!H1193,Every_Mth!H1252,Every_Mth!H1311,Every_Mth!H1370,Every_Mth!H1429,Every_Mth!H1488,Every_Mth!H1547,Every_Mth!H1606,Every_Mth!H1665,Every_Mth!H1724)</f>
        <v>172.08333333333334</v>
      </c>
      <c r="H72" s="53">
        <f>AVERAGE(Every_Mth!H721,Every_Mth!H780,Every_Mth!H839,Every_Mth!H898,Every_Mth!H957,Every_Mth!H1016,Every_Mth!H1075,Every_Mth!H1134,Every_Mth!H1193,Every_Mth!H1252,Every_Mth!H1311,Every_Mth!H1370)</f>
        <v>156.91666666666666</v>
      </c>
      <c r="I72" s="53">
        <v>11</v>
      </c>
      <c r="J72" s="53">
        <v>62</v>
      </c>
      <c r="K72" s="53">
        <v>0</v>
      </c>
      <c r="L72" s="53">
        <v>0</v>
      </c>
      <c r="M72" s="53"/>
      <c r="N72" s="26"/>
      <c r="O72" s="148">
        <v>1164</v>
      </c>
      <c r="P72" s="148">
        <v>329</v>
      </c>
      <c r="Q72" s="148">
        <v>235</v>
      </c>
      <c r="R72" s="148">
        <v>25</v>
      </c>
      <c r="S72" s="148">
        <v>42</v>
      </c>
      <c r="T72" s="22">
        <v>9.8000000000000004E-2</v>
      </c>
      <c r="U72" s="53">
        <v>221.78022827041264</v>
      </c>
    </row>
    <row r="73" spans="1:21">
      <c r="A73" s="56" t="s">
        <v>186</v>
      </c>
      <c r="B73" s="14" t="s">
        <v>78</v>
      </c>
      <c r="C73" s="14">
        <v>2013</v>
      </c>
      <c r="D73" s="14" t="s">
        <v>102</v>
      </c>
      <c r="E73" s="53">
        <f>AVERAGE(Every_Mth!G1076,Every_Mth!G1135,Every_Mth!G1194,Every_Mth!G1253,Every_Mth!G1312,Every_Mth!G1371,Every_Mth!G1430,Every_Mth!G1489,Every_Mth!G1548,Every_Mth!G1607,Every_Mth!G1666,Every_Mth!G1725)</f>
        <v>1725.5833333333333</v>
      </c>
      <c r="F73" s="53">
        <f>AVERAGE(Every_Mth!G722,Every_Mth!G781,Every_Mth!G840,Every_Mth!G899,Every_Mth!G958,Every_Mth!G1017,Every_Mth!G1076,Every_Mth!G1135,Every_Mth!G1194,Every_Mth!G1253,Every_Mth!G1312,Every_Mth!G1371)</f>
        <v>1699</v>
      </c>
      <c r="G73" s="53">
        <f>AVERAGE(Every_Mth!H1076,Every_Mth!H1135,Every_Mth!H1194,Every_Mth!H1253,Every_Mth!H1312,Every_Mth!H1371,Every_Mth!H1430,Every_Mth!H1489,Every_Mth!H1548,Every_Mth!H1607,Every_Mth!H1666,Every_Mth!H1725)</f>
        <v>3347.8333333333335</v>
      </c>
      <c r="H73" s="53">
        <f>AVERAGE(Every_Mth!H722,Every_Mth!H781,Every_Mth!H840,Every_Mth!H899,Every_Mth!H958,Every_Mth!H1017,Every_Mth!H1076,Every_Mth!H1135,Every_Mth!H1194,Every_Mth!H1253,Every_Mth!H1312,Every_Mth!H1371)</f>
        <v>3285.75</v>
      </c>
      <c r="I73" s="53">
        <v>194</v>
      </c>
      <c r="J73" s="53">
        <v>1298</v>
      </c>
      <c r="K73" s="53">
        <v>69</v>
      </c>
      <c r="L73" s="53">
        <v>98</v>
      </c>
      <c r="M73" s="53"/>
      <c r="N73" s="26"/>
      <c r="O73" s="148">
        <v>37582</v>
      </c>
      <c r="P73" s="148">
        <v>12428</v>
      </c>
      <c r="Q73" s="148">
        <v>6034</v>
      </c>
      <c r="R73" s="148">
        <v>484</v>
      </c>
      <c r="S73" s="148">
        <v>674</v>
      </c>
      <c r="T73" s="22">
        <v>0.10300000000000001</v>
      </c>
      <c r="U73" s="53">
        <v>4989.423287006146</v>
      </c>
    </row>
    <row r="74" spans="1:21">
      <c r="A74" s="56" t="s">
        <v>187</v>
      </c>
      <c r="B74" s="14" t="s">
        <v>78</v>
      </c>
      <c r="C74" s="14">
        <v>2013</v>
      </c>
      <c r="D74" s="14" t="s">
        <v>102</v>
      </c>
      <c r="E74" s="53">
        <f>AVERAGE(Every_Mth!G1077,Every_Mth!G1136,Every_Mth!G1195,Every_Mth!G1254,Every_Mth!G1313,Every_Mth!G1372,Every_Mth!G1431,Every_Mth!G1490,Every_Mth!G1549,Every_Mth!G1608,Every_Mth!G1667,Every_Mth!G1726)</f>
        <v>15009</v>
      </c>
      <c r="F74" s="53">
        <f>AVERAGE(Every_Mth!G723,Every_Mth!G782,Every_Mth!G841,Every_Mth!G900,Every_Mth!G959,Every_Mth!G1018,Every_Mth!G1077,Every_Mth!G1136,Every_Mth!G1195,Every_Mth!G1254,Every_Mth!G1313,Every_Mth!G1372)</f>
        <v>14614.083333333334</v>
      </c>
      <c r="G74" s="53">
        <f>AVERAGE(Every_Mth!H1077,Every_Mth!H1136,Every_Mth!H1195,Every_Mth!H1254,Every_Mth!H1313,Every_Mth!H1372,Every_Mth!H1431,Every_Mth!H1490,Every_Mth!H1549,Every_Mth!H1608,Every_Mth!H1667,Every_Mth!H1726)</f>
        <v>30429.666666666668</v>
      </c>
      <c r="H74" s="53">
        <f>AVERAGE(Every_Mth!H723,Every_Mth!H782,Every_Mth!H841,Every_Mth!H900,Every_Mth!H959,Every_Mth!H1018,Every_Mth!H1077,Every_Mth!H1136,Every_Mth!H1195,Every_Mth!H1254,Every_Mth!H1313,Every_Mth!H1372)</f>
        <v>30041.5</v>
      </c>
      <c r="I74" s="53">
        <v>1116</v>
      </c>
      <c r="J74" s="53">
        <v>13523</v>
      </c>
      <c r="K74" s="53">
        <v>1063</v>
      </c>
      <c r="L74" s="53">
        <v>2782</v>
      </c>
      <c r="M74" s="53"/>
      <c r="N74" s="26"/>
      <c r="O74" s="148">
        <v>222229</v>
      </c>
      <c r="P74" s="148">
        <v>51289</v>
      </c>
      <c r="Q74" s="148">
        <v>45592</v>
      </c>
      <c r="R74" s="148">
        <v>4375</v>
      </c>
      <c r="S74" s="148">
        <v>10914</v>
      </c>
      <c r="T74" s="22">
        <v>0.10300000000000001</v>
      </c>
      <c r="U74" s="53">
        <v>57536.065457112876</v>
      </c>
    </row>
    <row r="75" spans="1:21">
      <c r="A75" s="56" t="s">
        <v>188</v>
      </c>
      <c r="B75" s="14" t="s">
        <v>78</v>
      </c>
      <c r="C75" s="14">
        <v>2013</v>
      </c>
      <c r="D75" s="14" t="s">
        <v>102</v>
      </c>
      <c r="E75" s="53">
        <f>AVERAGE(Every_Mth!G1078,Every_Mth!G1137,Every_Mth!G1196,Every_Mth!G1255,Every_Mth!G1314,Every_Mth!G1373,Every_Mth!G1432,Every_Mth!G1491,Every_Mth!G1550,Every_Mth!G1609,Every_Mth!G1668,Every_Mth!G1727)</f>
        <v>2623.0833333333335</v>
      </c>
      <c r="F75" s="53">
        <f>AVERAGE(Every_Mth!G724,Every_Mth!G783,Every_Mth!G842,Every_Mth!G901,Every_Mth!G960,Every_Mth!G1019,Every_Mth!G1078,Every_Mth!G1137,Every_Mth!G1196,Every_Mth!G1255,Every_Mth!G1314,Every_Mth!G1373)</f>
        <v>2574.5</v>
      </c>
      <c r="G75" s="53">
        <f>AVERAGE(Every_Mth!H1078,Every_Mth!H1137,Every_Mth!H1196,Every_Mth!H1255,Every_Mth!H1314,Every_Mth!H1373,Every_Mth!H1432,Every_Mth!H1491,Every_Mth!H1550,Every_Mth!H1609,Every_Mth!H1668,Every_Mth!H1727)</f>
        <v>5001.75</v>
      </c>
      <c r="H75" s="53">
        <f>AVERAGE(Every_Mth!H724,Every_Mth!H783,Every_Mth!H842,Every_Mth!H901,Every_Mth!H960,Every_Mth!H1019,Every_Mth!H1078,Every_Mth!H1137,Every_Mth!H1196,Every_Mth!H1255,Every_Mth!H1314,Every_Mth!H1373)</f>
        <v>4973.166666666667</v>
      </c>
      <c r="I75" s="53">
        <v>322</v>
      </c>
      <c r="J75" s="53">
        <v>1808</v>
      </c>
      <c r="K75" s="53">
        <v>103</v>
      </c>
      <c r="L75" s="53">
        <v>134</v>
      </c>
      <c r="M75" s="53"/>
      <c r="N75" s="26"/>
      <c r="O75" s="148">
        <v>45116</v>
      </c>
      <c r="P75" s="148">
        <v>15204</v>
      </c>
      <c r="Q75" s="148">
        <v>7991</v>
      </c>
      <c r="R75" s="148">
        <v>410</v>
      </c>
      <c r="S75" s="148">
        <v>1043</v>
      </c>
      <c r="T75" s="22">
        <v>0.1</v>
      </c>
      <c r="U75" s="53">
        <v>6021.9586353819141</v>
      </c>
    </row>
    <row r="76" spans="1:21">
      <c r="A76" s="56" t="s">
        <v>189</v>
      </c>
      <c r="B76" s="14" t="s">
        <v>78</v>
      </c>
      <c r="C76" s="14">
        <v>2013</v>
      </c>
      <c r="D76" s="14" t="s">
        <v>102</v>
      </c>
      <c r="E76" s="53">
        <f>AVERAGE(Every_Mth!G1079,Every_Mth!G1138,Every_Mth!G1197,Every_Mth!G1256,Every_Mth!G1315,Every_Mth!G1374,Every_Mth!G1433,Every_Mth!G1492,Every_Mth!G1551,Every_Mth!G1610,Every_Mth!G1669,Every_Mth!G1728)</f>
        <v>721.58333333333337</v>
      </c>
      <c r="F76" s="53">
        <f>AVERAGE(Every_Mth!G725,Every_Mth!G784,Every_Mth!G843,Every_Mth!G902,Every_Mth!G961,Every_Mth!G1020,Every_Mth!G1079,Every_Mth!G1138,Every_Mth!G1197,Every_Mth!G1256,Every_Mth!G1315,Every_Mth!G1374)</f>
        <v>712.41666666666663</v>
      </c>
      <c r="G76" s="53">
        <f>AVERAGE(Every_Mth!H1079,Every_Mth!H1138,Every_Mth!H1197,Every_Mth!H1256,Every_Mth!H1315,Every_Mth!H1374,Every_Mth!H1433,Every_Mth!H1492,Every_Mth!H1551,Every_Mth!H1610,Every_Mth!H1669,Every_Mth!H1728)</f>
        <v>1724.25</v>
      </c>
      <c r="H76" s="53">
        <f>AVERAGE(Every_Mth!H725,Every_Mth!H784,Every_Mth!H843,Every_Mth!H902,Every_Mth!H961,Every_Mth!H1020,Every_Mth!H1079,Every_Mth!H1138,Every_Mth!H1197,Every_Mth!H1256,Every_Mth!H1315,Every_Mth!H1374)</f>
        <v>1741.3333333333333</v>
      </c>
      <c r="I76" s="53">
        <v>72</v>
      </c>
      <c r="J76" s="53">
        <v>1032</v>
      </c>
      <c r="K76" s="53">
        <v>164</v>
      </c>
      <c r="L76" s="53">
        <v>553</v>
      </c>
      <c r="M76" s="53"/>
      <c r="N76" s="26"/>
      <c r="O76" s="148">
        <v>21972</v>
      </c>
      <c r="P76" s="148">
        <v>4009</v>
      </c>
      <c r="Q76" s="148">
        <v>6223</v>
      </c>
      <c r="R76" s="148">
        <v>2986</v>
      </c>
      <c r="S76" s="148">
        <v>564</v>
      </c>
      <c r="T76" s="22">
        <v>0.19</v>
      </c>
      <c r="U76" s="53">
        <v>3770.9613185430462</v>
      </c>
    </row>
    <row r="77" spans="1:21">
      <c r="A77" s="56" t="s">
        <v>190</v>
      </c>
      <c r="B77" s="14" t="s">
        <v>77</v>
      </c>
      <c r="C77" s="14">
        <v>2013</v>
      </c>
      <c r="D77" s="14" t="s">
        <v>102</v>
      </c>
      <c r="E77" s="53">
        <f>AVERAGE(Every_Mth!G1080,Every_Mth!G1139,Every_Mth!G1198,Every_Mth!G1257,Every_Mth!G1316,Every_Mth!G1375,Every_Mth!G1434,Every_Mth!G1493,Every_Mth!G1552,Every_Mth!G1611,Every_Mth!G1670,Every_Mth!G1729)</f>
        <v>34146.583333333336</v>
      </c>
      <c r="F77" s="53">
        <f>AVERAGE(Every_Mth!G726,Every_Mth!G785,Every_Mth!G844,Every_Mth!G903,Every_Mth!G962,Every_Mth!G1021,Every_Mth!G1080,Every_Mth!G1139,Every_Mth!G1198,Every_Mth!G1257,Every_Mth!G1316,Every_Mth!G1375)</f>
        <v>33275.5</v>
      </c>
      <c r="G77" s="53">
        <f>AVERAGE(Every_Mth!H1080,Every_Mth!H1139,Every_Mth!H1198,Every_Mth!H1257,Every_Mth!H1316,Every_Mth!H1375,Every_Mth!H1434,Every_Mth!H1493,Every_Mth!H1552,Every_Mth!H1611,Every_Mth!H1670,Every_Mth!H1729)</f>
        <v>70943.166666666672</v>
      </c>
      <c r="H77" s="53">
        <f>AVERAGE(Every_Mth!H726,Every_Mth!H785,Every_Mth!H844,Every_Mth!H903,Every_Mth!H962,Every_Mth!H1021,Every_Mth!H1080,Every_Mth!H1139,Every_Mth!H1198,Every_Mth!H1257,Every_Mth!H1316,Every_Mth!H1375)</f>
        <v>69084.166666666672</v>
      </c>
      <c r="I77" s="53">
        <v>3064</v>
      </c>
      <c r="J77" s="53">
        <v>36829</v>
      </c>
      <c r="K77" s="53">
        <v>5449</v>
      </c>
      <c r="L77" s="53">
        <v>15787</v>
      </c>
      <c r="M77" s="53"/>
      <c r="N77" s="26"/>
      <c r="O77" s="148">
        <v>1089656</v>
      </c>
      <c r="P77" s="148">
        <v>217528</v>
      </c>
      <c r="Q77" s="148">
        <v>254300</v>
      </c>
      <c r="R77" s="148">
        <v>66244</v>
      </c>
      <c r="S77" s="148">
        <v>24041</v>
      </c>
      <c r="T77" s="22">
        <v>7.4999999999999997E-2</v>
      </c>
      <c r="U77" s="53">
        <v>145292.77955832132</v>
      </c>
    </row>
    <row r="78" spans="1:21">
      <c r="A78" s="56" t="s">
        <v>191</v>
      </c>
      <c r="B78" s="14" t="s">
        <v>78</v>
      </c>
      <c r="C78" s="14">
        <v>2013</v>
      </c>
      <c r="D78" s="14" t="s">
        <v>102</v>
      </c>
      <c r="E78" s="53">
        <f>AVERAGE(Every_Mth!G1081,Every_Mth!G1140,Every_Mth!G1199,Every_Mth!G1258,Every_Mth!G1317,Every_Mth!G1376,Every_Mth!G1435,Every_Mth!G1494,Every_Mth!G1553,Every_Mth!G1612,Every_Mth!G1671,Every_Mth!G1730)</f>
        <v>2513.5833333333335</v>
      </c>
      <c r="F78" s="53">
        <f>AVERAGE(Every_Mth!G727,Every_Mth!G786,Every_Mth!G845,Every_Mth!G904,Every_Mth!G963,Every_Mth!G1022,Every_Mth!G1081,Every_Mth!G1140,Every_Mth!G1199,Every_Mth!G1258,Every_Mth!G1317,Every_Mth!G1376)</f>
        <v>2526.0833333333335</v>
      </c>
      <c r="G78" s="53">
        <f>AVERAGE(Every_Mth!H1081,Every_Mth!H1140,Every_Mth!H1199,Every_Mth!H1258,Every_Mth!H1317,Every_Mth!H1376,Every_Mth!H1435,Every_Mth!H1494,Every_Mth!H1553,Every_Mth!H1612,Every_Mth!H1671,Every_Mth!H1730)</f>
        <v>5137.083333333333</v>
      </c>
      <c r="H78" s="53">
        <f>AVERAGE(Every_Mth!H727,Every_Mth!H786,Every_Mth!H845,Every_Mth!H904,Every_Mth!H963,Every_Mth!H1022,Every_Mth!H1081,Every_Mth!H1140,Every_Mth!H1199,Every_Mth!H1258,Every_Mth!H1317,Every_Mth!H1376)</f>
        <v>5129.833333333333</v>
      </c>
      <c r="I78" s="53">
        <v>193</v>
      </c>
      <c r="J78" s="53">
        <v>2218</v>
      </c>
      <c r="K78" s="53">
        <v>167</v>
      </c>
      <c r="L78" s="53">
        <v>262</v>
      </c>
      <c r="M78" s="53"/>
      <c r="N78" s="26"/>
      <c r="O78" s="148">
        <v>27543</v>
      </c>
      <c r="P78" s="148">
        <v>6139</v>
      </c>
      <c r="Q78" s="148">
        <v>5946</v>
      </c>
      <c r="R78" s="148">
        <v>733</v>
      </c>
      <c r="S78" s="148">
        <v>1817</v>
      </c>
      <c r="T78" s="22">
        <v>0.11800000000000001</v>
      </c>
      <c r="U78" s="53">
        <v>5923.4791235641733</v>
      </c>
    </row>
    <row r="79" spans="1:21">
      <c r="A79" s="56" t="s">
        <v>192</v>
      </c>
      <c r="B79" s="14" t="s">
        <v>78</v>
      </c>
      <c r="C79" s="14">
        <v>2013</v>
      </c>
      <c r="D79" s="14" t="s">
        <v>102</v>
      </c>
      <c r="E79" s="53">
        <f>AVERAGE(Every_Mth!G1082,Every_Mth!G1141,Every_Mth!G1200,Every_Mth!G1259,Every_Mth!G1318,Every_Mth!G1377,Every_Mth!G1436,Every_Mth!G1495,Every_Mth!G1554,Every_Mth!G1613,Every_Mth!G1672,Every_Mth!G1731)</f>
        <v>6528.083333333333</v>
      </c>
      <c r="F79" s="53">
        <f>AVERAGE(Every_Mth!G728,Every_Mth!G787,Every_Mth!G846,Every_Mth!G905,Every_Mth!G964,Every_Mth!G1023,Every_Mth!G1082,Every_Mth!G1141,Every_Mth!G1200,Every_Mth!G1259,Every_Mth!G1318,Every_Mth!G1377)</f>
        <v>6369.666666666667</v>
      </c>
      <c r="G79" s="53">
        <f>AVERAGE(Every_Mth!H1082,Every_Mth!H1141,Every_Mth!H1200,Every_Mth!H1259,Every_Mth!H1318,Every_Mth!H1377,Every_Mth!H1436,Every_Mth!H1495,Every_Mth!H1554,Every_Mth!H1613,Every_Mth!H1672,Every_Mth!H1731)</f>
        <v>11952.25</v>
      </c>
      <c r="H79" s="53">
        <f>AVERAGE(Every_Mth!H728,Every_Mth!H787,Every_Mth!H846,Every_Mth!H905,Every_Mth!H964,Every_Mth!H1023,Every_Mth!H1082,Every_Mth!H1141,Every_Mth!H1200,Every_Mth!H1259,Every_Mth!H1318,Every_Mth!H1377)</f>
        <v>11787</v>
      </c>
      <c r="I79" s="53">
        <v>732</v>
      </c>
      <c r="J79" s="53">
        <v>4716</v>
      </c>
      <c r="K79" s="53">
        <v>417</v>
      </c>
      <c r="L79" s="53">
        <v>882</v>
      </c>
      <c r="M79" s="53"/>
      <c r="N79" s="26"/>
      <c r="O79" s="148">
        <v>182280</v>
      </c>
      <c r="P79" s="148">
        <v>45482</v>
      </c>
      <c r="Q79" s="148">
        <v>38499</v>
      </c>
      <c r="R79" s="148">
        <v>3580</v>
      </c>
      <c r="S79" s="148">
        <v>2850</v>
      </c>
      <c r="T79" s="22">
        <v>8.5000000000000006E-2</v>
      </c>
      <c r="U79" s="53">
        <v>26641.383595184743</v>
      </c>
    </row>
    <row r="80" spans="1:21">
      <c r="A80" s="13" t="s">
        <v>134</v>
      </c>
      <c r="B80" s="14" t="s">
        <v>77</v>
      </c>
      <c r="C80" s="14">
        <v>2013</v>
      </c>
      <c r="D80" s="14" t="s">
        <v>102</v>
      </c>
      <c r="E80" s="53">
        <f>AVERAGE(Every_Mth!G1083,Every_Mth!G1142,Every_Mth!G1201,Every_Mth!G1260,Every_Mth!G1319,Every_Mth!G1378,Every_Mth!G1437,Every_Mth!G1496,Every_Mth!G1555,Every_Mth!G1614,Every_Mth!G1673,Every_Mth!G1732)</f>
        <v>94385.833333333328</v>
      </c>
      <c r="F80" s="53">
        <f>AVERAGE(Every_Mth!G729,Every_Mth!G788,Every_Mth!G847,Every_Mth!G906,Every_Mth!G965,Every_Mth!G1024,Every_Mth!G1083,Every_Mth!G1142,Every_Mth!G1201,Every_Mth!G1260,Every_Mth!G1319,Every_Mth!G1378)</f>
        <v>91823.916666666672</v>
      </c>
      <c r="G80" s="53">
        <f>AVERAGE(Every_Mth!H1083,Every_Mth!H1142,Every_Mth!H1201,Every_Mth!H1260,Every_Mth!H1319,Every_Mth!H1378,Every_Mth!H1437,Every_Mth!H1496,Every_Mth!H1555,Every_Mth!H1614,Every_Mth!H1673,Every_Mth!H1732)</f>
        <v>225117.91666666666</v>
      </c>
      <c r="H80" s="53">
        <f>AVERAGE(Every_Mth!H729,Every_Mth!H788,Every_Mth!H847,Every_Mth!H906,Every_Mth!H965,Every_Mth!H1024,Every_Mth!H1083,Every_Mth!H1142,Every_Mth!H1201,Every_Mth!H1260,Every_Mth!H1319,Every_Mth!H1378)</f>
        <v>220594.08333333334</v>
      </c>
      <c r="I80" s="53">
        <v>5364</v>
      </c>
      <c r="J80" s="53">
        <v>123609</v>
      </c>
      <c r="K80" s="53">
        <v>14216</v>
      </c>
      <c r="L80" s="53">
        <v>59175</v>
      </c>
      <c r="M80" s="53"/>
      <c r="N80" s="26"/>
      <c r="O80" s="148">
        <v>959506</v>
      </c>
      <c r="P80" s="148">
        <v>147427</v>
      </c>
      <c r="Q80" s="148">
        <v>277393</v>
      </c>
      <c r="R80" s="148">
        <v>108885</v>
      </c>
      <c r="S80" s="148">
        <v>40774</v>
      </c>
      <c r="T80" s="22">
        <v>0.13200000000000001</v>
      </c>
      <c r="U80" s="53">
        <v>280018.27925108594</v>
      </c>
    </row>
    <row r="81" spans="1:21">
      <c r="A81" s="13" t="s">
        <v>135</v>
      </c>
      <c r="B81" s="14" t="s">
        <v>78</v>
      </c>
      <c r="C81" s="14">
        <v>2013</v>
      </c>
      <c r="D81" s="14" t="s">
        <v>102</v>
      </c>
      <c r="E81" s="53">
        <f>AVERAGE(Every_Mth!G1084,Every_Mth!G1143,Every_Mth!G1202,Every_Mth!G1261,Every_Mth!G1320,Every_Mth!G1379,Every_Mth!G1438,Every_Mth!G1497,Every_Mth!G1556,Every_Mth!G1615,Every_Mth!G1674,Every_Mth!G1733)</f>
        <v>1458.8333333333333</v>
      </c>
      <c r="F81" s="53">
        <f>AVERAGE(Every_Mth!G730,Every_Mth!G789,Every_Mth!G848,Every_Mth!G907,Every_Mth!G966,Every_Mth!G1025,Every_Mth!G1084,Every_Mth!G1143,Every_Mth!G1202,Every_Mth!G1261,Every_Mth!G1320,Every_Mth!G1379)</f>
        <v>1424.5</v>
      </c>
      <c r="G81" s="53">
        <f>AVERAGE(Every_Mth!H1084,Every_Mth!H1143,Every_Mth!H1202,Every_Mth!H1261,Every_Mth!H1320,Every_Mth!H1379,Every_Mth!H1438,Every_Mth!H1497,Every_Mth!H1556,Every_Mth!H1615,Every_Mth!H1674,Every_Mth!H1733)</f>
        <v>3590.4166666666665</v>
      </c>
      <c r="H81" s="53">
        <f>AVERAGE(Every_Mth!H730,Every_Mth!H789,Every_Mth!H848,Every_Mth!H907,Every_Mth!H966,Every_Mth!H1025,Every_Mth!H1084,Every_Mth!H1143,Every_Mth!H1202,Every_Mth!H1261,Every_Mth!H1320,Every_Mth!H1379)</f>
        <v>3534.0833333333335</v>
      </c>
      <c r="I81" s="53">
        <v>113</v>
      </c>
      <c r="J81" s="53">
        <v>1985</v>
      </c>
      <c r="K81" s="53">
        <v>237</v>
      </c>
      <c r="L81" s="53">
        <v>739</v>
      </c>
      <c r="M81" s="53"/>
      <c r="N81" s="26"/>
      <c r="O81" s="148">
        <v>28684</v>
      </c>
      <c r="P81" s="148">
        <v>5704</v>
      </c>
      <c r="Q81" s="148">
        <v>7682</v>
      </c>
      <c r="R81" s="148">
        <v>2638</v>
      </c>
      <c r="S81" s="148">
        <v>1136</v>
      </c>
      <c r="T81" s="22">
        <v>0.121</v>
      </c>
      <c r="U81" s="53">
        <v>6195.8077667108173</v>
      </c>
    </row>
    <row r="82" spans="1:21">
      <c r="A82" s="13" t="s">
        <v>136</v>
      </c>
      <c r="B82" s="14" t="s">
        <v>78</v>
      </c>
      <c r="C82" s="14">
        <v>2013</v>
      </c>
      <c r="D82" s="14" t="s">
        <v>102</v>
      </c>
      <c r="E82" s="53">
        <f>AVERAGE(Every_Mth!G1085,Every_Mth!G1144,Every_Mth!G1203,Every_Mth!G1262,Every_Mth!G1321,Every_Mth!G1380,Every_Mth!G1439,Every_Mth!G1498,Every_Mth!G1557,Every_Mth!G1616,Every_Mth!G1675,Every_Mth!G1734)</f>
        <v>9335.8333333333339</v>
      </c>
      <c r="F82" s="53">
        <f>AVERAGE(Every_Mth!G731,Every_Mth!G790,Every_Mth!G849,Every_Mth!G908,Every_Mth!G967,Every_Mth!G1026,Every_Mth!G1085,Every_Mth!G1144,Every_Mth!G1203,Every_Mth!G1262,Every_Mth!G1321,Every_Mth!G1380)</f>
        <v>8652.5</v>
      </c>
      <c r="G82" s="53">
        <f>AVERAGE(Every_Mth!H1085,Every_Mth!H1144,Every_Mth!H1203,Every_Mth!H1262,Every_Mth!H1321,Every_Mth!H1380,Every_Mth!H1439,Every_Mth!H1498,Every_Mth!H1557,Every_Mth!H1616,Every_Mth!H1675,Every_Mth!H1734)</f>
        <v>17294.166666666668</v>
      </c>
      <c r="H82" s="53">
        <f>AVERAGE(Every_Mth!H731,Every_Mth!H790,Every_Mth!H849,Every_Mth!H908,Every_Mth!H967,Every_Mth!H1026,Every_Mth!H1085,Every_Mth!H1144,Every_Mth!H1203,Every_Mth!H1262,Every_Mth!H1321,Every_Mth!H1380)</f>
        <v>16223.75</v>
      </c>
      <c r="I82" s="53">
        <v>695</v>
      </c>
      <c r="J82" s="53">
        <v>7000</v>
      </c>
      <c r="K82" s="53">
        <v>684</v>
      </c>
      <c r="L82" s="53">
        <v>886</v>
      </c>
      <c r="M82" s="53"/>
      <c r="N82" s="26"/>
      <c r="O82" s="148">
        <v>134923</v>
      </c>
      <c r="P82" s="148">
        <v>29972</v>
      </c>
      <c r="Q82" s="148">
        <v>27424</v>
      </c>
      <c r="R82" s="148">
        <v>2347</v>
      </c>
      <c r="S82" s="148">
        <v>5607</v>
      </c>
      <c r="T82" s="22">
        <v>8.199999999999999E-2</v>
      </c>
      <c r="U82" s="53">
        <v>34042.682734056158</v>
      </c>
    </row>
    <row r="83" spans="1:21">
      <c r="A83" s="13" t="s">
        <v>137</v>
      </c>
      <c r="B83" s="14" t="s">
        <v>78</v>
      </c>
      <c r="C83" s="14">
        <v>2013</v>
      </c>
      <c r="D83" s="14" t="s">
        <v>102</v>
      </c>
      <c r="E83" s="53">
        <f>AVERAGE(Every_Mth!G1086,Every_Mth!G1145,Every_Mth!G1204,Every_Mth!G1263,Every_Mth!G1322,Every_Mth!G1381,Every_Mth!G1440,Every_Mth!G1499,Every_Mth!G1558,Every_Mth!G1617,Every_Mth!G1676,Every_Mth!G1735)</f>
        <v>15083.083333333334</v>
      </c>
      <c r="F83" s="53">
        <f>AVERAGE(Every_Mth!G732,Every_Mth!G791,Every_Mth!G850,Every_Mth!G909,Every_Mth!G968,Every_Mth!G1027,Every_Mth!G1086,Every_Mth!G1145,Every_Mth!G1204,Every_Mth!G1263,Every_Mth!G1322,Every_Mth!G1381)</f>
        <v>14566.916666666666</v>
      </c>
      <c r="G83" s="53">
        <f>AVERAGE(Every_Mth!H1086,Every_Mth!H1145,Every_Mth!H1204,Every_Mth!H1263,Every_Mth!H1322,Every_Mth!H1381,Every_Mth!H1440,Every_Mth!H1499,Every_Mth!H1558,Every_Mth!H1617,Every_Mth!H1676,Every_Mth!H1735)</f>
        <v>38081.666666666664</v>
      </c>
      <c r="H83" s="53">
        <f>AVERAGE(Every_Mth!H732,Every_Mth!H791,Every_Mth!H850,Every_Mth!H909,Every_Mth!H968,Every_Mth!H1027,Every_Mth!H1086,Every_Mth!H1145,Every_Mth!H1204,Every_Mth!H1263,Every_Mth!H1322,Every_Mth!H1381)</f>
        <v>37016.166666666664</v>
      </c>
      <c r="I83" s="53">
        <v>1738</v>
      </c>
      <c r="J83" s="53">
        <v>19291</v>
      </c>
      <c r="K83" s="53">
        <v>1028</v>
      </c>
      <c r="L83" s="53">
        <v>19370</v>
      </c>
      <c r="M83" s="53"/>
      <c r="N83" s="26"/>
      <c r="O83" s="148">
        <v>180300</v>
      </c>
      <c r="P83" s="148">
        <v>28632</v>
      </c>
      <c r="Q83" s="148">
        <v>52883</v>
      </c>
      <c r="R83" s="148">
        <v>32195</v>
      </c>
      <c r="S83" s="148">
        <v>10276</v>
      </c>
      <c r="T83" s="22">
        <v>0.249</v>
      </c>
      <c r="U83" s="53">
        <v>44789.88102315415</v>
      </c>
    </row>
    <row r="84" spans="1:21">
      <c r="A84" s="13" t="s">
        <v>138</v>
      </c>
      <c r="B84" s="14" t="s">
        <v>78</v>
      </c>
      <c r="C84" s="14">
        <v>2013</v>
      </c>
      <c r="D84" s="14" t="s">
        <v>102</v>
      </c>
      <c r="E84" s="53">
        <f>AVERAGE(Every_Mth!G1087,Every_Mth!G1146,Every_Mth!G1205,Every_Mth!G1264,Every_Mth!G1323,Every_Mth!G1382,Every_Mth!G1441,Every_Mth!G1500,Every_Mth!G1559,Every_Mth!G1618,Every_Mth!G1677,Every_Mth!G1736)</f>
        <v>1047.1666666666667</v>
      </c>
      <c r="F84" s="53">
        <f>AVERAGE(Every_Mth!G733,Every_Mth!G792,Every_Mth!G851,Every_Mth!G910,Every_Mth!G969,Every_Mth!G1028,Every_Mth!G1087,Every_Mth!G1146,Every_Mth!G1205,Every_Mth!G1264,Every_Mth!G1323,Every_Mth!G1382)</f>
        <v>1019.0833333333334</v>
      </c>
      <c r="G84" s="53">
        <f>AVERAGE(Every_Mth!H1087,Every_Mth!H1146,Every_Mth!H1205,Every_Mth!H1264,Every_Mth!H1323,Every_Mth!H1382,Every_Mth!H1441,Every_Mth!H1500,Every_Mth!H1559,Every_Mth!H1618,Every_Mth!H1677,Every_Mth!H1736)</f>
        <v>2118</v>
      </c>
      <c r="H84" s="53">
        <f>AVERAGE(Every_Mth!H733,Every_Mth!H792,Every_Mth!H851,Every_Mth!H910,Every_Mth!H969,Every_Mth!H1028,Every_Mth!H1087,Every_Mth!H1146,Every_Mth!H1205,Every_Mth!H1264,Every_Mth!H1323,Every_Mth!H1382)</f>
        <v>2052.3333333333335</v>
      </c>
      <c r="I84" s="53">
        <v>137</v>
      </c>
      <c r="J84" s="53">
        <v>964</v>
      </c>
      <c r="K84" s="53">
        <v>103</v>
      </c>
      <c r="L84" s="53">
        <v>327</v>
      </c>
      <c r="M84" s="53"/>
      <c r="N84" s="26"/>
      <c r="O84" s="148">
        <v>18585</v>
      </c>
      <c r="P84" s="148">
        <v>5260</v>
      </c>
      <c r="Q84" s="148">
        <v>3867</v>
      </c>
      <c r="R84" s="148">
        <v>532</v>
      </c>
      <c r="S84" s="148">
        <v>407</v>
      </c>
      <c r="T84" s="22">
        <v>7.9000000000000001E-2</v>
      </c>
      <c r="U84" s="53">
        <v>2765.882007287094</v>
      </c>
    </row>
    <row r="85" spans="1:21">
      <c r="A85" s="13" t="s">
        <v>139</v>
      </c>
      <c r="B85" s="14" t="s">
        <v>78</v>
      </c>
      <c r="C85" s="14">
        <v>2013</v>
      </c>
      <c r="D85" s="14" t="s">
        <v>102</v>
      </c>
      <c r="E85" s="53">
        <f>AVERAGE(Every_Mth!G1088,Every_Mth!G1147,Every_Mth!G1206,Every_Mth!G1265,Every_Mth!G1324,Every_Mth!G1383,Every_Mth!G1442,Every_Mth!G1501,Every_Mth!G1560,Every_Mth!G1619,Every_Mth!G1678,Every_Mth!G1737)</f>
        <v>60340.333333333336</v>
      </c>
      <c r="F85" s="53">
        <f>AVERAGE(Every_Mth!G734,Every_Mth!G793,Every_Mth!G852,Every_Mth!G911,Every_Mth!G970,Every_Mth!G1029,Every_Mth!G1088,Every_Mth!G1147,Every_Mth!G1206,Every_Mth!G1265,Every_Mth!G1324,Every_Mth!G1383)</f>
        <v>59492.25</v>
      </c>
      <c r="G85" s="53">
        <f>AVERAGE(Every_Mth!H1088,Every_Mth!H1147,Every_Mth!H1206,Every_Mth!H1265,Every_Mth!H1324,Every_Mth!H1383,Every_Mth!H1442,Every_Mth!H1501,Every_Mth!H1560,Every_Mth!H1619,Every_Mth!H1678,Every_Mth!H1737)</f>
        <v>145892.58333333334</v>
      </c>
      <c r="H85" s="53">
        <f>AVERAGE(Every_Mth!H734,Every_Mth!H793,Every_Mth!H852,Every_Mth!H911,Every_Mth!H970,Every_Mth!H1029,Every_Mth!H1088,Every_Mth!H1147,Every_Mth!H1206,Every_Mth!H1265,Every_Mth!H1324,Every_Mth!H1383)</f>
        <v>144286.33333333334</v>
      </c>
      <c r="I85" s="53">
        <v>3983</v>
      </c>
      <c r="J85" s="53">
        <v>84978</v>
      </c>
      <c r="K85" s="53">
        <v>10703</v>
      </c>
      <c r="L85" s="53">
        <v>37191</v>
      </c>
      <c r="M85" s="53"/>
      <c r="N85" s="26"/>
      <c r="O85" s="148">
        <v>868594</v>
      </c>
      <c r="P85" s="148">
        <v>122646</v>
      </c>
      <c r="Q85" s="148">
        <v>255255</v>
      </c>
      <c r="R85" s="148">
        <v>88100</v>
      </c>
      <c r="S85" s="148">
        <v>31384</v>
      </c>
      <c r="T85" s="22">
        <v>0.11699999999999999</v>
      </c>
      <c r="U85" s="53">
        <v>224185.42553944077</v>
      </c>
    </row>
    <row r="86" spans="1:21">
      <c r="A86" s="13" t="s">
        <v>140</v>
      </c>
      <c r="B86" s="14" t="s">
        <v>78</v>
      </c>
      <c r="C86" s="14">
        <v>2013</v>
      </c>
      <c r="D86" s="14" t="s">
        <v>102</v>
      </c>
      <c r="E86" s="53">
        <f>AVERAGE(Every_Mth!G1089,Every_Mth!G1148,Every_Mth!G1207,Every_Mth!G1266,Every_Mth!G1325,Every_Mth!G1384,Every_Mth!G1443,Every_Mth!G1502,Every_Mth!G1561,Every_Mth!G1620,Every_Mth!G1679,Every_Mth!G1738)</f>
        <v>10014.666666666666</v>
      </c>
      <c r="F86" s="53">
        <f>AVERAGE(Every_Mth!G735,Every_Mth!G794,Every_Mth!G853,Every_Mth!G912,Every_Mth!G971,Every_Mth!G1030,Every_Mth!G1089,Every_Mth!G1148,Every_Mth!G1207,Every_Mth!G1266,Every_Mth!G1325,Every_Mth!G1384)</f>
        <v>9914</v>
      </c>
      <c r="G86" s="53">
        <f>AVERAGE(Every_Mth!H1089,Every_Mth!H1148,Every_Mth!H1207,Every_Mth!H1266,Every_Mth!H1325,Every_Mth!H1384,Every_Mth!H1443,Every_Mth!H1502,Every_Mth!H1561,Every_Mth!H1620,Every_Mth!H1679,Every_Mth!H1738)</f>
        <v>23718.166666666668</v>
      </c>
      <c r="H86" s="53">
        <f>AVERAGE(Every_Mth!H735,Every_Mth!H794,Every_Mth!H853,Every_Mth!H912,Every_Mth!H971,Every_Mth!H1030,Every_Mth!H1089,Every_Mth!H1148,Every_Mth!H1207,Every_Mth!H1266,Every_Mth!H1325,Every_Mth!H1384)</f>
        <v>23489.416666666668</v>
      </c>
      <c r="I86" s="53">
        <v>652</v>
      </c>
      <c r="J86" s="53">
        <v>12892</v>
      </c>
      <c r="K86" s="53">
        <v>1396</v>
      </c>
      <c r="L86" s="53">
        <v>5451</v>
      </c>
      <c r="M86" s="53"/>
      <c r="N86" s="26"/>
      <c r="O86" s="148">
        <v>150276</v>
      </c>
      <c r="P86" s="148">
        <v>19553</v>
      </c>
      <c r="Q86" s="148">
        <v>44622</v>
      </c>
      <c r="R86" s="148">
        <v>14426</v>
      </c>
      <c r="S86" s="148">
        <v>4659</v>
      </c>
      <c r="T86" s="22">
        <v>0.13500000000000001</v>
      </c>
      <c r="U86" s="53">
        <v>34890.974007600598</v>
      </c>
    </row>
    <row r="87" spans="1:21">
      <c r="A87" s="13" t="s">
        <v>141</v>
      </c>
      <c r="B87" s="14" t="s">
        <v>78</v>
      </c>
      <c r="C87" s="14">
        <v>2013</v>
      </c>
      <c r="D87" s="14" t="s">
        <v>102</v>
      </c>
      <c r="E87" s="53">
        <f>AVERAGE(Every_Mth!G1090,Every_Mth!G1149,Every_Mth!G1208,Every_Mth!G1267,Every_Mth!G1326,Every_Mth!G1385,Every_Mth!G1444,Every_Mth!G1503,Every_Mth!G1562,Every_Mth!G1621,Every_Mth!G1680,Every_Mth!G1739)</f>
        <v>5258.25</v>
      </c>
      <c r="F87" s="53">
        <f>AVERAGE(Every_Mth!G736,Every_Mth!G795,Every_Mth!G854,Every_Mth!G913,Every_Mth!G972,Every_Mth!G1031,Every_Mth!G1090,Every_Mth!G1149,Every_Mth!G1208,Every_Mth!G1267,Every_Mth!G1326,Every_Mth!G1385)</f>
        <v>5169.333333333333</v>
      </c>
      <c r="G87" s="53">
        <f>AVERAGE(Every_Mth!H1090,Every_Mth!H1149,Every_Mth!H1208,Every_Mth!H1267,Every_Mth!H1326,Every_Mth!H1385,Every_Mth!H1444,Every_Mth!H1503,Every_Mth!H1562,Every_Mth!H1621,Every_Mth!H1680,Every_Mth!H1739)</f>
        <v>10575.083333333334</v>
      </c>
      <c r="H87" s="53">
        <f>AVERAGE(Every_Mth!H736,Every_Mth!H795,Every_Mth!H854,Every_Mth!H913,Every_Mth!H972,Every_Mth!H1031,Every_Mth!H1090,Every_Mth!H1149,Every_Mth!H1208,Every_Mth!H1267,Every_Mth!H1326,Every_Mth!H1385)</f>
        <v>10336</v>
      </c>
      <c r="I87" s="53">
        <v>586</v>
      </c>
      <c r="J87" s="53">
        <v>4436</v>
      </c>
      <c r="K87" s="53">
        <v>385</v>
      </c>
      <c r="L87" s="53">
        <v>814</v>
      </c>
      <c r="M87" s="53"/>
      <c r="N87" s="26"/>
      <c r="O87" s="148">
        <v>64781</v>
      </c>
      <c r="P87" s="148">
        <v>17890</v>
      </c>
      <c r="Q87" s="148">
        <v>13482</v>
      </c>
      <c r="R87" s="148">
        <v>1792</v>
      </c>
      <c r="S87" s="148">
        <v>3710</v>
      </c>
      <c r="T87" s="22">
        <v>0.10800000000000001</v>
      </c>
      <c r="U87" s="53">
        <v>17452.477499999997</v>
      </c>
    </row>
    <row r="88" spans="1:21">
      <c r="A88" s="13" t="s">
        <v>142</v>
      </c>
      <c r="B88" s="14" t="s">
        <v>78</v>
      </c>
      <c r="C88" s="14">
        <v>2013</v>
      </c>
      <c r="D88" s="14" t="s">
        <v>102</v>
      </c>
      <c r="E88" s="53">
        <f>AVERAGE(Every_Mth!G1091,Every_Mth!G1150,Every_Mth!G1209,Every_Mth!G1268,Every_Mth!G1327,Every_Mth!G1386,Every_Mth!G1445,Every_Mth!G1504,Every_Mth!G1563,Every_Mth!G1622,Every_Mth!G1681,Every_Mth!G1740)</f>
        <v>1487</v>
      </c>
      <c r="F88" s="53">
        <f>AVERAGE(Every_Mth!G737,Every_Mth!G796,Every_Mth!G855,Every_Mth!G914,Every_Mth!G973,Every_Mth!G1032,Every_Mth!G1091,Every_Mth!G1150,Every_Mth!G1209,Every_Mth!G1268,Every_Mth!G1327,Every_Mth!G1386)</f>
        <v>1430.25</v>
      </c>
      <c r="G88" s="53">
        <f>AVERAGE(Every_Mth!H1091,Every_Mth!H1150,Every_Mth!H1209,Every_Mth!H1268,Every_Mth!H1327,Every_Mth!H1386,Every_Mth!H1445,Every_Mth!H1504,Every_Mth!H1563,Every_Mth!H1622,Every_Mth!H1681,Every_Mth!H1740)</f>
        <v>3104.4166666666665</v>
      </c>
      <c r="H88" s="53">
        <f>AVERAGE(Every_Mth!H737,Every_Mth!H796,Every_Mth!H855,Every_Mth!H914,Every_Mth!H973,Every_Mth!H1032,Every_Mth!H1091,Every_Mth!H1150,Every_Mth!H1209,Every_Mth!H1268,Every_Mth!H1327,Every_Mth!H1386)</f>
        <v>2991.3333333333335</v>
      </c>
      <c r="I88" s="53">
        <v>99</v>
      </c>
      <c r="J88" s="53">
        <v>1319</v>
      </c>
      <c r="K88" s="53">
        <v>91</v>
      </c>
      <c r="L88" s="53">
        <v>67</v>
      </c>
      <c r="M88" s="53"/>
      <c r="N88" s="26"/>
      <c r="O88" s="148">
        <v>32295</v>
      </c>
      <c r="P88" s="148">
        <v>6153</v>
      </c>
      <c r="Q88" s="148">
        <v>5674</v>
      </c>
      <c r="R88" s="148">
        <v>769</v>
      </c>
      <c r="S88" s="148">
        <v>906</v>
      </c>
      <c r="T88" s="22">
        <v>0.106</v>
      </c>
      <c r="U88" s="53">
        <v>4398.0234857617725</v>
      </c>
    </row>
    <row r="89" spans="1:21">
      <c r="A89" s="13" t="s">
        <v>143</v>
      </c>
      <c r="B89" s="14" t="s">
        <v>79</v>
      </c>
      <c r="C89" s="14">
        <v>2013</v>
      </c>
      <c r="D89" s="14" t="s">
        <v>102</v>
      </c>
      <c r="E89" s="53">
        <f>AVERAGE(Every_Mth!G1092,Every_Mth!G1151,Every_Mth!G1210,Every_Mth!G1269,Every_Mth!G1328,Every_Mth!G1387,Every_Mth!G1446,Every_Mth!G1505,Every_Mth!G1564,Every_Mth!G1623,Every_Mth!G1682,Every_Mth!G1741)</f>
        <v>569293.25</v>
      </c>
      <c r="F89" s="53">
        <f>AVERAGE(Every_Mth!G738,Every_Mth!G797,Every_Mth!G856,Every_Mth!G915,Every_Mth!G974,Every_Mth!G1033,Every_Mth!G1092,Every_Mth!G1151,Every_Mth!G1210,Every_Mth!G1269,Every_Mth!G1328,Every_Mth!G1387)</f>
        <v>555795.16666666663</v>
      </c>
      <c r="G89" s="53">
        <f>AVERAGE(Every_Mth!H1092,Every_Mth!H1151,Every_Mth!H1210,Every_Mth!H1269,Every_Mth!H1328,Every_Mth!H1387,Every_Mth!H1446,Every_Mth!H1505,Every_Mth!H1564,Every_Mth!H1623,Every_Mth!H1682,Every_Mth!H1741)</f>
        <v>1170148</v>
      </c>
      <c r="H89" s="53">
        <f>AVERAGE(Every_Mth!H738,Every_Mth!H797,Every_Mth!H856,Every_Mth!H915,Every_Mth!H974,Every_Mth!H1033,Every_Mth!H1092,Every_Mth!H1151,Every_Mth!H1210,Every_Mth!H1269,Every_Mth!H1328,Every_Mth!H1387)</f>
        <v>1147939.1666666667</v>
      </c>
      <c r="I89" s="53">
        <v>46590</v>
      </c>
      <c r="J89" s="53">
        <v>629069</v>
      </c>
      <c r="K89" s="53">
        <v>117585</v>
      </c>
      <c r="L89" s="53">
        <v>444806</v>
      </c>
      <c r="M89" s="53"/>
      <c r="N89" s="26"/>
      <c r="O89" s="148">
        <v>10055477</v>
      </c>
      <c r="P89" s="148">
        <v>1703951</v>
      </c>
      <c r="Q89" s="148">
        <v>2347353</v>
      </c>
      <c r="R89" s="148">
        <v>1402433</v>
      </c>
      <c r="S89" s="148">
        <v>388148</v>
      </c>
      <c r="T89" s="22">
        <v>9.8000000000000004E-2</v>
      </c>
      <c r="U89" s="53">
        <v>2088070.0759314524</v>
      </c>
    </row>
    <row r="90" spans="1:21">
      <c r="A90" s="13" t="s">
        <v>144</v>
      </c>
      <c r="B90" s="14" t="s">
        <v>78</v>
      </c>
      <c r="C90" s="14">
        <v>2013</v>
      </c>
      <c r="D90" s="14" t="s">
        <v>102</v>
      </c>
      <c r="E90" s="53">
        <f>AVERAGE(Every_Mth!G1093,Every_Mth!G1152,Every_Mth!G1211,Every_Mth!G1270,Every_Mth!G1329,Every_Mth!G1388,Every_Mth!G1447,Every_Mth!G1506,Every_Mth!G1565,Every_Mth!G1624,Every_Mth!G1683,Every_Mth!G1742)</f>
        <v>11060.5</v>
      </c>
      <c r="F90" s="53">
        <f>AVERAGE(Every_Mth!G739,Every_Mth!G798,Every_Mth!G857,Every_Mth!G916,Every_Mth!G975,Every_Mth!G1034,Every_Mth!G1093,Every_Mth!G1152,Every_Mth!G1211,Every_Mth!G1270,Every_Mth!G1329,Every_Mth!G1388)</f>
        <v>10640.833333333334</v>
      </c>
      <c r="G90" s="53">
        <f>AVERAGE(Every_Mth!H1093,Every_Mth!H1152,Every_Mth!H1211,Every_Mth!H1270,Every_Mth!H1329,Every_Mth!H1388,Every_Mth!H1447,Every_Mth!H1506,Every_Mth!H1565,Every_Mth!H1624,Every_Mth!H1683,Every_Mth!H1742)</f>
        <v>27863.916666666668</v>
      </c>
      <c r="H90" s="53">
        <f>AVERAGE(Every_Mth!H739,Every_Mth!H798,Every_Mth!H857,Every_Mth!H916,Every_Mth!H975,Every_Mth!H1034,Every_Mth!H1093,Every_Mth!H1152,Every_Mth!H1211,Every_Mth!H1270,Every_Mth!H1329,Every_Mth!H1388)</f>
        <v>26960.583333333332</v>
      </c>
      <c r="I90" s="53">
        <v>619</v>
      </c>
      <c r="J90" s="53">
        <v>16652</v>
      </c>
      <c r="K90" s="53">
        <v>2773</v>
      </c>
      <c r="L90" s="53">
        <v>9640</v>
      </c>
      <c r="M90" s="53"/>
      <c r="N90" s="26"/>
      <c r="O90" s="148">
        <v>152235</v>
      </c>
      <c r="P90" s="148">
        <v>26826</v>
      </c>
      <c r="Q90" s="148">
        <v>42521</v>
      </c>
      <c r="R90" s="148">
        <v>20706</v>
      </c>
      <c r="S90" s="148">
        <v>4478</v>
      </c>
      <c r="T90" s="22">
        <v>0.125</v>
      </c>
      <c r="U90" s="53">
        <v>38832.010696051904</v>
      </c>
    </row>
    <row r="91" spans="1:21">
      <c r="A91" s="13" t="s">
        <v>145</v>
      </c>
      <c r="B91" s="14" t="s">
        <v>78</v>
      </c>
      <c r="C91" s="14">
        <v>2013</v>
      </c>
      <c r="D91" s="14" t="s">
        <v>102</v>
      </c>
      <c r="E91" s="53">
        <f>AVERAGE(Every_Mth!G1094,Every_Mth!G1153,Every_Mth!G1212,Every_Mth!G1271,Every_Mth!G1330,Every_Mth!G1389,Every_Mth!G1448,Every_Mth!G1507,Every_Mth!G1566,Every_Mth!G1625,Every_Mth!G1684,Every_Mth!G1743)</f>
        <v>5942.333333333333</v>
      </c>
      <c r="F91" s="53">
        <f>AVERAGE(Every_Mth!G740,Every_Mth!G799,Every_Mth!G858,Every_Mth!G917,Every_Mth!G976,Every_Mth!G1035,Every_Mth!G1094,Every_Mth!G1153,Every_Mth!G1212,Every_Mth!G1271,Every_Mth!G1330,Every_Mth!G1389)</f>
        <v>5720.916666666667</v>
      </c>
      <c r="G91" s="53">
        <f>AVERAGE(Every_Mth!H1094,Every_Mth!H1153,Every_Mth!H1212,Every_Mth!H1271,Every_Mth!H1330,Every_Mth!H1389,Every_Mth!H1448,Every_Mth!H1507,Every_Mth!H1566,Every_Mth!H1625,Every_Mth!H1684,Every_Mth!H1743)</f>
        <v>9994.0833333333339</v>
      </c>
      <c r="H91" s="53">
        <f>AVERAGE(Every_Mth!H740,Every_Mth!H799,Every_Mth!H858,Every_Mth!H917,Every_Mth!H976,Every_Mth!H1035,Every_Mth!H1094,Every_Mth!H1153,Every_Mth!H1212,Every_Mth!H1271,Every_Mth!H1330,Every_Mth!H1389)</f>
        <v>9674.5</v>
      </c>
      <c r="I91" s="53">
        <v>887</v>
      </c>
      <c r="J91" s="53">
        <v>4734</v>
      </c>
      <c r="K91" s="53">
        <v>1271</v>
      </c>
      <c r="L91" s="53">
        <v>3455</v>
      </c>
      <c r="M91" s="53"/>
      <c r="N91" s="26"/>
      <c r="O91" s="148">
        <v>258569</v>
      </c>
      <c r="P91" s="148">
        <v>69013</v>
      </c>
      <c r="Q91" s="148">
        <v>52768</v>
      </c>
      <c r="R91" s="148">
        <v>8867</v>
      </c>
      <c r="S91" s="148">
        <v>3107</v>
      </c>
      <c r="T91" s="22">
        <v>5.2000000000000005E-2</v>
      </c>
      <c r="U91" s="53">
        <v>22421.144539797981</v>
      </c>
    </row>
    <row r="92" spans="1:21">
      <c r="A92" s="13" t="s">
        <v>146</v>
      </c>
      <c r="B92" s="14" t="s">
        <v>78</v>
      </c>
      <c r="C92" s="14">
        <v>2013</v>
      </c>
      <c r="D92" s="14" t="s">
        <v>102</v>
      </c>
      <c r="E92" s="53">
        <f>AVERAGE(Every_Mth!G1095,Every_Mth!G1154,Every_Mth!G1213,Every_Mth!G1272,Every_Mth!G1331,Every_Mth!G1390,Every_Mth!G1449,Every_Mth!G1508,Every_Mth!G1567,Every_Mth!G1626,Every_Mth!G1685,Every_Mth!G1744)</f>
        <v>984.58333333333337</v>
      </c>
      <c r="F92" s="53">
        <f>AVERAGE(Every_Mth!G741,Every_Mth!G800,Every_Mth!G859,Every_Mth!G918,Every_Mth!G977,Every_Mth!G1036,Every_Mth!G1095,Every_Mth!G1154,Every_Mth!G1213,Every_Mth!G1272,Every_Mth!G1331,Every_Mth!G1390)</f>
        <v>926.5</v>
      </c>
      <c r="G92" s="53">
        <f>AVERAGE(Every_Mth!H1095,Every_Mth!H1154,Every_Mth!H1213,Every_Mth!H1272,Every_Mth!H1331,Every_Mth!H1390,Every_Mth!H1449,Every_Mth!H1508,Every_Mth!H1567,Every_Mth!H1626,Every_Mth!H1685,Every_Mth!H1744)</f>
        <v>1970.25</v>
      </c>
      <c r="H92" s="53">
        <f>AVERAGE(Every_Mth!H741,Every_Mth!H800,Every_Mth!H859,Every_Mth!H918,Every_Mth!H977,Every_Mth!H1036,Every_Mth!H1095,Every_Mth!H1154,Every_Mth!H1213,Every_Mth!H1272,Every_Mth!H1331,Every_Mth!H1390)</f>
        <v>1868.3333333333333</v>
      </c>
      <c r="I92" s="53">
        <v>119</v>
      </c>
      <c r="J92" s="53">
        <v>714</v>
      </c>
      <c r="K92" s="53">
        <v>37</v>
      </c>
      <c r="L92" s="53">
        <v>30</v>
      </c>
      <c r="M92" s="53"/>
      <c r="N92" s="26"/>
      <c r="O92" s="148">
        <v>18154</v>
      </c>
      <c r="P92" s="148">
        <v>5972</v>
      </c>
      <c r="Q92" s="148">
        <v>3041</v>
      </c>
      <c r="R92" s="148">
        <v>227</v>
      </c>
      <c r="S92" s="148">
        <v>462</v>
      </c>
      <c r="T92" s="22">
        <v>0.105</v>
      </c>
      <c r="U92" s="53">
        <v>3154.6148709745389</v>
      </c>
    </row>
    <row r="93" spans="1:21">
      <c r="A93" s="13" t="s">
        <v>147</v>
      </c>
      <c r="B93" s="14" t="s">
        <v>78</v>
      </c>
      <c r="C93" s="14">
        <v>2013</v>
      </c>
      <c r="D93" s="14" t="s">
        <v>102</v>
      </c>
      <c r="E93" s="53">
        <f>AVERAGE(Every_Mth!G1096,Every_Mth!G1155,Every_Mth!G1214,Every_Mth!G1273,Every_Mth!G1332,Every_Mth!G1391,Every_Mth!G1450,Every_Mth!G1509,Every_Mth!G1568,Every_Mth!G1627,Every_Mth!G1686,Every_Mth!G1745)</f>
        <v>7211.5</v>
      </c>
      <c r="F93" s="53">
        <f>AVERAGE(Every_Mth!G742,Every_Mth!G801,Every_Mth!G860,Every_Mth!G919,Every_Mth!G978,Every_Mth!G1037,Every_Mth!G1096,Every_Mth!G1155,Every_Mth!G1214,Every_Mth!G1273,Every_Mth!G1332,Every_Mth!G1391)</f>
        <v>6983.333333333333</v>
      </c>
      <c r="G93" s="53">
        <f>AVERAGE(Every_Mth!H1096,Every_Mth!H1155,Every_Mth!H1214,Every_Mth!H1273,Every_Mth!H1332,Every_Mth!H1391,Every_Mth!H1450,Every_Mth!H1509,Every_Mth!H1568,Every_Mth!H1627,Every_Mth!H1686,Every_Mth!H1745)</f>
        <v>13507.916666666666</v>
      </c>
      <c r="H93" s="53">
        <f>AVERAGE(Every_Mth!H742,Every_Mth!H801,Every_Mth!H860,Every_Mth!H919,Every_Mth!H978,Every_Mth!H1037,Every_Mth!H1096,Every_Mth!H1155,Every_Mth!H1214,Every_Mth!H1273,Every_Mth!H1332,Every_Mth!H1391)</f>
        <v>13212.5</v>
      </c>
      <c r="I93" s="53">
        <v>699</v>
      </c>
      <c r="J93" s="53">
        <v>5665</v>
      </c>
      <c r="K93" s="53">
        <v>688</v>
      </c>
      <c r="L93" s="53">
        <v>1823</v>
      </c>
      <c r="M93" s="53"/>
      <c r="N93" s="26"/>
      <c r="O93" s="148">
        <v>88064</v>
      </c>
      <c r="P93" s="148">
        <v>22806</v>
      </c>
      <c r="Q93" s="148">
        <v>19177</v>
      </c>
      <c r="R93" s="148">
        <v>4171</v>
      </c>
      <c r="S93" s="148">
        <v>3218</v>
      </c>
      <c r="T93" s="22">
        <v>8.199999999999999E-2</v>
      </c>
      <c r="U93" s="53">
        <v>22380.622580000003</v>
      </c>
    </row>
    <row r="94" spans="1:21">
      <c r="A94" s="13" t="s">
        <v>148</v>
      </c>
      <c r="B94" s="14" t="s">
        <v>78</v>
      </c>
      <c r="C94" s="14">
        <v>2013</v>
      </c>
      <c r="D94" s="14" t="s">
        <v>102</v>
      </c>
      <c r="E94" s="53">
        <f>AVERAGE(Every_Mth!G1097,Every_Mth!G1156,Every_Mth!G1215,Every_Mth!G1274,Every_Mth!G1333,Every_Mth!G1392,Every_Mth!G1451,Every_Mth!G1510,Every_Mth!G1569,Every_Mth!G1628,Every_Mth!G1687,Every_Mth!G1746)</f>
        <v>23351.333333333332</v>
      </c>
      <c r="F94" s="53">
        <f>AVERAGE(Every_Mth!G743,Every_Mth!G802,Every_Mth!G861,Every_Mth!G920,Every_Mth!G979,Every_Mth!G1038,Every_Mth!G1097,Every_Mth!G1156,Every_Mth!G1215,Every_Mth!G1274,Every_Mth!G1333,Every_Mth!G1392)</f>
        <v>22825.916666666668</v>
      </c>
      <c r="G94" s="53">
        <f>AVERAGE(Every_Mth!H1097,Every_Mth!H1156,Every_Mth!H1215,Every_Mth!H1274,Every_Mth!H1333,Every_Mth!H1392,Every_Mth!H1451,Every_Mth!H1510,Every_Mth!H1569,Every_Mth!H1628,Every_Mth!H1687,Every_Mth!H1746)</f>
        <v>55934.583333333336</v>
      </c>
      <c r="H94" s="53">
        <f>AVERAGE(Every_Mth!H743,Every_Mth!H802,Every_Mth!H861,Every_Mth!H920,Every_Mth!H979,Every_Mth!H1038,Every_Mth!H1097,Every_Mth!H1156,Every_Mth!H1215,Every_Mth!H1274,Every_Mth!H1333,Every_Mth!H1392)</f>
        <v>55300.333333333336</v>
      </c>
      <c r="I94" s="53">
        <v>1338</v>
      </c>
      <c r="J94" s="53">
        <v>31540</v>
      </c>
      <c r="K94" s="53">
        <v>4036</v>
      </c>
      <c r="L94" s="53">
        <v>15579</v>
      </c>
      <c r="M94" s="53"/>
      <c r="N94" s="26"/>
      <c r="O94" s="148">
        <v>264783</v>
      </c>
      <c r="P94" s="148">
        <v>37754</v>
      </c>
      <c r="Q94" s="148">
        <v>79930</v>
      </c>
      <c r="R94" s="148">
        <v>35644</v>
      </c>
      <c r="S94" s="148">
        <v>10849</v>
      </c>
      <c r="T94" s="22">
        <v>0.14499999999999999</v>
      </c>
      <c r="U94" s="53">
        <v>70246.796206083513</v>
      </c>
    </row>
    <row r="95" spans="1:21">
      <c r="A95" s="13" t="s">
        <v>149</v>
      </c>
      <c r="B95" s="14" t="s">
        <v>78</v>
      </c>
      <c r="C95" s="14">
        <v>2013</v>
      </c>
      <c r="D95" s="14" t="s">
        <v>102</v>
      </c>
      <c r="E95" s="53">
        <f>AVERAGE(Every_Mth!G1098,Every_Mth!G1157,Every_Mth!G1216,Every_Mth!G1275,Every_Mth!G1334,Every_Mth!G1393,Every_Mth!G1452,Every_Mth!G1511,Every_Mth!G1570,Every_Mth!G1629,Every_Mth!G1688,Every_Mth!G1747)</f>
        <v>431.16666666666669</v>
      </c>
      <c r="F95" s="53">
        <f>AVERAGE(Every_Mth!G744,Every_Mth!G803,Every_Mth!G862,Every_Mth!G921,Every_Mth!G980,Every_Mth!G1039,Every_Mth!G1098,Every_Mth!G1157,Every_Mth!G1216,Every_Mth!G1275,Every_Mth!G1334,Every_Mth!G1393)</f>
        <v>421</v>
      </c>
      <c r="G95" s="53">
        <f>AVERAGE(Every_Mth!H1098,Every_Mth!H1157,Every_Mth!H1216,Every_Mth!H1275,Every_Mth!H1334,Every_Mth!H1393,Every_Mth!H1452,Every_Mth!H1511,Every_Mth!H1570,Every_Mth!H1629,Every_Mth!H1688,Every_Mth!H1747)</f>
        <v>959.83333333333337</v>
      </c>
      <c r="H95" s="53">
        <f>AVERAGE(Every_Mth!H744,Every_Mth!H803,Every_Mth!H862,Every_Mth!H921,Every_Mth!H980,Every_Mth!H1039,Every_Mth!H1098,Every_Mth!H1157,Every_Mth!H1216,Every_Mth!H1275,Every_Mth!H1334,Every_Mth!H1393)</f>
        <v>947.16666666666663</v>
      </c>
      <c r="I95" s="53">
        <v>34</v>
      </c>
      <c r="J95" s="53">
        <v>442</v>
      </c>
      <c r="K95" s="53">
        <v>42</v>
      </c>
      <c r="L95" s="53">
        <v>71</v>
      </c>
      <c r="M95" s="53"/>
      <c r="N95" s="26"/>
      <c r="O95" s="148">
        <v>9603</v>
      </c>
      <c r="P95" s="148">
        <v>2943</v>
      </c>
      <c r="Q95" s="148">
        <v>1938</v>
      </c>
      <c r="R95" s="148">
        <v>335</v>
      </c>
      <c r="S95" s="148">
        <v>416</v>
      </c>
      <c r="T95" s="22">
        <v>0.124</v>
      </c>
      <c r="U95" s="53">
        <v>2621.53076578024</v>
      </c>
    </row>
    <row r="96" spans="1:21">
      <c r="A96" s="13" t="s">
        <v>150</v>
      </c>
      <c r="B96" s="14" t="s">
        <v>78</v>
      </c>
      <c r="C96" s="14">
        <v>2013</v>
      </c>
      <c r="D96" s="14" t="s">
        <v>102</v>
      </c>
      <c r="E96" s="53">
        <f>AVERAGE(Every_Mth!G1099,Every_Mth!G1158,Every_Mth!G1217,Every_Mth!G1276,Every_Mth!G1335,Every_Mth!G1394,Every_Mth!G1453,Every_Mth!G1512,Every_Mth!G1571,Every_Mth!G1630,Every_Mth!G1689,Every_Mth!G1748)</f>
        <v>483.83333333333331</v>
      </c>
      <c r="F96" s="53">
        <f>AVERAGE(Every_Mth!G745,Every_Mth!G804,Every_Mth!G863,Every_Mth!G922,Every_Mth!G981,Every_Mth!G1040,Every_Mth!G1099,Every_Mth!G1158,Every_Mth!G1217,Every_Mth!G1276,Every_Mth!G1335,Every_Mth!G1394)</f>
        <v>385.33333333333331</v>
      </c>
      <c r="G96" s="53">
        <f>AVERAGE(Every_Mth!H1099,Every_Mth!H1158,Every_Mth!H1217,Every_Mth!H1276,Every_Mth!H1335,Every_Mth!H1394,Every_Mth!H1453,Every_Mth!H1512,Every_Mth!H1571,Every_Mth!H1630,Every_Mth!H1689,Every_Mth!H1748)</f>
        <v>778.16666666666663</v>
      </c>
      <c r="H96" s="53">
        <f>AVERAGE(Every_Mth!H745,Every_Mth!H804,Every_Mth!H863,Every_Mth!H922,Every_Mth!H981,Every_Mth!H1040,Every_Mth!H1099,Every_Mth!H1158,Every_Mth!H1217,Every_Mth!H1276,Every_Mth!H1335,Every_Mth!H1394)</f>
        <v>650.16666666666663</v>
      </c>
      <c r="I96" s="53">
        <v>43</v>
      </c>
      <c r="J96" s="53">
        <v>283</v>
      </c>
      <c r="K96" s="53">
        <v>74</v>
      </c>
      <c r="L96" s="53">
        <v>163</v>
      </c>
      <c r="M96" s="53"/>
      <c r="N96" s="26"/>
      <c r="O96" s="148">
        <v>13902</v>
      </c>
      <c r="P96" s="148">
        <v>2435</v>
      </c>
      <c r="Q96" s="148">
        <v>2885</v>
      </c>
      <c r="R96" s="148">
        <v>937</v>
      </c>
      <c r="S96" s="148">
        <v>101</v>
      </c>
      <c r="T96" s="22">
        <v>8.5000000000000006E-2</v>
      </c>
      <c r="U96" s="53">
        <v>2021.2970013169447</v>
      </c>
    </row>
    <row r="97" spans="1:21">
      <c r="A97" s="13" t="s">
        <v>151</v>
      </c>
      <c r="B97" s="14" t="s">
        <v>78</v>
      </c>
      <c r="C97" s="14">
        <v>2013</v>
      </c>
      <c r="D97" s="14" t="s">
        <v>102</v>
      </c>
      <c r="E97" s="53">
        <f>AVERAGE(Every_Mth!G1100,Every_Mth!G1159,Every_Mth!G1218,Every_Mth!G1277,Every_Mth!G1336,Every_Mth!G1395,Every_Mth!G1454,Every_Mth!G1513,Every_Mth!G1572,Every_Mth!G1631,Every_Mth!G1690,Every_Mth!G1749)</f>
        <v>21391.916666666668</v>
      </c>
      <c r="F97" s="53">
        <f>AVERAGE(Every_Mth!G746,Every_Mth!G805,Every_Mth!G864,Every_Mth!G923,Every_Mth!G982,Every_Mth!G1041,Every_Mth!G1100,Every_Mth!G1159,Every_Mth!G1218,Every_Mth!G1277,Every_Mth!G1336,Every_Mth!G1395)</f>
        <v>20616.166666666668</v>
      </c>
      <c r="G97" s="53">
        <f>AVERAGE(Every_Mth!H1100,Every_Mth!H1159,Every_Mth!H1218,Every_Mth!H1277,Every_Mth!H1336,Every_Mth!H1395,Every_Mth!H1454,Every_Mth!H1513,Every_Mth!H1572,Every_Mth!H1631,Every_Mth!H1690,Every_Mth!H1749)</f>
        <v>48752.5</v>
      </c>
      <c r="H97" s="53">
        <f>AVERAGE(Every_Mth!H746,Every_Mth!H805,Every_Mth!H864,Every_Mth!H923,Every_Mth!H982,Every_Mth!H1041,Every_Mth!H1100,Every_Mth!H1159,Every_Mth!H1218,Every_Mth!H1277,Every_Mth!H1336,Every_Mth!H1395)</f>
        <v>47192.666666666664</v>
      </c>
      <c r="I97" s="53">
        <v>1572</v>
      </c>
      <c r="J97" s="53">
        <v>29909</v>
      </c>
      <c r="K97" s="53">
        <v>6960</v>
      </c>
      <c r="L97" s="53">
        <v>21235</v>
      </c>
      <c r="M97" s="53"/>
      <c r="N97" s="26"/>
      <c r="O97" s="148">
        <v>426453</v>
      </c>
      <c r="P97" s="148">
        <v>72349</v>
      </c>
      <c r="Q97" s="148">
        <v>112710</v>
      </c>
      <c r="R97" s="148">
        <v>64059</v>
      </c>
      <c r="S97" s="148">
        <v>8458</v>
      </c>
      <c r="T97" s="22">
        <v>0.10300000000000001</v>
      </c>
      <c r="U97" s="53">
        <v>83051.855860000011</v>
      </c>
    </row>
    <row r="98" spans="1:21">
      <c r="A98" s="13" t="s">
        <v>152</v>
      </c>
      <c r="B98" s="14" t="s">
        <v>78</v>
      </c>
      <c r="C98" s="14">
        <v>2013</v>
      </c>
      <c r="D98" s="14" t="s">
        <v>102</v>
      </c>
      <c r="E98" s="53">
        <f>AVERAGE(Every_Mth!G1101,Every_Mth!G1160,Every_Mth!G1219,Every_Mth!G1278,Every_Mth!G1337,Every_Mth!G1396,Every_Mth!G1455,Every_Mth!G1514,Every_Mth!G1573,Every_Mth!G1632,Every_Mth!G1691,Every_Mth!G1750)</f>
        <v>3355.4166666666665</v>
      </c>
      <c r="F98" s="53">
        <f>AVERAGE(Every_Mth!G747,Every_Mth!G806,Every_Mth!G865,Every_Mth!G924,Every_Mth!G983,Every_Mth!G1042,Every_Mth!G1101,Every_Mth!G1160,Every_Mth!G1219,Every_Mth!G1278,Every_Mth!G1337,Every_Mth!G1396)</f>
        <v>3264.8333333333335</v>
      </c>
      <c r="G98" s="53">
        <f>AVERAGE(Every_Mth!H1101,Every_Mth!H1160,Every_Mth!H1219,Every_Mth!H1278,Every_Mth!H1337,Every_Mth!H1396,Every_Mth!H1455,Every_Mth!H1514,Every_Mth!H1573,Every_Mth!H1632,Every_Mth!H1691,Every_Mth!H1750)</f>
        <v>7034.25</v>
      </c>
      <c r="H98" s="53">
        <f>AVERAGE(Every_Mth!H747,Every_Mth!H806,Every_Mth!H865,Every_Mth!H924,Every_Mth!H983,Every_Mth!H1042,Every_Mth!H1101,Every_Mth!H1160,Every_Mth!H1219,Every_Mth!H1278,Every_Mth!H1337,Every_Mth!H1396)</f>
        <v>6891.25</v>
      </c>
      <c r="I98" s="53">
        <v>341</v>
      </c>
      <c r="J98" s="53">
        <v>4081</v>
      </c>
      <c r="K98" s="53">
        <v>909</v>
      </c>
      <c r="L98" s="53">
        <v>2892</v>
      </c>
      <c r="M98" s="53"/>
      <c r="N98" s="26"/>
      <c r="O98" s="148">
        <v>139298</v>
      </c>
      <c r="P98" s="148">
        <v>31686</v>
      </c>
      <c r="Q98" s="148">
        <v>30651</v>
      </c>
      <c r="R98" s="148">
        <v>12782</v>
      </c>
      <c r="S98" s="148">
        <v>2156</v>
      </c>
      <c r="T98" s="22">
        <v>6.8000000000000005E-2</v>
      </c>
      <c r="U98" s="53">
        <v>16769.983695561572</v>
      </c>
    </row>
    <row r="99" spans="1:21">
      <c r="A99" s="13" t="s">
        <v>153</v>
      </c>
      <c r="B99" s="14" t="s">
        <v>78</v>
      </c>
      <c r="C99" s="14">
        <v>2013</v>
      </c>
      <c r="D99" s="14" t="s">
        <v>102</v>
      </c>
      <c r="E99" s="53">
        <f>AVERAGE(Every_Mth!G1102,Every_Mth!G1161,Every_Mth!G1220,Every_Mth!G1279,Every_Mth!G1338,Every_Mth!G1397,Every_Mth!G1456,Every_Mth!G1515,Every_Mth!G1574,Every_Mth!G1633,Every_Mth!G1692,Every_Mth!G1751)</f>
        <v>4021.1666666666665</v>
      </c>
      <c r="F99" s="53">
        <f>AVERAGE(Every_Mth!G748,Every_Mth!G807,Every_Mth!G866,Every_Mth!G925,Every_Mth!G984,Every_Mth!G1043,Every_Mth!G1102,Every_Mth!G1161,Every_Mth!G1220,Every_Mth!G1279,Every_Mth!G1338,Every_Mth!G1397)</f>
        <v>3880.5833333333335</v>
      </c>
      <c r="G99" s="53">
        <f>AVERAGE(Every_Mth!H1102,Every_Mth!H1161,Every_Mth!H1220,Every_Mth!H1279,Every_Mth!H1338,Every_Mth!H1397,Every_Mth!H1456,Every_Mth!H1515,Every_Mth!H1574,Every_Mth!H1633,Every_Mth!H1692,Every_Mth!H1751)</f>
        <v>7605.25</v>
      </c>
      <c r="H99" s="53">
        <f>AVERAGE(Every_Mth!H748,Every_Mth!H807,Every_Mth!H866,Every_Mth!H925,Every_Mth!H984,Every_Mth!H1043,Every_Mth!H1102,Every_Mth!H1161,Every_Mth!H1220,Every_Mth!H1279,Every_Mth!H1338,Every_Mth!H1397)</f>
        <v>7403</v>
      </c>
      <c r="I99" s="53">
        <v>445</v>
      </c>
      <c r="J99" s="53">
        <v>2951</v>
      </c>
      <c r="K99" s="53">
        <v>186</v>
      </c>
      <c r="L99" s="53">
        <v>255</v>
      </c>
      <c r="M99" s="53"/>
      <c r="N99" s="26"/>
      <c r="O99" s="148">
        <v>97727</v>
      </c>
      <c r="P99" s="148">
        <v>30971</v>
      </c>
      <c r="Q99" s="148">
        <v>17288</v>
      </c>
      <c r="R99" s="148">
        <v>1576</v>
      </c>
      <c r="S99" s="148">
        <v>1796</v>
      </c>
      <c r="T99" s="22">
        <v>8.1000000000000003E-2</v>
      </c>
      <c r="U99" s="53">
        <v>16674.10874</v>
      </c>
    </row>
    <row r="100" spans="1:21">
      <c r="A100" s="13" t="s">
        <v>154</v>
      </c>
      <c r="B100" s="14" t="s">
        <v>77</v>
      </c>
      <c r="C100" s="14">
        <v>2013</v>
      </c>
      <c r="D100" s="14" t="s">
        <v>102</v>
      </c>
      <c r="E100" s="53">
        <f>AVERAGE(Every_Mth!G1103,Every_Mth!G1162,Every_Mth!G1221,Every_Mth!G1280,Every_Mth!G1339,Every_Mth!G1398,Every_Mth!G1457,Every_Mth!G1516,Every_Mth!G1575,Every_Mth!G1634,Every_Mth!G1693,Every_Mth!G1752)</f>
        <v>112077.25</v>
      </c>
      <c r="F100" s="53">
        <f>AVERAGE(Every_Mth!G749,Every_Mth!G808,Every_Mth!G867,Every_Mth!G926,Every_Mth!G985,Every_Mth!G1044,Every_Mth!G1103,Every_Mth!G1162,Every_Mth!G1221,Every_Mth!G1280,Every_Mth!G1339,Every_Mth!G1398)</f>
        <v>106478.25</v>
      </c>
      <c r="G100" s="53">
        <f>AVERAGE(Every_Mth!H1103,Every_Mth!H1162,Every_Mth!H1221,Every_Mth!H1280,Every_Mth!H1339,Every_Mth!H1398,Every_Mth!H1457,Every_Mth!H1516,Every_Mth!H1575,Every_Mth!H1634,Every_Mth!H1693,Every_Mth!H1752)</f>
        <v>245451.33333333334</v>
      </c>
      <c r="H100" s="53">
        <f>AVERAGE(Every_Mth!H749,Every_Mth!H808,Every_Mth!H867,Every_Mth!H926,Every_Mth!H985,Every_Mth!H1044,Every_Mth!H1103,Every_Mth!H1162,Every_Mth!H1221,Every_Mth!H1280,Every_Mth!H1339,Every_Mth!H1398)</f>
        <v>234687.75</v>
      </c>
      <c r="I100" s="53">
        <v>13145</v>
      </c>
      <c r="J100" s="53">
        <v>139033</v>
      </c>
      <c r="K100" s="53">
        <v>29922</v>
      </c>
      <c r="L100" s="53">
        <v>111958</v>
      </c>
      <c r="M100" s="53"/>
      <c r="N100" s="26"/>
      <c r="O100" s="148">
        <v>3110802</v>
      </c>
      <c r="P100" s="148">
        <v>559177</v>
      </c>
      <c r="Q100" s="148">
        <v>732435</v>
      </c>
      <c r="R100" s="148">
        <v>316852</v>
      </c>
      <c r="S100" s="148">
        <v>67573</v>
      </c>
      <c r="T100" s="22">
        <v>6.5000000000000002E-2</v>
      </c>
      <c r="U100" s="53">
        <v>444094.59284566849</v>
      </c>
    </row>
    <row r="101" spans="1:21">
      <c r="A101" s="13" t="s">
        <v>155</v>
      </c>
      <c r="B101" s="14" t="s">
        <v>77</v>
      </c>
      <c r="C101" s="14">
        <v>2013</v>
      </c>
      <c r="D101" s="14" t="s">
        <v>102</v>
      </c>
      <c r="E101" s="53">
        <f>AVERAGE(Every_Mth!G1104,Every_Mth!G1163,Every_Mth!G1222,Every_Mth!G1281,Every_Mth!G1340,Every_Mth!G1399,Every_Mth!G1458,Every_Mth!G1517,Every_Mth!G1576,Every_Mth!G1635,Every_Mth!G1694,Every_Mth!G1753)</f>
        <v>8927.75</v>
      </c>
      <c r="F101" s="53">
        <f>AVERAGE(Every_Mth!G750,Every_Mth!G809,Every_Mth!G868,Every_Mth!G927,Every_Mth!G986,Every_Mth!G1045,Every_Mth!G1104,Every_Mth!G1163,Every_Mth!G1222,Every_Mth!G1281,Every_Mth!G1340,Every_Mth!G1399)</f>
        <v>8544.25</v>
      </c>
      <c r="G101" s="53">
        <f>AVERAGE(Every_Mth!H1104,Every_Mth!H1163,Every_Mth!H1222,Every_Mth!H1281,Every_Mth!H1340,Every_Mth!H1399,Every_Mth!H1458,Every_Mth!H1517,Every_Mth!H1576,Every_Mth!H1635,Every_Mth!H1694,Every_Mth!H1753)</f>
        <v>18276.416666666668</v>
      </c>
      <c r="H101" s="53">
        <f>AVERAGE(Every_Mth!H750,Every_Mth!H809,Every_Mth!H868,Every_Mth!H927,Every_Mth!H986,Every_Mth!H1045,Every_Mth!H1104,Every_Mth!H1163,Every_Mth!H1222,Every_Mth!H1281,Every_Mth!H1340,Every_Mth!H1399)</f>
        <v>17888.666666666668</v>
      </c>
      <c r="I101" s="53">
        <v>1019</v>
      </c>
      <c r="J101" s="53">
        <v>7868</v>
      </c>
      <c r="K101" s="53">
        <v>677</v>
      </c>
      <c r="L101" s="53">
        <v>2021</v>
      </c>
      <c r="M101" s="53"/>
      <c r="N101" s="26"/>
      <c r="O101" s="148">
        <v>364242</v>
      </c>
      <c r="P101" s="148">
        <v>86331</v>
      </c>
      <c r="Q101" s="148">
        <v>81413</v>
      </c>
      <c r="R101" s="148">
        <v>8063</v>
      </c>
      <c r="S101" s="148">
        <v>5056</v>
      </c>
      <c r="T101" s="22">
        <v>7.6999999999999999E-2</v>
      </c>
      <c r="U101" s="53">
        <v>39483.83882216749</v>
      </c>
    </row>
    <row r="102" spans="1:21">
      <c r="A102" s="13" t="s">
        <v>156</v>
      </c>
      <c r="B102" s="14" t="s">
        <v>78</v>
      </c>
      <c r="C102" s="14">
        <v>2013</v>
      </c>
      <c r="D102" s="14" t="s">
        <v>102</v>
      </c>
      <c r="E102" s="53">
        <f>AVERAGE(Every_Mth!G1105,Every_Mth!G1164,Every_Mth!G1223,Every_Mth!G1282,Every_Mth!G1341,Every_Mth!G1400,Every_Mth!G1459,Every_Mth!G1518,Every_Mth!G1577,Every_Mth!G1636,Every_Mth!G1695,Every_Mth!G1754)</f>
        <v>878.91666666666663</v>
      </c>
      <c r="F102" s="53">
        <f>AVERAGE(Every_Mth!G751,Every_Mth!G810,Every_Mth!G869,Every_Mth!G928,Every_Mth!G987,Every_Mth!G1046,Every_Mth!G1105,Every_Mth!G1164,Every_Mth!G1223,Every_Mth!G1282,Every_Mth!G1341,Every_Mth!G1400)</f>
        <v>803.66666666666663</v>
      </c>
      <c r="G102" s="53">
        <f>AVERAGE(Every_Mth!H1105,Every_Mth!H1164,Every_Mth!H1223,Every_Mth!H1282,Every_Mth!H1341,Every_Mth!H1400,Every_Mth!H1459,Every_Mth!H1518,Every_Mth!H1577,Every_Mth!H1636,Every_Mth!H1695,Every_Mth!H1754)</f>
        <v>1762.5833333333333</v>
      </c>
      <c r="H102" s="53">
        <f>AVERAGE(Every_Mth!H751,Every_Mth!H810,Every_Mth!H869,Every_Mth!H928,Every_Mth!H987,Every_Mth!H1046,Every_Mth!H1105,Every_Mth!H1164,Every_Mth!H1223,Every_Mth!H1282,Every_Mth!H1341,Every_Mth!H1400)</f>
        <v>1679</v>
      </c>
      <c r="I102" s="53">
        <v>82</v>
      </c>
      <c r="J102" s="53">
        <v>676</v>
      </c>
      <c r="K102" s="53">
        <v>34</v>
      </c>
      <c r="L102" s="53">
        <v>22</v>
      </c>
      <c r="M102" s="53"/>
      <c r="N102" s="26"/>
      <c r="O102" s="148">
        <v>19769</v>
      </c>
      <c r="P102" s="148">
        <v>6746</v>
      </c>
      <c r="Q102" s="148">
        <v>3341</v>
      </c>
      <c r="R102" s="148">
        <v>217</v>
      </c>
      <c r="S102" s="148">
        <v>641</v>
      </c>
      <c r="T102" s="22">
        <v>0.13900000000000001</v>
      </c>
      <c r="U102" s="53">
        <v>3815.7224676084952</v>
      </c>
    </row>
    <row r="103" spans="1:21">
      <c r="A103" s="13" t="s">
        <v>157</v>
      </c>
      <c r="B103" s="14" t="s">
        <v>78</v>
      </c>
      <c r="C103" s="14">
        <v>2013</v>
      </c>
      <c r="D103" s="14" t="s">
        <v>102</v>
      </c>
      <c r="E103" s="53">
        <f>AVERAGE(Every_Mth!G1106,Every_Mth!G1165,Every_Mth!G1224,Every_Mth!G1283,Every_Mth!G1342,Every_Mth!G1401,Every_Mth!G1460,Every_Mth!G1519,Every_Mth!G1578,Every_Mth!G1637,Every_Mth!G1696,Every_Mth!G1755)</f>
        <v>120067.58333333333</v>
      </c>
      <c r="F103" s="53">
        <f>AVERAGE(Every_Mth!G752,Every_Mth!G811,Every_Mth!G870,Every_Mth!G929,Every_Mth!G988,Every_Mth!G1047,Every_Mth!G1106,Every_Mth!G1165,Every_Mth!G1224,Every_Mth!G1283,Every_Mth!G1342,Every_Mth!G1401)</f>
        <v>116391</v>
      </c>
      <c r="G103" s="53">
        <f>AVERAGE(Every_Mth!H1106,Every_Mth!H1165,Every_Mth!H1224,Every_Mth!H1283,Every_Mth!H1342,Every_Mth!H1401,Every_Mth!H1460,Every_Mth!H1519,Every_Mth!H1578,Every_Mth!H1637,Every_Mth!H1696,Every_Mth!H1755)</f>
        <v>284875</v>
      </c>
      <c r="H103" s="53">
        <f>AVERAGE(Every_Mth!H752,Every_Mth!H811,Every_Mth!H870,Every_Mth!H929,Every_Mth!H988,Every_Mth!H1047,Every_Mth!H1106,Every_Mth!H1165,Every_Mth!H1224,Every_Mth!H1283,Every_Mth!H1342,Every_Mth!H1401)</f>
        <v>279605</v>
      </c>
      <c r="I103" s="53">
        <v>10225</v>
      </c>
      <c r="J103" s="53">
        <v>151042</v>
      </c>
      <c r="K103" s="53">
        <v>17000</v>
      </c>
      <c r="L103" s="53">
        <v>65355</v>
      </c>
      <c r="M103" s="53"/>
      <c r="N103" s="26"/>
      <c r="O103" s="148">
        <v>2276765</v>
      </c>
      <c r="P103" s="148">
        <v>403451</v>
      </c>
      <c r="Q103" s="148">
        <v>606027</v>
      </c>
      <c r="R103" s="148">
        <v>173255</v>
      </c>
      <c r="S103" s="148">
        <v>56654</v>
      </c>
      <c r="T103" s="22">
        <v>9.9000000000000005E-2</v>
      </c>
      <c r="U103" s="53">
        <v>469029.00952508574</v>
      </c>
    </row>
    <row r="104" spans="1:21">
      <c r="A104" s="13" t="s">
        <v>158</v>
      </c>
      <c r="B104" s="14" t="s">
        <v>77</v>
      </c>
      <c r="C104" s="14">
        <v>2013</v>
      </c>
      <c r="D104" s="14" t="s">
        <v>102</v>
      </c>
      <c r="E104" s="53">
        <f>AVERAGE(Every_Mth!G1107,Every_Mth!G1166,Every_Mth!G1225,Every_Mth!G1284,Every_Mth!G1343,Every_Mth!G1402,Every_Mth!G1461,Every_Mth!G1520,Every_Mth!G1579,Every_Mth!G1638,Every_Mth!G1697,Every_Mth!G1756)</f>
        <v>97461.833333333328</v>
      </c>
      <c r="F104" s="53">
        <f>AVERAGE(Every_Mth!G753,Every_Mth!G812,Every_Mth!G871,Every_Mth!G930,Every_Mth!G989,Every_Mth!G1048,Every_Mth!G1107,Every_Mth!G1166,Every_Mth!G1225,Every_Mth!G1284,Every_Mth!G1343,Every_Mth!G1402)</f>
        <v>94846.416666666672</v>
      </c>
      <c r="G104" s="53">
        <f>AVERAGE(Every_Mth!H1107,Every_Mth!H1166,Every_Mth!H1225,Every_Mth!H1284,Every_Mth!H1343,Every_Mth!H1402,Every_Mth!H1461,Every_Mth!H1520,Every_Mth!H1579,Every_Mth!H1638,Every_Mth!H1697,Every_Mth!H1756)</f>
        <v>213802.58333333334</v>
      </c>
      <c r="H104" s="53">
        <f>AVERAGE(Every_Mth!H753,Every_Mth!H812,Every_Mth!H871,Every_Mth!H930,Every_Mth!H989,Every_Mth!H1048,Every_Mth!H1107,Every_Mth!H1166,Every_Mth!H1225,Every_Mth!H1284,Every_Mth!H1343,Every_Mth!H1402)</f>
        <v>210970</v>
      </c>
      <c r="I104" s="53">
        <v>6598</v>
      </c>
      <c r="J104" s="53">
        <v>105467</v>
      </c>
      <c r="K104" s="53">
        <v>9994</v>
      </c>
      <c r="L104" s="53">
        <v>47601</v>
      </c>
      <c r="M104" s="53"/>
      <c r="N104" s="26"/>
      <c r="O104" s="148">
        <v>1455602</v>
      </c>
      <c r="P104" s="148">
        <v>254263</v>
      </c>
      <c r="Q104" s="148">
        <v>359273</v>
      </c>
      <c r="R104" s="148">
        <v>101446</v>
      </c>
      <c r="S104" s="148">
        <v>61371</v>
      </c>
      <c r="T104" s="22">
        <v>8.900000000000001E-2</v>
      </c>
      <c r="U104" s="53">
        <v>306054.53273282293</v>
      </c>
    </row>
    <row r="105" spans="1:21">
      <c r="A105" s="13" t="s">
        <v>159</v>
      </c>
      <c r="B105" s="14" t="s">
        <v>78</v>
      </c>
      <c r="C105" s="14">
        <v>2013</v>
      </c>
      <c r="D105" s="14" t="s">
        <v>102</v>
      </c>
      <c r="E105" s="53">
        <f>AVERAGE(Every_Mth!G1108,Every_Mth!G1167,Every_Mth!G1226,Every_Mth!G1285,Every_Mth!G1344,Every_Mth!G1403,Every_Mth!G1462,Every_Mth!G1521,Every_Mth!G1580,Every_Mth!G1639,Every_Mth!G1698,Every_Mth!G1757)</f>
        <v>2674.5833333333335</v>
      </c>
      <c r="F105" s="53">
        <f>AVERAGE(Every_Mth!G754,Every_Mth!G813,Every_Mth!G872,Every_Mth!G931,Every_Mth!G990,Every_Mth!G1049,Every_Mth!G1108,Every_Mth!G1167,Every_Mth!G1226,Every_Mth!G1285,Every_Mth!G1344,Every_Mth!G1403)</f>
        <v>2669.6666666666665</v>
      </c>
      <c r="G105" s="53">
        <f>AVERAGE(Every_Mth!H1108,Every_Mth!H1167,Every_Mth!H1226,Every_Mth!H1285,Every_Mth!H1344,Every_Mth!H1403,Every_Mth!H1462,Every_Mth!H1521,Every_Mth!H1580,Every_Mth!H1639,Every_Mth!H1698,Every_Mth!H1757)</f>
        <v>6201.916666666667</v>
      </c>
      <c r="H105" s="53">
        <f>AVERAGE(Every_Mth!H754,Every_Mth!H813,Every_Mth!H872,Every_Mth!H931,Every_Mth!H990,Every_Mth!H1049,Every_Mth!H1108,Every_Mth!H1167,Every_Mth!H1226,Every_Mth!H1285,Every_Mth!H1344,Every_Mth!H1403)</f>
        <v>6225.916666666667</v>
      </c>
      <c r="I105" s="53">
        <v>246</v>
      </c>
      <c r="J105" s="53">
        <v>3361</v>
      </c>
      <c r="K105" s="53">
        <v>472</v>
      </c>
      <c r="L105" s="53">
        <v>1856</v>
      </c>
      <c r="M105" s="53"/>
      <c r="N105" s="26"/>
      <c r="O105" s="148">
        <v>56750</v>
      </c>
      <c r="P105" s="148">
        <v>9308</v>
      </c>
      <c r="Q105" s="148">
        <v>15284</v>
      </c>
      <c r="R105" s="148">
        <v>5777</v>
      </c>
      <c r="S105" s="148">
        <v>882</v>
      </c>
      <c r="T105" s="22">
        <v>0.111</v>
      </c>
      <c r="U105" s="53">
        <v>8523.8692101923098</v>
      </c>
    </row>
    <row r="106" spans="1:21">
      <c r="A106" s="13" t="s">
        <v>160</v>
      </c>
      <c r="B106" s="14" t="s">
        <v>78</v>
      </c>
      <c r="C106" s="14">
        <v>2013</v>
      </c>
      <c r="D106" s="14" t="s">
        <v>102</v>
      </c>
      <c r="E106" s="53">
        <f>AVERAGE(Every_Mth!G1109,Every_Mth!G1168,Every_Mth!G1227,Every_Mth!G1286,Every_Mth!G1345,Every_Mth!G1404,Every_Mth!G1463,Every_Mth!G1522,Every_Mth!G1581,Every_Mth!G1640,Every_Mth!G1699,Every_Mth!G1758)</f>
        <v>165319.75</v>
      </c>
      <c r="F106" s="53">
        <f>AVERAGE(Every_Mth!G755,Every_Mth!G814,Every_Mth!G873,Every_Mth!G932,Every_Mth!G991,Every_Mth!G1050,Every_Mth!G1109,Every_Mth!G1168,Every_Mth!G1227,Every_Mth!G1286,Every_Mth!G1345,Every_Mth!G1404)</f>
        <v>159796.66666666666</v>
      </c>
      <c r="G106" s="53">
        <f>AVERAGE(Every_Mth!H1109,Every_Mth!H1168,Every_Mth!H1227,Every_Mth!H1286,Every_Mth!H1345,Every_Mth!H1404,Every_Mth!H1463,Every_Mth!H1522,Every_Mth!H1581,Every_Mth!H1640,Every_Mth!H1699,Every_Mth!H1758)</f>
        <v>381628.91666666669</v>
      </c>
      <c r="H106" s="53">
        <f>AVERAGE(Every_Mth!H755,Every_Mth!H814,Every_Mth!H873,Every_Mth!H932,Every_Mth!H991,Every_Mth!H1050,Every_Mth!H1109,Every_Mth!H1168,Every_Mth!H1227,Every_Mth!H1286,Every_Mth!H1345,Every_Mth!H1404)</f>
        <v>373583.66666666669</v>
      </c>
      <c r="I106" s="53">
        <v>12685</v>
      </c>
      <c r="J106" s="53">
        <v>194878</v>
      </c>
      <c r="K106" s="53">
        <v>21323</v>
      </c>
      <c r="L106" s="53">
        <v>70335</v>
      </c>
      <c r="M106" s="53"/>
      <c r="N106" s="26"/>
      <c r="O106" s="148">
        <v>2092149</v>
      </c>
      <c r="P106" s="148">
        <v>304215</v>
      </c>
      <c r="Q106" s="148">
        <v>582138</v>
      </c>
      <c r="R106" s="148">
        <v>156056</v>
      </c>
      <c r="S106" s="148">
        <v>66969</v>
      </c>
      <c r="T106" s="22">
        <v>9.8000000000000004E-2</v>
      </c>
      <c r="U106" s="53">
        <v>441318.99373791256</v>
      </c>
    </row>
    <row r="107" spans="1:21">
      <c r="A107" s="13" t="s">
        <v>161</v>
      </c>
      <c r="B107" s="14" t="s">
        <v>77</v>
      </c>
      <c r="C107" s="14">
        <v>2013</v>
      </c>
      <c r="D107" s="14" t="s">
        <v>102</v>
      </c>
      <c r="E107" s="53">
        <f>AVERAGE(Every_Mth!G1110,Every_Mth!G1169,Every_Mth!G1228,Every_Mth!G1287,Every_Mth!G1346,Every_Mth!G1405,Every_Mth!G1464,Every_Mth!G1523,Every_Mth!G1582,Every_Mth!G1641,Every_Mth!G1700,Every_Mth!G1759)</f>
        <v>128384.83333333333</v>
      </c>
      <c r="F107" s="53">
        <f>AVERAGE(Every_Mth!G756,Every_Mth!G815,Every_Mth!G874,Every_Mth!G933,Every_Mth!G992,Every_Mth!G1051,Every_Mth!G1110,Every_Mth!G1169,Every_Mth!G1228,Every_Mth!G1287,Every_Mth!G1346,Every_Mth!G1405)</f>
        <v>122331</v>
      </c>
      <c r="G107" s="53">
        <f>AVERAGE(Every_Mth!H1110,Every_Mth!H1169,Every_Mth!H1228,Every_Mth!H1287,Every_Mth!H1346,Every_Mth!H1405,Every_Mth!H1464,Every_Mth!H1523,Every_Mth!H1582,Every_Mth!H1641,Every_Mth!H1700,Every_Mth!H1759)</f>
        <v>273739.41666666669</v>
      </c>
      <c r="H107" s="53">
        <f>AVERAGE(Every_Mth!H756,Every_Mth!H815,Every_Mth!H874,Every_Mth!H933,Every_Mth!H992,Every_Mth!H1051,Every_Mth!H1110,Every_Mth!H1169,Every_Mth!H1228,Every_Mth!H1287,Every_Mth!H1346,Every_Mth!H1405)</f>
        <v>262347.75</v>
      </c>
      <c r="I107" s="53">
        <v>13842</v>
      </c>
      <c r="J107" s="53">
        <v>131432</v>
      </c>
      <c r="K107" s="53">
        <v>15919</v>
      </c>
      <c r="L107" s="53">
        <v>93092</v>
      </c>
      <c r="M107" s="53"/>
      <c r="N107" s="26"/>
      <c r="O107" s="148">
        <v>3208946</v>
      </c>
      <c r="P107" s="148">
        <v>565956</v>
      </c>
      <c r="Q107" s="148">
        <v>758400</v>
      </c>
      <c r="R107" s="148">
        <v>236315</v>
      </c>
      <c r="S107" s="148">
        <v>75967</v>
      </c>
      <c r="T107" s="22">
        <v>7.8E-2</v>
      </c>
      <c r="U107" s="53">
        <v>553957.51309588843</v>
      </c>
    </row>
    <row r="108" spans="1:21">
      <c r="A108" s="13" t="s">
        <v>162</v>
      </c>
      <c r="B108" s="14" t="s">
        <v>77</v>
      </c>
      <c r="C108" s="14">
        <v>2013</v>
      </c>
      <c r="D108" s="14" t="s">
        <v>102</v>
      </c>
      <c r="E108" s="53">
        <f>AVERAGE(Every_Mth!G1111,Every_Mth!G1170,Every_Mth!G1229,Every_Mth!G1288,Every_Mth!G1347,Every_Mth!G1406,Every_Mth!G1465,Every_Mth!G1524,Every_Mth!G1583,Every_Mth!G1642,Every_Mth!G1701,Every_Mth!G1760)</f>
        <v>32454.833333333332</v>
      </c>
      <c r="F108" s="53">
        <f>AVERAGE(Every_Mth!G757,Every_Mth!G816,Every_Mth!G875,Every_Mth!G934,Every_Mth!G993,Every_Mth!G1052,Every_Mth!G1111,Every_Mth!G1170,Every_Mth!G1229,Every_Mth!G1288,Every_Mth!G1347,Every_Mth!G1406)</f>
        <v>32232.25</v>
      </c>
      <c r="G108" s="53">
        <f>AVERAGE(Every_Mth!H1111,Every_Mth!H1170,Every_Mth!H1229,Every_Mth!H1288,Every_Mth!H1347,Every_Mth!H1406,Every_Mth!H1465,Every_Mth!H1524,Every_Mth!H1583,Every_Mth!H1642,Every_Mth!H1701,Every_Mth!H1760)</f>
        <v>51006.916666666664</v>
      </c>
      <c r="H108" s="53">
        <f>AVERAGE(Every_Mth!H757,Every_Mth!H816,Every_Mth!H875,Every_Mth!H934,Every_Mth!H993,Every_Mth!H1052,Every_Mth!H1111,Every_Mth!H1170,Every_Mth!H1229,Every_Mth!H1288,Every_Mth!H1347,Every_Mth!H1406)</f>
        <v>50531.75</v>
      </c>
      <c r="I108" s="53">
        <v>5459</v>
      </c>
      <c r="J108" s="53">
        <v>19668</v>
      </c>
      <c r="K108" s="53">
        <v>4243</v>
      </c>
      <c r="L108" s="53">
        <v>19818</v>
      </c>
      <c r="M108" s="53"/>
      <c r="N108" s="26"/>
      <c r="O108" s="148">
        <v>843735</v>
      </c>
      <c r="P108" s="148">
        <v>171722</v>
      </c>
      <c r="Q108" s="148">
        <v>115569</v>
      </c>
      <c r="R108" s="148">
        <v>96046</v>
      </c>
      <c r="S108" s="148">
        <v>37708</v>
      </c>
      <c r="T108" s="22">
        <v>5.5E-2</v>
      </c>
      <c r="U108" s="53">
        <v>120297.20628484373</v>
      </c>
    </row>
    <row r="109" spans="1:21">
      <c r="A109" s="13" t="s">
        <v>163</v>
      </c>
      <c r="B109" s="14" t="s">
        <v>78</v>
      </c>
      <c r="C109" s="14">
        <v>2013</v>
      </c>
      <c r="D109" s="14" t="s">
        <v>102</v>
      </c>
      <c r="E109" s="53">
        <f>AVERAGE(Every_Mth!G1112,Every_Mth!G1171,Every_Mth!G1230,Every_Mth!G1289,Every_Mth!G1348,Every_Mth!G1407,Every_Mth!G1466,Every_Mth!G1525,Every_Mth!G1584,Every_Mth!G1643,Every_Mth!G1702,Every_Mth!G1761)</f>
        <v>48180.833333333336</v>
      </c>
      <c r="F109" s="53">
        <f>AVERAGE(Every_Mth!G758,Every_Mth!G817,Every_Mth!G876,Every_Mth!G935,Every_Mth!G994,Every_Mth!G1053,Every_Mth!G1112,Every_Mth!G1171,Every_Mth!G1230,Every_Mth!G1289,Every_Mth!G1348,Every_Mth!G1407)</f>
        <v>46772.333333333336</v>
      </c>
      <c r="G109" s="53">
        <f>AVERAGE(Every_Mth!H1112,Every_Mth!H1171,Every_Mth!H1230,Every_Mth!H1289,Every_Mth!H1348,Every_Mth!H1407,Every_Mth!H1466,Every_Mth!H1525,Every_Mth!H1584,Every_Mth!H1643,Every_Mth!H1702,Every_Mth!H1761)</f>
        <v>114908.33333333333</v>
      </c>
      <c r="H109" s="53">
        <f>AVERAGE(Every_Mth!H758,Every_Mth!H817,Every_Mth!H876,Every_Mth!H935,Every_Mth!H994,Every_Mth!H1053,Every_Mth!H1112,Every_Mth!H1171,Every_Mth!H1230,Every_Mth!H1289,Every_Mth!H1348,Every_Mth!H1407)</f>
        <v>112816.5</v>
      </c>
      <c r="I109" s="53">
        <v>3502</v>
      </c>
      <c r="J109" s="53">
        <v>63093</v>
      </c>
      <c r="K109" s="53">
        <v>7295</v>
      </c>
      <c r="L109" s="53">
        <v>23995</v>
      </c>
      <c r="M109" s="53"/>
      <c r="N109" s="26"/>
      <c r="O109" s="148">
        <v>705767</v>
      </c>
      <c r="P109" s="148">
        <v>113339</v>
      </c>
      <c r="Q109" s="148">
        <v>197747</v>
      </c>
      <c r="R109" s="148">
        <v>64800</v>
      </c>
      <c r="S109" s="148">
        <v>27071</v>
      </c>
      <c r="T109" s="22">
        <v>0.124</v>
      </c>
      <c r="U109" s="53">
        <v>156985.4932433136</v>
      </c>
    </row>
    <row r="110" spans="1:21">
      <c r="A110" s="13" t="s">
        <v>164</v>
      </c>
      <c r="B110" s="14" t="s">
        <v>77</v>
      </c>
      <c r="C110" s="14">
        <v>2013</v>
      </c>
      <c r="D110" s="14" t="s">
        <v>102</v>
      </c>
      <c r="E110" s="53">
        <f>AVERAGE(Every_Mth!G1113,Every_Mth!G1172,Every_Mth!G1231,Every_Mth!G1290,Every_Mth!G1349,Every_Mth!G1408,Every_Mth!G1467,Every_Mth!G1526,Every_Mth!G1585,Every_Mth!G1644,Every_Mth!G1703,Every_Mth!G1762)</f>
        <v>9312.1666666666661</v>
      </c>
      <c r="F110" s="53">
        <f>AVERAGE(Every_Mth!G759,Every_Mth!G818,Every_Mth!G877,Every_Mth!G936,Every_Mth!G995,Every_Mth!G1054,Every_Mth!G1113,Every_Mth!G1172,Every_Mth!G1231,Every_Mth!G1290,Every_Mth!G1349,Every_Mth!G1408)</f>
        <v>9058.25</v>
      </c>
      <c r="G110" s="53">
        <f>AVERAGE(Every_Mth!H1113,Every_Mth!H1172,Every_Mth!H1231,Every_Mth!H1290,Every_Mth!H1349,Every_Mth!H1408,Every_Mth!H1467,Every_Mth!H1526,Every_Mth!H1585,Every_Mth!H1644,Every_Mth!H1703,Every_Mth!H1762)</f>
        <v>17891.166666666668</v>
      </c>
      <c r="H110" s="53">
        <f>AVERAGE(Every_Mth!H759,Every_Mth!H818,Every_Mth!H877,Every_Mth!H936,Every_Mth!H995,Every_Mth!H1054,Every_Mth!H1113,Every_Mth!H1172,Every_Mth!H1231,Every_Mth!H1290,Every_Mth!H1349,Every_Mth!H1408)</f>
        <v>17609.416666666668</v>
      </c>
      <c r="I110" s="53">
        <v>1072</v>
      </c>
      <c r="J110" s="53">
        <v>8228</v>
      </c>
      <c r="K110" s="53">
        <v>1089</v>
      </c>
      <c r="L110" s="53">
        <v>3239</v>
      </c>
      <c r="M110" s="53"/>
      <c r="N110" s="26"/>
      <c r="O110" s="148">
        <v>273494</v>
      </c>
      <c r="P110" s="148">
        <v>67011</v>
      </c>
      <c r="Q110" s="148">
        <v>50160</v>
      </c>
      <c r="R110" s="148">
        <v>10073</v>
      </c>
      <c r="S110" s="148">
        <v>4383</v>
      </c>
      <c r="T110" s="22">
        <v>6.8000000000000005E-2</v>
      </c>
      <c r="U110" s="53">
        <v>47790.764874676264</v>
      </c>
    </row>
    <row r="111" spans="1:21">
      <c r="A111" s="13" t="s">
        <v>165</v>
      </c>
      <c r="B111" s="14" t="s">
        <v>77</v>
      </c>
      <c r="C111" s="14">
        <v>2013</v>
      </c>
      <c r="D111" s="14" t="s">
        <v>102</v>
      </c>
      <c r="E111" s="53">
        <f>AVERAGE(Every_Mth!G1114,Every_Mth!G1173,Every_Mth!G1232,Every_Mth!G1291,Every_Mth!G1350,Every_Mth!G1409,Every_Mth!G1468,Every_Mth!G1527,Every_Mth!G1586,Every_Mth!G1645,Every_Mth!G1704,Every_Mth!G1763)</f>
        <v>15590.25</v>
      </c>
      <c r="F111" s="53">
        <f>AVERAGE(Every_Mth!G760,Every_Mth!G819,Every_Mth!G878,Every_Mth!G937,Every_Mth!G996,Every_Mth!G1055,Every_Mth!G1114,Every_Mth!G1173,Every_Mth!G1232,Every_Mth!G1291,Every_Mth!G1350,Every_Mth!G1409)</f>
        <v>14604.5</v>
      </c>
      <c r="G111" s="53">
        <f>AVERAGE(Every_Mth!H1114,Every_Mth!H1173,Every_Mth!H1232,Every_Mth!H1291,Every_Mth!H1350,Every_Mth!H1409,Every_Mth!H1468,Every_Mth!H1527,Every_Mth!H1586,Every_Mth!H1645,Every_Mth!H1704,Every_Mth!H1763)</f>
        <v>31548</v>
      </c>
      <c r="H111" s="53">
        <f>AVERAGE(Every_Mth!H760,Every_Mth!H819,Every_Mth!H878,Every_Mth!H937,Every_Mth!H996,Every_Mth!H1055,Every_Mth!H1114,Every_Mth!H1173,Every_Mth!H1232,Every_Mth!H1291,Every_Mth!H1350,Every_Mth!H1409)</f>
        <v>29752.25</v>
      </c>
      <c r="I111" s="53">
        <v>2531</v>
      </c>
      <c r="J111" s="53">
        <v>17242</v>
      </c>
      <c r="K111" s="53">
        <v>4025</v>
      </c>
      <c r="L111" s="53">
        <v>13534</v>
      </c>
      <c r="M111" s="53"/>
      <c r="N111" s="26"/>
      <c r="O111" s="148">
        <v>748761</v>
      </c>
      <c r="P111" s="148">
        <v>154350</v>
      </c>
      <c r="Q111" s="148">
        <v>160497</v>
      </c>
      <c r="R111" s="148">
        <v>58256</v>
      </c>
      <c r="S111" s="148">
        <v>10953</v>
      </c>
      <c r="T111" s="22">
        <v>5.2000000000000005E-2</v>
      </c>
      <c r="U111" s="53">
        <v>68113.992168687677</v>
      </c>
    </row>
    <row r="112" spans="1:21">
      <c r="A112" s="13" t="s">
        <v>166</v>
      </c>
      <c r="B112" s="14" t="s">
        <v>77</v>
      </c>
      <c r="C112" s="14">
        <v>2013</v>
      </c>
      <c r="D112" s="14" t="s">
        <v>102</v>
      </c>
      <c r="E112" s="53">
        <f>AVERAGE(Every_Mth!G1115,Every_Mth!G1174,Every_Mth!G1233,Every_Mth!G1292,Every_Mth!G1351,Every_Mth!G1410,Every_Mth!G1469,Every_Mth!G1528,Every_Mth!G1587,Every_Mth!G1646,Every_Mth!G1705,Every_Mth!G1764)</f>
        <v>15194.666666666666</v>
      </c>
      <c r="F112" s="53">
        <f>AVERAGE(Every_Mth!G761,Every_Mth!G820,Every_Mth!G879,Every_Mth!G938,Every_Mth!G997,Every_Mth!G1056,Every_Mth!G1115,Every_Mth!G1174,Every_Mth!G1233,Every_Mth!G1292,Every_Mth!G1351,Every_Mth!G1410)</f>
        <v>14680.916666666666</v>
      </c>
      <c r="G112" s="53">
        <f>AVERAGE(Every_Mth!H1115,Every_Mth!H1174,Every_Mth!H1233,Every_Mth!H1292,Every_Mth!H1351,Every_Mth!H1410,Every_Mth!H1469,Every_Mth!H1528,Every_Mth!H1587,Every_Mth!H1646,Every_Mth!H1705,Every_Mth!H1764)</f>
        <v>33962.666666666664</v>
      </c>
      <c r="H112" s="53">
        <f>AVERAGE(Every_Mth!H761,Every_Mth!H820,Every_Mth!H879,Every_Mth!H938,Every_Mth!H997,Every_Mth!H1056,Every_Mth!H1115,Every_Mth!H1174,Every_Mth!H1233,Every_Mth!H1292,Every_Mth!H1351,Every_Mth!H1410)</f>
        <v>33053.25</v>
      </c>
      <c r="I112" s="53">
        <v>1086</v>
      </c>
      <c r="J112" s="53">
        <v>20051</v>
      </c>
      <c r="K112" s="53">
        <v>4170</v>
      </c>
      <c r="L112" s="53">
        <v>12614</v>
      </c>
      <c r="M112" s="53"/>
      <c r="N112" s="26"/>
      <c r="O112" s="148">
        <v>435241</v>
      </c>
      <c r="P112" s="148">
        <v>81286</v>
      </c>
      <c r="Q112" s="148">
        <v>98542</v>
      </c>
      <c r="R112" s="148">
        <v>46332</v>
      </c>
      <c r="S112" s="148">
        <v>8477</v>
      </c>
      <c r="T112" s="22">
        <v>7.0999999999999994E-2</v>
      </c>
      <c r="U112" s="53">
        <v>79413.542201079195</v>
      </c>
    </row>
    <row r="113" spans="1:21">
      <c r="A113" s="13" t="s">
        <v>167</v>
      </c>
      <c r="B113" s="14" t="s">
        <v>77</v>
      </c>
      <c r="C113" s="14">
        <v>2013</v>
      </c>
      <c r="D113" s="14" t="s">
        <v>102</v>
      </c>
      <c r="E113" s="53">
        <f>AVERAGE(Every_Mth!G1116,Every_Mth!G1175,Every_Mth!G1234,Every_Mth!G1293,Every_Mth!G1352,Every_Mth!G1411,Every_Mth!G1470,Every_Mth!G1529,Every_Mth!G1588,Every_Mth!G1647,Every_Mth!G1706,Every_Mth!G1765)</f>
        <v>53632.5</v>
      </c>
      <c r="F113" s="53">
        <f>AVERAGE(Every_Mth!G762,Every_Mth!G821,Every_Mth!G880,Every_Mth!G939,Every_Mth!G998,Every_Mth!G1057,Every_Mth!G1116,Every_Mth!G1175,Every_Mth!G1234,Every_Mth!G1293,Every_Mth!G1352,Every_Mth!G1411)</f>
        <v>52303.583333333336</v>
      </c>
      <c r="G113" s="53">
        <f>AVERAGE(Every_Mth!H1116,Every_Mth!H1175,Every_Mth!H1234,Every_Mth!H1293,Every_Mth!H1352,Every_Mth!H1411,Every_Mth!H1470,Every_Mth!H1529,Every_Mth!H1588,Every_Mth!H1647,Every_Mth!H1706,Every_Mth!H1765)</f>
        <v>112331.16666666667</v>
      </c>
      <c r="H113" s="53">
        <f>AVERAGE(Every_Mth!H762,Every_Mth!H821,Every_Mth!H880,Every_Mth!H939,Every_Mth!H998,Every_Mth!H1057,Every_Mth!H1116,Every_Mth!H1175,Every_Mth!H1234,Every_Mth!H1293,Every_Mth!H1352,Every_Mth!H1411)</f>
        <v>110861.41666666667</v>
      </c>
      <c r="I113" s="53">
        <v>7200</v>
      </c>
      <c r="J113" s="53">
        <v>59419</v>
      </c>
      <c r="K113" s="53">
        <v>11654</v>
      </c>
      <c r="L113" s="53">
        <v>48568</v>
      </c>
      <c r="M113" s="53"/>
      <c r="N113" s="26"/>
      <c r="O113" s="148">
        <v>1866208</v>
      </c>
      <c r="P113" s="148">
        <v>320385</v>
      </c>
      <c r="Q113" s="148">
        <v>436884</v>
      </c>
      <c r="R113" s="148">
        <v>176036</v>
      </c>
      <c r="S113" s="148">
        <v>44002</v>
      </c>
      <c r="T113" s="22">
        <v>6.5000000000000002E-2</v>
      </c>
      <c r="U113" s="53">
        <v>215576.67456887264</v>
      </c>
    </row>
    <row r="114" spans="1:21">
      <c r="A114" s="13" t="s">
        <v>168</v>
      </c>
      <c r="B114" s="14" t="s">
        <v>77</v>
      </c>
      <c r="C114" s="14">
        <v>2013</v>
      </c>
      <c r="D114" s="14" t="s">
        <v>102</v>
      </c>
      <c r="E114" s="53">
        <f>AVERAGE(Every_Mth!G1117,Every_Mth!G1176,Every_Mth!G1235,Every_Mth!G1294,Every_Mth!G1353,Every_Mth!G1412,Every_Mth!G1471,Every_Mth!G1530,Every_Mth!G1589,Every_Mth!G1648,Every_Mth!G1707,Every_Mth!G1766)</f>
        <v>12076</v>
      </c>
      <c r="F114" s="53">
        <f>AVERAGE(Every_Mth!G763,Every_Mth!G822,Every_Mth!G881,Every_Mth!G940,Every_Mth!G999,Every_Mth!G1058,Every_Mth!G1117,Every_Mth!G1176,Every_Mth!G1235,Every_Mth!G1294,Every_Mth!G1353,Every_Mth!G1412)</f>
        <v>11785.083333333334</v>
      </c>
      <c r="G114" s="53">
        <f>AVERAGE(Every_Mth!H1117,Every_Mth!H1176,Every_Mth!H1235,Every_Mth!H1294,Every_Mth!H1353,Every_Mth!H1412,Every_Mth!H1471,Every_Mth!H1530,Every_Mth!H1589,Every_Mth!H1648,Every_Mth!H1707,Every_Mth!H1766)</f>
        <v>23477.583333333332</v>
      </c>
      <c r="H114" s="53">
        <f>AVERAGE(Every_Mth!H763,Every_Mth!H822,Every_Mth!H881,Every_Mth!H940,Every_Mth!H999,Every_Mth!H1058,Every_Mth!H1117,Every_Mth!H1176,Every_Mth!H1235,Every_Mth!H1294,Every_Mth!H1353,Every_Mth!H1412)</f>
        <v>23049.333333333332</v>
      </c>
      <c r="I114" s="53">
        <v>1290</v>
      </c>
      <c r="J114" s="53">
        <v>11843</v>
      </c>
      <c r="K114" s="53">
        <v>2423</v>
      </c>
      <c r="L114" s="53">
        <v>8317</v>
      </c>
      <c r="M114" s="53"/>
      <c r="N114" s="26"/>
      <c r="O114" s="148">
        <v>270416</v>
      </c>
      <c r="P114" s="148">
        <v>53284</v>
      </c>
      <c r="Q114" s="148">
        <v>57070</v>
      </c>
      <c r="R114" s="148">
        <v>20137</v>
      </c>
      <c r="S114" s="148">
        <v>5077</v>
      </c>
      <c r="T114" s="22">
        <v>0.10300000000000001</v>
      </c>
      <c r="U114" s="53">
        <v>42178.844377857531</v>
      </c>
    </row>
    <row r="115" spans="1:21">
      <c r="A115" s="13" t="s">
        <v>169</v>
      </c>
      <c r="B115" s="14" t="s">
        <v>78</v>
      </c>
      <c r="C115" s="14">
        <v>2013</v>
      </c>
      <c r="D115" s="14" t="s">
        <v>102</v>
      </c>
      <c r="E115" s="53">
        <f>AVERAGE(Every_Mth!G1118,Every_Mth!G1177,Every_Mth!G1236,Every_Mth!G1295,Every_Mth!G1354,Every_Mth!G1413,Every_Mth!G1472,Every_Mth!G1531,Every_Mth!G1590,Every_Mth!G1649,Every_Mth!G1708,Every_Mth!G1767)</f>
        <v>11973.583333333334</v>
      </c>
      <c r="F115" s="53">
        <f>AVERAGE(Every_Mth!G764,Every_Mth!G823,Every_Mth!G882,Every_Mth!G941,Every_Mth!G1000,Every_Mth!G1059,Every_Mth!G1118,Every_Mth!G1177,Every_Mth!G1236,Every_Mth!G1295,Every_Mth!G1354,Every_Mth!G1413)</f>
        <v>11790.333333333334</v>
      </c>
      <c r="G115" s="53">
        <f>AVERAGE(Every_Mth!H1118,Every_Mth!H1177,Every_Mth!H1236,Every_Mth!H1295,Every_Mth!H1354,Every_Mth!H1413,Every_Mth!H1472,Every_Mth!H1531,Every_Mth!H1590,Every_Mth!H1649,Every_Mth!H1708,Every_Mth!H1767)</f>
        <v>23768.333333333332</v>
      </c>
      <c r="H115" s="53">
        <f>AVERAGE(Every_Mth!H764,Every_Mth!H823,Every_Mth!H882,Every_Mth!H941,Every_Mth!H1000,Every_Mth!H1059,Every_Mth!H1118,Every_Mth!H1177,Every_Mth!H1236,Every_Mth!H1295,Every_Mth!H1354,Every_Mth!H1413)</f>
        <v>23489.166666666668</v>
      </c>
      <c r="I115" s="53">
        <v>990</v>
      </c>
      <c r="J115" s="53">
        <v>10472</v>
      </c>
      <c r="K115" s="53">
        <v>713</v>
      </c>
      <c r="L115" s="53">
        <v>466</v>
      </c>
      <c r="M115" s="53"/>
      <c r="N115" s="26"/>
      <c r="O115" s="148">
        <v>178725</v>
      </c>
      <c r="P115" s="148">
        <v>45337</v>
      </c>
      <c r="Q115" s="148">
        <v>38582</v>
      </c>
      <c r="R115" s="148">
        <v>3086</v>
      </c>
      <c r="S115" s="148">
        <v>9306</v>
      </c>
      <c r="T115" s="22">
        <v>0.11800000000000001</v>
      </c>
      <c r="U115" s="53">
        <v>40244.806161417124</v>
      </c>
    </row>
    <row r="116" spans="1:21">
      <c r="A116" s="13" t="s">
        <v>170</v>
      </c>
      <c r="B116" s="14" t="s">
        <v>78</v>
      </c>
      <c r="C116" s="14">
        <v>2013</v>
      </c>
      <c r="D116" s="14" t="s">
        <v>102</v>
      </c>
      <c r="E116" s="53">
        <f>AVERAGE(Every_Mth!G1119,Every_Mth!G1178,Every_Mth!G1237,Every_Mth!G1296,Every_Mth!G1355,Every_Mth!G1414,Every_Mth!G1473,Every_Mth!G1532,Every_Mth!G1591,Every_Mth!G1650,Every_Mth!G1709,Every_Mth!G1768)</f>
        <v>163.91666666666666</v>
      </c>
      <c r="F116" s="53">
        <f>AVERAGE(Every_Mth!G765,Every_Mth!G824,Every_Mth!G883,Every_Mth!G942,Every_Mth!G1001,Every_Mth!G1060,Every_Mth!G1119,Every_Mth!G1178,Every_Mth!G1237,Every_Mth!G1296,Every_Mth!G1355,Every_Mth!G1414)</f>
        <v>158.75</v>
      </c>
      <c r="G116" s="53">
        <f>AVERAGE(Every_Mth!H1119,Every_Mth!H1178,Every_Mth!H1237,Every_Mth!H1296,Every_Mth!H1355,Every_Mth!H1414,Every_Mth!H1473,Every_Mth!H1532,Every_Mth!H1591,Every_Mth!H1650,Every_Mth!H1709,Every_Mth!H1768)</f>
        <v>299.25</v>
      </c>
      <c r="H116" s="53">
        <f>AVERAGE(Every_Mth!H765,Every_Mth!H824,Every_Mth!H883,Every_Mth!H942,Every_Mth!H1001,Every_Mth!H1060,Every_Mth!H1119,Every_Mth!H1178,Every_Mth!H1237,Every_Mth!H1296,Every_Mth!H1355,Every_Mth!H1414)</f>
        <v>303.16666666666669</v>
      </c>
      <c r="I116" s="53">
        <v>26</v>
      </c>
      <c r="J116" s="53">
        <v>106</v>
      </c>
      <c r="K116" s="53">
        <v>1</v>
      </c>
      <c r="L116" s="53">
        <v>6</v>
      </c>
      <c r="M116" s="53"/>
      <c r="N116" s="26"/>
      <c r="O116" s="148">
        <v>3187</v>
      </c>
      <c r="P116" s="148">
        <v>1152</v>
      </c>
      <c r="Q116" s="148">
        <v>494</v>
      </c>
      <c r="R116" s="148">
        <v>93</v>
      </c>
      <c r="S116" s="148">
        <v>99</v>
      </c>
      <c r="T116" s="22">
        <v>0.129</v>
      </c>
      <c r="U116" s="53">
        <v>696.60781829002519</v>
      </c>
    </row>
    <row r="117" spans="1:21">
      <c r="A117" s="13" t="s">
        <v>171</v>
      </c>
      <c r="B117" s="14" t="s">
        <v>78</v>
      </c>
      <c r="C117" s="14">
        <v>2013</v>
      </c>
      <c r="D117" s="14" t="s">
        <v>102</v>
      </c>
      <c r="E117" s="53">
        <f>AVERAGE(Every_Mth!G1120,Every_Mth!G1179,Every_Mth!G1238,Every_Mth!G1297,Every_Mth!G1356,Every_Mth!G1415,Every_Mth!G1474,Every_Mth!G1533,Every_Mth!G1592,Every_Mth!G1651,Every_Mth!G1710,Every_Mth!G1769)</f>
        <v>3074.5</v>
      </c>
      <c r="F117" s="53">
        <f>AVERAGE(Every_Mth!G766,Every_Mth!G825,Every_Mth!G884,Every_Mth!G943,Every_Mth!G1002,Every_Mth!G1061,Every_Mth!G1120,Every_Mth!G1179,Every_Mth!G1238,Every_Mth!G1297,Every_Mth!G1356,Every_Mth!G1415)</f>
        <v>2937.3333333333335</v>
      </c>
      <c r="G117" s="53">
        <f>AVERAGE(Every_Mth!H1120,Every_Mth!H1179,Every_Mth!H1238,Every_Mth!H1297,Every_Mth!H1356,Every_Mth!H1415,Every_Mth!H1474,Every_Mth!H1533,Every_Mth!H1592,Every_Mth!H1651,Every_Mth!H1710,Every_Mth!H1769)</f>
        <v>6769.75</v>
      </c>
      <c r="H117" s="53">
        <f>AVERAGE(Every_Mth!H766,Every_Mth!H825,Every_Mth!H884,Every_Mth!H943,Every_Mth!H1002,Every_Mth!H1061,Every_Mth!H1120,Every_Mth!H1179,Every_Mth!H1238,Every_Mth!H1297,Every_Mth!H1356,Every_Mth!H1415)</f>
        <v>6538.083333333333</v>
      </c>
      <c r="I117" s="53">
        <v>275</v>
      </c>
      <c r="J117" s="53">
        <v>2872</v>
      </c>
      <c r="K117" s="53">
        <v>154</v>
      </c>
      <c r="L117" s="53">
        <v>192</v>
      </c>
      <c r="M117" s="53"/>
      <c r="N117" s="26"/>
      <c r="O117" s="148">
        <v>44652</v>
      </c>
      <c r="P117" s="148">
        <v>13754</v>
      </c>
      <c r="Q117" s="148">
        <v>8990</v>
      </c>
      <c r="R117" s="148">
        <v>782</v>
      </c>
      <c r="S117" s="148">
        <v>2475</v>
      </c>
      <c r="T117" s="22">
        <v>0.13200000000000001</v>
      </c>
      <c r="U117" s="53">
        <v>10390.206740110803</v>
      </c>
    </row>
    <row r="118" spans="1:21">
      <c r="A118" s="13" t="s">
        <v>172</v>
      </c>
      <c r="B118" s="14" t="s">
        <v>77</v>
      </c>
      <c r="C118" s="14">
        <v>2013</v>
      </c>
      <c r="D118" s="14" t="s">
        <v>102</v>
      </c>
      <c r="E118" s="53">
        <f>AVERAGE(Every_Mth!G1121,Every_Mth!G1180,Every_Mth!G1239,Every_Mth!G1298,Every_Mth!G1357,Every_Mth!G1416,Every_Mth!G1475,Every_Mth!G1534,Every_Mth!G1593,Every_Mth!G1652,Every_Mth!G1711,Every_Mth!G1770)</f>
        <v>21486.083333333332</v>
      </c>
      <c r="F118" s="53">
        <f>AVERAGE(Every_Mth!G767,Every_Mth!G826,Every_Mth!G885,Every_Mth!G944,Every_Mth!G1003,Every_Mth!G1062,Every_Mth!G1121,Every_Mth!G1180,Every_Mth!G1239,Every_Mth!G1298,Every_Mth!G1357,Every_Mth!G1416)</f>
        <v>20843.333333333332</v>
      </c>
      <c r="G118" s="53">
        <f>AVERAGE(Every_Mth!H1121,Every_Mth!H1180,Every_Mth!H1239,Every_Mth!H1298,Every_Mth!H1357,Every_Mth!H1416,Every_Mth!H1475,Every_Mth!H1534,Every_Mth!H1593,Every_Mth!H1652,Every_Mth!H1711,Every_Mth!H1770)</f>
        <v>42538</v>
      </c>
      <c r="H118" s="53">
        <f>AVERAGE(Every_Mth!H767,Every_Mth!H826,Every_Mth!H885,Every_Mth!H944,Every_Mth!H1003,Every_Mth!H1062,Every_Mth!H1121,Every_Mth!H1180,Every_Mth!H1239,Every_Mth!H1298,Every_Mth!H1357,Every_Mth!H1416)</f>
        <v>41574.166666666664</v>
      </c>
      <c r="I118" s="53">
        <v>1823</v>
      </c>
      <c r="J118" s="53">
        <v>20249</v>
      </c>
      <c r="K118" s="53">
        <v>2463</v>
      </c>
      <c r="L118" s="53">
        <v>6854</v>
      </c>
      <c r="M118" s="53"/>
      <c r="N118" s="26"/>
      <c r="O118" s="148">
        <v>420701</v>
      </c>
      <c r="P118" s="148">
        <v>80627</v>
      </c>
      <c r="Q118" s="148">
        <v>99820</v>
      </c>
      <c r="R118" s="148">
        <v>20853</v>
      </c>
      <c r="S118" s="148">
        <v>11691</v>
      </c>
      <c r="T118" s="22">
        <v>0.09</v>
      </c>
      <c r="U118" s="53">
        <v>61759.514093196245</v>
      </c>
    </row>
    <row r="119" spans="1:21">
      <c r="A119" s="13" t="s">
        <v>173</v>
      </c>
      <c r="B119" s="14" t="s">
        <v>77</v>
      </c>
      <c r="C119" s="14">
        <v>2013</v>
      </c>
      <c r="D119" s="14" t="s">
        <v>102</v>
      </c>
      <c r="E119" s="53">
        <f>AVERAGE(Every_Mth!G1122,Every_Mth!G1181,Every_Mth!G1240,Every_Mth!G1299,Every_Mth!G1358,Every_Mth!G1417,Every_Mth!G1476,Every_Mth!G1535,Every_Mth!G1594,Every_Mth!G1653,Every_Mth!G1712,Every_Mth!G1771)</f>
        <v>18904.333333333332</v>
      </c>
      <c r="F119" s="53">
        <f>AVERAGE(Every_Mth!G768,Every_Mth!G827,Every_Mth!G886,Every_Mth!G945,Every_Mth!G1004,Every_Mth!G1063,Every_Mth!G1122,Every_Mth!G1181,Every_Mth!G1240,Every_Mth!G1299,Every_Mth!G1358,Every_Mth!G1417)</f>
        <v>19208.166666666668</v>
      </c>
      <c r="G119" s="53">
        <f>AVERAGE(Every_Mth!H1122,Every_Mth!H1181,Every_Mth!H1240,Every_Mth!H1299,Every_Mth!H1358,Every_Mth!H1417,Every_Mth!H1476,Every_Mth!H1535,Every_Mth!H1594,Every_Mth!H1653,Every_Mth!H1712,Every_Mth!H1771)</f>
        <v>34848.083333333336</v>
      </c>
      <c r="H119" s="53">
        <f>AVERAGE(Every_Mth!H768,Every_Mth!H827,Every_Mth!H886,Every_Mth!H945,Every_Mth!H1004,Every_Mth!H1063,Every_Mth!H1122,Every_Mth!H1181,Every_Mth!H1240,Every_Mth!H1299,Every_Mth!H1358,Every_Mth!H1417)</f>
        <v>35187.5</v>
      </c>
      <c r="I119" s="53">
        <v>2351</v>
      </c>
      <c r="J119" s="53">
        <v>17558</v>
      </c>
      <c r="K119" s="53">
        <v>3484</v>
      </c>
      <c r="L119" s="53">
        <v>10432</v>
      </c>
      <c r="M119" s="53"/>
      <c r="N119" s="26"/>
      <c r="O119" s="148">
        <v>494416</v>
      </c>
      <c r="P119" s="148">
        <v>115368</v>
      </c>
      <c r="Q119" s="148">
        <v>102168</v>
      </c>
      <c r="R119" s="148">
        <v>24921</v>
      </c>
      <c r="S119" s="148">
        <v>8547</v>
      </c>
      <c r="T119" s="22">
        <v>7.0000000000000007E-2</v>
      </c>
      <c r="U119" s="53">
        <v>71126.615584480154</v>
      </c>
    </row>
    <row r="120" spans="1:21">
      <c r="A120" s="13" t="s">
        <v>174</v>
      </c>
      <c r="B120" s="14" t="s">
        <v>78</v>
      </c>
      <c r="C120" s="14">
        <v>2013</v>
      </c>
      <c r="D120" s="14" t="s">
        <v>102</v>
      </c>
      <c r="E120" s="53">
        <f>AVERAGE(Every_Mth!G1123,Every_Mth!G1182,Every_Mth!G1241,Every_Mth!G1300,Every_Mth!G1359,Every_Mth!G1418,Every_Mth!G1477,Every_Mth!G1536,Every_Mth!G1595,Every_Mth!G1654,Every_Mth!G1713,Every_Mth!G1772)</f>
        <v>42067.916666666664</v>
      </c>
      <c r="F120" s="53">
        <f>AVERAGE(Every_Mth!G769,Every_Mth!G828,Every_Mth!G887,Every_Mth!G946,Every_Mth!G1005,Every_Mth!G1064,Every_Mth!G1123,Every_Mth!G1182,Every_Mth!G1241,Every_Mth!G1300,Every_Mth!G1359,Every_Mth!G1418)</f>
        <v>41488.916666666664</v>
      </c>
      <c r="G120" s="53">
        <f>AVERAGE(Every_Mth!H1123,Every_Mth!H1182,Every_Mth!H1241,Every_Mth!H1300,Every_Mth!H1359,Every_Mth!H1418,Every_Mth!H1477,Every_Mth!H1536,Every_Mth!H1595,Every_Mth!H1654,Every_Mth!H1713,Every_Mth!H1772)</f>
        <v>91796.583333333328</v>
      </c>
      <c r="H120" s="53">
        <f>AVERAGE(Every_Mth!H769,Every_Mth!H828,Every_Mth!H887,Every_Mth!H946,Every_Mth!H1005,Every_Mth!H1064,Every_Mth!H1123,Every_Mth!H1182,Every_Mth!H1241,Every_Mth!H1300,Every_Mth!H1359,Every_Mth!H1418)</f>
        <v>90975</v>
      </c>
      <c r="I120" s="53">
        <v>2893</v>
      </c>
      <c r="J120" s="53">
        <v>46298</v>
      </c>
      <c r="K120" s="53">
        <v>5663</v>
      </c>
      <c r="L120" s="53">
        <v>17711</v>
      </c>
      <c r="M120" s="53"/>
      <c r="N120" s="26"/>
      <c r="O120" s="148">
        <v>527687</v>
      </c>
      <c r="P120" s="148">
        <v>86790</v>
      </c>
      <c r="Q120" s="148">
        <v>144854</v>
      </c>
      <c r="R120" s="148">
        <v>48602</v>
      </c>
      <c r="S120" s="148">
        <v>20057</v>
      </c>
      <c r="T120" s="22">
        <v>0.129</v>
      </c>
      <c r="U120" s="53">
        <v>125680.32642027165</v>
      </c>
    </row>
    <row r="121" spans="1:21">
      <c r="A121" s="13" t="s">
        <v>175</v>
      </c>
      <c r="B121" s="14" t="s">
        <v>78</v>
      </c>
      <c r="C121" s="14">
        <v>2013</v>
      </c>
      <c r="D121" s="14" t="s">
        <v>102</v>
      </c>
      <c r="E121" s="53">
        <f>AVERAGE(Every_Mth!G1124,Every_Mth!G1183,Every_Mth!G1242,Every_Mth!G1301,Every_Mth!G1360,Every_Mth!G1419,Every_Mth!G1478,Every_Mth!G1537,Every_Mth!G1596,Every_Mth!G1655,Every_Mth!G1714,Every_Mth!G1773)</f>
        <v>5361.583333333333</v>
      </c>
      <c r="F121" s="53">
        <f>AVERAGE(Every_Mth!G770,Every_Mth!G829,Every_Mth!G888,Every_Mth!G947,Every_Mth!G1006,Every_Mth!G1065,Every_Mth!G1124,Every_Mth!G1183,Every_Mth!G1242,Every_Mth!G1301,Every_Mth!G1360,Every_Mth!G1419)</f>
        <v>5184.583333333333</v>
      </c>
      <c r="G121" s="53">
        <f>AVERAGE(Every_Mth!H1124,Every_Mth!H1183,Every_Mth!H1242,Every_Mth!H1301,Every_Mth!H1360,Every_Mth!H1419,Every_Mth!H1478,Every_Mth!H1537,Every_Mth!H1596,Every_Mth!H1655,Every_Mth!H1714,Every_Mth!H1773)</f>
        <v>12620.75</v>
      </c>
      <c r="H121" s="53">
        <f>AVERAGE(Every_Mth!H770,Every_Mth!H829,Every_Mth!H888,Every_Mth!H947,Every_Mth!H1006,Every_Mth!H1065,Every_Mth!H1124,Every_Mth!H1183,Every_Mth!H1242,Every_Mth!H1301,Every_Mth!H1360,Every_Mth!H1419)</f>
        <v>12365.833333333334</v>
      </c>
      <c r="I121" s="53">
        <v>369</v>
      </c>
      <c r="J121" s="53">
        <v>6642</v>
      </c>
      <c r="K121" s="53">
        <v>689</v>
      </c>
      <c r="L121" s="53">
        <v>2281</v>
      </c>
      <c r="M121" s="53"/>
      <c r="N121" s="26"/>
      <c r="O121" s="148">
        <v>96540</v>
      </c>
      <c r="P121" s="148">
        <v>17949</v>
      </c>
      <c r="Q121" s="148">
        <v>25540</v>
      </c>
      <c r="R121" s="148">
        <v>8366</v>
      </c>
      <c r="S121" s="148">
        <v>3778</v>
      </c>
      <c r="T121" s="22">
        <v>0.14599999999999999</v>
      </c>
      <c r="U121" s="53">
        <v>22882.857199999999</v>
      </c>
    </row>
    <row r="122" spans="1:21">
      <c r="A122" s="13" t="s">
        <v>176</v>
      </c>
      <c r="B122" s="14" t="s">
        <v>78</v>
      </c>
      <c r="C122" s="14">
        <v>2013</v>
      </c>
      <c r="D122" s="14" t="s">
        <v>102</v>
      </c>
      <c r="E122" s="53">
        <f>AVERAGE(Every_Mth!G1125,Every_Mth!G1184,Every_Mth!G1243,Every_Mth!G1302,Every_Mth!G1361,Every_Mth!G1420,Every_Mth!G1479,Every_Mth!G1538,Every_Mth!G1597,Every_Mth!G1656,Every_Mth!G1715,Every_Mth!G1774)</f>
        <v>4646.166666666667</v>
      </c>
      <c r="F122" s="53">
        <f>AVERAGE(Every_Mth!G771,Every_Mth!G830,Every_Mth!G889,Every_Mth!G948,Every_Mth!G1007,Every_Mth!G1066,Every_Mth!G1125,Every_Mth!G1184,Every_Mth!G1243,Every_Mth!G1302,Every_Mth!G1361,Every_Mth!G1420)</f>
        <v>4329.416666666667</v>
      </c>
      <c r="G122" s="53">
        <f>AVERAGE(Every_Mth!H1125,Every_Mth!H1184,Every_Mth!H1243,Every_Mth!H1302,Every_Mth!H1361,Every_Mth!H1420,Every_Mth!H1479,Every_Mth!H1538,Every_Mth!H1597,Every_Mth!H1656,Every_Mth!H1715,Every_Mth!H1774)</f>
        <v>10462.833333333334</v>
      </c>
      <c r="H122" s="53">
        <f>AVERAGE(Every_Mth!H771,Every_Mth!H830,Every_Mth!H889,Every_Mth!H948,Every_Mth!H1007,Every_Mth!H1066,Every_Mth!H1125,Every_Mth!H1184,Every_Mth!H1243,Every_Mth!H1302,Every_Mth!H1361,Every_Mth!H1420)</f>
        <v>9909.1666666666661</v>
      </c>
      <c r="I122" s="53">
        <v>363</v>
      </c>
      <c r="J122" s="53">
        <v>5013</v>
      </c>
      <c r="K122" s="53">
        <v>441</v>
      </c>
      <c r="L122" s="53">
        <v>1199</v>
      </c>
      <c r="M122" s="53"/>
      <c r="N122" s="26"/>
      <c r="O122" s="148">
        <v>63731</v>
      </c>
      <c r="P122" s="148">
        <v>15013</v>
      </c>
      <c r="Q122" s="148">
        <v>15524</v>
      </c>
      <c r="R122" s="148">
        <v>2603</v>
      </c>
      <c r="S122" s="148">
        <v>3062</v>
      </c>
      <c r="T122" s="22">
        <v>0.11699999999999999</v>
      </c>
      <c r="U122" s="53">
        <v>14220.398993863137</v>
      </c>
    </row>
    <row r="123" spans="1:21">
      <c r="A123" s="13" t="s">
        <v>177</v>
      </c>
      <c r="B123" s="14" t="s">
        <v>78</v>
      </c>
      <c r="C123" s="14">
        <v>2013</v>
      </c>
      <c r="D123" s="14" t="s">
        <v>102</v>
      </c>
      <c r="E123" s="53">
        <f>AVERAGE(Every_Mth!G1126,Every_Mth!G1185,Every_Mth!G1244,Every_Mth!G1303,Every_Mth!G1362,Every_Mth!G1421,Every_Mth!G1480,Every_Mth!G1539,Every_Mth!G1598,Every_Mth!G1657,Every_Mth!G1716,Every_Mth!G1775)</f>
        <v>860.25</v>
      </c>
      <c r="F123" s="53">
        <f>AVERAGE(Every_Mth!G772,Every_Mth!G831,Every_Mth!G890,Every_Mth!G949,Every_Mth!G1008,Every_Mth!G1067,Every_Mth!G1126,Every_Mth!G1185,Every_Mth!G1244,Every_Mth!G1303,Every_Mth!G1362,Every_Mth!G1421)</f>
        <v>788.58333333333337</v>
      </c>
      <c r="G123" s="53">
        <f>AVERAGE(Every_Mth!H1126,Every_Mth!H1185,Every_Mth!H1244,Every_Mth!H1303,Every_Mth!H1362,Every_Mth!H1421,Every_Mth!H1480,Every_Mth!H1539,Every_Mth!H1598,Every_Mth!H1657,Every_Mth!H1716,Every_Mth!H1775)</f>
        <v>1646.6666666666667</v>
      </c>
      <c r="H123" s="53">
        <f>AVERAGE(Every_Mth!H772,Every_Mth!H831,Every_Mth!H890,Every_Mth!H949,Every_Mth!H1008,Every_Mth!H1067,Every_Mth!H1126,Every_Mth!H1185,Every_Mth!H1244,Every_Mth!H1303,Every_Mth!H1362,Every_Mth!H1421)</f>
        <v>1561.75</v>
      </c>
      <c r="I123" s="53">
        <v>89</v>
      </c>
      <c r="J123" s="53">
        <v>622</v>
      </c>
      <c r="K123" s="53">
        <v>45</v>
      </c>
      <c r="L123" s="53">
        <v>12</v>
      </c>
      <c r="M123" s="53"/>
      <c r="N123" s="26"/>
      <c r="O123" s="148">
        <v>13667</v>
      </c>
      <c r="P123" s="148">
        <v>4574</v>
      </c>
      <c r="Q123" s="148">
        <v>2316</v>
      </c>
      <c r="R123" s="148">
        <v>36</v>
      </c>
      <c r="S123" s="148">
        <v>636</v>
      </c>
      <c r="T123" s="22">
        <v>0.121</v>
      </c>
      <c r="U123" s="53">
        <v>3100.4993651655632</v>
      </c>
    </row>
    <row r="124" spans="1:21">
      <c r="A124" s="13" t="s">
        <v>178</v>
      </c>
      <c r="B124" s="14" t="s">
        <v>77</v>
      </c>
      <c r="C124" s="14">
        <v>2013</v>
      </c>
      <c r="D124" s="14" t="s">
        <v>102</v>
      </c>
      <c r="E124" s="53">
        <f>AVERAGE(Every_Mth!G1127,Every_Mth!G1186,Every_Mth!G1245,Every_Mth!G1304,Every_Mth!G1363,Every_Mth!G1422,Every_Mth!G1481,Every_Mth!G1540,Every_Mth!G1599,Every_Mth!G1658,Every_Mth!G1717,Every_Mth!G1776)</f>
        <v>48774.416666666664</v>
      </c>
      <c r="F124" s="53">
        <f>AVERAGE(Every_Mth!G773,Every_Mth!G832,Every_Mth!G891,Every_Mth!G950,Every_Mth!G1009,Every_Mth!G1068,Every_Mth!G1127,Every_Mth!G1186,Every_Mth!G1245,Every_Mth!G1304,Every_Mth!G1363,Every_Mth!G1422)</f>
        <v>46831.25</v>
      </c>
      <c r="G124" s="53">
        <f>AVERAGE(Every_Mth!H1127,Every_Mth!H1186,Every_Mth!H1245,Every_Mth!H1304,Every_Mth!H1363,Every_Mth!H1422,Every_Mth!H1481,Every_Mth!H1540,Every_Mth!H1599,Every_Mth!H1658,Every_Mth!H1717,Every_Mth!H1776)</f>
        <v>119335.25</v>
      </c>
      <c r="H124" s="53">
        <f>AVERAGE(Every_Mth!H773,Every_Mth!H832,Every_Mth!H891,Every_Mth!H950,Every_Mth!H1009,Every_Mth!H1068,Every_Mth!H1127,Every_Mth!H1186,Every_Mth!H1245,Every_Mth!H1304,Every_Mth!H1363,Every_Mth!H1422)</f>
        <v>115750.5</v>
      </c>
      <c r="I124" s="53">
        <v>3459</v>
      </c>
      <c r="J124" s="53">
        <v>67240</v>
      </c>
      <c r="K124" s="53">
        <v>8233</v>
      </c>
      <c r="L124" s="53">
        <v>37887</v>
      </c>
      <c r="M124" s="53"/>
      <c r="N124" s="26"/>
      <c r="O124" s="148">
        <v>455854</v>
      </c>
      <c r="P124" s="148">
        <v>66665</v>
      </c>
      <c r="Q124" s="148">
        <v>144191</v>
      </c>
      <c r="R124" s="148">
        <v>60016</v>
      </c>
      <c r="S124" s="148">
        <v>17554</v>
      </c>
      <c r="T124" s="22">
        <v>0.14400000000000002</v>
      </c>
      <c r="U124" s="53">
        <v>147862.59264822828</v>
      </c>
    </row>
    <row r="125" spans="1:21">
      <c r="A125" s="13" t="s">
        <v>179</v>
      </c>
      <c r="B125" s="14" t="s">
        <v>78</v>
      </c>
      <c r="C125" s="14">
        <v>2013</v>
      </c>
      <c r="D125" s="14" t="s">
        <v>102</v>
      </c>
      <c r="E125" s="53">
        <f>AVERAGE(Every_Mth!G1128,Every_Mth!G1187,Every_Mth!G1246,Every_Mth!G1305,Every_Mth!G1364,Every_Mth!G1423,Every_Mth!G1482,Every_Mth!G1541,Every_Mth!G1600,Every_Mth!G1659,Every_Mth!G1718,Every_Mth!G1777)</f>
        <v>2910.5833333333335</v>
      </c>
      <c r="F125" s="53">
        <f>AVERAGE(Every_Mth!G774,Every_Mth!G833,Every_Mth!G892,Every_Mth!G951,Every_Mth!G1010,Every_Mth!G1069,Every_Mth!G1128,Every_Mth!G1187,Every_Mth!G1246,Every_Mth!G1305,Every_Mth!G1364,Every_Mth!G1423)</f>
        <v>2848.1666666666665</v>
      </c>
      <c r="G125" s="53">
        <f>AVERAGE(Every_Mth!H1128,Every_Mth!H1187,Every_Mth!H1246,Every_Mth!H1305,Every_Mth!H1364,Every_Mth!H1423,Every_Mth!H1482,Every_Mth!H1541,Every_Mth!H1600,Every_Mth!H1659,Every_Mth!H1718,Every_Mth!H1777)</f>
        <v>5341.166666666667</v>
      </c>
      <c r="H125" s="53">
        <f>AVERAGE(Every_Mth!H774,Every_Mth!H833,Every_Mth!H892,Every_Mth!H951,Every_Mth!H1010,Every_Mth!H1069,Every_Mth!H1128,Every_Mth!H1187,Every_Mth!H1246,Every_Mth!H1305,Every_Mth!H1364,Every_Mth!H1423)</f>
        <v>5225.083333333333</v>
      </c>
      <c r="I125" s="53">
        <v>299</v>
      </c>
      <c r="J125" s="53">
        <v>1955</v>
      </c>
      <c r="K125" s="53">
        <v>137</v>
      </c>
      <c r="L125" s="53">
        <v>66</v>
      </c>
      <c r="M125" s="53"/>
      <c r="N125" s="26"/>
      <c r="O125" s="148">
        <v>54894</v>
      </c>
      <c r="P125" s="148">
        <v>17442</v>
      </c>
      <c r="Q125" s="148">
        <v>9195</v>
      </c>
      <c r="R125" s="148">
        <v>696</v>
      </c>
      <c r="S125" s="148">
        <v>1635</v>
      </c>
      <c r="T125" s="22">
        <v>0.10800000000000001</v>
      </c>
      <c r="U125" s="53">
        <v>9822.2771205267782</v>
      </c>
    </row>
    <row r="126" spans="1:21">
      <c r="A126" s="13" t="s">
        <v>180</v>
      </c>
      <c r="B126" s="14" t="s">
        <v>77</v>
      </c>
      <c r="C126" s="14">
        <v>2013</v>
      </c>
      <c r="D126" s="14" t="s">
        <v>102</v>
      </c>
      <c r="E126" s="53">
        <f>AVERAGE(Every_Mth!G1129,Every_Mth!G1188,Every_Mth!G1247,Every_Mth!G1306,Every_Mth!G1365,Every_Mth!G1424,Every_Mth!G1483,Every_Mth!G1542,Every_Mth!G1601,Every_Mth!G1660,Every_Mth!G1719,Every_Mth!G1778)</f>
        <v>33733.166666666664</v>
      </c>
      <c r="F126" s="53">
        <f>AVERAGE(Every_Mth!G775,Every_Mth!G834,Every_Mth!G893,Every_Mth!G952,Every_Mth!G1011,Every_Mth!G1070,Every_Mth!G1129,Every_Mth!G1188,Every_Mth!G1247,Every_Mth!G1306,Every_Mth!G1365,Every_Mth!G1424)</f>
        <v>32654.333333333332</v>
      </c>
      <c r="G126" s="53">
        <f>AVERAGE(Every_Mth!H1129,Every_Mth!H1188,Every_Mth!H1247,Every_Mth!H1306,Every_Mth!H1365,Every_Mth!H1424,Every_Mth!H1483,Every_Mth!H1542,Every_Mth!H1601,Every_Mth!H1660,Every_Mth!H1719,Every_Mth!H1778)</f>
        <v>70276.5</v>
      </c>
      <c r="H126" s="53">
        <f>AVERAGE(Every_Mth!H775,Every_Mth!H834,Every_Mth!H893,Every_Mth!H952,Every_Mth!H1011,Every_Mth!H1070,Every_Mth!H1129,Every_Mth!H1188,Every_Mth!H1247,Every_Mth!H1306,Every_Mth!H1365,Every_Mth!H1424)</f>
        <v>68079.583333333328</v>
      </c>
      <c r="I126" s="53">
        <v>3498</v>
      </c>
      <c r="J126" s="53">
        <v>37769</v>
      </c>
      <c r="K126" s="53">
        <v>6844</v>
      </c>
      <c r="L126" s="53">
        <v>25095</v>
      </c>
      <c r="M126" s="53"/>
      <c r="N126" s="26"/>
      <c r="O126" s="148">
        <v>842639</v>
      </c>
      <c r="P126" s="148">
        <v>156675</v>
      </c>
      <c r="Q126" s="148">
        <v>205639</v>
      </c>
      <c r="R126" s="148">
        <v>76495</v>
      </c>
      <c r="S126" s="148">
        <v>14764</v>
      </c>
      <c r="T126" s="22">
        <v>7.9000000000000001E-2</v>
      </c>
      <c r="U126" s="53">
        <v>112131.8936891942</v>
      </c>
    </row>
    <row r="127" spans="1:21">
      <c r="A127" s="13" t="s">
        <v>181</v>
      </c>
      <c r="B127" s="14" t="s">
        <v>77</v>
      </c>
      <c r="C127" s="14">
        <v>2013</v>
      </c>
      <c r="D127" s="14" t="s">
        <v>102</v>
      </c>
      <c r="E127" s="53">
        <f>AVERAGE(Every_Mth!G1130,Every_Mth!G1189,Every_Mth!G1248,Every_Mth!G1307,Every_Mth!G1366,Every_Mth!G1425,Every_Mth!G1484,Every_Mth!G1543,Every_Mth!G1602,Every_Mth!G1661,Every_Mth!G1720,Every_Mth!G1779)</f>
        <v>8366.5833333333339</v>
      </c>
      <c r="F127" s="53">
        <f>AVERAGE(Every_Mth!G776,Every_Mth!G835,Every_Mth!G894,Every_Mth!G953,Every_Mth!G1012,Every_Mth!G1071,Every_Mth!G1130,Every_Mth!G1189,Every_Mth!G1248,Every_Mth!G1307,Every_Mth!G1366,Every_Mth!G1425)</f>
        <v>7975.916666666667</v>
      </c>
      <c r="G127" s="53">
        <f>AVERAGE(Every_Mth!H1130,Every_Mth!H1189,Every_Mth!H1248,Every_Mth!H1307,Every_Mth!H1366,Every_Mth!H1425,Every_Mth!H1484,Every_Mth!H1543,Every_Mth!H1602,Every_Mth!H1661,Every_Mth!H1720,Every_Mth!H1779)</f>
        <v>17722.75</v>
      </c>
      <c r="H127" s="53">
        <f>AVERAGE(Every_Mth!H776,Every_Mth!H835,Every_Mth!H894,Every_Mth!H953,Every_Mth!H1012,Every_Mth!H1071,Every_Mth!H1130,Every_Mth!H1189,Every_Mth!H1248,Every_Mth!H1307,Every_Mth!H1366,Every_Mth!H1425)</f>
        <v>17032.916666666668</v>
      </c>
      <c r="I127" s="53">
        <v>774</v>
      </c>
      <c r="J127" s="53">
        <v>8108</v>
      </c>
      <c r="K127" s="53">
        <v>874</v>
      </c>
      <c r="L127" s="53">
        <v>4707</v>
      </c>
      <c r="M127" s="53"/>
      <c r="N127" s="26"/>
      <c r="O127" s="148">
        <v>208194</v>
      </c>
      <c r="P127" s="148">
        <v>32642</v>
      </c>
      <c r="Q127" s="148">
        <v>46533</v>
      </c>
      <c r="R127" s="148">
        <v>14762</v>
      </c>
      <c r="S127" s="148">
        <v>5351</v>
      </c>
      <c r="T127" s="22">
        <v>9.0999999999999998E-2</v>
      </c>
      <c r="U127" s="53">
        <v>42449.369602411716</v>
      </c>
    </row>
    <row r="128" spans="1:21">
      <c r="A128" s="13" t="s">
        <v>182</v>
      </c>
      <c r="B128" s="14" t="s">
        <v>78</v>
      </c>
      <c r="C128" s="14">
        <v>2013</v>
      </c>
      <c r="D128" s="14" t="s">
        <v>102</v>
      </c>
      <c r="E128" s="53">
        <f>AVERAGE(Every_Mth!G1131,Every_Mth!G1190,Every_Mth!G1249,Every_Mth!G1308,Every_Mth!G1367,Every_Mth!G1426,Every_Mth!G1485,Every_Mth!G1544,Every_Mth!G1603,Every_Mth!G1662,Every_Mth!G1721,Every_Mth!G1780)</f>
        <v>5834.75</v>
      </c>
      <c r="F128" s="53">
        <f>AVERAGE(Every_Mth!G777,Every_Mth!G836,Every_Mth!G895,Every_Mth!G954,Every_Mth!G1013,Every_Mth!G1072,Every_Mth!G1131,Every_Mth!G1190,Every_Mth!G1249,Every_Mth!G1308,Every_Mth!G1367,Every_Mth!G1426)</f>
        <v>5726.166666666667</v>
      </c>
      <c r="G128" s="53">
        <f>AVERAGE(Every_Mth!H1131,Every_Mth!H1190,Every_Mth!H1249,Every_Mth!H1308,Every_Mth!H1367,Every_Mth!H1426,Every_Mth!H1485,Every_Mth!H1544,Every_Mth!H1603,Every_Mth!H1662,Every_Mth!H1721,Every_Mth!H1780)</f>
        <v>13015.083333333334</v>
      </c>
      <c r="H128" s="53">
        <f>AVERAGE(Every_Mth!H777,Every_Mth!H836,Every_Mth!H895,Every_Mth!H954,Every_Mth!H1013,Every_Mth!H1072,Every_Mth!H1131,Every_Mth!H1190,Every_Mth!H1249,Every_Mth!H1308,Every_Mth!H1367,Every_Mth!H1426)</f>
        <v>12857.333333333334</v>
      </c>
      <c r="I128" s="53">
        <v>341</v>
      </c>
      <c r="J128" s="53">
        <v>6541</v>
      </c>
      <c r="K128" s="53">
        <v>571</v>
      </c>
      <c r="L128" s="53">
        <v>1586</v>
      </c>
      <c r="M128" s="53"/>
      <c r="N128" s="26"/>
      <c r="O128" s="148">
        <v>74352</v>
      </c>
      <c r="P128" s="148">
        <v>11813</v>
      </c>
      <c r="Q128" s="148">
        <v>21415</v>
      </c>
      <c r="R128" s="148">
        <v>3382</v>
      </c>
      <c r="S128" s="148">
        <v>3733</v>
      </c>
      <c r="T128" s="22">
        <v>0.13100000000000001</v>
      </c>
      <c r="U128" s="53">
        <v>14308.209400000002</v>
      </c>
    </row>
    <row r="129" spans="1:28">
      <c r="A129" s="56" t="s">
        <v>183</v>
      </c>
      <c r="B129" s="14" t="s">
        <v>66</v>
      </c>
      <c r="C129" s="14">
        <v>2014</v>
      </c>
      <c r="D129" s="14" t="s">
        <v>103</v>
      </c>
      <c r="E129" s="53">
        <f>AVERAGE(Every_Mth!G1781,Every_Mth!G1840,Every_Mth!G1899,Every_Mth!G1958,Every_Mth!G2017,Every_Mth!G2076,Every_Mth!G2135,Every_Mth!G2194,Every_Mth!G2253,Every_Mth!G2312,Every_Mth!G2371,Every_Mth!G2430)</f>
        <v>2102019.8333333335</v>
      </c>
      <c r="F129" s="53">
        <f>AVERAGE(Every_Mth!G1427,Every_Mth!G1486,Every_Mth!G1545,Every_Mth!G1604,Every_Mth!G1663,Every_Mth!G1722,Every_Mth!G1781,Every_Mth!G1840,Every_Mth!G1899,Every_Mth!G1958,Every_Mth!G2017,Every_Mth!G2076)</f>
        <v>2063159.8333333333</v>
      </c>
      <c r="G129" s="53">
        <f>AVERAGE(Every_Mth!H1781,Every_Mth!H1840,Every_Mth!H1899,Every_Mth!H1958,Every_Mth!H2017,Every_Mth!H2076,Every_Mth!H2135,Every_Mth!H2194,Every_Mth!H2253,Every_Mth!H2312,Every_Mth!H2371,Every_Mth!H2430)</f>
        <v>4462182.416666667</v>
      </c>
      <c r="H129" s="53">
        <f>AVERAGE(Every_Mth!H1427,Every_Mth!H1486,Every_Mth!H1545,Every_Mth!H1604,Every_Mth!H1663,Every_Mth!H1722,Every_Mth!H1781,Every_Mth!H1840,Every_Mth!H1899,Every_Mth!H1958,Every_Mth!H2017,Every_Mth!H2076)</f>
        <v>4428870.833333333</v>
      </c>
      <c r="I129" s="53">
        <v>234156</v>
      </c>
      <c r="J129" s="53">
        <v>2226004</v>
      </c>
      <c r="K129" s="53">
        <v>320176</v>
      </c>
      <c r="L129" s="53">
        <v>1337933</v>
      </c>
      <c r="M129" s="53"/>
      <c r="N129" s="26"/>
      <c r="O129" s="148">
        <v>38739410</v>
      </c>
      <c r="P129" s="148">
        <v>7107137</v>
      </c>
      <c r="Q129" s="148">
        <v>9213655</v>
      </c>
      <c r="R129" s="148">
        <v>3760183</v>
      </c>
      <c r="S129" s="148">
        <v>1193089</v>
      </c>
      <c r="T129" s="17">
        <v>7.4999999999999997E-2</v>
      </c>
      <c r="U129" s="64">
        <v>6980318.9933200004</v>
      </c>
      <c r="Z129" s="45"/>
      <c r="AA129" s="45"/>
      <c r="AB129" s="39"/>
    </row>
    <row r="130" spans="1:28">
      <c r="A130" s="56" t="s">
        <v>184</v>
      </c>
      <c r="B130" s="14" t="s">
        <v>77</v>
      </c>
      <c r="C130" s="14">
        <v>2014</v>
      </c>
      <c r="D130" s="14" t="s">
        <v>103</v>
      </c>
      <c r="E130" s="53">
        <f>AVERAGE(Every_Mth!G1782,Every_Mth!G1841,Every_Mth!G1900,Every_Mth!G1959,Every_Mth!G2018,Every_Mth!G2077,Every_Mth!G2136,Every_Mth!G2195,Every_Mth!G2254,Every_Mth!G2313,Every_Mth!G2372,Every_Mth!G2431)</f>
        <v>62337.5</v>
      </c>
      <c r="F130" s="53">
        <f>AVERAGE(Every_Mth!G1428,Every_Mth!G1487,Every_Mth!G1546,Every_Mth!G1605,Every_Mth!G1664,Every_Mth!G1723,Every_Mth!G1782,Every_Mth!G1841,Every_Mth!G1900,Every_Mth!G1959,Every_Mth!G2018,Every_Mth!G2077)</f>
        <v>63775.083333333336</v>
      </c>
      <c r="G130" s="53">
        <f>AVERAGE(Every_Mth!H1782,Every_Mth!H1841,Every_Mth!H1900,Every_Mth!H1959,Every_Mth!H2018,Every_Mth!H2077,Every_Mth!H2136,Every_Mth!H2195,Every_Mth!H2254,Every_Mth!H2313,Every_Mth!H2372,Every_Mth!H2431)</f>
        <v>122416.16666666667</v>
      </c>
      <c r="H130" s="53">
        <f>AVERAGE(Every_Mth!H1428,Every_Mth!H1487,Every_Mth!H1546,Every_Mth!H1605,Every_Mth!H1664,Every_Mth!H1723,Every_Mth!H1782,Every_Mth!H1841,Every_Mth!H1900,Every_Mth!H1959,Every_Mth!H2018,Every_Mth!H2077)</f>
        <v>125982.25</v>
      </c>
      <c r="I130" s="53">
        <v>9307</v>
      </c>
      <c r="J130" s="53">
        <v>60223</v>
      </c>
      <c r="K130" s="53">
        <v>9205</v>
      </c>
      <c r="L130" s="53">
        <v>40011</v>
      </c>
      <c r="M130" s="53"/>
      <c r="N130" s="26"/>
      <c r="O130" s="148">
        <v>1599685</v>
      </c>
      <c r="P130" s="148">
        <v>291375</v>
      </c>
      <c r="Q130" s="148">
        <v>342632</v>
      </c>
      <c r="R130" s="148">
        <v>139309</v>
      </c>
      <c r="S130" s="148">
        <v>47823</v>
      </c>
      <c r="T130" s="17">
        <v>5.9000000000000004E-2</v>
      </c>
      <c r="U130" s="65">
        <v>214362.74921746785</v>
      </c>
      <c r="Z130" s="45"/>
      <c r="AA130" s="45"/>
      <c r="AB130" s="39"/>
    </row>
    <row r="131" spans="1:28">
      <c r="A131" s="56" t="s">
        <v>185</v>
      </c>
      <c r="B131" s="14" t="s">
        <v>78</v>
      </c>
      <c r="C131" s="14">
        <v>2014</v>
      </c>
      <c r="D131" s="14" t="s">
        <v>103</v>
      </c>
      <c r="E131" s="53">
        <f>AVERAGE(Every_Mth!G1783,Every_Mth!G1842,Every_Mth!G1901,Every_Mth!G1960,Every_Mth!G2019,Every_Mth!G2078,Every_Mth!G2137,Every_Mth!G2196,Every_Mth!G2255,Every_Mth!G2314,Every_Mth!G2373,Every_Mth!G2432)</f>
        <v>106.5</v>
      </c>
      <c r="F131" s="53">
        <f>AVERAGE(Every_Mth!G1429,Every_Mth!G1488,Every_Mth!G1547,Every_Mth!G1606,Every_Mth!G1665,Every_Mth!G1724,Every_Mth!G1783,Every_Mth!G1842,Every_Mth!G1901,Every_Mth!G1960,Every_Mth!G2019,Every_Mth!G2078)</f>
        <v>111.91666666666667</v>
      </c>
      <c r="G131" s="53">
        <f>AVERAGE(Every_Mth!H1783,Every_Mth!H1842,Every_Mth!H1901,Every_Mth!H1960,Every_Mth!H2019,Every_Mth!H2078,Every_Mth!H2137,Every_Mth!H2196,Every_Mth!H2255,Every_Mth!H2314,Every_Mth!H2373,Every_Mth!H2432)</f>
        <v>176.08333333333334</v>
      </c>
      <c r="H131" s="53">
        <f>AVERAGE(Every_Mth!H1429,Every_Mth!H1488,Every_Mth!H1547,Every_Mth!H1606,Every_Mth!H1665,Every_Mth!H1724,Every_Mth!H1783,Every_Mth!H1842,Every_Mth!H1901,Every_Mth!H1960,Every_Mth!H2019,Every_Mth!H2078)</f>
        <v>182.75</v>
      </c>
      <c r="I131" s="53">
        <v>16</v>
      </c>
      <c r="J131" s="53">
        <v>59</v>
      </c>
      <c r="K131" s="53">
        <v>0</v>
      </c>
      <c r="L131" s="53">
        <v>0</v>
      </c>
      <c r="M131" s="53"/>
      <c r="N131" s="26"/>
      <c r="O131" s="148">
        <v>1163</v>
      </c>
      <c r="P131" s="148">
        <v>353</v>
      </c>
      <c r="Q131" s="148">
        <v>223</v>
      </c>
      <c r="R131" s="148">
        <v>23</v>
      </c>
      <c r="S131" s="148">
        <v>39</v>
      </c>
      <c r="T131" s="17">
        <v>8.8000000000000009E-2</v>
      </c>
      <c r="U131" s="65">
        <v>227.60400000000001</v>
      </c>
      <c r="Z131" s="45"/>
      <c r="AA131" s="45"/>
      <c r="AB131" s="39"/>
    </row>
    <row r="132" spans="1:28">
      <c r="A132" s="56" t="s">
        <v>186</v>
      </c>
      <c r="B132" s="14" t="s">
        <v>78</v>
      </c>
      <c r="C132" s="14">
        <v>2014</v>
      </c>
      <c r="D132" s="14" t="s">
        <v>103</v>
      </c>
      <c r="E132" s="53">
        <f>AVERAGE(Every_Mth!G1784,Every_Mth!G1843,Every_Mth!G1902,Every_Mth!G1961,Every_Mth!G2020,Every_Mth!G2079,Every_Mth!G2138,Every_Mth!G2197,Every_Mth!G2256,Every_Mth!G2315,Every_Mth!G2374,Every_Mth!G2433)</f>
        <v>1760.4166666666667</v>
      </c>
      <c r="F132" s="53">
        <f>AVERAGE(Every_Mth!G1430,Every_Mth!G1489,Every_Mth!G1548,Every_Mth!G1607,Every_Mth!G1666,Every_Mth!G1725,Every_Mth!G1784,Every_Mth!G1843,Every_Mth!G1902,Every_Mth!G1961,Every_Mth!G2020,Every_Mth!G2079)</f>
        <v>1753.8333333333333</v>
      </c>
      <c r="G132" s="53">
        <f>AVERAGE(Every_Mth!H1784,Every_Mth!H1843,Every_Mth!H1902,Every_Mth!H1961,Every_Mth!H2020,Every_Mth!H2079,Every_Mth!H2138,Every_Mth!H2197,Every_Mth!H2256,Every_Mth!H2315,Every_Mth!H2374,Every_Mth!H2433)</f>
        <v>3356.9166666666665</v>
      </c>
      <c r="H132" s="53">
        <f>AVERAGE(Every_Mth!H1430,Every_Mth!H1489,Every_Mth!H1548,Every_Mth!H1607,Every_Mth!H1666,Every_Mth!H1725,Every_Mth!H1784,Every_Mth!H1843,Every_Mth!H1902,Every_Mth!H1961,Every_Mth!H2020,Every_Mth!H2079)</f>
        <v>3367.75</v>
      </c>
      <c r="I132" s="53">
        <v>250</v>
      </c>
      <c r="J132" s="53">
        <v>1222</v>
      </c>
      <c r="K132" s="53">
        <v>59</v>
      </c>
      <c r="L132" s="53">
        <v>102</v>
      </c>
      <c r="M132" s="53"/>
      <c r="N132" s="26"/>
      <c r="O132" s="148">
        <v>37447</v>
      </c>
      <c r="P132" s="148">
        <v>12635</v>
      </c>
      <c r="Q132" s="148">
        <v>5905</v>
      </c>
      <c r="R132" s="148">
        <v>559</v>
      </c>
      <c r="S132" s="148">
        <v>696</v>
      </c>
      <c r="T132" s="17">
        <v>8.3000000000000004E-2</v>
      </c>
      <c r="U132" s="65">
        <v>5066.8769000000002</v>
      </c>
      <c r="Z132" s="45"/>
      <c r="AA132" s="45"/>
      <c r="AB132" s="39"/>
    </row>
    <row r="133" spans="1:28">
      <c r="A133" s="56" t="s">
        <v>187</v>
      </c>
      <c r="B133" s="14" t="s">
        <v>78</v>
      </c>
      <c r="C133" s="14">
        <v>2014</v>
      </c>
      <c r="D133" s="14" t="s">
        <v>103</v>
      </c>
      <c r="E133" s="53">
        <f>AVERAGE(Every_Mth!G1785,Every_Mth!G1844,Every_Mth!G1903,Every_Mth!G1962,Every_Mth!G2021,Every_Mth!G2080,Every_Mth!G2139,Every_Mth!G2198,Every_Mth!G2257,Every_Mth!G2316,Every_Mth!G2375,Every_Mth!G2434)</f>
        <v>16067.75</v>
      </c>
      <c r="F133" s="53">
        <f>AVERAGE(Every_Mth!G1431,Every_Mth!G1490,Every_Mth!G1549,Every_Mth!G1608,Every_Mth!G1667,Every_Mth!G1726,Every_Mth!G1785,Every_Mth!G1844,Every_Mth!G1903,Every_Mth!G1962,Every_Mth!G2021,Every_Mth!G2080)</f>
        <v>15499.166666666666</v>
      </c>
      <c r="G133" s="53">
        <f>AVERAGE(Every_Mth!H1785,Every_Mth!H1844,Every_Mth!H1903,Every_Mth!H1962,Every_Mth!H2021,Every_Mth!H2080,Every_Mth!H2139,Every_Mth!H2198,Every_Mth!H2257,Every_Mth!H2316,Every_Mth!H2375,Every_Mth!H2434)</f>
        <v>31441.333333333332</v>
      </c>
      <c r="H133" s="53">
        <f>AVERAGE(Every_Mth!H1431,Every_Mth!H1490,Every_Mth!H1549,Every_Mth!H1608,Every_Mth!H1667,Every_Mth!H1726,Every_Mth!H1785,Every_Mth!H1844,Every_Mth!H1903,Every_Mth!H1962,Every_Mth!H2021,Every_Mth!H2080)</f>
        <v>30891.166666666668</v>
      </c>
      <c r="I133" s="53">
        <v>1577</v>
      </c>
      <c r="J133" s="53">
        <v>12850</v>
      </c>
      <c r="K133" s="53">
        <v>878</v>
      </c>
      <c r="L133" s="53">
        <v>2667</v>
      </c>
      <c r="M133" s="53"/>
      <c r="N133" s="26"/>
      <c r="O133" s="148">
        <v>223899</v>
      </c>
      <c r="P133" s="148">
        <v>52958</v>
      </c>
      <c r="Q133" s="148">
        <v>45701</v>
      </c>
      <c r="R133" s="148">
        <v>5637</v>
      </c>
      <c r="S133" s="148">
        <v>10866</v>
      </c>
      <c r="T133" s="17">
        <v>8.6999999999999994E-2</v>
      </c>
      <c r="U133" s="65">
        <v>54488.457335660292</v>
      </c>
      <c r="Z133" s="45"/>
      <c r="AA133" s="45"/>
      <c r="AB133" s="39"/>
    </row>
    <row r="134" spans="1:28">
      <c r="A134" s="56" t="s">
        <v>188</v>
      </c>
      <c r="B134" s="14" t="s">
        <v>78</v>
      </c>
      <c r="C134" s="14">
        <v>2014</v>
      </c>
      <c r="D134" s="14" t="s">
        <v>103</v>
      </c>
      <c r="E134" s="53">
        <f>AVERAGE(Every_Mth!G1786,Every_Mth!G1845,Every_Mth!G1904,Every_Mth!G1963,Every_Mth!G2022,Every_Mth!G2081,Every_Mth!G2140,Every_Mth!G2199,Every_Mth!G2258,Every_Mth!G2317,Every_Mth!G2376,Every_Mth!G2435)</f>
        <v>2878.75</v>
      </c>
      <c r="F134" s="53">
        <f>AVERAGE(Every_Mth!G1432,Every_Mth!G1491,Every_Mth!G1550,Every_Mth!G1609,Every_Mth!G1668,Every_Mth!G1727,Every_Mth!G1786,Every_Mth!G1845,Every_Mth!G1904,Every_Mth!G1963,Every_Mth!G2022,Every_Mth!G2081)</f>
        <v>2754.6666666666665</v>
      </c>
      <c r="G134" s="53">
        <f>AVERAGE(Every_Mth!H1786,Every_Mth!H1845,Every_Mth!H1904,Every_Mth!H1963,Every_Mth!H2022,Every_Mth!H2081,Every_Mth!H2140,Every_Mth!H2199,Every_Mth!H2258,Every_Mth!H2317,Every_Mth!H2376,Every_Mth!H2435)</f>
        <v>5408.75</v>
      </c>
      <c r="H134" s="53">
        <f>AVERAGE(Every_Mth!H1432,Every_Mth!H1491,Every_Mth!H1550,Every_Mth!H1609,Every_Mth!H1668,Every_Mth!H1727,Every_Mth!H1786,Every_Mth!H1845,Every_Mth!H1904,Every_Mth!H1963,Every_Mth!H2022,Every_Mth!H2081)</f>
        <v>5204.5</v>
      </c>
      <c r="I134" s="53">
        <v>437</v>
      </c>
      <c r="J134" s="53">
        <v>1778</v>
      </c>
      <c r="K134" s="53">
        <v>88</v>
      </c>
      <c r="L134" s="53">
        <v>133</v>
      </c>
      <c r="M134" s="53"/>
      <c r="N134" s="26"/>
      <c r="O134" s="148">
        <v>45009</v>
      </c>
      <c r="P134" s="148">
        <v>15672</v>
      </c>
      <c r="Q134" s="148">
        <v>7781</v>
      </c>
      <c r="R134" s="148">
        <v>598</v>
      </c>
      <c r="S134" s="148">
        <v>1056</v>
      </c>
      <c r="T134" s="17">
        <v>8.1000000000000003E-2</v>
      </c>
      <c r="U134" s="65">
        <v>6481.8431399999999</v>
      </c>
      <c r="Z134" s="45"/>
      <c r="AA134" s="45"/>
      <c r="AB134" s="39"/>
    </row>
    <row r="135" spans="1:28">
      <c r="A135" s="56" t="s">
        <v>189</v>
      </c>
      <c r="B135" s="14" t="s">
        <v>78</v>
      </c>
      <c r="C135" s="14">
        <v>2014</v>
      </c>
      <c r="D135" s="14" t="s">
        <v>103</v>
      </c>
      <c r="E135" s="53">
        <f>AVERAGE(Every_Mth!G1787,Every_Mth!G1846,Every_Mth!G1905,Every_Mth!G1964,Every_Mth!G2023,Every_Mth!G2082,Every_Mth!G2141,Every_Mth!G2200,Every_Mth!G2259,Every_Mth!G2318,Every_Mth!G2377,Every_Mth!G2436)</f>
        <v>697.5</v>
      </c>
      <c r="F135" s="53">
        <f>AVERAGE(Every_Mth!G1433,Every_Mth!G1492,Every_Mth!G1551,Every_Mth!G1610,Every_Mth!G1669,Every_Mth!G1728,Every_Mth!G1787,Every_Mth!G1846,Every_Mth!G1905,Every_Mth!G1964,Every_Mth!G2023,Every_Mth!G2082)</f>
        <v>714.75</v>
      </c>
      <c r="G135" s="53">
        <f>AVERAGE(Every_Mth!H1787,Every_Mth!H1846,Every_Mth!H1905,Every_Mth!H1964,Every_Mth!H2023,Every_Mth!H2082,Every_Mth!H2141,Every_Mth!H2200,Every_Mth!H2259,Every_Mth!H2318,Every_Mth!H2377,Every_Mth!H2436)</f>
        <v>1641.5833333333333</v>
      </c>
      <c r="H135" s="53">
        <f>AVERAGE(Every_Mth!H1433,Every_Mth!H1492,Every_Mth!H1551,Every_Mth!H1610,Every_Mth!H1669,Every_Mth!H1728,Every_Mth!H1787,Every_Mth!H1846,Every_Mth!H1905,Every_Mth!H1964,Every_Mth!H2023,Every_Mth!H2082)</f>
        <v>1694.5</v>
      </c>
      <c r="I135" s="53">
        <v>84</v>
      </c>
      <c r="J135" s="53">
        <v>1004</v>
      </c>
      <c r="K135" s="53">
        <v>142</v>
      </c>
      <c r="L135" s="53">
        <v>570</v>
      </c>
      <c r="M135" s="53"/>
      <c r="N135" s="26"/>
      <c r="O135" s="148">
        <v>22139</v>
      </c>
      <c r="P135" s="148">
        <v>4164</v>
      </c>
      <c r="Q135" s="148">
        <v>6179</v>
      </c>
      <c r="R135" s="148">
        <v>3111</v>
      </c>
      <c r="S135" s="148">
        <v>563</v>
      </c>
      <c r="T135" s="17">
        <v>0.17499999999999999</v>
      </c>
      <c r="U135" s="65">
        <v>4329.1111334587722</v>
      </c>
      <c r="Z135" s="45"/>
      <c r="AA135" s="45"/>
      <c r="AB135" s="39"/>
    </row>
    <row r="136" spans="1:28">
      <c r="A136" s="56" t="s">
        <v>190</v>
      </c>
      <c r="B136" s="14" t="s">
        <v>77</v>
      </c>
      <c r="C136" s="14">
        <v>2014</v>
      </c>
      <c r="D136" s="14" t="s">
        <v>103</v>
      </c>
      <c r="E136" s="53">
        <f>AVERAGE(Every_Mth!G1788,Every_Mth!G1847,Every_Mth!G1906,Every_Mth!G1965,Every_Mth!G2024,Every_Mth!G2083,Every_Mth!G2142,Every_Mth!G2201,Every_Mth!G2260,Every_Mth!G2319,Every_Mth!G2378,Every_Mth!G2437)</f>
        <v>35450.416666666664</v>
      </c>
      <c r="F136" s="53">
        <f>AVERAGE(Every_Mth!G1434,Every_Mth!G1493,Every_Mth!G1552,Every_Mth!G1611,Every_Mth!G1670,Every_Mth!G1729,Every_Mth!G1788,Every_Mth!G1847,Every_Mth!G1906,Every_Mth!G1965,Every_Mth!G2024,Every_Mth!G2083)</f>
        <v>35192.25</v>
      </c>
      <c r="G136" s="53">
        <f>AVERAGE(Every_Mth!H1788,Every_Mth!H1847,Every_Mth!H1906,Every_Mth!H1965,Every_Mth!H2024,Every_Mth!H2083,Every_Mth!H2142,Every_Mth!H2201,Every_Mth!H2260,Every_Mth!H2319,Every_Mth!H2378,Every_Mth!H2437)</f>
        <v>73468.25</v>
      </c>
      <c r="H136" s="53">
        <f>AVERAGE(Every_Mth!H1434,Every_Mth!H1493,Every_Mth!H1552,Every_Mth!H1611,Every_Mth!H1670,Every_Mth!H1729,Every_Mth!H1788,Every_Mth!H1847,Every_Mth!H1906,Every_Mth!H1965,Every_Mth!H2024,Every_Mth!H2083)</f>
        <v>73883.5</v>
      </c>
      <c r="I136" s="53">
        <v>3876</v>
      </c>
      <c r="J136" s="53">
        <v>36150</v>
      </c>
      <c r="K136" s="53">
        <v>5317</v>
      </c>
      <c r="L136" s="53">
        <v>16078</v>
      </c>
      <c r="M136" s="53"/>
      <c r="N136" s="26"/>
      <c r="O136" s="148">
        <v>1102941</v>
      </c>
      <c r="P136" s="148">
        <v>226850</v>
      </c>
      <c r="Q136" s="148">
        <v>253077</v>
      </c>
      <c r="R136" s="148">
        <v>68215</v>
      </c>
      <c r="S136" s="148">
        <v>24288</v>
      </c>
      <c r="T136" s="17">
        <v>6.2E-2</v>
      </c>
      <c r="U136" s="65">
        <v>129295.01242862869</v>
      </c>
      <c r="Z136" s="45"/>
      <c r="AA136" s="45"/>
      <c r="AB136" s="39"/>
    </row>
    <row r="137" spans="1:28">
      <c r="A137" s="56" t="s">
        <v>191</v>
      </c>
      <c r="B137" s="14" t="s">
        <v>78</v>
      </c>
      <c r="C137" s="14">
        <v>2014</v>
      </c>
      <c r="D137" s="14" t="s">
        <v>103</v>
      </c>
      <c r="E137" s="53">
        <f>AVERAGE(Every_Mth!G1789,Every_Mth!G1848,Every_Mth!G1907,Every_Mth!G1966,Every_Mth!G2025,Every_Mth!G2084,Every_Mth!G2143,Every_Mth!G2202,Every_Mth!G2261,Every_Mth!G2320,Every_Mth!G2379,Every_Mth!G2438)</f>
        <v>2503.5</v>
      </c>
      <c r="F137" s="53">
        <f>AVERAGE(Every_Mth!G1435,Every_Mth!G1494,Every_Mth!G1553,Every_Mth!G1612,Every_Mth!G1671,Every_Mth!G1730,Every_Mth!G1789,Every_Mth!G1848,Every_Mth!G1907,Every_Mth!G1966,Every_Mth!G2025,Every_Mth!G2084)</f>
        <v>2526.75</v>
      </c>
      <c r="G137" s="53">
        <f>AVERAGE(Every_Mth!H1789,Every_Mth!H1848,Every_Mth!H1907,Every_Mth!H1966,Every_Mth!H2025,Every_Mth!H2084,Every_Mth!H2143,Every_Mth!H2202,Every_Mth!H2261,Every_Mth!H2320,Every_Mth!H2379,Every_Mth!H2438)</f>
        <v>5167.333333333333</v>
      </c>
      <c r="H137" s="53">
        <f>AVERAGE(Every_Mth!H1435,Every_Mth!H1494,Every_Mth!H1553,Every_Mth!H1612,Every_Mth!H1671,Every_Mth!H1730,Every_Mth!H1789,Every_Mth!H1848,Every_Mth!H1907,Every_Mth!H1966,Every_Mth!H2025,Every_Mth!H2084)</f>
        <v>5196.166666666667</v>
      </c>
      <c r="I137" s="53">
        <v>238</v>
      </c>
      <c r="J137" s="53">
        <v>2130</v>
      </c>
      <c r="K137" s="53">
        <v>139</v>
      </c>
      <c r="L137" s="53">
        <v>223</v>
      </c>
      <c r="M137" s="53"/>
      <c r="N137" s="26"/>
      <c r="O137" s="148">
        <v>27235</v>
      </c>
      <c r="P137" s="148">
        <v>6214</v>
      </c>
      <c r="Q137" s="148">
        <v>5853</v>
      </c>
      <c r="R137" s="148">
        <v>725</v>
      </c>
      <c r="S137" s="148">
        <v>1816</v>
      </c>
      <c r="T137" s="17">
        <v>0.10199999999999999</v>
      </c>
      <c r="U137" s="65">
        <v>5678.398908648649</v>
      </c>
      <c r="Z137" s="45"/>
      <c r="AA137" s="45"/>
      <c r="AB137" s="39"/>
    </row>
    <row r="138" spans="1:28">
      <c r="A138" s="56" t="s">
        <v>192</v>
      </c>
      <c r="B138" s="14" t="s">
        <v>78</v>
      </c>
      <c r="C138" s="14">
        <v>2014</v>
      </c>
      <c r="D138" s="14" t="s">
        <v>103</v>
      </c>
      <c r="E138" s="53">
        <f>AVERAGE(Every_Mth!G1790,Every_Mth!G1849,Every_Mth!G1908,Every_Mth!G1967,Every_Mth!G2026,Every_Mth!G2085,Every_Mth!G2144,Every_Mth!G2203,Every_Mth!G2262,Every_Mth!G2321,Every_Mth!G2380,Every_Mth!G2439)</f>
        <v>7135.416666666667</v>
      </c>
      <c r="F138" s="53">
        <f>AVERAGE(Every_Mth!G1436,Every_Mth!G1495,Every_Mth!G1554,Every_Mth!G1613,Every_Mth!G1672,Every_Mth!G1731,Every_Mth!G1790,Every_Mth!G1849,Every_Mth!G1908,Every_Mth!G1967,Every_Mth!G2026,Every_Mth!G2085)</f>
        <v>6840.5</v>
      </c>
      <c r="G138" s="53">
        <f>AVERAGE(Every_Mth!H1790,Every_Mth!H1849,Every_Mth!H1908,Every_Mth!H1967,Every_Mth!H2026,Every_Mth!H2085,Every_Mth!H2144,Every_Mth!H2203,Every_Mth!H2262,Every_Mth!H2321,Every_Mth!H2380,Every_Mth!H2439)</f>
        <v>12917.666666666666</v>
      </c>
      <c r="H138" s="53">
        <f>AVERAGE(Every_Mth!H1436,Every_Mth!H1495,Every_Mth!H1554,Every_Mth!H1613,Every_Mth!H1672,Every_Mth!H1731,Every_Mth!H1790,Every_Mth!H1849,Every_Mth!H1908,Every_Mth!H1967,Every_Mth!H2026,Every_Mth!H2085)</f>
        <v>12445.583333333334</v>
      </c>
      <c r="I138" s="53">
        <v>972</v>
      </c>
      <c r="J138" s="53">
        <v>4740</v>
      </c>
      <c r="K138" s="53">
        <v>396</v>
      </c>
      <c r="L138" s="53">
        <v>886</v>
      </c>
      <c r="M138" s="53"/>
      <c r="N138" s="26"/>
      <c r="O138" s="148">
        <v>182547</v>
      </c>
      <c r="P138" s="148">
        <v>47296</v>
      </c>
      <c r="Q138" s="148">
        <v>37694</v>
      </c>
      <c r="R138" s="148">
        <v>3522</v>
      </c>
      <c r="S138" s="148">
        <v>2851</v>
      </c>
      <c r="T138" s="17">
        <v>7.0000000000000007E-2</v>
      </c>
      <c r="U138" s="65">
        <v>27235.390669734086</v>
      </c>
      <c r="Z138" s="45"/>
      <c r="AA138" s="45"/>
      <c r="AB138" s="39"/>
    </row>
    <row r="139" spans="1:28">
      <c r="A139" s="13" t="s">
        <v>134</v>
      </c>
      <c r="B139" s="14" t="s">
        <v>77</v>
      </c>
      <c r="C139" s="14">
        <v>2014</v>
      </c>
      <c r="D139" s="14" t="s">
        <v>103</v>
      </c>
      <c r="E139" s="53">
        <f>AVERAGE(Every_Mth!G1791,Every_Mth!G1850,Every_Mth!G1909,Every_Mth!G1968,Every_Mth!G2027,Every_Mth!G2086,Every_Mth!G2145,Every_Mth!G2204,Every_Mth!G2263,Every_Mth!G2322,Every_Mth!G2381,Every_Mth!G2440)</f>
        <v>96153.75</v>
      </c>
      <c r="F139" s="53">
        <f>AVERAGE(Every_Mth!G1437,Every_Mth!G1496,Every_Mth!G1555,Every_Mth!G1614,Every_Mth!G1673,Every_Mth!G1732,Every_Mth!G1791,Every_Mth!G1850,Every_Mth!G1909,Every_Mth!G1968,Every_Mth!G2027,Every_Mth!G2086)</f>
        <v>95691.083333333328</v>
      </c>
      <c r="G139" s="53">
        <f>AVERAGE(Every_Mth!H1791,Every_Mth!H1850,Every_Mth!H1909,Every_Mth!H1968,Every_Mth!H2027,Every_Mth!H2086,Every_Mth!H2145,Every_Mth!H2204,Every_Mth!H2263,Every_Mth!H2322,Every_Mth!H2381,Every_Mth!H2440)</f>
        <v>226513.41666666666</v>
      </c>
      <c r="H139" s="53">
        <f>AVERAGE(Every_Mth!H1437,Every_Mth!H1496,Every_Mth!H1555,Every_Mth!H1614,Every_Mth!H1673,Every_Mth!H1732,Every_Mth!H1791,Every_Mth!H1850,Every_Mth!H1909,Every_Mth!H1968,Every_Mth!H2027,Every_Mth!H2086)</f>
        <v>226953.16666666666</v>
      </c>
      <c r="I139" s="53">
        <v>7362</v>
      </c>
      <c r="J139" s="53">
        <v>122849</v>
      </c>
      <c r="K139" s="53">
        <v>13450</v>
      </c>
      <c r="L139" s="53">
        <v>60875</v>
      </c>
      <c r="M139" s="53"/>
      <c r="N139" s="26"/>
      <c r="O139" s="148">
        <v>969410</v>
      </c>
      <c r="P139" s="148">
        <v>152453</v>
      </c>
      <c r="Q139" s="148">
        <v>278353</v>
      </c>
      <c r="R139" s="148">
        <v>109792</v>
      </c>
      <c r="S139" s="148">
        <v>41053</v>
      </c>
      <c r="T139" s="17">
        <v>0.11599999999999999</v>
      </c>
      <c r="U139" s="65">
        <v>281485.64386297087</v>
      </c>
      <c r="Z139" s="45"/>
      <c r="AA139" s="45"/>
      <c r="AB139" s="39"/>
    </row>
    <row r="140" spans="1:28">
      <c r="A140" s="13" t="s">
        <v>135</v>
      </c>
      <c r="B140" s="14" t="s">
        <v>78</v>
      </c>
      <c r="C140" s="14">
        <v>2014</v>
      </c>
      <c r="D140" s="14" t="s">
        <v>103</v>
      </c>
      <c r="E140" s="53">
        <f>AVERAGE(Every_Mth!G1792,Every_Mth!G1851,Every_Mth!G1910,Every_Mth!G1969,Every_Mth!G2028,Every_Mth!G2087,Every_Mth!G2146,Every_Mth!G2205,Every_Mth!G2264,Every_Mth!G2323,Every_Mth!G2382,Every_Mth!G2441)</f>
        <v>1504</v>
      </c>
      <c r="F140" s="53">
        <f>AVERAGE(Every_Mth!G1438,Every_Mth!G1497,Every_Mth!G1556,Every_Mth!G1615,Every_Mth!G1674,Every_Mth!G1733,Every_Mth!G1792,Every_Mth!G1851,Every_Mth!G1910,Every_Mth!G1969,Every_Mth!G2028,Every_Mth!G2087)</f>
        <v>1499.25</v>
      </c>
      <c r="G140" s="53">
        <f>AVERAGE(Every_Mth!H1792,Every_Mth!H1851,Every_Mth!H1910,Every_Mth!H1969,Every_Mth!H2028,Every_Mth!H2087,Every_Mth!H2146,Every_Mth!H2205,Every_Mth!H2264,Every_Mth!H2323,Every_Mth!H2382,Every_Mth!H2441)</f>
        <v>3637.3333333333335</v>
      </c>
      <c r="H140" s="53">
        <f>AVERAGE(Every_Mth!H1438,Every_Mth!H1497,Every_Mth!H1556,Every_Mth!H1615,Every_Mth!H1674,Every_Mth!H1733,Every_Mth!H1792,Every_Mth!H1851,Every_Mth!H1910,Every_Mth!H1969,Every_Mth!H2028,Every_Mth!H2087)</f>
        <v>3655.9166666666665</v>
      </c>
      <c r="I140" s="53">
        <v>148</v>
      </c>
      <c r="J140" s="53">
        <v>1960</v>
      </c>
      <c r="K140" s="53">
        <v>215</v>
      </c>
      <c r="L140" s="53">
        <v>762</v>
      </c>
      <c r="M140" s="53"/>
      <c r="N140" s="26"/>
      <c r="O140" s="148">
        <v>28828</v>
      </c>
      <c r="P140" s="148">
        <v>5854</v>
      </c>
      <c r="Q140" s="148">
        <v>7616</v>
      </c>
      <c r="R140" s="148">
        <v>2410</v>
      </c>
      <c r="S140" s="148">
        <v>1111</v>
      </c>
      <c r="T140" s="17">
        <v>0.107</v>
      </c>
      <c r="U140" s="65">
        <v>6547.321475439956</v>
      </c>
      <c r="Z140" s="45"/>
      <c r="AA140" s="45"/>
      <c r="AB140" s="39"/>
    </row>
    <row r="141" spans="1:28">
      <c r="A141" s="13" t="s">
        <v>136</v>
      </c>
      <c r="B141" s="14" t="s">
        <v>78</v>
      </c>
      <c r="C141" s="14">
        <v>2014</v>
      </c>
      <c r="D141" s="14" t="s">
        <v>103</v>
      </c>
      <c r="E141" s="53">
        <f>AVERAGE(Every_Mth!G1793,Every_Mth!G1852,Every_Mth!G1911,Every_Mth!G1970,Every_Mth!G2029,Every_Mth!G2088,Every_Mth!G2147,Every_Mth!G2206,Every_Mth!G2265,Every_Mth!G2324,Every_Mth!G2383,Every_Mth!G2442)</f>
        <v>11405.75</v>
      </c>
      <c r="F141" s="53">
        <f>AVERAGE(Every_Mth!G1439,Every_Mth!G1498,Every_Mth!G1557,Every_Mth!G1616,Every_Mth!G1675,Every_Mth!G1734,Every_Mth!G1793,Every_Mth!G1852,Every_Mth!G1911,Every_Mth!G1970,Every_Mth!G2029,Every_Mth!G2088)</f>
        <v>10376</v>
      </c>
      <c r="G141" s="53">
        <f>AVERAGE(Every_Mth!H1793,Every_Mth!H1852,Every_Mth!H1911,Every_Mth!H1970,Every_Mth!H2029,Every_Mth!H2088,Every_Mth!H2147,Every_Mth!H2206,Every_Mth!H2265,Every_Mth!H2324,Every_Mth!H2383,Every_Mth!H2442)</f>
        <v>20167.416666666668</v>
      </c>
      <c r="H141" s="53">
        <f>AVERAGE(Every_Mth!H1439,Every_Mth!H1498,Every_Mth!H1557,Every_Mth!H1616,Every_Mth!H1675,Every_Mth!H1734,Every_Mth!H1793,Every_Mth!H1852,Every_Mth!H1911,Every_Mth!H1970,Every_Mth!H2029,Every_Mth!H2088)</f>
        <v>18791.333333333332</v>
      </c>
      <c r="I141" s="53">
        <v>1117</v>
      </c>
      <c r="J141" s="53">
        <v>7428</v>
      </c>
      <c r="K141" s="53">
        <v>644</v>
      </c>
      <c r="L141" s="53">
        <v>900</v>
      </c>
      <c r="M141" s="53"/>
      <c r="N141" s="26"/>
      <c r="O141" s="148">
        <v>134730</v>
      </c>
      <c r="P141" s="148">
        <v>30815</v>
      </c>
      <c r="Q141" s="148">
        <v>27489</v>
      </c>
      <c r="R141" s="148">
        <v>2266</v>
      </c>
      <c r="S141" s="148">
        <v>5545</v>
      </c>
      <c r="T141" s="17">
        <v>6.8000000000000005E-2</v>
      </c>
      <c r="U141" s="65">
        <v>33221.697389799374</v>
      </c>
      <c r="Z141" s="45"/>
      <c r="AA141" s="45"/>
      <c r="AB141" s="39"/>
    </row>
    <row r="142" spans="1:28">
      <c r="A142" s="13" t="s">
        <v>137</v>
      </c>
      <c r="B142" s="14" t="s">
        <v>78</v>
      </c>
      <c r="C142" s="14">
        <v>2014</v>
      </c>
      <c r="D142" s="14" t="s">
        <v>103</v>
      </c>
      <c r="E142" s="53">
        <f>AVERAGE(Every_Mth!G1794,Every_Mth!G1853,Every_Mth!G1912,Every_Mth!G1971,Every_Mth!G2030,Every_Mth!G2089,Every_Mth!G2148,Every_Mth!G2207,Every_Mth!G2266,Every_Mth!G2325,Every_Mth!G2384,Every_Mth!G2443)</f>
        <v>16647</v>
      </c>
      <c r="F142" s="53">
        <f>AVERAGE(Every_Mth!G1440,Every_Mth!G1499,Every_Mth!G1558,Every_Mth!G1617,Every_Mth!G1676,Every_Mth!G1735,Every_Mth!G1794,Every_Mth!G1853,Every_Mth!G1912,Every_Mth!G1971,Every_Mth!G2030,Every_Mth!G2089)</f>
        <v>15857.416666666666</v>
      </c>
      <c r="G142" s="53">
        <f>AVERAGE(Every_Mth!H1794,Every_Mth!H1853,Every_Mth!H1912,Every_Mth!H1971,Every_Mth!H2030,Every_Mth!H2089,Every_Mth!H2148,Every_Mth!H2207,Every_Mth!H2266,Every_Mth!H2325,Every_Mth!H2384,Every_Mth!H2443)</f>
        <v>41929.083333333336</v>
      </c>
      <c r="H142" s="53">
        <f>AVERAGE(Every_Mth!H1440,Every_Mth!H1499,Every_Mth!H1558,Every_Mth!H1617,Every_Mth!H1676,Every_Mth!H1735,Every_Mth!H1794,Every_Mth!H1853,Every_Mth!H1912,Every_Mth!H1971,Every_Mth!H2030,Every_Mth!H2089)</f>
        <v>40122.833333333336</v>
      </c>
      <c r="I142" s="53">
        <v>2213</v>
      </c>
      <c r="J142" s="53">
        <v>19838</v>
      </c>
      <c r="K142" s="53">
        <v>990</v>
      </c>
      <c r="L142" s="53">
        <v>21381</v>
      </c>
      <c r="M142" s="53"/>
      <c r="N142" s="26"/>
      <c r="O142" s="148">
        <v>183179</v>
      </c>
      <c r="P142" s="148">
        <v>29728</v>
      </c>
      <c r="Q142" s="148">
        <v>53679</v>
      </c>
      <c r="R142" s="148">
        <v>33803</v>
      </c>
      <c r="S142" s="148">
        <v>10238</v>
      </c>
      <c r="T142" s="17">
        <v>0.23600000000000002</v>
      </c>
      <c r="U142" s="65">
        <v>44825.902304321608</v>
      </c>
      <c r="Z142" s="45"/>
      <c r="AA142" s="45"/>
      <c r="AB142" s="39"/>
    </row>
    <row r="143" spans="1:28">
      <c r="A143" s="13" t="s">
        <v>138</v>
      </c>
      <c r="B143" s="14" t="s">
        <v>78</v>
      </c>
      <c r="C143" s="14">
        <v>2014</v>
      </c>
      <c r="D143" s="14" t="s">
        <v>103</v>
      </c>
      <c r="E143" s="53">
        <f>AVERAGE(Every_Mth!G1795,Every_Mth!G1854,Every_Mth!G1913,Every_Mth!G1972,Every_Mth!G2031,Every_Mth!G2090,Every_Mth!G2149,Every_Mth!G2208,Every_Mth!G2267,Every_Mth!G2326,Every_Mth!G2385,Every_Mth!G2444)</f>
        <v>1046.3333333333333</v>
      </c>
      <c r="F143" s="53">
        <f>AVERAGE(Every_Mth!G1441,Every_Mth!G1500,Every_Mth!G1559,Every_Mth!G1618,Every_Mth!G1677,Every_Mth!G1736,Every_Mth!G1795,Every_Mth!G1854,Every_Mth!G1913,Every_Mth!G1972,Every_Mth!G2031,Every_Mth!G2090)</f>
        <v>1062.0833333333333</v>
      </c>
      <c r="G143" s="53">
        <f>AVERAGE(Every_Mth!H1795,Every_Mth!H1854,Every_Mth!H1913,Every_Mth!H1972,Every_Mth!H2031,Every_Mth!H2090,Every_Mth!H2149,Every_Mth!H2208,Every_Mth!H2267,Every_Mth!H2326,Every_Mth!H2385,Every_Mth!H2444)</f>
        <v>2085.0833333333335</v>
      </c>
      <c r="H143" s="53">
        <f>AVERAGE(Every_Mth!H1441,Every_Mth!H1500,Every_Mth!H1559,Every_Mth!H1618,Every_Mth!H1677,Every_Mth!H1736,Every_Mth!H1795,Every_Mth!H1854,Every_Mth!H1913,Every_Mth!H1972,Every_Mth!H2031,Every_Mth!H2090)</f>
        <v>2138</v>
      </c>
      <c r="I143" s="53">
        <v>154</v>
      </c>
      <c r="J143" s="53">
        <v>928</v>
      </c>
      <c r="K143" s="53">
        <v>98</v>
      </c>
      <c r="L143" s="53">
        <v>296</v>
      </c>
      <c r="M143" s="53"/>
      <c r="N143" s="26"/>
      <c r="O143" s="148">
        <v>18626</v>
      </c>
      <c r="P143" s="148">
        <v>5425</v>
      </c>
      <c r="Q143" s="148">
        <v>3891</v>
      </c>
      <c r="R143" s="148">
        <v>510</v>
      </c>
      <c r="S143" s="148">
        <v>402</v>
      </c>
      <c r="T143" s="17">
        <v>7.0000000000000007E-2</v>
      </c>
      <c r="U143" s="65">
        <v>2967.7021800000002</v>
      </c>
      <c r="Z143" s="45"/>
      <c r="AA143" s="45"/>
      <c r="AB143" s="39"/>
    </row>
    <row r="144" spans="1:28">
      <c r="A144" s="13" t="s">
        <v>139</v>
      </c>
      <c r="B144" s="14" t="s">
        <v>78</v>
      </c>
      <c r="C144" s="14">
        <v>2014</v>
      </c>
      <c r="D144" s="14" t="s">
        <v>103</v>
      </c>
      <c r="E144" s="53">
        <f>AVERAGE(Every_Mth!G1796,Every_Mth!G1855,Every_Mth!G1914,Every_Mth!G1973,Every_Mth!G2032,Every_Mth!G2091,Every_Mth!G2150,Every_Mth!G2209,Every_Mth!G2268,Every_Mth!G2327,Every_Mth!G2386,Every_Mth!G2445)</f>
        <v>63951.833333333336</v>
      </c>
      <c r="F144" s="53">
        <f>AVERAGE(Every_Mth!G1442,Every_Mth!G1501,Every_Mth!G1560,Every_Mth!G1619,Every_Mth!G1678,Every_Mth!G1737,Every_Mth!G1796,Every_Mth!G1855,Every_Mth!G1914,Every_Mth!G1973,Every_Mth!G2032,Every_Mth!G2091)</f>
        <v>61676.416666666664</v>
      </c>
      <c r="G144" s="53">
        <f>AVERAGE(Every_Mth!H1796,Every_Mth!H1855,Every_Mth!H1914,Every_Mth!H1973,Every_Mth!H2032,Every_Mth!H2091,Every_Mth!H2150,Every_Mth!H2209,Every_Mth!H2268,Every_Mth!H2327,Every_Mth!H2386,Every_Mth!H2445)</f>
        <v>151878.58333333334</v>
      </c>
      <c r="H144" s="53">
        <f>AVERAGE(Every_Mth!H1442,Every_Mth!H1501,Every_Mth!H1560,Every_Mth!H1619,Every_Mth!H1678,Every_Mth!H1737,Every_Mth!H1796,Every_Mth!H1855,Every_Mth!H1914,Every_Mth!H1973,Every_Mth!H2032,Every_Mth!H2091)</f>
        <v>147974.16666666666</v>
      </c>
      <c r="I144" s="53">
        <v>5081</v>
      </c>
      <c r="J144" s="53">
        <v>82576</v>
      </c>
      <c r="K144" s="53">
        <v>9808</v>
      </c>
      <c r="L144" s="53">
        <v>37076</v>
      </c>
      <c r="M144" s="53"/>
      <c r="N144" s="26"/>
      <c r="O144" s="148">
        <v>876668</v>
      </c>
      <c r="P144" s="148">
        <v>127006</v>
      </c>
      <c r="Q144" s="148">
        <v>254635</v>
      </c>
      <c r="R144" s="148">
        <v>79181</v>
      </c>
      <c r="S144" s="148">
        <v>31592</v>
      </c>
      <c r="T144" s="17">
        <v>0.10400000000000001</v>
      </c>
      <c r="U144" s="65">
        <v>225536.44752317923</v>
      </c>
      <c r="Z144" s="45"/>
      <c r="AA144" s="45"/>
      <c r="AB144" s="39"/>
    </row>
    <row r="145" spans="1:28">
      <c r="A145" s="13" t="s">
        <v>140</v>
      </c>
      <c r="B145" s="14" t="s">
        <v>78</v>
      </c>
      <c r="C145" s="14">
        <v>2014</v>
      </c>
      <c r="D145" s="14" t="s">
        <v>103</v>
      </c>
      <c r="E145" s="53">
        <f>AVERAGE(Every_Mth!G1797,Every_Mth!G1856,Every_Mth!G1915,Every_Mth!G1974,Every_Mth!G2033,Every_Mth!G2092,Every_Mth!G2151,Every_Mth!G2210,Every_Mth!G2269,Every_Mth!G2328,Every_Mth!G2387,Every_Mth!G2446)</f>
        <v>10334.833333333334</v>
      </c>
      <c r="F145" s="53">
        <f>AVERAGE(Every_Mth!G1443,Every_Mth!G1502,Every_Mth!G1561,Every_Mth!G1620,Every_Mth!G1679,Every_Mth!G1738,Every_Mth!G1797,Every_Mth!G1856,Every_Mth!G1915,Every_Mth!G1974,Every_Mth!G2033,Every_Mth!G2092)</f>
        <v>10170.666666666666</v>
      </c>
      <c r="G145" s="53">
        <f>AVERAGE(Every_Mth!H1797,Every_Mth!H1856,Every_Mth!H1915,Every_Mth!H1974,Every_Mth!H2033,Every_Mth!H2092,Every_Mth!H2151,Every_Mth!H2210,Every_Mth!H2269,Every_Mth!H2328,Every_Mth!H2387,Every_Mth!H2446)</f>
        <v>24168.333333333332</v>
      </c>
      <c r="H145" s="53">
        <f>AVERAGE(Every_Mth!H1443,Every_Mth!H1502,Every_Mth!H1561,Every_Mth!H1620,Every_Mth!H1679,Every_Mth!H1738,Every_Mth!H1797,Every_Mth!H1856,Every_Mth!H1915,Every_Mth!H1974,Every_Mth!H2033,Every_Mth!H2092)</f>
        <v>23966.333333333332</v>
      </c>
      <c r="I145" s="53">
        <v>797</v>
      </c>
      <c r="J145" s="53">
        <v>12521</v>
      </c>
      <c r="K145" s="53">
        <v>1267</v>
      </c>
      <c r="L145" s="53">
        <v>5713</v>
      </c>
      <c r="M145" s="53"/>
      <c r="N145" s="26"/>
      <c r="O145" s="148">
        <v>149433</v>
      </c>
      <c r="P145" s="148">
        <v>20063</v>
      </c>
      <c r="Q145" s="148">
        <v>44777</v>
      </c>
      <c r="R145" s="148">
        <v>15306</v>
      </c>
      <c r="S145" s="148">
        <v>4635</v>
      </c>
      <c r="T145" s="17">
        <v>0.121</v>
      </c>
      <c r="U145" s="65">
        <v>38859.035145836984</v>
      </c>
      <c r="Z145" s="45"/>
      <c r="AA145" s="45"/>
      <c r="AB145" s="39"/>
    </row>
    <row r="146" spans="1:28">
      <c r="A146" s="13" t="s">
        <v>141</v>
      </c>
      <c r="B146" s="14" t="s">
        <v>78</v>
      </c>
      <c r="C146" s="14">
        <v>2014</v>
      </c>
      <c r="D146" s="14" t="s">
        <v>103</v>
      </c>
      <c r="E146" s="53">
        <f>AVERAGE(Every_Mth!G1798,Every_Mth!G1857,Every_Mth!G1916,Every_Mth!G1975,Every_Mth!G2034,Every_Mth!G2093,Every_Mth!G2152,Every_Mth!G2211,Every_Mth!G2270,Every_Mth!G2329,Every_Mth!G2388,Every_Mth!G2447)</f>
        <v>5872.833333333333</v>
      </c>
      <c r="F146" s="53">
        <f>AVERAGE(Every_Mth!G1444,Every_Mth!G1503,Every_Mth!G1562,Every_Mth!G1621,Every_Mth!G1680,Every_Mth!G1739,Every_Mth!G1798,Every_Mth!G1857,Every_Mth!G1916,Every_Mth!G1975,Every_Mth!G2034,Every_Mth!G2093)</f>
        <v>5504.166666666667</v>
      </c>
      <c r="G146" s="53">
        <f>AVERAGE(Every_Mth!H1798,Every_Mth!H1857,Every_Mth!H1916,Every_Mth!H1975,Every_Mth!H2034,Every_Mth!H2093,Every_Mth!H2152,Every_Mth!H2211,Every_Mth!H2270,Every_Mth!H2329,Every_Mth!H2388,Every_Mth!H2447)</f>
        <v>11557.333333333334</v>
      </c>
      <c r="H146" s="53">
        <f>AVERAGE(Every_Mth!H1444,Every_Mth!H1503,Every_Mth!H1562,Every_Mth!H1621,Every_Mth!H1680,Every_Mth!H1739,Every_Mth!H1798,Every_Mth!H1857,Every_Mth!H1916,Every_Mth!H1975,Every_Mth!H2034,Every_Mth!H2093)</f>
        <v>11014.5</v>
      </c>
      <c r="I146" s="53">
        <v>736</v>
      </c>
      <c r="J146" s="53">
        <v>4622</v>
      </c>
      <c r="K146" s="53">
        <v>344</v>
      </c>
      <c r="L146" s="53">
        <v>817</v>
      </c>
      <c r="M146" s="53"/>
      <c r="N146" s="26"/>
      <c r="O146" s="148">
        <v>65191</v>
      </c>
      <c r="P146" s="148">
        <v>18389</v>
      </c>
      <c r="Q146" s="148">
        <v>13546</v>
      </c>
      <c r="R146" s="148">
        <v>1951</v>
      </c>
      <c r="S146" s="148">
        <v>3663</v>
      </c>
      <c r="T146" s="17">
        <v>8.900000000000001E-2</v>
      </c>
      <c r="U146" s="65">
        <v>17435.21142</v>
      </c>
      <c r="Z146" s="45"/>
      <c r="AA146" s="45"/>
      <c r="AB146" s="39"/>
    </row>
    <row r="147" spans="1:28">
      <c r="A147" s="13" t="s">
        <v>142</v>
      </c>
      <c r="B147" s="14" t="s">
        <v>78</v>
      </c>
      <c r="C147" s="14">
        <v>2014</v>
      </c>
      <c r="D147" s="14" t="s">
        <v>103</v>
      </c>
      <c r="E147" s="53">
        <f>AVERAGE(Every_Mth!G1799,Every_Mth!G1858,Every_Mth!G1917,Every_Mth!G1976,Every_Mth!G2035,Every_Mth!G2094,Every_Mth!G2153,Every_Mth!G2212,Every_Mth!G2271,Every_Mth!G2330,Every_Mth!G2389,Every_Mth!G2448)</f>
        <v>1549.4166666666667</v>
      </c>
      <c r="F147" s="53">
        <f>AVERAGE(Every_Mth!G1445,Every_Mth!G1504,Every_Mth!G1563,Every_Mth!G1622,Every_Mth!G1681,Every_Mth!G1740,Every_Mth!G1799,Every_Mth!G1858,Every_Mth!G1917,Every_Mth!G1976,Every_Mth!G2035,Every_Mth!G2094)</f>
        <v>1542</v>
      </c>
      <c r="G147" s="53">
        <f>AVERAGE(Every_Mth!H1799,Every_Mth!H1858,Every_Mth!H1917,Every_Mth!H1976,Every_Mth!H2035,Every_Mth!H2094,Every_Mth!H2153,Every_Mth!H2212,Every_Mth!H2271,Every_Mth!H2330,Every_Mth!H2389,Every_Mth!H2448)</f>
        <v>3190.9166666666665</v>
      </c>
      <c r="H147" s="53">
        <f>AVERAGE(Every_Mth!H1445,Every_Mth!H1504,Every_Mth!H1563,Every_Mth!H1622,Every_Mth!H1681,Every_Mth!H1740,Every_Mth!H1799,Every_Mth!H1858,Every_Mth!H1917,Every_Mth!H1976,Every_Mth!H2035,Every_Mth!H2094)</f>
        <v>3188.6666666666665</v>
      </c>
      <c r="I147" s="53">
        <v>150</v>
      </c>
      <c r="J147" s="53">
        <v>1345</v>
      </c>
      <c r="K147" s="53">
        <v>108</v>
      </c>
      <c r="L147" s="53">
        <v>71</v>
      </c>
      <c r="M147" s="53"/>
      <c r="N147" s="26"/>
      <c r="O147" s="148">
        <v>31841</v>
      </c>
      <c r="P147" s="148">
        <v>6465</v>
      </c>
      <c r="Q147" s="148">
        <v>5544</v>
      </c>
      <c r="R147" s="148">
        <v>712</v>
      </c>
      <c r="S147" s="148">
        <v>880</v>
      </c>
      <c r="T147" s="17">
        <v>9.3000000000000013E-2</v>
      </c>
      <c r="U147" s="65">
        <v>4056.2381502702701</v>
      </c>
      <c r="Z147" s="45"/>
      <c r="AA147" s="45"/>
      <c r="AB147" s="39"/>
    </row>
    <row r="148" spans="1:28">
      <c r="A148" s="13" t="s">
        <v>143</v>
      </c>
      <c r="B148" s="14" t="s">
        <v>79</v>
      </c>
      <c r="C148" s="14">
        <v>2014</v>
      </c>
      <c r="D148" s="14" t="s">
        <v>103</v>
      </c>
      <c r="E148" s="53">
        <f>AVERAGE(Every_Mth!G1800,Every_Mth!G1859,Every_Mth!G1918,Every_Mth!G1977,Every_Mth!G2036,Every_Mth!G2095,Every_Mth!G2154,Every_Mth!G2213,Every_Mth!G2272,Every_Mth!G2331,Every_Mth!G2390,Every_Mth!G2449)</f>
        <v>586301.75</v>
      </c>
      <c r="F148" s="53">
        <f>AVERAGE(Every_Mth!G1446,Every_Mth!G1505,Every_Mth!G1564,Every_Mth!G1623,Every_Mth!G1682,Every_Mth!G1741,Every_Mth!G1800,Every_Mth!G1859,Every_Mth!G1918,Every_Mth!G1977,Every_Mth!G2036,Every_Mth!G2095)</f>
        <v>581170.16666666663</v>
      </c>
      <c r="G148" s="53">
        <f>AVERAGE(Every_Mth!H1800,Every_Mth!H1859,Every_Mth!H1918,Every_Mth!H1977,Every_Mth!H2036,Every_Mth!H2095,Every_Mth!H2154,Every_Mth!H2213,Every_Mth!H2272,Every_Mth!H2331,Every_Mth!H2390,Every_Mth!H2449)</f>
        <v>1186841.5833333333</v>
      </c>
      <c r="H148" s="53">
        <f>AVERAGE(Every_Mth!H1446,Every_Mth!H1505,Every_Mth!H1564,Every_Mth!H1623,Every_Mth!H1682,Every_Mth!H1741,Every_Mth!H1800,Every_Mth!H1859,Every_Mth!H1918,Every_Mth!H1977,Every_Mth!H2036,Every_Mth!H2095)</f>
        <v>1185610.1666666667</v>
      </c>
      <c r="I148" s="53">
        <v>59648</v>
      </c>
      <c r="J148" s="53">
        <v>614546</v>
      </c>
      <c r="K148" s="53">
        <v>109736</v>
      </c>
      <c r="L148" s="53">
        <v>444589</v>
      </c>
      <c r="M148" s="53"/>
      <c r="N148" s="26"/>
      <c r="O148" s="148">
        <v>10124684</v>
      </c>
      <c r="P148" s="148">
        <v>1771668</v>
      </c>
      <c r="Q148" s="148">
        <v>2332873</v>
      </c>
      <c r="R148" s="148">
        <v>1394350</v>
      </c>
      <c r="S148" s="148">
        <v>389765</v>
      </c>
      <c r="T148" s="17">
        <v>8.3000000000000004E-2</v>
      </c>
      <c r="U148" s="65">
        <v>2032449.5447149202</v>
      </c>
      <c r="Z148" s="45"/>
      <c r="AA148" s="45"/>
      <c r="AB148" s="39"/>
    </row>
    <row r="149" spans="1:28">
      <c r="A149" s="13" t="s">
        <v>144</v>
      </c>
      <c r="B149" s="14" t="s">
        <v>78</v>
      </c>
      <c r="C149" s="14">
        <v>2014</v>
      </c>
      <c r="D149" s="14" t="s">
        <v>103</v>
      </c>
      <c r="E149" s="53">
        <f>AVERAGE(Every_Mth!G1801,Every_Mth!G1860,Every_Mth!G1919,Every_Mth!G1978,Every_Mth!G2037,Every_Mth!G2096,Every_Mth!G2155,Every_Mth!G2214,Every_Mth!G2273,Every_Mth!G2332,Every_Mth!G2391,Every_Mth!G2450)</f>
        <v>11809.333333333334</v>
      </c>
      <c r="F149" s="53">
        <f>AVERAGE(Every_Mth!G1447,Every_Mth!G1506,Every_Mth!G1565,Every_Mth!G1624,Every_Mth!G1683,Every_Mth!G1742,Every_Mth!G1801,Every_Mth!G1860,Every_Mth!G1919,Every_Mth!G1978,Every_Mth!G2037,Every_Mth!G2096)</f>
        <v>11523.833333333334</v>
      </c>
      <c r="G149" s="53">
        <f>AVERAGE(Every_Mth!H1801,Every_Mth!H1860,Every_Mth!H1919,Every_Mth!H1978,Every_Mth!H2037,Every_Mth!H2096,Every_Mth!H2155,Every_Mth!H2214,Every_Mth!H2273,Every_Mth!H2332,Every_Mth!H2391,Every_Mth!H2450)</f>
        <v>29290</v>
      </c>
      <c r="H149" s="53">
        <f>AVERAGE(Every_Mth!H1447,Every_Mth!H1506,Every_Mth!H1565,Every_Mth!H1624,Every_Mth!H1683,Every_Mth!H1742,Every_Mth!H1801,Every_Mth!H1860,Every_Mth!H1919,Every_Mth!H1978,Every_Mth!H2037,Every_Mth!H2096)</f>
        <v>28835.083333333332</v>
      </c>
      <c r="I149" s="53">
        <v>799</v>
      </c>
      <c r="J149" s="53">
        <v>16999</v>
      </c>
      <c r="K149" s="53">
        <v>2654</v>
      </c>
      <c r="L149" s="53">
        <v>10033</v>
      </c>
      <c r="M149" s="53"/>
      <c r="N149" s="26"/>
      <c r="O149" s="148">
        <v>154181</v>
      </c>
      <c r="P149" s="148">
        <v>27787</v>
      </c>
      <c r="Q149" s="148">
        <v>42541</v>
      </c>
      <c r="R149" s="148">
        <v>20778</v>
      </c>
      <c r="S149" s="148">
        <v>4505</v>
      </c>
      <c r="T149" s="17">
        <v>0.11</v>
      </c>
      <c r="U149" s="65">
        <v>38902.722557910449</v>
      </c>
      <c r="Z149" s="45"/>
      <c r="AA149" s="45"/>
      <c r="AB149" s="39"/>
    </row>
    <row r="150" spans="1:28">
      <c r="A150" s="13" t="s">
        <v>145</v>
      </c>
      <c r="B150" s="14" t="s">
        <v>78</v>
      </c>
      <c r="C150" s="14">
        <v>2014</v>
      </c>
      <c r="D150" s="14" t="s">
        <v>103</v>
      </c>
      <c r="E150" s="53">
        <f>AVERAGE(Every_Mth!G1802,Every_Mth!G1861,Every_Mth!G1920,Every_Mth!G1979,Every_Mth!G2038,Every_Mth!G2097,Every_Mth!G2156,Every_Mth!G2215,Every_Mth!G2274,Every_Mth!G2333,Every_Mth!G2392,Every_Mth!G2451)</f>
        <v>6347.416666666667</v>
      </c>
      <c r="F150" s="53">
        <f>AVERAGE(Every_Mth!G1448,Every_Mth!G1507,Every_Mth!G1566,Every_Mth!G1625,Every_Mth!G1684,Every_Mth!G1743,Every_Mth!G1802,Every_Mth!G1861,Every_Mth!G1920,Every_Mth!G1979,Every_Mth!G2038,Every_Mth!G2097)</f>
        <v>6176.666666666667</v>
      </c>
      <c r="G150" s="53">
        <f>AVERAGE(Every_Mth!H1802,Every_Mth!H1861,Every_Mth!H1920,Every_Mth!H1979,Every_Mth!H2038,Every_Mth!H2097,Every_Mth!H2156,Every_Mth!H2215,Every_Mth!H2274,Every_Mth!H2333,Every_Mth!H2392,Every_Mth!H2451)</f>
        <v>10486.25</v>
      </c>
      <c r="H150" s="53">
        <f>AVERAGE(Every_Mth!H1448,Every_Mth!H1507,Every_Mth!H1566,Every_Mth!H1625,Every_Mth!H1684,Every_Mth!H1743,Every_Mth!H1802,Every_Mth!H1861,Every_Mth!H1920,Every_Mth!H1979,Every_Mth!H2038,Every_Mth!H2097)</f>
        <v>10307.666666666666</v>
      </c>
      <c r="I150" s="53">
        <v>1119</v>
      </c>
      <c r="J150" s="53">
        <v>4831</v>
      </c>
      <c r="K150" s="53">
        <v>1282</v>
      </c>
      <c r="L150" s="53">
        <v>3804</v>
      </c>
      <c r="M150" s="53"/>
      <c r="N150" s="26"/>
      <c r="O150" s="148">
        <v>261033</v>
      </c>
      <c r="P150" s="148">
        <v>71692</v>
      </c>
      <c r="Q150" s="148">
        <v>52956</v>
      </c>
      <c r="R150" s="148">
        <v>11871</v>
      </c>
      <c r="S150" s="148">
        <v>3034</v>
      </c>
      <c r="T150" s="17">
        <v>4.2999999999999997E-2</v>
      </c>
      <c r="U150" s="65">
        <v>22695.631874723927</v>
      </c>
      <c r="Z150" s="45"/>
      <c r="AA150" s="45"/>
      <c r="AB150" s="39"/>
    </row>
    <row r="151" spans="1:28">
      <c r="A151" s="13" t="s">
        <v>146</v>
      </c>
      <c r="B151" s="14" t="s">
        <v>78</v>
      </c>
      <c r="C151" s="14">
        <v>2014</v>
      </c>
      <c r="D151" s="14" t="s">
        <v>103</v>
      </c>
      <c r="E151" s="53">
        <f>AVERAGE(Every_Mth!G1803,Every_Mth!G1862,Every_Mth!G1921,Every_Mth!G1980,Every_Mth!G2039,Every_Mth!G2098,Every_Mth!G2157,Every_Mth!G2216,Every_Mth!G2275,Every_Mth!G2334,Every_Mth!G2393,Every_Mth!G2452)</f>
        <v>1066.6666666666667</v>
      </c>
      <c r="F151" s="53">
        <f>AVERAGE(Every_Mth!G1449,Every_Mth!G1508,Every_Mth!G1567,Every_Mth!G1626,Every_Mth!G1685,Every_Mth!G1744,Every_Mth!G1803,Every_Mth!G1862,Every_Mth!G1921,Every_Mth!G1980,Every_Mth!G2039,Every_Mth!G2098)</f>
        <v>1026.9166666666667</v>
      </c>
      <c r="G151" s="53">
        <f>AVERAGE(Every_Mth!H1803,Every_Mth!H1862,Every_Mth!H1921,Every_Mth!H1980,Every_Mth!H2039,Every_Mth!H2098,Every_Mth!H2157,Every_Mth!H2216,Every_Mth!H2275,Every_Mth!H2334,Every_Mth!H2393,Every_Mth!H2452)</f>
        <v>2047.75</v>
      </c>
      <c r="H151" s="53">
        <f>AVERAGE(Every_Mth!H1449,Every_Mth!H1508,Every_Mth!H1567,Every_Mth!H1626,Every_Mth!H1685,Every_Mth!H1744,Every_Mth!H1803,Every_Mth!H1862,Every_Mth!H1921,Every_Mth!H1980,Every_Mth!H2039,Every_Mth!H2098)</f>
        <v>2016.75</v>
      </c>
      <c r="I151" s="53">
        <v>172</v>
      </c>
      <c r="J151" s="53">
        <v>711</v>
      </c>
      <c r="K151" s="53">
        <v>31</v>
      </c>
      <c r="L151" s="53">
        <v>52</v>
      </c>
      <c r="M151" s="53"/>
      <c r="N151" s="26"/>
      <c r="O151" s="148">
        <v>18127</v>
      </c>
      <c r="P151" s="148">
        <v>6151</v>
      </c>
      <c r="Q151" s="148">
        <v>2984</v>
      </c>
      <c r="R151" s="148">
        <v>199</v>
      </c>
      <c r="S151" s="148">
        <v>454</v>
      </c>
      <c r="T151" s="17">
        <v>8.8000000000000009E-2</v>
      </c>
      <c r="U151" s="65">
        <v>3171.7656000000002</v>
      </c>
      <c r="Z151" s="45"/>
      <c r="AA151" s="45"/>
      <c r="AB151" s="39"/>
    </row>
    <row r="152" spans="1:28">
      <c r="A152" s="13" t="s">
        <v>147</v>
      </c>
      <c r="B152" s="14" t="s">
        <v>78</v>
      </c>
      <c r="C152" s="14">
        <v>2014</v>
      </c>
      <c r="D152" s="14" t="s">
        <v>103</v>
      </c>
      <c r="E152" s="53">
        <f>AVERAGE(Every_Mth!G1804,Every_Mth!G1863,Every_Mth!G1922,Every_Mth!G1981,Every_Mth!G2040,Every_Mth!G2099,Every_Mth!G2158,Every_Mth!G2217,Every_Mth!G2276,Every_Mth!G2335,Every_Mth!G2394,Every_Mth!G2453)</f>
        <v>7211.166666666667</v>
      </c>
      <c r="F152" s="53">
        <f>AVERAGE(Every_Mth!G1450,Every_Mth!G1509,Every_Mth!G1568,Every_Mth!G1627,Every_Mth!G1686,Every_Mth!G1745,Every_Mth!G1804,Every_Mth!G1863,Every_Mth!G1922,Every_Mth!G1981,Every_Mth!G2040,Every_Mth!G2099)</f>
        <v>7421.75</v>
      </c>
      <c r="G152" s="53">
        <f>AVERAGE(Every_Mth!H1804,Every_Mth!H1863,Every_Mth!H1922,Every_Mth!H1981,Every_Mth!H2040,Every_Mth!H2099,Every_Mth!H2158,Every_Mth!H2217,Every_Mth!H2276,Every_Mth!H2335,Every_Mth!H2394,Every_Mth!H2453)</f>
        <v>13385.333333333334</v>
      </c>
      <c r="H152" s="53">
        <f>AVERAGE(Every_Mth!H1450,Every_Mth!H1509,Every_Mth!H1568,Every_Mth!H1627,Every_Mth!H1686,Every_Mth!H1745,Every_Mth!H1804,Every_Mth!H1863,Every_Mth!H1922,Every_Mth!H1981,Every_Mth!H2040,Every_Mth!H2099)</f>
        <v>13782.75</v>
      </c>
      <c r="I152" s="53">
        <v>941</v>
      </c>
      <c r="J152" s="53">
        <v>5681</v>
      </c>
      <c r="K152" s="53">
        <v>618</v>
      </c>
      <c r="L152" s="53">
        <v>1931</v>
      </c>
      <c r="M152" s="53"/>
      <c r="N152" s="26"/>
      <c r="O152" s="148">
        <v>88523</v>
      </c>
      <c r="P152" s="148">
        <v>23550</v>
      </c>
      <c r="Q152" s="148">
        <v>19209</v>
      </c>
      <c r="R152" s="148">
        <v>4690</v>
      </c>
      <c r="S152" s="148">
        <v>3145</v>
      </c>
      <c r="T152" s="17">
        <v>6.9000000000000006E-2</v>
      </c>
      <c r="U152" s="65">
        <v>19834.102620000001</v>
      </c>
      <c r="Z152" s="45"/>
      <c r="AA152" s="45"/>
      <c r="AB152" s="39"/>
    </row>
    <row r="153" spans="1:28">
      <c r="A153" s="13" t="s">
        <v>148</v>
      </c>
      <c r="B153" s="14" t="s">
        <v>78</v>
      </c>
      <c r="C153" s="14">
        <v>2014</v>
      </c>
      <c r="D153" s="14" t="s">
        <v>103</v>
      </c>
      <c r="E153" s="53">
        <f>AVERAGE(Every_Mth!G1805,Every_Mth!G1864,Every_Mth!G1923,Every_Mth!G1982,Every_Mth!G2041,Every_Mth!G2100,Every_Mth!G2159,Every_Mth!G2218,Every_Mth!G2277,Every_Mth!G2336,Every_Mth!G2395,Every_Mth!G2454)</f>
        <v>24703.666666666668</v>
      </c>
      <c r="F153" s="53">
        <f>AVERAGE(Every_Mth!G1451,Every_Mth!G1510,Every_Mth!G1569,Every_Mth!G1628,Every_Mth!G1687,Every_Mth!G1746,Every_Mth!G1805,Every_Mth!G1864,Every_Mth!G1923,Every_Mth!G1982,Every_Mth!G2041,Every_Mth!G2100)</f>
        <v>24109.583333333332</v>
      </c>
      <c r="G153" s="53">
        <f>AVERAGE(Every_Mth!H1805,Every_Mth!H1864,Every_Mth!H1923,Every_Mth!H1982,Every_Mth!H2041,Every_Mth!H2100,Every_Mth!H2159,Every_Mth!H2218,Every_Mth!H2277,Every_Mth!H2336,Every_Mth!H2395,Every_Mth!H2454)</f>
        <v>58014.666666666664</v>
      </c>
      <c r="H153" s="53">
        <f>AVERAGE(Every_Mth!H1451,Every_Mth!H1510,Every_Mth!H1569,Every_Mth!H1628,Every_Mth!H1687,Every_Mth!H1746,Every_Mth!H1805,Every_Mth!H1864,Every_Mth!H1923,Every_Mth!H1982,Every_Mth!H2041,Every_Mth!H2100)</f>
        <v>57188.083333333336</v>
      </c>
      <c r="I153" s="53">
        <v>1886</v>
      </c>
      <c r="J153" s="53">
        <v>31258</v>
      </c>
      <c r="K153" s="53">
        <v>3796</v>
      </c>
      <c r="L153" s="53">
        <v>15688</v>
      </c>
      <c r="M153" s="53"/>
      <c r="N153" s="26"/>
      <c r="O153" s="148">
        <v>267714</v>
      </c>
      <c r="P153" s="148">
        <v>39044</v>
      </c>
      <c r="Q153" s="148">
        <v>79731</v>
      </c>
      <c r="R153" s="148">
        <v>33521</v>
      </c>
      <c r="S153" s="148">
        <v>10825</v>
      </c>
      <c r="T153" s="17">
        <v>0.128</v>
      </c>
      <c r="U153" s="65">
        <v>74498.948899488212</v>
      </c>
      <c r="Z153" s="45"/>
      <c r="AA153" s="45"/>
      <c r="AB153" s="39"/>
    </row>
    <row r="154" spans="1:28">
      <c r="A154" s="13" t="s">
        <v>149</v>
      </c>
      <c r="B154" s="14" t="s">
        <v>78</v>
      </c>
      <c r="C154" s="14">
        <v>2014</v>
      </c>
      <c r="D154" s="14" t="s">
        <v>103</v>
      </c>
      <c r="E154" s="53">
        <f>AVERAGE(Every_Mth!G1806,Every_Mth!G1865,Every_Mth!G1924,Every_Mth!G1983,Every_Mth!G2042,Every_Mth!G2101,Every_Mth!G2160,Every_Mth!G2219,Every_Mth!G2278,Every_Mth!G2337,Every_Mth!G2396,Every_Mth!G2455)</f>
        <v>471.5</v>
      </c>
      <c r="F154" s="53">
        <f>AVERAGE(Every_Mth!G1452,Every_Mth!G1511,Every_Mth!G1570,Every_Mth!G1629,Every_Mth!G1688,Every_Mth!G1747,Every_Mth!G1806,Every_Mth!G1865,Every_Mth!G1924,Every_Mth!G1983,Every_Mth!G2042,Every_Mth!G2101)</f>
        <v>462.25</v>
      </c>
      <c r="G154" s="53">
        <f>AVERAGE(Every_Mth!H1806,Every_Mth!H1865,Every_Mth!H1924,Every_Mth!H1983,Every_Mth!H2042,Every_Mth!H2101,Every_Mth!H2160,Every_Mth!H2219,Every_Mth!H2278,Every_Mth!H2337,Every_Mth!H2396,Every_Mth!H2455)</f>
        <v>1021.9166666666666</v>
      </c>
      <c r="H154" s="53">
        <f>AVERAGE(Every_Mth!H1452,Every_Mth!H1511,Every_Mth!H1570,Every_Mth!H1629,Every_Mth!H1688,Every_Mth!H1747,Every_Mth!H1806,Every_Mth!H1865,Every_Mth!H1924,Every_Mth!H1983,Every_Mth!H2042,Every_Mth!H2101)</f>
        <v>1005.0833333333334</v>
      </c>
      <c r="I154" s="53">
        <v>40</v>
      </c>
      <c r="J154" s="53">
        <v>438</v>
      </c>
      <c r="K154" s="53">
        <v>31</v>
      </c>
      <c r="L154" s="53">
        <v>62</v>
      </c>
      <c r="M154" s="53"/>
      <c r="N154" s="26"/>
      <c r="O154" s="148">
        <v>9564</v>
      </c>
      <c r="P154" s="148">
        <v>3011</v>
      </c>
      <c r="Q154" s="148">
        <v>1868</v>
      </c>
      <c r="R154" s="148">
        <v>353</v>
      </c>
      <c r="S154" s="148">
        <v>421</v>
      </c>
      <c r="T154" s="17">
        <v>0.105</v>
      </c>
      <c r="U154" s="65">
        <v>2247.367847027027</v>
      </c>
      <c r="Z154" s="45"/>
      <c r="AA154" s="45"/>
      <c r="AB154" s="39"/>
    </row>
    <row r="155" spans="1:28">
      <c r="A155" s="13" t="s">
        <v>150</v>
      </c>
      <c r="B155" s="14" t="s">
        <v>78</v>
      </c>
      <c r="C155" s="14">
        <v>2014</v>
      </c>
      <c r="D155" s="14" t="s">
        <v>103</v>
      </c>
      <c r="E155" s="53">
        <f>AVERAGE(Every_Mth!G1807,Every_Mth!G1866,Every_Mth!G1925,Every_Mth!G1984,Every_Mth!G2043,Every_Mth!G2102,Every_Mth!G2161,Every_Mth!G2220,Every_Mth!G2279,Every_Mth!G2338,Every_Mth!G2397,Every_Mth!G2456)</f>
        <v>500.16666666666669</v>
      </c>
      <c r="F155" s="53">
        <f>AVERAGE(Every_Mth!G1453,Every_Mth!G1512,Every_Mth!G1571,Every_Mth!G1630,Every_Mth!G1689,Every_Mth!G1748,Every_Mth!G1807,Every_Mth!G1866,Every_Mth!G1925,Every_Mth!G1984,Every_Mth!G2043,Every_Mth!G2102)</f>
        <v>526.83333333333337</v>
      </c>
      <c r="G155" s="53">
        <f>AVERAGE(Every_Mth!H1807,Every_Mth!H1866,Every_Mth!H1925,Every_Mth!H1984,Every_Mth!H2043,Every_Mth!H2102,Every_Mth!H2161,Every_Mth!H2220,Every_Mth!H2279,Every_Mth!H2338,Every_Mth!H2397,Every_Mth!H2456)</f>
        <v>833</v>
      </c>
      <c r="H155" s="53">
        <f>AVERAGE(Every_Mth!H1453,Every_Mth!H1512,Every_Mth!H1571,Every_Mth!H1630,Every_Mth!H1689,Every_Mth!H1748,Every_Mth!H1807,Every_Mth!H1866,Every_Mth!H1925,Every_Mth!H1984,Every_Mth!H2043,Every_Mth!H2102)</f>
        <v>856</v>
      </c>
      <c r="I155" s="53">
        <v>49</v>
      </c>
      <c r="J155" s="53">
        <v>334</v>
      </c>
      <c r="K155" s="53">
        <v>70</v>
      </c>
      <c r="L155" s="53">
        <v>218</v>
      </c>
      <c r="M155" s="53"/>
      <c r="N155" s="26"/>
      <c r="O155" s="148">
        <v>13924</v>
      </c>
      <c r="P155" s="148">
        <v>2537</v>
      </c>
      <c r="Q155" s="148">
        <v>2892</v>
      </c>
      <c r="R155" s="148">
        <v>1069</v>
      </c>
      <c r="S155" s="148">
        <v>100</v>
      </c>
      <c r="T155" s="17">
        <v>7.2000000000000008E-2</v>
      </c>
      <c r="U155" s="65">
        <v>1714.0770399999999</v>
      </c>
      <c r="Z155" s="45"/>
      <c r="AA155" s="45"/>
      <c r="AB155" s="39"/>
    </row>
    <row r="156" spans="1:28">
      <c r="A156" s="13" t="s">
        <v>151</v>
      </c>
      <c r="B156" s="14" t="s">
        <v>78</v>
      </c>
      <c r="C156" s="14">
        <v>2014</v>
      </c>
      <c r="D156" s="14" t="s">
        <v>103</v>
      </c>
      <c r="E156" s="53">
        <f>AVERAGE(Every_Mth!G1808,Every_Mth!G1867,Every_Mth!G1926,Every_Mth!G1985,Every_Mth!G2044,Every_Mth!G2103,Every_Mth!G2162,Every_Mth!G2221,Every_Mth!G2280,Every_Mth!G2339,Every_Mth!G2398,Every_Mth!G2457)</f>
        <v>22531.5</v>
      </c>
      <c r="F156" s="53">
        <f>AVERAGE(Every_Mth!G1454,Every_Mth!G1513,Every_Mth!G1572,Every_Mth!G1631,Every_Mth!G1690,Every_Mth!G1749,Every_Mth!G1808,Every_Mth!G1867,Every_Mth!G1926,Every_Mth!G1985,Every_Mth!G2044,Every_Mth!G2103)</f>
        <v>22112.25</v>
      </c>
      <c r="G156" s="53">
        <f>AVERAGE(Every_Mth!H1808,Every_Mth!H1867,Every_Mth!H1926,Every_Mth!H1985,Every_Mth!H2044,Every_Mth!H2103,Every_Mth!H2162,Every_Mth!H2221,Every_Mth!H2280,Every_Mth!H2339,Every_Mth!H2398,Every_Mth!H2457)</f>
        <v>50650</v>
      </c>
      <c r="H156" s="53">
        <f>AVERAGE(Every_Mth!H1454,Every_Mth!H1513,Every_Mth!H1572,Every_Mth!H1631,Every_Mth!H1690,Every_Mth!H1749,Every_Mth!H1808,Every_Mth!H1867,Every_Mth!H1926,Every_Mth!H1985,Every_Mth!H2044,Every_Mth!H2103)</f>
        <v>50079.416666666664</v>
      </c>
      <c r="I156" s="53">
        <v>2212</v>
      </c>
      <c r="J156" s="53">
        <v>30054</v>
      </c>
      <c r="K156" s="53">
        <v>6638</v>
      </c>
      <c r="L156" s="53">
        <v>22043</v>
      </c>
      <c r="M156" s="53"/>
      <c r="N156" s="26"/>
      <c r="O156" s="148">
        <v>429797</v>
      </c>
      <c r="P156" s="148">
        <v>74649</v>
      </c>
      <c r="Q156" s="148">
        <v>112780</v>
      </c>
      <c r="R156" s="148">
        <v>74856</v>
      </c>
      <c r="S156" s="148">
        <v>8488</v>
      </c>
      <c r="T156" s="17">
        <v>9.0999999999999998E-2</v>
      </c>
      <c r="U156" s="65">
        <v>76819.094700000001</v>
      </c>
      <c r="Z156" s="45"/>
      <c r="AA156" s="45"/>
      <c r="AB156" s="39"/>
    </row>
    <row r="157" spans="1:28">
      <c r="A157" s="13" t="s">
        <v>152</v>
      </c>
      <c r="B157" s="14" t="s">
        <v>78</v>
      </c>
      <c r="C157" s="14">
        <v>2014</v>
      </c>
      <c r="D157" s="14" t="s">
        <v>103</v>
      </c>
      <c r="E157" s="53">
        <f>AVERAGE(Every_Mth!G1809,Every_Mth!G1868,Every_Mth!G1927,Every_Mth!G1986,Every_Mth!G2045,Every_Mth!G2104,Every_Mth!G2163,Every_Mth!G2222,Every_Mth!G2281,Every_Mth!G2340,Every_Mth!G2399,Every_Mth!G2458)</f>
        <v>3564.1666666666665</v>
      </c>
      <c r="F157" s="53">
        <f>AVERAGE(Every_Mth!G1455,Every_Mth!G1514,Every_Mth!G1573,Every_Mth!G1632,Every_Mth!G1691,Every_Mth!G1750,Every_Mth!G1809,Every_Mth!G1868,Every_Mth!G1927,Every_Mth!G1986,Every_Mth!G2045,Every_Mth!G2104)</f>
        <v>3503.3333333333335</v>
      </c>
      <c r="G157" s="53">
        <f>AVERAGE(Every_Mth!H1809,Every_Mth!H1868,Every_Mth!H1927,Every_Mth!H1986,Every_Mth!H2045,Every_Mth!H2104,Every_Mth!H2163,Every_Mth!H2222,Every_Mth!H2281,Every_Mth!H2340,Every_Mth!H2399,Every_Mth!H2458)</f>
        <v>7387.833333333333</v>
      </c>
      <c r="H157" s="53">
        <f>AVERAGE(Every_Mth!H1455,Every_Mth!H1514,Every_Mth!H1573,Every_Mth!H1632,Every_Mth!H1691,Every_Mth!H1750,Every_Mth!H1809,Every_Mth!H1868,Every_Mth!H1927,Every_Mth!H1986,Every_Mth!H2045,Every_Mth!H2104)</f>
        <v>7300.75</v>
      </c>
      <c r="I157" s="53">
        <v>433</v>
      </c>
      <c r="J157" s="53">
        <v>4040</v>
      </c>
      <c r="K157" s="53">
        <v>798</v>
      </c>
      <c r="L157" s="53">
        <v>2923</v>
      </c>
      <c r="M157" s="53"/>
      <c r="N157" s="26"/>
      <c r="O157" s="148">
        <v>140646</v>
      </c>
      <c r="P157" s="148">
        <v>32606</v>
      </c>
      <c r="Q157" s="148">
        <v>30516</v>
      </c>
      <c r="R157" s="148">
        <v>11600</v>
      </c>
      <c r="S157" s="148">
        <v>2118</v>
      </c>
      <c r="T157" s="17">
        <v>5.5999999999999994E-2</v>
      </c>
      <c r="U157" s="65">
        <v>13996.583175617894</v>
      </c>
      <c r="Z157" s="45"/>
      <c r="AA157" s="45"/>
      <c r="AB157" s="39"/>
    </row>
    <row r="158" spans="1:28">
      <c r="A158" s="13" t="s">
        <v>153</v>
      </c>
      <c r="B158" s="14" t="s">
        <v>78</v>
      </c>
      <c r="C158" s="14">
        <v>2014</v>
      </c>
      <c r="D158" s="14" t="s">
        <v>103</v>
      </c>
      <c r="E158" s="53">
        <f>AVERAGE(Every_Mth!G1810,Every_Mth!G1869,Every_Mth!G1928,Every_Mth!G1987,Every_Mth!G2046,Every_Mth!G2105,Every_Mth!G2164,Every_Mth!G2223,Every_Mth!G2282,Every_Mth!G2341,Every_Mth!G2400,Every_Mth!G2459)</f>
        <v>4224.166666666667</v>
      </c>
      <c r="F158" s="53">
        <f>AVERAGE(Every_Mth!G1456,Every_Mth!G1515,Every_Mth!G1574,Every_Mth!G1633,Every_Mth!G1692,Every_Mth!G1751,Every_Mth!G1810,Every_Mth!G1869,Every_Mth!G1928,Every_Mth!G1987,Every_Mth!G2046,Every_Mth!G2105)</f>
        <v>4164.333333333333</v>
      </c>
      <c r="G158" s="53">
        <f>AVERAGE(Every_Mth!H1810,Every_Mth!H1869,Every_Mth!H1928,Every_Mth!H1987,Every_Mth!H2046,Every_Mth!H2105,Every_Mth!H2164,Every_Mth!H2223,Every_Mth!H2282,Every_Mth!H2341,Every_Mth!H2400,Every_Mth!H2459)</f>
        <v>7702.166666666667</v>
      </c>
      <c r="H158" s="53">
        <f>AVERAGE(Every_Mth!H1456,Every_Mth!H1515,Every_Mth!H1574,Every_Mth!H1633,Every_Mth!H1692,Every_Mth!H1751,Every_Mth!H1810,Every_Mth!H1869,Every_Mth!H1928,Every_Mth!H1987,Every_Mth!H2046,Every_Mth!H2105)</f>
        <v>7722.666666666667</v>
      </c>
      <c r="I158" s="53">
        <v>640</v>
      </c>
      <c r="J158" s="53">
        <v>2868</v>
      </c>
      <c r="K158" s="53">
        <v>165</v>
      </c>
      <c r="L158" s="53">
        <v>284</v>
      </c>
      <c r="M158" s="53"/>
      <c r="N158" s="26"/>
      <c r="O158" s="148">
        <v>98354</v>
      </c>
      <c r="P158" s="148">
        <v>32223</v>
      </c>
      <c r="Q158" s="148">
        <v>17032</v>
      </c>
      <c r="R158" s="148">
        <v>1472</v>
      </c>
      <c r="S158" s="148">
        <v>1796</v>
      </c>
      <c r="T158" s="17">
        <v>6.6000000000000003E-2</v>
      </c>
      <c r="U158" s="65">
        <v>12648.7451</v>
      </c>
      <c r="Z158" s="45"/>
      <c r="AA158" s="45"/>
      <c r="AB158" s="39"/>
    </row>
    <row r="159" spans="1:28">
      <c r="A159" s="13" t="s">
        <v>154</v>
      </c>
      <c r="B159" s="14" t="s">
        <v>77</v>
      </c>
      <c r="C159" s="14">
        <v>2014</v>
      </c>
      <c r="D159" s="14" t="s">
        <v>103</v>
      </c>
      <c r="E159" s="53">
        <f>AVERAGE(Every_Mth!G1811,Every_Mth!G1870,Every_Mth!G1929,Every_Mth!G1988,Every_Mth!G2047,Every_Mth!G2106,Every_Mth!G2165,Every_Mth!G2224,Every_Mth!G2283,Every_Mth!G2342,Every_Mth!G2401,Every_Mth!G2460)</f>
        <v>119900.91666666667</v>
      </c>
      <c r="F159" s="53">
        <f>AVERAGE(Every_Mth!G1457,Every_Mth!G1516,Every_Mth!G1575,Every_Mth!G1634,Every_Mth!G1693,Every_Mth!G1752,Every_Mth!G1811,Every_Mth!G1870,Every_Mth!G1929,Every_Mth!G1988,Every_Mth!G2047,Every_Mth!G2106)</f>
        <v>116779.41666666667</v>
      </c>
      <c r="G159" s="53">
        <f>AVERAGE(Every_Mth!H1811,Every_Mth!H1870,Every_Mth!H1929,Every_Mth!H1988,Every_Mth!H2047,Every_Mth!H2106,Every_Mth!H2165,Every_Mth!H2224,Every_Mth!H2283,Every_Mth!H2342,Every_Mth!H2401,Every_Mth!H2460)</f>
        <v>260159.33333333334</v>
      </c>
      <c r="H159" s="53">
        <f>AVERAGE(Every_Mth!H1457,Every_Mth!H1516,Every_Mth!H1575,Every_Mth!H1634,Every_Mth!H1693,Every_Mth!H1752,Every_Mth!H1811,Every_Mth!H1870,Every_Mth!H1929,Every_Mth!H1988,Every_Mth!H2047,Every_Mth!H2106)</f>
        <v>258603</v>
      </c>
      <c r="I159" s="53">
        <v>17616</v>
      </c>
      <c r="J159" s="53">
        <v>135615</v>
      </c>
      <c r="K159" s="53">
        <v>28117</v>
      </c>
      <c r="L159" s="53">
        <v>114889</v>
      </c>
      <c r="M159" s="53"/>
      <c r="N159" s="26"/>
      <c r="O159" s="148">
        <v>3137744</v>
      </c>
      <c r="P159" s="148">
        <v>580776</v>
      </c>
      <c r="Q159" s="148">
        <v>730630</v>
      </c>
      <c r="R159" s="148">
        <v>325313</v>
      </c>
      <c r="S159" s="148">
        <v>68202</v>
      </c>
      <c r="T159" s="17">
        <v>5.5E-2</v>
      </c>
      <c r="U159" s="65">
        <v>443857.48963470419</v>
      </c>
      <c r="Z159" s="45"/>
      <c r="AA159" s="45"/>
      <c r="AB159" s="39"/>
    </row>
    <row r="160" spans="1:28">
      <c r="A160" s="13" t="s">
        <v>155</v>
      </c>
      <c r="B160" s="14" t="s">
        <v>77</v>
      </c>
      <c r="C160" s="14">
        <v>2014</v>
      </c>
      <c r="D160" s="14" t="s">
        <v>103</v>
      </c>
      <c r="E160" s="53">
        <f>AVERAGE(Every_Mth!G1812,Every_Mth!G1871,Every_Mth!G1930,Every_Mth!G1989,Every_Mth!G2048,Every_Mth!G2107,Every_Mth!G2166,Every_Mth!G2225,Every_Mth!G2284,Every_Mth!G2343,Every_Mth!G2402,Every_Mth!G2461)</f>
        <v>9357.1666666666661</v>
      </c>
      <c r="F160" s="53">
        <f>AVERAGE(Every_Mth!G1458,Every_Mth!G1517,Every_Mth!G1576,Every_Mth!G1635,Every_Mth!G1694,Every_Mth!G1753,Every_Mth!G1812,Every_Mth!G1871,Every_Mth!G1930,Every_Mth!G1989,Every_Mth!G2048,Every_Mth!G2107)</f>
        <v>9218.1666666666661</v>
      </c>
      <c r="G160" s="53">
        <f>AVERAGE(Every_Mth!H1812,Every_Mth!H1871,Every_Mth!H1930,Every_Mth!H1989,Every_Mth!H2048,Every_Mth!H2107,Every_Mth!H2166,Every_Mth!H2225,Every_Mth!H2284,Every_Mth!H2343,Every_Mth!H2402,Every_Mth!H2461)</f>
        <v>18460.583333333332</v>
      </c>
      <c r="H160" s="53">
        <f>AVERAGE(Every_Mth!H1458,Every_Mth!H1517,Every_Mth!H1576,Every_Mth!H1635,Every_Mth!H1694,Every_Mth!H1753,Every_Mth!H1812,Every_Mth!H1871,Every_Mth!H1930,Every_Mth!H1989,Every_Mth!H2048,Every_Mth!H2107)</f>
        <v>18534.833333333332</v>
      </c>
      <c r="I160" s="53">
        <v>1416</v>
      </c>
      <c r="J160" s="53">
        <v>7411</v>
      </c>
      <c r="K160" s="53">
        <v>658</v>
      </c>
      <c r="L160" s="53">
        <v>1954</v>
      </c>
      <c r="M160" s="53"/>
      <c r="N160" s="26"/>
      <c r="O160" s="148">
        <v>368211</v>
      </c>
      <c r="P160" s="148">
        <v>89717</v>
      </c>
      <c r="Q160" s="148">
        <v>80369</v>
      </c>
      <c r="R160" s="148">
        <v>6222</v>
      </c>
      <c r="S160" s="148">
        <v>5087</v>
      </c>
      <c r="T160" s="17">
        <v>6.3E-2</v>
      </c>
      <c r="U160" s="65">
        <v>41238.667037041385</v>
      </c>
      <c r="Z160" s="45"/>
      <c r="AA160" s="45"/>
      <c r="AB160" s="39"/>
    </row>
    <row r="161" spans="1:28">
      <c r="A161" s="13" t="s">
        <v>156</v>
      </c>
      <c r="B161" s="14" t="s">
        <v>78</v>
      </c>
      <c r="C161" s="14">
        <v>2014</v>
      </c>
      <c r="D161" s="14" t="s">
        <v>103</v>
      </c>
      <c r="E161" s="53">
        <f>AVERAGE(Every_Mth!G1813,Every_Mth!G1872,Every_Mth!G1931,Every_Mth!G1990,Every_Mth!G2049,Every_Mth!G2108,Every_Mth!G2167,Every_Mth!G2226,Every_Mth!G2285,Every_Mth!G2344,Every_Mth!G2403,Every_Mth!G2462)</f>
        <v>1042.5833333333333</v>
      </c>
      <c r="F161" s="53">
        <f>AVERAGE(Every_Mth!G1459,Every_Mth!G1518,Every_Mth!G1577,Every_Mth!G1636,Every_Mth!G1695,Every_Mth!G1754,Every_Mth!G1813,Every_Mth!G1872,Every_Mth!G1931,Every_Mth!G1990,Every_Mth!G2049,Every_Mth!G2108)</f>
        <v>969.83333333333337</v>
      </c>
      <c r="G161" s="53">
        <f>AVERAGE(Every_Mth!H1813,Every_Mth!H1872,Every_Mth!H1931,Every_Mth!H1990,Every_Mth!H2049,Every_Mth!H2108,Every_Mth!H2167,Every_Mth!H2226,Every_Mth!H2285,Every_Mth!H2344,Every_Mth!H2403,Every_Mth!H2462)</f>
        <v>1982</v>
      </c>
      <c r="H161" s="53">
        <f>AVERAGE(Every_Mth!H1459,Every_Mth!H1518,Every_Mth!H1577,Every_Mth!H1636,Every_Mth!H1695,Every_Mth!H1754,Every_Mth!H1813,Every_Mth!H1872,Every_Mth!H1931,Every_Mth!H1990,Every_Mth!H2049,Every_Mth!H2108)</f>
        <v>1895.3333333333333</v>
      </c>
      <c r="I161" s="53">
        <v>116</v>
      </c>
      <c r="J161" s="53">
        <v>707</v>
      </c>
      <c r="K161" s="53">
        <v>37</v>
      </c>
      <c r="L161" s="53">
        <v>22</v>
      </c>
      <c r="M161" s="53"/>
      <c r="N161" s="26"/>
      <c r="O161" s="148">
        <v>19692</v>
      </c>
      <c r="P161" s="148">
        <v>6932</v>
      </c>
      <c r="Q161" s="148">
        <v>3284</v>
      </c>
      <c r="R161" s="148">
        <v>202</v>
      </c>
      <c r="S161" s="148">
        <v>651</v>
      </c>
      <c r="T161" s="17">
        <v>0.11699999999999999</v>
      </c>
      <c r="U161" s="65">
        <v>3602.3331367567566</v>
      </c>
      <c r="Z161" s="45"/>
      <c r="AA161" s="45"/>
      <c r="AB161" s="39"/>
    </row>
    <row r="162" spans="1:28">
      <c r="A162" s="13" t="s">
        <v>157</v>
      </c>
      <c r="B162" s="14" t="s">
        <v>78</v>
      </c>
      <c r="C162" s="14">
        <v>2014</v>
      </c>
      <c r="D162" s="14" t="s">
        <v>103</v>
      </c>
      <c r="E162" s="53">
        <f>AVERAGE(Every_Mth!G1814,Every_Mth!G1873,Every_Mth!G1932,Every_Mth!G1991,Every_Mth!G2050,Every_Mth!G2109,Every_Mth!G2168,Every_Mth!G2227,Every_Mth!G2286,Every_Mth!G2345,Every_Mth!G2404,Every_Mth!G2463)</f>
        <v>126782.33333333333</v>
      </c>
      <c r="F162" s="53">
        <f>AVERAGE(Every_Mth!G1460,Every_Mth!G1519,Every_Mth!G1578,Every_Mth!G1637,Every_Mth!G1696,Every_Mth!G1755,Every_Mth!G1814,Every_Mth!G1873,Every_Mth!G1932,Every_Mth!G1991,Every_Mth!G2050,Every_Mth!G2109)</f>
        <v>124200.08333333333</v>
      </c>
      <c r="G162" s="53">
        <f>AVERAGE(Every_Mth!H1814,Every_Mth!H1873,Every_Mth!H1932,Every_Mth!H1991,Every_Mth!H2050,Every_Mth!H2109,Every_Mth!H2168,Every_Mth!H2227,Every_Mth!H2286,Every_Mth!H2345,Every_Mth!H2404,Every_Mth!H2463)</f>
        <v>292595</v>
      </c>
      <c r="H162" s="53">
        <f>AVERAGE(Every_Mth!H1460,Every_Mth!H1519,Every_Mth!H1578,Every_Mth!H1637,Every_Mth!H1696,Every_Mth!H1755,Every_Mth!H1814,Every_Mth!H1873,Every_Mth!H1932,Every_Mth!H1991,Every_Mth!H2050,Every_Mth!H2109)</f>
        <v>290271.91666666669</v>
      </c>
      <c r="I162" s="53">
        <v>13821</v>
      </c>
      <c r="J162" s="53">
        <v>148026</v>
      </c>
      <c r="K162" s="53">
        <v>16149</v>
      </c>
      <c r="L162" s="53">
        <v>66204</v>
      </c>
      <c r="M162" s="53"/>
      <c r="N162" s="26"/>
      <c r="O162" s="148">
        <v>2305796</v>
      </c>
      <c r="P162" s="148">
        <v>419886</v>
      </c>
      <c r="Q162" s="148">
        <v>603376</v>
      </c>
      <c r="R162" s="148">
        <v>172588</v>
      </c>
      <c r="S162" s="148">
        <v>57657</v>
      </c>
      <c r="T162" s="17">
        <v>8.199999999999999E-2</v>
      </c>
      <c r="U162" s="65">
        <v>455320.18413692369</v>
      </c>
      <c r="Z162" s="45"/>
      <c r="AA162" s="45"/>
      <c r="AB162" s="39"/>
    </row>
    <row r="163" spans="1:28">
      <c r="A163" s="13" t="s">
        <v>158</v>
      </c>
      <c r="B163" s="14" t="s">
        <v>77</v>
      </c>
      <c r="C163" s="14">
        <v>2014</v>
      </c>
      <c r="D163" s="14" t="s">
        <v>103</v>
      </c>
      <c r="E163" s="53">
        <f>AVERAGE(Every_Mth!G1815,Every_Mth!G1874,Every_Mth!G1933,Every_Mth!G1992,Every_Mth!G2051,Every_Mth!G2110,Every_Mth!G2169,Every_Mth!G2228,Every_Mth!G2287,Every_Mth!G2346,Every_Mth!G2405,Every_Mth!G2464)</f>
        <v>103629.25</v>
      </c>
      <c r="F163" s="53">
        <f>AVERAGE(Every_Mth!G1461,Every_Mth!G1520,Every_Mth!G1579,Every_Mth!G1638,Every_Mth!G1697,Every_Mth!G1756,Every_Mth!G1815,Every_Mth!G1874,Every_Mth!G1933,Every_Mth!G1992,Every_Mth!G2051,Every_Mth!G2110)</f>
        <v>101078.08333333333</v>
      </c>
      <c r="G163" s="53">
        <f>AVERAGE(Every_Mth!H1815,Every_Mth!H1874,Every_Mth!H1933,Every_Mth!H1992,Every_Mth!H2051,Every_Mth!H2110,Every_Mth!H2169,Every_Mth!H2228,Every_Mth!H2287,Every_Mth!H2346,Every_Mth!H2405,Every_Mth!H2464)</f>
        <v>219619.33333333334</v>
      </c>
      <c r="H163" s="53">
        <f>AVERAGE(Every_Mth!H1461,Every_Mth!H1520,Every_Mth!H1579,Every_Mth!H1638,Every_Mth!H1697,Every_Mth!H1756,Every_Mth!H1815,Every_Mth!H1874,Every_Mth!H1933,Every_Mth!H1992,Every_Mth!H2051,Every_Mth!H2110)</f>
        <v>217509.33333333334</v>
      </c>
      <c r="I163" s="53">
        <v>9056</v>
      </c>
      <c r="J163" s="53">
        <v>101011</v>
      </c>
      <c r="K163" s="53">
        <v>9400</v>
      </c>
      <c r="L163" s="53">
        <v>47736</v>
      </c>
      <c r="M163" s="53"/>
      <c r="N163" s="26"/>
      <c r="O163" s="148">
        <v>1473817</v>
      </c>
      <c r="P163" s="148">
        <v>264209</v>
      </c>
      <c r="Q163" s="148">
        <v>360017</v>
      </c>
      <c r="R163" s="148">
        <v>94516</v>
      </c>
      <c r="S163" s="148">
        <v>62271</v>
      </c>
      <c r="T163" s="17">
        <v>7.2999999999999995E-2</v>
      </c>
      <c r="U163" s="65">
        <v>295178.39485793357</v>
      </c>
      <c r="Z163" s="45"/>
      <c r="AA163" s="45"/>
      <c r="AB163" s="39"/>
    </row>
    <row r="164" spans="1:28">
      <c r="A164" s="13" t="s">
        <v>159</v>
      </c>
      <c r="B164" s="14" t="s">
        <v>78</v>
      </c>
      <c r="C164" s="14">
        <v>2014</v>
      </c>
      <c r="D164" s="14" t="s">
        <v>103</v>
      </c>
      <c r="E164" s="53">
        <f>AVERAGE(Every_Mth!G1816,Every_Mth!G1875,Every_Mth!G1934,Every_Mth!G1993,Every_Mth!G2052,Every_Mth!G2111,Every_Mth!G2170,Every_Mth!G2229,Every_Mth!G2288,Every_Mth!G2347,Every_Mth!G2406,Every_Mth!G2465)</f>
        <v>2726.5833333333335</v>
      </c>
      <c r="F164" s="53">
        <f>AVERAGE(Every_Mth!G1462,Every_Mth!G1521,Every_Mth!G1580,Every_Mth!G1639,Every_Mth!G1698,Every_Mth!G1757,Every_Mth!G1816,Every_Mth!G1875,Every_Mth!G1934,Every_Mth!G1993,Every_Mth!G2052,Every_Mth!G2111)</f>
        <v>2714.0833333333335</v>
      </c>
      <c r="G164" s="53">
        <f>AVERAGE(Every_Mth!H1816,Every_Mth!H1875,Every_Mth!H1934,Every_Mth!H1993,Every_Mth!H2052,Every_Mth!H2111,Every_Mth!H2170,Every_Mth!H2229,Every_Mth!H2288,Every_Mth!H2347,Every_Mth!H2406,Every_Mth!H2465)</f>
        <v>6136</v>
      </c>
      <c r="H164" s="53">
        <f>AVERAGE(Every_Mth!H1462,Every_Mth!H1521,Every_Mth!H1580,Every_Mth!H1639,Every_Mth!H1698,Every_Mth!H1757,Every_Mth!H1816,Every_Mth!H1875,Every_Mth!H1934,Every_Mth!H1993,Every_Mth!H2052,Every_Mth!H2111)</f>
        <v>6198.166666666667</v>
      </c>
      <c r="I164" s="53">
        <v>292</v>
      </c>
      <c r="J164" s="53">
        <v>3209</v>
      </c>
      <c r="K164" s="53">
        <v>436</v>
      </c>
      <c r="L164" s="53">
        <v>1802</v>
      </c>
      <c r="M164" s="53"/>
      <c r="N164" s="26"/>
      <c r="O164" s="148">
        <v>57166</v>
      </c>
      <c r="P164" s="148">
        <v>9780</v>
      </c>
      <c r="Q164" s="148">
        <v>15000</v>
      </c>
      <c r="R164" s="148">
        <v>5516</v>
      </c>
      <c r="S164" s="148">
        <v>899</v>
      </c>
      <c r="T164" s="17">
        <v>9.3000000000000013E-2</v>
      </c>
      <c r="U164" s="65">
        <v>8761.7082970805113</v>
      </c>
      <c r="Z164" s="45"/>
      <c r="AA164" s="45"/>
      <c r="AB164" s="39"/>
    </row>
    <row r="165" spans="1:28">
      <c r="A165" s="13" t="s">
        <v>160</v>
      </c>
      <c r="B165" s="14" t="s">
        <v>78</v>
      </c>
      <c r="C165" s="14">
        <v>2014</v>
      </c>
      <c r="D165" s="14" t="s">
        <v>103</v>
      </c>
      <c r="E165" s="53">
        <f>AVERAGE(Every_Mth!G1817,Every_Mth!G1876,Every_Mth!G1935,Every_Mth!G1994,Every_Mth!G2053,Every_Mth!G2112,Every_Mth!G2171,Every_Mth!G2230,Every_Mth!G2289,Every_Mth!G2348,Every_Mth!G2407,Every_Mth!G2466)</f>
        <v>177045.33333333334</v>
      </c>
      <c r="F165" s="53">
        <f>AVERAGE(Every_Mth!G1463,Every_Mth!G1522,Every_Mth!G1581,Every_Mth!G1640,Every_Mth!G1699,Every_Mth!G1758,Every_Mth!G1817,Every_Mth!G1876,Every_Mth!G1935,Every_Mth!G1994,Every_Mth!G2053,Every_Mth!G2112)</f>
        <v>172181.33333333334</v>
      </c>
      <c r="G165" s="53">
        <f>AVERAGE(Every_Mth!H1817,Every_Mth!H1876,Every_Mth!H1935,Every_Mth!H1994,Every_Mth!H2053,Every_Mth!H2112,Every_Mth!H2171,Every_Mth!H2230,Every_Mth!H2289,Every_Mth!H2348,Every_Mth!H2407,Every_Mth!H2466)</f>
        <v>398285.83333333331</v>
      </c>
      <c r="H165" s="53">
        <f>AVERAGE(Every_Mth!H1463,Every_Mth!H1522,Every_Mth!H1581,Every_Mth!H1640,Every_Mth!H1699,Every_Mth!H1758,Every_Mth!H1817,Every_Mth!H1876,Every_Mth!H1935,Every_Mth!H1994,Every_Mth!H2053,Every_Mth!H2112)</f>
        <v>391793.83333333331</v>
      </c>
      <c r="I165" s="53">
        <v>17508</v>
      </c>
      <c r="J165" s="53">
        <v>192219</v>
      </c>
      <c r="K165" s="53">
        <v>19813</v>
      </c>
      <c r="L165" s="53">
        <v>71384</v>
      </c>
      <c r="M165" s="53"/>
      <c r="N165" s="26"/>
      <c r="O165" s="148">
        <v>2111913</v>
      </c>
      <c r="P165" s="148">
        <v>317699</v>
      </c>
      <c r="Q165" s="148">
        <v>580241</v>
      </c>
      <c r="R165" s="148">
        <v>164799</v>
      </c>
      <c r="S165" s="148">
        <v>68029</v>
      </c>
      <c r="T165" s="17">
        <v>8.1000000000000003E-2</v>
      </c>
      <c r="U165" s="65">
        <v>458342.86103801074</v>
      </c>
      <c r="Z165" s="45"/>
      <c r="AA165" s="45"/>
      <c r="AB165" s="39"/>
    </row>
    <row r="166" spans="1:28">
      <c r="A166" s="13" t="s">
        <v>161</v>
      </c>
      <c r="B166" s="14" t="s">
        <v>77</v>
      </c>
      <c r="C166" s="14">
        <v>2014</v>
      </c>
      <c r="D166" s="14" t="s">
        <v>103</v>
      </c>
      <c r="E166" s="53">
        <f>AVERAGE(Every_Mth!G1818,Every_Mth!G1877,Every_Mth!G1936,Every_Mth!G1995,Every_Mth!G2054,Every_Mth!G2113,Every_Mth!G2172,Every_Mth!G2231,Every_Mth!G2290,Every_Mth!G2349,Every_Mth!G2408,Every_Mth!G2467)</f>
        <v>139222.5</v>
      </c>
      <c r="F166" s="53">
        <f>AVERAGE(Every_Mth!G1464,Every_Mth!G1523,Every_Mth!G1582,Every_Mth!G1641,Every_Mth!G1700,Every_Mth!G1759,Every_Mth!G1818,Every_Mth!G1877,Every_Mth!G1936,Every_Mth!G1995,Every_Mth!G2054,Every_Mth!G2113)</f>
        <v>134214.08333333334</v>
      </c>
      <c r="G166" s="53">
        <f>AVERAGE(Every_Mth!H1818,Every_Mth!H1877,Every_Mth!H1936,Every_Mth!H1995,Every_Mth!H2054,Every_Mth!H2113,Every_Mth!H2172,Every_Mth!H2231,Every_Mth!H2290,Every_Mth!H2349,Every_Mth!H2408,Every_Mth!H2467)</f>
        <v>288651.16666666669</v>
      </c>
      <c r="H166" s="53">
        <f>AVERAGE(Every_Mth!H1464,Every_Mth!H1523,Every_Mth!H1582,Every_Mth!H1641,Every_Mth!H1700,Every_Mth!H1759,Every_Mth!H1818,Every_Mth!H1877,Every_Mth!H1936,Every_Mth!H1995,Every_Mth!H2054,Every_Mth!H2113)</f>
        <v>283887.08333333331</v>
      </c>
      <c r="I166" s="53">
        <v>19191</v>
      </c>
      <c r="J166" s="53">
        <v>131324</v>
      </c>
      <c r="K166" s="53">
        <v>15532</v>
      </c>
      <c r="L166" s="53">
        <v>97970</v>
      </c>
      <c r="M166" s="53"/>
      <c r="N166" s="26"/>
      <c r="O166" s="148">
        <v>3248547</v>
      </c>
      <c r="P166" s="148">
        <v>589848</v>
      </c>
      <c r="Q166" s="148">
        <v>765993</v>
      </c>
      <c r="R166" s="148">
        <v>228246</v>
      </c>
      <c r="S166" s="148">
        <v>76554</v>
      </c>
      <c r="T166" s="17">
        <v>6.4000000000000001E-2</v>
      </c>
      <c r="U166" s="65">
        <v>548765.95305636863</v>
      </c>
      <c r="Z166" s="45"/>
      <c r="AA166" s="45"/>
      <c r="AB166" s="39"/>
    </row>
    <row r="167" spans="1:28">
      <c r="A167" s="13" t="s">
        <v>162</v>
      </c>
      <c r="B167" s="14" t="s">
        <v>77</v>
      </c>
      <c r="C167" s="14">
        <v>2014</v>
      </c>
      <c r="D167" s="14" t="s">
        <v>103</v>
      </c>
      <c r="E167" s="53">
        <f>AVERAGE(Every_Mth!G1819,Every_Mth!G1878,Every_Mth!G1937,Every_Mth!G1996,Every_Mth!G2055,Every_Mth!G2114,Every_Mth!G2173,Every_Mth!G2232,Every_Mth!G2291,Every_Mth!G2350,Every_Mth!G2409,Every_Mth!G2468)</f>
        <v>33331.916666666664</v>
      </c>
      <c r="F167" s="53">
        <f>AVERAGE(Every_Mth!G1465,Every_Mth!G1524,Every_Mth!G1583,Every_Mth!G1642,Every_Mth!G1701,Every_Mth!G1760,Every_Mth!G1819,Every_Mth!G1878,Every_Mth!G1937,Every_Mth!G1996,Every_Mth!G2055,Every_Mth!G2114)</f>
        <v>32890.25</v>
      </c>
      <c r="G167" s="53">
        <f>AVERAGE(Every_Mth!H1819,Every_Mth!H1878,Every_Mth!H1937,Every_Mth!H1996,Every_Mth!H2055,Every_Mth!H2114,Every_Mth!H2173,Every_Mth!H2232,Every_Mth!H2291,Every_Mth!H2350,Every_Mth!H2409,Every_Mth!H2468)</f>
        <v>52301.583333333336</v>
      </c>
      <c r="H167" s="53">
        <f>AVERAGE(Every_Mth!H1465,Every_Mth!H1524,Every_Mth!H1583,Every_Mth!H1642,Every_Mth!H1701,Every_Mth!H1760,Every_Mth!H1819,Every_Mth!H1878,Every_Mth!H1937,Every_Mth!H1996,Every_Mth!H2055,Every_Mth!H2114)</f>
        <v>52291.833333333336</v>
      </c>
      <c r="I167" s="53">
        <v>6615</v>
      </c>
      <c r="J167" s="53">
        <v>18721</v>
      </c>
      <c r="K167" s="53">
        <v>3966</v>
      </c>
      <c r="L167" s="53">
        <v>20630</v>
      </c>
      <c r="M167" s="53"/>
      <c r="N167" s="26"/>
      <c r="O167" s="148">
        <v>853732</v>
      </c>
      <c r="P167" s="148">
        <v>177396</v>
      </c>
      <c r="Q167" s="148">
        <v>118492</v>
      </c>
      <c r="R167" s="148">
        <v>103652</v>
      </c>
      <c r="S167" s="148">
        <v>37503</v>
      </c>
      <c r="T167" s="17">
        <v>4.4000000000000004E-2</v>
      </c>
      <c r="U167" s="65">
        <v>100797.79189006655</v>
      </c>
      <c r="Z167" s="45"/>
      <c r="AA167" s="45"/>
      <c r="AB167" s="39"/>
    </row>
    <row r="168" spans="1:28">
      <c r="A168" s="13" t="s">
        <v>163</v>
      </c>
      <c r="B168" s="14" t="s">
        <v>78</v>
      </c>
      <c r="C168" s="14">
        <v>2014</v>
      </c>
      <c r="D168" s="14" t="s">
        <v>103</v>
      </c>
      <c r="E168" s="53">
        <f>AVERAGE(Every_Mth!G1820,Every_Mth!G1879,Every_Mth!G1938,Every_Mth!G1997,Every_Mth!G2056,Every_Mth!G2115,Every_Mth!G2174,Every_Mth!G2233,Every_Mth!G2292,Every_Mth!G2351,Every_Mth!G2410,Every_Mth!G2469)</f>
        <v>51867.083333333336</v>
      </c>
      <c r="F168" s="53">
        <f>AVERAGE(Every_Mth!G1466,Every_Mth!G1525,Every_Mth!G1584,Every_Mth!G1643,Every_Mth!G1702,Every_Mth!G1761,Every_Mth!G1820,Every_Mth!G1879,Every_Mth!G1938,Every_Mth!G1997,Every_Mth!G2056,Every_Mth!G2115)</f>
        <v>50059.833333333336</v>
      </c>
      <c r="G168" s="53">
        <f>AVERAGE(Every_Mth!H1820,Every_Mth!H1879,Every_Mth!H1938,Every_Mth!H1997,Every_Mth!H2056,Every_Mth!H2115,Every_Mth!H2174,Every_Mth!H2233,Every_Mth!H2292,Every_Mth!H2351,Every_Mth!H2410,Every_Mth!H2469)</f>
        <v>120247.08333333333</v>
      </c>
      <c r="H168" s="53">
        <f>AVERAGE(Every_Mth!H1466,Every_Mth!H1525,Every_Mth!H1584,Every_Mth!H1643,Every_Mth!H1702,Every_Mth!H1761,Every_Mth!H1820,Every_Mth!H1879,Every_Mth!H1938,Every_Mth!H1997,Every_Mth!H2056,Every_Mth!H2115)</f>
        <v>117660.58333333333</v>
      </c>
      <c r="I168" s="53">
        <v>4706</v>
      </c>
      <c r="J168" s="53">
        <v>61837</v>
      </c>
      <c r="K168" s="53">
        <v>6809</v>
      </c>
      <c r="L168" s="53">
        <v>24307</v>
      </c>
      <c r="M168" s="53"/>
      <c r="N168" s="26"/>
      <c r="O168" s="148">
        <v>717238</v>
      </c>
      <c r="P168" s="148">
        <v>117817</v>
      </c>
      <c r="Q168" s="148">
        <v>198115</v>
      </c>
      <c r="R168" s="148">
        <v>65961</v>
      </c>
      <c r="S168" s="148">
        <v>27296</v>
      </c>
      <c r="T168" s="17">
        <v>0.106</v>
      </c>
      <c r="U168" s="65">
        <v>155948.40208299819</v>
      </c>
      <c r="Z168" s="45"/>
      <c r="AA168" s="45"/>
      <c r="AB168" s="39"/>
    </row>
    <row r="169" spans="1:28">
      <c r="A169" s="13" t="s">
        <v>164</v>
      </c>
      <c r="B169" s="14" t="s">
        <v>77</v>
      </c>
      <c r="C169" s="14">
        <v>2014</v>
      </c>
      <c r="D169" s="14" t="s">
        <v>103</v>
      </c>
      <c r="E169" s="53">
        <f>AVERAGE(Every_Mth!G1821,Every_Mth!G1880,Every_Mth!G1939,Every_Mth!G1998,Every_Mth!G2057,Every_Mth!G2116,Every_Mth!G2175,Every_Mth!G2234,Every_Mth!G2293,Every_Mth!G2352,Every_Mth!G2411,Every_Mth!G2470)</f>
        <v>9756.0833333333339</v>
      </c>
      <c r="F169" s="53">
        <f>AVERAGE(Every_Mth!G1467,Every_Mth!G1526,Every_Mth!G1585,Every_Mth!G1644,Every_Mth!G1703,Every_Mth!G1762,Every_Mth!G1821,Every_Mth!G1880,Every_Mth!G1939,Every_Mth!G1998,Every_Mth!G2057,Every_Mth!G2116)</f>
        <v>9575.5833333333339</v>
      </c>
      <c r="G169" s="53">
        <f>AVERAGE(Every_Mth!H1821,Every_Mth!H1880,Every_Mth!H1939,Every_Mth!H1998,Every_Mth!H2057,Every_Mth!H2116,Every_Mth!H2175,Every_Mth!H2234,Every_Mth!H2293,Every_Mth!H2352,Every_Mth!H2411,Every_Mth!H2470)</f>
        <v>18213.25</v>
      </c>
      <c r="H169" s="53">
        <f>AVERAGE(Every_Mth!H1467,Every_Mth!H1526,Every_Mth!H1585,Every_Mth!H1644,Every_Mth!H1703,Every_Mth!H1762,Every_Mth!H1821,Every_Mth!H1880,Every_Mth!H1939,Every_Mth!H1998,Every_Mth!H2057,Every_Mth!H2116)</f>
        <v>18107.166666666668</v>
      </c>
      <c r="I169" s="53">
        <v>1399</v>
      </c>
      <c r="J169" s="53">
        <v>8025</v>
      </c>
      <c r="K169" s="53">
        <v>1102</v>
      </c>
      <c r="L169" s="53">
        <v>3371</v>
      </c>
      <c r="M169" s="53"/>
      <c r="N169" s="26"/>
      <c r="O169" s="148">
        <v>276075</v>
      </c>
      <c r="P169" s="148">
        <v>70143</v>
      </c>
      <c r="Q169" s="148">
        <v>50276</v>
      </c>
      <c r="R169" s="148">
        <v>10622</v>
      </c>
      <c r="S169" s="148">
        <v>4290</v>
      </c>
      <c r="T169" s="17">
        <v>5.5999999999999994E-2</v>
      </c>
      <c r="U169" s="65">
        <v>45982.301338302852</v>
      </c>
      <c r="Z169" s="45"/>
      <c r="AA169" s="45"/>
      <c r="AB169" s="39"/>
    </row>
    <row r="170" spans="1:28">
      <c r="A170" s="13" t="s">
        <v>165</v>
      </c>
      <c r="B170" s="14" t="s">
        <v>77</v>
      </c>
      <c r="C170" s="14">
        <v>2014</v>
      </c>
      <c r="D170" s="14" t="s">
        <v>103</v>
      </c>
      <c r="E170" s="53">
        <f>AVERAGE(Every_Mth!G1822,Every_Mth!G1881,Every_Mth!G1940,Every_Mth!G1999,Every_Mth!G2058,Every_Mth!G2117,Every_Mth!G2176,Every_Mth!G2235,Every_Mth!G2294,Every_Mth!G2353,Every_Mth!G2412,Every_Mth!G2471)</f>
        <v>16112.333333333334</v>
      </c>
      <c r="F170" s="53">
        <f>AVERAGE(Every_Mth!G1468,Every_Mth!G1527,Every_Mth!G1586,Every_Mth!G1645,Every_Mth!G1704,Every_Mth!G1763,Every_Mth!G1822,Every_Mth!G1881,Every_Mth!G1940,Every_Mth!G1999,Every_Mth!G2058,Every_Mth!G2117)</f>
        <v>16010.333333333334</v>
      </c>
      <c r="G170" s="53">
        <f>AVERAGE(Every_Mth!H1822,Every_Mth!H1881,Every_Mth!H1940,Every_Mth!H1999,Every_Mth!H2058,Every_Mth!H2117,Every_Mth!H2176,Every_Mth!H2235,Every_Mth!H2294,Every_Mth!H2353,Every_Mth!H2412,Every_Mth!H2471)</f>
        <v>32033.916666666668</v>
      </c>
      <c r="H170" s="53">
        <f>AVERAGE(Every_Mth!H1468,Every_Mth!H1527,Every_Mth!H1586,Every_Mth!H1645,Every_Mth!H1704,Every_Mth!H1763,Every_Mth!H1822,Every_Mth!H1881,Every_Mth!H1940,Every_Mth!H1999,Every_Mth!H2058,Every_Mth!H2117)</f>
        <v>32223.75</v>
      </c>
      <c r="I170" s="53">
        <v>3450</v>
      </c>
      <c r="J170" s="53">
        <v>16879</v>
      </c>
      <c r="K170" s="53">
        <v>3907</v>
      </c>
      <c r="L170" s="53">
        <v>14235</v>
      </c>
      <c r="M170" s="53"/>
      <c r="N170" s="26"/>
      <c r="O170" s="148">
        <v>756371</v>
      </c>
      <c r="P170" s="148">
        <v>160063</v>
      </c>
      <c r="Q170" s="148">
        <v>160673</v>
      </c>
      <c r="R170" s="148">
        <v>55943</v>
      </c>
      <c r="S170" s="148">
        <v>10783</v>
      </c>
      <c r="T170" s="17">
        <v>4.2000000000000003E-2</v>
      </c>
      <c r="U170" s="65">
        <v>63838.644279393076</v>
      </c>
      <c r="Z170" s="45"/>
      <c r="AA170" s="45"/>
      <c r="AB170" s="39"/>
    </row>
    <row r="171" spans="1:28">
      <c r="A171" s="13" t="s">
        <v>166</v>
      </c>
      <c r="B171" s="14" t="s">
        <v>77</v>
      </c>
      <c r="C171" s="14">
        <v>2014</v>
      </c>
      <c r="D171" s="14" t="s">
        <v>103</v>
      </c>
      <c r="E171" s="53">
        <f>AVERAGE(Every_Mth!G1823,Every_Mth!G1882,Every_Mth!G1941,Every_Mth!G2000,Every_Mth!G2059,Every_Mth!G2118,Every_Mth!G2177,Every_Mth!G2236,Every_Mth!G2295,Every_Mth!G2354,Every_Mth!G2413,Every_Mth!G2472)</f>
        <v>16605.25</v>
      </c>
      <c r="F171" s="53">
        <f>AVERAGE(Every_Mth!G1469,Every_Mth!G1528,Every_Mth!G1587,Every_Mth!G1646,Every_Mth!G1705,Every_Mth!G1764,Every_Mth!G1823,Every_Mth!G1882,Every_Mth!G1941,Every_Mth!G2000,Every_Mth!G2059,Every_Mth!G2118)</f>
        <v>15991.833333333334</v>
      </c>
      <c r="G171" s="53">
        <f>AVERAGE(Every_Mth!H1823,Every_Mth!H1882,Every_Mth!H1941,Every_Mth!H2000,Every_Mth!H2059,Every_Mth!H2118,Every_Mth!H2177,Every_Mth!H2236,Every_Mth!H2295,Every_Mth!H2354,Every_Mth!H2413,Every_Mth!H2472)</f>
        <v>36271.916666666664</v>
      </c>
      <c r="H171" s="53">
        <f>AVERAGE(Every_Mth!H1469,Every_Mth!H1528,Every_Mth!H1587,Every_Mth!H1646,Every_Mth!H1705,Every_Mth!H1764,Every_Mth!H1823,Every_Mth!H1882,Every_Mth!H1941,Every_Mth!H2000,Every_Mth!H2059,Every_Mth!H2118)</f>
        <v>35297.083333333336</v>
      </c>
      <c r="I171" s="53">
        <v>1559</v>
      </c>
      <c r="J171" s="53">
        <v>20526</v>
      </c>
      <c r="K171" s="53">
        <v>4029</v>
      </c>
      <c r="L171" s="53">
        <v>13524</v>
      </c>
      <c r="M171" s="53"/>
      <c r="N171" s="26"/>
      <c r="O171" s="148">
        <v>440129</v>
      </c>
      <c r="P171" s="148">
        <v>83614</v>
      </c>
      <c r="Q171" s="148">
        <v>99407</v>
      </c>
      <c r="R171" s="148">
        <v>43550</v>
      </c>
      <c r="S171" s="148">
        <v>8393</v>
      </c>
      <c r="T171" s="17">
        <v>6.0999999999999999E-2</v>
      </c>
      <c r="U171" s="65">
        <v>83642.140157008063</v>
      </c>
      <c r="Z171" s="45"/>
      <c r="AA171" s="45"/>
      <c r="AB171" s="39"/>
    </row>
    <row r="172" spans="1:28">
      <c r="A172" s="13" t="s">
        <v>167</v>
      </c>
      <c r="B172" s="14" t="s">
        <v>77</v>
      </c>
      <c r="C172" s="14">
        <v>2014</v>
      </c>
      <c r="D172" s="14" t="s">
        <v>103</v>
      </c>
      <c r="E172" s="53">
        <f>AVERAGE(Every_Mth!G1824,Every_Mth!G1883,Every_Mth!G1942,Every_Mth!G2001,Every_Mth!G2060,Every_Mth!G2119,Every_Mth!G2178,Every_Mth!G2237,Every_Mth!G2296,Every_Mth!G2355,Every_Mth!G2414,Every_Mth!G2473)</f>
        <v>55466.916666666664</v>
      </c>
      <c r="F172" s="53">
        <f>AVERAGE(Every_Mth!G1470,Every_Mth!G1529,Every_Mth!G1588,Every_Mth!G1647,Every_Mth!G1706,Every_Mth!G1765,Every_Mth!G1824,Every_Mth!G1883,Every_Mth!G1942,Every_Mth!G2001,Every_Mth!G2060,Every_Mth!G2119)</f>
        <v>54882.166666666664</v>
      </c>
      <c r="G172" s="53">
        <f>AVERAGE(Every_Mth!H1824,Every_Mth!H1883,Every_Mth!H1942,Every_Mth!H2001,Every_Mth!H2060,Every_Mth!H2119,Every_Mth!H2178,Every_Mth!H2237,Every_Mth!H2296,Every_Mth!H2355,Every_Mth!H2414,Every_Mth!H2473)</f>
        <v>112788.75</v>
      </c>
      <c r="H172" s="53">
        <f>AVERAGE(Every_Mth!H1470,Every_Mth!H1529,Every_Mth!H1588,Every_Mth!H1647,Every_Mth!H1706,Every_Mth!H1765,Every_Mth!H1824,Every_Mth!H1883,Every_Mth!H1942,Every_Mth!H2001,Every_Mth!H2060,Every_Mth!H2119)</f>
        <v>113253.5</v>
      </c>
      <c r="I172" s="53">
        <v>9510</v>
      </c>
      <c r="J172" s="53">
        <v>55723</v>
      </c>
      <c r="K172" s="53">
        <v>10556</v>
      </c>
      <c r="L172" s="53">
        <v>49052</v>
      </c>
      <c r="M172" s="53"/>
      <c r="N172" s="26"/>
      <c r="O172" s="148">
        <v>1890929</v>
      </c>
      <c r="P172" s="148">
        <v>334303</v>
      </c>
      <c r="Q172" s="148">
        <v>439382</v>
      </c>
      <c r="R172" s="148">
        <v>174224</v>
      </c>
      <c r="S172" s="148">
        <v>43472</v>
      </c>
      <c r="T172" s="17">
        <v>5.2000000000000005E-2</v>
      </c>
      <c r="U172" s="65">
        <v>173716.07032996006</v>
      </c>
      <c r="Z172" s="45"/>
      <c r="AA172" s="45"/>
      <c r="AB172" s="39"/>
    </row>
    <row r="173" spans="1:28">
      <c r="A173" s="13" t="s">
        <v>168</v>
      </c>
      <c r="B173" s="14" t="s">
        <v>77</v>
      </c>
      <c r="C173" s="14">
        <v>2014</v>
      </c>
      <c r="D173" s="14" t="s">
        <v>103</v>
      </c>
      <c r="E173" s="53">
        <f>AVERAGE(Every_Mth!G1825,Every_Mth!G1884,Every_Mth!G1943,Every_Mth!G2002,Every_Mth!G2061,Every_Mth!G2120,Every_Mth!G2179,Every_Mth!G2238,Every_Mth!G2297,Every_Mth!G2356,Every_Mth!G2415,Every_Mth!G2474)</f>
        <v>13049.166666666666</v>
      </c>
      <c r="F173" s="53">
        <f>AVERAGE(Every_Mth!G1471,Every_Mth!G1530,Every_Mth!G1589,Every_Mth!G1648,Every_Mth!G1707,Every_Mth!G1766,Every_Mth!G1825,Every_Mth!G1884,Every_Mth!G1943,Every_Mth!G2002,Every_Mth!G2061,Every_Mth!G2120)</f>
        <v>12501.25</v>
      </c>
      <c r="G173" s="53">
        <f>AVERAGE(Every_Mth!H1825,Every_Mth!H1884,Every_Mth!H1943,Every_Mth!H2002,Every_Mth!H2061,Every_Mth!H2120,Every_Mth!H2179,Every_Mth!H2238,Every_Mth!H2297,Every_Mth!H2356,Every_Mth!H2415,Every_Mth!H2474)</f>
        <v>24814.416666666668</v>
      </c>
      <c r="H173" s="53">
        <f>AVERAGE(Every_Mth!H1471,Every_Mth!H1530,Every_Mth!H1589,Every_Mth!H1648,Every_Mth!H1707,Every_Mth!H1766,Every_Mth!H1825,Every_Mth!H1884,Every_Mth!H1943,Every_Mth!H2002,Every_Mth!H2061,Every_Mth!H2120)</f>
        <v>24074.833333333332</v>
      </c>
      <c r="I173" s="53">
        <v>1797</v>
      </c>
      <c r="J173" s="53">
        <v>11576</v>
      </c>
      <c r="K173" s="53">
        <v>2244</v>
      </c>
      <c r="L173" s="53">
        <v>8530</v>
      </c>
      <c r="M173" s="53"/>
      <c r="N173" s="26"/>
      <c r="O173" s="148">
        <v>271689</v>
      </c>
      <c r="P173" s="148">
        <v>55572</v>
      </c>
      <c r="Q173" s="148">
        <v>57295</v>
      </c>
      <c r="R173" s="148">
        <v>23557</v>
      </c>
      <c r="S173" s="148">
        <v>5038</v>
      </c>
      <c r="T173" s="17">
        <v>8.6999999999999994E-2</v>
      </c>
      <c r="U173" s="65">
        <v>47670.412089345795</v>
      </c>
      <c r="Z173" s="45"/>
      <c r="AA173" s="45"/>
      <c r="AB173" s="39"/>
    </row>
    <row r="174" spans="1:28">
      <c r="A174" s="13" t="s">
        <v>169</v>
      </c>
      <c r="B174" s="14" t="s">
        <v>78</v>
      </c>
      <c r="C174" s="14">
        <v>2014</v>
      </c>
      <c r="D174" s="14" t="s">
        <v>103</v>
      </c>
      <c r="E174" s="53">
        <f>AVERAGE(Every_Mth!G1826,Every_Mth!G1885,Every_Mth!G1944,Every_Mth!G2003,Every_Mth!G2062,Every_Mth!G2121,Every_Mth!G2180,Every_Mth!G2239,Every_Mth!G2298,Every_Mth!G2357,Every_Mth!G2416,Every_Mth!G2475)</f>
        <v>12905</v>
      </c>
      <c r="F174" s="53">
        <f>AVERAGE(Every_Mth!G1472,Every_Mth!G1531,Every_Mth!G1590,Every_Mth!G1649,Every_Mth!G1708,Every_Mth!G1767,Every_Mth!G1826,Every_Mth!G1885,Every_Mth!G1944,Every_Mth!G2003,Every_Mth!G2062,Every_Mth!G2121)</f>
        <v>12564.75</v>
      </c>
      <c r="G174" s="53">
        <f>AVERAGE(Every_Mth!H1826,Every_Mth!H1885,Every_Mth!H1944,Every_Mth!H2003,Every_Mth!H2062,Every_Mth!H2121,Every_Mth!H2180,Every_Mth!H2239,Every_Mth!H2298,Every_Mth!H2357,Every_Mth!H2416,Every_Mth!H2475)</f>
        <v>24906.666666666668</v>
      </c>
      <c r="H174" s="53">
        <f>AVERAGE(Every_Mth!H1472,Every_Mth!H1531,Every_Mth!H1590,Every_Mth!H1649,Every_Mth!H1708,Every_Mth!H1767,Every_Mth!H1826,Every_Mth!H1885,Every_Mth!H1944,Every_Mth!H2003,Every_Mth!H2062,Every_Mth!H2121)</f>
        <v>24531.75</v>
      </c>
      <c r="I174" s="53">
        <v>1221</v>
      </c>
      <c r="J174" s="53">
        <v>9992</v>
      </c>
      <c r="K174" s="53">
        <v>609</v>
      </c>
      <c r="L174" s="53">
        <v>465</v>
      </c>
      <c r="M174" s="53"/>
      <c r="N174" s="26"/>
      <c r="O174" s="148">
        <v>179251</v>
      </c>
      <c r="P174" s="148">
        <v>46492</v>
      </c>
      <c r="Q174" s="148">
        <v>38313</v>
      </c>
      <c r="R174" s="148">
        <v>2491</v>
      </c>
      <c r="S174" s="148">
        <v>9289</v>
      </c>
      <c r="T174" s="17">
        <v>9.6999999999999989E-2</v>
      </c>
      <c r="U174" s="65">
        <v>29544.132694257751</v>
      </c>
      <c r="Z174" s="45"/>
      <c r="AA174" s="45"/>
      <c r="AB174" s="39"/>
    </row>
    <row r="175" spans="1:28">
      <c r="A175" s="13" t="s">
        <v>170</v>
      </c>
      <c r="B175" s="14" t="s">
        <v>78</v>
      </c>
      <c r="C175" s="14">
        <v>2014</v>
      </c>
      <c r="D175" s="14" t="s">
        <v>103</v>
      </c>
      <c r="E175" s="53">
        <f>AVERAGE(Every_Mth!G1827,Every_Mth!G1886,Every_Mth!G1945,Every_Mth!G2004,Every_Mth!G2063,Every_Mth!G2122,Every_Mth!G2181,Every_Mth!G2240,Every_Mth!G2299,Every_Mth!G2358,Every_Mth!G2417,Every_Mth!G2476)</f>
        <v>171.16666666666666</v>
      </c>
      <c r="F175" s="53">
        <f>AVERAGE(Every_Mth!G1473,Every_Mth!G1532,Every_Mth!G1591,Every_Mth!G1650,Every_Mth!G1709,Every_Mth!G1768,Every_Mth!G1827,Every_Mth!G1886,Every_Mth!G1945,Every_Mth!G2004,Every_Mth!G2063,Every_Mth!G2122)</f>
        <v>167.08333333333334</v>
      </c>
      <c r="G175" s="53">
        <f>AVERAGE(Every_Mth!H1827,Every_Mth!H1886,Every_Mth!H1945,Every_Mth!H2004,Every_Mth!H2063,Every_Mth!H2122,Every_Mth!H2181,Every_Mth!H2240,Every_Mth!H2299,Every_Mth!H2358,Every_Mth!H2417,Every_Mth!H2476)</f>
        <v>312.33333333333331</v>
      </c>
      <c r="H175" s="53">
        <f>AVERAGE(Every_Mth!H1473,Every_Mth!H1532,Every_Mth!H1591,Every_Mth!H1650,Every_Mth!H1709,Every_Mth!H1768,Every_Mth!H1827,Every_Mth!H1886,Every_Mth!H1945,Every_Mth!H2004,Every_Mth!H2063,Every_Mth!H2122)</f>
        <v>300.5</v>
      </c>
      <c r="I175" s="53">
        <v>41</v>
      </c>
      <c r="J175" s="53">
        <v>86</v>
      </c>
      <c r="K175" s="53">
        <v>3</v>
      </c>
      <c r="L175" s="53">
        <v>8</v>
      </c>
      <c r="M175" s="53"/>
      <c r="N175" s="26"/>
      <c r="O175" s="148">
        <v>3161</v>
      </c>
      <c r="P175" s="148">
        <v>1178</v>
      </c>
      <c r="Q175" s="148">
        <v>480</v>
      </c>
      <c r="R175" s="148">
        <v>89</v>
      </c>
      <c r="S175" s="148">
        <v>89</v>
      </c>
      <c r="T175" s="17">
        <v>0.1</v>
      </c>
      <c r="U175" s="65">
        <v>535.0838027255985</v>
      </c>
      <c r="Z175" s="45"/>
      <c r="AA175" s="45"/>
      <c r="AB175" s="39"/>
    </row>
    <row r="176" spans="1:28">
      <c r="A176" s="13" t="s">
        <v>171</v>
      </c>
      <c r="B176" s="14" t="s">
        <v>78</v>
      </c>
      <c r="C176" s="14">
        <v>2014</v>
      </c>
      <c r="D176" s="14" t="s">
        <v>103</v>
      </c>
      <c r="E176" s="53">
        <f>AVERAGE(Every_Mth!G1828,Every_Mth!G1887,Every_Mth!G1946,Every_Mth!G2005,Every_Mth!G2064,Every_Mth!G2123,Every_Mth!G2182,Every_Mth!G2241,Every_Mth!G2300,Every_Mth!G2359,Every_Mth!G2418,Every_Mth!G2477)</f>
        <v>3230.4166666666665</v>
      </c>
      <c r="F176" s="53">
        <f>AVERAGE(Every_Mth!G1474,Every_Mth!G1533,Every_Mth!G1592,Every_Mth!G1651,Every_Mth!G1710,Every_Mth!G1769,Every_Mth!G1828,Every_Mth!G1887,Every_Mth!G1946,Every_Mth!G2005,Every_Mth!G2064,Every_Mth!G2123)</f>
        <v>3190.5</v>
      </c>
      <c r="G176" s="53">
        <f>AVERAGE(Every_Mth!H1828,Every_Mth!H1887,Every_Mth!H1946,Every_Mth!H2005,Every_Mth!H2064,Every_Mth!H2123,Every_Mth!H2182,Every_Mth!H2241,Every_Mth!H2300,Every_Mth!H2359,Every_Mth!H2418,Every_Mth!H2477)</f>
        <v>6993.583333333333</v>
      </c>
      <c r="H176" s="53">
        <f>AVERAGE(Every_Mth!H1474,Every_Mth!H1533,Every_Mth!H1592,Every_Mth!H1651,Every_Mth!H1710,Every_Mth!H1769,Every_Mth!H1828,Every_Mth!H1887,Every_Mth!H1946,Every_Mth!H2005,Every_Mth!H2064,Every_Mth!H2123)</f>
        <v>6946.75</v>
      </c>
      <c r="I176" s="53">
        <v>413</v>
      </c>
      <c r="J176" s="53">
        <v>2825</v>
      </c>
      <c r="K176" s="53">
        <v>141</v>
      </c>
      <c r="L176" s="53">
        <v>181</v>
      </c>
      <c r="M176" s="53"/>
      <c r="N176" s="26"/>
      <c r="O176" s="148">
        <v>44606</v>
      </c>
      <c r="P176" s="148">
        <v>14051</v>
      </c>
      <c r="Q176" s="148">
        <v>8882</v>
      </c>
      <c r="R176" s="148">
        <v>717</v>
      </c>
      <c r="S176" s="148">
        <v>2431</v>
      </c>
      <c r="T176" s="17">
        <v>0.113</v>
      </c>
      <c r="U176" s="65">
        <v>11466.607281621622</v>
      </c>
      <c r="Z176" s="45"/>
      <c r="AA176" s="45"/>
      <c r="AB176" s="39"/>
    </row>
    <row r="177" spans="1:28">
      <c r="A177" s="13" t="s">
        <v>172</v>
      </c>
      <c r="B177" s="14" t="s">
        <v>77</v>
      </c>
      <c r="C177" s="14">
        <v>2014</v>
      </c>
      <c r="D177" s="14" t="s">
        <v>103</v>
      </c>
      <c r="E177" s="53">
        <f>AVERAGE(Every_Mth!G1829,Every_Mth!G1888,Every_Mth!G1947,Every_Mth!G2006,Every_Mth!G2065,Every_Mth!G2124,Every_Mth!G2183,Every_Mth!G2242,Every_Mth!G2301,Every_Mth!G2360,Every_Mth!G2419,Every_Mth!G2478)</f>
        <v>22476.916666666668</v>
      </c>
      <c r="F177" s="53">
        <f>AVERAGE(Every_Mth!G1475,Every_Mth!G1534,Every_Mth!G1593,Every_Mth!G1652,Every_Mth!G1711,Every_Mth!G1770,Every_Mth!G1829,Every_Mth!G1888,Every_Mth!G1947,Every_Mth!G2006,Every_Mth!G2065,Every_Mth!G2124)</f>
        <v>22134.5</v>
      </c>
      <c r="G177" s="53">
        <f>AVERAGE(Every_Mth!H1829,Every_Mth!H1888,Every_Mth!H1947,Every_Mth!H2006,Every_Mth!H2065,Every_Mth!H2124,Every_Mth!H2183,Every_Mth!H2242,Every_Mth!H2301,Every_Mth!H2360,Every_Mth!H2419,Every_Mth!H2478)</f>
        <v>43630.416666666664</v>
      </c>
      <c r="H177" s="53">
        <f>AVERAGE(Every_Mth!H1475,Every_Mth!H1534,Every_Mth!H1593,Every_Mth!H1652,Every_Mth!H1711,Every_Mth!H1770,Every_Mth!H1829,Every_Mth!H1888,Every_Mth!H1947,Every_Mth!H2006,Every_Mth!H2065,Every_Mth!H2124)</f>
        <v>43408.5</v>
      </c>
      <c r="I177" s="53">
        <v>2457</v>
      </c>
      <c r="J177" s="53">
        <v>19919</v>
      </c>
      <c r="K177" s="53">
        <v>2272</v>
      </c>
      <c r="L177" s="53">
        <v>6844</v>
      </c>
      <c r="M177" s="53"/>
      <c r="N177" s="26"/>
      <c r="O177" s="148">
        <v>425430</v>
      </c>
      <c r="P177" s="148">
        <v>84440</v>
      </c>
      <c r="Q177" s="148">
        <v>100040</v>
      </c>
      <c r="R177" s="148">
        <v>18343</v>
      </c>
      <c r="S177" s="148">
        <v>11752</v>
      </c>
      <c r="T177" s="17">
        <v>7.4999999999999997E-2</v>
      </c>
      <c r="U177" s="65">
        <v>56428.942712714306</v>
      </c>
      <c r="Z177" s="45"/>
      <c r="AA177" s="45"/>
      <c r="AB177" s="39"/>
    </row>
    <row r="178" spans="1:28">
      <c r="A178" s="13" t="s">
        <v>173</v>
      </c>
      <c r="B178" s="14" t="s">
        <v>77</v>
      </c>
      <c r="C178" s="14">
        <v>2014</v>
      </c>
      <c r="D178" s="14" t="s">
        <v>103</v>
      </c>
      <c r="E178" s="53">
        <f>AVERAGE(Every_Mth!G1830,Every_Mth!G1889,Every_Mth!G1948,Every_Mth!G2007,Every_Mth!G2066,Every_Mth!G2125,Every_Mth!G2184,Every_Mth!G2243,Every_Mth!G2302,Every_Mth!G2361,Every_Mth!G2420,Every_Mth!G2479)</f>
        <v>19796.666666666668</v>
      </c>
      <c r="F178" s="53">
        <f>AVERAGE(Every_Mth!G1476,Every_Mth!G1535,Every_Mth!G1594,Every_Mth!G1653,Every_Mth!G1712,Every_Mth!G1771,Every_Mth!G1830,Every_Mth!G1889,Every_Mth!G1948,Every_Mth!G2007,Every_Mth!G2066,Every_Mth!G2125)</f>
        <v>19297.666666666668</v>
      </c>
      <c r="G178" s="53">
        <f>AVERAGE(Every_Mth!H1830,Every_Mth!H1889,Every_Mth!H1948,Every_Mth!H2007,Every_Mth!H2066,Every_Mth!H2125,Every_Mth!H2184,Every_Mth!H2243,Every_Mth!H2302,Every_Mth!H2361,Every_Mth!H2420,Every_Mth!H2479)</f>
        <v>35718.833333333336</v>
      </c>
      <c r="H178" s="53">
        <f>AVERAGE(Every_Mth!H1476,Every_Mth!H1535,Every_Mth!H1594,Every_Mth!H1653,Every_Mth!H1712,Every_Mth!H1771,Every_Mth!H1830,Every_Mth!H1889,Every_Mth!H1948,Every_Mth!H2007,Every_Mth!H2066,Every_Mth!H2125)</f>
        <v>35227</v>
      </c>
      <c r="I178" s="53">
        <v>2986</v>
      </c>
      <c r="J178" s="53">
        <v>16974</v>
      </c>
      <c r="K178" s="53">
        <v>3249</v>
      </c>
      <c r="L178" s="53">
        <v>10517</v>
      </c>
      <c r="M178" s="53"/>
      <c r="N178" s="26"/>
      <c r="O178" s="148">
        <v>497908</v>
      </c>
      <c r="P178" s="148">
        <v>120571</v>
      </c>
      <c r="Q178" s="148">
        <v>101026</v>
      </c>
      <c r="R178" s="148">
        <v>25983</v>
      </c>
      <c r="S178" s="148">
        <v>8488</v>
      </c>
      <c r="T178" s="17">
        <v>5.5999999999999994E-2</v>
      </c>
      <c r="U178" s="65">
        <v>69970.760883828043</v>
      </c>
      <c r="Z178" s="45"/>
      <c r="AA178" s="45"/>
      <c r="AB178" s="39"/>
    </row>
    <row r="179" spans="1:28">
      <c r="A179" s="13" t="s">
        <v>174</v>
      </c>
      <c r="B179" s="14" t="s">
        <v>78</v>
      </c>
      <c r="C179" s="14">
        <v>2014</v>
      </c>
      <c r="D179" s="14" t="s">
        <v>103</v>
      </c>
      <c r="E179" s="53">
        <f>AVERAGE(Every_Mth!G1831,Every_Mth!G1890,Every_Mth!G1949,Every_Mth!G2008,Every_Mth!G2067,Every_Mth!G2126,Every_Mth!G2185,Every_Mth!G2244,Every_Mth!G2303,Every_Mth!G2362,Every_Mth!G2421,Every_Mth!G2480)</f>
        <v>42907</v>
      </c>
      <c r="F179" s="53">
        <f>AVERAGE(Every_Mth!G1477,Every_Mth!G1536,Every_Mth!G1595,Every_Mth!G1654,Every_Mth!G1713,Every_Mth!G1772,Every_Mth!G1831,Every_Mth!G1890,Every_Mth!G1949,Every_Mth!G2008,Every_Mth!G2067,Every_Mth!G2126)</f>
        <v>42554.25</v>
      </c>
      <c r="G179" s="53">
        <f>AVERAGE(Every_Mth!H1831,Every_Mth!H1890,Every_Mth!H1949,Every_Mth!H2008,Every_Mth!H2067,Every_Mth!H2126,Every_Mth!H2185,Every_Mth!H2244,Every_Mth!H2303,Every_Mth!H2362,Every_Mth!H2421,Every_Mth!H2480)</f>
        <v>92178.833333333328</v>
      </c>
      <c r="H179" s="53">
        <f>AVERAGE(Every_Mth!H1477,Every_Mth!H1536,Every_Mth!H1595,Every_Mth!H1654,Every_Mth!H1713,Every_Mth!H1772,Every_Mth!H1831,Every_Mth!H1890,Every_Mth!H1949,Every_Mth!H2008,Every_Mth!H2067,Every_Mth!H2126)</f>
        <v>92205.416666666672</v>
      </c>
      <c r="I179" s="53">
        <v>3835</v>
      </c>
      <c r="J179" s="53">
        <v>45160</v>
      </c>
      <c r="K179" s="53">
        <v>5238</v>
      </c>
      <c r="L179" s="53">
        <v>18095</v>
      </c>
      <c r="M179" s="53"/>
      <c r="N179" s="26"/>
      <c r="O179" s="148">
        <v>531720</v>
      </c>
      <c r="P179" s="148">
        <v>89493</v>
      </c>
      <c r="Q179" s="148">
        <v>144174</v>
      </c>
      <c r="R179" s="148">
        <v>48829</v>
      </c>
      <c r="S179" s="148">
        <v>20165</v>
      </c>
      <c r="T179" s="17">
        <v>0.11199999999999999</v>
      </c>
      <c r="U179" s="65">
        <v>115984.89329029445</v>
      </c>
      <c r="Z179" s="45"/>
      <c r="AA179" s="45"/>
      <c r="AB179" s="39"/>
    </row>
    <row r="180" spans="1:28">
      <c r="A180" s="13" t="s">
        <v>175</v>
      </c>
      <c r="B180" s="14" t="s">
        <v>78</v>
      </c>
      <c r="C180" s="14">
        <v>2014</v>
      </c>
      <c r="D180" s="14" t="s">
        <v>103</v>
      </c>
      <c r="E180" s="53">
        <f>AVERAGE(Every_Mth!G1832,Every_Mth!G1891,Every_Mth!G1950,Every_Mth!G2009,Every_Mth!G2068,Every_Mth!G2127,Every_Mth!G2186,Every_Mth!G2245,Every_Mth!G2304,Every_Mth!G2363,Every_Mth!G2422,Every_Mth!G2481)</f>
        <v>5630.333333333333</v>
      </c>
      <c r="F180" s="53">
        <f>AVERAGE(Every_Mth!G1478,Every_Mth!G1537,Every_Mth!G1596,Every_Mth!G1655,Every_Mth!G1714,Every_Mth!G1773,Every_Mth!G1832,Every_Mth!G1891,Every_Mth!G1950,Every_Mth!G2009,Every_Mth!G2068,Every_Mth!G2127)</f>
        <v>5575.25</v>
      </c>
      <c r="G180" s="53">
        <f>AVERAGE(Every_Mth!H1832,Every_Mth!H1891,Every_Mth!H1950,Every_Mth!H2009,Every_Mth!H2068,Every_Mth!H2127,Every_Mth!H2186,Every_Mth!H2245,Every_Mth!H2304,Every_Mth!H2363,Every_Mth!H2422,Every_Mth!H2481)</f>
        <v>13058.333333333334</v>
      </c>
      <c r="H180" s="53">
        <f>AVERAGE(Every_Mth!H1478,Every_Mth!H1537,Every_Mth!H1596,Every_Mth!H1655,Every_Mth!H1714,Every_Mth!H1773,Every_Mth!H1832,Every_Mth!H1891,Every_Mth!H1950,Every_Mth!H2009,Every_Mth!H2068,Every_Mth!H2127)</f>
        <v>12977.916666666666</v>
      </c>
      <c r="I180" s="53">
        <v>491</v>
      </c>
      <c r="J180" s="53">
        <v>6535</v>
      </c>
      <c r="K180" s="53">
        <v>648</v>
      </c>
      <c r="L180" s="53">
        <v>2388</v>
      </c>
      <c r="M180" s="53"/>
      <c r="N180" s="26"/>
      <c r="O180" s="148">
        <v>97101</v>
      </c>
      <c r="P180" s="148">
        <v>18516</v>
      </c>
      <c r="Q180" s="148">
        <v>25359</v>
      </c>
      <c r="R180" s="148">
        <v>8544</v>
      </c>
      <c r="S180" s="148">
        <v>3793</v>
      </c>
      <c r="T180" s="17">
        <v>0.127</v>
      </c>
      <c r="U180" s="65">
        <v>16038.088739999999</v>
      </c>
      <c r="Z180" s="45"/>
      <c r="AA180" s="45"/>
      <c r="AB180" s="39"/>
    </row>
    <row r="181" spans="1:28">
      <c r="A181" s="13" t="s">
        <v>176</v>
      </c>
      <c r="B181" s="14" t="s">
        <v>78</v>
      </c>
      <c r="C181" s="14">
        <v>2014</v>
      </c>
      <c r="D181" s="14" t="s">
        <v>103</v>
      </c>
      <c r="E181" s="53">
        <f>AVERAGE(Every_Mth!G1833,Every_Mth!G1892,Every_Mth!G1951,Every_Mth!G2010,Every_Mth!G2069,Every_Mth!G2128,Every_Mth!G2187,Every_Mth!G2246,Every_Mth!G2305,Every_Mth!G2364,Every_Mth!G2423,Every_Mth!G2482)</f>
        <v>4812.583333333333</v>
      </c>
      <c r="F181" s="53">
        <f>AVERAGE(Every_Mth!G1479,Every_Mth!G1538,Every_Mth!G1597,Every_Mth!G1656,Every_Mth!G1715,Every_Mth!G1774,Every_Mth!G1833,Every_Mth!G1892,Every_Mth!G1951,Every_Mth!G2010,Every_Mth!G2069,Every_Mth!G2128)</f>
        <v>4862.083333333333</v>
      </c>
      <c r="G181" s="53">
        <f>AVERAGE(Every_Mth!H1833,Every_Mth!H1892,Every_Mth!H1951,Every_Mth!H2010,Every_Mth!H2069,Every_Mth!H2128,Every_Mth!H2187,Every_Mth!H2246,Every_Mth!H2305,Every_Mth!H2364,Every_Mth!H2423,Every_Mth!H2482)</f>
        <v>10550.416666666666</v>
      </c>
      <c r="H181" s="53">
        <f>AVERAGE(Every_Mth!H1479,Every_Mth!H1538,Every_Mth!H1597,Every_Mth!H1656,Every_Mth!H1715,Every_Mth!H1774,Every_Mth!H1833,Every_Mth!H1892,Every_Mth!H1951,Every_Mth!H2010,Every_Mth!H2069,Every_Mth!H2128)</f>
        <v>10781.166666666666</v>
      </c>
      <c r="I181" s="53">
        <v>492</v>
      </c>
      <c r="J181" s="53">
        <v>5146</v>
      </c>
      <c r="K181" s="53">
        <v>422</v>
      </c>
      <c r="L181" s="53">
        <v>1283</v>
      </c>
      <c r="M181" s="53"/>
      <c r="N181" s="26"/>
      <c r="O181" s="148">
        <v>63845</v>
      </c>
      <c r="P181" s="148">
        <v>15194</v>
      </c>
      <c r="Q181" s="148">
        <v>15479</v>
      </c>
      <c r="R181" s="148">
        <v>2345</v>
      </c>
      <c r="S181" s="148">
        <v>3106</v>
      </c>
      <c r="T181" s="17">
        <v>9.6999999999999989E-2</v>
      </c>
      <c r="U181" s="65">
        <v>14124.951781959047</v>
      </c>
      <c r="Z181" s="45"/>
      <c r="AA181" s="45"/>
      <c r="AB181" s="39"/>
    </row>
    <row r="182" spans="1:28">
      <c r="A182" s="13" t="s">
        <v>177</v>
      </c>
      <c r="B182" s="14" t="s">
        <v>78</v>
      </c>
      <c r="C182" s="14">
        <v>2014</v>
      </c>
      <c r="D182" s="14" t="s">
        <v>103</v>
      </c>
      <c r="E182" s="53">
        <f>AVERAGE(Every_Mth!G1834,Every_Mth!G1893,Every_Mth!G1952,Every_Mth!G2011,Every_Mth!G2070,Every_Mth!G2129,Every_Mth!G2188,Every_Mth!G2247,Every_Mth!G2306,Every_Mth!G2365,Every_Mth!G2424,Every_Mth!G2483)</f>
        <v>1005.1666666666666</v>
      </c>
      <c r="F182" s="53">
        <f>AVERAGE(Every_Mth!G1480,Every_Mth!G1539,Every_Mth!G1598,Every_Mth!G1657,Every_Mth!G1716,Every_Mth!G1775,Every_Mth!G1834,Every_Mth!G1893,Every_Mth!G1952,Every_Mth!G2011,Every_Mth!G2070,Every_Mth!G2129)</f>
        <v>964.16666666666663</v>
      </c>
      <c r="G182" s="53">
        <f>AVERAGE(Every_Mth!H1834,Every_Mth!H1893,Every_Mth!H1952,Every_Mth!H2011,Every_Mth!H2070,Every_Mth!H2129,Every_Mth!H2188,Every_Mth!H2247,Every_Mth!H2306,Every_Mth!H2365,Every_Mth!H2424,Every_Mth!H2483)</f>
        <v>1829.1666666666667</v>
      </c>
      <c r="H182" s="53">
        <f>AVERAGE(Every_Mth!H1480,Every_Mth!H1539,Every_Mth!H1598,Every_Mth!H1657,Every_Mth!H1716,Every_Mth!H1775,Every_Mth!H1834,Every_Mth!H1893,Every_Mth!H1952,Every_Mth!H2011,Every_Mth!H2070,Every_Mth!H2129)</f>
        <v>1787.4166666666667</v>
      </c>
      <c r="I182" s="53">
        <v>117</v>
      </c>
      <c r="J182" s="53">
        <v>623</v>
      </c>
      <c r="K182" s="53">
        <v>42</v>
      </c>
      <c r="L182" s="53">
        <v>10</v>
      </c>
      <c r="M182" s="53"/>
      <c r="N182" s="26"/>
      <c r="O182" s="148">
        <v>13613</v>
      </c>
      <c r="P182" s="148">
        <v>4741</v>
      </c>
      <c r="Q182" s="148">
        <v>2249</v>
      </c>
      <c r="R182" s="148">
        <v>49</v>
      </c>
      <c r="S182" s="148">
        <v>656</v>
      </c>
      <c r="T182" s="17">
        <v>9.9000000000000005E-2</v>
      </c>
      <c r="U182" s="65">
        <v>3023.1546806198121</v>
      </c>
      <c r="Z182" s="45"/>
      <c r="AA182" s="45"/>
      <c r="AB182" s="39"/>
    </row>
    <row r="183" spans="1:28">
      <c r="A183" s="13" t="s">
        <v>178</v>
      </c>
      <c r="B183" s="14" t="s">
        <v>77</v>
      </c>
      <c r="C183" s="14">
        <v>2014</v>
      </c>
      <c r="D183" s="14" t="s">
        <v>103</v>
      </c>
      <c r="E183" s="53">
        <f>AVERAGE(Every_Mth!G1835,Every_Mth!G1894,Every_Mth!G1953,Every_Mth!G2012,Every_Mth!G2071,Every_Mth!G2130,Every_Mth!G2189,Every_Mth!G2248,Every_Mth!G2307,Every_Mth!G2366,Every_Mth!G2425,Every_Mth!G2484)</f>
        <v>52032.166666666664</v>
      </c>
      <c r="F183" s="53">
        <f>AVERAGE(Every_Mth!G1481,Every_Mth!G1540,Every_Mth!G1599,Every_Mth!G1658,Every_Mth!G1717,Every_Mth!G1776,Every_Mth!G1835,Every_Mth!G1894,Every_Mth!G1953,Every_Mth!G2012,Every_Mth!G2071,Every_Mth!G2130)</f>
        <v>50866</v>
      </c>
      <c r="G183" s="53">
        <f>AVERAGE(Every_Mth!H1835,Every_Mth!H1894,Every_Mth!H1953,Every_Mth!H2012,Every_Mth!H2071,Every_Mth!H2130,Every_Mth!H2189,Every_Mth!H2248,Every_Mth!H2307,Every_Mth!H2366,Every_Mth!H2425,Every_Mth!H2484)</f>
        <v>127255.91666666667</v>
      </c>
      <c r="H183" s="53">
        <f>AVERAGE(Every_Mth!H1481,Every_Mth!H1540,Every_Mth!H1599,Every_Mth!H1658,Every_Mth!H1717,Every_Mth!H1776,Every_Mth!H1835,Every_Mth!H1894,Every_Mth!H1953,Every_Mth!H2012,Every_Mth!H2071,Every_Mth!H2130)</f>
        <v>126110.08333333333</v>
      </c>
      <c r="I183" s="53">
        <v>4856</v>
      </c>
      <c r="J183" s="53">
        <v>65842</v>
      </c>
      <c r="K183" s="53">
        <v>7798</v>
      </c>
      <c r="L183" s="53">
        <v>39618</v>
      </c>
      <c r="M183" s="53"/>
      <c r="N183" s="26"/>
      <c r="O183" s="148">
        <v>459831</v>
      </c>
      <c r="P183" s="148">
        <v>68978</v>
      </c>
      <c r="Q183" s="148">
        <v>144183</v>
      </c>
      <c r="R183" s="148">
        <v>63244</v>
      </c>
      <c r="S183" s="148">
        <v>17865</v>
      </c>
      <c r="T183" s="17">
        <v>0.13200000000000001</v>
      </c>
      <c r="U183" s="65">
        <v>139566.34738282335</v>
      </c>
      <c r="Z183" s="45"/>
      <c r="AA183" s="45"/>
      <c r="AB183" s="39"/>
    </row>
    <row r="184" spans="1:28">
      <c r="A184" s="13" t="s">
        <v>179</v>
      </c>
      <c r="B184" s="14" t="s">
        <v>78</v>
      </c>
      <c r="C184" s="14">
        <v>2014</v>
      </c>
      <c r="D184" s="14" t="s">
        <v>103</v>
      </c>
      <c r="E184" s="53">
        <f>AVERAGE(Every_Mth!G1836,Every_Mth!G1895,Every_Mth!G1954,Every_Mth!G2013,Every_Mth!G2072,Every_Mth!G2131,Every_Mth!G2190,Every_Mth!G2249,Every_Mth!G2308,Every_Mth!G2367,Every_Mth!G2426,Every_Mth!G2485)</f>
        <v>3042.6666666666665</v>
      </c>
      <c r="F184" s="53">
        <f>AVERAGE(Every_Mth!G1482,Every_Mth!G1541,Every_Mth!G1600,Every_Mth!G1659,Every_Mth!G1718,Every_Mth!G1777,Every_Mth!G1836,Every_Mth!G1895,Every_Mth!G1954,Every_Mth!G2013,Every_Mth!G2072,Every_Mth!G2131)</f>
        <v>2997.4166666666665</v>
      </c>
      <c r="G184" s="53">
        <f>AVERAGE(Every_Mth!H1836,Every_Mth!H1895,Every_Mth!H1954,Every_Mth!H2013,Every_Mth!H2072,Every_Mth!H2131,Every_Mth!H2190,Every_Mth!H2249,Every_Mth!H2308,Every_Mth!H2367,Every_Mth!H2426,Every_Mth!H2485)</f>
        <v>5503.083333333333</v>
      </c>
      <c r="H184" s="53">
        <f>AVERAGE(Every_Mth!H1482,Every_Mth!H1541,Every_Mth!H1600,Every_Mth!H1659,Every_Mth!H1718,Every_Mth!H1777,Every_Mth!H1836,Every_Mth!H1895,Every_Mth!H1954,Every_Mth!H2013,Every_Mth!H2072,Every_Mth!H2131)</f>
        <v>5502.25</v>
      </c>
      <c r="I184" s="53">
        <v>409</v>
      </c>
      <c r="J184" s="53">
        <v>2013</v>
      </c>
      <c r="K184" s="53">
        <v>115</v>
      </c>
      <c r="L184" s="53">
        <v>76</v>
      </c>
      <c r="M184" s="53"/>
      <c r="N184" s="26"/>
      <c r="O184" s="148">
        <v>54683</v>
      </c>
      <c r="P184" s="148">
        <v>17898</v>
      </c>
      <c r="Q184" s="148">
        <v>9070</v>
      </c>
      <c r="R184" s="148">
        <v>628</v>
      </c>
      <c r="S184" s="148">
        <v>1639</v>
      </c>
      <c r="T184" s="17">
        <v>8.6999999999999994E-2</v>
      </c>
      <c r="U184" s="65">
        <v>9986.6219400000009</v>
      </c>
      <c r="Z184" s="45"/>
      <c r="AA184" s="45"/>
      <c r="AB184" s="39"/>
    </row>
    <row r="185" spans="1:28">
      <c r="A185" s="13" t="s">
        <v>180</v>
      </c>
      <c r="B185" s="14" t="s">
        <v>77</v>
      </c>
      <c r="C185" s="14">
        <v>2014</v>
      </c>
      <c r="D185" s="14" t="s">
        <v>103</v>
      </c>
      <c r="E185" s="53">
        <f>AVERAGE(Every_Mth!G1837,Every_Mth!G1896,Every_Mth!G1955,Every_Mth!G2014,Every_Mth!G2073,Every_Mth!G2132,Every_Mth!G2191,Every_Mth!G2250,Every_Mth!G2309,Every_Mth!G2368,Every_Mth!G2427,Every_Mth!G2486)</f>
        <v>36287.833333333336</v>
      </c>
      <c r="F185" s="53">
        <f>AVERAGE(Every_Mth!G1483,Every_Mth!G1542,Every_Mth!G1601,Every_Mth!G1660,Every_Mth!G1719,Every_Mth!G1778,Every_Mth!G1837,Every_Mth!G1896,Every_Mth!G1955,Every_Mth!G2014,Every_Mth!G2073,Every_Mth!G2132)</f>
        <v>35063.333333333336</v>
      </c>
      <c r="G185" s="53">
        <f>AVERAGE(Every_Mth!H1837,Every_Mth!H1896,Every_Mth!H1955,Every_Mth!H2014,Every_Mth!H2073,Every_Mth!H2132,Every_Mth!H2191,Every_Mth!H2250,Every_Mth!H2309,Every_Mth!H2368,Every_Mth!H2427,Every_Mth!H2486)</f>
        <v>75812.666666666672</v>
      </c>
      <c r="H185" s="53">
        <f>AVERAGE(Every_Mth!H1483,Every_Mth!H1542,Every_Mth!H1601,Every_Mth!H1660,Every_Mth!H1719,Every_Mth!H1778,Every_Mth!H1837,Every_Mth!H1896,Every_Mth!H1955,Every_Mth!H2014,Every_Mth!H2073,Every_Mth!H2132)</f>
        <v>74195.166666666672</v>
      </c>
      <c r="I185" s="53">
        <v>4822</v>
      </c>
      <c r="J185" s="53">
        <v>37317</v>
      </c>
      <c r="K185" s="53">
        <v>6549</v>
      </c>
      <c r="L185" s="53">
        <v>26091</v>
      </c>
      <c r="M185" s="53"/>
      <c r="N185" s="26"/>
      <c r="O185" s="148">
        <v>847885</v>
      </c>
      <c r="P185" s="148">
        <v>162970</v>
      </c>
      <c r="Q185" s="148">
        <v>203510</v>
      </c>
      <c r="R185" s="148">
        <v>75693</v>
      </c>
      <c r="S185" s="148">
        <v>14875</v>
      </c>
      <c r="T185" s="17">
        <v>6.7000000000000004E-2</v>
      </c>
      <c r="U185" s="65">
        <v>114149.93462956522</v>
      </c>
      <c r="Z185" s="45"/>
      <c r="AA185" s="45"/>
      <c r="AB185" s="39"/>
    </row>
    <row r="186" spans="1:28">
      <c r="A186" s="13" t="s">
        <v>181</v>
      </c>
      <c r="B186" s="14" t="s">
        <v>77</v>
      </c>
      <c r="C186" s="14">
        <v>2014</v>
      </c>
      <c r="D186" s="14" t="s">
        <v>103</v>
      </c>
      <c r="E186" s="53">
        <f>AVERAGE(Every_Mth!G1838,Every_Mth!G1897,Every_Mth!G1956,Every_Mth!G2015,Every_Mth!G2074,Every_Mth!G2133,Every_Mth!G2192,Every_Mth!G2251,Every_Mth!G2310,Every_Mth!G2369,Every_Mth!G2428,Every_Mth!G2487)</f>
        <v>9609.25</v>
      </c>
      <c r="F186" s="53">
        <f>AVERAGE(Every_Mth!G1484,Every_Mth!G1543,Every_Mth!G1602,Every_Mth!G1661,Every_Mth!G1720,Every_Mth!G1779,Every_Mth!G1838,Every_Mth!G1897,Every_Mth!G1956,Every_Mth!G2015,Every_Mth!G2074,Every_Mth!G2133)</f>
        <v>8934</v>
      </c>
      <c r="G186" s="53">
        <f>AVERAGE(Every_Mth!H1838,Every_Mth!H1897,Every_Mth!H1956,Every_Mth!H2015,Every_Mth!H2074,Every_Mth!H2133,Every_Mth!H2192,Every_Mth!H2251,Every_Mth!H2310,Every_Mth!H2369,Every_Mth!H2428,Every_Mth!H2487)</f>
        <v>19675.916666666668</v>
      </c>
      <c r="H186" s="53">
        <f>AVERAGE(Every_Mth!H1484,Every_Mth!H1543,Every_Mth!H1602,Every_Mth!H1661,Every_Mth!H1720,Every_Mth!H1779,Every_Mth!H1838,Every_Mth!H1897,Every_Mth!H1956,Every_Mth!H2015,Every_Mth!H2074,Every_Mth!H2133)</f>
        <v>18623.916666666668</v>
      </c>
      <c r="I186" s="53">
        <v>1075</v>
      </c>
      <c r="J186" s="53">
        <v>8448</v>
      </c>
      <c r="K186" s="53">
        <v>867</v>
      </c>
      <c r="L186" s="53">
        <v>5033</v>
      </c>
      <c r="M186" s="53"/>
      <c r="N186" s="26"/>
      <c r="O186" s="148">
        <v>209834</v>
      </c>
      <c r="P186" s="148">
        <v>33974</v>
      </c>
      <c r="Q186" s="148">
        <v>46905</v>
      </c>
      <c r="R186" s="148">
        <v>11918</v>
      </c>
      <c r="S186" s="148">
        <v>5314</v>
      </c>
      <c r="T186" s="17">
        <v>7.6999999999999999E-2</v>
      </c>
      <c r="U186" s="65">
        <v>50238.245060659116</v>
      </c>
      <c r="Z186" s="45"/>
      <c r="AA186" s="45"/>
      <c r="AB186" s="39"/>
    </row>
    <row r="187" spans="1:28">
      <c r="A187" s="13" t="s">
        <v>182</v>
      </c>
      <c r="B187" s="14" t="s">
        <v>78</v>
      </c>
      <c r="C187" s="14">
        <v>2014</v>
      </c>
      <c r="D187" s="14" t="s">
        <v>103</v>
      </c>
      <c r="E187" s="53">
        <f>AVERAGE(Every_Mth!G1839,Every_Mth!G1898,Every_Mth!G1957,Every_Mth!G2016,Every_Mth!G2075,Every_Mth!G2134,Every_Mth!G2193,Every_Mth!G2252,Every_Mth!G2311,Every_Mth!G2370,Every_Mth!G2429,Every_Mth!G2488)</f>
        <v>6082.25</v>
      </c>
      <c r="F187" s="53">
        <f>AVERAGE(Every_Mth!G1485,Every_Mth!G1544,Every_Mth!G1603,Every_Mth!G1662,Every_Mth!G1721,Every_Mth!G1780,Every_Mth!G1839,Every_Mth!G1898,Every_Mth!G1957,Every_Mth!G2016,Every_Mth!G2075,Every_Mth!G2134)</f>
        <v>5976.583333333333</v>
      </c>
      <c r="G187" s="53">
        <f>AVERAGE(Every_Mth!H1839,Every_Mth!H1898,Every_Mth!H1957,Every_Mth!H2016,Every_Mth!H2075,Every_Mth!H2134,Every_Mth!H2193,Every_Mth!H2252,Every_Mth!H2311,Every_Mth!H2370,Every_Mth!H2429,Every_Mth!H2488)</f>
        <v>13414</v>
      </c>
      <c r="H187" s="53">
        <f>AVERAGE(Every_Mth!H1485,Every_Mth!H1544,Every_Mth!H1603,Every_Mth!H1662,Every_Mth!H1721,Every_Mth!H1780,Every_Mth!H1839,Every_Mth!H1898,Every_Mth!H1957,Every_Mth!H2016,Every_Mth!H2075,Every_Mth!H2134)</f>
        <v>13313.25</v>
      </c>
      <c r="I187" s="53">
        <v>435</v>
      </c>
      <c r="J187" s="53">
        <v>6332</v>
      </c>
      <c r="K187" s="53">
        <v>501</v>
      </c>
      <c r="L187" s="53">
        <v>1526</v>
      </c>
      <c r="M187" s="53"/>
      <c r="N187" s="26"/>
      <c r="O187" s="148">
        <v>74975</v>
      </c>
      <c r="P187" s="148">
        <v>12253</v>
      </c>
      <c r="Q187" s="148">
        <v>21478</v>
      </c>
      <c r="R187" s="148">
        <v>4010</v>
      </c>
      <c r="S187" s="148">
        <v>3734</v>
      </c>
      <c r="T187" s="17">
        <v>0.11199999999999999</v>
      </c>
      <c r="U187" s="65">
        <v>17375.6149</v>
      </c>
      <c r="Z187" s="45"/>
      <c r="AA187" s="45"/>
      <c r="AB187" s="39"/>
    </row>
    <row r="188" spans="1:28">
      <c r="A188" s="56" t="s">
        <v>183</v>
      </c>
      <c r="B188" s="14" t="s">
        <v>66</v>
      </c>
      <c r="C188" s="14">
        <v>2015</v>
      </c>
      <c r="D188" s="14" t="s">
        <v>104</v>
      </c>
      <c r="E188" s="66">
        <f>AVERAGE(Every_Mth!G2489,Every_Mth!G2548,Every_Mth!G2607,Every_Mth!G2666,Every_Mth!G2725,Every_Mth!G2784,Every_Mth!G2843,Every_Mth!G2902,Every_Mth!G2961,Every_Mth!G3020,Every_Mth!G3079,Every_Mth!G3138)</f>
        <v>2130304.8333333335</v>
      </c>
      <c r="F188" s="66">
        <f>AVERAGE(Every_Mth!G2135,Every_Mth!G2194,Every_Mth!G2253,Every_Mth!G2312,Every_Mth!G2371,Every_Mth!G2430,Every_Mth!G2489,Every_Mth!G2548,Every_Mth!G2607,Every_Mth!G2666,Every_Mth!G2725,Every_Mth!G2784)</f>
        <v>2130806.5833333335</v>
      </c>
      <c r="G188" s="66">
        <f>AVERAGE(Every_Mth!H2489,Every_Mth!H2548,Every_Mth!H2607,Every_Mth!H2666,Every_Mth!H2725,Every_Mth!H2784,Every_Mth!H2843,Every_Mth!H2902,Every_Mth!H2961,Every_Mth!H3020,Every_Mth!H3079,Every_Mth!H3138)</f>
        <v>4433022.583333333</v>
      </c>
      <c r="H188" s="66">
        <f>AVERAGE(Every_Mth!H2135,Every_Mth!H2194,Every_Mth!H2253,Every_Mth!H2312,Every_Mth!H2371,Every_Mth!H2430,Every_Mth!H2489,Every_Mth!H2548,Every_Mth!H2607,Every_Mth!H2666,Every_Mth!H2725,Every_Mth!H2784)</f>
        <v>4469489.333333333</v>
      </c>
      <c r="I188" s="66">
        <v>304341</v>
      </c>
      <c r="J188" s="66">
        <v>2720376</v>
      </c>
      <c r="K188" s="66">
        <v>352831</v>
      </c>
      <c r="L188" s="66">
        <v>1628446</v>
      </c>
      <c r="M188" s="66"/>
      <c r="N188" s="42"/>
      <c r="O188" s="148">
        <v>39059809</v>
      </c>
      <c r="P188" s="148">
        <v>7399216</v>
      </c>
      <c r="Q188" s="148">
        <v>9204564</v>
      </c>
      <c r="R188" s="148">
        <v>3780285</v>
      </c>
      <c r="S188" s="148">
        <v>1187073</v>
      </c>
      <c r="T188" s="18">
        <v>6.2E-2</v>
      </c>
      <c r="U188" s="53">
        <v>6409430.1798400003</v>
      </c>
    </row>
    <row r="189" spans="1:28">
      <c r="A189" s="56" t="s">
        <v>184</v>
      </c>
      <c r="B189" s="14" t="s">
        <v>77</v>
      </c>
      <c r="C189" s="14">
        <v>2015</v>
      </c>
      <c r="D189" s="14" t="s">
        <v>104</v>
      </c>
      <c r="E189" s="66">
        <f>AVERAGE(Every_Mth!G2490,Every_Mth!G2549,Every_Mth!G2608,Every_Mth!G2667,Every_Mth!G2726,Every_Mth!G2785,Every_Mth!G2844,Every_Mth!G2903,Every_Mth!G2962,Every_Mth!G3021,Every_Mth!G3080,Every_Mth!G3139)</f>
        <v>61751.25</v>
      </c>
      <c r="F189" s="66">
        <f>AVERAGE(Every_Mth!G2136,Every_Mth!G2195,Every_Mth!G2254,Every_Mth!G2313,Every_Mth!G2372,Every_Mth!G2431,Every_Mth!G2490,Every_Mth!G2549,Every_Mth!G2608,Every_Mth!G2667,Every_Mth!G2726,Every_Mth!G2785)</f>
        <v>61906</v>
      </c>
      <c r="G189" s="66">
        <f>AVERAGE(Every_Mth!H2490,Every_Mth!H2549,Every_Mth!H2608,Every_Mth!H2667,Every_Mth!H2726,Every_Mth!H2785,Every_Mth!H2844,Every_Mth!H2903,Every_Mth!H2962,Every_Mth!H3021,Every_Mth!H3080,Every_Mth!H3139)</f>
        <v>119341.08333333333</v>
      </c>
      <c r="H189" s="66">
        <f>AVERAGE(Every_Mth!H2136,Every_Mth!H2195,Every_Mth!H2254,Every_Mth!H2313,Every_Mth!H2372,Every_Mth!H2431,Every_Mth!H2490,Every_Mth!H2549,Every_Mth!H2608,Every_Mth!H2667,Every_Mth!H2726,Every_Mth!H2785)</f>
        <v>120817.08333333333</v>
      </c>
      <c r="I189" s="66">
        <v>12022</v>
      </c>
      <c r="J189" s="66">
        <v>71736</v>
      </c>
      <c r="K189" s="66">
        <v>10229</v>
      </c>
      <c r="L189" s="66">
        <v>48924</v>
      </c>
      <c r="M189" s="66"/>
      <c r="N189" s="42"/>
      <c r="O189" s="148">
        <v>1619679</v>
      </c>
      <c r="P189" s="148">
        <v>304508</v>
      </c>
      <c r="Q189" s="148">
        <v>344053</v>
      </c>
      <c r="R189" s="148">
        <v>136922</v>
      </c>
      <c r="S189" s="148">
        <v>47331</v>
      </c>
      <c r="T189" s="19">
        <v>4.7E-2</v>
      </c>
      <c r="U189" s="53">
        <v>189599.38247473686</v>
      </c>
    </row>
    <row r="190" spans="1:28">
      <c r="A190" s="56" t="s">
        <v>185</v>
      </c>
      <c r="B190" s="14" t="s">
        <v>78</v>
      </c>
      <c r="C190" s="14">
        <v>2015</v>
      </c>
      <c r="D190" s="14" t="s">
        <v>104</v>
      </c>
      <c r="E190" s="66">
        <f>AVERAGE(Every_Mth!G2491,Every_Mth!G2550,Every_Mth!G2609,Every_Mth!G2668,Every_Mth!G2727,Every_Mth!G2786,Every_Mth!G2845,Every_Mth!G2904,Every_Mth!G2963,Every_Mth!G3022,Every_Mth!G3081,Every_Mth!G3140)</f>
        <v>96.416666666666671</v>
      </c>
      <c r="F190" s="66">
        <f>AVERAGE(Every_Mth!G2137,Every_Mth!G2196,Every_Mth!G2255,Every_Mth!G2314,Every_Mth!G2373,Every_Mth!G2432,Every_Mth!G2491,Every_Mth!G2550,Every_Mth!G2609,Every_Mth!G2668,Every_Mth!G2727,Every_Mth!G2786)</f>
        <v>100.5</v>
      </c>
      <c r="G190" s="66">
        <f>AVERAGE(Every_Mth!H2491,Every_Mth!H2550,Every_Mth!H2609,Every_Mth!H2668,Every_Mth!H2727,Every_Mth!H2786,Every_Mth!H2845,Every_Mth!H2904,Every_Mth!H2963,Every_Mth!H3022,Every_Mth!H3081,Every_Mth!H3140)</f>
        <v>160.41666666666666</v>
      </c>
      <c r="H190" s="66">
        <f>AVERAGE(Every_Mth!H2137,Every_Mth!H2196,Every_Mth!H2255,Every_Mth!H2314,Every_Mth!H2373,Every_Mth!H2432,Every_Mth!H2491,Every_Mth!H2550,Every_Mth!H2609,Every_Mth!H2668,Every_Mth!H2727,Every_Mth!H2786)</f>
        <v>167.66666666666666</v>
      </c>
      <c r="I190" s="66">
        <v>21</v>
      </c>
      <c r="J190" s="66">
        <v>66</v>
      </c>
      <c r="K190" s="66">
        <v>1</v>
      </c>
      <c r="L190" s="66">
        <v>0</v>
      </c>
      <c r="M190" s="66"/>
      <c r="N190" s="42"/>
      <c r="O190" s="148">
        <v>1157</v>
      </c>
      <c r="P190" s="148">
        <v>373</v>
      </c>
      <c r="Q190" s="148">
        <v>217</v>
      </c>
      <c r="R190" s="148">
        <v>13</v>
      </c>
      <c r="S190" s="148">
        <v>39</v>
      </c>
      <c r="T190" s="19">
        <v>7.9000000000000001E-2</v>
      </c>
      <c r="U190" s="53">
        <v>251.76235368406708</v>
      </c>
    </row>
    <row r="191" spans="1:28">
      <c r="A191" s="56" t="s">
        <v>186</v>
      </c>
      <c r="B191" s="14" t="s">
        <v>78</v>
      </c>
      <c r="C191" s="14">
        <v>2015</v>
      </c>
      <c r="D191" s="14" t="s">
        <v>104</v>
      </c>
      <c r="E191" s="66">
        <f>AVERAGE(Every_Mth!G2492,Every_Mth!G2551,Every_Mth!G2610,Every_Mth!G2669,Every_Mth!G2728,Every_Mth!G2787,Every_Mth!G2846,Every_Mth!G2905,Every_Mth!G2964,Every_Mth!G3023,Every_Mth!G3082,Every_Mth!G3141)</f>
        <v>1780.75</v>
      </c>
      <c r="F191" s="66">
        <f>AVERAGE(Every_Mth!G2138,Every_Mth!G2197,Every_Mth!G2256,Every_Mth!G2315,Every_Mth!G2374,Every_Mth!G2433,Every_Mth!G2492,Every_Mth!G2551,Every_Mth!G2610,Every_Mth!G2669,Every_Mth!G2728,Every_Mth!G2787)</f>
        <v>1782.0833333333333</v>
      </c>
      <c r="G191" s="66">
        <f>AVERAGE(Every_Mth!H2492,Every_Mth!H2551,Every_Mth!H2610,Every_Mth!H2669,Every_Mth!H2728,Every_Mth!H2787,Every_Mth!H2846,Every_Mth!H2905,Every_Mth!H2964,Every_Mth!H3023,Every_Mth!H3082,Every_Mth!H3141)</f>
        <v>3400</v>
      </c>
      <c r="H191" s="66">
        <f>AVERAGE(Every_Mth!H2138,Every_Mth!H2197,Every_Mth!H2256,Every_Mth!H2315,Every_Mth!H2374,Every_Mth!H2433,Every_Mth!H2492,Every_Mth!H2551,Every_Mth!H2610,Every_Mth!H2669,Every_Mth!H2728,Every_Mth!H2787)</f>
        <v>3396.5833333333335</v>
      </c>
      <c r="I191" s="66">
        <v>329</v>
      </c>
      <c r="J191" s="66">
        <v>1619</v>
      </c>
      <c r="K191" s="66">
        <v>67</v>
      </c>
      <c r="L191" s="66">
        <v>126</v>
      </c>
      <c r="M191" s="66"/>
      <c r="N191" s="42"/>
      <c r="O191" s="148">
        <v>37314</v>
      </c>
      <c r="P191" s="148">
        <v>12900</v>
      </c>
      <c r="Q191" s="148">
        <v>5814</v>
      </c>
      <c r="R191" s="148">
        <v>411</v>
      </c>
      <c r="S191" s="148">
        <v>688</v>
      </c>
      <c r="T191" s="19">
        <v>6.6000000000000003E-2</v>
      </c>
      <c r="U191" s="53">
        <v>4641.215269938667</v>
      </c>
    </row>
    <row r="192" spans="1:28">
      <c r="A192" s="56" t="s">
        <v>187</v>
      </c>
      <c r="B192" s="14" t="s">
        <v>78</v>
      </c>
      <c r="C192" s="14">
        <v>2015</v>
      </c>
      <c r="D192" s="14" t="s">
        <v>104</v>
      </c>
      <c r="E192" s="66">
        <f>AVERAGE(Every_Mth!G2493,Every_Mth!G2552,Every_Mth!G2611,Every_Mth!G2670,Every_Mth!G2729,Every_Mth!G2788,Every_Mth!G2847,Every_Mth!G2906,Every_Mth!G2965,Every_Mth!G3024,Every_Mth!G3083,Every_Mth!G3142)</f>
        <v>16917.083333333332</v>
      </c>
      <c r="F192" s="66">
        <f>AVERAGE(Every_Mth!G2139,Every_Mth!G2198,Every_Mth!G2257,Every_Mth!G2316,Every_Mth!G2375,Every_Mth!G2434,Every_Mth!G2493,Every_Mth!G2552,Every_Mth!G2611,Every_Mth!G2670,Every_Mth!G2729,Every_Mth!G2788)</f>
        <v>16561.083333333332</v>
      </c>
      <c r="G192" s="66">
        <f>AVERAGE(Every_Mth!H2493,Every_Mth!H2552,Every_Mth!H2611,Every_Mth!H2670,Every_Mth!H2729,Every_Mth!H2788,Every_Mth!H2847,Every_Mth!H2906,Every_Mth!H2965,Every_Mth!H3024,Every_Mth!H3083,Every_Mth!H3142)</f>
        <v>32249.083333333332</v>
      </c>
      <c r="H192" s="66">
        <f>AVERAGE(Every_Mth!H2139,Every_Mth!H2198,Every_Mth!H2257,Every_Mth!H2316,Every_Mth!H2375,Every_Mth!H2434,Every_Mth!H2493,Every_Mth!H2552,Every_Mth!H2611,Every_Mth!H2670,Every_Mth!H2729,Every_Mth!H2788)</f>
        <v>31978.166666666668</v>
      </c>
      <c r="I192" s="66">
        <v>2080</v>
      </c>
      <c r="J192" s="66">
        <v>15753</v>
      </c>
      <c r="K192" s="66">
        <v>925</v>
      </c>
      <c r="L192" s="66">
        <v>3048</v>
      </c>
      <c r="M192" s="66"/>
      <c r="N192" s="42"/>
      <c r="O192" s="148">
        <v>224363</v>
      </c>
      <c r="P192" s="148">
        <v>54238</v>
      </c>
      <c r="Q192" s="148">
        <v>45626</v>
      </c>
      <c r="R192" s="148">
        <v>5020</v>
      </c>
      <c r="S192" s="148">
        <v>10733</v>
      </c>
      <c r="T192" s="19">
        <v>7.2000000000000008E-2</v>
      </c>
      <c r="U192" s="53">
        <v>53294.935690978324</v>
      </c>
    </row>
    <row r="193" spans="1:21">
      <c r="A193" s="56" t="s">
        <v>188</v>
      </c>
      <c r="B193" s="14" t="s">
        <v>78</v>
      </c>
      <c r="C193" s="14">
        <v>2015</v>
      </c>
      <c r="D193" s="14" t="s">
        <v>104</v>
      </c>
      <c r="E193" s="66">
        <f>AVERAGE(Every_Mth!G2494,Every_Mth!G2553,Every_Mth!G2612,Every_Mth!G2671,Every_Mth!G2730,Every_Mth!G2789,Every_Mth!G2848,Every_Mth!G2907,Every_Mth!G2966,Every_Mth!G3025,Every_Mth!G3084,Every_Mth!G3143)</f>
        <v>2841.6666666666665</v>
      </c>
      <c r="F193" s="66">
        <f>AVERAGE(Every_Mth!G2140,Every_Mth!G2199,Every_Mth!G2258,Every_Mth!G2317,Every_Mth!G2376,Every_Mth!G2435,Every_Mth!G2494,Every_Mth!G2553,Every_Mth!G2612,Every_Mth!G2671,Every_Mth!G2730,Every_Mth!G2789)</f>
        <v>2903</v>
      </c>
      <c r="G193" s="66">
        <f>AVERAGE(Every_Mth!H2494,Every_Mth!H2553,Every_Mth!H2612,Every_Mth!H2671,Every_Mth!H2730,Every_Mth!H2789,Every_Mth!H2848,Every_Mth!H2907,Every_Mth!H2966,Every_Mth!H3025,Every_Mth!H3084,Every_Mth!H3143)</f>
        <v>5285.333333333333</v>
      </c>
      <c r="H193" s="66">
        <f>AVERAGE(Every_Mth!H2140,Every_Mth!H2199,Every_Mth!H2258,Every_Mth!H2317,Every_Mth!H2376,Every_Mth!H2435,Every_Mth!H2494,Every_Mth!H2553,Every_Mth!H2612,Every_Mth!H2671,Every_Mth!H2730,Every_Mth!H2789)</f>
        <v>5433</v>
      </c>
      <c r="I193" s="66">
        <v>625</v>
      </c>
      <c r="J193" s="66">
        <v>2295</v>
      </c>
      <c r="K193" s="66">
        <v>84</v>
      </c>
      <c r="L193" s="66">
        <v>154</v>
      </c>
      <c r="M193" s="66"/>
      <c r="N193" s="42"/>
      <c r="O193" s="148">
        <v>44899</v>
      </c>
      <c r="P193" s="148">
        <v>16053</v>
      </c>
      <c r="Q193" s="148">
        <v>7567</v>
      </c>
      <c r="R193" s="148">
        <v>331</v>
      </c>
      <c r="S193" s="148">
        <v>1057</v>
      </c>
      <c r="T193" s="19">
        <v>6.5000000000000002E-2</v>
      </c>
      <c r="U193" s="53">
        <v>6513.4381661360239</v>
      </c>
    </row>
    <row r="194" spans="1:21">
      <c r="A194" s="56" t="s">
        <v>189</v>
      </c>
      <c r="B194" s="14" t="s">
        <v>78</v>
      </c>
      <c r="C194" s="14">
        <v>2015</v>
      </c>
      <c r="D194" s="14" t="s">
        <v>104</v>
      </c>
      <c r="E194" s="66">
        <f>AVERAGE(Every_Mth!G2495,Every_Mth!G2554,Every_Mth!G2613,Every_Mth!G2672,Every_Mth!G2731,Every_Mth!G2790,Every_Mth!G2849,Every_Mth!G2908,Every_Mth!G2967,Every_Mth!G3026,Every_Mth!G3085,Every_Mth!G3144)</f>
        <v>617.41666666666663</v>
      </c>
      <c r="F194" s="66">
        <f>AVERAGE(Every_Mth!G2141,Every_Mth!G2200,Every_Mth!G2259,Every_Mth!G2318,Every_Mth!G2377,Every_Mth!G2436,Every_Mth!G2495,Every_Mth!G2554,Every_Mth!G2613,Every_Mth!G2672,Every_Mth!G2731,Every_Mth!G2790)</f>
        <v>663.58333333333337</v>
      </c>
      <c r="G194" s="66">
        <f>AVERAGE(Every_Mth!H2495,Every_Mth!H2554,Every_Mth!H2613,Every_Mth!H2672,Every_Mth!H2731,Every_Mth!H2790,Every_Mth!H2849,Every_Mth!H2908,Every_Mth!H2967,Every_Mth!H3026,Every_Mth!H3085,Every_Mth!H3144)</f>
        <v>1407</v>
      </c>
      <c r="H194" s="66">
        <f>AVERAGE(Every_Mth!H2141,Every_Mth!H2200,Every_Mth!H2259,Every_Mth!H2318,Every_Mth!H2377,Every_Mth!H2436,Every_Mth!H2495,Every_Mth!H2554,Every_Mth!H2613,Every_Mth!H2672,Every_Mth!H2731,Every_Mth!H2790)</f>
        <v>1548</v>
      </c>
      <c r="I194" s="66">
        <v>118</v>
      </c>
      <c r="J194" s="66">
        <v>1267</v>
      </c>
      <c r="K194" s="66">
        <v>170</v>
      </c>
      <c r="L194" s="66">
        <v>773</v>
      </c>
      <c r="M194" s="66"/>
      <c r="N194" s="42"/>
      <c r="O194" s="148">
        <v>22271</v>
      </c>
      <c r="P194" s="148">
        <v>4316</v>
      </c>
      <c r="Q194" s="148">
        <v>6137</v>
      </c>
      <c r="R194" s="148">
        <v>2864</v>
      </c>
      <c r="S194" s="148">
        <v>561</v>
      </c>
      <c r="T194" s="19">
        <v>0.153</v>
      </c>
      <c r="U194" s="53">
        <v>3891.2793981338737</v>
      </c>
    </row>
    <row r="195" spans="1:21">
      <c r="A195" s="56" t="s">
        <v>190</v>
      </c>
      <c r="B195" s="14" t="s">
        <v>77</v>
      </c>
      <c r="C195" s="14">
        <v>2015</v>
      </c>
      <c r="D195" s="14" t="s">
        <v>104</v>
      </c>
      <c r="E195" s="66">
        <f>AVERAGE(Every_Mth!G2496,Every_Mth!G2555,Every_Mth!G2614,Every_Mth!G2673,Every_Mth!G2732,Every_Mth!G2791,Every_Mth!G2850,Every_Mth!G2909,Every_Mth!G2968,Every_Mth!G3027,Every_Mth!G3086,Every_Mth!G3145)</f>
        <v>35370.25</v>
      </c>
      <c r="F195" s="66">
        <f>AVERAGE(Every_Mth!G2142,Every_Mth!G2201,Every_Mth!G2260,Every_Mth!G2319,Every_Mth!G2378,Every_Mth!G2437,Every_Mth!G2496,Every_Mth!G2555,Every_Mth!G2614,Every_Mth!G2673,Every_Mth!G2732,Every_Mth!G2791)</f>
        <v>35594</v>
      </c>
      <c r="G195" s="66">
        <f>AVERAGE(Every_Mth!H2496,Every_Mth!H2555,Every_Mth!H2614,Every_Mth!H2673,Every_Mth!H2732,Every_Mth!H2791,Every_Mth!H2850,Every_Mth!H2909,Every_Mth!H2968,Every_Mth!H3027,Every_Mth!H3086,Every_Mth!H3145)</f>
        <v>70785.833333333328</v>
      </c>
      <c r="H195" s="66">
        <f>AVERAGE(Every_Mth!H2142,Every_Mth!H2201,Every_Mth!H2260,Every_Mth!H2319,Every_Mth!H2378,Every_Mth!H2437,Every_Mth!H2496,Every_Mth!H2555,Every_Mth!H2614,Every_Mth!H2673,Every_Mth!H2732,Every_Mth!H2791)</f>
        <v>71780.416666666672</v>
      </c>
      <c r="I195" s="66">
        <v>5175</v>
      </c>
      <c r="J195" s="66">
        <v>45190</v>
      </c>
      <c r="K195" s="66">
        <v>6102</v>
      </c>
      <c r="L195" s="66">
        <v>20122</v>
      </c>
      <c r="M195" s="66"/>
      <c r="N195" s="42"/>
      <c r="O195" s="148">
        <v>1116882</v>
      </c>
      <c r="P195" s="148">
        <v>237699</v>
      </c>
      <c r="Q195" s="148">
        <v>252327</v>
      </c>
      <c r="R195" s="148">
        <v>74992</v>
      </c>
      <c r="S195" s="148">
        <v>24238</v>
      </c>
      <c r="T195" s="19">
        <v>0.05</v>
      </c>
      <c r="U195" s="53">
        <v>129091.91511449881</v>
      </c>
    </row>
    <row r="196" spans="1:21">
      <c r="A196" s="56" t="s">
        <v>191</v>
      </c>
      <c r="B196" s="14" t="s">
        <v>78</v>
      </c>
      <c r="C196" s="14">
        <v>2015</v>
      </c>
      <c r="D196" s="14" t="s">
        <v>104</v>
      </c>
      <c r="E196" s="66">
        <f>AVERAGE(Every_Mth!G2497,Every_Mth!G2556,Every_Mth!G2615,Every_Mth!G2674,Every_Mth!G2733,Every_Mth!G2792,Every_Mth!G2851,Every_Mth!G2910,Every_Mth!G2969,Every_Mth!G3028,Every_Mth!G3087,Every_Mth!G3146)</f>
        <v>2598.3333333333335</v>
      </c>
      <c r="F196" s="66">
        <f>AVERAGE(Every_Mth!G2143,Every_Mth!G2202,Every_Mth!G2261,Every_Mth!G2320,Every_Mth!G2379,Every_Mth!G2438,Every_Mth!G2497,Every_Mth!G2556,Every_Mth!G2615,Every_Mth!G2674,Every_Mth!G2733,Every_Mth!G2792)</f>
        <v>2519.25</v>
      </c>
      <c r="G196" s="66">
        <f>AVERAGE(Every_Mth!H2497,Every_Mth!H2556,Every_Mth!H2615,Every_Mth!H2674,Every_Mth!H2733,Every_Mth!H2792,Every_Mth!H2851,Every_Mth!H2910,Every_Mth!H2969,Every_Mth!H3028,Every_Mth!H3087,Every_Mth!H3146)</f>
        <v>5317.916666666667</v>
      </c>
      <c r="H196" s="66">
        <f>AVERAGE(Every_Mth!H2143,Every_Mth!H2202,Every_Mth!H2261,Every_Mth!H2320,Every_Mth!H2379,Every_Mth!H2438,Every_Mth!H2497,Every_Mth!H2556,Every_Mth!H2615,Every_Mth!H2674,Every_Mth!H2733,Every_Mth!H2792)</f>
        <v>5193.5</v>
      </c>
      <c r="I196" s="66">
        <v>288</v>
      </c>
      <c r="J196" s="66">
        <v>2603</v>
      </c>
      <c r="K196" s="66">
        <v>144</v>
      </c>
      <c r="L196" s="66">
        <v>288</v>
      </c>
      <c r="M196" s="66"/>
      <c r="N196" s="42"/>
      <c r="O196" s="148">
        <v>27119</v>
      </c>
      <c r="P196" s="148">
        <v>6419</v>
      </c>
      <c r="Q196" s="148">
        <v>5776</v>
      </c>
      <c r="R196" s="148">
        <v>654</v>
      </c>
      <c r="S196" s="148">
        <v>1797</v>
      </c>
      <c r="T196" s="19">
        <v>8.5999999999999993E-2</v>
      </c>
      <c r="U196" s="53">
        <v>5724.0149025059327</v>
      </c>
    </row>
    <row r="197" spans="1:21">
      <c r="A197" s="56" t="s">
        <v>192</v>
      </c>
      <c r="B197" s="14" t="s">
        <v>78</v>
      </c>
      <c r="C197" s="14">
        <v>2015</v>
      </c>
      <c r="D197" s="14" t="s">
        <v>104</v>
      </c>
      <c r="E197" s="66">
        <f>AVERAGE(Every_Mth!G2498,Every_Mth!G2557,Every_Mth!G2616,Every_Mth!G2675,Every_Mth!G2734,Every_Mth!G2793,Every_Mth!G2852,Every_Mth!G2911,Every_Mth!G2970,Every_Mth!G3029,Every_Mth!G3088,Every_Mth!G3147)</f>
        <v>7261.5</v>
      </c>
      <c r="F197" s="66">
        <f>AVERAGE(Every_Mth!G2144,Every_Mth!G2203,Every_Mth!G2262,Every_Mth!G2321,Every_Mth!G2380,Every_Mth!G2439,Every_Mth!G2498,Every_Mth!G2557,Every_Mth!G2616,Every_Mth!G2675,Every_Mth!G2734,Every_Mth!G2793)</f>
        <v>7301.583333333333</v>
      </c>
      <c r="G197" s="66">
        <f>AVERAGE(Every_Mth!H2498,Every_Mth!H2557,Every_Mth!H2616,Every_Mth!H2675,Every_Mth!H2734,Every_Mth!H2793,Every_Mth!H2852,Every_Mth!H2911,Every_Mth!H2970,Every_Mth!H3029,Every_Mth!H3088,Every_Mth!H3147)</f>
        <v>12981.833333333334</v>
      </c>
      <c r="H197" s="66">
        <f>AVERAGE(Every_Mth!H2144,Every_Mth!H2203,Every_Mth!H2262,Every_Mth!H2321,Every_Mth!H2380,Every_Mth!H2439,Every_Mth!H2498,Every_Mth!H2557,Every_Mth!H2616,Every_Mth!H2675,Every_Mth!H2734,Every_Mth!H2793)</f>
        <v>13136.75</v>
      </c>
      <c r="I197" s="66">
        <v>1276</v>
      </c>
      <c r="J197" s="66">
        <v>6328</v>
      </c>
      <c r="K197" s="66">
        <v>442</v>
      </c>
      <c r="L197" s="66">
        <v>1067</v>
      </c>
      <c r="M197" s="66"/>
      <c r="N197" s="42"/>
      <c r="O197" s="148">
        <v>183140</v>
      </c>
      <c r="P197" s="148">
        <v>49149</v>
      </c>
      <c r="Q197" s="148">
        <v>37127</v>
      </c>
      <c r="R197" s="148">
        <v>3365</v>
      </c>
      <c r="S197" s="148">
        <v>2871</v>
      </c>
      <c r="T197" s="19">
        <v>5.7000000000000002E-2</v>
      </c>
      <c r="U197" s="53">
        <v>20083.838883198157</v>
      </c>
    </row>
    <row r="198" spans="1:21">
      <c r="A198" s="13" t="s">
        <v>134</v>
      </c>
      <c r="B198" s="14" t="s">
        <v>77</v>
      </c>
      <c r="C198" s="14">
        <v>2015</v>
      </c>
      <c r="D198" s="14" t="s">
        <v>104</v>
      </c>
      <c r="E198" s="66">
        <f>AVERAGE(Every_Mth!G2499,Every_Mth!G2558,Every_Mth!G2617,Every_Mth!G2676,Every_Mth!G2735,Every_Mth!G2794,Every_Mth!G2853,Every_Mth!G2912,Every_Mth!G2971,Every_Mth!G3030,Every_Mth!G3089,Every_Mth!G3148)</f>
        <v>97643.416666666672</v>
      </c>
      <c r="F198" s="66">
        <f>AVERAGE(Every_Mth!G2145,Every_Mth!G2204,Every_Mth!G2263,Every_Mth!G2322,Every_Mth!G2381,Every_Mth!G2440,Every_Mth!G2499,Every_Mth!G2558,Every_Mth!G2617,Every_Mth!G2676,Every_Mth!G2735,Every_Mth!G2794)</f>
        <v>97860.5</v>
      </c>
      <c r="G198" s="66">
        <f>AVERAGE(Every_Mth!H2499,Every_Mth!H2558,Every_Mth!H2617,Every_Mth!H2676,Every_Mth!H2735,Every_Mth!H2794,Every_Mth!H2853,Every_Mth!H2912,Every_Mth!H2971,Every_Mth!H3030,Every_Mth!H3089,Every_Mth!H3148)</f>
        <v>226395.66666666666</v>
      </c>
      <c r="H198" s="66">
        <f>AVERAGE(Every_Mth!H2145,Every_Mth!H2204,Every_Mth!H2263,Every_Mth!H2322,Every_Mth!H2381,Every_Mth!H2440,Every_Mth!H2499,Every_Mth!H2558,Every_Mth!H2617,Every_Mth!H2676,Every_Mth!H2735,Every_Mth!H2794)</f>
        <v>228248.58333333334</v>
      </c>
      <c r="I198" s="66">
        <v>9438</v>
      </c>
      <c r="J198" s="66">
        <v>144746</v>
      </c>
      <c r="K198" s="66">
        <v>14341</v>
      </c>
      <c r="L198" s="66">
        <v>71864</v>
      </c>
      <c r="M198" s="66"/>
      <c r="N198" s="42"/>
      <c r="O198" s="148">
        <v>979357</v>
      </c>
      <c r="P198" s="148">
        <v>158226</v>
      </c>
      <c r="Q198" s="148">
        <v>279388</v>
      </c>
      <c r="R198" s="148">
        <v>107436</v>
      </c>
      <c r="S198" s="148">
        <v>41165</v>
      </c>
      <c r="T198" s="19">
        <v>0.10199999999999999</v>
      </c>
      <c r="U198" s="53">
        <v>261386.45146811887</v>
      </c>
    </row>
    <row r="199" spans="1:21">
      <c r="A199" s="13" t="s">
        <v>135</v>
      </c>
      <c r="B199" s="14" t="s">
        <v>78</v>
      </c>
      <c r="C199" s="14">
        <v>2015</v>
      </c>
      <c r="D199" s="14" t="s">
        <v>104</v>
      </c>
      <c r="E199" s="66">
        <f>AVERAGE(Every_Mth!G2500,Every_Mth!G2559,Every_Mth!G2618,Every_Mth!G2677,Every_Mth!G2736,Every_Mth!G2795,Every_Mth!G2854,Every_Mth!G2913,Every_Mth!G2972,Every_Mth!G3031,Every_Mth!G3090,Every_Mth!G3149)</f>
        <v>1533.8333333333333</v>
      </c>
      <c r="F199" s="66">
        <f>AVERAGE(Every_Mth!G2146,Every_Mth!G2205,Every_Mth!G2264,Every_Mth!G2323,Every_Mth!G2382,Every_Mth!G2441,Every_Mth!G2500,Every_Mth!G2559,Every_Mth!G2618,Every_Mth!G2677,Every_Mth!G2736,Every_Mth!G2795)</f>
        <v>1510</v>
      </c>
      <c r="G199" s="66">
        <f>AVERAGE(Every_Mth!H2500,Every_Mth!H2559,Every_Mth!H2618,Every_Mth!H2677,Every_Mth!H2736,Every_Mth!H2795,Every_Mth!H2854,Every_Mth!H2913,Every_Mth!H2972,Every_Mth!H3031,Every_Mth!H3090,Every_Mth!H3149)</f>
        <v>3600.1666666666665</v>
      </c>
      <c r="H199" s="66">
        <f>AVERAGE(Every_Mth!H2146,Every_Mth!H2205,Every_Mth!H2264,Every_Mth!H2323,Every_Mth!H2382,Every_Mth!H2441,Every_Mth!H2500,Every_Mth!H2559,Every_Mth!H2618,Every_Mth!H2677,Every_Mth!H2736,Every_Mth!H2795)</f>
        <v>3606.8333333333335</v>
      </c>
      <c r="I199" s="66">
        <v>183</v>
      </c>
      <c r="J199" s="66">
        <v>2401</v>
      </c>
      <c r="K199" s="66">
        <v>229</v>
      </c>
      <c r="L199" s="66">
        <v>935</v>
      </c>
      <c r="M199" s="66"/>
      <c r="N199" s="42"/>
      <c r="O199" s="148">
        <v>28960</v>
      </c>
      <c r="P199" s="148">
        <v>6024</v>
      </c>
      <c r="Q199" s="148">
        <v>7599</v>
      </c>
      <c r="R199" s="148">
        <v>2525</v>
      </c>
      <c r="S199" s="148">
        <v>1106</v>
      </c>
      <c r="T199" s="19">
        <v>8.6999999999999994E-2</v>
      </c>
      <c r="U199" s="53">
        <v>6488.522581162948</v>
      </c>
    </row>
    <row r="200" spans="1:21">
      <c r="A200" s="13" t="s">
        <v>136</v>
      </c>
      <c r="B200" s="14" t="s">
        <v>78</v>
      </c>
      <c r="C200" s="14">
        <v>2015</v>
      </c>
      <c r="D200" s="14" t="s">
        <v>104</v>
      </c>
      <c r="E200" s="66">
        <f>AVERAGE(Every_Mth!G2501,Every_Mth!G2560,Every_Mth!G2619,Every_Mth!G2678,Every_Mth!G2737,Every_Mth!G2796,Every_Mth!G2855,Every_Mth!G2914,Every_Mth!G2973,Every_Mth!G3032,Every_Mth!G3091,Every_Mth!G3150)</f>
        <v>12409.333333333334</v>
      </c>
      <c r="F200" s="66">
        <f>AVERAGE(Every_Mth!G2147,Every_Mth!G2206,Every_Mth!G2265,Every_Mth!G2324,Every_Mth!G2383,Every_Mth!G2442,Every_Mth!G2501,Every_Mth!G2560,Every_Mth!G2619,Every_Mth!G2678,Every_Mth!G2737,Every_Mth!G2796)</f>
        <v>12047.75</v>
      </c>
      <c r="G200" s="66">
        <f>AVERAGE(Every_Mth!H2501,Every_Mth!H2560,Every_Mth!H2619,Every_Mth!H2678,Every_Mth!H2737,Every_Mth!H2796,Every_Mth!H2855,Every_Mth!H2914,Every_Mth!H2973,Every_Mth!H3032,Every_Mth!H3091,Every_Mth!H3150)</f>
        <v>21302.416666666668</v>
      </c>
      <c r="H200" s="66">
        <f>AVERAGE(Every_Mth!H2147,Every_Mth!H2206,Every_Mth!H2265,Every_Mth!H2324,Every_Mth!H2383,Every_Mth!H2442,Every_Mth!H2501,Every_Mth!H2560,Every_Mth!H2619,Every_Mth!H2678,Every_Mth!H2737,Every_Mth!H2796)</f>
        <v>20982.666666666668</v>
      </c>
      <c r="I200" s="66">
        <v>1512</v>
      </c>
      <c r="J200" s="66">
        <v>9450</v>
      </c>
      <c r="K200" s="66">
        <v>686</v>
      </c>
      <c r="L200" s="66">
        <v>1123</v>
      </c>
      <c r="M200" s="66"/>
      <c r="N200" s="42"/>
      <c r="O200" s="148">
        <v>135090</v>
      </c>
      <c r="P200" s="148">
        <v>31797</v>
      </c>
      <c r="Q200" s="148">
        <v>27497</v>
      </c>
      <c r="R200" s="148">
        <v>2396</v>
      </c>
      <c r="S200" s="148">
        <v>5488</v>
      </c>
      <c r="T200" s="19">
        <v>5.5999999999999994E-2</v>
      </c>
      <c r="U200" s="53">
        <v>31850.861804597371</v>
      </c>
    </row>
    <row r="201" spans="1:21">
      <c r="A201" s="13" t="s">
        <v>137</v>
      </c>
      <c r="B201" s="14" t="s">
        <v>78</v>
      </c>
      <c r="C201" s="14">
        <v>2015</v>
      </c>
      <c r="D201" s="14" t="s">
        <v>104</v>
      </c>
      <c r="E201" s="66">
        <f>AVERAGE(Every_Mth!G2502,Every_Mth!G2561,Every_Mth!G2620,Every_Mth!G2679,Every_Mth!G2738,Every_Mth!G2797,Every_Mth!G2856,Every_Mth!G2915,Every_Mth!G2974,Every_Mth!G3033,Every_Mth!G3092,Every_Mth!G3151)</f>
        <v>17514.166666666668</v>
      </c>
      <c r="F201" s="66">
        <f>AVERAGE(Every_Mth!G2148,Every_Mth!G2207,Every_Mth!G2266,Every_Mth!G2325,Every_Mth!G2384,Every_Mth!G2443,Every_Mth!G2502,Every_Mth!G2561,Every_Mth!G2620,Every_Mth!G2679,Every_Mth!G2738,Every_Mth!G2797)</f>
        <v>17257.833333333332</v>
      </c>
      <c r="G201" s="66">
        <f>AVERAGE(Every_Mth!H2502,Every_Mth!H2561,Every_Mth!H2620,Every_Mth!H2679,Every_Mth!H2738,Every_Mth!H2797,Every_Mth!H2856,Every_Mth!H2915,Every_Mth!H2974,Every_Mth!H3033,Every_Mth!H3092,Every_Mth!H3151)</f>
        <v>43394.583333333336</v>
      </c>
      <c r="H201" s="66">
        <f>AVERAGE(Every_Mth!H2148,Every_Mth!H2207,Every_Mth!H2266,Every_Mth!H2325,Every_Mth!H2384,Every_Mth!H2443,Every_Mth!H2502,Every_Mth!H2561,Every_Mth!H2620,Every_Mth!H2679,Every_Mth!H2738,Every_Mth!H2797)</f>
        <v>43185</v>
      </c>
      <c r="I201" s="66">
        <v>2905</v>
      </c>
      <c r="J201" s="66">
        <v>24612</v>
      </c>
      <c r="K201" s="66">
        <v>905</v>
      </c>
      <c r="L201" s="66">
        <v>27755</v>
      </c>
      <c r="M201" s="66"/>
      <c r="N201" s="42"/>
      <c r="O201" s="148">
        <v>185328</v>
      </c>
      <c r="P201" s="148">
        <v>30862</v>
      </c>
      <c r="Q201" s="148">
        <v>53999</v>
      </c>
      <c r="R201" s="148">
        <v>33949</v>
      </c>
      <c r="S201" s="148">
        <v>10128</v>
      </c>
      <c r="T201" s="19">
        <v>0.24</v>
      </c>
      <c r="U201" s="53">
        <v>47595.452831908508</v>
      </c>
    </row>
    <row r="202" spans="1:21">
      <c r="A202" s="13" t="s">
        <v>138</v>
      </c>
      <c r="B202" s="14" t="s">
        <v>78</v>
      </c>
      <c r="C202" s="14">
        <v>2015</v>
      </c>
      <c r="D202" s="14" t="s">
        <v>104</v>
      </c>
      <c r="E202" s="66">
        <f>AVERAGE(Every_Mth!G2503,Every_Mth!G2562,Every_Mth!G2621,Every_Mth!G2680,Every_Mth!G2739,Every_Mth!G2798,Every_Mth!G2857,Every_Mth!G2916,Every_Mth!G2975,Every_Mth!G3034,Every_Mth!G3093,Every_Mth!G3152)</f>
        <v>1068.6666666666667</v>
      </c>
      <c r="F202" s="66">
        <f>AVERAGE(Every_Mth!G2149,Every_Mth!G2208,Every_Mth!G2267,Every_Mth!G2326,Every_Mth!G2385,Every_Mth!G2444,Every_Mth!G2503,Every_Mth!G2562,Every_Mth!G2621,Every_Mth!G2680,Every_Mth!G2739,Every_Mth!G2798)</f>
        <v>1055.6666666666667</v>
      </c>
      <c r="G202" s="66">
        <f>AVERAGE(Every_Mth!H2503,Every_Mth!H2562,Every_Mth!H2621,Every_Mth!H2680,Every_Mth!H2739,Every_Mth!H2798,Every_Mth!H2857,Every_Mth!H2916,Every_Mth!H2975,Every_Mth!H3034,Every_Mth!H3093,Every_Mth!H3152)</f>
        <v>2092.5</v>
      </c>
      <c r="H202" s="66">
        <f>AVERAGE(Every_Mth!H2149,Every_Mth!H2208,Every_Mth!H2267,Every_Mth!H2326,Every_Mth!H2385,Every_Mth!H2444,Every_Mth!H2503,Every_Mth!H2562,Every_Mth!H2621,Every_Mth!H2680,Every_Mth!H2739,Every_Mth!H2798)</f>
        <v>2081.1666666666665</v>
      </c>
      <c r="I202" s="66">
        <v>201</v>
      </c>
      <c r="J202" s="66">
        <v>1141</v>
      </c>
      <c r="K202" s="66">
        <v>96</v>
      </c>
      <c r="L202" s="66">
        <v>346</v>
      </c>
      <c r="M202" s="66"/>
      <c r="N202" s="42"/>
      <c r="O202" s="148">
        <v>18640</v>
      </c>
      <c r="P202" s="148">
        <v>5554</v>
      </c>
      <c r="Q202" s="148">
        <v>3865</v>
      </c>
      <c r="R202" s="148">
        <v>495</v>
      </c>
      <c r="S202" s="148">
        <v>394</v>
      </c>
      <c r="T202" s="19">
        <v>5.7999999999999996E-2</v>
      </c>
      <c r="U202" s="53">
        <v>2591.6434729807825</v>
      </c>
    </row>
    <row r="203" spans="1:21">
      <c r="A203" s="13" t="s">
        <v>139</v>
      </c>
      <c r="B203" s="14" t="s">
        <v>78</v>
      </c>
      <c r="C203" s="14">
        <v>2015</v>
      </c>
      <c r="D203" s="14" t="s">
        <v>104</v>
      </c>
      <c r="E203" s="66">
        <f>AVERAGE(Every_Mth!G2504,Every_Mth!G2563,Every_Mth!G2622,Every_Mth!G2681,Every_Mth!G2740,Every_Mth!G2799,Every_Mth!G2858,Every_Mth!G2917,Every_Mth!G2976,Every_Mth!G3035,Every_Mth!G3094,Every_Mth!G3153)</f>
        <v>70219.166666666672</v>
      </c>
      <c r="F203" s="66">
        <f>AVERAGE(Every_Mth!G2150,Every_Mth!G2209,Every_Mth!G2268,Every_Mth!G2327,Every_Mth!G2386,Every_Mth!G2445,Every_Mth!G2504,Every_Mth!G2563,Every_Mth!G2622,Every_Mth!G2681,Every_Mth!G2740,Every_Mth!G2799)</f>
        <v>67625</v>
      </c>
      <c r="G203" s="66">
        <f>AVERAGE(Every_Mth!H2504,Every_Mth!H2563,Every_Mth!H2622,Every_Mth!H2681,Every_Mth!H2740,Every_Mth!H2799,Every_Mth!H2858,Every_Mth!H2917,Every_Mth!H2976,Every_Mth!H3035,Every_Mth!H3094,Every_Mth!H3153)</f>
        <v>163677.08333333334</v>
      </c>
      <c r="H203" s="66">
        <f>AVERAGE(Every_Mth!H2150,Every_Mth!H2209,Every_Mth!H2268,Every_Mth!H2327,Every_Mth!H2386,Every_Mth!H2445,Every_Mth!H2504,Every_Mth!H2563,Every_Mth!H2622,Every_Mth!H2681,Every_Mth!H2740,Every_Mth!H2799)</f>
        <v>158932</v>
      </c>
      <c r="I203" s="66">
        <v>7145</v>
      </c>
      <c r="J203" s="66">
        <v>105010</v>
      </c>
      <c r="K203" s="66">
        <v>10689</v>
      </c>
      <c r="L203" s="66">
        <v>47266</v>
      </c>
      <c r="M203" s="66"/>
      <c r="N203" s="42"/>
      <c r="O203" s="148">
        <v>883327</v>
      </c>
      <c r="P203" s="148">
        <v>132102</v>
      </c>
      <c r="Q203" s="148">
        <v>254777</v>
      </c>
      <c r="R203" s="148">
        <v>87761</v>
      </c>
      <c r="S203" s="148">
        <v>31341</v>
      </c>
      <c r="T203" s="19">
        <v>0.10199999999999999</v>
      </c>
      <c r="U203" s="53">
        <v>207468.11046195566</v>
      </c>
    </row>
    <row r="204" spans="1:21">
      <c r="A204" s="13" t="s">
        <v>140</v>
      </c>
      <c r="B204" s="14" t="s">
        <v>78</v>
      </c>
      <c r="C204" s="14">
        <v>2015</v>
      </c>
      <c r="D204" s="14" t="s">
        <v>104</v>
      </c>
      <c r="E204" s="66">
        <f>AVERAGE(Every_Mth!G2505,Every_Mth!G2564,Every_Mth!G2623,Every_Mth!G2682,Every_Mth!G2741,Every_Mth!G2800,Every_Mth!G2859,Every_Mth!G2918,Every_Mth!G2977,Every_Mth!G3036,Every_Mth!G3095,Every_Mth!G3154)</f>
        <v>10848.75</v>
      </c>
      <c r="F204" s="66">
        <f>AVERAGE(Every_Mth!G2151,Every_Mth!G2210,Every_Mth!G2269,Every_Mth!G2328,Every_Mth!G2387,Every_Mth!G2446,Every_Mth!G2505,Every_Mth!G2564,Every_Mth!G2623,Every_Mth!G2682,Every_Mth!G2741,Every_Mth!G2800)</f>
        <v>10638.25</v>
      </c>
      <c r="G204" s="66">
        <f>AVERAGE(Every_Mth!H2505,Every_Mth!H2564,Every_Mth!H2623,Every_Mth!H2682,Every_Mth!H2741,Every_Mth!H2800,Every_Mth!H2859,Every_Mth!H2918,Every_Mth!H2977,Every_Mth!H3036,Every_Mth!H3095,Every_Mth!H3154)</f>
        <v>24894</v>
      </c>
      <c r="H204" s="66">
        <f>AVERAGE(Every_Mth!H2151,Every_Mth!H2210,Every_Mth!H2269,Every_Mth!H2328,Every_Mth!H2387,Every_Mth!H2446,Every_Mth!H2505,Every_Mth!H2564,Every_Mth!H2623,Every_Mth!H2682,Every_Mth!H2741,Every_Mth!H2800)</f>
        <v>24667.5</v>
      </c>
      <c r="I204" s="66">
        <v>1081</v>
      </c>
      <c r="J204" s="66">
        <v>15587</v>
      </c>
      <c r="K204" s="66">
        <v>1418</v>
      </c>
      <c r="L204" s="66">
        <v>7275</v>
      </c>
      <c r="M204" s="66"/>
      <c r="N204" s="42"/>
      <c r="O204" s="148">
        <v>149702</v>
      </c>
      <c r="P204" s="148">
        <v>20873</v>
      </c>
      <c r="Q204" s="148">
        <v>45340</v>
      </c>
      <c r="R204" s="148">
        <v>13818</v>
      </c>
      <c r="S204" s="148">
        <v>4579</v>
      </c>
      <c r="T204" s="19">
        <v>0.105</v>
      </c>
      <c r="U204" s="53">
        <v>35958.112369286609</v>
      </c>
    </row>
    <row r="205" spans="1:21">
      <c r="A205" s="13" t="s">
        <v>141</v>
      </c>
      <c r="B205" s="14" t="s">
        <v>78</v>
      </c>
      <c r="C205" s="14">
        <v>2015</v>
      </c>
      <c r="D205" s="14" t="s">
        <v>104</v>
      </c>
      <c r="E205" s="66">
        <f>AVERAGE(Every_Mth!G2506,Every_Mth!G2565,Every_Mth!G2624,Every_Mth!G2683,Every_Mth!G2742,Every_Mth!G2801,Every_Mth!G2860,Every_Mth!G2919,Every_Mth!G2978,Every_Mth!G3037,Every_Mth!G3096,Every_Mth!G3155)</f>
        <v>6622.5</v>
      </c>
      <c r="F205" s="66">
        <f>AVERAGE(Every_Mth!G2152,Every_Mth!G2211,Every_Mth!G2270,Every_Mth!G2329,Every_Mth!G2388,Every_Mth!G2447,Every_Mth!G2506,Every_Mth!G2565,Every_Mth!G2624,Every_Mth!G2683,Every_Mth!G2742,Every_Mth!G2801)</f>
        <v>6331.833333333333</v>
      </c>
      <c r="G205" s="66">
        <f>AVERAGE(Every_Mth!H2506,Every_Mth!H2565,Every_Mth!H2624,Every_Mth!H2683,Every_Mth!H2742,Every_Mth!H2801,Every_Mth!H2860,Every_Mth!H2919,Every_Mth!H2978,Every_Mth!H3037,Every_Mth!H3096,Every_Mth!H3155)</f>
        <v>12694</v>
      </c>
      <c r="H205" s="66">
        <f>AVERAGE(Every_Mth!H2152,Every_Mth!H2211,Every_Mth!H2270,Every_Mth!H2329,Every_Mth!H2388,Every_Mth!H2447,Every_Mth!H2506,Every_Mth!H2565,Every_Mth!H2624,Every_Mth!H2683,Every_Mth!H2742,Every_Mth!H2801)</f>
        <v>12322.833333333334</v>
      </c>
      <c r="I205" s="66">
        <v>1022</v>
      </c>
      <c r="J205" s="66">
        <v>5927</v>
      </c>
      <c r="K205" s="66">
        <v>393</v>
      </c>
      <c r="L205" s="66">
        <v>1156</v>
      </c>
      <c r="M205" s="66"/>
      <c r="N205" s="42"/>
      <c r="O205" s="148">
        <v>65180</v>
      </c>
      <c r="P205" s="148">
        <v>18831</v>
      </c>
      <c r="Q205" s="148">
        <v>13497</v>
      </c>
      <c r="R205" s="148">
        <v>2109</v>
      </c>
      <c r="S205" s="148">
        <v>3675</v>
      </c>
      <c r="T205" s="19">
        <v>7.6999999999999999E-2</v>
      </c>
      <c r="U205" s="53">
        <v>14762.324643526681</v>
      </c>
    </row>
    <row r="206" spans="1:21">
      <c r="A206" s="13" t="s">
        <v>142</v>
      </c>
      <c r="B206" s="14" t="s">
        <v>78</v>
      </c>
      <c r="C206" s="14">
        <v>2015</v>
      </c>
      <c r="D206" s="14" t="s">
        <v>104</v>
      </c>
      <c r="E206" s="66">
        <f>AVERAGE(Every_Mth!G2507,Every_Mth!G2566,Every_Mth!G2625,Every_Mth!G2684,Every_Mth!G2743,Every_Mth!G2802,Every_Mth!G2861,Every_Mth!G2920,Every_Mth!G2979,Every_Mth!G3038,Every_Mth!G3097,Every_Mth!G3156)</f>
        <v>1547.25</v>
      </c>
      <c r="F206" s="66">
        <f>AVERAGE(Every_Mth!G2153,Every_Mth!G2212,Every_Mth!G2271,Every_Mth!G2330,Every_Mth!G2389,Every_Mth!G2448,Every_Mth!G2507,Every_Mth!G2566,Every_Mth!G2625,Every_Mth!G2684,Every_Mth!G2743,Every_Mth!G2802)</f>
        <v>1544</v>
      </c>
      <c r="G206" s="66">
        <f>AVERAGE(Every_Mth!H2507,Every_Mth!H2566,Every_Mth!H2625,Every_Mth!H2684,Every_Mth!H2743,Every_Mth!H2802,Every_Mth!H2861,Every_Mth!H2920,Every_Mth!H2979,Every_Mth!H3038,Every_Mth!H3097,Every_Mth!H3156)</f>
        <v>3168.5833333333335</v>
      </c>
      <c r="H206" s="66">
        <f>AVERAGE(Every_Mth!H2153,Every_Mth!H2212,Every_Mth!H2271,Every_Mth!H2330,Every_Mth!H2389,Every_Mth!H2448,Every_Mth!H2507,Every_Mth!H2566,Every_Mth!H2625,Every_Mth!H2684,Every_Mth!H2743,Every_Mth!H2802)</f>
        <v>3188.9166666666665</v>
      </c>
      <c r="I206" s="66">
        <v>199</v>
      </c>
      <c r="J206" s="66">
        <v>1730</v>
      </c>
      <c r="K206" s="66">
        <v>99</v>
      </c>
      <c r="L206" s="66">
        <v>94</v>
      </c>
      <c r="M206" s="66"/>
      <c r="N206" s="42"/>
      <c r="O206" s="148">
        <v>30969</v>
      </c>
      <c r="P206" s="148">
        <v>6731</v>
      </c>
      <c r="Q206" s="148">
        <v>5429</v>
      </c>
      <c r="R206" s="148">
        <v>650</v>
      </c>
      <c r="S206" s="148">
        <v>883</v>
      </c>
      <c r="T206" s="19">
        <v>7.2999999999999995E-2</v>
      </c>
      <c r="U206" s="53">
        <v>3734.3844591172287</v>
      </c>
    </row>
    <row r="207" spans="1:21">
      <c r="A207" s="13" t="s">
        <v>143</v>
      </c>
      <c r="B207" s="14" t="s">
        <v>79</v>
      </c>
      <c r="C207" s="14">
        <v>2015</v>
      </c>
      <c r="D207" s="14" t="s">
        <v>104</v>
      </c>
      <c r="E207" s="66">
        <f>AVERAGE(Every_Mth!G2508,Every_Mth!G2567,Every_Mth!G2626,Every_Mth!G2685,Every_Mth!G2744,Every_Mth!G2803,Every_Mth!G2862,Every_Mth!G2921,Every_Mth!G2980,Every_Mth!G3039,Every_Mth!G3098,Every_Mth!G3157)</f>
        <v>575806.5</v>
      </c>
      <c r="F207" s="66">
        <f>AVERAGE(Every_Mth!G2154,Every_Mth!G2213,Every_Mth!G2272,Every_Mth!G2331,Every_Mth!G2390,Every_Mth!G2449,Every_Mth!G2508,Every_Mth!G2567,Every_Mth!G2626,Every_Mth!G2685,Every_Mth!G2744,Every_Mth!G2803)</f>
        <v>585270.41666666663</v>
      </c>
      <c r="G207" s="66">
        <f>AVERAGE(Every_Mth!H2508,Every_Mth!H2567,Every_Mth!H2626,Every_Mth!H2685,Every_Mth!H2744,Every_Mth!H2803,Every_Mth!H2862,Every_Mth!H2921,Every_Mth!H2980,Every_Mth!H3039,Every_Mth!H3098,Every_Mth!H3157)</f>
        <v>1150858.4166666667</v>
      </c>
      <c r="H207" s="66">
        <f>AVERAGE(Every_Mth!H2154,Every_Mth!H2213,Every_Mth!H2272,Every_Mth!H2331,Every_Mth!H2390,Every_Mth!H2449,Every_Mth!H2508,Every_Mth!H2567,Every_Mth!H2626,Every_Mth!H2685,Every_Mth!H2744,Every_Mth!H2803)</f>
        <v>1177606.25</v>
      </c>
      <c r="I207" s="66">
        <v>76022</v>
      </c>
      <c r="J207" s="66">
        <v>726193</v>
      </c>
      <c r="K207" s="66">
        <v>118786</v>
      </c>
      <c r="L207" s="66">
        <v>520243</v>
      </c>
      <c r="M207" s="66"/>
      <c r="N207" s="42"/>
      <c r="O207" s="148">
        <v>10185487</v>
      </c>
      <c r="P207" s="148">
        <v>1846906</v>
      </c>
      <c r="Q207" s="148">
        <v>2319368</v>
      </c>
      <c r="R207" s="148">
        <v>1352159</v>
      </c>
      <c r="S207" s="148">
        <v>386663</v>
      </c>
      <c r="T207" s="19">
        <v>6.7000000000000004E-2</v>
      </c>
      <c r="U207" s="53">
        <v>1776819.9017034955</v>
      </c>
    </row>
    <row r="208" spans="1:21">
      <c r="A208" s="13" t="s">
        <v>144</v>
      </c>
      <c r="B208" s="14" t="s">
        <v>78</v>
      </c>
      <c r="C208" s="14">
        <v>2015</v>
      </c>
      <c r="D208" s="14" t="s">
        <v>104</v>
      </c>
      <c r="E208" s="66">
        <f>AVERAGE(Every_Mth!G2509,Every_Mth!G2568,Every_Mth!G2627,Every_Mth!G2686,Every_Mth!G2745,Every_Mth!G2804,Every_Mth!G2863,Every_Mth!G2922,Every_Mth!G2981,Every_Mth!G3040,Every_Mth!G3099,Every_Mth!G3158)</f>
        <v>12175.25</v>
      </c>
      <c r="F208" s="66">
        <f>AVERAGE(Every_Mth!G2155,Every_Mth!G2214,Every_Mth!G2273,Every_Mth!G2332,Every_Mth!G2391,Every_Mth!G2450,Every_Mth!G2509,Every_Mth!G2568,Every_Mth!G2627,Every_Mth!G2686,Every_Mth!G2745,Every_Mth!G2804)</f>
        <v>12093.166666666666</v>
      </c>
      <c r="G208" s="66">
        <f>AVERAGE(Every_Mth!H2509,Every_Mth!H2568,Every_Mth!H2627,Every_Mth!H2686,Every_Mth!H2745,Every_Mth!H2804,Every_Mth!H2863,Every_Mth!H2922,Every_Mth!H2981,Every_Mth!H3040,Every_Mth!H3099,Every_Mth!H3158)</f>
        <v>29777.5</v>
      </c>
      <c r="H208" s="66">
        <f>AVERAGE(Every_Mth!H2155,Every_Mth!H2214,Every_Mth!H2273,Every_Mth!H2332,Every_Mth!H2391,Every_Mth!H2450,Every_Mth!H2509,Every_Mth!H2568,Every_Mth!H2627,Every_Mth!H2686,Every_Mth!H2745,Every_Mth!H2804)</f>
        <v>29757.5</v>
      </c>
      <c r="I208" s="66">
        <v>1081</v>
      </c>
      <c r="J208" s="66">
        <v>20470</v>
      </c>
      <c r="K208" s="66">
        <v>3011</v>
      </c>
      <c r="L208" s="66">
        <v>11990</v>
      </c>
      <c r="M208" s="66"/>
      <c r="N208" s="42"/>
      <c r="O208" s="148">
        <v>154956</v>
      </c>
      <c r="P208" s="148">
        <v>28618</v>
      </c>
      <c r="Q208" s="148">
        <v>42496</v>
      </c>
      <c r="R208" s="148">
        <v>20134</v>
      </c>
      <c r="S208" s="148">
        <v>4530</v>
      </c>
      <c r="T208" s="19">
        <v>0.105</v>
      </c>
      <c r="U208" s="53">
        <v>32412.669981496838</v>
      </c>
    </row>
    <row r="209" spans="1:21">
      <c r="A209" s="13" t="s">
        <v>145</v>
      </c>
      <c r="B209" s="14" t="s">
        <v>78</v>
      </c>
      <c r="C209" s="14">
        <v>2015</v>
      </c>
      <c r="D209" s="14" t="s">
        <v>104</v>
      </c>
      <c r="E209" s="66">
        <f>AVERAGE(Every_Mth!G2510,Every_Mth!G2569,Every_Mth!G2628,Every_Mth!G2687,Every_Mth!G2746,Every_Mth!G2805,Every_Mth!G2864,Every_Mth!G2923,Every_Mth!G2982,Every_Mth!G3041,Every_Mth!G3100,Every_Mth!G3159)</f>
        <v>6379</v>
      </c>
      <c r="F209" s="66">
        <f>AVERAGE(Every_Mth!G2156,Every_Mth!G2215,Every_Mth!G2274,Every_Mth!G2333,Every_Mth!G2392,Every_Mth!G2451,Every_Mth!G2510,Every_Mth!G2569,Every_Mth!G2628,Every_Mth!G2687,Every_Mth!G2746,Every_Mth!G2805)</f>
        <v>6439.833333333333</v>
      </c>
      <c r="G209" s="66">
        <f>AVERAGE(Every_Mth!H2510,Every_Mth!H2569,Every_Mth!H2628,Every_Mth!H2687,Every_Mth!H2746,Every_Mth!H2805,Every_Mth!H2864,Every_Mth!H2923,Every_Mth!H2982,Every_Mth!H3041,Every_Mth!H3100,Every_Mth!H3159)</f>
        <v>10517.833333333334</v>
      </c>
      <c r="H209" s="66">
        <f>AVERAGE(Every_Mth!H2156,Every_Mth!H2215,Every_Mth!H2274,Every_Mth!H2333,Every_Mth!H2392,Every_Mth!H2451,Every_Mth!H2510,Every_Mth!H2569,Every_Mth!H2628,Every_Mth!H2687,Every_Mth!H2746,Every_Mth!H2805)</f>
        <v>10586</v>
      </c>
      <c r="I209" s="66">
        <v>1471</v>
      </c>
      <c r="J209" s="66">
        <v>5967</v>
      </c>
      <c r="K209" s="66">
        <v>1459</v>
      </c>
      <c r="L209" s="66">
        <v>4835</v>
      </c>
      <c r="M209" s="66"/>
      <c r="N209" s="42"/>
      <c r="O209" s="148">
        <v>262105</v>
      </c>
      <c r="P209" s="148">
        <v>73899</v>
      </c>
      <c r="Q209" s="148">
        <v>52796</v>
      </c>
      <c r="R209" s="148">
        <v>11168</v>
      </c>
      <c r="S209" s="148">
        <v>2913</v>
      </c>
      <c r="T209" s="19">
        <v>3.5000000000000003E-2</v>
      </c>
      <c r="U209" s="53">
        <v>23708.456912370384</v>
      </c>
    </row>
    <row r="210" spans="1:21">
      <c r="A210" s="13" t="s">
        <v>146</v>
      </c>
      <c r="B210" s="14" t="s">
        <v>78</v>
      </c>
      <c r="C210" s="14">
        <v>2015</v>
      </c>
      <c r="D210" s="14" t="s">
        <v>104</v>
      </c>
      <c r="E210" s="66">
        <f>AVERAGE(Every_Mth!G2511,Every_Mth!G2570,Every_Mth!G2629,Every_Mth!G2688,Every_Mth!G2747,Every_Mth!G2806,Every_Mth!G2865,Every_Mth!G2924,Every_Mth!G2983,Every_Mth!G3042,Every_Mth!G3101,Every_Mth!G3160)</f>
        <v>1119.9166666666667</v>
      </c>
      <c r="F210" s="66">
        <f>AVERAGE(Every_Mth!G2157,Every_Mth!G2216,Every_Mth!G2275,Every_Mth!G2334,Every_Mth!G2393,Every_Mth!G2452,Every_Mth!G2511,Every_Mth!G2570,Every_Mth!G2629,Every_Mth!G2688,Every_Mth!G2747,Every_Mth!G2806)</f>
        <v>1109</v>
      </c>
      <c r="G210" s="66">
        <f>AVERAGE(Every_Mth!H2511,Every_Mth!H2570,Every_Mth!H2629,Every_Mth!H2688,Every_Mth!H2747,Every_Mth!H2806,Every_Mth!H2865,Every_Mth!H2924,Every_Mth!H2983,Every_Mth!H3042,Every_Mth!H3101,Every_Mth!H3160)</f>
        <v>2095.1666666666665</v>
      </c>
      <c r="H210" s="66">
        <f>AVERAGE(Every_Mth!H2157,Every_Mth!H2216,Every_Mth!H2275,Every_Mth!H2334,Every_Mth!H2393,Every_Mth!H2452,Every_Mth!H2511,Every_Mth!H2570,Every_Mth!H2629,Every_Mth!H2688,Every_Mth!H2747,Every_Mth!H2806)</f>
        <v>2104.5</v>
      </c>
      <c r="I210" s="66">
        <v>233</v>
      </c>
      <c r="J210" s="66">
        <v>952</v>
      </c>
      <c r="K210" s="66">
        <v>30</v>
      </c>
      <c r="L210" s="66">
        <v>49</v>
      </c>
      <c r="M210" s="66"/>
      <c r="N210" s="42"/>
      <c r="O210" s="148">
        <v>18088</v>
      </c>
      <c r="P210" s="148">
        <v>6333</v>
      </c>
      <c r="Q210" s="148">
        <v>2918</v>
      </c>
      <c r="R210" s="148">
        <v>233</v>
      </c>
      <c r="S210" s="148">
        <v>451</v>
      </c>
      <c r="T210" s="19">
        <v>7.2000000000000008E-2</v>
      </c>
      <c r="U210" s="53">
        <v>3054.69051511517</v>
      </c>
    </row>
    <row r="211" spans="1:21">
      <c r="A211" s="13" t="s">
        <v>147</v>
      </c>
      <c r="B211" s="14" t="s">
        <v>78</v>
      </c>
      <c r="C211" s="14">
        <v>2015</v>
      </c>
      <c r="D211" s="14" t="s">
        <v>104</v>
      </c>
      <c r="E211" s="66">
        <f>AVERAGE(Every_Mth!G2512,Every_Mth!G2571,Every_Mth!G2630,Every_Mth!G2689,Every_Mth!G2748,Every_Mth!G2807,Every_Mth!G2866,Every_Mth!G2925,Every_Mth!G2984,Every_Mth!G3043,Every_Mth!G3102,Every_Mth!G3161)</f>
        <v>6964.916666666667</v>
      </c>
      <c r="F211" s="66">
        <f>AVERAGE(Every_Mth!G2158,Every_Mth!G2217,Every_Mth!G2276,Every_Mth!G2335,Every_Mth!G2394,Every_Mth!G2453,Every_Mth!G2512,Every_Mth!G2571,Every_Mth!G2630,Every_Mth!G2689,Every_Mth!G2748,Every_Mth!G2807)</f>
        <v>7059.916666666667</v>
      </c>
      <c r="G211" s="66">
        <f>AVERAGE(Every_Mth!H2512,Every_Mth!H2571,Every_Mth!H2630,Every_Mth!H2689,Every_Mth!H2748,Every_Mth!H2807,Every_Mth!H2866,Every_Mth!H2925,Every_Mth!H2984,Every_Mth!H3043,Every_Mth!H3102,Every_Mth!H3161)</f>
        <v>13059.333333333334</v>
      </c>
      <c r="H211" s="66">
        <f>AVERAGE(Every_Mth!H2158,Every_Mth!H2217,Every_Mth!H2276,Every_Mth!H2335,Every_Mth!H2394,Every_Mth!H2453,Every_Mth!H2512,Every_Mth!H2571,Every_Mth!H2630,Every_Mth!H2689,Every_Mth!H2748,Every_Mth!H2807)</f>
        <v>13191.75</v>
      </c>
      <c r="I211" s="66">
        <v>1117</v>
      </c>
      <c r="J211" s="66">
        <v>6905</v>
      </c>
      <c r="K211" s="66">
        <v>637</v>
      </c>
      <c r="L211" s="66">
        <v>2266</v>
      </c>
      <c r="M211" s="66"/>
      <c r="N211" s="42"/>
      <c r="O211" s="148">
        <v>88429</v>
      </c>
      <c r="P211" s="148">
        <v>24106</v>
      </c>
      <c r="Q211" s="148">
        <v>19113</v>
      </c>
      <c r="R211" s="148">
        <v>4327</v>
      </c>
      <c r="S211" s="148">
        <v>3087</v>
      </c>
      <c r="T211" s="19">
        <v>5.9000000000000004E-2</v>
      </c>
      <c r="U211" s="53">
        <v>19173.64807786543</v>
      </c>
    </row>
    <row r="212" spans="1:21">
      <c r="A212" s="13" t="s">
        <v>148</v>
      </c>
      <c r="B212" s="14" t="s">
        <v>78</v>
      </c>
      <c r="C212" s="14">
        <v>2015</v>
      </c>
      <c r="D212" s="14" t="s">
        <v>104</v>
      </c>
      <c r="E212" s="66">
        <f>AVERAGE(Every_Mth!G2513,Every_Mth!G2572,Every_Mth!G2631,Every_Mth!G2690,Every_Mth!G2749,Every_Mth!G2808,Every_Mth!G2867,Every_Mth!G2926,Every_Mth!G2985,Every_Mth!G3044,Every_Mth!G3103,Every_Mth!G3162)</f>
        <v>25082.25</v>
      </c>
      <c r="F212" s="66">
        <f>AVERAGE(Every_Mth!G2159,Every_Mth!G2218,Every_Mth!G2277,Every_Mth!G2336,Every_Mth!G2395,Every_Mth!G2454,Every_Mth!G2513,Every_Mth!G2572,Every_Mth!G2631,Every_Mth!G2690,Every_Mth!G2749,Every_Mth!G2808)</f>
        <v>25129.166666666668</v>
      </c>
      <c r="G212" s="66">
        <f>AVERAGE(Every_Mth!H2513,Every_Mth!H2572,Every_Mth!H2631,Every_Mth!H2690,Every_Mth!H2749,Every_Mth!H2808,Every_Mth!H2867,Every_Mth!H2926,Every_Mth!H2985,Every_Mth!H3044,Every_Mth!H3103,Every_Mth!H3162)</f>
        <v>57981.833333333336</v>
      </c>
      <c r="H212" s="66">
        <f>AVERAGE(Every_Mth!H2159,Every_Mth!H2218,Every_Mth!H2277,Every_Mth!H2336,Every_Mth!H2395,Every_Mth!H2454,Every_Mth!H2513,Every_Mth!H2572,Every_Mth!H2631,Every_Mth!H2690,Every_Mth!H2749,Every_Mth!H2808)</f>
        <v>58408.25</v>
      </c>
      <c r="I212" s="66">
        <v>2467</v>
      </c>
      <c r="J212" s="66">
        <v>37709</v>
      </c>
      <c r="K212" s="66">
        <v>4262</v>
      </c>
      <c r="L212" s="66">
        <v>19191</v>
      </c>
      <c r="M212" s="66"/>
      <c r="N212" s="42"/>
      <c r="O212" s="148">
        <v>269729</v>
      </c>
      <c r="P212" s="148">
        <v>40359</v>
      </c>
      <c r="Q212" s="148">
        <v>79613</v>
      </c>
      <c r="R212" s="148">
        <v>36937</v>
      </c>
      <c r="S212" s="148">
        <v>10774</v>
      </c>
      <c r="T212" s="19">
        <v>0.114</v>
      </c>
      <c r="U212" s="53">
        <v>79373.224855765933</v>
      </c>
    </row>
    <row r="213" spans="1:21">
      <c r="A213" s="13" t="s">
        <v>149</v>
      </c>
      <c r="B213" s="14" t="s">
        <v>78</v>
      </c>
      <c r="C213" s="14">
        <v>2015</v>
      </c>
      <c r="D213" s="14" t="s">
        <v>104</v>
      </c>
      <c r="E213" s="66">
        <f>AVERAGE(Every_Mth!G2514,Every_Mth!G2573,Every_Mth!G2632,Every_Mth!G2691,Every_Mth!G2750,Every_Mth!G2809,Every_Mth!G2868,Every_Mth!G2927,Every_Mth!G2986,Every_Mth!G3045,Every_Mth!G3104,Every_Mth!G3163)</f>
        <v>478.16666666666669</v>
      </c>
      <c r="F213" s="66">
        <f>AVERAGE(Every_Mth!G2160,Every_Mth!G2219,Every_Mth!G2278,Every_Mth!G2337,Every_Mth!G2396,Every_Mth!G2455,Every_Mth!G2514,Every_Mth!G2573,Every_Mth!G2632,Every_Mth!G2691,Every_Mth!G2750,Every_Mth!G2809)</f>
        <v>461</v>
      </c>
      <c r="G213" s="66">
        <f>AVERAGE(Every_Mth!H2514,Every_Mth!H2573,Every_Mth!H2632,Every_Mth!H2691,Every_Mth!H2750,Every_Mth!H2809,Every_Mth!H2868,Every_Mth!H2927,Every_Mth!H2986,Every_Mth!H3045,Every_Mth!H3104,Every_Mth!H3163)</f>
        <v>1027.25</v>
      </c>
      <c r="H213" s="66">
        <f>AVERAGE(Every_Mth!H2160,Every_Mth!H2219,Every_Mth!H2278,Every_Mth!H2337,Every_Mth!H2396,Every_Mth!H2455,Every_Mth!H2514,Every_Mth!H2573,Every_Mth!H2632,Every_Mth!H2691,Every_Mth!H2750,Every_Mth!H2809)</f>
        <v>1000</v>
      </c>
      <c r="I213" s="66">
        <v>58</v>
      </c>
      <c r="J213" s="66">
        <v>605</v>
      </c>
      <c r="K213" s="66">
        <v>42</v>
      </c>
      <c r="L213" s="66">
        <v>61</v>
      </c>
      <c r="M213" s="66"/>
      <c r="N213" s="42"/>
      <c r="O213" s="148">
        <v>9507</v>
      </c>
      <c r="P213" s="148">
        <v>3069</v>
      </c>
      <c r="Q213" s="148">
        <v>1828</v>
      </c>
      <c r="R213" s="148">
        <v>308</v>
      </c>
      <c r="S213" s="148">
        <v>419</v>
      </c>
      <c r="T213" s="19">
        <v>8.8000000000000009E-2</v>
      </c>
      <c r="U213" s="53">
        <v>2017.0868161556718</v>
      </c>
    </row>
    <row r="214" spans="1:21">
      <c r="A214" s="13" t="s">
        <v>150</v>
      </c>
      <c r="B214" s="14" t="s">
        <v>78</v>
      </c>
      <c r="C214" s="14">
        <v>2015</v>
      </c>
      <c r="D214" s="14" t="s">
        <v>104</v>
      </c>
      <c r="E214" s="66">
        <f>AVERAGE(Every_Mth!G2515,Every_Mth!G2574,Every_Mth!G2633,Every_Mth!G2692,Every_Mth!G2751,Every_Mth!G2810,Every_Mth!G2869,Every_Mth!G2928,Every_Mth!G2987,Every_Mth!G3046,Every_Mth!G3105,Every_Mth!G3164)</f>
        <v>460.08333333333331</v>
      </c>
      <c r="F214" s="66">
        <f>AVERAGE(Every_Mth!G2161,Every_Mth!G2220,Every_Mth!G2279,Every_Mth!G2338,Every_Mth!G2397,Every_Mth!G2456,Every_Mth!G2515,Every_Mth!G2574,Every_Mth!G2633,Every_Mth!G2692,Every_Mth!G2751,Every_Mth!G2810)</f>
        <v>496.83333333333331</v>
      </c>
      <c r="G214" s="66">
        <f>AVERAGE(Every_Mth!H2515,Every_Mth!H2574,Every_Mth!H2633,Every_Mth!H2692,Every_Mth!H2751,Every_Mth!H2810,Every_Mth!H2869,Every_Mth!H2928,Every_Mth!H2987,Every_Mth!H3046,Every_Mth!H3105,Every_Mth!H3164)</f>
        <v>799.75</v>
      </c>
      <c r="H214" s="66">
        <f>AVERAGE(Every_Mth!H2161,Every_Mth!H2220,Every_Mth!H2279,Every_Mth!H2338,Every_Mth!H2397,Every_Mth!H2456,Every_Mth!H2515,Every_Mth!H2574,Every_Mth!H2633,Every_Mth!H2692,Every_Mth!H2751,Every_Mth!H2810)</f>
        <v>832</v>
      </c>
      <c r="I214" s="66">
        <v>72</v>
      </c>
      <c r="J214" s="66">
        <v>463</v>
      </c>
      <c r="K214" s="66">
        <v>78</v>
      </c>
      <c r="L214" s="66">
        <v>290</v>
      </c>
      <c r="M214" s="66"/>
      <c r="N214" s="42"/>
      <c r="O214" s="148">
        <v>13818</v>
      </c>
      <c r="P214" s="148">
        <v>2647</v>
      </c>
      <c r="Q214" s="148">
        <v>2862</v>
      </c>
      <c r="R214" s="148">
        <v>1021</v>
      </c>
      <c r="S214" s="148">
        <v>99</v>
      </c>
      <c r="T214" s="19">
        <v>6.0999999999999999E-2</v>
      </c>
      <c r="U214" s="53">
        <v>1202.935349824179</v>
      </c>
    </row>
    <row r="215" spans="1:21">
      <c r="A215" s="13" t="s">
        <v>151</v>
      </c>
      <c r="B215" s="14" t="s">
        <v>78</v>
      </c>
      <c r="C215" s="14">
        <v>2015</v>
      </c>
      <c r="D215" s="14" t="s">
        <v>104</v>
      </c>
      <c r="E215" s="66">
        <f>AVERAGE(Every_Mth!G2516,Every_Mth!G2575,Every_Mth!G2634,Every_Mth!G2693,Every_Mth!G2752,Every_Mth!G2811,Every_Mth!G2870,Every_Mth!G2929,Every_Mth!G2988,Every_Mth!G3047,Every_Mth!G3106,Every_Mth!G3165)</f>
        <v>23317</v>
      </c>
      <c r="F215" s="66">
        <f>AVERAGE(Every_Mth!G2162,Every_Mth!G2221,Every_Mth!G2280,Every_Mth!G2339,Every_Mth!G2398,Every_Mth!G2457,Every_Mth!G2516,Every_Mth!G2575,Every_Mth!G2634,Every_Mth!G2693,Every_Mth!G2752,Every_Mth!G2811)</f>
        <v>23102.833333333332</v>
      </c>
      <c r="G215" s="66">
        <f>AVERAGE(Every_Mth!H2516,Every_Mth!H2575,Every_Mth!H2634,Every_Mth!H2693,Every_Mth!H2752,Every_Mth!H2811,Every_Mth!H2870,Every_Mth!H2929,Every_Mth!H2988,Every_Mth!H3047,Every_Mth!H3106,Every_Mth!H3165)</f>
        <v>51916.666666666664</v>
      </c>
      <c r="H215" s="66">
        <f>AVERAGE(Every_Mth!H2162,Every_Mth!H2221,Every_Mth!H2280,Every_Mth!H2339,Every_Mth!H2398,Every_Mth!H2457,Every_Mth!H2516,Every_Mth!H2575,Every_Mth!H2634,Every_Mth!H2693,Every_Mth!H2752,Every_Mth!H2811)</f>
        <v>51644.833333333336</v>
      </c>
      <c r="I215" s="66">
        <v>2984</v>
      </c>
      <c r="J215" s="66">
        <v>40553</v>
      </c>
      <c r="K215" s="66">
        <v>8572</v>
      </c>
      <c r="L215" s="66">
        <v>31763</v>
      </c>
      <c r="M215" s="66"/>
      <c r="N215" s="42"/>
      <c r="O215" s="148">
        <v>436242</v>
      </c>
      <c r="P215" s="148">
        <v>77866</v>
      </c>
      <c r="Q215" s="148">
        <v>113520</v>
      </c>
      <c r="R215" s="148">
        <v>80174</v>
      </c>
      <c r="S215" s="148">
        <v>8376</v>
      </c>
      <c r="T215" s="19">
        <v>8.1000000000000003E-2</v>
      </c>
      <c r="U215" s="53">
        <v>67987.332642685971</v>
      </c>
    </row>
    <row r="216" spans="1:21">
      <c r="A216" s="13" t="s">
        <v>152</v>
      </c>
      <c r="B216" s="14" t="s">
        <v>78</v>
      </c>
      <c r="C216" s="14">
        <v>2015</v>
      </c>
      <c r="D216" s="14" t="s">
        <v>104</v>
      </c>
      <c r="E216" s="66">
        <f>AVERAGE(Every_Mth!G2517,Every_Mth!G2576,Every_Mth!G2635,Every_Mth!G2694,Every_Mth!G2753,Every_Mth!G2812,Every_Mth!G2871,Every_Mth!G2930,Every_Mth!G2989,Every_Mth!G3048,Every_Mth!G3107,Every_Mth!G3166)</f>
        <v>3631.6666666666665</v>
      </c>
      <c r="F216" s="66">
        <f>AVERAGE(Every_Mth!G2163,Every_Mth!G2222,Every_Mth!G2281,Every_Mth!G2340,Every_Mth!G2399,Every_Mth!G2458,Every_Mth!G2517,Every_Mth!G2576,Every_Mth!G2635,Every_Mth!G2694,Every_Mth!G2753,Every_Mth!G2812)</f>
        <v>3632</v>
      </c>
      <c r="G216" s="66">
        <f>AVERAGE(Every_Mth!H2517,Every_Mth!H2576,Every_Mth!H2635,Every_Mth!H2694,Every_Mth!H2753,Every_Mth!H2812,Every_Mth!H2871,Every_Mth!H2930,Every_Mth!H2989,Every_Mth!H3048,Every_Mth!H3107,Every_Mth!H3166)</f>
        <v>7474.416666666667</v>
      </c>
      <c r="H216" s="66">
        <f>AVERAGE(Every_Mth!H2163,Every_Mth!H2222,Every_Mth!H2281,Every_Mth!H2340,Every_Mth!H2399,Every_Mth!H2458,Every_Mth!H2517,Every_Mth!H2576,Every_Mth!H2635,Every_Mth!H2694,Every_Mth!H2753,Every_Mth!H2812)</f>
        <v>7501.5</v>
      </c>
      <c r="I216" s="66">
        <v>562</v>
      </c>
      <c r="J216" s="66">
        <v>5159</v>
      </c>
      <c r="K216" s="66">
        <v>924</v>
      </c>
      <c r="L216" s="66">
        <v>3742</v>
      </c>
      <c r="M216" s="66"/>
      <c r="N216" s="42"/>
      <c r="O216" s="148">
        <v>141546</v>
      </c>
      <c r="P216" s="148">
        <v>33624</v>
      </c>
      <c r="Q216" s="148">
        <v>30174</v>
      </c>
      <c r="R216" s="148">
        <v>11332</v>
      </c>
      <c r="S216" s="148">
        <v>2093</v>
      </c>
      <c r="T216" s="19">
        <v>4.5999999999999999E-2</v>
      </c>
      <c r="U216" s="53">
        <v>19657.156549353978</v>
      </c>
    </row>
    <row r="217" spans="1:21">
      <c r="A217" s="13" t="s">
        <v>153</v>
      </c>
      <c r="B217" s="14" t="s">
        <v>78</v>
      </c>
      <c r="C217" s="14">
        <v>2015</v>
      </c>
      <c r="D217" s="14" t="s">
        <v>104</v>
      </c>
      <c r="E217" s="66">
        <f>AVERAGE(Every_Mth!G2518,Every_Mth!G2577,Every_Mth!G2636,Every_Mth!G2695,Every_Mth!G2754,Every_Mth!G2813,Every_Mth!G2872,Every_Mth!G2931,Every_Mth!G2990,Every_Mth!G3049,Every_Mth!G3108,Every_Mth!G3167)</f>
        <v>4321.583333333333</v>
      </c>
      <c r="F217" s="66">
        <f>AVERAGE(Every_Mth!G2164,Every_Mth!G2223,Every_Mth!G2282,Every_Mth!G2341,Every_Mth!G2400,Every_Mth!G2459,Every_Mth!G2518,Every_Mth!G2577,Every_Mth!G2636,Every_Mth!G2695,Every_Mth!G2754,Every_Mth!G2813)</f>
        <v>4271</v>
      </c>
      <c r="G217" s="66">
        <f>AVERAGE(Every_Mth!H2518,Every_Mth!H2577,Every_Mth!H2636,Every_Mth!H2695,Every_Mth!H2754,Every_Mth!H2813,Every_Mth!H2872,Every_Mth!H2931,Every_Mth!H2990,Every_Mth!H3049,Every_Mth!H3108,Every_Mth!H3167)</f>
        <v>7759.916666666667</v>
      </c>
      <c r="H217" s="66">
        <f>AVERAGE(Every_Mth!H2164,Every_Mth!H2223,Every_Mth!H2282,Every_Mth!H2341,Every_Mth!H2400,Every_Mth!H2459,Every_Mth!H2518,Every_Mth!H2577,Every_Mth!H2636,Every_Mth!H2695,Every_Mth!H2754,Every_Mth!H2813)</f>
        <v>7736.583333333333</v>
      </c>
      <c r="I217" s="66">
        <v>813</v>
      </c>
      <c r="J217" s="66">
        <v>3576</v>
      </c>
      <c r="K217" s="66">
        <v>182</v>
      </c>
      <c r="L217" s="66">
        <v>364</v>
      </c>
      <c r="M217" s="66"/>
      <c r="N217" s="42"/>
      <c r="O217" s="148">
        <v>98190</v>
      </c>
      <c r="P217" s="148">
        <v>33078</v>
      </c>
      <c r="Q217" s="148">
        <v>16697</v>
      </c>
      <c r="R217" s="148">
        <v>1252</v>
      </c>
      <c r="S217" s="148">
        <v>1806</v>
      </c>
      <c r="T217" s="19">
        <v>5.5E-2</v>
      </c>
      <c r="U217" s="53">
        <v>18076.102852228705</v>
      </c>
    </row>
    <row r="218" spans="1:21">
      <c r="A218" s="13" t="s">
        <v>154</v>
      </c>
      <c r="B218" s="14" t="s">
        <v>77</v>
      </c>
      <c r="C218" s="14">
        <v>2015</v>
      </c>
      <c r="D218" s="14" t="s">
        <v>104</v>
      </c>
      <c r="E218" s="66">
        <f>AVERAGE(Every_Mth!G2519,Every_Mth!G2578,Every_Mth!G2637,Every_Mth!G2696,Every_Mth!G2755,Every_Mth!G2814,Every_Mth!G2873,Every_Mth!G2932,Every_Mth!G2991,Every_Mth!G3050,Every_Mth!G3109,Every_Mth!G3168)</f>
        <v>124134.75</v>
      </c>
      <c r="F218" s="66">
        <f>AVERAGE(Every_Mth!G2165,Every_Mth!G2224,Every_Mth!G2283,Every_Mth!G2342,Every_Mth!G2401,Every_Mth!G2460,Every_Mth!G2519,Every_Mth!G2578,Every_Mth!G2637,Every_Mth!G2696,Every_Mth!G2755,Every_Mth!G2814)</f>
        <v>122873.5</v>
      </c>
      <c r="G218" s="66">
        <f>AVERAGE(Every_Mth!H2519,Every_Mth!H2578,Every_Mth!H2637,Every_Mth!H2696,Every_Mth!H2755,Every_Mth!H2814,Every_Mth!H2873,Every_Mth!H2932,Every_Mth!H2991,Every_Mth!H3050,Every_Mth!H3109,Every_Mth!H3168)</f>
        <v>257279.66666666666</v>
      </c>
      <c r="H218" s="66">
        <f>AVERAGE(Every_Mth!H2165,Every_Mth!H2224,Every_Mth!H2283,Every_Mth!H2342,Every_Mth!H2401,Every_Mth!H2460,Every_Mth!H2519,Every_Mth!H2578,Every_Mth!H2637,Every_Mth!H2696,Every_Mth!H2755,Every_Mth!H2814)</f>
        <v>256994.91666666666</v>
      </c>
      <c r="I218" s="66">
        <v>22825</v>
      </c>
      <c r="J218" s="66">
        <v>165520</v>
      </c>
      <c r="K218" s="66">
        <v>31211</v>
      </c>
      <c r="L218" s="66">
        <v>137793</v>
      </c>
      <c r="M218" s="66"/>
      <c r="N218" s="42"/>
      <c r="O218" s="148">
        <v>3161218</v>
      </c>
      <c r="P218" s="148">
        <v>604466</v>
      </c>
      <c r="Q218" s="148">
        <v>728580</v>
      </c>
      <c r="R218" s="148">
        <v>331979</v>
      </c>
      <c r="S218" s="148">
        <v>68296</v>
      </c>
      <c r="T218" s="19">
        <v>4.4999999999999998E-2</v>
      </c>
      <c r="U218" s="53">
        <v>420793.16996716603</v>
      </c>
    </row>
    <row r="219" spans="1:21">
      <c r="A219" s="13" t="s">
        <v>155</v>
      </c>
      <c r="B219" s="14" t="s">
        <v>77</v>
      </c>
      <c r="C219" s="14">
        <v>2015</v>
      </c>
      <c r="D219" s="14" t="s">
        <v>104</v>
      </c>
      <c r="E219" s="66">
        <f>AVERAGE(Every_Mth!G2520,Every_Mth!G2579,Every_Mth!G2638,Every_Mth!G2697,Every_Mth!G2756,Every_Mth!G2815,Every_Mth!G2874,Every_Mth!G2933,Every_Mth!G2992,Every_Mth!G3051,Every_Mth!G3110,Every_Mth!G3169)</f>
        <v>9371.4166666666661</v>
      </c>
      <c r="F219" s="66">
        <f>AVERAGE(Every_Mth!G2166,Every_Mth!G2225,Every_Mth!G2284,Every_Mth!G2343,Every_Mth!G2402,Every_Mth!G2461,Every_Mth!G2520,Every_Mth!G2579,Every_Mth!G2638,Every_Mth!G2697,Every_Mth!G2756,Every_Mth!G2815)</f>
        <v>9394.0833333333339</v>
      </c>
      <c r="G219" s="66">
        <f>AVERAGE(Every_Mth!H2520,Every_Mth!H2579,Every_Mth!H2638,Every_Mth!H2697,Every_Mth!H2756,Every_Mth!H2815,Every_Mth!H2874,Every_Mth!H2933,Every_Mth!H2992,Every_Mth!H3051,Every_Mth!H3110,Every_Mth!H3169)</f>
        <v>17996.5</v>
      </c>
      <c r="H219" s="66">
        <f>AVERAGE(Every_Mth!H2166,Every_Mth!H2225,Every_Mth!H2284,Every_Mth!H2343,Every_Mth!H2402,Every_Mth!H2461,Every_Mth!H2520,Every_Mth!H2579,Every_Mth!H2638,Every_Mth!H2697,Every_Mth!H2756,Every_Mth!H2815)</f>
        <v>18227.416666666668</v>
      </c>
      <c r="I219" s="66">
        <v>1857</v>
      </c>
      <c r="J219" s="66">
        <v>9829</v>
      </c>
      <c r="K219" s="66">
        <v>766</v>
      </c>
      <c r="L219" s="66">
        <v>2411</v>
      </c>
      <c r="M219" s="66"/>
      <c r="N219" s="42"/>
      <c r="O219" s="148">
        <v>370738</v>
      </c>
      <c r="P219" s="148">
        <v>92963</v>
      </c>
      <c r="Q219" s="148">
        <v>78707</v>
      </c>
      <c r="R219" s="148">
        <v>9998</v>
      </c>
      <c r="S219" s="148">
        <v>5127</v>
      </c>
      <c r="T219" s="19">
        <v>0.05</v>
      </c>
      <c r="U219" s="53">
        <v>38477.516081597299</v>
      </c>
    </row>
    <row r="220" spans="1:21">
      <c r="A220" s="13" t="s">
        <v>156</v>
      </c>
      <c r="B220" s="14" t="s">
        <v>78</v>
      </c>
      <c r="C220" s="14">
        <v>2015</v>
      </c>
      <c r="D220" s="14" t="s">
        <v>104</v>
      </c>
      <c r="E220" s="66">
        <f>AVERAGE(Every_Mth!G2521,Every_Mth!G2580,Every_Mth!G2639,Every_Mth!G2698,Every_Mth!G2757,Every_Mth!G2816,Every_Mth!G2875,Every_Mth!G2934,Every_Mth!G2993,Every_Mth!G3052,Every_Mth!G3111,Every_Mth!G3170)</f>
        <v>1139.1666666666667</v>
      </c>
      <c r="F220" s="66">
        <f>AVERAGE(Every_Mth!G2167,Every_Mth!G2226,Every_Mth!G2285,Every_Mth!G2344,Every_Mth!G2403,Every_Mth!G2462,Every_Mth!G2521,Every_Mth!G2580,Every_Mth!G2639,Every_Mth!G2698,Every_Mth!G2757,Every_Mth!G2816)</f>
        <v>1094.6666666666667</v>
      </c>
      <c r="G220" s="66">
        <f>AVERAGE(Every_Mth!H2521,Every_Mth!H2580,Every_Mth!H2639,Every_Mth!H2698,Every_Mth!H2757,Every_Mth!H2816,Every_Mth!H2875,Every_Mth!H2934,Every_Mth!H2993,Every_Mth!H3052,Every_Mth!H3111,Every_Mth!H3170)</f>
        <v>2124.75</v>
      </c>
      <c r="H220" s="66">
        <f>AVERAGE(Every_Mth!H2167,Every_Mth!H2226,Every_Mth!H2285,Every_Mth!H2344,Every_Mth!H2403,Every_Mth!H2462,Every_Mth!H2521,Every_Mth!H2580,Every_Mth!H2639,Every_Mth!H2698,Every_Mth!H2757,Every_Mth!H2816)</f>
        <v>2050.25</v>
      </c>
      <c r="I220" s="66">
        <v>160</v>
      </c>
      <c r="J220" s="66">
        <v>961</v>
      </c>
      <c r="K220" s="66">
        <v>51</v>
      </c>
      <c r="L220" s="66">
        <v>53</v>
      </c>
      <c r="M220" s="66"/>
      <c r="N220" s="42"/>
      <c r="O220" s="148">
        <v>19586</v>
      </c>
      <c r="P220" s="148">
        <v>7101</v>
      </c>
      <c r="Q220" s="148">
        <v>3236</v>
      </c>
      <c r="R220" s="148">
        <v>197</v>
      </c>
      <c r="S220" s="148">
        <v>656</v>
      </c>
      <c r="T220" s="19">
        <v>0.10400000000000001</v>
      </c>
      <c r="U220" s="53">
        <v>3447.5723620028475</v>
      </c>
    </row>
    <row r="221" spans="1:21">
      <c r="A221" s="13" t="s">
        <v>157</v>
      </c>
      <c r="B221" s="14" t="s">
        <v>78</v>
      </c>
      <c r="C221" s="14">
        <v>2015</v>
      </c>
      <c r="D221" s="14" t="s">
        <v>104</v>
      </c>
      <c r="E221" s="66">
        <f>AVERAGE(Every_Mth!G2522,Every_Mth!G2581,Every_Mth!G2640,Every_Mth!G2699,Every_Mth!G2758,Every_Mth!G2817,Every_Mth!G2876,Every_Mth!G2935,Every_Mth!G2994,Every_Mth!G3053,Every_Mth!G3112,Every_Mth!G3171)</f>
        <v>130333.58333333333</v>
      </c>
      <c r="F221" s="66">
        <f>AVERAGE(Every_Mth!G2168,Every_Mth!G2227,Every_Mth!G2286,Every_Mth!G2345,Every_Mth!G2404,Every_Mth!G2463,Every_Mth!G2522,Every_Mth!G2581,Every_Mth!G2640,Every_Mth!G2699,Every_Mth!G2758,Every_Mth!G2817)</f>
        <v>129097.25</v>
      </c>
      <c r="G221" s="66">
        <f>AVERAGE(Every_Mth!H2522,Every_Mth!H2581,Every_Mth!H2640,Every_Mth!H2699,Every_Mth!H2758,Every_Mth!H2817,Every_Mth!H2876,Every_Mth!H2935,Every_Mth!H2994,Every_Mth!H3053,Every_Mth!H3112,Every_Mth!H3171)</f>
        <v>293524</v>
      </c>
      <c r="H221" s="66">
        <f>AVERAGE(Every_Mth!H2168,Every_Mth!H2227,Every_Mth!H2286,Every_Mth!H2345,Every_Mth!H2404,Every_Mth!H2463,Every_Mth!H2522,Every_Mth!H2581,Every_Mth!H2640,Every_Mth!H2699,Every_Mth!H2758,Every_Mth!H2817)</f>
        <v>294433.16666666669</v>
      </c>
      <c r="I221" s="66">
        <v>18121</v>
      </c>
      <c r="J221" s="66">
        <v>184930</v>
      </c>
      <c r="K221" s="66">
        <v>17346</v>
      </c>
      <c r="L221" s="66">
        <v>81846</v>
      </c>
      <c r="M221" s="66"/>
      <c r="N221" s="42"/>
      <c r="O221" s="148">
        <v>2329256</v>
      </c>
      <c r="P221" s="148">
        <v>437865</v>
      </c>
      <c r="Q221" s="148">
        <v>599727</v>
      </c>
      <c r="R221" s="148">
        <v>190180</v>
      </c>
      <c r="S221" s="148">
        <v>58059</v>
      </c>
      <c r="T221" s="19">
        <v>6.7000000000000004E-2</v>
      </c>
      <c r="U221" s="53">
        <v>423742.19064784935</v>
      </c>
    </row>
    <row r="222" spans="1:21">
      <c r="A222" s="13" t="s">
        <v>158</v>
      </c>
      <c r="B222" s="14" t="s">
        <v>77</v>
      </c>
      <c r="C222" s="14">
        <v>2015</v>
      </c>
      <c r="D222" s="14" t="s">
        <v>104</v>
      </c>
      <c r="E222" s="66">
        <f>AVERAGE(Every_Mth!G2523,Every_Mth!G2582,Every_Mth!G2641,Every_Mth!G2700,Every_Mth!G2759,Every_Mth!G2818,Every_Mth!G2877,Every_Mth!G2936,Every_Mth!G2995,Every_Mth!G3054,Every_Mth!G3113,Every_Mth!G3172)</f>
        <v>104378.5</v>
      </c>
      <c r="F222" s="66">
        <f>AVERAGE(Every_Mth!G2169,Every_Mth!G2228,Every_Mth!G2287,Every_Mth!G2346,Every_Mth!G2405,Every_Mth!G2464,Every_Mth!G2523,Every_Mth!G2582,Every_Mth!G2641,Every_Mth!G2700,Every_Mth!G2759,Every_Mth!G2818)</f>
        <v>104581.08333333333</v>
      </c>
      <c r="G222" s="66">
        <f>AVERAGE(Every_Mth!H2523,Every_Mth!H2582,Every_Mth!H2641,Every_Mth!H2700,Every_Mth!H2759,Every_Mth!H2818,Every_Mth!H2877,Every_Mth!H2936,Every_Mth!H2995,Every_Mth!H3054,Every_Mth!H3113,Every_Mth!H3172)</f>
        <v>218282.5</v>
      </c>
      <c r="H222" s="66">
        <f>AVERAGE(Every_Mth!H2169,Every_Mth!H2228,Every_Mth!H2287,Every_Mth!H2346,Every_Mth!H2405,Every_Mth!H2464,Every_Mth!H2523,Every_Mth!H2582,Every_Mth!H2641,Every_Mth!H2700,Every_Mth!H2759,Every_Mth!H2818)</f>
        <v>219942.75</v>
      </c>
      <c r="I222" s="66">
        <v>11837</v>
      </c>
      <c r="J222" s="66">
        <v>123044</v>
      </c>
      <c r="K222" s="66">
        <v>10029</v>
      </c>
      <c r="L222" s="66">
        <v>57891</v>
      </c>
      <c r="M222" s="66"/>
      <c r="N222" s="42"/>
      <c r="O222" s="148">
        <v>1489952</v>
      </c>
      <c r="P222" s="148">
        <v>274958</v>
      </c>
      <c r="Q222" s="148">
        <v>360331</v>
      </c>
      <c r="R222" s="148">
        <v>93427</v>
      </c>
      <c r="S222" s="148">
        <v>62730</v>
      </c>
      <c r="T222" s="19">
        <v>0.06</v>
      </c>
      <c r="U222" s="53">
        <v>264162.85269416921</v>
      </c>
    </row>
    <row r="223" spans="1:21">
      <c r="A223" s="13" t="s">
        <v>159</v>
      </c>
      <c r="B223" s="14" t="s">
        <v>78</v>
      </c>
      <c r="C223" s="14">
        <v>2015</v>
      </c>
      <c r="D223" s="14" t="s">
        <v>104</v>
      </c>
      <c r="E223" s="66">
        <f>AVERAGE(Every_Mth!G2524,Every_Mth!G2583,Every_Mth!G2642,Every_Mth!G2701,Every_Mth!G2760,Every_Mth!G2819,Every_Mth!G2878,Every_Mth!G2937,Every_Mth!G2996,Every_Mth!G3055,Every_Mth!G3114,Every_Mth!G3173)</f>
        <v>2669.75</v>
      </c>
      <c r="F223" s="66">
        <f>AVERAGE(Every_Mth!G2170,Every_Mth!G2229,Every_Mth!G2288,Every_Mth!G2347,Every_Mth!G2406,Every_Mth!G2465,Every_Mth!G2524,Every_Mth!G2583,Every_Mth!G2642,Every_Mth!G2701,Every_Mth!G2760,Every_Mth!G2819)</f>
        <v>2722.5</v>
      </c>
      <c r="G223" s="66">
        <f>AVERAGE(Every_Mth!H2524,Every_Mth!H2583,Every_Mth!H2642,Every_Mth!H2701,Every_Mth!H2760,Every_Mth!H2819,Every_Mth!H2878,Every_Mth!H2937,Every_Mth!H2996,Every_Mth!H3055,Every_Mth!H3114,Every_Mth!H3173)</f>
        <v>5917.75</v>
      </c>
      <c r="H223" s="66">
        <f>AVERAGE(Every_Mth!H2170,Every_Mth!H2229,Every_Mth!H2288,Every_Mth!H2347,Every_Mth!H2406,Every_Mth!H2465,Every_Mth!H2524,Every_Mth!H2583,Every_Mth!H2642,Every_Mth!H2701,Every_Mth!H2760,Every_Mth!H2819)</f>
        <v>6089.333333333333</v>
      </c>
      <c r="I223" s="66">
        <v>367</v>
      </c>
      <c r="J223" s="66">
        <v>4065</v>
      </c>
      <c r="K223" s="66">
        <v>505</v>
      </c>
      <c r="L223" s="66">
        <v>2281</v>
      </c>
      <c r="M223" s="66"/>
      <c r="N223" s="42"/>
      <c r="O223" s="148">
        <v>57584</v>
      </c>
      <c r="P223" s="148">
        <v>10257</v>
      </c>
      <c r="Q223" s="148">
        <v>14800</v>
      </c>
      <c r="R223" s="148">
        <v>5268</v>
      </c>
      <c r="S223" s="148">
        <v>900</v>
      </c>
      <c r="T223" s="19">
        <v>7.5999999999999998E-2</v>
      </c>
      <c r="U223" s="53">
        <v>7772.2114419793561</v>
      </c>
    </row>
    <row r="224" spans="1:21">
      <c r="A224" s="13" t="s">
        <v>160</v>
      </c>
      <c r="B224" s="14" t="s">
        <v>78</v>
      </c>
      <c r="C224" s="14">
        <v>2015</v>
      </c>
      <c r="D224" s="14" t="s">
        <v>104</v>
      </c>
      <c r="E224" s="66">
        <f>AVERAGE(Every_Mth!G2525,Every_Mth!G2584,Every_Mth!G2643,Every_Mth!G2702,Every_Mth!G2761,Every_Mth!G2820,Every_Mth!G2879,Every_Mth!G2938,Every_Mth!G2997,Every_Mth!G3056,Every_Mth!G3115,Every_Mth!G3174)</f>
        <v>180992.08333333334</v>
      </c>
      <c r="F224" s="66">
        <f>AVERAGE(Every_Mth!G2171,Every_Mth!G2230,Every_Mth!G2289,Every_Mth!G2348,Every_Mth!G2407,Every_Mth!G2466,Every_Mth!G2525,Every_Mth!G2584,Every_Mth!G2643,Every_Mth!G2702,Every_Mth!G2761,Every_Mth!G2820)</f>
        <v>180278.83333333334</v>
      </c>
      <c r="G224" s="66">
        <f>AVERAGE(Every_Mth!H2525,Every_Mth!H2584,Every_Mth!H2643,Every_Mth!H2702,Every_Mth!H2761,Every_Mth!H2820,Every_Mth!H2879,Every_Mth!H2938,Every_Mth!H2997,Every_Mth!H3056,Every_Mth!H3115,Every_Mth!H3174)</f>
        <v>398783.58333333331</v>
      </c>
      <c r="H224" s="66">
        <f>AVERAGE(Every_Mth!H2171,Every_Mth!H2230,Every_Mth!H2289,Every_Mth!H2348,Every_Mth!H2407,Every_Mth!H2466,Every_Mth!H2525,Every_Mth!H2584,Every_Mth!H2643,Every_Mth!H2702,Every_Mth!H2761,Every_Mth!H2820)</f>
        <v>401294.33333333331</v>
      </c>
      <c r="I224" s="66">
        <v>22887</v>
      </c>
      <c r="J224" s="66">
        <v>234835</v>
      </c>
      <c r="K224" s="66">
        <v>20761</v>
      </c>
      <c r="L224" s="66">
        <v>85947</v>
      </c>
      <c r="M224" s="66"/>
      <c r="N224" s="42"/>
      <c r="O224" s="148">
        <v>2129851</v>
      </c>
      <c r="P224" s="148">
        <v>332066</v>
      </c>
      <c r="Q224" s="148">
        <v>579387</v>
      </c>
      <c r="R224" s="148">
        <v>168647</v>
      </c>
      <c r="S224" s="148">
        <v>68072</v>
      </c>
      <c r="T224" s="19">
        <v>6.5000000000000002E-2</v>
      </c>
      <c r="U224" s="53">
        <v>433056.80317530752</v>
      </c>
    </row>
    <row r="225" spans="1:21">
      <c r="A225" s="13" t="s">
        <v>161</v>
      </c>
      <c r="B225" s="14" t="s">
        <v>77</v>
      </c>
      <c r="C225" s="14">
        <v>2015</v>
      </c>
      <c r="D225" s="14" t="s">
        <v>104</v>
      </c>
      <c r="E225" s="66">
        <f>AVERAGE(Every_Mth!G2526,Every_Mth!G2585,Every_Mth!G2644,Every_Mth!G2703,Every_Mth!G2762,Every_Mth!G2821,Every_Mth!G2880,Every_Mth!G2939,Every_Mth!G2998,Every_Mth!G3057,Every_Mth!G3116,Every_Mth!G3175)</f>
        <v>143570.75</v>
      </c>
      <c r="F225" s="66">
        <f>AVERAGE(Every_Mth!G2172,Every_Mth!G2231,Every_Mth!G2290,Every_Mth!G2349,Every_Mth!G2408,Every_Mth!G2467,Every_Mth!G2526,Every_Mth!G2585,Every_Mth!G2644,Every_Mth!G2703,Every_Mth!G2762,Every_Mth!G2821)</f>
        <v>142648</v>
      </c>
      <c r="G225" s="66">
        <f>AVERAGE(Every_Mth!H2526,Every_Mth!H2585,Every_Mth!H2644,Every_Mth!H2703,Every_Mth!H2762,Every_Mth!H2821,Every_Mth!H2880,Every_Mth!H2939,Every_Mth!H2998,Every_Mth!H3057,Every_Mth!H3116,Every_Mth!H3175)</f>
        <v>290731.08333333331</v>
      </c>
      <c r="H225" s="66">
        <f>AVERAGE(Every_Mth!H2172,Every_Mth!H2231,Every_Mth!H2290,Every_Mth!H2349,Every_Mth!H2408,Every_Mth!H2467,Every_Mth!H2526,Every_Mth!H2585,Every_Mth!H2644,Every_Mth!H2703,Every_Mth!H2762,Every_Mth!H2821)</f>
        <v>291172.5</v>
      </c>
      <c r="I225" s="66">
        <v>25885</v>
      </c>
      <c r="J225" s="66">
        <v>168267</v>
      </c>
      <c r="K225" s="66">
        <v>17078</v>
      </c>
      <c r="L225" s="66">
        <v>123936</v>
      </c>
      <c r="M225" s="66"/>
      <c r="N225" s="42"/>
      <c r="O225" s="148">
        <v>3275084</v>
      </c>
      <c r="P225" s="148">
        <v>613778</v>
      </c>
      <c r="Q225" s="148">
        <v>772594</v>
      </c>
      <c r="R225" s="148">
        <v>231525</v>
      </c>
      <c r="S225" s="148">
        <v>76341</v>
      </c>
      <c r="T225" s="19">
        <v>5.2000000000000005E-2</v>
      </c>
      <c r="U225" s="53">
        <v>508224.43482990994</v>
      </c>
    </row>
    <row r="226" spans="1:21">
      <c r="A226" s="13" t="s">
        <v>162</v>
      </c>
      <c r="B226" s="14" t="s">
        <v>77</v>
      </c>
      <c r="C226" s="14">
        <v>2015</v>
      </c>
      <c r="D226" s="14" t="s">
        <v>104</v>
      </c>
      <c r="E226" s="66">
        <f>AVERAGE(Every_Mth!G2527,Every_Mth!G2586,Every_Mth!G2645,Every_Mth!G2704,Every_Mth!G2763,Every_Mth!G2822,Every_Mth!G2881,Every_Mth!G2940,Every_Mth!G2999,Every_Mth!G3058,Every_Mth!G3117,Every_Mth!G3176)</f>
        <v>34645.166666666664</v>
      </c>
      <c r="F226" s="66">
        <f>AVERAGE(Every_Mth!G2173,Every_Mth!G2232,Every_Mth!G2291,Every_Mth!G2350,Every_Mth!G2409,Every_Mth!G2468,Every_Mth!G2527,Every_Mth!G2586,Every_Mth!G2645,Every_Mth!G2704,Every_Mth!G2763,Every_Mth!G2822)</f>
        <v>33996.75</v>
      </c>
      <c r="G226" s="66">
        <f>AVERAGE(Every_Mth!H2527,Every_Mth!H2586,Every_Mth!H2645,Every_Mth!H2704,Every_Mth!H2763,Every_Mth!H2822,Every_Mth!H2881,Every_Mth!H2940,Every_Mth!H2999,Every_Mth!H3058,Every_Mth!H3117,Every_Mth!H3176)</f>
        <v>52732.166666666664</v>
      </c>
      <c r="H226" s="66">
        <f>AVERAGE(Every_Mth!H2173,Every_Mth!H2232,Every_Mth!H2291,Every_Mth!H2350,Every_Mth!H2409,Every_Mth!H2468,Every_Mth!H2527,Every_Mth!H2586,Every_Mth!H2645,Every_Mth!H2704,Every_Mth!H2763,Every_Mth!H2822)</f>
        <v>52042.25</v>
      </c>
      <c r="I226" s="66">
        <v>8552</v>
      </c>
      <c r="J226" s="66">
        <v>23126</v>
      </c>
      <c r="K226" s="66">
        <v>4486</v>
      </c>
      <c r="L226" s="66">
        <v>26371</v>
      </c>
      <c r="M226" s="66"/>
      <c r="N226" s="42"/>
      <c r="O226" s="148">
        <v>863108</v>
      </c>
      <c r="P226" s="148">
        <v>183363</v>
      </c>
      <c r="Q226" s="148">
        <v>121514</v>
      </c>
      <c r="R226" s="148">
        <v>100767</v>
      </c>
      <c r="S226" s="148">
        <v>37327</v>
      </c>
      <c r="T226" s="19">
        <v>3.6000000000000004E-2</v>
      </c>
      <c r="U226" s="53">
        <v>102650.87358145542</v>
      </c>
    </row>
    <row r="227" spans="1:21">
      <c r="A227" s="13" t="s">
        <v>163</v>
      </c>
      <c r="B227" s="14" t="s">
        <v>78</v>
      </c>
      <c r="C227" s="14">
        <v>2015</v>
      </c>
      <c r="D227" s="14" t="s">
        <v>104</v>
      </c>
      <c r="E227" s="66">
        <f>AVERAGE(Every_Mth!G2528,Every_Mth!G2587,Every_Mth!G2646,Every_Mth!G2705,Every_Mth!G2764,Every_Mth!G2823,Every_Mth!G2882,Every_Mth!G2941,Every_Mth!G3000,Every_Mth!G3059,Every_Mth!G3118,Every_Mth!G3177)</f>
        <v>52846.75</v>
      </c>
      <c r="F227" s="66">
        <f>AVERAGE(Every_Mth!G2174,Every_Mth!G2233,Every_Mth!G2292,Every_Mth!G2351,Every_Mth!G2410,Every_Mth!G2469,Every_Mth!G2528,Every_Mth!G2587,Every_Mth!G2646,Every_Mth!G2705,Every_Mth!G2764,Every_Mth!G2823)</f>
        <v>52985</v>
      </c>
      <c r="G227" s="66">
        <f>AVERAGE(Every_Mth!H2528,Every_Mth!H2587,Every_Mth!H2646,Every_Mth!H2705,Every_Mth!H2764,Every_Mth!H2823,Every_Mth!H2882,Every_Mth!H2941,Every_Mth!H3000,Every_Mth!H3059,Every_Mth!H3118,Every_Mth!H3177)</f>
        <v>119722.66666666667</v>
      </c>
      <c r="H227" s="66">
        <f>AVERAGE(Every_Mth!H2174,Every_Mth!H2233,Every_Mth!H2292,Every_Mth!H2351,Every_Mth!H2410,Every_Mth!H2469,Every_Mth!H2528,Every_Mth!H2587,Every_Mth!H2646,Every_Mth!H2705,Every_Mth!H2764,Every_Mth!H2823)</f>
        <v>121333.58333333333</v>
      </c>
      <c r="I227" s="66">
        <v>6110</v>
      </c>
      <c r="J227" s="66">
        <v>74545</v>
      </c>
      <c r="K227" s="66">
        <v>7330</v>
      </c>
      <c r="L227" s="66">
        <v>28986</v>
      </c>
      <c r="M227" s="66"/>
      <c r="N227" s="42"/>
      <c r="O227" s="148">
        <v>727547</v>
      </c>
      <c r="P227" s="148">
        <v>123054</v>
      </c>
      <c r="Q227" s="148">
        <v>198377</v>
      </c>
      <c r="R227" s="148">
        <v>63826</v>
      </c>
      <c r="S227" s="148">
        <v>27357</v>
      </c>
      <c r="T227" s="19">
        <v>8.900000000000001E-2</v>
      </c>
      <c r="U227" s="53">
        <v>131235.16986197117</v>
      </c>
    </row>
    <row r="228" spans="1:21">
      <c r="A228" s="13" t="s">
        <v>164</v>
      </c>
      <c r="B228" s="14" t="s">
        <v>77</v>
      </c>
      <c r="C228" s="14">
        <v>2015</v>
      </c>
      <c r="D228" s="14" t="s">
        <v>104</v>
      </c>
      <c r="E228" s="66">
        <f>AVERAGE(Every_Mth!G2529,Every_Mth!G2588,Every_Mth!G2647,Every_Mth!G2706,Every_Mth!G2765,Every_Mth!G2824,Every_Mth!G2883,Every_Mth!G2942,Every_Mth!G3001,Every_Mth!G3060,Every_Mth!G3119,Every_Mth!G3178)</f>
        <v>10103.916666666666</v>
      </c>
      <c r="F228" s="66">
        <f>AVERAGE(Every_Mth!G2175,Every_Mth!G2234,Every_Mth!G2293,Every_Mth!G2352,Every_Mth!G2411,Every_Mth!G2470,Every_Mth!G2529,Every_Mth!G2588,Every_Mth!G2647,Every_Mth!G2706,Every_Mth!G2765,Every_Mth!G2824)</f>
        <v>10032.166666666666</v>
      </c>
      <c r="G228" s="66">
        <f>AVERAGE(Every_Mth!H2529,Every_Mth!H2588,Every_Mth!H2647,Every_Mth!H2706,Every_Mth!H2765,Every_Mth!H2824,Every_Mth!H2883,Every_Mth!H2942,Every_Mth!H3001,Every_Mth!H3060,Every_Mth!H3119,Every_Mth!H3178)</f>
        <v>18587.166666666668</v>
      </c>
      <c r="H228" s="66">
        <f>AVERAGE(Every_Mth!H2175,Every_Mth!H2234,Every_Mth!H2293,Every_Mth!H2352,Every_Mth!H2411,Every_Mth!H2470,Every_Mth!H2529,Every_Mth!H2588,Every_Mth!H2647,Every_Mth!H2706,Every_Mth!H2765,Every_Mth!H2824)</f>
        <v>18597.833333333332</v>
      </c>
      <c r="I228" s="66">
        <v>1754</v>
      </c>
      <c r="J228" s="66">
        <v>10311</v>
      </c>
      <c r="K228" s="66">
        <v>1255</v>
      </c>
      <c r="L228" s="66">
        <v>4211</v>
      </c>
      <c r="M228" s="66"/>
      <c r="N228" s="42"/>
      <c r="O228" s="148">
        <v>276844</v>
      </c>
      <c r="P228" s="148">
        <v>73091</v>
      </c>
      <c r="Q228" s="148">
        <v>49981</v>
      </c>
      <c r="R228" s="148">
        <v>10271</v>
      </c>
      <c r="S228" s="148">
        <v>4209</v>
      </c>
      <c r="T228" s="19">
        <v>4.5999999999999999E-2</v>
      </c>
      <c r="U228" s="53">
        <v>45501.527627105723</v>
      </c>
    </row>
    <row r="229" spans="1:21">
      <c r="A229" s="13" t="s">
        <v>165</v>
      </c>
      <c r="B229" s="14" t="s">
        <v>77</v>
      </c>
      <c r="C229" s="14">
        <v>2015</v>
      </c>
      <c r="D229" s="14" t="s">
        <v>104</v>
      </c>
      <c r="E229" s="66">
        <f>AVERAGE(Every_Mth!G2530,Every_Mth!G2589,Every_Mth!G2648,Every_Mth!G2707,Every_Mth!G2766,Every_Mth!G2825,Every_Mth!G2884,Every_Mth!G2943,Every_Mth!G3002,Every_Mth!G3061,Every_Mth!G3120,Every_Mth!G3179)</f>
        <v>15864.666666666666</v>
      </c>
      <c r="F229" s="66">
        <f>AVERAGE(Every_Mth!G2176,Every_Mth!G2235,Every_Mth!G2294,Every_Mth!G2353,Every_Mth!G2412,Every_Mth!G2471,Every_Mth!G2530,Every_Mth!G2589,Every_Mth!G2648,Every_Mth!G2707,Every_Mth!G2766,Every_Mth!G2825)</f>
        <v>16187.833333333334</v>
      </c>
      <c r="G229" s="66">
        <f>AVERAGE(Every_Mth!H2530,Every_Mth!H2589,Every_Mth!H2648,Every_Mth!H2707,Every_Mth!H2766,Every_Mth!H2825,Every_Mth!H2884,Every_Mth!H2943,Every_Mth!H3002,Every_Mth!H3061,Every_Mth!H3120,Every_Mth!H3179)</f>
        <v>30890.583333333332</v>
      </c>
      <c r="H229" s="66">
        <f>AVERAGE(Every_Mth!H2176,Every_Mth!H2235,Every_Mth!H2294,Every_Mth!H2353,Every_Mth!H2412,Every_Mth!H2471,Every_Mth!H2530,Every_Mth!H2589,Every_Mth!H2648,Every_Mth!H2707,Every_Mth!H2766,Every_Mth!H2825)</f>
        <v>31802.583333333332</v>
      </c>
      <c r="I229" s="66">
        <v>4279</v>
      </c>
      <c r="J229" s="66">
        <v>21195</v>
      </c>
      <c r="K229" s="66">
        <v>4575</v>
      </c>
      <c r="L229" s="66">
        <v>17806</v>
      </c>
      <c r="M229" s="66"/>
      <c r="N229" s="42"/>
      <c r="O229" s="148">
        <v>764379</v>
      </c>
      <c r="P229" s="148">
        <v>166867</v>
      </c>
      <c r="Q229" s="148">
        <v>161548</v>
      </c>
      <c r="R229" s="148">
        <v>58320</v>
      </c>
      <c r="S229" s="148">
        <v>10434</v>
      </c>
      <c r="T229" s="19">
        <v>3.4000000000000002E-2</v>
      </c>
      <c r="U229" s="53">
        <v>71863.839026630463</v>
      </c>
    </row>
    <row r="230" spans="1:21">
      <c r="A230" s="13" t="s">
        <v>166</v>
      </c>
      <c r="B230" s="14" t="s">
        <v>77</v>
      </c>
      <c r="C230" s="14">
        <v>2015</v>
      </c>
      <c r="D230" s="14" t="s">
        <v>104</v>
      </c>
      <c r="E230" s="66">
        <f>AVERAGE(Every_Mth!G2531,Every_Mth!G2590,Every_Mth!G2649,Every_Mth!G2708,Every_Mth!G2767,Every_Mth!G2826,Every_Mth!G2885,Every_Mth!G2944,Every_Mth!G3003,Every_Mth!G3062,Every_Mth!G3121,Every_Mth!G3180)</f>
        <v>18243.083333333332</v>
      </c>
      <c r="F230" s="66">
        <f>AVERAGE(Every_Mth!G2177,Every_Mth!G2236,Every_Mth!G2295,Every_Mth!G2354,Every_Mth!G2413,Every_Mth!G2472,Every_Mth!G2531,Every_Mth!G2590,Every_Mth!G2649,Every_Mth!G2708,Every_Mth!G2767,Every_Mth!G2826)</f>
        <v>17377.333333333332</v>
      </c>
      <c r="G230" s="66">
        <f>AVERAGE(Every_Mth!H2531,Every_Mth!H2590,Every_Mth!H2649,Every_Mth!H2708,Every_Mth!H2767,Every_Mth!H2826,Every_Mth!H2885,Every_Mth!H2944,Every_Mth!H3003,Every_Mth!H3062,Every_Mth!H3121,Every_Mth!H3180)</f>
        <v>38409</v>
      </c>
      <c r="H230" s="66">
        <f>AVERAGE(Every_Mth!H2177,Every_Mth!H2236,Every_Mth!H2295,Every_Mth!H2354,Every_Mth!H2413,Every_Mth!H2472,Every_Mth!H2531,Every_Mth!H2590,Every_Mth!H2649,Every_Mth!H2708,Every_Mth!H2767,Every_Mth!H2826)</f>
        <v>37310.083333333336</v>
      </c>
      <c r="I230" s="66">
        <v>2179</v>
      </c>
      <c r="J230" s="66">
        <v>28148</v>
      </c>
      <c r="K230" s="66">
        <v>5590</v>
      </c>
      <c r="L230" s="66">
        <v>19398</v>
      </c>
      <c r="M230" s="66"/>
      <c r="N230" s="42"/>
      <c r="O230" s="148">
        <v>444900</v>
      </c>
      <c r="P230" s="148">
        <v>86387</v>
      </c>
      <c r="Q230" s="148">
        <v>100349</v>
      </c>
      <c r="R230" s="148">
        <v>48492</v>
      </c>
      <c r="S230" s="148">
        <v>8191</v>
      </c>
      <c r="T230" s="19">
        <v>5.2999999999999999E-2</v>
      </c>
      <c r="U230" s="53">
        <v>73516.85468917375</v>
      </c>
    </row>
    <row r="231" spans="1:21">
      <c r="A231" s="13" t="s">
        <v>167</v>
      </c>
      <c r="B231" s="14" t="s">
        <v>77</v>
      </c>
      <c r="C231" s="14">
        <v>2015</v>
      </c>
      <c r="D231" s="14" t="s">
        <v>104</v>
      </c>
      <c r="E231" s="66">
        <f>AVERAGE(Every_Mth!G2532,Every_Mth!G2591,Every_Mth!G2650,Every_Mth!G2709,Every_Mth!G2768,Every_Mth!G2827,Every_Mth!G2886,Every_Mth!G2945,Every_Mth!G3004,Every_Mth!G3063,Every_Mth!G3122,Every_Mth!G3181)</f>
        <v>54386.916666666664</v>
      </c>
      <c r="F231" s="66">
        <f>AVERAGE(Every_Mth!G2178,Every_Mth!G2237,Every_Mth!G2296,Every_Mth!G2355,Every_Mth!G2414,Every_Mth!G2473,Every_Mth!G2532,Every_Mth!G2591,Every_Mth!G2650,Every_Mth!G2709,Every_Mth!G2768,Every_Mth!G2827)</f>
        <v>55268.5</v>
      </c>
      <c r="G231" s="66">
        <f>AVERAGE(Every_Mth!H2532,Every_Mth!H2591,Every_Mth!H2650,Every_Mth!H2709,Every_Mth!H2768,Every_Mth!H2827,Every_Mth!H2886,Every_Mth!H2945,Every_Mth!H3004,Every_Mth!H3063,Every_Mth!H3122,Every_Mth!H3181)</f>
        <v>107604.08333333333</v>
      </c>
      <c r="H231" s="66">
        <f>AVERAGE(Every_Mth!H2178,Every_Mth!H2237,Every_Mth!H2296,Every_Mth!H2355,Every_Mth!H2414,Every_Mth!H2473,Every_Mth!H2532,Every_Mth!H2591,Every_Mth!H2650,Every_Mth!H2709,Every_Mth!H2768,Every_Mth!H2827)</f>
        <v>110775.16666666667</v>
      </c>
      <c r="I231" s="66">
        <v>11866</v>
      </c>
      <c r="J231" s="66">
        <v>67584</v>
      </c>
      <c r="K231" s="66">
        <v>12117</v>
      </c>
      <c r="L231" s="66">
        <v>59122</v>
      </c>
      <c r="M231" s="66"/>
      <c r="N231" s="42"/>
      <c r="O231" s="148">
        <v>1915102</v>
      </c>
      <c r="P231" s="148">
        <v>350400</v>
      </c>
      <c r="Q231" s="148">
        <v>442255</v>
      </c>
      <c r="R231" s="148">
        <v>176469</v>
      </c>
      <c r="S231" s="148">
        <v>42694</v>
      </c>
      <c r="T231" s="19">
        <v>4.2000000000000003E-2</v>
      </c>
      <c r="U231" s="53">
        <v>160882.03041679427</v>
      </c>
    </row>
    <row r="232" spans="1:21">
      <c r="A232" s="13" t="s">
        <v>168</v>
      </c>
      <c r="B232" s="14" t="s">
        <v>77</v>
      </c>
      <c r="C232" s="14">
        <v>2015</v>
      </c>
      <c r="D232" s="14" t="s">
        <v>104</v>
      </c>
      <c r="E232" s="66">
        <f>AVERAGE(Every_Mth!G2533,Every_Mth!G2592,Every_Mth!G2651,Every_Mth!G2710,Every_Mth!G2769,Every_Mth!G2828,Every_Mth!G2887,Every_Mth!G2946,Every_Mth!G3005,Every_Mth!G3064,Every_Mth!G3123,Every_Mth!G3182)</f>
        <v>14508.25</v>
      </c>
      <c r="F232" s="66">
        <f>AVERAGE(Every_Mth!G2179,Every_Mth!G2238,Every_Mth!G2297,Every_Mth!G2356,Every_Mth!G2415,Every_Mth!G2474,Every_Mth!G2533,Every_Mth!G2592,Every_Mth!G2651,Every_Mth!G2710,Every_Mth!G2769,Every_Mth!G2828)</f>
        <v>13855.333333333334</v>
      </c>
      <c r="G232" s="66">
        <f>AVERAGE(Every_Mth!H2533,Every_Mth!H2592,Every_Mth!H2651,Every_Mth!H2710,Every_Mth!H2769,Every_Mth!H2828,Every_Mth!H2887,Every_Mth!H2946,Every_Mth!H3005,Every_Mth!H3064,Every_Mth!H3123,Every_Mth!H3182)</f>
        <v>26766.583333333332</v>
      </c>
      <c r="H232" s="66">
        <f>AVERAGE(Every_Mth!H2179,Every_Mth!H2238,Every_Mth!H2297,Every_Mth!H2356,Every_Mth!H2415,Every_Mth!H2474,Every_Mth!H2533,Every_Mth!H2592,Every_Mth!H2651,Every_Mth!H2710,Every_Mth!H2769,Every_Mth!H2828)</f>
        <v>26006.416666666668</v>
      </c>
      <c r="I232" s="66">
        <v>2375</v>
      </c>
      <c r="J232" s="66">
        <v>15311</v>
      </c>
      <c r="K232" s="66">
        <v>2811</v>
      </c>
      <c r="L232" s="66">
        <v>12072</v>
      </c>
      <c r="M232" s="66"/>
      <c r="N232" s="42"/>
      <c r="O232" s="148">
        <v>274697</v>
      </c>
      <c r="P232" s="148">
        <v>58383</v>
      </c>
      <c r="Q232" s="148">
        <v>57881</v>
      </c>
      <c r="R232" s="148">
        <v>21297</v>
      </c>
      <c r="S232" s="148">
        <v>4931</v>
      </c>
      <c r="T232" s="19">
        <v>7.4999999999999997E-2</v>
      </c>
      <c r="U232" s="53">
        <v>44874.516510386777</v>
      </c>
    </row>
    <row r="233" spans="1:21">
      <c r="A233" s="13" t="s">
        <v>169</v>
      </c>
      <c r="B233" s="14" t="s">
        <v>78</v>
      </c>
      <c r="C233" s="14">
        <v>2015</v>
      </c>
      <c r="D233" s="14" t="s">
        <v>104</v>
      </c>
      <c r="E233" s="66">
        <f>AVERAGE(Every_Mth!G2534,Every_Mth!G2593,Every_Mth!G2652,Every_Mth!G2711,Every_Mth!G2770,Every_Mth!G2829,Every_Mth!G2888,Every_Mth!G2947,Every_Mth!G3006,Every_Mth!G3065,Every_Mth!G3124,Every_Mth!G3183)</f>
        <v>13005.083333333334</v>
      </c>
      <c r="F233" s="66">
        <f>AVERAGE(Every_Mth!G2180,Every_Mth!G2239,Every_Mth!G2298,Every_Mth!G2357,Every_Mth!G2416,Every_Mth!G2475,Every_Mth!G2534,Every_Mth!G2593,Every_Mth!G2652,Every_Mth!G2711,Every_Mth!G2770,Every_Mth!G2829)</f>
        <v>13013.5</v>
      </c>
      <c r="G233" s="66">
        <f>AVERAGE(Every_Mth!H2534,Every_Mth!H2593,Every_Mth!H2652,Every_Mth!H2711,Every_Mth!H2770,Every_Mth!H2829,Every_Mth!H2888,Every_Mth!H2947,Every_Mth!H3006,Every_Mth!H3065,Every_Mth!H3124,Every_Mth!H3183)</f>
        <v>24845.833333333332</v>
      </c>
      <c r="H233" s="66">
        <f>AVERAGE(Every_Mth!H2180,Every_Mth!H2239,Every_Mth!H2298,Every_Mth!H2357,Every_Mth!H2416,Every_Mth!H2475,Every_Mth!H2534,Every_Mth!H2593,Every_Mth!H2652,Every_Mth!H2711,Every_Mth!H2770,Every_Mth!H2829)</f>
        <v>25061.833333333332</v>
      </c>
      <c r="I233" s="66">
        <v>1685</v>
      </c>
      <c r="J233" s="66">
        <v>12683</v>
      </c>
      <c r="K233" s="66">
        <v>647</v>
      </c>
      <c r="L233" s="66">
        <v>628</v>
      </c>
      <c r="M233" s="66"/>
      <c r="N233" s="42"/>
      <c r="O233" s="148">
        <v>178777</v>
      </c>
      <c r="P233" s="148">
        <v>47459</v>
      </c>
      <c r="Q233" s="148">
        <v>37929</v>
      </c>
      <c r="R233" s="148">
        <v>2477</v>
      </c>
      <c r="S233" s="148">
        <v>9252</v>
      </c>
      <c r="T233" s="19">
        <v>7.8E-2</v>
      </c>
      <c r="U233" s="53">
        <v>36163.91709251736</v>
      </c>
    </row>
    <row r="234" spans="1:21">
      <c r="A234" s="13" t="s">
        <v>170</v>
      </c>
      <c r="B234" s="14" t="s">
        <v>78</v>
      </c>
      <c r="C234" s="14">
        <v>2015</v>
      </c>
      <c r="D234" s="14" t="s">
        <v>104</v>
      </c>
      <c r="E234" s="66">
        <f>AVERAGE(Every_Mth!G2535,Every_Mth!G2594,Every_Mth!G2653,Every_Mth!G2712,Every_Mth!G2771,Every_Mth!G2830,Every_Mth!G2889,Every_Mth!G2948,Every_Mth!G3007,Every_Mth!G3066,Every_Mth!G3125,Every_Mth!G3184)</f>
        <v>162.66666666666666</v>
      </c>
      <c r="F234" s="66">
        <f>AVERAGE(Every_Mth!G2181,Every_Mth!G2240,Every_Mth!G2299,Every_Mth!G2358,Every_Mth!G2417,Every_Mth!G2476,Every_Mth!G2535,Every_Mth!G2594,Every_Mth!G2653,Every_Mth!G2712,Every_Mth!G2771,Every_Mth!G2830)</f>
        <v>171.5</v>
      </c>
      <c r="G234" s="66">
        <f>AVERAGE(Every_Mth!H2535,Every_Mth!H2594,Every_Mth!H2653,Every_Mth!H2712,Every_Mth!H2771,Every_Mth!H2830,Every_Mth!H2889,Every_Mth!H2948,Every_Mth!H3007,Every_Mth!H3066,Every_Mth!H3125,Every_Mth!H3184)</f>
        <v>290.75</v>
      </c>
      <c r="H234" s="66">
        <f>AVERAGE(Every_Mth!H2181,Every_Mth!H2240,Every_Mth!H2299,Every_Mth!H2358,Every_Mth!H2417,Every_Mth!H2476,Every_Mth!H2535,Every_Mth!H2594,Every_Mth!H2653,Every_Mth!H2712,Every_Mth!H2771,Every_Mth!H2830)</f>
        <v>312.5</v>
      </c>
      <c r="I234" s="66">
        <v>40</v>
      </c>
      <c r="J234" s="66">
        <v>131</v>
      </c>
      <c r="K234" s="66">
        <v>1</v>
      </c>
      <c r="L234" s="66">
        <v>12</v>
      </c>
      <c r="M234" s="66"/>
      <c r="N234" s="42"/>
      <c r="O234" s="148">
        <v>3147</v>
      </c>
      <c r="P234" s="148">
        <v>1199</v>
      </c>
      <c r="Q234" s="148">
        <v>469</v>
      </c>
      <c r="R234" s="148">
        <v>36</v>
      </c>
      <c r="S234" s="148">
        <v>85</v>
      </c>
      <c r="T234" s="19">
        <v>0.09</v>
      </c>
      <c r="U234" s="53">
        <v>517.50934604434076</v>
      </c>
    </row>
    <row r="235" spans="1:21">
      <c r="A235" s="13" t="s">
        <v>171</v>
      </c>
      <c r="B235" s="14" t="s">
        <v>78</v>
      </c>
      <c r="C235" s="14">
        <v>2015</v>
      </c>
      <c r="D235" s="14" t="s">
        <v>104</v>
      </c>
      <c r="E235" s="66">
        <f>AVERAGE(Every_Mth!G2536,Every_Mth!G2595,Every_Mth!G2654,Every_Mth!G2713,Every_Mth!G2772,Every_Mth!G2831,Every_Mth!G2890,Every_Mth!G2949,Every_Mth!G3008,Every_Mth!G3067,Every_Mth!G3126,Every_Mth!G3185)</f>
        <v>3289.6666666666665</v>
      </c>
      <c r="F235" s="66">
        <f>AVERAGE(Every_Mth!G2182,Every_Mth!G2241,Every_Mth!G2300,Every_Mth!G2359,Every_Mth!G2418,Every_Mth!G2477,Every_Mth!G2536,Every_Mth!G2595,Every_Mth!G2654,Every_Mth!G2713,Every_Mth!G2772,Every_Mth!G2831)</f>
        <v>3276.5833333333335</v>
      </c>
      <c r="G235" s="66">
        <f>AVERAGE(Every_Mth!H2536,Every_Mth!H2595,Every_Mth!H2654,Every_Mth!H2713,Every_Mth!H2772,Every_Mth!H2831,Every_Mth!H2890,Every_Mth!H2949,Every_Mth!H3008,Every_Mth!H3067,Every_Mth!H3126,Every_Mth!H3185)</f>
        <v>6998.166666666667</v>
      </c>
      <c r="H235" s="66">
        <f>AVERAGE(Every_Mth!H2182,Every_Mth!H2241,Every_Mth!H2300,Every_Mth!H2359,Every_Mth!H2418,Every_Mth!H2477,Every_Mth!H2536,Every_Mth!H2595,Every_Mth!H2654,Every_Mth!H2713,Every_Mth!H2772,Every_Mth!H2831)</f>
        <v>7053.083333333333</v>
      </c>
      <c r="I235" s="66">
        <v>529</v>
      </c>
      <c r="J235" s="66">
        <v>3571</v>
      </c>
      <c r="K235" s="66">
        <v>150</v>
      </c>
      <c r="L235" s="66">
        <v>270</v>
      </c>
      <c r="M235" s="66"/>
      <c r="N235" s="42"/>
      <c r="O235" s="148">
        <v>44500</v>
      </c>
      <c r="P235" s="148">
        <v>14392</v>
      </c>
      <c r="Q235" s="148">
        <v>8777</v>
      </c>
      <c r="R235" s="148">
        <v>661</v>
      </c>
      <c r="S235" s="148">
        <v>2389</v>
      </c>
      <c r="T235" s="19">
        <v>9.4E-2</v>
      </c>
      <c r="U235" s="53">
        <v>11426.959750526816</v>
      </c>
    </row>
    <row r="236" spans="1:21">
      <c r="A236" s="13" t="s">
        <v>172</v>
      </c>
      <c r="B236" s="14" t="s">
        <v>77</v>
      </c>
      <c r="C236" s="14">
        <v>2015</v>
      </c>
      <c r="D236" s="14" t="s">
        <v>104</v>
      </c>
      <c r="E236" s="66">
        <f>AVERAGE(Every_Mth!G2537,Every_Mth!G2596,Every_Mth!G2655,Every_Mth!G2714,Every_Mth!G2773,Every_Mth!G2832,Every_Mth!G2891,Every_Mth!G2950,Every_Mth!G3009,Every_Mth!G3068,Every_Mth!G3127,Every_Mth!G3186)</f>
        <v>22981.083333333332</v>
      </c>
      <c r="F236" s="66">
        <f>AVERAGE(Every_Mth!G2183,Every_Mth!G2242,Every_Mth!G2301,Every_Mth!G2360,Every_Mth!G2419,Every_Mth!G2478,Every_Mth!G2537,Every_Mth!G2596,Every_Mth!G2655,Every_Mth!G2714,Every_Mth!G2773,Every_Mth!G2832)</f>
        <v>22903.916666666668</v>
      </c>
      <c r="G236" s="66">
        <f>AVERAGE(Every_Mth!H2537,Every_Mth!H2596,Every_Mth!H2655,Every_Mth!H2714,Every_Mth!H2773,Every_Mth!H2832,Every_Mth!H2891,Every_Mth!H2950,Every_Mth!H3009,Every_Mth!H3068,Every_Mth!H3127,Every_Mth!H3186)</f>
        <v>43641.5</v>
      </c>
      <c r="H236" s="66">
        <f>AVERAGE(Every_Mth!H2183,Every_Mth!H2242,Every_Mth!H2301,Every_Mth!H2360,Every_Mth!H2419,Every_Mth!H2478,Every_Mth!H2537,Every_Mth!H2596,Every_Mth!H2655,Every_Mth!H2714,Every_Mth!H2773,Every_Mth!H2832)</f>
        <v>43943.416666666664</v>
      </c>
      <c r="I236" s="66">
        <v>3120</v>
      </c>
      <c r="J236" s="66">
        <v>25381</v>
      </c>
      <c r="K236" s="66">
        <v>2573</v>
      </c>
      <c r="L236" s="66">
        <v>8830</v>
      </c>
      <c r="M236" s="66"/>
      <c r="N236" s="42"/>
      <c r="O236" s="148">
        <v>429267</v>
      </c>
      <c r="P236" s="148">
        <v>88191</v>
      </c>
      <c r="Q236" s="148">
        <v>100373</v>
      </c>
      <c r="R236" s="148">
        <v>21251</v>
      </c>
      <c r="S236" s="148">
        <v>11654</v>
      </c>
      <c r="T236" s="19">
        <v>6.0999999999999999E-2</v>
      </c>
      <c r="U236" s="53">
        <v>65104.991393786215</v>
      </c>
    </row>
    <row r="237" spans="1:21">
      <c r="A237" s="13" t="s">
        <v>173</v>
      </c>
      <c r="B237" s="14" t="s">
        <v>77</v>
      </c>
      <c r="C237" s="14">
        <v>2015</v>
      </c>
      <c r="D237" s="14" t="s">
        <v>104</v>
      </c>
      <c r="E237" s="66">
        <f>AVERAGE(Every_Mth!G2538,Every_Mth!G2597,Every_Mth!G2656,Every_Mth!G2715,Every_Mth!G2774,Every_Mth!G2833,Every_Mth!G2892,Every_Mth!G2951,Every_Mth!G3010,Every_Mth!G3069,Every_Mth!G3128,Every_Mth!G3187)</f>
        <v>19731.166666666668</v>
      </c>
      <c r="F237" s="66">
        <f>AVERAGE(Every_Mth!G2184,Every_Mth!G2243,Every_Mth!G2302,Every_Mth!G2361,Every_Mth!G2420,Every_Mth!G2479,Every_Mth!G2538,Every_Mth!G2597,Every_Mth!G2656,Every_Mth!G2715,Every_Mth!G2774,Every_Mth!G2833)</f>
        <v>20042.25</v>
      </c>
      <c r="G237" s="66">
        <f>AVERAGE(Every_Mth!H2538,Every_Mth!H2597,Every_Mth!H2656,Every_Mth!H2715,Every_Mth!H2774,Every_Mth!H2833,Every_Mth!H2892,Every_Mth!H2951,Every_Mth!H3010,Every_Mth!H3069,Every_Mth!H3128,Every_Mth!H3187)</f>
        <v>35204.916666666664</v>
      </c>
      <c r="H237" s="66">
        <f>AVERAGE(Every_Mth!H2184,Every_Mth!H2243,Every_Mth!H2302,Every_Mth!H2361,Every_Mth!H2420,Every_Mth!H2479,Every_Mth!H2538,Every_Mth!H2597,Every_Mth!H2656,Every_Mth!H2715,Every_Mth!H2774,Every_Mth!H2833)</f>
        <v>35963.666666666664</v>
      </c>
      <c r="I237" s="66">
        <v>3870</v>
      </c>
      <c r="J237" s="66">
        <v>21537</v>
      </c>
      <c r="K237" s="66">
        <v>3738</v>
      </c>
      <c r="L237" s="66">
        <v>13316</v>
      </c>
      <c r="M237" s="66"/>
      <c r="N237" s="42"/>
      <c r="O237" s="148">
        <v>501182</v>
      </c>
      <c r="P237" s="148">
        <v>125873</v>
      </c>
      <c r="Q237" s="148">
        <v>99911</v>
      </c>
      <c r="R237" s="148">
        <v>29579</v>
      </c>
      <c r="S237" s="148">
        <v>8388</v>
      </c>
      <c r="T237" s="19">
        <v>4.4999999999999998E-2</v>
      </c>
      <c r="U237" s="53">
        <v>58010.09098079682</v>
      </c>
    </row>
    <row r="238" spans="1:21">
      <c r="A238" s="13" t="s">
        <v>174</v>
      </c>
      <c r="B238" s="14" t="s">
        <v>78</v>
      </c>
      <c r="C238" s="14">
        <v>2015</v>
      </c>
      <c r="D238" s="14" t="s">
        <v>104</v>
      </c>
      <c r="E238" s="66">
        <f>AVERAGE(Every_Mth!G2539,Every_Mth!G2598,Every_Mth!G2657,Every_Mth!G2716,Every_Mth!G2775,Every_Mth!G2834,Every_Mth!G2893,Every_Mth!G2952,Every_Mth!G3011,Every_Mth!G3070,Every_Mth!G3129,Every_Mth!G3188)</f>
        <v>42910.666666666664</v>
      </c>
      <c r="F238" s="66">
        <f>AVERAGE(Every_Mth!G2185,Every_Mth!G2244,Every_Mth!G2303,Every_Mth!G2362,Every_Mth!G2421,Every_Mth!G2480,Every_Mth!G2539,Every_Mth!G2598,Every_Mth!G2657,Every_Mth!G2716,Every_Mth!G2775,Every_Mth!G2834)</f>
        <v>43234.75</v>
      </c>
      <c r="G238" s="66">
        <f>AVERAGE(Every_Mth!H2539,Every_Mth!H2598,Every_Mth!H2657,Every_Mth!H2716,Every_Mth!H2775,Every_Mth!H2834,Every_Mth!H2893,Every_Mth!H2952,Every_Mth!H3011,Every_Mth!H3070,Every_Mth!H3129,Every_Mth!H3188)</f>
        <v>90703.333333333328</v>
      </c>
      <c r="H238" s="66">
        <f>AVERAGE(Every_Mth!H2185,Every_Mth!H2244,Every_Mth!H2303,Every_Mth!H2362,Every_Mth!H2421,Every_Mth!H2480,Every_Mth!H2539,Every_Mth!H2598,Every_Mth!H2657,Every_Mth!H2716,Every_Mth!H2775,Every_Mth!H2834)</f>
        <v>92177.916666666672</v>
      </c>
      <c r="I238" s="66">
        <v>4942</v>
      </c>
      <c r="J238" s="66">
        <v>54880</v>
      </c>
      <c r="K238" s="66">
        <v>5611</v>
      </c>
      <c r="L238" s="66">
        <v>21837</v>
      </c>
      <c r="M238" s="66"/>
      <c r="N238" s="42"/>
      <c r="O238" s="148">
        <v>538372</v>
      </c>
      <c r="P238" s="148">
        <v>93026</v>
      </c>
      <c r="Q238" s="148">
        <v>144320</v>
      </c>
      <c r="R238" s="148">
        <v>48625</v>
      </c>
      <c r="S238" s="148">
        <v>19884</v>
      </c>
      <c r="T238" s="19">
        <v>9.5000000000000001E-2</v>
      </c>
      <c r="U238" s="53">
        <v>105439.64707702218</v>
      </c>
    </row>
    <row r="239" spans="1:21">
      <c r="A239" s="13" t="s">
        <v>175</v>
      </c>
      <c r="B239" s="14" t="s">
        <v>78</v>
      </c>
      <c r="C239" s="14">
        <v>2015</v>
      </c>
      <c r="D239" s="14" t="s">
        <v>104</v>
      </c>
      <c r="E239" s="66">
        <f>AVERAGE(Every_Mth!G2540,Every_Mth!G2599,Every_Mth!G2658,Every_Mth!G2717,Every_Mth!G2776,Every_Mth!G2835,Every_Mth!G2894,Every_Mth!G2953,Every_Mth!G3012,Every_Mth!G3071,Every_Mth!G3130,Every_Mth!G3189)</f>
        <v>5781.916666666667</v>
      </c>
      <c r="F239" s="66">
        <f>AVERAGE(Every_Mth!G2186,Every_Mth!G2245,Every_Mth!G2304,Every_Mth!G2363,Every_Mth!G2422,Every_Mth!G2481,Every_Mth!G2540,Every_Mth!G2599,Every_Mth!G2658,Every_Mth!G2717,Every_Mth!G2776,Every_Mth!G2835)</f>
        <v>5693.5</v>
      </c>
      <c r="G239" s="66">
        <f>AVERAGE(Every_Mth!H2540,Every_Mth!H2599,Every_Mth!H2658,Every_Mth!H2717,Every_Mth!H2776,Every_Mth!H2835,Every_Mth!H2894,Every_Mth!H2953,Every_Mth!H3012,Every_Mth!H3071,Every_Mth!H3130,Every_Mth!H3189)</f>
        <v>13303.583333333334</v>
      </c>
      <c r="H239" s="66">
        <f>AVERAGE(Every_Mth!H2186,Every_Mth!H2245,Every_Mth!H2304,Every_Mth!H2363,Every_Mth!H2422,Every_Mth!H2481,Every_Mth!H2540,Every_Mth!H2599,Every_Mth!H2658,Every_Mth!H2717,Every_Mth!H2776,Every_Mth!H2835)</f>
        <v>13172.416666666666</v>
      </c>
      <c r="I239" s="66">
        <v>644</v>
      </c>
      <c r="J239" s="66">
        <v>8067</v>
      </c>
      <c r="K239" s="66">
        <v>726</v>
      </c>
      <c r="L239" s="66">
        <v>2921</v>
      </c>
      <c r="M239" s="66"/>
      <c r="N239" s="42"/>
      <c r="O239" s="148">
        <v>97618</v>
      </c>
      <c r="P239" s="148">
        <v>19092</v>
      </c>
      <c r="Q239" s="148">
        <v>25208</v>
      </c>
      <c r="R239" s="148">
        <v>8773</v>
      </c>
      <c r="S239" s="148">
        <v>3793</v>
      </c>
      <c r="T239" s="19">
        <v>0.10800000000000001</v>
      </c>
      <c r="U239" s="53">
        <v>22251.185890391582</v>
      </c>
    </row>
    <row r="240" spans="1:21">
      <c r="A240" s="13" t="s">
        <v>176</v>
      </c>
      <c r="B240" s="14" t="s">
        <v>78</v>
      </c>
      <c r="C240" s="14">
        <v>2015</v>
      </c>
      <c r="D240" s="14" t="s">
        <v>104</v>
      </c>
      <c r="E240" s="66">
        <f>AVERAGE(Every_Mth!G2541,Every_Mth!G2600,Every_Mth!G2659,Every_Mth!G2718,Every_Mth!G2777,Every_Mth!G2836,Every_Mth!G2895,Every_Mth!G2954,Every_Mth!G3013,Every_Mth!G3072,Every_Mth!G3131,Every_Mth!G3190)</f>
        <v>4728.916666666667</v>
      </c>
      <c r="F240" s="66">
        <f>AVERAGE(Every_Mth!G2187,Every_Mth!G2246,Every_Mth!G2305,Every_Mth!G2364,Every_Mth!G2423,Every_Mth!G2482,Every_Mth!G2541,Every_Mth!G2600,Every_Mth!G2659,Every_Mth!G2718,Every_Mth!G2777,Every_Mth!G2836)</f>
        <v>4770.833333333333</v>
      </c>
      <c r="G240" s="66">
        <f>AVERAGE(Every_Mth!H2541,Every_Mth!H2600,Every_Mth!H2659,Every_Mth!H2718,Every_Mth!H2777,Every_Mth!H2836,Every_Mth!H2895,Every_Mth!H2954,Every_Mth!H3013,Every_Mth!H3072,Every_Mth!H3131,Every_Mth!H3190)</f>
        <v>10325.583333333334</v>
      </c>
      <c r="H240" s="66">
        <f>AVERAGE(Every_Mth!H2187,Every_Mth!H2246,Every_Mth!H2305,Every_Mth!H2364,Every_Mth!H2423,Every_Mth!H2482,Every_Mth!H2541,Every_Mth!H2600,Every_Mth!H2659,Every_Mth!H2718,Every_Mth!H2777,Every_Mth!H2836)</f>
        <v>10420.583333333334</v>
      </c>
      <c r="I240" s="66">
        <v>616</v>
      </c>
      <c r="J240" s="66">
        <v>6292</v>
      </c>
      <c r="K240" s="66">
        <v>480</v>
      </c>
      <c r="L240" s="66">
        <v>1615</v>
      </c>
      <c r="M240" s="66"/>
      <c r="N240" s="42"/>
      <c r="O240" s="148">
        <v>63970</v>
      </c>
      <c r="P240" s="148">
        <v>15536</v>
      </c>
      <c r="Q240" s="148">
        <v>15464</v>
      </c>
      <c r="R240" s="148">
        <v>2169</v>
      </c>
      <c r="S240" s="148">
        <v>3068</v>
      </c>
      <c r="T240" s="19">
        <v>0.08</v>
      </c>
      <c r="U240" s="53">
        <v>14981.799913806626</v>
      </c>
    </row>
    <row r="241" spans="1:21">
      <c r="A241" s="13" t="s">
        <v>177</v>
      </c>
      <c r="B241" s="14" t="s">
        <v>78</v>
      </c>
      <c r="C241" s="14">
        <v>2015</v>
      </c>
      <c r="D241" s="14" t="s">
        <v>104</v>
      </c>
      <c r="E241" s="66">
        <f>AVERAGE(Every_Mth!G2542,Every_Mth!G2601,Every_Mth!G2660,Every_Mth!G2719,Every_Mth!G2778,Every_Mth!G2837,Every_Mth!G2896,Every_Mth!G2955,Every_Mth!G3014,Every_Mth!G3073,Every_Mth!G3132,Every_Mth!G3191)</f>
        <v>1027.1666666666667</v>
      </c>
      <c r="F241" s="66">
        <f>AVERAGE(Every_Mth!G2188,Every_Mth!G2247,Every_Mth!G2306,Every_Mth!G2365,Every_Mth!G2424,Every_Mth!G2483,Every_Mth!G2542,Every_Mth!G2601,Every_Mth!G2660,Every_Mth!G2719,Every_Mth!G2778,Every_Mth!G2837)</f>
        <v>1020.25</v>
      </c>
      <c r="G241" s="66">
        <f>AVERAGE(Every_Mth!H2542,Every_Mth!H2601,Every_Mth!H2660,Every_Mth!H2719,Every_Mth!H2778,Every_Mth!H2837,Every_Mth!H2896,Every_Mth!H2955,Every_Mth!H3014,Every_Mth!H3073,Every_Mth!H3132,Every_Mth!H3191)</f>
        <v>1815.0833333333333</v>
      </c>
      <c r="H241" s="66">
        <f>AVERAGE(Every_Mth!H2188,Every_Mth!H2247,Every_Mth!H2306,Every_Mth!H2365,Every_Mth!H2424,Every_Mth!H2483,Every_Mth!H2542,Every_Mth!H2601,Every_Mth!H2660,Every_Mth!H2719,Every_Mth!H2778,Every_Mth!H2837)</f>
        <v>1832.25</v>
      </c>
      <c r="I241" s="66">
        <v>148</v>
      </c>
      <c r="J241" s="66">
        <v>825</v>
      </c>
      <c r="K241" s="66">
        <v>39</v>
      </c>
      <c r="L241" s="66">
        <v>9</v>
      </c>
      <c r="M241" s="66"/>
      <c r="N241" s="42"/>
      <c r="O241" s="148">
        <v>13562</v>
      </c>
      <c r="P241" s="148">
        <v>4842</v>
      </c>
      <c r="Q241" s="148">
        <v>2195</v>
      </c>
      <c r="R241" s="148">
        <v>100</v>
      </c>
      <c r="S241" s="148">
        <v>643</v>
      </c>
      <c r="T241" s="19">
        <v>7.8E-2</v>
      </c>
      <c r="U241" s="53">
        <v>3244.6750167680871</v>
      </c>
    </row>
    <row r="242" spans="1:21">
      <c r="A242" s="13" t="s">
        <v>178</v>
      </c>
      <c r="B242" s="14" t="s">
        <v>77</v>
      </c>
      <c r="C242" s="14">
        <v>2015</v>
      </c>
      <c r="D242" s="14" t="s">
        <v>104</v>
      </c>
      <c r="E242" s="66">
        <f>AVERAGE(Every_Mth!G2543,Every_Mth!G2602,Every_Mth!G2661,Every_Mth!G2720,Every_Mth!G2779,Every_Mth!G2838,Every_Mth!G2897,Every_Mth!G2956,Every_Mth!G3015,Every_Mth!G3074,Every_Mth!G3133,Every_Mth!G3192)</f>
        <v>53185.166666666664</v>
      </c>
      <c r="F242" s="66">
        <f>AVERAGE(Every_Mth!G2189,Every_Mth!G2248,Every_Mth!G2307,Every_Mth!G2366,Every_Mth!G2425,Every_Mth!G2484,Every_Mth!G2543,Every_Mth!G2602,Every_Mth!G2661,Every_Mth!G2720,Every_Mth!G2779,Every_Mth!G2838)</f>
        <v>52963.916666666664</v>
      </c>
      <c r="G242" s="66">
        <f>AVERAGE(Every_Mth!H2543,Every_Mth!H2602,Every_Mth!H2661,Every_Mth!H2720,Every_Mth!H2779,Every_Mth!H2838,Every_Mth!H2897,Every_Mth!H2956,Every_Mth!H3015,Every_Mth!H3074,Every_Mth!H3133,Every_Mth!H3192)</f>
        <v>124702.91666666667</v>
      </c>
      <c r="H242" s="66">
        <f>AVERAGE(Every_Mth!H2189,Every_Mth!H2248,Every_Mth!H2307,Every_Mth!H2366,Every_Mth!H2425,Every_Mth!H2484,Every_Mth!H2543,Every_Mth!H2602,Every_Mth!H2661,Every_Mth!H2720,Every_Mth!H2779,Every_Mth!H2838)</f>
        <v>124775.91666666667</v>
      </c>
      <c r="I242" s="66">
        <v>6133</v>
      </c>
      <c r="J242" s="66">
        <v>78672</v>
      </c>
      <c r="K242" s="66">
        <v>8381</v>
      </c>
      <c r="L242" s="66">
        <v>48197</v>
      </c>
      <c r="M242" s="66"/>
      <c r="N242" s="42"/>
      <c r="O242" s="148">
        <v>463291</v>
      </c>
      <c r="P242" s="148">
        <v>71023</v>
      </c>
      <c r="Q242" s="148">
        <v>144018</v>
      </c>
      <c r="R242" s="148">
        <v>58345</v>
      </c>
      <c r="S242" s="148">
        <v>17848</v>
      </c>
      <c r="T242" s="19">
        <v>0.11699999999999999</v>
      </c>
      <c r="U242" s="53">
        <v>136612.71147384617</v>
      </c>
    </row>
    <row r="243" spans="1:21">
      <c r="A243" s="13" t="s">
        <v>179</v>
      </c>
      <c r="B243" s="14" t="s">
        <v>78</v>
      </c>
      <c r="C243" s="14">
        <v>2015</v>
      </c>
      <c r="D243" s="14" t="s">
        <v>104</v>
      </c>
      <c r="E243" s="66">
        <f>AVERAGE(Every_Mth!G2544,Every_Mth!G2603,Every_Mth!G2662,Every_Mth!G2721,Every_Mth!G2780,Every_Mth!G2839,Every_Mth!G2898,Every_Mth!G2957,Every_Mth!G3016,Every_Mth!G3075,Every_Mth!G3134,Every_Mth!G3193)</f>
        <v>3180.25</v>
      </c>
      <c r="F243" s="66">
        <f>AVERAGE(Every_Mth!G2190,Every_Mth!G2249,Every_Mth!G2308,Every_Mth!G2367,Every_Mth!G2426,Every_Mth!G2485,Every_Mth!G2544,Every_Mth!G2603,Every_Mth!G2662,Every_Mth!G2721,Every_Mth!G2780,Every_Mth!G2839)</f>
        <v>3134.8333333333335</v>
      </c>
      <c r="G243" s="66">
        <f>AVERAGE(Every_Mth!H2544,Every_Mth!H2603,Every_Mth!H2662,Every_Mth!H2721,Every_Mth!H2780,Every_Mth!H2839,Every_Mth!H2898,Every_Mth!H2957,Every_Mth!H3016,Every_Mth!H3075,Every_Mth!H3134,Every_Mth!H3193)</f>
        <v>5597.25</v>
      </c>
      <c r="H243" s="66">
        <f>AVERAGE(Every_Mth!H2190,Every_Mth!H2249,Every_Mth!H2308,Every_Mth!H2367,Every_Mth!H2426,Every_Mth!H2485,Every_Mth!H2544,Every_Mth!H2603,Every_Mth!H2662,Every_Mth!H2721,Every_Mth!H2780,Every_Mth!H2839)</f>
        <v>5586.166666666667</v>
      </c>
      <c r="I243" s="66">
        <v>556</v>
      </c>
      <c r="J243" s="66">
        <v>2564</v>
      </c>
      <c r="K243" s="66">
        <v>106</v>
      </c>
      <c r="L243" s="66">
        <v>103</v>
      </c>
      <c r="M243" s="66"/>
      <c r="N243" s="42"/>
      <c r="O243" s="148">
        <v>54525</v>
      </c>
      <c r="P243" s="148">
        <v>18311</v>
      </c>
      <c r="Q243" s="148">
        <v>8920</v>
      </c>
      <c r="R243" s="148">
        <v>577</v>
      </c>
      <c r="S243" s="148">
        <v>1615</v>
      </c>
      <c r="T243" s="19">
        <v>7.0999999999999994E-2</v>
      </c>
      <c r="U243" s="53">
        <v>9026.3750228294939</v>
      </c>
    </row>
    <row r="244" spans="1:21">
      <c r="A244" s="13" t="s">
        <v>180</v>
      </c>
      <c r="B244" s="14" t="s">
        <v>77</v>
      </c>
      <c r="C244" s="14">
        <v>2015</v>
      </c>
      <c r="D244" s="14" t="s">
        <v>104</v>
      </c>
      <c r="E244" s="66">
        <f>AVERAGE(Every_Mth!G2545,Every_Mth!G2604,Every_Mth!G2663,Every_Mth!G2722,Every_Mth!G2781,Every_Mth!G2840,Every_Mth!G2899,Every_Mth!G2958,Every_Mth!G3017,Every_Mth!G3076,Every_Mth!G3135,Every_Mth!G3194)</f>
        <v>37734.583333333336</v>
      </c>
      <c r="F244" s="66">
        <f>AVERAGE(Every_Mth!G2191,Every_Mth!G2250,Every_Mth!G2309,Every_Mth!G2368,Every_Mth!G2427,Every_Mth!G2486,Every_Mth!G2545,Every_Mth!G2604,Every_Mth!G2663,Every_Mth!G2722,Every_Mth!G2781,Every_Mth!G2840)</f>
        <v>37382.666666666664</v>
      </c>
      <c r="G244" s="66">
        <f>AVERAGE(Every_Mth!H2545,Every_Mth!H2604,Every_Mth!H2663,Every_Mth!H2722,Every_Mth!H2781,Every_Mth!H2840,Every_Mth!H2899,Every_Mth!H2958,Every_Mth!H3017,Every_Mth!H3076,Every_Mth!H3135,Every_Mth!H3194)</f>
        <v>76003</v>
      </c>
      <c r="H244" s="66">
        <f>AVERAGE(Every_Mth!H2191,Every_Mth!H2250,Every_Mth!H2309,Every_Mth!H2368,Every_Mth!H2427,Every_Mth!H2486,Every_Mth!H2545,Every_Mth!H2604,Every_Mth!H2663,Every_Mth!H2722,Every_Mth!H2781,Every_Mth!H2840)</f>
        <v>75753.333333333328</v>
      </c>
      <c r="I244" s="66">
        <v>6422</v>
      </c>
      <c r="J244" s="66">
        <v>49069</v>
      </c>
      <c r="K244" s="66">
        <v>7926</v>
      </c>
      <c r="L244" s="66">
        <v>34694</v>
      </c>
      <c r="M244" s="66"/>
      <c r="N244" s="42"/>
      <c r="O244" s="148">
        <v>852013</v>
      </c>
      <c r="P244" s="148">
        <v>170129</v>
      </c>
      <c r="Q244" s="148">
        <v>201282</v>
      </c>
      <c r="R244" s="148">
        <v>85361</v>
      </c>
      <c r="S244" s="148">
        <v>14875</v>
      </c>
      <c r="T244" s="19">
        <v>5.7000000000000002E-2</v>
      </c>
      <c r="U244" s="53">
        <v>91148.771560301699</v>
      </c>
    </row>
    <row r="245" spans="1:21">
      <c r="A245" s="13" t="s">
        <v>181</v>
      </c>
      <c r="B245" s="14" t="s">
        <v>77</v>
      </c>
      <c r="C245" s="14">
        <v>2015</v>
      </c>
      <c r="D245" s="14" t="s">
        <v>104</v>
      </c>
      <c r="E245" s="66">
        <f>AVERAGE(Every_Mth!G2546,Every_Mth!G2605,Every_Mth!G2664,Every_Mth!G2723,Every_Mth!G2782,Every_Mth!G2841,Every_Mth!G2900,Every_Mth!G2959,Every_Mth!G3018,Every_Mth!G3077,Every_Mth!G3136,Every_Mth!G3195)</f>
        <v>10701.333333333334</v>
      </c>
      <c r="F245" s="66">
        <f>AVERAGE(Every_Mth!G2192,Every_Mth!G2251,Every_Mth!G2310,Every_Mth!G2369,Every_Mth!G2428,Every_Mth!G2487,Every_Mth!G2546,Every_Mth!G2605,Every_Mth!G2664,Every_Mth!G2723,Every_Mth!G2782,Every_Mth!G2841)</f>
        <v>10287.666666666666</v>
      </c>
      <c r="G245" s="66">
        <f>AVERAGE(Every_Mth!H2546,Every_Mth!H2605,Every_Mth!H2664,Every_Mth!H2723,Every_Mth!H2782,Every_Mth!H2841,Every_Mth!H2900,Every_Mth!H2959,Every_Mth!H3018,Every_Mth!H3077,Every_Mth!H3136,Every_Mth!H3195)</f>
        <v>21190.416666666668</v>
      </c>
      <c r="H245" s="66">
        <f>AVERAGE(Every_Mth!H2192,Every_Mth!H2251,Every_Mth!H2310,Every_Mth!H2369,Every_Mth!H2428,Every_Mth!H2487,Every_Mth!H2546,Every_Mth!H2605,Every_Mth!H2664,Every_Mth!H2723,Every_Mth!H2782,Every_Mth!H2841)</f>
        <v>20737.083333333332</v>
      </c>
      <c r="I245" s="66">
        <v>1498</v>
      </c>
      <c r="J245" s="66">
        <v>11457</v>
      </c>
      <c r="K245" s="66">
        <v>1015</v>
      </c>
      <c r="L245" s="66">
        <v>6991</v>
      </c>
      <c r="M245" s="66"/>
      <c r="N245" s="42"/>
      <c r="O245" s="148">
        <v>212686</v>
      </c>
      <c r="P245" s="148">
        <v>35269</v>
      </c>
      <c r="Q245" s="148">
        <v>47469</v>
      </c>
      <c r="R245" s="148">
        <v>13104</v>
      </c>
      <c r="S245" s="148">
        <v>5260</v>
      </c>
      <c r="T245" s="19">
        <v>6.4000000000000001E-2</v>
      </c>
      <c r="U245" s="53">
        <v>40868.096933227178</v>
      </c>
    </row>
    <row r="246" spans="1:21">
      <c r="A246" s="13" t="s">
        <v>182</v>
      </c>
      <c r="B246" s="14" t="s">
        <v>78</v>
      </c>
      <c r="C246" s="14">
        <v>2015</v>
      </c>
      <c r="D246" s="14" t="s">
        <v>104</v>
      </c>
      <c r="E246" s="66">
        <f>AVERAGE(Every_Mth!G2547,Every_Mth!G2606,Every_Mth!G2665,Every_Mth!G2724,Every_Mth!G2783,Every_Mth!G2842,Every_Mth!G2901,Every_Mth!G2960,Every_Mth!G3019,Every_Mth!G3078,Every_Mth!G3137,Every_Mth!G3196)</f>
        <v>6318.333333333333</v>
      </c>
      <c r="F246" s="66">
        <f>AVERAGE(Every_Mth!G2193,Every_Mth!G2252,Every_Mth!G2311,Every_Mth!G2370,Every_Mth!G2429,Every_Mth!G2488,Every_Mth!G2547,Every_Mth!G2606,Every_Mth!G2665,Every_Mth!G2724,Every_Mth!G2783,Every_Mth!G2842)</f>
        <v>6250.5</v>
      </c>
      <c r="G246" s="66">
        <f>AVERAGE(Every_Mth!H2547,Every_Mth!H2606,Every_Mth!H2665,Every_Mth!H2724,Every_Mth!H2783,Every_Mth!H2842,Every_Mth!H2901,Every_Mth!H2960,Every_Mth!H3019,Every_Mth!H3078,Every_Mth!H3137,Every_Mth!H3196)</f>
        <v>13632.583333333334</v>
      </c>
      <c r="H246" s="66">
        <f>AVERAGE(Every_Mth!H2193,Every_Mth!H2252,Every_Mth!H2311,Every_Mth!H2370,Every_Mth!H2429,Every_Mth!H2488,Every_Mth!H2547,Every_Mth!H2606,Every_Mth!H2665,Every_Mth!H2724,Every_Mth!H2783,Every_Mth!H2842)</f>
        <v>13590.75</v>
      </c>
      <c r="I246" s="66">
        <v>584</v>
      </c>
      <c r="J246" s="66">
        <v>7563</v>
      </c>
      <c r="K246" s="66">
        <v>524</v>
      </c>
      <c r="L246" s="66">
        <v>1789</v>
      </c>
      <c r="M246" s="66"/>
      <c r="N246" s="42"/>
      <c r="O246" s="148">
        <v>75579</v>
      </c>
      <c r="P246" s="148">
        <v>12715</v>
      </c>
      <c r="Q246" s="148">
        <v>21542</v>
      </c>
      <c r="R246" s="148">
        <v>3808</v>
      </c>
      <c r="S246" s="148">
        <v>3710</v>
      </c>
      <c r="T246" s="19">
        <v>9.1999999999999998E-2</v>
      </c>
      <c r="U246" s="53">
        <v>18760.691225398547</v>
      </c>
    </row>
    <row r="247" spans="1:21">
      <c r="A247" s="56" t="s">
        <v>183</v>
      </c>
      <c r="B247" s="14" t="s">
        <v>66</v>
      </c>
      <c r="C247" s="14">
        <v>2016</v>
      </c>
      <c r="D247" s="14" t="s">
        <v>105</v>
      </c>
      <c r="E247" s="120">
        <v>2032818.4166666667</v>
      </c>
      <c r="F247" s="66">
        <f>AVERAGE(Every_Mth!G2843,Every_Mth!G2902,Every_Mth!G2961,Every_Mth!G3020,Every_Mth!G3079,Every_Mth!G3138,Every_Mth!G3197,Every_Mth!G3256,Every_Mth!G3315,Every_Mth!G3374,Every_Mth!G3433,Every_Mth!G3492)</f>
        <v>2088174.6666666667</v>
      </c>
      <c r="G247" s="120">
        <v>4214482.333333334</v>
      </c>
      <c r="H247" s="66">
        <f>AVERAGE(Every_Mth!H2843,Every_Mth!H2902,Every_Mth!H2961,Every_Mth!H3020,Every_Mth!H3079,Every_Mth!H3138,Every_Mth!H3197,Every_Mth!H3256,Every_Mth!H3315,Every_Mth!H3374,Every_Mth!H3433,Every_Mth!H3492)</f>
        <v>4330996.75</v>
      </c>
      <c r="I247" s="53">
        <v>343349</v>
      </c>
      <c r="J247" s="53">
        <v>2688057</v>
      </c>
      <c r="K247" s="53">
        <v>336878</v>
      </c>
      <c r="L247" s="53">
        <v>1609601</v>
      </c>
      <c r="M247" s="53">
        <v>148957</v>
      </c>
      <c r="N247" s="26"/>
      <c r="O247" s="148">
        <v>39354432</v>
      </c>
      <c r="P247" s="148">
        <v>7672542</v>
      </c>
      <c r="Q247" s="148">
        <v>9197902</v>
      </c>
      <c r="R247" s="148">
        <v>3750777</v>
      </c>
      <c r="S247" s="148">
        <v>1171642</v>
      </c>
      <c r="T247" s="19">
        <v>5.3999999999999999E-2</v>
      </c>
      <c r="U247" s="53">
        <v>6034577.9049400007</v>
      </c>
    </row>
    <row r="248" spans="1:21">
      <c r="A248" s="56" t="s">
        <v>184</v>
      </c>
      <c r="B248" s="14" t="s">
        <v>77</v>
      </c>
      <c r="C248" s="14">
        <v>2016</v>
      </c>
      <c r="D248" s="14" t="s">
        <v>105</v>
      </c>
      <c r="E248" s="120">
        <v>58689.75</v>
      </c>
      <c r="F248" s="66">
        <f>AVERAGE(Every_Mth!G2844,Every_Mth!G2903,Every_Mth!G2962,Every_Mth!G3021,Every_Mth!G3080,Every_Mth!G3139,Every_Mth!G3198,Every_Mth!G3257,Every_Mth!G3316,Every_Mth!G3375,Every_Mth!G3434,Every_Mth!G3493)</f>
        <v>60502.166666666664</v>
      </c>
      <c r="G248" s="120">
        <v>112034.75</v>
      </c>
      <c r="H248" s="66">
        <f>AVERAGE(Every_Mth!H2844,Every_Mth!H2903,Every_Mth!H2962,Every_Mth!H3021,Every_Mth!H3080,Every_Mth!H3139,Every_Mth!H3198,Every_Mth!H3257,Every_Mth!H3316,Every_Mth!H3375,Every_Mth!H3434,Every_Mth!H3493)</f>
        <v>116103.25</v>
      </c>
      <c r="I248" s="53">
        <v>13243</v>
      </c>
      <c r="J248" s="53">
        <v>68415</v>
      </c>
      <c r="K248" s="53">
        <v>9533</v>
      </c>
      <c r="L248" s="53">
        <v>48483</v>
      </c>
      <c r="M248" s="53">
        <v>4039</v>
      </c>
      <c r="N248" s="17">
        <v>0.64772797900000001</v>
      </c>
      <c r="O248" s="148">
        <v>1637712</v>
      </c>
      <c r="P248" s="148">
        <v>316180</v>
      </c>
      <c r="Q248" s="148">
        <v>345421</v>
      </c>
      <c r="R248" s="148">
        <v>142005</v>
      </c>
      <c r="S248" s="148">
        <v>46141</v>
      </c>
      <c r="T248" s="19">
        <v>4.2000000000000003E-2</v>
      </c>
      <c r="U248" s="53">
        <v>175986.23878000001</v>
      </c>
    </row>
    <row r="249" spans="1:21">
      <c r="A249" s="56" t="s">
        <v>185</v>
      </c>
      <c r="B249" s="14" t="s">
        <v>78</v>
      </c>
      <c r="C249" s="14">
        <v>2016</v>
      </c>
      <c r="D249" s="14" t="s">
        <v>105</v>
      </c>
      <c r="E249" s="120">
        <v>86.666666666666671</v>
      </c>
      <c r="F249" s="66">
        <f>AVERAGE(Every_Mth!G2845,Every_Mth!G2904,Every_Mth!G2963,Every_Mth!G3022,Every_Mth!G3081,Every_Mth!G3140,Every_Mth!G3199,Every_Mth!G3258,Every_Mth!G3317,Every_Mth!G3376,Every_Mth!G3435,Every_Mth!G3494)</f>
        <v>91.916666666666671</v>
      </c>
      <c r="G249" s="120">
        <v>144.66666666666666</v>
      </c>
      <c r="H249" s="66">
        <f>AVERAGE(Every_Mth!H2845,Every_Mth!H2904,Every_Mth!H2963,Every_Mth!H3022,Every_Mth!H3081,Every_Mth!H3140,Every_Mth!H3199,Every_Mth!H3258,Every_Mth!H3317,Every_Mth!H3376,Every_Mth!H3435,Every_Mth!H3494)</f>
        <v>150.5</v>
      </c>
      <c r="I249" s="53">
        <v>18</v>
      </c>
      <c r="J249" s="53">
        <v>67</v>
      </c>
      <c r="K249" s="53">
        <v>3</v>
      </c>
      <c r="L249" s="53">
        <v>0</v>
      </c>
      <c r="M249" s="53">
        <v>4</v>
      </c>
      <c r="N249" s="17">
        <v>0.111111111</v>
      </c>
      <c r="O249" s="148">
        <v>1148</v>
      </c>
      <c r="P249" s="148">
        <v>378</v>
      </c>
      <c r="Q249" s="148">
        <v>208</v>
      </c>
      <c r="R249" s="148">
        <v>11</v>
      </c>
      <c r="S249" s="148">
        <v>34</v>
      </c>
      <c r="T249" s="19">
        <v>6.5000000000000002E-2</v>
      </c>
      <c r="U249" s="53">
        <v>227.33153999999999</v>
      </c>
    </row>
    <row r="250" spans="1:21">
      <c r="A250" s="56" t="s">
        <v>186</v>
      </c>
      <c r="B250" s="14" t="s">
        <v>78</v>
      </c>
      <c r="C250" s="14">
        <v>2016</v>
      </c>
      <c r="D250" s="14" t="s">
        <v>105</v>
      </c>
      <c r="E250" s="120">
        <v>1711.3333333333335</v>
      </c>
      <c r="F250" s="66">
        <f>AVERAGE(Every_Mth!G2846,Every_Mth!G2905,Every_Mth!G2964,Every_Mth!G3023,Every_Mth!G3082,Every_Mth!G3141,Every_Mth!G3200,Every_Mth!G3259,Every_Mth!G3318,Every_Mth!G3377,Every_Mth!G3436,Every_Mth!G3495)</f>
        <v>1759.8333333333333</v>
      </c>
      <c r="G250" s="120">
        <v>3183.2499999999995</v>
      </c>
      <c r="H250" s="66">
        <f>AVERAGE(Every_Mth!H2846,Every_Mth!H2905,Every_Mth!H2964,Every_Mth!H3023,Every_Mth!H3082,Every_Mth!H3141,Every_Mth!H3200,Every_Mth!H3259,Every_Mth!H3318,Every_Mth!H3377,Every_Mth!H3436,Every_Mth!H3495)</f>
        <v>3335.5</v>
      </c>
      <c r="I250" s="53">
        <v>374</v>
      </c>
      <c r="J250" s="53">
        <v>1639</v>
      </c>
      <c r="K250" s="53">
        <v>54</v>
      </c>
      <c r="L250" s="53">
        <v>130</v>
      </c>
      <c r="M250" s="53">
        <v>80</v>
      </c>
      <c r="N250" s="17">
        <v>0.62077294699999996</v>
      </c>
      <c r="O250" s="148">
        <v>37191</v>
      </c>
      <c r="P250" s="148">
        <v>12901</v>
      </c>
      <c r="Q250" s="148">
        <v>5644</v>
      </c>
      <c r="R250" s="148">
        <v>570</v>
      </c>
      <c r="S250" s="148">
        <v>677</v>
      </c>
      <c r="T250" s="19">
        <v>5.8999999999999997E-2</v>
      </c>
      <c r="U250" s="53">
        <v>4449.9306999999999</v>
      </c>
    </row>
    <row r="251" spans="1:21">
      <c r="A251" s="56" t="s">
        <v>187</v>
      </c>
      <c r="B251" s="14" t="s">
        <v>78</v>
      </c>
      <c r="C251" s="14">
        <v>2016</v>
      </c>
      <c r="D251" s="14" t="s">
        <v>105</v>
      </c>
      <c r="E251" s="120">
        <v>16772.666666666668</v>
      </c>
      <c r="F251" s="66">
        <f>AVERAGE(Every_Mth!G2847,Every_Mth!G2906,Every_Mth!G2965,Every_Mth!G3024,Every_Mth!G3083,Every_Mth!G3142,Every_Mth!G3201,Every_Mth!G3260,Every_Mth!G3319,Every_Mth!G3378,Every_Mth!G3437,Every_Mth!G3496)</f>
        <v>16974.5</v>
      </c>
      <c r="G251" s="120">
        <v>31444.333333333332</v>
      </c>
      <c r="H251" s="66">
        <f>AVERAGE(Every_Mth!H2847,Every_Mth!H2906,Every_Mth!H2965,Every_Mth!H3024,Every_Mth!H3083,Every_Mth!H3142,Every_Mth!H3201,Every_Mth!H3260,Every_Mth!H3319,Every_Mth!H3378,Every_Mth!H3437,Every_Mth!H3496)</f>
        <v>32064.75</v>
      </c>
      <c r="I251" s="53">
        <v>2370</v>
      </c>
      <c r="J251" s="53">
        <v>15905</v>
      </c>
      <c r="K251" s="53">
        <v>888</v>
      </c>
      <c r="L251" s="53">
        <v>2971</v>
      </c>
      <c r="M251" s="53">
        <v>748</v>
      </c>
      <c r="N251" s="17">
        <v>0.62964811600000004</v>
      </c>
      <c r="O251" s="148">
        <v>225125</v>
      </c>
      <c r="P251" s="148">
        <v>55290</v>
      </c>
      <c r="Q251" s="148">
        <v>45620</v>
      </c>
      <c r="R251" s="148">
        <v>7445</v>
      </c>
      <c r="S251" s="148">
        <v>10550</v>
      </c>
      <c r="T251" s="19">
        <v>6.5000000000000002E-2</v>
      </c>
      <c r="U251" s="53">
        <v>50672.636620000005</v>
      </c>
    </row>
    <row r="252" spans="1:21">
      <c r="A252" s="56" t="s">
        <v>188</v>
      </c>
      <c r="B252" s="14" t="s">
        <v>78</v>
      </c>
      <c r="C252" s="14">
        <v>2016</v>
      </c>
      <c r="D252" s="14" t="s">
        <v>105</v>
      </c>
      <c r="E252" s="120">
        <v>2821.25</v>
      </c>
      <c r="F252" s="66">
        <f>AVERAGE(Every_Mth!G2848,Every_Mth!G2907,Every_Mth!G2966,Every_Mth!G3025,Every_Mth!G3084,Every_Mth!G3143,Every_Mth!G3202,Every_Mth!G3261,Every_Mth!G3320,Every_Mth!G3379,Every_Mth!G3438,Every_Mth!G3497)</f>
        <v>2812.0833333333335</v>
      </c>
      <c r="G252" s="120">
        <v>5134.25</v>
      </c>
      <c r="H252" s="66">
        <f>AVERAGE(Every_Mth!H2848,Every_Mth!H2907,Every_Mth!H2966,Every_Mth!H3025,Every_Mth!H3084,Every_Mth!H3143,Every_Mth!H3202,Every_Mth!H3261,Every_Mth!H3320,Every_Mth!H3379,Every_Mth!H3438,Every_Mth!H3497)</f>
        <v>5186.833333333333</v>
      </c>
      <c r="I252" s="53">
        <v>720</v>
      </c>
      <c r="J252" s="53">
        <v>2314</v>
      </c>
      <c r="K252" s="53">
        <v>82</v>
      </c>
      <c r="L252" s="53">
        <v>147</v>
      </c>
      <c r="M252" s="53">
        <v>84</v>
      </c>
      <c r="N252" s="17">
        <v>0.606060606</v>
      </c>
      <c r="O252" s="148">
        <v>44791</v>
      </c>
      <c r="P252" s="148">
        <v>16474</v>
      </c>
      <c r="Q252" s="148">
        <v>7363</v>
      </c>
      <c r="R252" s="148">
        <v>277</v>
      </c>
      <c r="S252" s="148">
        <v>1015</v>
      </c>
      <c r="T252" s="19">
        <v>5.6000000000000001E-2</v>
      </c>
      <c r="U252" s="53">
        <v>6587.9578200000005</v>
      </c>
    </row>
    <row r="253" spans="1:21">
      <c r="A253" s="56" t="s">
        <v>189</v>
      </c>
      <c r="B253" s="14" t="s">
        <v>78</v>
      </c>
      <c r="C253" s="14">
        <v>2016</v>
      </c>
      <c r="D253" s="14" t="s">
        <v>105</v>
      </c>
      <c r="E253" s="120">
        <v>665.83333333333337</v>
      </c>
      <c r="F253" s="66">
        <f>AVERAGE(Every_Mth!G2849,Every_Mth!G2908,Every_Mth!G2967,Every_Mth!G3026,Every_Mth!G3085,Every_Mth!G3144,Every_Mth!G3203,Every_Mth!G3262,Every_Mth!G3321,Every_Mth!G3380,Every_Mth!G3439,Every_Mth!G3498)</f>
        <v>627.33333333333337</v>
      </c>
      <c r="G253" s="120">
        <v>1536.25</v>
      </c>
      <c r="H253" s="66">
        <f>AVERAGE(Every_Mth!H2849,Every_Mth!H2908,Every_Mth!H2967,Every_Mth!H3026,Every_Mth!H3085,Every_Mth!H3144,Every_Mth!H3203,Every_Mth!H3262,Every_Mth!H3321,Every_Mth!H3380,Every_Mth!H3439,Every_Mth!H3498)</f>
        <v>1427.6666666666667</v>
      </c>
      <c r="I253" s="53">
        <v>132</v>
      </c>
      <c r="J253" s="53">
        <v>1084</v>
      </c>
      <c r="K253" s="53">
        <v>130</v>
      </c>
      <c r="L253" s="53">
        <v>566</v>
      </c>
      <c r="M253" s="53">
        <v>48</v>
      </c>
      <c r="N253" s="17">
        <v>0.71129707099999995</v>
      </c>
      <c r="O253" s="148">
        <v>22408</v>
      </c>
      <c r="P253" s="148">
        <v>4434</v>
      </c>
      <c r="Q253" s="148">
        <v>6116</v>
      </c>
      <c r="R253" s="148">
        <v>2893</v>
      </c>
      <c r="S253" s="148">
        <v>552</v>
      </c>
      <c r="T253" s="19">
        <v>0.155</v>
      </c>
      <c r="U253" s="53">
        <v>3454.2103400000005</v>
      </c>
    </row>
    <row r="254" spans="1:21">
      <c r="A254" s="56" t="s">
        <v>190</v>
      </c>
      <c r="B254" s="14" t="s">
        <v>77</v>
      </c>
      <c r="C254" s="14">
        <v>2016</v>
      </c>
      <c r="D254" s="14" t="s">
        <v>105</v>
      </c>
      <c r="E254" s="120">
        <v>32340.333333333336</v>
      </c>
      <c r="F254" s="66">
        <f>AVERAGE(Every_Mth!G2850,Every_Mth!G2909,Every_Mth!G2968,Every_Mth!G3027,Every_Mth!G3086,Every_Mth!G3145,Every_Mth!G3204,Every_Mth!G3263,Every_Mth!G3322,Every_Mth!G3381,Every_Mth!G3440,Every_Mth!G3499)</f>
        <v>34039.75</v>
      </c>
      <c r="G254" s="120">
        <v>64666.416666666664</v>
      </c>
      <c r="H254" s="66">
        <f>AVERAGE(Every_Mth!H2850,Every_Mth!H2909,Every_Mth!H2968,Every_Mth!H3027,Every_Mth!H3086,Every_Mth!H3145,Every_Mth!H3204,Every_Mth!H3263,Every_Mth!H3322,Every_Mth!H3381,Every_Mth!H3440,Every_Mth!H3499)</f>
        <v>67936.583333333328</v>
      </c>
      <c r="I254" s="53">
        <v>5886</v>
      </c>
      <c r="J254" s="53">
        <v>43955</v>
      </c>
      <c r="K254" s="53">
        <v>5847</v>
      </c>
      <c r="L254" s="53">
        <v>19983</v>
      </c>
      <c r="M254" s="53">
        <v>3229</v>
      </c>
      <c r="N254" s="17">
        <v>0.53828461900000002</v>
      </c>
      <c r="O254" s="148">
        <v>1129894</v>
      </c>
      <c r="P254" s="148">
        <v>247789</v>
      </c>
      <c r="Q254" s="148">
        <v>251595</v>
      </c>
      <c r="R254" s="148">
        <v>74586</v>
      </c>
      <c r="S254" s="148">
        <v>23841</v>
      </c>
      <c r="T254" s="19">
        <v>4.3999999999999997E-2</v>
      </c>
      <c r="U254" s="53">
        <v>107992.29498000002</v>
      </c>
    </row>
    <row r="255" spans="1:21">
      <c r="A255" s="56" t="s">
        <v>191</v>
      </c>
      <c r="B255" s="14" t="s">
        <v>78</v>
      </c>
      <c r="C255" s="14">
        <v>2016</v>
      </c>
      <c r="D255" s="14" t="s">
        <v>105</v>
      </c>
      <c r="E255" s="120">
        <v>2563.1666666666665</v>
      </c>
      <c r="F255" s="66">
        <f>AVERAGE(Every_Mth!G2851,Every_Mth!G2910,Every_Mth!G2969,Every_Mth!G3028,Every_Mth!G3087,Every_Mth!G3146,Every_Mth!G3205,Every_Mth!G3264,Every_Mth!G3323,Every_Mth!G3382,Every_Mth!G3441,Every_Mth!G3500)</f>
        <v>2606</v>
      </c>
      <c r="G255" s="120">
        <v>5254.916666666667</v>
      </c>
      <c r="H255" s="66">
        <f>AVERAGE(Every_Mth!H2851,Every_Mth!H2910,Every_Mth!H2969,Every_Mth!H3028,Every_Mth!H3087,Every_Mth!H3146,Every_Mth!H3205,Every_Mth!H3264,Every_Mth!H3323,Every_Mth!H3382,Every_Mth!H3441,Every_Mth!H3500)</f>
        <v>5317.583333333333</v>
      </c>
      <c r="I255" s="53">
        <v>355</v>
      </c>
      <c r="J255" s="53">
        <v>2683</v>
      </c>
      <c r="K255" s="53">
        <v>125</v>
      </c>
      <c r="L255" s="53">
        <v>260</v>
      </c>
      <c r="M255" s="53">
        <v>136</v>
      </c>
      <c r="N255" s="17">
        <v>0.69655172399999998</v>
      </c>
      <c r="O255" s="148">
        <v>27040</v>
      </c>
      <c r="P255" s="148">
        <v>6661</v>
      </c>
      <c r="Q255" s="148">
        <v>5824</v>
      </c>
      <c r="R255" s="148">
        <v>537</v>
      </c>
      <c r="S255" s="148">
        <v>1779</v>
      </c>
      <c r="T255" s="19">
        <v>7.4999999999999997E-2</v>
      </c>
      <c r="U255" s="53">
        <v>5486.2428</v>
      </c>
    </row>
    <row r="256" spans="1:21">
      <c r="A256" s="56" t="s">
        <v>192</v>
      </c>
      <c r="B256" s="14" t="s">
        <v>78</v>
      </c>
      <c r="C256" s="14">
        <v>2016</v>
      </c>
      <c r="D256" s="14" t="s">
        <v>105</v>
      </c>
      <c r="E256" s="120">
        <v>7007.916666666667</v>
      </c>
      <c r="F256" s="66">
        <f>AVERAGE(Every_Mth!G2852,Every_Mth!G2911,Every_Mth!G2970,Every_Mth!G3029,Every_Mth!G3088,Every_Mth!G3147,Every_Mth!G3206,Every_Mth!G3265,Every_Mth!G3324,Every_Mth!G3383,Every_Mth!G3442,Every_Mth!G3501)</f>
        <v>7174.833333333333</v>
      </c>
      <c r="G256" s="120">
        <v>12457.5</v>
      </c>
      <c r="H256" s="66">
        <f>AVERAGE(Every_Mth!H2852,Every_Mth!H2911,Every_Mth!H2970,Every_Mth!H3029,Every_Mth!H3088,Every_Mth!H3147,Every_Mth!H3206,Every_Mth!H3265,Every_Mth!H3324,Every_Mth!H3383,Every_Mth!H3442,Every_Mth!H3501)</f>
        <v>12772.75</v>
      </c>
      <c r="I256" s="53">
        <v>1464</v>
      </c>
      <c r="J256" s="53">
        <v>6217</v>
      </c>
      <c r="K256" s="53">
        <v>397</v>
      </c>
      <c r="L256" s="53">
        <v>1057</v>
      </c>
      <c r="M256" s="53">
        <v>258</v>
      </c>
      <c r="N256" s="17">
        <v>0.56844234699999996</v>
      </c>
      <c r="O256" s="148">
        <v>184180</v>
      </c>
      <c r="P256" s="148">
        <v>51087</v>
      </c>
      <c r="Q256" s="148">
        <v>36645</v>
      </c>
      <c r="R256" s="148">
        <v>3406</v>
      </c>
      <c r="S256" s="148">
        <v>2862</v>
      </c>
      <c r="T256" s="19">
        <v>5.0999999999999997E-2</v>
      </c>
      <c r="U256" s="53">
        <v>19417.215980000001</v>
      </c>
    </row>
    <row r="257" spans="1:21">
      <c r="A257" s="13" t="s">
        <v>134</v>
      </c>
      <c r="B257" s="14" t="s">
        <v>77</v>
      </c>
      <c r="C257" s="14">
        <v>2016</v>
      </c>
      <c r="D257" s="14" t="s">
        <v>105</v>
      </c>
      <c r="E257" s="120">
        <v>91347.25</v>
      </c>
      <c r="F257" s="66">
        <f>AVERAGE(Every_Mth!G2853,Every_Mth!G2912,Every_Mth!G2971,Every_Mth!G3030,Every_Mth!G3089,Every_Mth!G3148,Every_Mth!G3207,Every_Mth!G3266,Every_Mth!G3325,Every_Mth!G3384,Every_Mth!G3443,Every_Mth!G3502)</f>
        <v>95024.75</v>
      </c>
      <c r="G257" s="120">
        <v>212200.83333333334</v>
      </c>
      <c r="H257" s="66">
        <f>AVERAGE(Every_Mth!H2853,Every_Mth!H2912,Every_Mth!H2971,Every_Mth!H3030,Every_Mth!H3089,Every_Mth!H3148,Every_Mth!H3207,Every_Mth!H3266,Every_Mth!H3325,Every_Mth!H3384,Every_Mth!H3443,Every_Mth!H3502)</f>
        <v>220324</v>
      </c>
      <c r="I257" s="53">
        <v>10633</v>
      </c>
      <c r="J257" s="53">
        <v>145582</v>
      </c>
      <c r="K257" s="53">
        <v>13898</v>
      </c>
      <c r="L257" s="53">
        <v>70303</v>
      </c>
      <c r="M257" s="53">
        <v>5748</v>
      </c>
      <c r="N257" s="17">
        <v>0.76155007500000005</v>
      </c>
      <c r="O257" s="148">
        <v>989183</v>
      </c>
      <c r="P257" s="148">
        <v>163512</v>
      </c>
      <c r="Q257" s="148">
        <v>279928</v>
      </c>
      <c r="R257" s="148">
        <v>112485</v>
      </c>
      <c r="S257" s="148">
        <v>41294</v>
      </c>
      <c r="T257" s="19">
        <v>9.4E-2</v>
      </c>
      <c r="U257" s="53">
        <v>253718.35286000004</v>
      </c>
    </row>
    <row r="258" spans="1:21">
      <c r="A258" s="13" t="s">
        <v>135</v>
      </c>
      <c r="B258" s="14" t="s">
        <v>78</v>
      </c>
      <c r="C258" s="14">
        <v>2016</v>
      </c>
      <c r="D258" s="14" t="s">
        <v>105</v>
      </c>
      <c r="E258" s="120">
        <v>1533.5</v>
      </c>
      <c r="F258" s="66">
        <f>AVERAGE(Every_Mth!G2854,Every_Mth!G2913,Every_Mth!G2972,Every_Mth!G3031,Every_Mth!G3090,Every_Mth!G3149,Every_Mth!G3208,Every_Mth!G3267,Every_Mth!G3326,Every_Mth!G3385,Every_Mth!G3444,Every_Mth!G3503)</f>
        <v>1554.5</v>
      </c>
      <c r="G258" s="120">
        <v>3538.9166666666665</v>
      </c>
      <c r="H258" s="66">
        <f>AVERAGE(Every_Mth!H2854,Every_Mth!H2913,Every_Mth!H2972,Every_Mth!H3031,Every_Mth!H3090,Every_Mth!H3149,Every_Mth!H3208,Every_Mth!H3267,Every_Mth!H3326,Every_Mth!H3385,Every_Mth!H3444,Every_Mth!H3503)</f>
        <v>3615.3333333333335</v>
      </c>
      <c r="I258" s="53">
        <v>229</v>
      </c>
      <c r="J258" s="53">
        <v>2493</v>
      </c>
      <c r="K258" s="53">
        <v>231</v>
      </c>
      <c r="L258" s="53">
        <v>941</v>
      </c>
      <c r="M258" s="53">
        <v>117</v>
      </c>
      <c r="N258" s="17">
        <v>0.75079365099999995</v>
      </c>
      <c r="O258" s="148">
        <v>29073</v>
      </c>
      <c r="P258" s="148">
        <v>6207</v>
      </c>
      <c r="Q258" s="148">
        <v>7528</v>
      </c>
      <c r="R258" s="148">
        <v>2761</v>
      </c>
      <c r="S258" s="148">
        <v>1081</v>
      </c>
      <c r="T258" s="19">
        <v>8.2000000000000003E-2</v>
      </c>
      <c r="U258" s="53">
        <v>5744.980340000001</v>
      </c>
    </row>
    <row r="259" spans="1:21">
      <c r="A259" s="13" t="s">
        <v>136</v>
      </c>
      <c r="B259" s="14" t="s">
        <v>78</v>
      </c>
      <c r="C259" s="14">
        <v>2016</v>
      </c>
      <c r="D259" s="14" t="s">
        <v>105</v>
      </c>
      <c r="E259" s="120">
        <v>12353.500000000002</v>
      </c>
      <c r="F259" s="66">
        <f>AVERAGE(Every_Mth!G2855,Every_Mth!G2914,Every_Mth!G2973,Every_Mth!G3032,Every_Mth!G3091,Every_Mth!G3150,Every_Mth!G3209,Every_Mth!G3268,Every_Mth!G3327,Every_Mth!G3386,Every_Mth!G3445,Every_Mth!G3504)</f>
        <v>12516.666666666666</v>
      </c>
      <c r="G259" s="120">
        <v>20848.416666666664</v>
      </c>
      <c r="H259" s="66">
        <f>AVERAGE(Every_Mth!H2855,Every_Mth!H2914,Every_Mth!H2973,Every_Mth!H3032,Every_Mth!H3091,Every_Mth!H3150,Every_Mth!H3209,Every_Mth!H3268,Every_Mth!H3327,Every_Mth!H3386,Every_Mth!H3445,Every_Mth!H3504)</f>
        <v>21216.166666666668</v>
      </c>
      <c r="I259" s="53">
        <v>1718</v>
      </c>
      <c r="J259" s="53">
        <v>9409</v>
      </c>
      <c r="K259" s="53">
        <v>619</v>
      </c>
      <c r="L259" s="53">
        <v>1130</v>
      </c>
      <c r="M259" s="53">
        <v>426</v>
      </c>
      <c r="N259" s="17">
        <v>0.58948635599999999</v>
      </c>
      <c r="O259" s="148">
        <v>136086</v>
      </c>
      <c r="P259" s="148">
        <v>32838</v>
      </c>
      <c r="Q259" s="148">
        <v>27690</v>
      </c>
      <c r="R259" s="148">
        <v>2230</v>
      </c>
      <c r="S259" s="148">
        <v>5383</v>
      </c>
      <c r="T259" s="19">
        <v>4.9000000000000002E-2</v>
      </c>
      <c r="U259" s="53">
        <v>33392.659719999996</v>
      </c>
    </row>
    <row r="260" spans="1:21">
      <c r="A260" s="13" t="s">
        <v>137</v>
      </c>
      <c r="B260" s="14" t="s">
        <v>78</v>
      </c>
      <c r="C260" s="14">
        <v>2016</v>
      </c>
      <c r="D260" s="14" t="s">
        <v>105</v>
      </c>
      <c r="E260" s="120">
        <v>17421.75</v>
      </c>
      <c r="F260" s="66">
        <f>AVERAGE(Every_Mth!G2856,Every_Mth!G2915,Every_Mth!G2974,Every_Mth!G3033,Every_Mth!G3092,Every_Mth!G3151,Every_Mth!G3210,Every_Mth!G3269,Every_Mth!G3328,Every_Mth!G3387,Every_Mth!G3446,Every_Mth!G3505)</f>
        <v>17507.916666666668</v>
      </c>
      <c r="G260" s="120">
        <v>42310.75</v>
      </c>
      <c r="H260" s="66">
        <f>AVERAGE(Every_Mth!H2856,Every_Mth!H2915,Every_Mth!H2974,Every_Mth!H3033,Every_Mth!H3092,Every_Mth!H3151,Every_Mth!H3210,Every_Mth!H3269,Every_Mth!H3328,Every_Mth!H3387,Every_Mth!H3446,Every_Mth!H3505)</f>
        <v>42812</v>
      </c>
      <c r="I260" s="53">
        <v>3426</v>
      </c>
      <c r="J260" s="53">
        <v>25125</v>
      </c>
      <c r="K260" s="53">
        <v>853</v>
      </c>
      <c r="L260" s="53">
        <v>28442</v>
      </c>
      <c r="M260" s="53">
        <v>812</v>
      </c>
      <c r="N260" s="17">
        <v>0.63460887200000005</v>
      </c>
      <c r="O260" s="148">
        <v>187157</v>
      </c>
      <c r="P260" s="148">
        <v>32050</v>
      </c>
      <c r="Q260" s="148">
        <v>54372</v>
      </c>
      <c r="R260" s="148">
        <v>34100</v>
      </c>
      <c r="S260" s="148">
        <v>9999</v>
      </c>
      <c r="T260" s="19">
        <v>0.23499999999999999</v>
      </c>
      <c r="U260" s="53">
        <v>47395.674400000004</v>
      </c>
    </row>
    <row r="261" spans="1:21">
      <c r="A261" s="13" t="s">
        <v>138</v>
      </c>
      <c r="B261" s="14" t="s">
        <v>78</v>
      </c>
      <c r="C261" s="14">
        <v>2016</v>
      </c>
      <c r="D261" s="14" t="s">
        <v>105</v>
      </c>
      <c r="E261" s="120">
        <v>1032.3333333333335</v>
      </c>
      <c r="F261" s="66">
        <f>AVERAGE(Every_Mth!G2857,Every_Mth!G2916,Every_Mth!G2975,Every_Mth!G3034,Every_Mth!G3093,Every_Mth!G3152,Every_Mth!G3211,Every_Mth!G3270,Every_Mth!G3329,Every_Mth!G3388,Every_Mth!G3447,Every_Mth!G3506)</f>
        <v>1056.3333333333333</v>
      </c>
      <c r="G261" s="120">
        <v>1971.75</v>
      </c>
      <c r="H261" s="66">
        <f>AVERAGE(Every_Mth!H2857,Every_Mth!H2916,Every_Mth!H2975,Every_Mth!H3034,Every_Mth!H3093,Every_Mth!H3152,Every_Mth!H3211,Every_Mth!H3270,Every_Mth!H3329,Every_Mth!H3388,Every_Mth!H3447,Every_Mth!H3506)</f>
        <v>2046.5833333333333</v>
      </c>
      <c r="I261" s="53">
        <v>226</v>
      </c>
      <c r="J261" s="53">
        <v>1130</v>
      </c>
      <c r="K261" s="53">
        <v>81</v>
      </c>
      <c r="L261" s="53">
        <v>302</v>
      </c>
      <c r="M261" s="53">
        <v>61</v>
      </c>
      <c r="N261" s="17">
        <v>0.72164948500000003</v>
      </c>
      <c r="O261" s="148">
        <v>18649</v>
      </c>
      <c r="P261" s="148">
        <v>5699</v>
      </c>
      <c r="Q261" s="148">
        <v>3867</v>
      </c>
      <c r="R261" s="148">
        <v>451</v>
      </c>
      <c r="S261" s="148">
        <v>382</v>
      </c>
      <c r="T261" s="19">
        <v>5.1999999999999998E-2</v>
      </c>
      <c r="U261" s="53">
        <v>2229.92596</v>
      </c>
    </row>
    <row r="262" spans="1:21">
      <c r="A262" s="13" t="s">
        <v>139</v>
      </c>
      <c r="B262" s="14" t="s">
        <v>78</v>
      </c>
      <c r="C262" s="14">
        <v>2016</v>
      </c>
      <c r="D262" s="14" t="s">
        <v>105</v>
      </c>
      <c r="E262" s="120">
        <v>69871.833333333328</v>
      </c>
      <c r="F262" s="66">
        <f>AVERAGE(Every_Mth!G2858,Every_Mth!G2917,Every_Mth!G2976,Every_Mth!G3035,Every_Mth!G3094,Every_Mth!G3153,Every_Mth!G3212,Every_Mth!G3271,Every_Mth!G3330,Every_Mth!G3389,Every_Mth!G3448,Every_Mth!G3507)</f>
        <v>70632.75</v>
      </c>
      <c r="G262" s="120">
        <v>162375.66666666666</v>
      </c>
      <c r="H262" s="66">
        <f>AVERAGE(Every_Mth!H2858,Every_Mth!H2917,Every_Mth!H2976,Every_Mth!H3035,Every_Mth!H3094,Every_Mth!H3153,Every_Mth!H3212,Every_Mth!H3271,Every_Mth!H3330,Every_Mth!H3389,Every_Mth!H3448,Every_Mth!H3507)</f>
        <v>164239.66666666666</v>
      </c>
      <c r="I262" s="53">
        <v>8828</v>
      </c>
      <c r="J262" s="53">
        <v>111127</v>
      </c>
      <c r="K262" s="53">
        <v>10601</v>
      </c>
      <c r="L262" s="53">
        <v>48847</v>
      </c>
      <c r="M262" s="53">
        <v>6086</v>
      </c>
      <c r="N262" s="17">
        <v>0.74166666699999995</v>
      </c>
      <c r="O262" s="148">
        <v>888994</v>
      </c>
      <c r="P262" s="148">
        <v>136623</v>
      </c>
      <c r="Q262" s="148">
        <v>254735</v>
      </c>
      <c r="R262" s="148">
        <v>83111</v>
      </c>
      <c r="S262" s="148">
        <v>30848</v>
      </c>
      <c r="T262" s="19">
        <v>0.10299999999999999</v>
      </c>
      <c r="U262" s="53">
        <v>215670.07949999999</v>
      </c>
    </row>
    <row r="263" spans="1:21">
      <c r="A263" s="13" t="s">
        <v>140</v>
      </c>
      <c r="B263" s="14" t="s">
        <v>78</v>
      </c>
      <c r="C263" s="14">
        <v>2016</v>
      </c>
      <c r="D263" s="14" t="s">
        <v>105</v>
      </c>
      <c r="E263" s="120">
        <v>10714.583333333334</v>
      </c>
      <c r="F263" s="66">
        <f>AVERAGE(Every_Mth!G2859,Every_Mth!G2918,Every_Mth!G2977,Every_Mth!G3036,Every_Mth!G3095,Every_Mth!G3154,Every_Mth!G3213,Every_Mth!G3272,Every_Mth!G3331,Every_Mth!G3390,Every_Mth!G3449,Every_Mth!G3508)</f>
        <v>10819.5</v>
      </c>
      <c r="G263" s="120">
        <v>24345.666666666668</v>
      </c>
      <c r="H263" s="66">
        <f>AVERAGE(Every_Mth!H2859,Every_Mth!H2918,Every_Mth!H2977,Every_Mth!H3036,Every_Mth!H3095,Every_Mth!H3154,Every_Mth!H3213,Every_Mth!H3272,Every_Mth!H3331,Every_Mth!H3390,Every_Mth!H3449,Every_Mth!H3508)</f>
        <v>24655.833333333332</v>
      </c>
      <c r="I263" s="53">
        <v>1265</v>
      </c>
      <c r="J263" s="53">
        <v>15975</v>
      </c>
      <c r="K263" s="53">
        <v>1417</v>
      </c>
      <c r="L263" s="53">
        <v>7531</v>
      </c>
      <c r="M263" s="53">
        <v>877</v>
      </c>
      <c r="N263" s="17">
        <v>0.71956628899999997</v>
      </c>
      <c r="O263" s="148">
        <v>149407</v>
      </c>
      <c r="P263" s="148">
        <v>21381</v>
      </c>
      <c r="Q263" s="148">
        <v>45432</v>
      </c>
      <c r="R263" s="148">
        <v>13525</v>
      </c>
      <c r="S263" s="148">
        <v>4567</v>
      </c>
      <c r="T263" s="19">
        <v>0.1</v>
      </c>
      <c r="U263" s="53">
        <v>27457.412680000001</v>
      </c>
    </row>
    <row r="264" spans="1:21">
      <c r="A264" s="13" t="s">
        <v>141</v>
      </c>
      <c r="B264" s="14" t="s">
        <v>78</v>
      </c>
      <c r="C264" s="14">
        <v>2016</v>
      </c>
      <c r="D264" s="14" t="s">
        <v>105</v>
      </c>
      <c r="E264" s="120">
        <v>6501.5</v>
      </c>
      <c r="F264" s="66">
        <f>AVERAGE(Every_Mth!G2860,Every_Mth!G2919,Every_Mth!G2978,Every_Mth!G3037,Every_Mth!G3096,Every_Mth!G3155,Every_Mth!G3214,Every_Mth!G3273,Every_Mth!G3332,Every_Mth!G3391,Every_Mth!G3450,Every_Mth!G3509)</f>
        <v>6611.25</v>
      </c>
      <c r="G264" s="120">
        <v>12208.666666666666</v>
      </c>
      <c r="H264" s="66">
        <f>AVERAGE(Every_Mth!H2860,Every_Mth!H2919,Every_Mth!H2978,Every_Mth!H3037,Every_Mth!H3096,Every_Mth!H3155,Every_Mth!H3214,Every_Mth!H3273,Every_Mth!H3332,Every_Mth!H3391,Every_Mth!H3450,Every_Mth!H3509)</f>
        <v>12482.5</v>
      </c>
      <c r="I264" s="53">
        <v>1616</v>
      </c>
      <c r="J264" s="53">
        <v>6704</v>
      </c>
      <c r="K264" s="53">
        <v>412</v>
      </c>
      <c r="L264" s="53">
        <v>1534</v>
      </c>
      <c r="M264" s="53">
        <v>313</v>
      </c>
      <c r="N264" s="17">
        <v>0.67034990800000005</v>
      </c>
      <c r="O264" s="148">
        <v>65128</v>
      </c>
      <c r="P264" s="148">
        <v>19175</v>
      </c>
      <c r="Q264" s="148">
        <v>13526</v>
      </c>
      <c r="R264" s="148">
        <v>2348</v>
      </c>
      <c r="S264" s="148">
        <v>3660</v>
      </c>
      <c r="T264" s="19">
        <v>6.6000000000000003E-2</v>
      </c>
      <c r="U264" s="53">
        <v>11882.113880000001</v>
      </c>
    </row>
    <row r="265" spans="1:21">
      <c r="A265" s="13" t="s">
        <v>142</v>
      </c>
      <c r="B265" s="14" t="s">
        <v>78</v>
      </c>
      <c r="C265" s="14">
        <v>2016</v>
      </c>
      <c r="D265" s="14" t="s">
        <v>105</v>
      </c>
      <c r="E265" s="120">
        <v>1583.6666666666667</v>
      </c>
      <c r="F265" s="66">
        <f>AVERAGE(Every_Mth!G2861,Every_Mth!G2920,Every_Mth!G2979,Every_Mth!G3038,Every_Mth!G3097,Every_Mth!G3156,Every_Mth!G3215,Every_Mth!G3274,Every_Mth!G3333,Every_Mth!G3392,Every_Mth!G3451,Every_Mth!G3510)</f>
        <v>1568.8333333333333</v>
      </c>
      <c r="G265" s="120">
        <v>3131.416666666667</v>
      </c>
      <c r="H265" s="66">
        <f>AVERAGE(Every_Mth!H2861,Every_Mth!H2920,Every_Mth!H2979,Every_Mth!H3038,Every_Mth!H3097,Every_Mth!H3156,Every_Mth!H3215,Every_Mth!H3274,Every_Mth!H3333,Every_Mth!H3392,Every_Mth!H3451,Every_Mth!H3510)</f>
        <v>3149.3333333333335</v>
      </c>
      <c r="I265" s="53">
        <v>208</v>
      </c>
      <c r="J265" s="53">
        <v>1728</v>
      </c>
      <c r="K265" s="53">
        <v>95</v>
      </c>
      <c r="L265" s="53">
        <v>90</v>
      </c>
      <c r="M265" s="53">
        <v>90</v>
      </c>
      <c r="N265" s="17">
        <v>0.63598326400000005</v>
      </c>
      <c r="O265" s="148">
        <v>30645</v>
      </c>
      <c r="P265" s="148">
        <v>6887</v>
      </c>
      <c r="Q265" s="148">
        <v>5308</v>
      </c>
      <c r="R265" s="148">
        <v>633</v>
      </c>
      <c r="S265" s="148">
        <v>881</v>
      </c>
      <c r="T265" s="19">
        <v>6.9000000000000006E-2</v>
      </c>
      <c r="U265" s="53">
        <v>3801.2583799999993</v>
      </c>
    </row>
    <row r="266" spans="1:21">
      <c r="A266" s="13" t="s">
        <v>143</v>
      </c>
      <c r="B266" s="14" t="s">
        <v>79</v>
      </c>
      <c r="C266" s="14">
        <v>2016</v>
      </c>
      <c r="D266" s="14" t="s">
        <v>105</v>
      </c>
      <c r="E266" s="120">
        <v>542574.33333333326</v>
      </c>
      <c r="F266" s="66">
        <f>AVERAGE(Every_Mth!G2862,Every_Mth!G2921,Every_Mth!G2980,Every_Mth!G3039,Every_Mth!G3098,Every_Mth!G3157,Every_Mth!G3216,Every_Mth!G3275,Every_Mth!G3334,Every_Mth!G3393,Every_Mth!G3452,Every_Mth!G3511)</f>
        <v>558722.83333333337</v>
      </c>
      <c r="G266" s="120">
        <v>1092802.4166666665</v>
      </c>
      <c r="H266" s="66">
        <f>AVERAGE(Every_Mth!H2862,Every_Mth!H2921,Every_Mth!H2980,Every_Mth!H3039,Every_Mth!H3098,Every_Mth!H3157,Every_Mth!H3216,Every_Mth!H3275,Every_Mth!H3334,Every_Mth!H3393,Every_Mth!H3452,Every_Mth!H3511)</f>
        <v>1118309.0833333333</v>
      </c>
      <c r="I266" s="53">
        <v>83903</v>
      </c>
      <c r="J266" s="53">
        <v>694580</v>
      </c>
      <c r="K266" s="53">
        <v>110447</v>
      </c>
      <c r="L266" s="53">
        <v>501112</v>
      </c>
      <c r="M266" s="53">
        <v>51194</v>
      </c>
      <c r="N266" s="17">
        <v>0.74720187800000004</v>
      </c>
      <c r="O266" s="148">
        <v>10229245</v>
      </c>
      <c r="P266" s="148">
        <v>1915495</v>
      </c>
      <c r="Q266" s="148">
        <v>2304521</v>
      </c>
      <c r="R266" s="148">
        <v>1343973</v>
      </c>
      <c r="S266" s="148">
        <v>381016</v>
      </c>
      <c r="T266" s="19">
        <v>5.1999999999999998E-2</v>
      </c>
      <c r="U266" s="53">
        <v>1722921.69686</v>
      </c>
    </row>
    <row r="267" spans="1:21">
      <c r="A267" s="13" t="s">
        <v>144</v>
      </c>
      <c r="B267" s="14" t="s">
        <v>78</v>
      </c>
      <c r="C267" s="14">
        <v>2016</v>
      </c>
      <c r="D267" s="14" t="s">
        <v>105</v>
      </c>
      <c r="E267" s="120">
        <v>11762.416666666666</v>
      </c>
      <c r="F267" s="66">
        <f>AVERAGE(Every_Mth!G2863,Every_Mth!G2922,Every_Mth!G2981,Every_Mth!G3040,Every_Mth!G3099,Every_Mth!G3158,Every_Mth!G3217,Every_Mth!G3276,Every_Mth!G3335,Every_Mth!G3394,Every_Mth!G3453,Every_Mth!G3512)</f>
        <v>12017.75</v>
      </c>
      <c r="G267" s="120">
        <v>28845.583333333332</v>
      </c>
      <c r="H267" s="66">
        <f>AVERAGE(Every_Mth!H2863,Every_Mth!H2922,Every_Mth!H2981,Every_Mth!H3040,Every_Mth!H3099,Every_Mth!H3158,Every_Mth!H3217,Every_Mth!H3276,Every_Mth!H3335,Every_Mth!H3394,Every_Mth!H3453,Every_Mth!H3512)</f>
        <v>29255.333333333332</v>
      </c>
      <c r="I267" s="53">
        <v>1266</v>
      </c>
      <c r="J267" s="53">
        <v>21003</v>
      </c>
      <c r="K267" s="53">
        <v>3012</v>
      </c>
      <c r="L267" s="53">
        <v>12151</v>
      </c>
      <c r="M267" s="53">
        <v>975</v>
      </c>
      <c r="N267" s="17">
        <v>0.73738794200000002</v>
      </c>
      <c r="O267" s="148">
        <v>155693</v>
      </c>
      <c r="P267" s="148">
        <v>29376</v>
      </c>
      <c r="Q267" s="148">
        <v>42383</v>
      </c>
      <c r="R267" s="148">
        <v>19819</v>
      </c>
      <c r="S267" s="148">
        <v>4480</v>
      </c>
      <c r="T267" s="19">
        <v>9.1999999999999998E-2</v>
      </c>
      <c r="U267" s="53">
        <v>31945.839260000001</v>
      </c>
    </row>
    <row r="268" spans="1:21">
      <c r="A268" s="13" t="s">
        <v>145</v>
      </c>
      <c r="B268" s="14" t="s">
        <v>78</v>
      </c>
      <c r="C268" s="14">
        <v>2016</v>
      </c>
      <c r="D268" s="14" t="s">
        <v>105</v>
      </c>
      <c r="E268" s="120">
        <v>6100.9999999999991</v>
      </c>
      <c r="F268" s="66">
        <f>AVERAGE(Every_Mth!G2864,Every_Mth!G2923,Every_Mth!G2982,Every_Mth!G3041,Every_Mth!G3100,Every_Mth!G3159,Every_Mth!G3218,Every_Mth!G3277,Every_Mth!G3336,Every_Mth!G3395,Every_Mth!G3454,Every_Mth!G3513)</f>
        <v>6245.916666666667</v>
      </c>
      <c r="G268" s="120">
        <v>10072.916666666668</v>
      </c>
      <c r="H268" s="66">
        <f>AVERAGE(Every_Mth!H2864,Every_Mth!H2923,Every_Mth!H2982,Every_Mth!H3041,Every_Mth!H3100,Every_Mth!H3159,Every_Mth!H3218,Every_Mth!H3277,Every_Mth!H3336,Every_Mth!H3395,Every_Mth!H3454,Every_Mth!H3513)</f>
        <v>10304.166666666666</v>
      </c>
      <c r="I268" s="53">
        <v>1617</v>
      </c>
      <c r="J268" s="53">
        <v>5988</v>
      </c>
      <c r="K268" s="53">
        <v>1424</v>
      </c>
      <c r="L268" s="53">
        <v>5020</v>
      </c>
      <c r="M268" s="53">
        <v>295</v>
      </c>
      <c r="N268" s="17">
        <v>0.57898215500000005</v>
      </c>
      <c r="O268" s="148">
        <v>263257</v>
      </c>
      <c r="P268" s="148">
        <v>76036</v>
      </c>
      <c r="Q268" s="148">
        <v>52612</v>
      </c>
      <c r="R268" s="148">
        <v>10590</v>
      </c>
      <c r="S268" s="148">
        <v>2796</v>
      </c>
      <c r="T268" s="19">
        <v>3.2000000000000001E-2</v>
      </c>
      <c r="U268" s="53">
        <v>20564.168020000001</v>
      </c>
    </row>
    <row r="269" spans="1:21">
      <c r="A269" s="13" t="s">
        <v>146</v>
      </c>
      <c r="B269" s="14" t="s">
        <v>78</v>
      </c>
      <c r="C269" s="14">
        <v>2016</v>
      </c>
      <c r="D269" s="14" t="s">
        <v>105</v>
      </c>
      <c r="E269" s="120">
        <v>1030.6666666666667</v>
      </c>
      <c r="F269" s="66">
        <f>AVERAGE(Every_Mth!G2865,Every_Mth!G2924,Every_Mth!G2983,Every_Mth!G3042,Every_Mth!G3101,Every_Mth!G3160,Every_Mth!G3219,Every_Mth!G3278,Every_Mth!G3337,Every_Mth!G3396,Every_Mth!G3455,Every_Mth!G3514)</f>
        <v>1089.5</v>
      </c>
      <c r="G269" s="120">
        <v>1884.6666666666667</v>
      </c>
      <c r="H269" s="66">
        <f>AVERAGE(Every_Mth!H2865,Every_Mth!H2924,Every_Mth!H2983,Every_Mth!H3042,Every_Mth!H3101,Every_Mth!H3160,Every_Mth!H3219,Every_Mth!H3278,Every_Mth!H3337,Every_Mth!H3396,Every_Mth!H3455,Every_Mth!H3514)</f>
        <v>2013.1666666666667</v>
      </c>
      <c r="I269" s="53">
        <v>264</v>
      </c>
      <c r="J269" s="53">
        <v>919</v>
      </c>
      <c r="K269" s="53">
        <v>33</v>
      </c>
      <c r="L269" s="53">
        <v>45</v>
      </c>
      <c r="M269" s="53">
        <v>42</v>
      </c>
      <c r="N269" s="17">
        <v>0.66972477100000005</v>
      </c>
      <c r="O269" s="148">
        <v>18055</v>
      </c>
      <c r="P269" s="148">
        <v>6483</v>
      </c>
      <c r="Q269" s="148">
        <v>2887</v>
      </c>
      <c r="R269" s="148">
        <v>193</v>
      </c>
      <c r="S269" s="148">
        <v>427</v>
      </c>
      <c r="T269" s="19">
        <v>6.9000000000000006E-2</v>
      </c>
      <c r="U269" s="53">
        <v>3175.5577400000002</v>
      </c>
    </row>
    <row r="270" spans="1:21">
      <c r="A270" s="13" t="s">
        <v>147</v>
      </c>
      <c r="B270" s="14" t="s">
        <v>78</v>
      </c>
      <c r="C270" s="14">
        <v>2016</v>
      </c>
      <c r="D270" s="14" t="s">
        <v>105</v>
      </c>
      <c r="E270" s="120">
        <v>6421.4166666666661</v>
      </c>
      <c r="F270" s="66">
        <f>AVERAGE(Every_Mth!G2866,Every_Mth!G2925,Every_Mth!G2984,Every_Mth!G3043,Every_Mth!G3102,Every_Mth!G3161,Every_Mth!G3220,Every_Mth!G3279,Every_Mth!G3338,Every_Mth!G3397,Every_Mth!G3456,Every_Mth!G3515)</f>
        <v>6708.5</v>
      </c>
      <c r="G270" s="120">
        <v>12131.5</v>
      </c>
      <c r="H270" s="66">
        <f>AVERAGE(Every_Mth!H2866,Every_Mth!H2925,Every_Mth!H2984,Every_Mth!H3043,Every_Mth!H3102,Every_Mth!H3161,Every_Mth!H3220,Every_Mth!H3279,Every_Mth!H3338,Every_Mth!H3397,Every_Mth!H3456,Every_Mth!H3515)</f>
        <v>12644.166666666666</v>
      </c>
      <c r="I270" s="53">
        <v>1200</v>
      </c>
      <c r="J270" s="53">
        <v>6840</v>
      </c>
      <c r="K270" s="53">
        <v>615</v>
      </c>
      <c r="L270" s="53">
        <v>2211</v>
      </c>
      <c r="M270" s="53">
        <v>333</v>
      </c>
      <c r="N270" s="17">
        <v>0.56747600200000003</v>
      </c>
      <c r="O270" s="148">
        <v>88995</v>
      </c>
      <c r="P270" s="148">
        <v>24819</v>
      </c>
      <c r="Q270" s="148">
        <v>19104</v>
      </c>
      <c r="R270" s="148">
        <v>4384</v>
      </c>
      <c r="S270" s="148">
        <v>3066</v>
      </c>
      <c r="T270" s="19">
        <v>5.1999999999999998E-2</v>
      </c>
      <c r="U270" s="53">
        <v>19475.312679999999</v>
      </c>
    </row>
    <row r="271" spans="1:21">
      <c r="A271" s="13" t="s">
        <v>148</v>
      </c>
      <c r="B271" s="14" t="s">
        <v>78</v>
      </c>
      <c r="C271" s="14">
        <v>2016</v>
      </c>
      <c r="D271" s="14" t="s">
        <v>105</v>
      </c>
      <c r="E271" s="120">
        <v>23908.583333333336</v>
      </c>
      <c r="F271" s="66">
        <f>AVERAGE(Every_Mth!G2867,Every_Mth!G2926,Every_Mth!G2985,Every_Mth!G3044,Every_Mth!G3103,Every_Mth!G3162,Every_Mth!G3221,Every_Mth!G3280,Every_Mth!G3339,Every_Mth!G3398,Every_Mth!G3457,Every_Mth!G3516)</f>
        <v>24516.833333333332</v>
      </c>
      <c r="G271" s="120">
        <v>55344.75</v>
      </c>
      <c r="H271" s="66">
        <f>AVERAGE(Every_Mth!H2867,Every_Mth!H2926,Every_Mth!H2985,Every_Mth!H3044,Every_Mth!H3103,Every_Mth!H3162,Every_Mth!H3221,Every_Mth!H3280,Every_Mth!H3339,Every_Mth!H3398,Every_Mth!H3457,Every_Mth!H3516)</f>
        <v>56659.75</v>
      </c>
      <c r="I271" s="53">
        <v>2834</v>
      </c>
      <c r="J271" s="53">
        <v>37617</v>
      </c>
      <c r="K271" s="53">
        <v>4155</v>
      </c>
      <c r="L271" s="53">
        <v>18944</v>
      </c>
      <c r="M271" s="53">
        <v>1760</v>
      </c>
      <c r="N271" s="17">
        <v>0.72336716899999998</v>
      </c>
      <c r="O271" s="148">
        <v>272610</v>
      </c>
      <c r="P271" s="148">
        <v>41701</v>
      </c>
      <c r="Q271" s="148">
        <v>79762</v>
      </c>
      <c r="R271" s="148">
        <v>32600</v>
      </c>
      <c r="S271" s="148">
        <v>10667</v>
      </c>
      <c r="T271" s="19">
        <v>0.105</v>
      </c>
      <c r="U271" s="53">
        <v>59925.132820000013</v>
      </c>
    </row>
    <row r="272" spans="1:21">
      <c r="A272" s="13" t="s">
        <v>149</v>
      </c>
      <c r="B272" s="14" t="s">
        <v>78</v>
      </c>
      <c r="C272" s="14">
        <v>2016</v>
      </c>
      <c r="D272" s="14" t="s">
        <v>105</v>
      </c>
      <c r="E272" s="120">
        <v>538</v>
      </c>
      <c r="F272" s="66">
        <f>AVERAGE(Every_Mth!G2868,Every_Mth!G2927,Every_Mth!G2986,Every_Mth!G3045,Every_Mth!G3104,Every_Mth!G3163,Every_Mth!G3222,Every_Mth!G3281,Every_Mth!G3340,Every_Mth!G3399,Every_Mth!G3458,Every_Mth!G3517)</f>
        <v>515.91666666666663</v>
      </c>
      <c r="G272" s="120">
        <v>1131.75</v>
      </c>
      <c r="H272" s="66">
        <f>AVERAGE(Every_Mth!H2868,Every_Mth!H2927,Every_Mth!H2986,Every_Mth!H3045,Every_Mth!H3104,Every_Mth!H3163,Every_Mth!H3222,Every_Mth!H3281,Every_Mth!H3340,Every_Mth!H3399,Every_Mth!H3458,Every_Mth!H3517)</f>
        <v>1084.8333333333333</v>
      </c>
      <c r="I272" s="53">
        <v>66</v>
      </c>
      <c r="J272" s="53">
        <v>634</v>
      </c>
      <c r="K272" s="53">
        <v>44</v>
      </c>
      <c r="L272" s="53">
        <v>67</v>
      </c>
      <c r="M272" s="53">
        <v>15</v>
      </c>
      <c r="N272" s="17">
        <v>0.60264900700000001</v>
      </c>
      <c r="O272" s="148">
        <v>9469</v>
      </c>
      <c r="P272" s="148">
        <v>3096</v>
      </c>
      <c r="Q272" s="148">
        <v>1807</v>
      </c>
      <c r="R272" s="148">
        <v>256</v>
      </c>
      <c r="S272" s="148">
        <v>404</v>
      </c>
      <c r="T272" s="19">
        <v>7.8E-2</v>
      </c>
      <c r="U272" s="53">
        <v>1611.51298</v>
      </c>
    </row>
    <row r="273" spans="1:21">
      <c r="A273" s="13" t="s">
        <v>150</v>
      </c>
      <c r="B273" s="14" t="s">
        <v>78</v>
      </c>
      <c r="C273" s="14">
        <v>2016</v>
      </c>
      <c r="D273" s="14" t="s">
        <v>105</v>
      </c>
      <c r="E273" s="120">
        <v>443.08333333333337</v>
      </c>
      <c r="F273" s="66">
        <f>AVERAGE(Every_Mth!G2869,Every_Mth!G2928,Every_Mth!G2987,Every_Mth!G3046,Every_Mth!G3105,Every_Mth!G3164,Every_Mth!G3223,Every_Mth!G3282,Every_Mth!G3341,Every_Mth!G3400,Every_Mth!G3459,Every_Mth!G3518)</f>
        <v>452.66666666666669</v>
      </c>
      <c r="G273" s="120">
        <v>751.91666666666663</v>
      </c>
      <c r="H273" s="66">
        <f>AVERAGE(Every_Mth!H2869,Every_Mth!H2928,Every_Mth!H2987,Every_Mth!H3046,Every_Mth!H3105,Every_Mth!H3164,Every_Mth!H3223,Every_Mth!H3282,Every_Mth!H3341,Every_Mth!H3400,Every_Mth!H3459,Every_Mth!H3518)</f>
        <v>794.08333333333337</v>
      </c>
      <c r="I273" s="53">
        <v>73</v>
      </c>
      <c r="J273" s="53">
        <v>473</v>
      </c>
      <c r="K273" s="53">
        <v>81</v>
      </c>
      <c r="L273" s="53">
        <v>280</v>
      </c>
      <c r="M273" s="53">
        <v>15</v>
      </c>
      <c r="N273" s="17">
        <v>0.53703703700000005</v>
      </c>
      <c r="O273" s="148">
        <v>13785</v>
      </c>
      <c r="P273" s="148">
        <v>2795</v>
      </c>
      <c r="Q273" s="148">
        <v>2848</v>
      </c>
      <c r="R273" s="148">
        <v>1013</v>
      </c>
      <c r="S273" s="148">
        <v>101</v>
      </c>
      <c r="T273" s="19">
        <v>5.2999999999999999E-2</v>
      </c>
      <c r="U273" s="53">
        <v>1182.7973200000001</v>
      </c>
    </row>
    <row r="274" spans="1:21">
      <c r="A274" s="13" t="s">
        <v>151</v>
      </c>
      <c r="B274" s="14" t="s">
        <v>78</v>
      </c>
      <c r="C274" s="14">
        <v>2016</v>
      </c>
      <c r="D274" s="14" t="s">
        <v>105</v>
      </c>
      <c r="E274" s="120">
        <v>21906.416666666668</v>
      </c>
      <c r="F274" s="66">
        <f>AVERAGE(Every_Mth!G2870,Every_Mth!G2929,Every_Mth!G2988,Every_Mth!G3047,Every_Mth!G3106,Every_Mth!G3165,Every_Mth!G3224,Every_Mth!G3283,Every_Mth!G3342,Every_Mth!G3401,Every_Mth!G3460,Every_Mth!G3519)</f>
        <v>22712.916666666668</v>
      </c>
      <c r="G274" s="120">
        <v>48492.416666666664</v>
      </c>
      <c r="H274" s="66">
        <f>AVERAGE(Every_Mth!H2870,Every_Mth!H2929,Every_Mth!H2988,Every_Mth!H3047,Every_Mth!H3106,Every_Mth!H3165,Every_Mth!H3224,Every_Mth!H3283,Every_Mth!H3342,Every_Mth!H3401,Every_Mth!H3460,Every_Mth!H3519)</f>
        <v>50326.25</v>
      </c>
      <c r="I274" s="53">
        <v>3572</v>
      </c>
      <c r="J274" s="53">
        <v>41820</v>
      </c>
      <c r="K274" s="53">
        <v>8711</v>
      </c>
      <c r="L274" s="53">
        <v>33355</v>
      </c>
      <c r="M274" s="53">
        <v>1244</v>
      </c>
      <c r="N274" s="17">
        <v>0.71361821400000003</v>
      </c>
      <c r="O274" s="148">
        <v>441129</v>
      </c>
      <c r="P274" s="148">
        <v>80555</v>
      </c>
      <c r="Q274" s="148">
        <v>114101</v>
      </c>
      <c r="R274" s="148">
        <v>82997</v>
      </c>
      <c r="S274" s="148">
        <v>8101</v>
      </c>
      <c r="T274" s="19">
        <v>7.5999999999999998E-2</v>
      </c>
      <c r="U274" s="53">
        <v>60652.211059999994</v>
      </c>
    </row>
    <row r="275" spans="1:21">
      <c r="A275" s="13" t="s">
        <v>152</v>
      </c>
      <c r="B275" s="14" t="s">
        <v>78</v>
      </c>
      <c r="C275" s="14">
        <v>2016</v>
      </c>
      <c r="D275" s="14" t="s">
        <v>105</v>
      </c>
      <c r="E275" s="120">
        <v>3379.4166666666665</v>
      </c>
      <c r="F275" s="66">
        <f>AVERAGE(Every_Mth!G2871,Every_Mth!G2930,Every_Mth!G2989,Every_Mth!G3048,Every_Mth!G3107,Every_Mth!G3166,Every_Mth!G3225,Every_Mth!G3284,Every_Mth!G3343,Every_Mth!G3402,Every_Mth!G3461,Every_Mth!G3520)</f>
        <v>3546.75</v>
      </c>
      <c r="G275" s="120">
        <v>6858.833333333333</v>
      </c>
      <c r="H275" s="66">
        <f>AVERAGE(Every_Mth!H2871,Every_Mth!H2930,Every_Mth!H2989,Every_Mth!H3048,Every_Mth!H3107,Every_Mth!H3166,Every_Mth!H3225,Every_Mth!H3284,Every_Mth!H3343,Every_Mth!H3402,Every_Mth!H3461,Every_Mth!H3520)</f>
        <v>7274.25</v>
      </c>
      <c r="I275" s="53">
        <v>681</v>
      </c>
      <c r="J275" s="53">
        <v>5116</v>
      </c>
      <c r="K275" s="53">
        <v>874</v>
      </c>
      <c r="L275" s="53">
        <v>3772</v>
      </c>
      <c r="M275" s="53">
        <v>201</v>
      </c>
      <c r="N275" s="17">
        <v>0.65634920600000002</v>
      </c>
      <c r="O275" s="148">
        <v>142269</v>
      </c>
      <c r="P275" s="148">
        <v>34640</v>
      </c>
      <c r="Q275" s="148">
        <v>29835</v>
      </c>
      <c r="R275" s="148">
        <v>11745</v>
      </c>
      <c r="S275" s="148">
        <v>2034</v>
      </c>
      <c r="T275" s="19">
        <v>4.2999999999999997E-2</v>
      </c>
      <c r="U275" s="53">
        <v>10434.59964</v>
      </c>
    </row>
    <row r="276" spans="1:21">
      <c r="A276" s="13" t="s">
        <v>153</v>
      </c>
      <c r="B276" s="14" t="s">
        <v>78</v>
      </c>
      <c r="C276" s="14">
        <v>2016</v>
      </c>
      <c r="D276" s="14" t="s">
        <v>105</v>
      </c>
      <c r="E276" s="120">
        <v>4248.75</v>
      </c>
      <c r="F276" s="66">
        <f>AVERAGE(Every_Mth!G2872,Every_Mth!G2931,Every_Mth!G2990,Every_Mth!G3049,Every_Mth!G3108,Every_Mth!G3167,Every_Mth!G3226,Every_Mth!G3285,Every_Mth!G3344,Every_Mth!G3403,Every_Mth!G3462,Every_Mth!G3521)</f>
        <v>4346.5</v>
      </c>
      <c r="G276" s="120">
        <v>7391.833333333333</v>
      </c>
      <c r="H276" s="66">
        <f>AVERAGE(Every_Mth!H2872,Every_Mth!H2931,Every_Mth!H2990,Every_Mth!H3049,Every_Mth!H3108,Every_Mth!H3167,Every_Mth!H3226,Every_Mth!H3285,Every_Mth!H3344,Every_Mth!H3403,Every_Mth!H3462,Every_Mth!H3521)</f>
        <v>7660.5</v>
      </c>
      <c r="I276" s="53">
        <v>949</v>
      </c>
      <c r="J276" s="53">
        <v>3604</v>
      </c>
      <c r="K276" s="53">
        <v>173</v>
      </c>
      <c r="L276" s="53">
        <v>346</v>
      </c>
      <c r="M276" s="53">
        <v>169</v>
      </c>
      <c r="N276" s="17">
        <v>0.48974943100000001</v>
      </c>
      <c r="O276" s="148">
        <v>98552</v>
      </c>
      <c r="P276" s="148">
        <v>33995</v>
      </c>
      <c r="Q276" s="148">
        <v>16434</v>
      </c>
      <c r="R276" s="148">
        <v>1305</v>
      </c>
      <c r="S276" s="148">
        <v>1824</v>
      </c>
      <c r="T276" s="19">
        <v>4.7E-2</v>
      </c>
      <c r="U276" s="53">
        <v>11844.33222</v>
      </c>
    </row>
    <row r="277" spans="1:21">
      <c r="A277" s="13" t="s">
        <v>154</v>
      </c>
      <c r="B277" s="14" t="s">
        <v>77</v>
      </c>
      <c r="C277" s="14">
        <v>2016</v>
      </c>
      <c r="D277" s="14" t="s">
        <v>105</v>
      </c>
      <c r="E277" s="120">
        <v>120043.08333333333</v>
      </c>
      <c r="F277" s="66">
        <f>AVERAGE(Every_Mth!G2873,Every_Mth!G2932,Every_Mth!G2991,Every_Mth!G3050,Every_Mth!G3109,Every_Mth!G3168,Every_Mth!G3227,Every_Mth!G3286,Every_Mth!G3345,Every_Mth!G3404,Every_Mth!G3463,Every_Mth!G3522)</f>
        <v>123182.33333333333</v>
      </c>
      <c r="G277" s="120">
        <v>245247.83333333334</v>
      </c>
      <c r="H277" s="66">
        <f>AVERAGE(Every_Mth!H2873,Every_Mth!H2932,Every_Mth!H2991,Every_Mth!H3050,Every_Mth!H3109,Every_Mth!H3168,Every_Mth!H3227,Every_Mth!H3286,Every_Mth!H3345,Every_Mth!H3404,Every_Mth!H3463,Every_Mth!H3522)</f>
        <v>253145.16666666666</v>
      </c>
      <c r="I277" s="53">
        <v>25449</v>
      </c>
      <c r="J277" s="53">
        <v>164718</v>
      </c>
      <c r="K277" s="53">
        <v>29757</v>
      </c>
      <c r="L277" s="53">
        <v>136779</v>
      </c>
      <c r="M277" s="53">
        <v>7350</v>
      </c>
      <c r="N277" s="17">
        <v>0.68108584699999997</v>
      </c>
      <c r="O277" s="148">
        <v>3181371</v>
      </c>
      <c r="P277" s="148">
        <v>627423</v>
      </c>
      <c r="Q277" s="148">
        <v>726521</v>
      </c>
      <c r="R277" s="148">
        <v>309974</v>
      </c>
      <c r="S277" s="148">
        <v>67977</v>
      </c>
      <c r="T277" s="19">
        <v>0.04</v>
      </c>
      <c r="U277" s="53">
        <v>357201.12008000008</v>
      </c>
    </row>
    <row r="278" spans="1:21">
      <c r="A278" s="13" t="s">
        <v>155</v>
      </c>
      <c r="B278" s="14" t="s">
        <v>77</v>
      </c>
      <c r="C278" s="14">
        <v>2016</v>
      </c>
      <c r="D278" s="14" t="s">
        <v>105</v>
      </c>
      <c r="E278" s="120">
        <v>9029.1666666666661</v>
      </c>
      <c r="F278" s="66">
        <f>AVERAGE(Every_Mth!G2874,Every_Mth!G2933,Every_Mth!G2992,Every_Mth!G3051,Every_Mth!G3110,Every_Mth!G3169,Every_Mth!G3228,Every_Mth!G3287,Every_Mth!G3346,Every_Mth!G3405,Every_Mth!G3464,Every_Mth!G3523)</f>
        <v>9286.25</v>
      </c>
      <c r="G278" s="120">
        <v>16874.083333333332</v>
      </c>
      <c r="H278" s="66">
        <f>AVERAGE(Every_Mth!H2874,Every_Mth!H2933,Every_Mth!H2992,Every_Mth!H3051,Every_Mth!H3110,Every_Mth!H3169,Every_Mth!H3228,Every_Mth!H3287,Every_Mth!H3346,Every_Mth!H3405,Every_Mth!H3464,Every_Mth!H3523)</f>
        <v>17625.583333333332</v>
      </c>
      <c r="I278" s="53">
        <v>2056</v>
      </c>
      <c r="J278" s="53">
        <v>9509</v>
      </c>
      <c r="K278" s="53">
        <v>749</v>
      </c>
      <c r="L278" s="53">
        <v>2462</v>
      </c>
      <c r="M278" s="53">
        <v>487</v>
      </c>
      <c r="N278" s="17">
        <v>0.54584120999999997</v>
      </c>
      <c r="O278" s="148">
        <v>376092</v>
      </c>
      <c r="P278" s="148">
        <v>96940</v>
      </c>
      <c r="Q278" s="148">
        <v>78000</v>
      </c>
      <c r="R278" s="148">
        <v>5842</v>
      </c>
      <c r="S278" s="148">
        <v>5095</v>
      </c>
      <c r="T278" s="19">
        <v>4.3999999999999997E-2</v>
      </c>
      <c r="U278" s="53">
        <v>34761.376620000003</v>
      </c>
    </row>
    <row r="279" spans="1:21">
      <c r="A279" s="13" t="s">
        <v>156</v>
      </c>
      <c r="B279" s="14" t="s">
        <v>78</v>
      </c>
      <c r="C279" s="14">
        <v>2016</v>
      </c>
      <c r="D279" s="14" t="s">
        <v>105</v>
      </c>
      <c r="E279" s="120">
        <v>1144.4166666666667</v>
      </c>
      <c r="F279" s="66">
        <f>AVERAGE(Every_Mth!G2875,Every_Mth!G2934,Every_Mth!G2993,Every_Mth!G3052,Every_Mth!G3111,Every_Mth!G3170,Every_Mth!G3229,Every_Mth!G3288,Every_Mth!G3347,Every_Mth!G3406,Every_Mth!G3465,Every_Mth!G3524)</f>
        <v>1159.8333333333333</v>
      </c>
      <c r="G279" s="120">
        <v>2084.3333333333335</v>
      </c>
      <c r="H279" s="66">
        <f>AVERAGE(Every_Mth!H2875,Every_Mth!H2934,Every_Mth!H2993,Every_Mth!H3052,Every_Mth!H3111,Every_Mth!H3170,Every_Mth!H3229,Every_Mth!H3288,Every_Mth!H3347,Every_Mth!H3406,Every_Mth!H3465,Every_Mth!H3524)</f>
        <v>2132.1666666666665</v>
      </c>
      <c r="I279" s="53">
        <v>191</v>
      </c>
      <c r="J279" s="53">
        <v>1033</v>
      </c>
      <c r="K279" s="53">
        <v>60</v>
      </c>
      <c r="L279" s="53">
        <v>67</v>
      </c>
      <c r="M279" s="53">
        <v>49</v>
      </c>
      <c r="N279" s="17">
        <v>0.62452107300000004</v>
      </c>
      <c r="O279" s="148">
        <v>19494</v>
      </c>
      <c r="P279" s="148">
        <v>7235</v>
      </c>
      <c r="Q279" s="148">
        <v>3171</v>
      </c>
      <c r="R279" s="148">
        <v>170</v>
      </c>
      <c r="S279" s="148">
        <v>663</v>
      </c>
      <c r="T279" s="19">
        <v>9.6000000000000002E-2</v>
      </c>
      <c r="U279" s="53">
        <v>2866.99332</v>
      </c>
    </row>
    <row r="280" spans="1:21">
      <c r="A280" s="13" t="s">
        <v>157</v>
      </c>
      <c r="B280" s="14" t="s">
        <v>78</v>
      </c>
      <c r="C280" s="14">
        <v>2016</v>
      </c>
      <c r="D280" s="14" t="s">
        <v>105</v>
      </c>
      <c r="E280" s="120">
        <v>125860.75</v>
      </c>
      <c r="F280" s="66">
        <f>AVERAGE(Every_Mth!G2876,Every_Mth!G2935,Every_Mth!G2994,Every_Mth!G3053,Every_Mth!G3112,Every_Mth!G3171,Every_Mth!G3230,Every_Mth!G3289,Every_Mth!G3348,Every_Mth!G3407,Every_Mth!G3466,Every_Mth!G3525)</f>
        <v>129010.16666666667</v>
      </c>
      <c r="G280" s="120">
        <v>279293.08333333331</v>
      </c>
      <c r="H280" s="66">
        <f>AVERAGE(Every_Mth!H2876,Every_Mth!H2935,Every_Mth!H2994,Every_Mth!H3053,Every_Mth!H3112,Every_Mth!H3171,Every_Mth!H3230,Every_Mth!H3289,Every_Mth!H3348,Every_Mth!H3407,Every_Mth!H3466,Every_Mth!H3525)</f>
        <v>287642.75</v>
      </c>
      <c r="I280" s="53">
        <v>20641</v>
      </c>
      <c r="J280" s="53">
        <v>185979</v>
      </c>
      <c r="K280" s="53">
        <v>16626</v>
      </c>
      <c r="L280" s="53">
        <v>81348</v>
      </c>
      <c r="M280" s="53">
        <v>10479</v>
      </c>
      <c r="N280" s="17">
        <v>0.63969818099999998</v>
      </c>
      <c r="O280" s="148">
        <v>2360727</v>
      </c>
      <c r="P280" s="148">
        <v>456965</v>
      </c>
      <c r="Q280" s="148">
        <v>598756</v>
      </c>
      <c r="R280" s="148">
        <v>189787</v>
      </c>
      <c r="S280" s="148">
        <v>58100</v>
      </c>
      <c r="T280" s="19">
        <v>6.0999999999999999E-2</v>
      </c>
      <c r="U280" s="53">
        <v>421674.33782000002</v>
      </c>
    </row>
    <row r="281" spans="1:21">
      <c r="A281" s="13" t="s">
        <v>158</v>
      </c>
      <c r="B281" s="14" t="s">
        <v>77</v>
      </c>
      <c r="C281" s="14">
        <v>2016</v>
      </c>
      <c r="D281" s="14" t="s">
        <v>105</v>
      </c>
      <c r="E281" s="120">
        <v>100083</v>
      </c>
      <c r="F281" s="66">
        <f>AVERAGE(Every_Mth!G2877,Every_Mth!G2936,Every_Mth!G2995,Every_Mth!G3054,Every_Mth!G3113,Every_Mth!G3172,Every_Mth!G3231,Every_Mth!G3290,Every_Mth!G3349,Every_Mth!G3408,Every_Mth!G3467,Every_Mth!G3526)</f>
        <v>102439.33333333333</v>
      </c>
      <c r="G281" s="120">
        <v>209677.25</v>
      </c>
      <c r="H281" s="66">
        <f>AVERAGE(Every_Mth!H2877,Every_Mth!H2936,Every_Mth!H2995,Every_Mth!H3054,Every_Mth!H3113,Every_Mth!H3172,Every_Mth!H3231,Every_Mth!H3290,Every_Mth!H3349,Every_Mth!H3408,Every_Mth!H3467,Every_Mth!H3526)</f>
        <v>214057.33333333334</v>
      </c>
      <c r="I281" s="53">
        <v>13463</v>
      </c>
      <c r="J281" s="53">
        <v>122095</v>
      </c>
      <c r="K281" s="53">
        <v>9476</v>
      </c>
      <c r="L281" s="53">
        <v>58041</v>
      </c>
      <c r="M281" s="53">
        <v>5851</v>
      </c>
      <c r="N281" s="17">
        <v>0.61449090299999998</v>
      </c>
      <c r="O281" s="148">
        <v>1506677</v>
      </c>
      <c r="P281" s="148">
        <v>284940</v>
      </c>
      <c r="Q281" s="148">
        <v>361388</v>
      </c>
      <c r="R281" s="148">
        <v>94153</v>
      </c>
      <c r="S281" s="148">
        <v>62524</v>
      </c>
      <c r="T281" s="19">
        <v>5.3999999999999999E-2</v>
      </c>
      <c r="U281" s="53">
        <v>270638.75339999999</v>
      </c>
    </row>
    <row r="282" spans="1:21">
      <c r="A282" s="13" t="s">
        <v>159</v>
      </c>
      <c r="B282" s="14" t="s">
        <v>78</v>
      </c>
      <c r="C282" s="14">
        <v>2016</v>
      </c>
      <c r="D282" s="14" t="s">
        <v>105</v>
      </c>
      <c r="E282" s="120">
        <v>2373.083333333333</v>
      </c>
      <c r="F282" s="66">
        <f>AVERAGE(Every_Mth!G2878,Every_Mth!G2937,Every_Mth!G2996,Every_Mth!G3055,Every_Mth!G3114,Every_Mth!G3173,Every_Mth!G3232,Every_Mth!G3291,Every_Mth!G3350,Every_Mth!G3409,Every_Mth!G3468,Every_Mth!G3527)</f>
        <v>2543.8333333333335</v>
      </c>
      <c r="G282" s="120">
        <v>5275</v>
      </c>
      <c r="H282" s="66">
        <f>AVERAGE(Every_Mth!H2878,Every_Mth!H2937,Every_Mth!H2996,Every_Mth!H3055,Every_Mth!H3114,Every_Mth!H3173,Every_Mth!H3232,Every_Mth!H3291,Every_Mth!H3350,Every_Mth!H3409,Every_Mth!H3468,Every_Mth!H3527)</f>
        <v>5619.833333333333</v>
      </c>
      <c r="I282" s="53">
        <v>436</v>
      </c>
      <c r="J282" s="53">
        <v>3865</v>
      </c>
      <c r="K282" s="53">
        <v>447</v>
      </c>
      <c r="L282" s="53">
        <v>2246</v>
      </c>
      <c r="M282" s="53">
        <v>386</v>
      </c>
      <c r="N282" s="17">
        <v>0.73894736800000005</v>
      </c>
      <c r="O282" s="148">
        <v>58014</v>
      </c>
      <c r="P282" s="148">
        <v>10729</v>
      </c>
      <c r="Q282" s="148">
        <v>14569</v>
      </c>
      <c r="R282" s="148">
        <v>5252</v>
      </c>
      <c r="S282" s="148">
        <v>880</v>
      </c>
      <c r="T282" s="19">
        <v>6.8000000000000005E-2</v>
      </c>
      <c r="U282" s="53">
        <v>7743.2246999999998</v>
      </c>
    </row>
    <row r="283" spans="1:21">
      <c r="A283" s="13" t="s">
        <v>160</v>
      </c>
      <c r="B283" s="14" t="s">
        <v>78</v>
      </c>
      <c r="C283" s="14">
        <v>2016</v>
      </c>
      <c r="D283" s="14" t="s">
        <v>105</v>
      </c>
      <c r="E283" s="120">
        <v>172631.16666666669</v>
      </c>
      <c r="F283" s="66">
        <f>AVERAGE(Every_Mth!G2879,Every_Mth!G2938,Every_Mth!G2997,Every_Mth!G3056,Every_Mth!G3115,Every_Mth!G3174,Every_Mth!G3233,Every_Mth!G3292,Every_Mth!G3351,Every_Mth!G3410,Every_Mth!G3469,Every_Mth!G3528)</f>
        <v>178494.75</v>
      </c>
      <c r="G283" s="120">
        <v>377181.25</v>
      </c>
      <c r="H283" s="66">
        <f>AVERAGE(Every_Mth!H2879,Every_Mth!H2938,Every_Mth!H2997,Every_Mth!H3056,Every_Mth!H3115,Every_Mth!H3174,Every_Mth!H3233,Every_Mth!H3292,Every_Mth!H3351,Every_Mth!H3410,Every_Mth!H3469,Every_Mth!H3528)</f>
        <v>390589.91666666669</v>
      </c>
      <c r="I283" s="53">
        <v>25789</v>
      </c>
      <c r="J283" s="53">
        <v>237181</v>
      </c>
      <c r="K283" s="53">
        <v>20320</v>
      </c>
      <c r="L283" s="53">
        <v>85034</v>
      </c>
      <c r="M283" s="53">
        <v>11109</v>
      </c>
      <c r="N283" s="17">
        <v>0.66028085999999997</v>
      </c>
      <c r="O283" s="148">
        <v>2147933</v>
      </c>
      <c r="P283" s="148">
        <v>346063</v>
      </c>
      <c r="Q283" s="148">
        <v>579219</v>
      </c>
      <c r="R283" s="148">
        <v>167271</v>
      </c>
      <c r="S283" s="148">
        <v>67508</v>
      </c>
      <c r="T283" s="19">
        <v>5.7000000000000002E-2</v>
      </c>
      <c r="U283" s="53">
        <v>403621.80548000004</v>
      </c>
    </row>
    <row r="284" spans="1:21">
      <c r="A284" s="13" t="s">
        <v>161</v>
      </c>
      <c r="B284" s="14" t="s">
        <v>77</v>
      </c>
      <c r="C284" s="14">
        <v>2016</v>
      </c>
      <c r="D284" s="14" t="s">
        <v>105</v>
      </c>
      <c r="E284" s="120">
        <v>137827.41666666666</v>
      </c>
      <c r="F284" s="66">
        <f>AVERAGE(Every_Mth!G2880,Every_Mth!G2939,Every_Mth!G2998,Every_Mth!G3057,Every_Mth!G3116,Every_Mth!G3175,Every_Mth!G3234,Every_Mth!G3293,Every_Mth!G3352,Every_Mth!G3411,Every_Mth!G3470,Every_Mth!G3529)</f>
        <v>142005.83333333334</v>
      </c>
      <c r="G284" s="120">
        <v>278085.58333333337</v>
      </c>
      <c r="H284" s="66">
        <f>AVERAGE(Every_Mth!H2880,Every_Mth!H2939,Every_Mth!H2998,Every_Mth!H3057,Every_Mth!H3116,Every_Mth!H3175,Every_Mth!H3234,Every_Mth!H3293,Every_Mth!H3352,Every_Mth!H3411,Every_Mth!H3470,Every_Mth!H3529)</f>
        <v>286487.16666666669</v>
      </c>
      <c r="I284" s="53">
        <v>29540</v>
      </c>
      <c r="J284" s="53">
        <v>166939</v>
      </c>
      <c r="K284" s="53">
        <v>16369</v>
      </c>
      <c r="L284" s="53">
        <v>124572</v>
      </c>
      <c r="M284" s="53">
        <v>11913</v>
      </c>
      <c r="N284" s="17">
        <v>0.64991831200000005</v>
      </c>
      <c r="O284" s="148">
        <v>3300891</v>
      </c>
      <c r="P284" s="148">
        <v>637060</v>
      </c>
      <c r="Q284" s="148">
        <v>780130</v>
      </c>
      <c r="R284" s="148">
        <v>238465</v>
      </c>
      <c r="S284" s="148">
        <v>75424</v>
      </c>
      <c r="T284" s="19">
        <v>4.7E-2</v>
      </c>
      <c r="U284" s="53">
        <v>468815.26489999995</v>
      </c>
    </row>
    <row r="285" spans="1:21">
      <c r="A285" s="13" t="s">
        <v>162</v>
      </c>
      <c r="B285" s="14" t="s">
        <v>77</v>
      </c>
      <c r="C285" s="14">
        <v>2016</v>
      </c>
      <c r="D285" s="14" t="s">
        <v>105</v>
      </c>
      <c r="E285" s="120">
        <v>34434.083333333336</v>
      </c>
      <c r="F285" s="66">
        <f>AVERAGE(Every_Mth!G2881,Every_Mth!G2940,Every_Mth!G2999,Every_Mth!G3058,Every_Mth!G3117,Every_Mth!G3176,Every_Mth!G3235,Every_Mth!G3294,Every_Mth!G3353,Every_Mth!G3412,Every_Mth!G3471,Every_Mth!G3530)</f>
        <v>34845.545454545456</v>
      </c>
      <c r="G285" s="120">
        <v>52010.833333333328</v>
      </c>
      <c r="H285" s="66">
        <f>AVERAGE(Every_Mth!H2881,Every_Mth!H2940,Every_Mth!H2999,Every_Mth!H3058,Every_Mth!H3117,Every_Mth!H3176,Every_Mth!H3235,Every_Mth!H3294,Every_Mth!H3353,Every_Mth!H3412,Every_Mth!H3471,Every_Mth!H3530)</f>
        <v>52812.454545454544</v>
      </c>
      <c r="I285" s="53">
        <v>10278</v>
      </c>
      <c r="J285" s="53">
        <v>23185</v>
      </c>
      <c r="K285" s="53">
        <v>4465</v>
      </c>
      <c r="L285" s="53">
        <v>28237</v>
      </c>
      <c r="M285" s="53">
        <v>1229</v>
      </c>
      <c r="N285" s="17">
        <v>0.58003194899999999</v>
      </c>
      <c r="O285" s="148">
        <v>871185</v>
      </c>
      <c r="P285" s="148">
        <v>188417</v>
      </c>
      <c r="Q285" s="148">
        <v>124486</v>
      </c>
      <c r="R285" s="148">
        <v>99674</v>
      </c>
      <c r="S285" s="148">
        <v>36427</v>
      </c>
      <c r="T285" s="19">
        <v>3.3000000000000002E-2</v>
      </c>
      <c r="U285" s="53">
        <v>80562.663740000004</v>
      </c>
    </row>
    <row r="286" spans="1:21">
      <c r="A286" s="13" t="s">
        <v>163</v>
      </c>
      <c r="B286" s="14" t="s">
        <v>78</v>
      </c>
      <c r="C286" s="14">
        <v>2016</v>
      </c>
      <c r="D286" s="14" t="s">
        <v>105</v>
      </c>
      <c r="E286" s="120">
        <v>49992.583333333336</v>
      </c>
      <c r="F286" s="66">
        <f>AVERAGE(Every_Mth!G2882,Every_Mth!G2941,Every_Mth!G3000,Every_Mth!G3059,Every_Mth!G3118,Every_Mth!G3177,Every_Mth!G3236,Every_Mth!G3295,Every_Mth!G3354,Every_Mth!G3413,Every_Mth!G3472,Every_Mth!G3531)</f>
        <v>51666.833333333336</v>
      </c>
      <c r="G286" s="120">
        <v>111805.49999999999</v>
      </c>
      <c r="H286" s="66">
        <f>AVERAGE(Every_Mth!H2882,Every_Mth!H2941,Every_Mth!H3000,Every_Mth!H3059,Every_Mth!H3118,Every_Mth!H3177,Every_Mth!H3236,Every_Mth!H3295,Every_Mth!H3354,Every_Mth!H3413,Every_Mth!H3472,Every_Mth!H3531)</f>
        <v>116203.66666666667</v>
      </c>
      <c r="I286" s="53">
        <v>6936</v>
      </c>
      <c r="J286" s="53">
        <v>73983</v>
      </c>
      <c r="K286" s="53">
        <v>7153</v>
      </c>
      <c r="L286" s="53">
        <v>28277</v>
      </c>
      <c r="M286" s="53">
        <v>3337</v>
      </c>
      <c r="N286" s="17">
        <v>0.66914735299999994</v>
      </c>
      <c r="O286" s="148">
        <v>738873</v>
      </c>
      <c r="P286" s="148">
        <v>127720</v>
      </c>
      <c r="Q286" s="148">
        <v>199204</v>
      </c>
      <c r="R286" s="148">
        <v>60196</v>
      </c>
      <c r="S286" s="148">
        <v>26870</v>
      </c>
      <c r="T286" s="19">
        <v>8.1000000000000003E-2</v>
      </c>
      <c r="U286" s="53">
        <v>125684.21928</v>
      </c>
    </row>
    <row r="287" spans="1:21">
      <c r="A287" s="13" t="s">
        <v>164</v>
      </c>
      <c r="B287" s="14" t="s">
        <v>77</v>
      </c>
      <c r="C287" s="14">
        <v>2016</v>
      </c>
      <c r="D287" s="14" t="s">
        <v>105</v>
      </c>
      <c r="E287" s="120">
        <v>9729.0833333333321</v>
      </c>
      <c r="F287" s="66">
        <f>AVERAGE(Every_Mth!G2883,Every_Mth!G2942,Every_Mth!G3001,Every_Mth!G3060,Every_Mth!G3119,Every_Mth!G3178,Every_Mth!G3237,Every_Mth!G3296,Every_Mth!G3355,Every_Mth!G3414,Every_Mth!G3473,Every_Mth!G3532)</f>
        <v>9958.0833333333339</v>
      </c>
      <c r="G287" s="120">
        <v>17514.916666666664</v>
      </c>
      <c r="H287" s="66">
        <f>AVERAGE(Every_Mth!H2883,Every_Mth!H2942,Every_Mth!H3001,Every_Mth!H3060,Every_Mth!H3119,Every_Mth!H3178,Every_Mth!H3237,Every_Mth!H3296,Every_Mth!H3355,Every_Mth!H3414,Every_Mth!H3473,Every_Mth!H3532)</f>
        <v>18140.75</v>
      </c>
      <c r="I287" s="53">
        <v>1919</v>
      </c>
      <c r="J287" s="53">
        <v>10198</v>
      </c>
      <c r="K287" s="53">
        <v>1224</v>
      </c>
      <c r="L287" s="53">
        <v>4160</v>
      </c>
      <c r="M287" s="53">
        <v>401</v>
      </c>
      <c r="N287" s="17">
        <v>0.57325581400000003</v>
      </c>
      <c r="O287" s="148">
        <v>278917</v>
      </c>
      <c r="P287" s="148">
        <v>75907</v>
      </c>
      <c r="Q287" s="148">
        <v>49961</v>
      </c>
      <c r="R287" s="148">
        <v>10287</v>
      </c>
      <c r="S287" s="148">
        <v>4063</v>
      </c>
      <c r="T287" s="19">
        <v>4.2999999999999997E-2</v>
      </c>
      <c r="U287" s="53">
        <v>35022.467860000004</v>
      </c>
    </row>
    <row r="288" spans="1:21">
      <c r="A288" s="13" t="s">
        <v>165</v>
      </c>
      <c r="B288" s="14" t="s">
        <v>77</v>
      </c>
      <c r="C288" s="14">
        <v>2016</v>
      </c>
      <c r="D288" s="14" t="s">
        <v>105</v>
      </c>
      <c r="E288" s="120">
        <v>14337.5</v>
      </c>
      <c r="F288" s="66">
        <f>AVERAGE(Every_Mth!G2884,Every_Mth!G2943,Every_Mth!G3002,Every_Mth!G3061,Every_Mth!G3120,Every_Mth!G3179,Every_Mth!G3238,Every_Mth!G3297,Every_Mth!G3356,Every_Mth!G3415,Every_Mth!G3474,Every_Mth!G3533)</f>
        <v>15147.833333333334</v>
      </c>
      <c r="G288" s="120">
        <v>27750.166666666668</v>
      </c>
      <c r="H288" s="66">
        <f>AVERAGE(Every_Mth!H2884,Every_Mth!H2943,Every_Mth!H3002,Every_Mth!H3061,Every_Mth!H3120,Every_Mth!H3179,Every_Mth!H3238,Every_Mth!H3297,Every_Mth!H3356,Every_Mth!H3415,Every_Mth!H3474,Every_Mth!H3533)</f>
        <v>29408.75</v>
      </c>
      <c r="I288" s="53">
        <v>4604</v>
      </c>
      <c r="J288" s="53">
        <v>20402</v>
      </c>
      <c r="K288" s="53">
        <v>4287</v>
      </c>
      <c r="L288" s="53">
        <v>17183</v>
      </c>
      <c r="M288" s="53">
        <v>904</v>
      </c>
      <c r="N288" s="17">
        <v>0.64088852299999999</v>
      </c>
      <c r="O288" s="148">
        <v>768122</v>
      </c>
      <c r="P288" s="148">
        <v>171899</v>
      </c>
      <c r="Q288" s="148">
        <v>161747</v>
      </c>
      <c r="R288" s="148">
        <v>54522</v>
      </c>
      <c r="S288" s="148">
        <v>9952</v>
      </c>
      <c r="T288" s="19">
        <v>0.03</v>
      </c>
      <c r="U288" s="53">
        <v>53230.80128</v>
      </c>
    </row>
    <row r="289" spans="1:21">
      <c r="A289" s="13" t="s">
        <v>166</v>
      </c>
      <c r="B289" s="14" t="s">
        <v>77</v>
      </c>
      <c r="C289" s="14">
        <v>2016</v>
      </c>
      <c r="D289" s="14" t="s">
        <v>105</v>
      </c>
      <c r="E289" s="120">
        <v>18613.916666666668</v>
      </c>
      <c r="F289" s="66">
        <f>AVERAGE(Every_Mth!G2885,Every_Mth!G2944,Every_Mth!G3003,Every_Mth!G3062,Every_Mth!G3121,Every_Mth!G3180,Every_Mth!G3239,Every_Mth!G3298,Every_Mth!G3357,Every_Mth!G3416,Every_Mth!G3475,Every_Mth!G3534)</f>
        <v>18572.916666666668</v>
      </c>
      <c r="G289" s="120">
        <v>38428.666666666664</v>
      </c>
      <c r="H289" s="66">
        <f>AVERAGE(Every_Mth!H2885,Every_Mth!H2944,Every_Mth!H3003,Every_Mth!H3062,Every_Mth!H3121,Every_Mth!H3180,Every_Mth!H3239,Every_Mth!H3298,Every_Mth!H3357,Every_Mth!H3416,Every_Mth!H3475,Every_Mth!H3534)</f>
        <v>38650.166666666664</v>
      </c>
      <c r="I289" s="53">
        <v>2714</v>
      </c>
      <c r="J289" s="53">
        <v>29036</v>
      </c>
      <c r="K289" s="53">
        <v>5739</v>
      </c>
      <c r="L289" s="53">
        <v>20539</v>
      </c>
      <c r="M289" s="53">
        <v>1474</v>
      </c>
      <c r="N289" s="17">
        <v>0.69974968699999995</v>
      </c>
      <c r="O289" s="148">
        <v>448353</v>
      </c>
      <c r="P289" s="148">
        <v>89021</v>
      </c>
      <c r="Q289" s="148">
        <v>100705</v>
      </c>
      <c r="R289" s="148">
        <v>51832</v>
      </c>
      <c r="S289" s="148">
        <v>8004</v>
      </c>
      <c r="T289" s="19">
        <v>0.05</v>
      </c>
      <c r="U289" s="53">
        <v>64123.562179999994</v>
      </c>
    </row>
    <row r="290" spans="1:21">
      <c r="A290" s="13" t="s">
        <v>167</v>
      </c>
      <c r="B290" s="14" t="s">
        <v>77</v>
      </c>
      <c r="C290" s="14">
        <v>2016</v>
      </c>
      <c r="D290" s="14" t="s">
        <v>105</v>
      </c>
      <c r="E290" s="120">
        <v>50077.500000000007</v>
      </c>
      <c r="F290" s="66">
        <f>AVERAGE(Every_Mth!G2886,Every_Mth!G2945,Every_Mth!G3004,Every_Mth!G3063,Every_Mth!G3122,Every_Mth!G3181,Every_Mth!G3240,Every_Mth!G3299,Every_Mth!G3358,Every_Mth!G3417,Every_Mth!G3476,Every_Mth!G3535)</f>
        <v>52729.666666666664</v>
      </c>
      <c r="G290" s="120">
        <v>98101.333333333314</v>
      </c>
      <c r="H290" s="66">
        <f>AVERAGE(Every_Mth!H2886,Every_Mth!H2945,Every_Mth!H3004,Every_Mth!H3063,Every_Mth!H3122,Every_Mth!H3181,Every_Mth!H3240,Every_Mth!H3299,Every_Mth!H3358,Every_Mth!H3417,Every_Mth!H3476,Every_Mth!H3535)</f>
        <v>103617.33333333333</v>
      </c>
      <c r="I290" s="53">
        <v>12624</v>
      </c>
      <c r="J290" s="53">
        <v>62659</v>
      </c>
      <c r="K290" s="53">
        <v>11199</v>
      </c>
      <c r="L290" s="53">
        <v>55825</v>
      </c>
      <c r="M290" s="53">
        <v>3295</v>
      </c>
      <c r="N290" s="17">
        <v>0.59419797500000004</v>
      </c>
      <c r="O290" s="148">
        <v>1930215</v>
      </c>
      <c r="P290" s="148">
        <v>364511</v>
      </c>
      <c r="Q290" s="148">
        <v>442750</v>
      </c>
      <c r="R290" s="148">
        <v>167482</v>
      </c>
      <c r="S290" s="148">
        <v>41718</v>
      </c>
      <c r="T290" s="19">
        <v>3.7999999999999999E-2</v>
      </c>
      <c r="U290" s="53">
        <v>180133.01454</v>
      </c>
    </row>
    <row r="291" spans="1:21">
      <c r="A291" s="13" t="s">
        <v>168</v>
      </c>
      <c r="B291" s="14" t="s">
        <v>77</v>
      </c>
      <c r="C291" s="14">
        <v>2016</v>
      </c>
      <c r="D291" s="14" t="s">
        <v>105</v>
      </c>
      <c r="E291" s="120">
        <v>14568.666666666668</v>
      </c>
      <c r="F291" s="66">
        <f>AVERAGE(Every_Mth!G2887,Every_Mth!G2946,Every_Mth!G3005,Every_Mth!G3064,Every_Mth!G3123,Every_Mth!G3182,Every_Mth!G3241,Every_Mth!G3300,Every_Mth!G3359,Every_Mth!G3418,Every_Mth!G3477,Every_Mth!G3536)</f>
        <v>14643</v>
      </c>
      <c r="G291" s="120">
        <v>26423</v>
      </c>
      <c r="H291" s="66">
        <f>AVERAGE(Every_Mth!H2887,Every_Mth!H2946,Every_Mth!H3005,Every_Mth!H3064,Every_Mth!H3123,Every_Mth!H3182,Every_Mth!H3241,Every_Mth!H3300,Every_Mth!H3359,Every_Mth!H3418,Every_Mth!H3477,Every_Mth!H3536)</f>
        <v>26729.75</v>
      </c>
      <c r="I291" s="53">
        <v>2827</v>
      </c>
      <c r="J291" s="53">
        <v>15699</v>
      </c>
      <c r="K291" s="53">
        <v>2854</v>
      </c>
      <c r="L291" s="53">
        <v>12690</v>
      </c>
      <c r="M291" s="53">
        <v>863</v>
      </c>
      <c r="N291" s="17">
        <v>0.66134969300000002</v>
      </c>
      <c r="O291" s="148">
        <v>276249</v>
      </c>
      <c r="P291" s="148">
        <v>60888</v>
      </c>
      <c r="Q291" s="148">
        <v>57974</v>
      </c>
      <c r="R291" s="148">
        <v>20762</v>
      </c>
      <c r="S291" s="148">
        <v>4764</v>
      </c>
      <c r="T291" s="19">
        <v>6.9000000000000006E-2</v>
      </c>
      <c r="U291" s="53">
        <v>38408.247000000003</v>
      </c>
    </row>
    <row r="292" spans="1:21">
      <c r="A292" s="13" t="s">
        <v>169</v>
      </c>
      <c r="B292" s="14" t="s">
        <v>78</v>
      </c>
      <c r="C292" s="14">
        <v>2016</v>
      </c>
      <c r="D292" s="14" t="s">
        <v>105</v>
      </c>
      <c r="E292" s="120">
        <v>12696.166666666666</v>
      </c>
      <c r="F292" s="66">
        <f>AVERAGE(Every_Mth!G2888,Every_Mth!G2947,Every_Mth!G3006,Every_Mth!G3065,Every_Mth!G3124,Every_Mth!G3183,Every_Mth!G3242,Every_Mth!G3301,Every_Mth!G3360,Every_Mth!G3419,Every_Mth!G3478,Every_Mth!G3537)</f>
        <v>12943.416666666666</v>
      </c>
      <c r="G292" s="120">
        <v>23809.833333333336</v>
      </c>
      <c r="H292" s="66">
        <f>AVERAGE(Every_Mth!H2888,Every_Mth!H2947,Every_Mth!H3006,Every_Mth!H3065,Every_Mth!H3124,Every_Mth!H3183,Every_Mth!H3242,Every_Mth!H3301,Every_Mth!H3360,Every_Mth!H3419,Every_Mth!H3478,Every_Mth!H3537)</f>
        <v>24407.333333333332</v>
      </c>
      <c r="I292" s="53">
        <v>1906</v>
      </c>
      <c r="J292" s="53">
        <v>12561</v>
      </c>
      <c r="K292" s="53">
        <v>608</v>
      </c>
      <c r="L292" s="53">
        <v>627</v>
      </c>
      <c r="M292" s="53">
        <v>727</v>
      </c>
      <c r="N292" s="17">
        <v>0.67740926199999996</v>
      </c>
      <c r="O292" s="148">
        <v>178208</v>
      </c>
      <c r="P292" s="148">
        <v>48189</v>
      </c>
      <c r="Q292" s="148">
        <v>37658</v>
      </c>
      <c r="R292" s="148">
        <v>1963</v>
      </c>
      <c r="S292" s="148">
        <v>9165</v>
      </c>
      <c r="T292" s="19">
        <v>6.9000000000000006E-2</v>
      </c>
      <c r="U292" s="53">
        <v>34951.272580000004</v>
      </c>
    </row>
    <row r="293" spans="1:21">
      <c r="A293" s="13" t="s">
        <v>170</v>
      </c>
      <c r="B293" s="14" t="s">
        <v>78</v>
      </c>
      <c r="C293" s="14">
        <v>2016</v>
      </c>
      <c r="D293" s="14" t="s">
        <v>105</v>
      </c>
      <c r="E293" s="120">
        <v>162.75</v>
      </c>
      <c r="F293" s="66">
        <f>AVERAGE(Every_Mth!G2889,Every_Mth!G2948,Every_Mth!G3007,Every_Mth!G3066,Every_Mth!G3125,Every_Mth!G3184,Every_Mth!G3243,Every_Mth!G3302,Every_Mth!G3361,Every_Mth!G3420,Every_Mth!G3479,Every_Mth!G3538)</f>
        <v>160.5</v>
      </c>
      <c r="G293" s="120">
        <v>276.91666666666669</v>
      </c>
      <c r="H293" s="66">
        <f>AVERAGE(Every_Mth!H2889,Every_Mth!H2948,Every_Mth!H3007,Every_Mth!H3066,Every_Mth!H3125,Every_Mth!H3184,Every_Mth!H3243,Every_Mth!H3302,Every_Mth!H3361,Every_Mth!H3420,Every_Mth!H3479,Every_Mth!H3538)</f>
        <v>277.33333333333331</v>
      </c>
      <c r="I293" s="53">
        <v>52</v>
      </c>
      <c r="J293" s="53">
        <v>93</v>
      </c>
      <c r="K293" s="53">
        <v>3</v>
      </c>
      <c r="L293" s="53">
        <v>10</v>
      </c>
      <c r="M293" s="53">
        <v>12</v>
      </c>
      <c r="N293" s="17">
        <v>0.58823529399999996</v>
      </c>
      <c r="O293" s="148">
        <v>3140</v>
      </c>
      <c r="P293" s="148">
        <v>1228</v>
      </c>
      <c r="Q293" s="148">
        <v>465</v>
      </c>
      <c r="R293" s="148">
        <v>35</v>
      </c>
      <c r="S293" s="148">
        <v>85</v>
      </c>
      <c r="T293" s="19">
        <v>7.5999999999999998E-2</v>
      </c>
      <c r="U293" s="53">
        <v>439.94970000000006</v>
      </c>
    </row>
    <row r="294" spans="1:21">
      <c r="A294" s="13" t="s">
        <v>171</v>
      </c>
      <c r="B294" s="14" t="s">
        <v>78</v>
      </c>
      <c r="C294" s="14">
        <v>2016</v>
      </c>
      <c r="D294" s="14" t="s">
        <v>105</v>
      </c>
      <c r="E294" s="120">
        <v>3134.4166666666665</v>
      </c>
      <c r="F294" s="66">
        <f>AVERAGE(Every_Mth!G2890,Every_Mth!G2949,Every_Mth!G3008,Every_Mth!G3067,Every_Mth!G3126,Every_Mth!G3185,Every_Mth!G3244,Every_Mth!G3303,Every_Mth!G3362,Every_Mth!G3421,Every_Mth!G3480,Every_Mth!G3539)</f>
        <v>3213.1666666666665</v>
      </c>
      <c r="G294" s="120">
        <v>6575.666666666667</v>
      </c>
      <c r="H294" s="66">
        <f>AVERAGE(Every_Mth!H2890,Every_Mth!H2949,Every_Mth!H3008,Every_Mth!H3067,Every_Mth!H3126,Every_Mth!H3185,Every_Mth!H3244,Every_Mth!H3303,Every_Mth!H3362,Every_Mth!H3421,Every_Mth!H3480,Every_Mth!H3539)</f>
        <v>6773.333333333333</v>
      </c>
      <c r="I294" s="53">
        <v>608</v>
      </c>
      <c r="J294" s="53">
        <v>3533</v>
      </c>
      <c r="K294" s="53">
        <v>156</v>
      </c>
      <c r="L294" s="53">
        <v>284</v>
      </c>
      <c r="M294" s="53">
        <v>155</v>
      </c>
      <c r="N294" s="17">
        <v>0.63655462200000001</v>
      </c>
      <c r="O294" s="148">
        <v>44372</v>
      </c>
      <c r="P294" s="148">
        <v>14672</v>
      </c>
      <c r="Q294" s="148">
        <v>8676</v>
      </c>
      <c r="R294" s="148">
        <v>755</v>
      </c>
      <c r="S294" s="148">
        <v>2380</v>
      </c>
      <c r="T294" s="19">
        <v>8.5000000000000006E-2</v>
      </c>
      <c r="U294" s="53">
        <v>10625.203460000001</v>
      </c>
    </row>
    <row r="295" spans="1:21">
      <c r="A295" s="13" t="s">
        <v>172</v>
      </c>
      <c r="B295" s="14" t="s">
        <v>77</v>
      </c>
      <c r="C295" s="14">
        <v>2016</v>
      </c>
      <c r="D295" s="14" t="s">
        <v>105</v>
      </c>
      <c r="E295" s="120">
        <v>21624.083333333332</v>
      </c>
      <c r="F295" s="66">
        <f>AVERAGE(Every_Mth!G2891,Every_Mth!G2950,Every_Mth!G3009,Every_Mth!G3068,Every_Mth!G3127,Every_Mth!G3186,Every_Mth!G3245,Every_Mth!G3304,Every_Mth!G3363,Every_Mth!G3422,Every_Mth!G3481,Every_Mth!G3540)</f>
        <v>22398.166666666668</v>
      </c>
      <c r="G295" s="120">
        <v>40785.75</v>
      </c>
      <c r="H295" s="66">
        <f>AVERAGE(Every_Mth!H2891,Every_Mth!H2950,Every_Mth!H3009,Every_Mth!H3068,Every_Mth!H3127,Every_Mth!H3186,Every_Mth!H3245,Every_Mth!H3304,Every_Mth!H3363,Every_Mth!H3422,Every_Mth!H3481,Every_Mth!H3540)</f>
        <v>42352.666666666664</v>
      </c>
      <c r="I295" s="53">
        <v>3576</v>
      </c>
      <c r="J295" s="53">
        <v>24939</v>
      </c>
      <c r="K295" s="53">
        <v>2490</v>
      </c>
      <c r="L295" s="53">
        <v>8928</v>
      </c>
      <c r="M295" s="53">
        <v>1035</v>
      </c>
      <c r="N295" s="17">
        <v>0.54196840000000002</v>
      </c>
      <c r="O295" s="148">
        <v>434102</v>
      </c>
      <c r="P295" s="148">
        <v>92321</v>
      </c>
      <c r="Q295" s="148">
        <v>100398</v>
      </c>
      <c r="R295" s="148">
        <v>22558</v>
      </c>
      <c r="S295" s="148">
        <v>11385</v>
      </c>
      <c r="T295" s="19">
        <v>5.5E-2</v>
      </c>
      <c r="U295" s="53">
        <v>58480.924500000001</v>
      </c>
    </row>
    <row r="296" spans="1:21">
      <c r="A296" s="13" t="s">
        <v>173</v>
      </c>
      <c r="B296" s="14" t="s">
        <v>77</v>
      </c>
      <c r="C296" s="14">
        <v>2016</v>
      </c>
      <c r="D296" s="14" t="s">
        <v>105</v>
      </c>
      <c r="E296" s="120">
        <v>17933.25</v>
      </c>
      <c r="F296" s="66">
        <f>AVERAGE(Every_Mth!G2892,Every_Mth!G2951,Every_Mth!G3010,Every_Mth!G3069,Every_Mth!G3128,Every_Mth!G3187,Every_Mth!G3246,Every_Mth!G3305,Every_Mth!G3364,Every_Mth!G3423,Every_Mth!G3482,Every_Mth!G3541)</f>
        <v>18932.166666666668</v>
      </c>
      <c r="G296" s="120">
        <v>31785.583333333332</v>
      </c>
      <c r="H296" s="66">
        <f>AVERAGE(Every_Mth!H2892,Every_Mth!H2951,Every_Mth!H3010,Every_Mth!H3069,Every_Mth!H3128,Every_Mth!H3187,Every_Mth!H3246,Every_Mth!H3305,Every_Mth!H3364,Every_Mth!H3423,Every_Mth!H3482,Every_Mth!H3541)</f>
        <v>33626.583333333336</v>
      </c>
      <c r="I296" s="53">
        <v>4239</v>
      </c>
      <c r="J296" s="53">
        <v>20809</v>
      </c>
      <c r="K296" s="53">
        <v>3587</v>
      </c>
      <c r="L296" s="53">
        <v>13176</v>
      </c>
      <c r="M296" s="53">
        <v>744</v>
      </c>
      <c r="N296" s="17">
        <v>0.59531635199999999</v>
      </c>
      <c r="O296" s="148">
        <v>503953</v>
      </c>
      <c r="P296" s="148">
        <v>130857</v>
      </c>
      <c r="Q296" s="148">
        <v>98968</v>
      </c>
      <c r="R296" s="148">
        <v>26781</v>
      </c>
      <c r="S296" s="148">
        <v>8201</v>
      </c>
      <c r="T296" s="19">
        <v>0.04</v>
      </c>
      <c r="U296" s="53">
        <v>51364.934600000001</v>
      </c>
    </row>
    <row r="297" spans="1:21">
      <c r="A297" s="13" t="s">
        <v>174</v>
      </c>
      <c r="B297" s="14" t="s">
        <v>78</v>
      </c>
      <c r="C297" s="14">
        <v>2016</v>
      </c>
      <c r="D297" s="14" t="s">
        <v>105</v>
      </c>
      <c r="E297" s="120">
        <v>40674</v>
      </c>
      <c r="F297" s="66">
        <f>AVERAGE(Every_Mth!G2893,Every_Mth!G2952,Every_Mth!G3011,Every_Mth!G3070,Every_Mth!G3129,Every_Mth!G3188,Every_Mth!G3247,Every_Mth!G3306,Every_Mth!G3365,Every_Mth!G3424,Every_Mth!G3483,Every_Mth!G3542)</f>
        <v>41901.916666666664</v>
      </c>
      <c r="G297" s="120">
        <v>85291.25</v>
      </c>
      <c r="H297" s="66">
        <f>AVERAGE(Every_Mth!H2893,Every_Mth!H2952,Every_Mth!H3011,Every_Mth!H3070,Every_Mth!H3129,Every_Mth!H3188,Every_Mth!H3247,Every_Mth!H3306,Every_Mth!H3365,Every_Mth!H3424,Every_Mth!H3483,Every_Mth!H3542)</f>
        <v>88015.083333333328</v>
      </c>
      <c r="I297" s="53">
        <v>5541</v>
      </c>
      <c r="J297" s="53">
        <v>54419</v>
      </c>
      <c r="K297" s="53">
        <v>5526</v>
      </c>
      <c r="L297" s="53">
        <v>21493</v>
      </c>
      <c r="M297" s="53">
        <v>2341</v>
      </c>
      <c r="N297" s="17">
        <v>0.58629168600000003</v>
      </c>
      <c r="O297" s="148">
        <v>545008</v>
      </c>
      <c r="P297" s="148">
        <v>96403</v>
      </c>
      <c r="Q297" s="148">
        <v>145017</v>
      </c>
      <c r="R297" s="148">
        <v>53504</v>
      </c>
      <c r="S297" s="148">
        <v>19620</v>
      </c>
      <c r="T297" s="19">
        <v>8.5000000000000006E-2</v>
      </c>
      <c r="U297" s="53">
        <v>93759.110939999999</v>
      </c>
    </row>
    <row r="298" spans="1:21">
      <c r="A298" s="13" t="s">
        <v>175</v>
      </c>
      <c r="B298" s="14" t="s">
        <v>78</v>
      </c>
      <c r="C298" s="14">
        <v>2016</v>
      </c>
      <c r="D298" s="14" t="s">
        <v>105</v>
      </c>
      <c r="E298" s="120">
        <v>5623.8333333333339</v>
      </c>
      <c r="F298" s="66">
        <f>AVERAGE(Every_Mth!G2894,Every_Mth!G2953,Every_Mth!G3012,Every_Mth!G3071,Every_Mth!G3130,Every_Mth!G3189,Every_Mth!G3248,Every_Mth!G3307,Every_Mth!G3366,Every_Mth!G3425,Every_Mth!G3484,Every_Mth!G3543)</f>
        <v>5727.25</v>
      </c>
      <c r="G298" s="120">
        <v>12883.916666666666</v>
      </c>
      <c r="H298" s="66">
        <f>AVERAGE(Every_Mth!H2894,Every_Mth!H2953,Every_Mth!H3012,Every_Mth!H3071,Every_Mth!H3130,Every_Mth!H3189,Every_Mth!H3248,Every_Mth!H3307,Every_Mth!H3366,Every_Mth!H3425,Every_Mth!H3484,Every_Mth!H3543)</f>
        <v>13128.75</v>
      </c>
      <c r="I298" s="53">
        <v>726</v>
      </c>
      <c r="J298" s="53">
        <v>8179</v>
      </c>
      <c r="K298" s="53">
        <v>688</v>
      </c>
      <c r="L298" s="53">
        <v>2890</v>
      </c>
      <c r="M298" s="53">
        <v>287</v>
      </c>
      <c r="N298" s="17">
        <v>0.64525547400000005</v>
      </c>
      <c r="O298" s="148">
        <v>98191</v>
      </c>
      <c r="P298" s="148">
        <v>19553</v>
      </c>
      <c r="Q298" s="148">
        <v>25175</v>
      </c>
      <c r="R298" s="148">
        <v>9121</v>
      </c>
      <c r="S298" s="148">
        <v>3760</v>
      </c>
      <c r="T298" s="19">
        <v>9.6000000000000002E-2</v>
      </c>
      <c r="U298" s="53">
        <v>19005.51096</v>
      </c>
    </row>
    <row r="299" spans="1:21">
      <c r="A299" s="13" t="s">
        <v>176</v>
      </c>
      <c r="B299" s="14" t="s">
        <v>78</v>
      </c>
      <c r="C299" s="14">
        <v>2016</v>
      </c>
      <c r="D299" s="14" t="s">
        <v>105</v>
      </c>
      <c r="E299" s="120">
        <v>4396.666666666667</v>
      </c>
      <c r="F299" s="66">
        <f>AVERAGE(Every_Mth!G2895,Every_Mth!G2954,Every_Mth!G3013,Every_Mth!G3072,Every_Mth!G3131,Every_Mth!G3190,Every_Mth!G3249,Every_Mth!G3308,Every_Mth!G3367,Every_Mth!G3426,Every_Mth!G3485,Every_Mth!G3544)</f>
        <v>4567.666666666667</v>
      </c>
      <c r="G299" s="120">
        <v>9532.5833333333339</v>
      </c>
      <c r="H299" s="66">
        <f>AVERAGE(Every_Mth!H2895,Every_Mth!H2954,Every_Mth!H3013,Every_Mth!H3072,Every_Mth!H3131,Every_Mth!H3190,Every_Mth!H3249,Every_Mth!H3308,Every_Mth!H3367,Every_Mth!H3426,Every_Mth!H3485,Every_Mth!H3544)</f>
        <v>9930.5833333333339</v>
      </c>
      <c r="I299" s="53">
        <v>700</v>
      </c>
      <c r="J299" s="53">
        <v>6121</v>
      </c>
      <c r="K299" s="53">
        <v>459</v>
      </c>
      <c r="L299" s="53">
        <v>1557</v>
      </c>
      <c r="M299" s="53">
        <v>270</v>
      </c>
      <c r="N299" s="17">
        <v>0.61348464599999997</v>
      </c>
      <c r="O299" s="148">
        <v>64098</v>
      </c>
      <c r="P299" s="148">
        <v>15747</v>
      </c>
      <c r="Q299" s="148">
        <v>15435</v>
      </c>
      <c r="R299" s="148">
        <v>2385</v>
      </c>
      <c r="S299" s="148">
        <v>2998</v>
      </c>
      <c r="T299" s="19">
        <v>7.0999999999999994E-2</v>
      </c>
      <c r="U299" s="53">
        <v>14987.858100000001</v>
      </c>
    </row>
    <row r="300" spans="1:21">
      <c r="A300" s="13" t="s">
        <v>177</v>
      </c>
      <c r="B300" s="14" t="s">
        <v>78</v>
      </c>
      <c r="C300" s="14">
        <v>2016</v>
      </c>
      <c r="D300" s="14" t="s">
        <v>105</v>
      </c>
      <c r="E300" s="120">
        <v>988.66666666666663</v>
      </c>
      <c r="F300" s="66">
        <f>AVERAGE(Every_Mth!G2896,Every_Mth!G2955,Every_Mth!G3014,Every_Mth!G3073,Every_Mth!G3132,Every_Mth!G3191,Every_Mth!G3250,Every_Mth!G3309,Every_Mth!G3368,Every_Mth!G3427,Every_Mth!G3486,Every_Mth!G3545)</f>
        <v>1007.8333333333334</v>
      </c>
      <c r="G300" s="120">
        <v>1727.9166666666667</v>
      </c>
      <c r="H300" s="66">
        <f>AVERAGE(Every_Mth!H2896,Every_Mth!H2955,Every_Mth!H3014,Every_Mth!H3073,Every_Mth!H3132,Every_Mth!H3191,Every_Mth!H3250,Every_Mth!H3309,Every_Mth!H3368,Every_Mth!H3427,Every_Mth!H3486,Every_Mth!H3545)</f>
        <v>1757.4166666666667</v>
      </c>
      <c r="I300" s="53">
        <v>183</v>
      </c>
      <c r="J300" s="53">
        <v>763</v>
      </c>
      <c r="K300" s="53">
        <v>38</v>
      </c>
      <c r="L300" s="53">
        <v>18</v>
      </c>
      <c r="M300" s="53">
        <v>33</v>
      </c>
      <c r="N300" s="17">
        <v>0.64583333300000001</v>
      </c>
      <c r="O300" s="148">
        <v>13482</v>
      </c>
      <c r="P300" s="148">
        <v>4929</v>
      </c>
      <c r="Q300" s="148">
        <v>2167</v>
      </c>
      <c r="R300" s="148">
        <v>105</v>
      </c>
      <c r="S300" s="148">
        <v>629</v>
      </c>
      <c r="T300" s="19">
        <v>7.0999999999999994E-2</v>
      </c>
      <c r="U300" s="53">
        <v>3189.3911200000002</v>
      </c>
    </row>
    <row r="301" spans="1:21">
      <c r="A301" s="13" t="s">
        <v>178</v>
      </c>
      <c r="B301" s="14" t="s">
        <v>77</v>
      </c>
      <c r="C301" s="14">
        <v>2016</v>
      </c>
      <c r="D301" s="14" t="s">
        <v>105</v>
      </c>
      <c r="E301" s="120">
        <v>51694</v>
      </c>
      <c r="F301" s="66">
        <f>AVERAGE(Every_Mth!G2897,Every_Mth!G2956,Every_Mth!G3015,Every_Mth!G3074,Every_Mth!G3133,Every_Mth!G3192,Every_Mth!G3251,Every_Mth!G3310,Every_Mth!G3369,Every_Mth!G3428,Every_Mth!G3487,Every_Mth!G3546)</f>
        <v>52435.5</v>
      </c>
      <c r="G301" s="120">
        <v>120271.16666666666</v>
      </c>
      <c r="H301" s="66">
        <f>AVERAGE(Every_Mth!H2897,Every_Mth!H2956,Every_Mth!H3015,Every_Mth!H3074,Every_Mth!H3133,Every_Mth!H3192,Every_Mth!H3251,Every_Mth!H3310,Every_Mth!H3369,Every_Mth!H3428,Every_Mth!H3487,Every_Mth!H3546)</f>
        <v>122466.75</v>
      </c>
      <c r="I301" s="53">
        <v>6886</v>
      </c>
      <c r="J301" s="53">
        <v>78665</v>
      </c>
      <c r="K301" s="53">
        <v>8206</v>
      </c>
      <c r="L301" s="53">
        <v>48568</v>
      </c>
      <c r="M301" s="53">
        <v>2338</v>
      </c>
      <c r="N301" s="17">
        <v>0.64188339900000002</v>
      </c>
      <c r="O301" s="148">
        <v>468235</v>
      </c>
      <c r="P301" s="148">
        <v>73460</v>
      </c>
      <c r="Q301" s="148">
        <v>144339</v>
      </c>
      <c r="R301" s="148">
        <v>66725</v>
      </c>
      <c r="S301" s="148">
        <v>17540</v>
      </c>
      <c r="T301" s="19">
        <v>0.11</v>
      </c>
      <c r="U301" s="53">
        <v>115553.38148000001</v>
      </c>
    </row>
    <row r="302" spans="1:21">
      <c r="A302" s="13" t="s">
        <v>179</v>
      </c>
      <c r="B302" s="14" t="s">
        <v>78</v>
      </c>
      <c r="C302" s="14">
        <v>2016</v>
      </c>
      <c r="D302" s="14" t="s">
        <v>105</v>
      </c>
      <c r="E302" s="120">
        <v>3019.6666666666665</v>
      </c>
      <c r="F302" s="66">
        <f>AVERAGE(Every_Mth!G2898,Every_Mth!G2957,Every_Mth!G3016,Every_Mth!G3075,Every_Mth!G3134,Every_Mth!G3193,Every_Mth!G3252,Every_Mth!G3311,Every_Mth!G3370,Every_Mth!G3429,Every_Mth!G3488,Every_Mth!G3547)</f>
        <v>3138.6666666666665</v>
      </c>
      <c r="G302" s="120">
        <v>5270.666666666667</v>
      </c>
      <c r="H302" s="66">
        <f>AVERAGE(Every_Mth!H2898,Every_Mth!H2957,Every_Mth!H3016,Every_Mth!H3075,Every_Mth!H3134,Every_Mth!H3193,Every_Mth!H3252,Every_Mth!H3311,Every_Mth!H3370,Every_Mth!H3429,Every_Mth!H3488,Every_Mth!H3547)</f>
        <v>5451.833333333333</v>
      </c>
      <c r="I302" s="53">
        <v>699</v>
      </c>
      <c r="J302" s="53">
        <v>2582</v>
      </c>
      <c r="K302" s="53">
        <v>115</v>
      </c>
      <c r="L302" s="53">
        <v>114</v>
      </c>
      <c r="M302" s="53">
        <v>104</v>
      </c>
      <c r="N302" s="17">
        <v>0.67412140600000003</v>
      </c>
      <c r="O302" s="148">
        <v>54282</v>
      </c>
      <c r="P302" s="148">
        <v>18652</v>
      </c>
      <c r="Q302" s="148">
        <v>8734</v>
      </c>
      <c r="R302" s="148">
        <v>483</v>
      </c>
      <c r="S302" s="148">
        <v>1552</v>
      </c>
      <c r="T302" s="19">
        <v>6.2E-2</v>
      </c>
      <c r="U302" s="53">
        <v>8881.7049400000014</v>
      </c>
    </row>
    <row r="303" spans="1:21">
      <c r="A303" s="13" t="s">
        <v>180</v>
      </c>
      <c r="B303" s="14" t="s">
        <v>77</v>
      </c>
      <c r="C303" s="14">
        <v>2016</v>
      </c>
      <c r="D303" s="14" t="s">
        <v>105</v>
      </c>
      <c r="E303" s="120">
        <v>36512</v>
      </c>
      <c r="F303" s="66">
        <f>AVERAGE(Every_Mth!G2899,Every_Mth!G2958,Every_Mth!G3017,Every_Mth!G3076,Every_Mth!G3135,Every_Mth!G3194,Every_Mth!G3253,Every_Mth!G3312,Every_Mth!G3371,Every_Mth!G3430,Every_Mth!G3489,Every_Mth!G3548)</f>
        <v>37376.416666666664</v>
      </c>
      <c r="G303" s="120">
        <v>73100.333333333328</v>
      </c>
      <c r="H303" s="66">
        <f>AVERAGE(Every_Mth!H2899,Every_Mth!H2958,Every_Mth!H3017,Every_Mth!H3076,Every_Mth!H3135,Every_Mth!H3194,Every_Mth!H3253,Every_Mth!H3312,Every_Mth!H3371,Every_Mth!H3430,Every_Mth!H3489,Every_Mth!H3548)</f>
        <v>75010.5</v>
      </c>
      <c r="I303" s="53">
        <v>7206</v>
      </c>
      <c r="J303" s="53">
        <v>49344</v>
      </c>
      <c r="K303" s="53">
        <v>7911</v>
      </c>
      <c r="L303" s="53">
        <v>35629</v>
      </c>
      <c r="M303" s="53">
        <v>1582</v>
      </c>
      <c r="N303" s="17">
        <v>0.62450000000000006</v>
      </c>
      <c r="O303" s="148">
        <v>854383</v>
      </c>
      <c r="P303" s="148">
        <v>176546</v>
      </c>
      <c r="Q303" s="148">
        <v>199303</v>
      </c>
      <c r="R303" s="148">
        <v>82290</v>
      </c>
      <c r="S303" s="148">
        <v>14767</v>
      </c>
      <c r="T303" s="19">
        <v>5.1999999999999998E-2</v>
      </c>
      <c r="U303" s="53">
        <v>90705.197500000009</v>
      </c>
    </row>
    <row r="304" spans="1:21">
      <c r="A304" s="13" t="s">
        <v>181</v>
      </c>
      <c r="B304" s="14" t="s">
        <v>77</v>
      </c>
      <c r="C304" s="14">
        <v>2016</v>
      </c>
      <c r="D304" s="14" t="s">
        <v>105</v>
      </c>
      <c r="E304" s="120">
        <v>10257.916666666666</v>
      </c>
      <c r="F304" s="66">
        <f>AVERAGE(Every_Mth!G2900,Every_Mth!G2959,Every_Mth!G3018,Every_Mth!G3077,Every_Mth!G3136,Every_Mth!G3195,Every_Mth!G3254,Every_Mth!G3313,Every_Mth!G3372,Every_Mth!G3431,Every_Mth!G3490,Every_Mth!G3549)</f>
        <v>10645.166666666666</v>
      </c>
      <c r="G304" s="120">
        <v>19913.333333333336</v>
      </c>
      <c r="H304" s="66">
        <f>AVERAGE(Every_Mth!H2900,Every_Mth!H2959,Every_Mth!H3018,Every_Mth!H3077,Every_Mth!H3136,Every_Mth!H3195,Every_Mth!H3254,Every_Mth!H3313,Every_Mth!H3372,Every_Mth!H3431,Every_Mth!H3490,Every_Mth!H3549)</f>
        <v>20842.75</v>
      </c>
      <c r="I304" s="53">
        <v>1737</v>
      </c>
      <c r="J304" s="53">
        <v>11612</v>
      </c>
      <c r="K304" s="53">
        <v>1014</v>
      </c>
      <c r="L304" s="53">
        <v>7002</v>
      </c>
      <c r="M304" s="53">
        <v>480</v>
      </c>
      <c r="N304" s="17">
        <v>0.60250609099999997</v>
      </c>
      <c r="O304" s="148">
        <v>216866</v>
      </c>
      <c r="P304" s="148">
        <v>36568</v>
      </c>
      <c r="Q304" s="148">
        <v>48381</v>
      </c>
      <c r="R304" s="148">
        <v>12693</v>
      </c>
      <c r="S304" s="148">
        <v>5184</v>
      </c>
      <c r="T304" s="19">
        <v>5.8000000000000003E-2</v>
      </c>
      <c r="U304" s="53">
        <v>46097.322260000008</v>
      </c>
    </row>
    <row r="305" spans="1:21" s="106" customFormat="1">
      <c r="A305" s="106" t="s">
        <v>182</v>
      </c>
      <c r="B305" s="14" t="s">
        <v>78</v>
      </c>
      <c r="C305" s="14">
        <v>2016</v>
      </c>
      <c r="D305" s="14" t="s">
        <v>105</v>
      </c>
      <c r="E305" s="120">
        <v>6022.666666666667</v>
      </c>
      <c r="F305" s="66">
        <f>AVERAGE(Every_Mth!G2901,Every_Mth!G2960,Every_Mth!G3019,Every_Mth!G3078,Every_Mth!G3137,Every_Mth!G3196,Every_Mth!G3255,Every_Mth!G3314,Every_Mth!G3373,Every_Mth!G3432,Every_Mth!G3491,Every_Mth!G3550)</f>
        <v>6187.416666666667</v>
      </c>
      <c r="G305" s="120">
        <v>13007.583333333334</v>
      </c>
      <c r="H305" s="66">
        <f>AVERAGE(Every_Mth!H2901,Every_Mth!H2960,Every_Mth!H3019,Every_Mth!H3078,Every_Mth!H3137,Every_Mth!H3196,Every_Mth!H3255,Every_Mth!H3314,Every_Mth!H3373,Every_Mth!H3432,Every_Mth!H3491,Every_Mth!H3550)</f>
        <v>13331.666666666666</v>
      </c>
      <c r="I305" s="53">
        <v>687</v>
      </c>
      <c r="J305" s="53">
        <v>7810</v>
      </c>
      <c r="K305" s="53">
        <v>517</v>
      </c>
      <c r="L305" s="53">
        <v>1825</v>
      </c>
      <c r="M305" s="53">
        <v>323</v>
      </c>
      <c r="N305" s="17">
        <v>0.67011375399999995</v>
      </c>
      <c r="O305" s="148">
        <v>76129</v>
      </c>
      <c r="P305" s="148">
        <v>13142</v>
      </c>
      <c r="Q305" s="148">
        <v>21489</v>
      </c>
      <c r="R305" s="148">
        <v>3461</v>
      </c>
      <c r="S305" s="148">
        <v>3704</v>
      </c>
      <c r="T305" s="19">
        <v>8.5000000000000006E-2</v>
      </c>
      <c r="U305" s="53">
        <v>14544.35772</v>
      </c>
    </row>
    <row r="306" spans="1:21">
      <c r="A306" s="56" t="s">
        <v>183</v>
      </c>
      <c r="B306" s="14" t="s">
        <v>66</v>
      </c>
      <c r="C306" s="14">
        <v>2017</v>
      </c>
      <c r="D306" s="14" t="s">
        <v>260</v>
      </c>
      <c r="E306" s="120"/>
      <c r="F306" s="66">
        <f>AVERAGE(Every_Mth!G3551,Every_Mth!G3610,Every_Mth!G3669,Every_Mth!G3728,Every_Mth!G3787,Every_Mth!G3846,Every_Mth!G3905,Every_Mth!G3964,Every_Mth!G4023,Every_Mth!G4082,Every_Mth!G4141,Every_Mth!G4200)</f>
        <v>1991597.0833333333</v>
      </c>
      <c r="G306" s="120"/>
      <c r="H306" s="66">
        <f>AVERAGE(Every_Mth!H3551,Every_Mth!H3610,Every_Mth!H3669,Every_Mth!H3728,Every_Mth!H3787,Every_Mth!H3846,Every_Mth!H3905,Every_Mth!H3964,Every_Mth!H4023,Every_Mth!H4082,Every_Mth!H4141,Every_Mth!H4200)</f>
        <v>4111003.3333333335</v>
      </c>
      <c r="I306" s="53">
        <v>370322</v>
      </c>
      <c r="J306" s="53">
        <v>2537628</v>
      </c>
      <c r="K306" s="53">
        <v>264199</v>
      </c>
      <c r="L306" s="53">
        <v>1514564</v>
      </c>
      <c r="M306" s="53"/>
      <c r="N306" s="26"/>
      <c r="O306" s="148">
        <v>39693627</v>
      </c>
      <c r="P306" s="148">
        <v>7958547</v>
      </c>
      <c r="Q306" s="148">
        <v>9203689</v>
      </c>
      <c r="R306" s="148"/>
      <c r="S306" s="148">
        <v>1154343</v>
      </c>
      <c r="T306" s="19"/>
      <c r="U306" s="53"/>
    </row>
    <row r="307" spans="1:21" s="106" customFormat="1">
      <c r="A307" s="56" t="s">
        <v>184</v>
      </c>
      <c r="B307" s="14" t="s">
        <v>77</v>
      </c>
      <c r="C307" s="14">
        <v>2017</v>
      </c>
      <c r="D307" s="14" t="s">
        <v>260</v>
      </c>
      <c r="E307" s="120"/>
      <c r="F307" s="66">
        <f>AVERAGE(Every_Mth!G3552,Every_Mth!G3611,Every_Mth!G3670,Every_Mth!G3729,Every_Mth!G3788,Every_Mth!G3847,Every_Mth!G3906,Every_Mth!G3965,Every_Mth!G4024,Every_Mth!G4083,Every_Mth!G4142,Every_Mth!G4201)</f>
        <v>57278.25</v>
      </c>
      <c r="G307" s="120"/>
      <c r="H307" s="66">
        <f>AVERAGE(Every_Mth!H3552,Every_Mth!H3611,Every_Mth!H3670,Every_Mth!H3729,Every_Mth!H3788,Every_Mth!H3847,Every_Mth!H3906,Every_Mth!H3965,Every_Mth!H4024,Every_Mth!H4083,Every_Mth!H4142,Every_Mth!H4201)</f>
        <v>108256.25</v>
      </c>
      <c r="I307" s="53">
        <v>14234</v>
      </c>
      <c r="J307" s="53">
        <v>62680</v>
      </c>
      <c r="K307" s="53">
        <v>7858</v>
      </c>
      <c r="L307" s="53">
        <v>45559</v>
      </c>
      <c r="M307" s="53"/>
      <c r="N307" s="26"/>
      <c r="O307" s="148">
        <v>1655752</v>
      </c>
      <c r="P307" s="148">
        <v>328261</v>
      </c>
      <c r="Q307" s="148">
        <v>346873</v>
      </c>
      <c r="R307" s="148"/>
      <c r="S307" s="148">
        <v>45115</v>
      </c>
      <c r="T307" s="19"/>
      <c r="U307" s="53"/>
    </row>
    <row r="308" spans="1:21" s="106" customFormat="1">
      <c r="A308" s="56" t="s">
        <v>185</v>
      </c>
      <c r="B308" s="14" t="s">
        <v>78</v>
      </c>
      <c r="C308" s="14">
        <v>2017</v>
      </c>
      <c r="D308" s="14" t="s">
        <v>260</v>
      </c>
      <c r="E308" s="120"/>
      <c r="F308" s="66">
        <f>AVERAGE(Every_Mth!G3553,Every_Mth!G3612,Every_Mth!G3671,Every_Mth!G3730,Every_Mth!G3789,Every_Mth!G3848,Every_Mth!G3907,Every_Mth!G3966,Every_Mth!G4025,Every_Mth!G4084,Every_Mth!G4143,Every_Mth!G4202)</f>
        <v>80.583333333333329</v>
      </c>
      <c r="G308" s="120"/>
      <c r="H308" s="66">
        <f>AVERAGE(Every_Mth!H3553,Every_Mth!H3612,Every_Mth!H3671,Every_Mth!H3730,Every_Mth!H3789,Every_Mth!H3848,Every_Mth!H3907,Every_Mth!H3966,Every_Mth!H4025,Every_Mth!H4084,Every_Mth!H4143,Every_Mth!H4202)</f>
        <v>140.83333333333334</v>
      </c>
      <c r="I308" s="53">
        <v>19</v>
      </c>
      <c r="J308" s="53">
        <v>60</v>
      </c>
      <c r="K308" s="53">
        <v>1</v>
      </c>
      <c r="L308" s="53">
        <v>0</v>
      </c>
      <c r="M308" s="53"/>
      <c r="N308" s="26"/>
      <c r="O308" s="148">
        <v>1143</v>
      </c>
      <c r="P308" s="148">
        <v>398</v>
      </c>
      <c r="Q308" s="148">
        <v>198</v>
      </c>
      <c r="R308" s="148"/>
      <c r="S308" s="148">
        <v>36</v>
      </c>
      <c r="T308" s="19"/>
      <c r="U308" s="53"/>
    </row>
    <row r="309" spans="1:21" s="106" customFormat="1">
      <c r="A309" s="56" t="s">
        <v>186</v>
      </c>
      <c r="B309" s="14" t="s">
        <v>78</v>
      </c>
      <c r="C309" s="14">
        <v>2017</v>
      </c>
      <c r="D309" s="14" t="s">
        <v>260</v>
      </c>
      <c r="E309" s="120"/>
      <c r="F309" s="66">
        <f>AVERAGE(Every_Mth!G3554,Every_Mth!G3613,Every_Mth!G3672,Every_Mth!G3731,Every_Mth!G3790,Every_Mth!G3849,Every_Mth!G3908,Every_Mth!G3967,Every_Mth!G4026,Every_Mth!G4085,Every_Mth!G4144,Every_Mth!G4203)</f>
        <v>1660.8333333333333</v>
      </c>
      <c r="G309" s="120"/>
      <c r="H309" s="66">
        <f>AVERAGE(Every_Mth!H3554,Every_Mth!H3613,Every_Mth!H3672,Every_Mth!H3731,Every_Mth!H3790,Every_Mth!H3849,Every_Mth!H3908,Every_Mth!H3967,Every_Mth!H4026,Every_Mth!H4085,Every_Mth!H4144,Every_Mth!H4203)</f>
        <v>3038</v>
      </c>
      <c r="I309" s="53">
        <v>384</v>
      </c>
      <c r="J309" s="53">
        <v>1479</v>
      </c>
      <c r="K309" s="53">
        <v>20</v>
      </c>
      <c r="L309" s="53">
        <v>117</v>
      </c>
      <c r="M309" s="53"/>
      <c r="N309" s="26"/>
      <c r="O309" s="148">
        <v>37267</v>
      </c>
      <c r="P309" s="148">
        <v>13105</v>
      </c>
      <c r="Q309" s="148">
        <v>5607</v>
      </c>
      <c r="R309" s="148"/>
      <c r="S309" s="148">
        <v>672</v>
      </c>
      <c r="T309" s="19"/>
      <c r="U309" s="53"/>
    </row>
    <row r="310" spans="1:21" s="106" customFormat="1">
      <c r="A310" s="56" t="s">
        <v>187</v>
      </c>
      <c r="B310" s="14" t="s">
        <v>78</v>
      </c>
      <c r="C310" s="14">
        <v>2017</v>
      </c>
      <c r="D310" s="14" t="s">
        <v>260</v>
      </c>
      <c r="E310" s="120"/>
      <c r="F310" s="66">
        <f>AVERAGE(Every_Mth!G3555,Every_Mth!G3614,Every_Mth!G3673,Every_Mth!G3732,Every_Mth!G3791,Every_Mth!G3850,Every_Mth!G3909,Every_Mth!G3968,Every_Mth!G4027,Every_Mth!G4086,Every_Mth!G4145,Every_Mth!G4204)</f>
        <v>16659.5</v>
      </c>
      <c r="G310" s="120"/>
      <c r="H310" s="66">
        <f>AVERAGE(Every_Mth!H3555,Every_Mth!H3614,Every_Mth!H3673,Every_Mth!H3732,Every_Mth!H3791,Every_Mth!H3850,Every_Mth!H3909,Every_Mth!H3968,Every_Mth!H4027,Every_Mth!H4086,Every_Mth!H4145,Every_Mth!H4204)</f>
        <v>30940.5</v>
      </c>
      <c r="I310" s="53">
        <v>2568</v>
      </c>
      <c r="J310" s="53">
        <v>15018</v>
      </c>
      <c r="K310" s="53">
        <v>381</v>
      </c>
      <c r="L310" s="53">
        <v>2775</v>
      </c>
      <c r="M310" s="53"/>
      <c r="N310" s="26"/>
      <c r="O310" s="148">
        <v>226478</v>
      </c>
      <c r="P310" s="148">
        <v>56416</v>
      </c>
      <c r="Q310" s="148">
        <v>45689</v>
      </c>
      <c r="R310" s="148"/>
      <c r="S310" s="148">
        <v>10378</v>
      </c>
      <c r="T310" s="19"/>
      <c r="U310" s="53"/>
    </row>
    <row r="311" spans="1:21" s="106" customFormat="1">
      <c r="A311" s="56" t="s">
        <v>188</v>
      </c>
      <c r="B311" s="14" t="s">
        <v>78</v>
      </c>
      <c r="C311" s="14">
        <v>2017</v>
      </c>
      <c r="D311" s="14" t="s">
        <v>260</v>
      </c>
      <c r="E311" s="120"/>
      <c r="F311" s="66">
        <f>AVERAGE(Every_Mth!G3556,Every_Mth!G3615,Every_Mth!G3674,Every_Mth!G3733,Every_Mth!G3792,Every_Mth!G3851,Every_Mth!G3910,Every_Mth!G3969,Every_Mth!G4028,Every_Mth!G4087,Every_Mth!G4146,Every_Mth!G4205)</f>
        <v>2797.25</v>
      </c>
      <c r="G311" s="120"/>
      <c r="H311" s="66">
        <f>AVERAGE(Every_Mth!H3556,Every_Mth!H3615,Every_Mth!H3674,Every_Mth!H3733,Every_Mth!H3792,Every_Mth!H3851,Every_Mth!H3910,Every_Mth!H3969,Every_Mth!H4028,Every_Mth!H4087,Every_Mth!H4146,Every_Mth!H4205)</f>
        <v>5036.166666666667</v>
      </c>
      <c r="I311" s="53">
        <v>749</v>
      </c>
      <c r="J311" s="53">
        <v>2162</v>
      </c>
      <c r="K311" s="53">
        <v>17</v>
      </c>
      <c r="L311" s="53">
        <v>139</v>
      </c>
      <c r="M311" s="53"/>
      <c r="N311" s="26"/>
      <c r="O311" s="148">
        <v>44818</v>
      </c>
      <c r="P311" s="148">
        <v>16898</v>
      </c>
      <c r="Q311" s="148">
        <v>7251</v>
      </c>
      <c r="R311" s="148"/>
      <c r="S311" s="148">
        <v>988</v>
      </c>
      <c r="T311" s="19"/>
      <c r="U311" s="53"/>
    </row>
    <row r="312" spans="1:21" s="106" customFormat="1">
      <c r="A312" s="56" t="s">
        <v>189</v>
      </c>
      <c r="B312" s="14" t="s">
        <v>78</v>
      </c>
      <c r="C312" s="14">
        <v>2017</v>
      </c>
      <c r="D312" s="14" t="s">
        <v>260</v>
      </c>
      <c r="E312" s="120"/>
      <c r="F312" s="66">
        <f>AVERAGE(Every_Mth!G3557,Every_Mth!G3616,Every_Mth!G3675,Every_Mth!G3734,Every_Mth!G3793,Every_Mth!G3852,Every_Mth!G3911,Every_Mth!G3970,Every_Mth!G4029,Every_Mth!G4088,Every_Mth!G4147,Every_Mth!G4206)</f>
        <v>687.25</v>
      </c>
      <c r="G312" s="120"/>
      <c r="H312" s="66">
        <f>AVERAGE(Every_Mth!H3557,Every_Mth!H3616,Every_Mth!H3675,Every_Mth!H3734,Every_Mth!H3793,Every_Mth!H3852,Every_Mth!H3911,Every_Mth!H3970,Every_Mth!H4029,Every_Mth!H4088,Every_Mth!H4147,Every_Mth!H4206)</f>
        <v>1553.25</v>
      </c>
      <c r="I312" s="53">
        <v>150</v>
      </c>
      <c r="J312" s="53">
        <v>1162</v>
      </c>
      <c r="K312" s="53">
        <v>71</v>
      </c>
      <c r="L312" s="53">
        <v>627</v>
      </c>
      <c r="M312" s="53"/>
      <c r="N312" s="26"/>
      <c r="O312" s="148">
        <v>22612</v>
      </c>
      <c r="P312" s="148">
        <v>4594</v>
      </c>
      <c r="Q312" s="148">
        <v>6120</v>
      </c>
      <c r="R312" s="148"/>
      <c r="S312" s="148">
        <v>564</v>
      </c>
      <c r="T312" s="19"/>
      <c r="U312" s="53"/>
    </row>
    <row r="313" spans="1:21" s="106" customFormat="1">
      <c r="A313" s="56" t="s">
        <v>190</v>
      </c>
      <c r="B313" s="14" t="s">
        <v>77</v>
      </c>
      <c r="C313" s="14">
        <v>2017</v>
      </c>
      <c r="D313" s="14" t="s">
        <v>260</v>
      </c>
      <c r="E313" s="120"/>
      <c r="F313" s="66">
        <f>AVERAGE(Every_Mth!G3558,Every_Mth!G3617,Every_Mth!G3676,Every_Mth!G3735,Every_Mth!G3794,Every_Mth!G3853,Every_Mth!G3912,Every_Mth!G3971,Every_Mth!G4030,Every_Mth!G4089,Every_Mth!G4148,Every_Mth!G4207)</f>
        <v>31521.166666666668</v>
      </c>
      <c r="G313" s="120"/>
      <c r="H313" s="66">
        <f>AVERAGE(Every_Mth!H3558,Every_Mth!H3617,Every_Mth!H3676,Every_Mth!H3735,Every_Mth!H3794,Every_Mth!H3853,Every_Mth!H3912,Every_Mth!H3971,Every_Mth!H4030,Every_Mth!H4089,Every_Mth!H4148,Every_Mth!H4207)</f>
        <v>62952.083333333336</v>
      </c>
      <c r="I313" s="53">
        <v>6149</v>
      </c>
      <c r="J313" s="53">
        <v>40757</v>
      </c>
      <c r="K313" s="53">
        <v>2500</v>
      </c>
      <c r="L313" s="53">
        <v>18260</v>
      </c>
      <c r="M313" s="53"/>
      <c r="N313" s="26"/>
      <c r="O313" s="148">
        <v>1143494</v>
      </c>
      <c r="P313" s="148">
        <v>258293</v>
      </c>
      <c r="Q313" s="148">
        <v>251140</v>
      </c>
      <c r="R313" s="148"/>
      <c r="S313" s="148">
        <v>23320</v>
      </c>
      <c r="T313" s="19"/>
      <c r="U313" s="53"/>
    </row>
    <row r="314" spans="1:21" s="106" customFormat="1">
      <c r="A314" s="56" t="s">
        <v>191</v>
      </c>
      <c r="B314" s="14" t="s">
        <v>78</v>
      </c>
      <c r="C314" s="14">
        <v>2017</v>
      </c>
      <c r="D314" s="14" t="s">
        <v>260</v>
      </c>
      <c r="E314" s="120"/>
      <c r="F314" s="66">
        <f>AVERAGE(Every_Mth!G3559,Every_Mth!G3618,Every_Mth!G3677,Every_Mth!G3736,Every_Mth!G3795,Every_Mth!G3854,Every_Mth!G3913,Every_Mth!G3972,Every_Mth!G4031,Every_Mth!G4090,Every_Mth!G4149,Every_Mth!G4208)</f>
        <v>2569.5833333333335</v>
      </c>
      <c r="G314" s="120"/>
      <c r="H314" s="66">
        <f>AVERAGE(Every_Mth!H3559,Every_Mth!H3618,Every_Mth!H3677,Every_Mth!H3736,Every_Mth!H3795,Every_Mth!H3854,Every_Mth!H3913,Every_Mth!H3972,Every_Mth!H4031,Every_Mth!H4090,Every_Mth!H4149,Every_Mth!H4208)</f>
        <v>5253.166666666667</v>
      </c>
      <c r="I314" s="53">
        <v>388</v>
      </c>
      <c r="J314" s="53">
        <v>2645</v>
      </c>
      <c r="K314" s="53">
        <v>50</v>
      </c>
      <c r="L314" s="53">
        <v>236</v>
      </c>
      <c r="M314" s="53"/>
      <c r="N314" s="26"/>
      <c r="O314" s="148">
        <v>27063</v>
      </c>
      <c r="P314" s="148">
        <v>6800</v>
      </c>
      <c r="Q314" s="148">
        <v>5811</v>
      </c>
      <c r="R314" s="148"/>
      <c r="S314" s="148">
        <v>1715</v>
      </c>
      <c r="T314" s="19"/>
      <c r="U314" s="53"/>
    </row>
    <row r="315" spans="1:21" s="106" customFormat="1">
      <c r="A315" s="56" t="s">
        <v>192</v>
      </c>
      <c r="B315" s="14" t="s">
        <v>78</v>
      </c>
      <c r="C315" s="14">
        <v>2017</v>
      </c>
      <c r="D315" s="14" t="s">
        <v>260</v>
      </c>
      <c r="E315" s="120"/>
      <c r="F315" s="66">
        <f>AVERAGE(Every_Mth!G3560,Every_Mth!G3619,Every_Mth!G3678,Every_Mth!G3737,Every_Mth!G3796,Every_Mth!G3855,Every_Mth!G3914,Every_Mth!G3973,Every_Mth!G4032,Every_Mth!G4091,Every_Mth!G4150,Every_Mth!G4209)</f>
        <v>6796.166666666667</v>
      </c>
      <c r="G315" s="120"/>
      <c r="H315" s="66">
        <f>AVERAGE(Every_Mth!H3560,Every_Mth!H3619,Every_Mth!H3678,Every_Mth!H3737,Every_Mth!H3796,Every_Mth!H3855,Every_Mth!H3914,Every_Mth!H3973,Every_Mth!H4032,Every_Mth!H4091,Every_Mth!H4150,Every_Mth!H4209)</f>
        <v>12292.25</v>
      </c>
      <c r="I315" s="53">
        <v>1575</v>
      </c>
      <c r="J315" s="53">
        <v>5792</v>
      </c>
      <c r="K315" s="53">
        <v>167</v>
      </c>
      <c r="L315" s="53">
        <v>982</v>
      </c>
      <c r="M315" s="53"/>
      <c r="N315" s="26"/>
      <c r="O315" s="148">
        <v>185090</v>
      </c>
      <c r="P315" s="148">
        <v>53135</v>
      </c>
      <c r="Q315" s="148">
        <v>36164</v>
      </c>
      <c r="R315" s="148"/>
      <c r="S315" s="148">
        <v>2823</v>
      </c>
      <c r="T315" s="19"/>
      <c r="U315" s="53"/>
    </row>
    <row r="316" spans="1:21" s="106" customFormat="1">
      <c r="A316" s="106" t="s">
        <v>134</v>
      </c>
      <c r="B316" s="14" t="s">
        <v>77</v>
      </c>
      <c r="C316" s="14">
        <v>2017</v>
      </c>
      <c r="D316" s="14" t="s">
        <v>260</v>
      </c>
      <c r="E316" s="120"/>
      <c r="F316" s="66">
        <f>AVERAGE(Every_Mth!G3561,Every_Mth!G3620,Every_Mth!G3679,Every_Mth!G3738,Every_Mth!G3797,Every_Mth!G3856,Every_Mth!G3915,Every_Mth!G3974,Every_Mth!G4033,Every_Mth!G4092,Every_Mth!G4151,Every_Mth!G4210)</f>
        <v>89293.666666666672</v>
      </c>
      <c r="G316" s="120"/>
      <c r="H316" s="66">
        <f>AVERAGE(Every_Mth!H3561,Every_Mth!H3620,Every_Mth!H3679,Every_Mth!H3738,Every_Mth!H3797,Every_Mth!H3856,Every_Mth!H3915,Every_Mth!H3974,Every_Mth!H4033,Every_Mth!H4092,Every_Mth!H4151,Every_Mth!H4210)</f>
        <v>206799.16666666666</v>
      </c>
      <c r="I316" s="53">
        <v>11258</v>
      </c>
      <c r="J316" s="53">
        <v>141201</v>
      </c>
      <c r="K316" s="53">
        <v>8256</v>
      </c>
      <c r="L316" s="53">
        <v>66147</v>
      </c>
      <c r="M316" s="53"/>
      <c r="N316" s="26"/>
      <c r="O316" s="148">
        <v>999902</v>
      </c>
      <c r="P316" s="148">
        <v>169283</v>
      </c>
      <c r="Q316" s="148">
        <v>280718</v>
      </c>
      <c r="R316" s="148"/>
      <c r="S316" s="148">
        <v>41278</v>
      </c>
      <c r="T316" s="19"/>
      <c r="U316" s="53"/>
    </row>
    <row r="317" spans="1:21" s="106" customFormat="1">
      <c r="A317" s="106" t="s">
        <v>135</v>
      </c>
      <c r="B317" s="14" t="s">
        <v>78</v>
      </c>
      <c r="C317" s="14">
        <v>2017</v>
      </c>
      <c r="D317" s="14" t="s">
        <v>260</v>
      </c>
      <c r="E317" s="120"/>
      <c r="F317" s="66">
        <f>AVERAGE(Every_Mth!G3562,Every_Mth!G3621,Every_Mth!G3680,Every_Mth!G3739,Every_Mth!G3798,Every_Mth!G3857,Every_Mth!G3916,Every_Mth!G3975,Every_Mth!G4034,Every_Mth!G4093,Every_Mth!G4152,Every_Mth!G4211)</f>
        <v>1500.75</v>
      </c>
      <c r="G317" s="120"/>
      <c r="H317" s="66">
        <f>AVERAGE(Every_Mth!H3562,Every_Mth!H3621,Every_Mth!H3680,Every_Mth!H3739,Every_Mth!H3798,Every_Mth!H3857,Every_Mth!H3916,Every_Mth!H3975,Every_Mth!H4034,Every_Mth!H4093,Every_Mth!H4152,Every_Mth!H4211)</f>
        <v>3363.25</v>
      </c>
      <c r="I317" s="53">
        <v>257</v>
      </c>
      <c r="J317" s="53">
        <v>2216</v>
      </c>
      <c r="K317" s="53">
        <v>67</v>
      </c>
      <c r="L317" s="53">
        <v>808</v>
      </c>
      <c r="M317" s="53"/>
      <c r="N317" s="26"/>
      <c r="O317" s="148">
        <v>29204</v>
      </c>
      <c r="P317" s="148">
        <v>6352</v>
      </c>
      <c r="Q317" s="148">
        <v>7482</v>
      </c>
      <c r="R317" s="148"/>
      <c r="S317" s="148">
        <v>1061</v>
      </c>
      <c r="T317" s="19"/>
      <c r="U317" s="53"/>
    </row>
    <row r="318" spans="1:21" s="106" customFormat="1">
      <c r="A318" s="106" t="s">
        <v>136</v>
      </c>
      <c r="B318" s="14" t="s">
        <v>78</v>
      </c>
      <c r="C318" s="14">
        <v>2017</v>
      </c>
      <c r="D318" s="14" t="s">
        <v>260</v>
      </c>
      <c r="E318" s="120"/>
      <c r="F318" s="66">
        <f>AVERAGE(Every_Mth!G3563,Every_Mth!G3622,Every_Mth!G3681,Every_Mth!G3740,Every_Mth!G3799,Every_Mth!G3858,Every_Mth!G3917,Every_Mth!G3976,Every_Mth!G4035,Every_Mth!G4094,Every_Mth!G4153,Every_Mth!G4212)</f>
        <v>12114.416666666666</v>
      </c>
      <c r="G318" s="120"/>
      <c r="H318" s="66">
        <f>AVERAGE(Every_Mth!H3563,Every_Mth!H3622,Every_Mth!H3681,Every_Mth!H3740,Every_Mth!H3799,Every_Mth!H3858,Every_Mth!H3917,Every_Mth!H3976,Every_Mth!H4035,Every_Mth!H4094,Every_Mth!H4153,Every_Mth!H4212)</f>
        <v>20413.75</v>
      </c>
      <c r="I318" s="53">
        <v>1895</v>
      </c>
      <c r="J318" s="53">
        <v>8887</v>
      </c>
      <c r="K318" s="53">
        <v>291</v>
      </c>
      <c r="L318" s="53">
        <v>1065</v>
      </c>
      <c r="M318" s="53"/>
      <c r="N318" s="26"/>
      <c r="O318" s="148">
        <v>136835</v>
      </c>
      <c r="P318" s="148">
        <v>33792</v>
      </c>
      <c r="Q318" s="148">
        <v>27901</v>
      </c>
      <c r="R318" s="148"/>
      <c r="S318" s="148">
        <v>5236</v>
      </c>
      <c r="T318" s="19"/>
      <c r="U318" s="53"/>
    </row>
    <row r="319" spans="1:21" s="106" customFormat="1">
      <c r="A319" s="106" t="s">
        <v>137</v>
      </c>
      <c r="B319" s="14" t="s">
        <v>78</v>
      </c>
      <c r="C319" s="14">
        <v>2017</v>
      </c>
      <c r="D319" s="14" t="s">
        <v>260</v>
      </c>
      <c r="E319" s="120"/>
      <c r="F319" s="66">
        <f>AVERAGE(Every_Mth!G3564,Every_Mth!G3623,Every_Mth!G3682,Every_Mth!G3741,Every_Mth!G3800,Every_Mth!G3859,Every_Mth!G3918,Every_Mth!G3977,Every_Mth!G4036,Every_Mth!G4095,Every_Mth!G4154,Every_Mth!G4213)</f>
        <v>17266.5</v>
      </c>
      <c r="G319" s="120"/>
      <c r="H319" s="66">
        <f>AVERAGE(Every_Mth!H3564,Every_Mth!H3623,Every_Mth!H3682,Every_Mth!H3741,Every_Mth!H3800,Every_Mth!H3859,Every_Mth!H3918,Every_Mth!H3977,Every_Mth!H4036,Every_Mth!H4095,Every_Mth!H4154,Every_Mth!H4213)</f>
        <v>41816.333333333336</v>
      </c>
      <c r="I319" s="53">
        <v>3755</v>
      </c>
      <c r="J319" s="53">
        <v>23942</v>
      </c>
      <c r="K319" s="53">
        <v>402</v>
      </c>
      <c r="L319" s="53">
        <v>27486</v>
      </c>
      <c r="M319" s="53"/>
      <c r="N319" s="26"/>
      <c r="O319" s="148">
        <v>189376</v>
      </c>
      <c r="P319" s="148">
        <v>33277</v>
      </c>
      <c r="Q319" s="148">
        <v>54792</v>
      </c>
      <c r="R319" s="148"/>
      <c r="S319" s="148">
        <v>9988</v>
      </c>
      <c r="T319" s="19"/>
      <c r="U319" s="53"/>
    </row>
    <row r="320" spans="1:21" s="106" customFormat="1">
      <c r="A320" s="106" t="s">
        <v>138</v>
      </c>
      <c r="B320" s="14" t="s">
        <v>78</v>
      </c>
      <c r="C320" s="14">
        <v>2017</v>
      </c>
      <c r="D320" s="14" t="s">
        <v>260</v>
      </c>
      <c r="E320" s="120"/>
      <c r="F320" s="66">
        <f>AVERAGE(Every_Mth!G3565,Every_Mth!G3624,Every_Mth!G3683,Every_Mth!G3742,Every_Mth!G3801,Every_Mth!G3860,Every_Mth!G3919,Every_Mth!G3978,Every_Mth!G4037,Every_Mth!G4096,Every_Mth!G4155,Every_Mth!G4214)</f>
        <v>1015.0833333333334</v>
      </c>
      <c r="G320" s="120"/>
      <c r="H320" s="66">
        <f>AVERAGE(Every_Mth!H3565,Every_Mth!H3624,Every_Mth!H3683,Every_Mth!H3742,Every_Mth!H3801,Every_Mth!H3860,Every_Mth!H3919,Every_Mth!H3978,Every_Mth!H4037,Every_Mth!H4096,Every_Mth!H4155,Every_Mth!H4214)</f>
        <v>1940.9166666666667</v>
      </c>
      <c r="I320" s="53">
        <v>242</v>
      </c>
      <c r="J320" s="53">
        <v>1033</v>
      </c>
      <c r="K320" s="53">
        <v>33</v>
      </c>
      <c r="L320" s="53">
        <v>254</v>
      </c>
      <c r="M320" s="53"/>
      <c r="N320" s="26"/>
      <c r="O320" s="148">
        <v>18693</v>
      </c>
      <c r="P320" s="148">
        <v>5837</v>
      </c>
      <c r="Q320" s="148">
        <v>3868</v>
      </c>
      <c r="R320" s="148"/>
      <c r="S320" s="148">
        <v>366</v>
      </c>
      <c r="T320" s="19"/>
      <c r="U320" s="53"/>
    </row>
    <row r="321" spans="1:21" s="106" customFormat="1">
      <c r="A321" s="106" t="s">
        <v>139</v>
      </c>
      <c r="B321" s="14" t="s">
        <v>78</v>
      </c>
      <c r="C321" s="14">
        <v>2017</v>
      </c>
      <c r="D321" s="14" t="s">
        <v>260</v>
      </c>
      <c r="E321" s="120"/>
      <c r="F321" s="66">
        <f>AVERAGE(Every_Mth!G3566,Every_Mth!G3625,Every_Mth!G3684,Every_Mth!G3743,Every_Mth!G3802,Every_Mth!G3861,Every_Mth!G3920,Every_Mth!G3979,Every_Mth!G4038,Every_Mth!G4097,Every_Mth!G4156,Every_Mth!G4215)</f>
        <v>68975.916666666672</v>
      </c>
      <c r="G321" s="120"/>
      <c r="H321" s="66">
        <f>AVERAGE(Every_Mth!H3566,Every_Mth!H3625,Every_Mth!H3684,Every_Mth!H3743,Every_Mth!H3802,Every_Mth!H3861,Every_Mth!H3920,Every_Mth!H3979,Every_Mth!H4038,Every_Mth!H4097,Every_Mth!H4156,Every_Mth!H4215)</f>
        <v>159899.5</v>
      </c>
      <c r="I321" s="53">
        <v>9898</v>
      </c>
      <c r="J321" s="53">
        <v>107711</v>
      </c>
      <c r="K321" s="53">
        <v>7829</v>
      </c>
      <c r="L321" s="53">
        <v>46482</v>
      </c>
      <c r="M321" s="53"/>
      <c r="N321" s="26"/>
      <c r="O321" s="148">
        <v>897727</v>
      </c>
      <c r="P321" s="148">
        <v>141680</v>
      </c>
      <c r="Q321" s="148">
        <v>255195</v>
      </c>
      <c r="R321" s="148"/>
      <c r="S321" s="148">
        <v>30862</v>
      </c>
      <c r="T321" s="19"/>
      <c r="U321" s="53"/>
    </row>
    <row r="322" spans="1:21" s="106" customFormat="1">
      <c r="A322" s="106" t="s">
        <v>140</v>
      </c>
      <c r="B322" s="14" t="s">
        <v>78</v>
      </c>
      <c r="C322" s="14">
        <v>2017</v>
      </c>
      <c r="D322" s="14" t="s">
        <v>260</v>
      </c>
      <c r="E322" s="120"/>
      <c r="F322" s="66">
        <f>AVERAGE(Every_Mth!G3567,Every_Mth!G3626,Every_Mth!G3685,Every_Mth!G3744,Every_Mth!G3803,Every_Mth!G3862,Every_Mth!G3921,Every_Mth!G3980,Every_Mth!G4039,Every_Mth!G4098,Every_Mth!G4157,Every_Mth!G4216)</f>
        <v>10631.416666666666</v>
      </c>
      <c r="G322" s="120"/>
      <c r="H322" s="66">
        <f>AVERAGE(Every_Mth!H3567,Every_Mth!H3626,Every_Mth!H3685,Every_Mth!H3744,Every_Mth!H3803,Every_Mth!H3862,Every_Mth!H3921,Every_Mth!H3980,Every_Mth!H4039,Every_Mth!H4098,Every_Mth!H4157,Every_Mth!H4216)</f>
        <v>24003</v>
      </c>
      <c r="I322" s="53">
        <v>1385</v>
      </c>
      <c r="J322" s="53">
        <v>15524</v>
      </c>
      <c r="K322" s="53">
        <v>694</v>
      </c>
      <c r="L322" s="53">
        <v>7192</v>
      </c>
      <c r="M322" s="53"/>
      <c r="N322" s="26"/>
      <c r="O322" s="148">
        <v>150441</v>
      </c>
      <c r="P322" s="148">
        <v>22007</v>
      </c>
      <c r="Q322" s="148">
        <v>45775</v>
      </c>
      <c r="R322" s="148"/>
      <c r="S322" s="148">
        <v>4586</v>
      </c>
      <c r="T322" s="19"/>
      <c r="U322" s="53"/>
    </row>
    <row r="323" spans="1:21" s="106" customFormat="1">
      <c r="A323" s="106" t="s">
        <v>141</v>
      </c>
      <c r="B323" s="14" t="s">
        <v>78</v>
      </c>
      <c r="C323" s="14">
        <v>2017</v>
      </c>
      <c r="D323" s="14" t="s">
        <v>260</v>
      </c>
      <c r="E323" s="120"/>
      <c r="F323" s="66">
        <f>AVERAGE(Every_Mth!G3568,Every_Mth!G3627,Every_Mth!G3686,Every_Mth!G3745,Every_Mth!G3804,Every_Mth!G3863,Every_Mth!G3922,Every_Mth!G3981,Every_Mth!G4040,Every_Mth!G4099,Every_Mth!G4158,Every_Mth!G4217)</f>
        <v>6418.583333333333</v>
      </c>
      <c r="G323" s="120"/>
      <c r="H323" s="66">
        <f>AVERAGE(Every_Mth!H3568,Every_Mth!H3627,Every_Mth!H3686,Every_Mth!H3745,Every_Mth!H3804,Every_Mth!H3863,Every_Mth!H3922,Every_Mth!H3981,Every_Mth!H4040,Every_Mth!H4099,Every_Mth!H4158,Every_Mth!H4217)</f>
        <v>11937.166666666666</v>
      </c>
      <c r="I323" s="53">
        <v>1386</v>
      </c>
      <c r="J323" s="53">
        <v>5850</v>
      </c>
      <c r="K323" s="53">
        <v>160</v>
      </c>
      <c r="L323" s="53">
        <v>1285</v>
      </c>
      <c r="M323" s="53"/>
      <c r="N323" s="26"/>
      <c r="O323" s="148">
        <v>65161</v>
      </c>
      <c r="P323" s="148">
        <v>19552</v>
      </c>
      <c r="Q323" s="148">
        <v>13580</v>
      </c>
      <c r="R323" s="148"/>
      <c r="S323" s="148">
        <v>3576</v>
      </c>
      <c r="T323" s="19"/>
      <c r="U323" s="53"/>
    </row>
    <row r="324" spans="1:21" s="106" customFormat="1">
      <c r="A324" s="106" t="s">
        <v>142</v>
      </c>
      <c r="B324" s="14" t="s">
        <v>78</v>
      </c>
      <c r="C324" s="14">
        <v>2017</v>
      </c>
      <c r="D324" s="14" t="s">
        <v>260</v>
      </c>
      <c r="E324" s="120"/>
      <c r="F324" s="66">
        <f>AVERAGE(Every_Mth!G3569,Every_Mth!G3628,Every_Mth!G3687,Every_Mth!G3746,Every_Mth!G3805,Every_Mth!G3864,Every_Mth!G3923,Every_Mth!G3982,Every_Mth!G4041,Every_Mth!G4100,Every_Mth!G4159,Every_Mth!G4218)</f>
        <v>1563.9166666666667</v>
      </c>
      <c r="G324" s="120"/>
      <c r="H324" s="66">
        <f>AVERAGE(Every_Mth!H3569,Every_Mth!H3628,Every_Mth!H3687,Every_Mth!H3746,Every_Mth!H3805,Every_Mth!H3864,Every_Mth!H3923,Every_Mth!H3982,Every_Mth!H4041,Every_Mth!H4100,Every_Mth!H4159,Every_Mth!H4218)</f>
        <v>3113.6666666666665</v>
      </c>
      <c r="I324" s="53">
        <v>239</v>
      </c>
      <c r="J324" s="53">
        <v>1662</v>
      </c>
      <c r="K324" s="53">
        <v>33</v>
      </c>
      <c r="L324" s="53">
        <v>90</v>
      </c>
      <c r="M324" s="53"/>
      <c r="N324" s="26"/>
      <c r="O324" s="148">
        <v>30652</v>
      </c>
      <c r="P324" s="148">
        <v>7058</v>
      </c>
      <c r="Q324" s="148">
        <v>5289</v>
      </c>
      <c r="R324" s="148"/>
      <c r="S324" s="148">
        <v>905</v>
      </c>
      <c r="T324" s="19"/>
      <c r="U324" s="53"/>
    </row>
    <row r="325" spans="1:21" s="106" customFormat="1">
      <c r="A325" s="106" t="s">
        <v>143</v>
      </c>
      <c r="B325" s="14" t="s">
        <v>79</v>
      </c>
      <c r="C325" s="14">
        <v>2017</v>
      </c>
      <c r="D325" s="14" t="s">
        <v>260</v>
      </c>
      <c r="E325" s="120"/>
      <c r="F325" s="66">
        <f>AVERAGE(Every_Mth!G3570,Every_Mth!G3629,Every_Mth!G3688,Every_Mth!G3747,Every_Mth!G3806,Every_Mth!G3865,Every_Mth!G3924,Every_Mth!G3983,Every_Mth!G4042,Every_Mth!G4101,Every_Mth!G4160,Every_Mth!G4219)</f>
        <v>539484.91666666663</v>
      </c>
      <c r="G325" s="120"/>
      <c r="H325" s="66">
        <f>AVERAGE(Every_Mth!H3570,Every_Mth!H3629,Every_Mth!H3688,Every_Mth!H3747,Every_Mth!H3806,Every_Mth!H3865,Every_Mth!H3924,Every_Mth!H3983,Every_Mth!H4042,Every_Mth!H4101,Every_Mth!H4160,Every_Mth!H4219)</f>
        <v>1081619.3333333333</v>
      </c>
      <c r="I325" s="53">
        <v>92270</v>
      </c>
      <c r="J325" s="53">
        <v>660289</v>
      </c>
      <c r="K325" s="53">
        <v>100834</v>
      </c>
      <c r="L325" s="53">
        <v>473516</v>
      </c>
      <c r="M325" s="53"/>
      <c r="N325" s="26"/>
      <c r="O325" s="148">
        <v>10288515</v>
      </c>
      <c r="P325" s="148">
        <v>1987419</v>
      </c>
      <c r="Q325" s="148">
        <v>2295832</v>
      </c>
      <c r="R325" s="148"/>
      <c r="S325" s="148">
        <v>374280</v>
      </c>
      <c r="T325" s="19"/>
      <c r="U325" s="53"/>
    </row>
    <row r="326" spans="1:21" s="106" customFormat="1">
      <c r="A326" s="106" t="s">
        <v>144</v>
      </c>
      <c r="B326" s="14" t="s">
        <v>78</v>
      </c>
      <c r="C326" s="14">
        <v>2017</v>
      </c>
      <c r="D326" s="14" t="s">
        <v>260</v>
      </c>
      <c r="E326" s="120"/>
      <c r="F326" s="66">
        <f>AVERAGE(Every_Mth!G3571,Every_Mth!G3630,Every_Mth!G3689,Every_Mth!G3748,Every_Mth!G3807,Every_Mth!G3866,Every_Mth!G3925,Every_Mth!G3984,Every_Mth!G4043,Every_Mth!G4102,Every_Mth!G4161,Every_Mth!G4220)</f>
        <v>11497.75</v>
      </c>
      <c r="G326" s="120"/>
      <c r="H326" s="66">
        <f>AVERAGE(Every_Mth!H3571,Every_Mth!H3630,Every_Mth!H3689,Every_Mth!H3748,Every_Mth!H3807,Every_Mth!H3866,Every_Mth!H3925,Every_Mth!H3984,Every_Mth!H4043,Every_Mth!H4102,Every_Mth!H4161,Every_Mth!H4220)</f>
        <v>28161.083333333332</v>
      </c>
      <c r="I326" s="53">
        <v>1343</v>
      </c>
      <c r="J326" s="53">
        <v>20086</v>
      </c>
      <c r="K326" s="53">
        <v>1824</v>
      </c>
      <c r="L326" s="53">
        <v>11372</v>
      </c>
      <c r="M326" s="53"/>
      <c r="N326" s="26"/>
      <c r="O326" s="148">
        <v>157296</v>
      </c>
      <c r="P326" s="148">
        <v>30181</v>
      </c>
      <c r="Q326" s="148">
        <v>42323</v>
      </c>
      <c r="R326" s="148"/>
      <c r="S326" s="148">
        <v>4467</v>
      </c>
      <c r="T326" s="19"/>
      <c r="U326" s="53"/>
    </row>
    <row r="327" spans="1:21" s="106" customFormat="1">
      <c r="A327" s="106" t="s">
        <v>145</v>
      </c>
      <c r="B327" s="14" t="s">
        <v>78</v>
      </c>
      <c r="C327" s="14">
        <v>2017</v>
      </c>
      <c r="D327" s="14" t="s">
        <v>260</v>
      </c>
      <c r="E327" s="120"/>
      <c r="F327" s="66">
        <f>AVERAGE(Every_Mth!G3572,Every_Mth!G3631,Every_Mth!G3690,Every_Mth!G3749,Every_Mth!G3808,Every_Mth!G3867,Every_Mth!G3926,Every_Mth!G3985,Every_Mth!G4044,Every_Mth!G4103,Every_Mth!G4162,Every_Mth!G4221)</f>
        <v>5969.25</v>
      </c>
      <c r="G327" s="120"/>
      <c r="H327" s="66">
        <f>AVERAGE(Every_Mth!H3572,Every_Mth!H3631,Every_Mth!H3690,Every_Mth!H3749,Every_Mth!H3808,Every_Mth!H3867,Every_Mth!H3926,Every_Mth!H3985,Every_Mth!H4044,Every_Mth!H4103,Every_Mth!H4162,Every_Mth!H4221)</f>
        <v>9875</v>
      </c>
      <c r="I327" s="53">
        <v>1655</v>
      </c>
      <c r="J327" s="53">
        <v>5609</v>
      </c>
      <c r="K327" s="53">
        <v>653</v>
      </c>
      <c r="L327" s="53">
        <v>4837</v>
      </c>
      <c r="M327" s="53"/>
      <c r="N327" s="26"/>
      <c r="O327" s="148">
        <v>264413</v>
      </c>
      <c r="P327" s="148">
        <v>78078</v>
      </c>
      <c r="Q327" s="148">
        <v>52532</v>
      </c>
      <c r="R327" s="148"/>
      <c r="S327" s="148">
        <v>2720</v>
      </c>
      <c r="T327" s="19"/>
      <c r="U327" s="53"/>
    </row>
    <row r="328" spans="1:21" s="106" customFormat="1">
      <c r="A328" s="106" t="s">
        <v>146</v>
      </c>
      <c r="B328" s="14" t="s">
        <v>78</v>
      </c>
      <c r="C328" s="14">
        <v>2017</v>
      </c>
      <c r="D328" s="14" t="s">
        <v>260</v>
      </c>
      <c r="E328" s="120"/>
      <c r="F328" s="66">
        <f>AVERAGE(Every_Mth!G3573,Every_Mth!G3632,Every_Mth!G3691,Every_Mth!G3750,Every_Mth!G3809,Every_Mth!G3868,Every_Mth!G3927,Every_Mth!G3986,Every_Mth!G4045,Every_Mth!G4104,Every_Mth!G4163,Every_Mth!G4222)</f>
        <v>1016.3333333333334</v>
      </c>
      <c r="G328" s="120"/>
      <c r="H328" s="66">
        <f>AVERAGE(Every_Mth!H3573,Every_Mth!H3632,Every_Mth!H3691,Every_Mth!H3750,Every_Mth!H3809,Every_Mth!H3868,Every_Mth!H3927,Every_Mth!H3986,Every_Mth!H4045,Every_Mth!H4104,Every_Mth!H4163,Every_Mth!H4222)</f>
        <v>1853.25</v>
      </c>
      <c r="I328" s="53">
        <v>289</v>
      </c>
      <c r="J328" s="53">
        <v>853</v>
      </c>
      <c r="K328" s="53">
        <v>12</v>
      </c>
      <c r="L328" s="53">
        <v>52</v>
      </c>
      <c r="M328" s="53"/>
      <c r="N328" s="26"/>
      <c r="O328" s="148">
        <v>18058</v>
      </c>
      <c r="P328" s="148">
        <v>6658</v>
      </c>
      <c r="Q328" s="148">
        <v>2863</v>
      </c>
      <c r="R328" s="148"/>
      <c r="S328" s="148">
        <v>426</v>
      </c>
      <c r="T328" s="19"/>
      <c r="U328" s="53"/>
    </row>
    <row r="329" spans="1:21" s="106" customFormat="1">
      <c r="A329" s="106" t="s">
        <v>147</v>
      </c>
      <c r="B329" s="14" t="s">
        <v>78</v>
      </c>
      <c r="C329" s="14">
        <v>2017</v>
      </c>
      <c r="D329" s="14" t="s">
        <v>260</v>
      </c>
      <c r="E329" s="120"/>
      <c r="F329" s="66">
        <f>AVERAGE(Every_Mth!G3574,Every_Mth!G3633,Every_Mth!G3692,Every_Mth!G3751,Every_Mth!G3810,Every_Mth!G3869,Every_Mth!G3928,Every_Mth!G3987,Every_Mth!G4046,Every_Mth!G4105,Every_Mth!G4164,Every_Mth!G4223)</f>
        <v>6286.333333333333</v>
      </c>
      <c r="G329" s="120"/>
      <c r="H329" s="66">
        <f>AVERAGE(Every_Mth!H3574,Every_Mth!H3633,Every_Mth!H3692,Every_Mth!H3751,Every_Mth!H3810,Every_Mth!H3869,Every_Mth!H3928,Every_Mth!H3987,Every_Mth!H4046,Every_Mth!H4105,Every_Mth!H4164,Every_Mth!H4223)</f>
        <v>11737.416666666666</v>
      </c>
      <c r="I329" s="53">
        <v>1257</v>
      </c>
      <c r="J329" s="53">
        <v>6338</v>
      </c>
      <c r="K329" s="53">
        <v>356</v>
      </c>
      <c r="L329" s="53">
        <v>2046</v>
      </c>
      <c r="M329" s="53"/>
      <c r="N329" s="26"/>
      <c r="O329" s="148">
        <v>89329</v>
      </c>
      <c r="P329" s="148">
        <v>25395</v>
      </c>
      <c r="Q329" s="148">
        <v>19116</v>
      </c>
      <c r="R329" s="148"/>
      <c r="S329" s="148">
        <v>3031</v>
      </c>
      <c r="T329" s="19"/>
      <c r="U329" s="53"/>
    </row>
    <row r="330" spans="1:21" s="106" customFormat="1">
      <c r="A330" s="106" t="s">
        <v>148</v>
      </c>
      <c r="B330" s="14" t="s">
        <v>78</v>
      </c>
      <c r="C330" s="14">
        <v>2017</v>
      </c>
      <c r="D330" s="14" t="s">
        <v>260</v>
      </c>
      <c r="E330" s="120"/>
      <c r="F330" s="66">
        <f>AVERAGE(Every_Mth!G3575,Every_Mth!G3634,Every_Mth!G3693,Every_Mth!G3752,Every_Mth!G3811,Every_Mth!G3870,Every_Mth!G3929,Every_Mth!G3988,Every_Mth!G4047,Every_Mth!G4106,Every_Mth!G4165,Every_Mth!G4224)</f>
        <v>23506.833333333332</v>
      </c>
      <c r="G330" s="120"/>
      <c r="H330" s="66">
        <f>AVERAGE(Every_Mth!H3575,Every_Mth!H3634,Every_Mth!H3693,Every_Mth!H3752,Every_Mth!H3811,Every_Mth!H3870,Every_Mth!H3929,Every_Mth!H3988,Every_Mth!H4047,Every_Mth!H4106,Every_Mth!H4165,Every_Mth!H4224)</f>
        <v>54391.666666666664</v>
      </c>
      <c r="I330" s="53">
        <v>3019</v>
      </c>
      <c r="J330" s="53">
        <v>35812</v>
      </c>
      <c r="K330" s="53">
        <v>3402</v>
      </c>
      <c r="L330" s="53">
        <v>17605</v>
      </c>
      <c r="M330" s="53"/>
      <c r="N330" s="26"/>
      <c r="O330" s="148">
        <v>275926</v>
      </c>
      <c r="P330" s="148">
        <v>43155</v>
      </c>
      <c r="Q330" s="148">
        <v>79909</v>
      </c>
      <c r="R330" s="148"/>
      <c r="S330" s="148">
        <v>10549</v>
      </c>
      <c r="T330" s="19"/>
      <c r="U330" s="53"/>
    </row>
    <row r="331" spans="1:21" s="106" customFormat="1">
      <c r="A331" s="106" t="s">
        <v>149</v>
      </c>
      <c r="B331" s="14" t="s">
        <v>78</v>
      </c>
      <c r="C331" s="14">
        <v>2017</v>
      </c>
      <c r="D331" s="14" t="s">
        <v>260</v>
      </c>
      <c r="E331" s="120"/>
      <c r="F331" s="66">
        <f>AVERAGE(Every_Mth!G3576,Every_Mth!G3635,Every_Mth!G3694,Every_Mth!G3753,Every_Mth!G3812,Every_Mth!G3871,Every_Mth!G3930,Every_Mth!G3989,Every_Mth!G4048,Every_Mth!G4107,Every_Mth!G4166,Every_Mth!G4225)</f>
        <v>550.66666666666663</v>
      </c>
      <c r="G331" s="120"/>
      <c r="H331" s="66">
        <f>AVERAGE(Every_Mth!H3576,Every_Mth!H3635,Every_Mth!H3694,Every_Mth!H3753,Every_Mth!H3812,Every_Mth!H3871,Every_Mth!H3930,Every_Mth!H3989,Every_Mth!H4048,Every_Mth!H4107,Every_Mth!H4166,Every_Mth!H4225)</f>
        <v>1172.5</v>
      </c>
      <c r="I331" s="53">
        <v>85</v>
      </c>
      <c r="J331" s="53">
        <v>635</v>
      </c>
      <c r="K331" s="53">
        <v>22</v>
      </c>
      <c r="L331" s="53">
        <v>50</v>
      </c>
      <c r="M331" s="53"/>
      <c r="N331" s="26"/>
      <c r="O331" s="148">
        <v>9431</v>
      </c>
      <c r="P331" s="148">
        <v>3135</v>
      </c>
      <c r="Q331" s="148">
        <v>1781</v>
      </c>
      <c r="R331" s="148"/>
      <c r="S331" s="148">
        <v>410</v>
      </c>
      <c r="T331" s="19"/>
      <c r="U331" s="53"/>
    </row>
    <row r="332" spans="1:21" s="106" customFormat="1">
      <c r="A332" s="106" t="s">
        <v>150</v>
      </c>
      <c r="B332" s="14" t="s">
        <v>78</v>
      </c>
      <c r="C332" s="14">
        <v>2017</v>
      </c>
      <c r="D332" s="14" t="s">
        <v>260</v>
      </c>
      <c r="E332" s="120"/>
      <c r="F332" s="66">
        <f>AVERAGE(Every_Mth!G3577,Every_Mth!G3636,Every_Mth!G3695,Every_Mth!G3754,Every_Mth!G3813,Every_Mth!G3872,Every_Mth!G3931,Every_Mth!G3990,Every_Mth!G4049,Every_Mth!G4108,Every_Mth!G4167,Every_Mth!G4226)</f>
        <v>413.91666666666669</v>
      </c>
      <c r="G332" s="120"/>
      <c r="H332" s="66">
        <f>AVERAGE(Every_Mth!H3577,Every_Mth!H3636,Every_Mth!H3695,Every_Mth!H3754,Every_Mth!H3813,Every_Mth!H3872,Every_Mth!H3931,Every_Mth!H3990,Every_Mth!H4049,Every_Mth!H4108,Every_Mth!H4167,Every_Mth!H4226)</f>
        <v>699.33333333333337</v>
      </c>
      <c r="I332" s="53">
        <v>86</v>
      </c>
      <c r="J332" s="53">
        <v>436</v>
      </c>
      <c r="K332" s="53">
        <v>45</v>
      </c>
      <c r="L332" s="53">
        <v>233</v>
      </c>
      <c r="M332" s="53"/>
      <c r="N332" s="26"/>
      <c r="O332" s="148">
        <v>13827</v>
      </c>
      <c r="P332" s="148">
        <v>2967</v>
      </c>
      <c r="Q332" s="148">
        <v>2836</v>
      </c>
      <c r="R332" s="148"/>
      <c r="S332" s="148">
        <v>97</v>
      </c>
      <c r="T332" s="19"/>
      <c r="U332" s="53"/>
    </row>
    <row r="333" spans="1:21" s="106" customFormat="1">
      <c r="A333" s="106" t="s">
        <v>151</v>
      </c>
      <c r="B333" s="14" t="s">
        <v>78</v>
      </c>
      <c r="C333" s="14">
        <v>2017</v>
      </c>
      <c r="D333" s="14" t="s">
        <v>260</v>
      </c>
      <c r="E333" s="120"/>
      <c r="F333" s="66">
        <f>AVERAGE(Every_Mth!G3578,Every_Mth!G3637,Every_Mth!G3696,Every_Mth!G3755,Every_Mth!G3814,Every_Mth!G3873,Every_Mth!G3932,Every_Mth!G3991,Every_Mth!G4050,Every_Mth!G4109,Every_Mth!G4168,Every_Mth!G4227)</f>
        <v>21141.083333333332</v>
      </c>
      <c r="G333" s="120"/>
      <c r="H333" s="66">
        <f>AVERAGE(Every_Mth!H3578,Every_Mth!H3637,Every_Mth!H3696,Every_Mth!H3755,Every_Mth!H3814,Every_Mth!H3873,Every_Mth!H3932,Every_Mth!H3991,Every_Mth!H4050,Every_Mth!H4109,Every_Mth!H4168,Every_Mth!H4227)</f>
        <v>46717.25</v>
      </c>
      <c r="I333" s="53">
        <v>3814</v>
      </c>
      <c r="J333" s="53">
        <v>38798</v>
      </c>
      <c r="K333" s="53">
        <v>5509</v>
      </c>
      <c r="L333" s="53">
        <v>31264</v>
      </c>
      <c r="M333" s="53"/>
      <c r="N333" s="26"/>
      <c r="O333" s="148">
        <v>445408</v>
      </c>
      <c r="P333" s="148">
        <v>83304</v>
      </c>
      <c r="Q333" s="148">
        <v>114577</v>
      </c>
      <c r="R333" s="148"/>
      <c r="S333" s="148">
        <v>7831</v>
      </c>
      <c r="T333" s="19"/>
      <c r="U333" s="53"/>
    </row>
    <row r="334" spans="1:21" s="106" customFormat="1">
      <c r="A334" s="106" t="s">
        <v>152</v>
      </c>
      <c r="B334" s="14" t="s">
        <v>78</v>
      </c>
      <c r="C334" s="14">
        <v>2017</v>
      </c>
      <c r="D334" s="14" t="s">
        <v>260</v>
      </c>
      <c r="E334" s="120"/>
      <c r="F334" s="66">
        <f>AVERAGE(Every_Mth!G3579,Every_Mth!G3638,Every_Mth!G3697,Every_Mth!G3756,Every_Mth!G3815,Every_Mth!G3874,Every_Mth!G3933,Every_Mth!G3992,Every_Mth!G4051,Every_Mth!G4110,Every_Mth!G4169,Every_Mth!G4228)</f>
        <v>3191.6666666666665</v>
      </c>
      <c r="G334" s="120"/>
      <c r="H334" s="66">
        <f>AVERAGE(Every_Mth!H3579,Every_Mth!H3638,Every_Mth!H3697,Every_Mth!H3756,Every_Mth!H3815,Every_Mth!H3874,Every_Mth!H3933,Every_Mth!H3992,Every_Mth!H4051,Every_Mth!H4110,Every_Mth!H4169,Every_Mth!H4228)</f>
        <v>6396.166666666667</v>
      </c>
      <c r="I334" s="53">
        <v>764</v>
      </c>
      <c r="J334" s="53">
        <v>4556</v>
      </c>
      <c r="K334" s="53">
        <v>436</v>
      </c>
      <c r="L334" s="53">
        <v>3345</v>
      </c>
      <c r="M334" s="53"/>
      <c r="N334" s="26"/>
      <c r="O334" s="148">
        <v>142898</v>
      </c>
      <c r="P334" s="148">
        <v>35591</v>
      </c>
      <c r="Q334" s="148">
        <v>29466</v>
      </c>
      <c r="R334" s="148"/>
      <c r="S334" s="148">
        <v>1970</v>
      </c>
      <c r="T334" s="19"/>
      <c r="U334" s="53"/>
    </row>
    <row r="335" spans="1:21" s="106" customFormat="1">
      <c r="A335" s="106" t="s">
        <v>153</v>
      </c>
      <c r="B335" s="14" t="s">
        <v>78</v>
      </c>
      <c r="C335" s="14">
        <v>2017</v>
      </c>
      <c r="D335" s="14" t="s">
        <v>260</v>
      </c>
      <c r="E335" s="120"/>
      <c r="F335" s="66">
        <f>AVERAGE(Every_Mth!G3580,Every_Mth!G3639,Every_Mth!G3698,Every_Mth!G3757,Every_Mth!G3816,Every_Mth!G3875,Every_Mth!G3934,Every_Mth!G3993,Every_Mth!G4052,Every_Mth!G4111,Every_Mth!G4170,Every_Mth!G4229)</f>
        <v>4119.25</v>
      </c>
      <c r="G335" s="120"/>
      <c r="H335" s="66">
        <f>AVERAGE(Every_Mth!H3580,Every_Mth!H3639,Every_Mth!H3698,Every_Mth!H3757,Every_Mth!H3816,Every_Mth!H3875,Every_Mth!H3934,Every_Mth!H3993,Every_Mth!H4052,Every_Mth!H4111,Every_Mth!H4170,Every_Mth!H4229)</f>
        <v>7131.916666666667</v>
      </c>
      <c r="I335" s="53">
        <v>1062</v>
      </c>
      <c r="J335" s="53">
        <v>3286</v>
      </c>
      <c r="K335" s="53">
        <v>82</v>
      </c>
      <c r="L335" s="53">
        <v>301</v>
      </c>
      <c r="M335" s="53"/>
      <c r="N335" s="26"/>
      <c r="O335" s="148">
        <v>98847</v>
      </c>
      <c r="P335" s="148">
        <v>34886</v>
      </c>
      <c r="Q335" s="148">
        <v>16217</v>
      </c>
      <c r="R335" s="148"/>
      <c r="S335" s="148">
        <v>1868</v>
      </c>
      <c r="T335" s="19"/>
      <c r="U335" s="53"/>
    </row>
    <row r="336" spans="1:21" s="106" customFormat="1">
      <c r="A336" s="106" t="s">
        <v>154</v>
      </c>
      <c r="B336" s="14" t="s">
        <v>77</v>
      </c>
      <c r="C336" s="14">
        <v>2017</v>
      </c>
      <c r="D336" s="14" t="s">
        <v>260</v>
      </c>
      <c r="E336" s="120"/>
      <c r="F336" s="66">
        <f>AVERAGE(Every_Mth!G3581,Every_Mth!G3640,Every_Mth!G3699,Every_Mth!G3758,Every_Mth!G3817,Every_Mth!G3876,Every_Mth!G3935,Every_Mth!G3994,Every_Mth!G4053,Every_Mth!G4112,Every_Mth!G4171,Every_Mth!G4230)</f>
        <v>116210.66666666667</v>
      </c>
      <c r="G336" s="120"/>
      <c r="H336" s="66">
        <f>AVERAGE(Every_Mth!H3581,Every_Mth!H3640,Every_Mth!H3699,Every_Mth!H3758,Every_Mth!H3817,Every_Mth!H3876,Every_Mth!H3935,Every_Mth!H3994,Every_Mth!H4053,Every_Mth!H4112,Every_Mth!H4171,Every_Mth!H4230)</f>
        <v>235735.33333333334</v>
      </c>
      <c r="I336" s="53">
        <v>27116</v>
      </c>
      <c r="J336" s="53">
        <v>155269</v>
      </c>
      <c r="K336" s="53">
        <v>18851</v>
      </c>
      <c r="L336" s="53">
        <v>128041</v>
      </c>
      <c r="M336" s="53"/>
      <c r="N336" s="26"/>
      <c r="O336" s="148">
        <v>3201395</v>
      </c>
      <c r="P336" s="148">
        <v>650820</v>
      </c>
      <c r="Q336" s="148">
        <v>723961</v>
      </c>
      <c r="R336" s="148"/>
      <c r="S336" s="148">
        <v>67526</v>
      </c>
      <c r="T336" s="19"/>
      <c r="U336" s="53"/>
    </row>
    <row r="337" spans="1:21" s="106" customFormat="1">
      <c r="A337" s="106" t="s">
        <v>155</v>
      </c>
      <c r="B337" s="14" t="s">
        <v>77</v>
      </c>
      <c r="C337" s="14">
        <v>2017</v>
      </c>
      <c r="D337" s="14" t="s">
        <v>260</v>
      </c>
      <c r="E337" s="120"/>
      <c r="F337" s="66">
        <f>AVERAGE(Every_Mth!G3582,Every_Mth!G3641,Every_Mth!G3700,Every_Mth!G3759,Every_Mth!G3818,Every_Mth!G3877,Every_Mth!G3936,Every_Mth!G3995,Every_Mth!G4054,Every_Mth!G4113,Every_Mth!G4172,Every_Mth!G4231)</f>
        <v>8725.5</v>
      </c>
      <c r="G337" s="120"/>
      <c r="H337" s="66">
        <f>AVERAGE(Every_Mth!H3582,Every_Mth!H3641,Every_Mth!H3700,Every_Mth!H3759,Every_Mth!H3818,Every_Mth!H3877,Every_Mth!H3936,Every_Mth!H3995,Every_Mth!H4054,Every_Mth!H4113,Every_Mth!H4172,Every_Mth!H4231)</f>
        <v>16343.916666666666</v>
      </c>
      <c r="I337" s="53">
        <v>2158</v>
      </c>
      <c r="J337" s="53">
        <v>8872</v>
      </c>
      <c r="K337" s="53">
        <v>306</v>
      </c>
      <c r="L337" s="53">
        <v>2218</v>
      </c>
      <c r="M337" s="53"/>
      <c r="N337" s="26"/>
      <c r="O337" s="148">
        <v>380976</v>
      </c>
      <c r="P337" s="148">
        <v>100816</v>
      </c>
      <c r="Q337" s="148">
        <v>77003</v>
      </c>
      <c r="R337" s="148"/>
      <c r="S337" s="148">
        <v>5003</v>
      </c>
      <c r="T337" s="19"/>
      <c r="U337" s="53"/>
    </row>
    <row r="338" spans="1:21" s="106" customFormat="1">
      <c r="A338" s="106" t="s">
        <v>156</v>
      </c>
      <c r="B338" s="14" t="s">
        <v>78</v>
      </c>
      <c r="C338" s="14">
        <v>2017</v>
      </c>
      <c r="D338" s="14" t="s">
        <v>260</v>
      </c>
      <c r="E338" s="120"/>
      <c r="F338" s="66">
        <f>AVERAGE(Every_Mth!G3583,Every_Mth!G3642,Every_Mth!G3701,Every_Mth!G3760,Every_Mth!G3819,Every_Mth!G3878,Every_Mth!G3937,Every_Mth!G3996,Every_Mth!G4055,Every_Mth!G4114,Every_Mth!G4173,Every_Mth!G4232)</f>
        <v>1140.75</v>
      </c>
      <c r="G338" s="120"/>
      <c r="H338" s="66">
        <f>AVERAGE(Every_Mth!H3583,Every_Mth!H3642,Every_Mth!H3701,Every_Mth!H3760,Every_Mth!H3819,Every_Mth!H3878,Every_Mth!H3937,Every_Mth!H3996,Every_Mth!H4055,Every_Mth!H4114,Every_Mth!H4173,Every_Mth!H4232)</f>
        <v>2064.25</v>
      </c>
      <c r="I338" s="53">
        <v>220</v>
      </c>
      <c r="J338" s="53">
        <v>958</v>
      </c>
      <c r="K338" s="53">
        <v>21</v>
      </c>
      <c r="L338" s="53">
        <v>68</v>
      </c>
      <c r="M338" s="53"/>
      <c r="N338" s="26"/>
      <c r="O338" s="148">
        <v>19434</v>
      </c>
      <c r="P338" s="148">
        <v>7402</v>
      </c>
      <c r="Q338" s="148">
        <v>3174</v>
      </c>
      <c r="R338" s="148"/>
      <c r="S338" s="148">
        <v>633</v>
      </c>
      <c r="T338" s="19"/>
      <c r="U338" s="53"/>
    </row>
    <row r="339" spans="1:21" s="106" customFormat="1">
      <c r="A339" s="106" t="s">
        <v>157</v>
      </c>
      <c r="B339" s="14" t="s">
        <v>78</v>
      </c>
      <c r="C339" s="14">
        <v>2017</v>
      </c>
      <c r="D339" s="14" t="s">
        <v>260</v>
      </c>
      <c r="E339" s="120"/>
      <c r="F339" s="66">
        <f>AVERAGE(Every_Mth!G3584,Every_Mth!G3643,Every_Mth!G3702,Every_Mth!G3761,Every_Mth!G3820,Every_Mth!G3879,Every_Mth!G3938,Every_Mth!G3997,Every_Mth!G4056,Every_Mth!G4115,Every_Mth!G4174,Every_Mth!G4233)</f>
        <v>122659.16666666667</v>
      </c>
      <c r="G339" s="120"/>
      <c r="H339" s="66">
        <f>AVERAGE(Every_Mth!H3584,Every_Mth!H3643,Every_Mth!H3702,Every_Mth!H3761,Every_Mth!H3820,Every_Mth!H3879,Every_Mth!H3938,Every_Mth!H3997,Every_Mth!H4056,Every_Mth!H4115,Every_Mth!H4174,Every_Mth!H4233)</f>
        <v>271076</v>
      </c>
      <c r="I339" s="53">
        <v>22037</v>
      </c>
      <c r="J339" s="53">
        <v>171534</v>
      </c>
      <c r="K339" s="53">
        <v>14127</v>
      </c>
      <c r="L339" s="53">
        <v>73416</v>
      </c>
      <c r="M339" s="53"/>
      <c r="N339" s="26"/>
      <c r="O339" s="148">
        <v>2395487</v>
      </c>
      <c r="P339" s="148">
        <v>477592</v>
      </c>
      <c r="Q339" s="148">
        <v>598978</v>
      </c>
      <c r="R339" s="148"/>
      <c r="S339" s="148">
        <v>58028</v>
      </c>
      <c r="T339" s="19"/>
      <c r="U339" s="53"/>
    </row>
    <row r="340" spans="1:21" s="106" customFormat="1">
      <c r="A340" s="106" t="s">
        <v>158</v>
      </c>
      <c r="B340" s="14" t="s">
        <v>77</v>
      </c>
      <c r="C340" s="14">
        <v>2017</v>
      </c>
      <c r="D340" s="14" t="s">
        <v>260</v>
      </c>
      <c r="E340" s="120"/>
      <c r="F340" s="66">
        <f>AVERAGE(Every_Mth!G3585,Every_Mth!G3644,Every_Mth!G3703,Every_Mth!G3762,Every_Mth!G3821,Every_Mth!G3880,Every_Mth!G3939,Every_Mth!G3998,Every_Mth!G4057,Every_Mth!G4116,Every_Mth!G4175,Every_Mth!G4234)</f>
        <v>98310.416666666672</v>
      </c>
      <c r="G340" s="120"/>
      <c r="H340" s="66">
        <f>AVERAGE(Every_Mth!H3585,Every_Mth!H3644,Every_Mth!H3703,Every_Mth!H3762,Every_Mth!H3821,Every_Mth!H3880,Every_Mth!H3939,Every_Mth!H3998,Every_Mth!H4057,Every_Mth!H4116,Every_Mth!H4175,Every_Mth!H4234)</f>
        <v>205982.83333333334</v>
      </c>
      <c r="I340" s="53">
        <v>14387</v>
      </c>
      <c r="J340" s="53">
        <v>117949</v>
      </c>
      <c r="K340" s="53">
        <v>6306</v>
      </c>
      <c r="L340" s="53">
        <v>57865</v>
      </c>
      <c r="M340" s="53"/>
      <c r="N340" s="26"/>
      <c r="O340" s="148">
        <v>1524524</v>
      </c>
      <c r="P340" s="148">
        <v>295548</v>
      </c>
      <c r="Q340" s="148">
        <v>362411</v>
      </c>
      <c r="R340" s="148"/>
      <c r="S340" s="148">
        <v>61582</v>
      </c>
      <c r="T340" s="19"/>
      <c r="U340" s="53"/>
    </row>
    <row r="341" spans="1:21" s="106" customFormat="1">
      <c r="A341" s="106" t="s">
        <v>159</v>
      </c>
      <c r="B341" s="14" t="s">
        <v>78</v>
      </c>
      <c r="C341" s="14">
        <v>2017</v>
      </c>
      <c r="D341" s="14" t="s">
        <v>260</v>
      </c>
      <c r="E341" s="120"/>
      <c r="F341" s="66">
        <f>AVERAGE(Every_Mth!G3586,Every_Mth!G3645,Every_Mth!G3704,Every_Mth!G3763,Every_Mth!G3822,Every_Mth!G3881,Every_Mth!G3940,Every_Mth!G3999,Every_Mth!G4058,Every_Mth!G4117,Every_Mth!G4176,Every_Mth!G4235)</f>
        <v>2225.75</v>
      </c>
      <c r="G341" s="120"/>
      <c r="H341" s="66">
        <f>AVERAGE(Every_Mth!H3586,Every_Mth!H3645,Every_Mth!H3704,Every_Mth!H3763,Every_Mth!H3822,Every_Mth!H3881,Every_Mth!H3940,Every_Mth!H3999,Every_Mth!H4058,Every_Mth!H4117,Every_Mth!H4176,Every_Mth!H4235)</f>
        <v>4954.666666666667</v>
      </c>
      <c r="I341" s="53">
        <v>438</v>
      </c>
      <c r="J341" s="53">
        <v>3471</v>
      </c>
      <c r="K341" s="53">
        <v>226</v>
      </c>
      <c r="L341" s="53">
        <v>1985</v>
      </c>
      <c r="M341" s="53"/>
      <c r="N341" s="26"/>
      <c r="O341" s="148">
        <v>58519</v>
      </c>
      <c r="P341" s="148">
        <v>11234</v>
      </c>
      <c r="Q341" s="148">
        <v>14439</v>
      </c>
      <c r="R341" s="148"/>
      <c r="S341" s="148">
        <v>874</v>
      </c>
      <c r="T341" s="19"/>
      <c r="U341" s="53"/>
    </row>
    <row r="342" spans="1:21" s="106" customFormat="1">
      <c r="A342" s="106" t="s">
        <v>160</v>
      </c>
      <c r="B342" s="14" t="s">
        <v>78</v>
      </c>
      <c r="C342" s="14">
        <v>2017</v>
      </c>
      <c r="D342" s="14" t="s">
        <v>260</v>
      </c>
      <c r="E342" s="120"/>
      <c r="F342" s="66">
        <f>AVERAGE(Every_Mth!G3587,Every_Mth!G3646,Every_Mth!G3705,Every_Mth!G3764,Every_Mth!G3823,Every_Mth!G3882,Every_Mth!G3941,Every_Mth!G4000,Every_Mth!G4059,Every_Mth!G4118,Every_Mth!G4177,Every_Mth!G4236)</f>
        <v>166402.25</v>
      </c>
      <c r="G342" s="120"/>
      <c r="H342" s="66">
        <f>AVERAGE(Every_Mth!H3587,Every_Mth!H3646,Every_Mth!H3705,Every_Mth!H3764,Every_Mth!H3823,Every_Mth!H3882,Every_Mth!H3941,Every_Mth!H4000,Every_Mth!H4059,Every_Mth!H4118,Every_Mth!H4177,Every_Mth!H4236)</f>
        <v>362853.5</v>
      </c>
      <c r="I342" s="53">
        <v>27050</v>
      </c>
      <c r="J342" s="53">
        <v>221655</v>
      </c>
      <c r="K342" s="53">
        <v>16473</v>
      </c>
      <c r="L342" s="53">
        <v>77611</v>
      </c>
      <c r="M342" s="53"/>
      <c r="N342" s="26"/>
      <c r="O342" s="148">
        <v>2168360</v>
      </c>
      <c r="P342" s="148">
        <v>360581</v>
      </c>
      <c r="Q342" s="148">
        <v>579729</v>
      </c>
      <c r="R342" s="148"/>
      <c r="S342" s="148">
        <v>66585</v>
      </c>
      <c r="T342" s="19"/>
      <c r="U342" s="53"/>
    </row>
    <row r="343" spans="1:21" s="106" customFormat="1">
      <c r="A343" s="106" t="s">
        <v>161</v>
      </c>
      <c r="B343" s="14" t="s">
        <v>77</v>
      </c>
      <c r="C343" s="14">
        <v>2017</v>
      </c>
      <c r="D343" s="14" t="s">
        <v>260</v>
      </c>
      <c r="E343" s="120"/>
      <c r="F343" s="66">
        <f>AVERAGE(Every_Mth!G3588,Every_Mth!G3647,Every_Mth!G3706,Every_Mth!G3765,Every_Mth!G3824,Every_Mth!G3883,Every_Mth!G3942,Every_Mth!G4001,Every_Mth!G4060,Every_Mth!G4119,Every_Mth!G4178,Every_Mth!G4237)</f>
        <v>134121.83333333334</v>
      </c>
      <c r="G343" s="120"/>
      <c r="H343" s="66">
        <f>AVERAGE(Every_Mth!H3588,Every_Mth!H3647,Every_Mth!H3706,Every_Mth!H3765,Every_Mth!H3824,Every_Mth!H3883,Every_Mth!H3942,Every_Mth!H4001,Every_Mth!H4060,Every_Mth!H4119,Every_Mth!H4178,Every_Mth!H4237)</f>
        <v>269769.5</v>
      </c>
      <c r="I343" s="53">
        <v>32622</v>
      </c>
      <c r="J343" s="53">
        <v>157645</v>
      </c>
      <c r="K343" s="53">
        <v>12305</v>
      </c>
      <c r="L343" s="53">
        <v>118919</v>
      </c>
      <c r="M343" s="53"/>
      <c r="N343" s="26"/>
      <c r="O343" s="148">
        <v>3327562</v>
      </c>
      <c r="P343" s="148">
        <v>660989</v>
      </c>
      <c r="Q343" s="148">
        <v>787752</v>
      </c>
      <c r="R343" s="148"/>
      <c r="S343" s="148">
        <v>74300</v>
      </c>
      <c r="T343" s="19"/>
      <c r="U343" s="53"/>
    </row>
    <row r="344" spans="1:21" s="106" customFormat="1">
      <c r="A344" s="106" t="s">
        <v>162</v>
      </c>
      <c r="B344" s="14" t="s">
        <v>77</v>
      </c>
      <c r="C344" s="14">
        <v>2017</v>
      </c>
      <c r="D344" s="14" t="s">
        <v>260</v>
      </c>
      <c r="E344" s="120"/>
      <c r="F344" s="66">
        <f>AVERAGE(Every_Mth!G3589,Every_Mth!G3648,Every_Mth!G3707,Every_Mth!G3766,Every_Mth!G3825,Every_Mth!G3884,Every_Mth!G3943,Every_Mth!G4002,Every_Mth!G4061,Every_Mth!G4120,Every_Mth!G4179,Every_Mth!G4238)</f>
        <v>33958.833333333336</v>
      </c>
      <c r="G344" s="120"/>
      <c r="H344" s="66">
        <f>AVERAGE(Every_Mth!H3589,Every_Mth!H3648,Every_Mth!H3707,Every_Mth!H3766,Every_Mth!H3825,Every_Mth!H3884,Every_Mth!H3943,Every_Mth!H4002,Every_Mth!H4061,Every_Mth!H4120,Every_Mth!H4179,Every_Mth!H4238)</f>
        <v>50941.75</v>
      </c>
      <c r="I344" s="53">
        <v>12059</v>
      </c>
      <c r="J344" s="53">
        <v>21826</v>
      </c>
      <c r="K344" s="53">
        <v>4140</v>
      </c>
      <c r="L344" s="53">
        <v>28402</v>
      </c>
      <c r="M344" s="53"/>
      <c r="N344" s="26"/>
      <c r="O344" s="148">
        <v>879517</v>
      </c>
      <c r="P344" s="148">
        <v>193624</v>
      </c>
      <c r="Q344" s="148">
        <v>127629</v>
      </c>
      <c r="R344" s="148"/>
      <c r="S344" s="148">
        <v>35747</v>
      </c>
      <c r="T344" s="19"/>
      <c r="U344" s="53"/>
    </row>
    <row r="345" spans="1:21" s="106" customFormat="1">
      <c r="A345" s="106" t="s">
        <v>163</v>
      </c>
      <c r="B345" s="14" t="s">
        <v>78</v>
      </c>
      <c r="C345" s="14">
        <v>2017</v>
      </c>
      <c r="D345" s="14" t="s">
        <v>260</v>
      </c>
      <c r="E345" s="120"/>
      <c r="F345" s="66">
        <f>AVERAGE(Every_Mth!G3590,Every_Mth!G3649,Every_Mth!G3708,Every_Mth!G3767,Every_Mth!G3826,Every_Mth!G3885,Every_Mth!G3944,Every_Mth!G4003,Every_Mth!G4062,Every_Mth!G4121,Every_Mth!G4180,Every_Mth!G4239)</f>
        <v>48347.333333333336</v>
      </c>
      <c r="G345" s="120"/>
      <c r="H345" s="66">
        <f>AVERAGE(Every_Mth!H3590,Every_Mth!H3649,Every_Mth!H3708,Every_Mth!H3767,Every_Mth!H3826,Every_Mth!H3885,Every_Mth!H3944,Every_Mth!H4003,Every_Mth!H4062,Every_Mth!H4121,Every_Mth!H4180,Every_Mth!H4239)</f>
        <v>107330.58333333333</v>
      </c>
      <c r="I345" s="53">
        <v>7391</v>
      </c>
      <c r="J345" s="53">
        <v>68847</v>
      </c>
      <c r="K345" s="53">
        <v>5910</v>
      </c>
      <c r="L345" s="53">
        <v>26006</v>
      </c>
      <c r="M345" s="53"/>
      <c r="N345" s="26"/>
      <c r="O345" s="148">
        <v>750002</v>
      </c>
      <c r="P345" s="148">
        <v>132452</v>
      </c>
      <c r="Q345" s="148">
        <v>200170</v>
      </c>
      <c r="R345" s="148"/>
      <c r="S345" s="148">
        <v>26463</v>
      </c>
      <c r="T345" s="19"/>
      <c r="U345" s="53"/>
    </row>
    <row r="346" spans="1:21" s="106" customFormat="1">
      <c r="A346" s="106" t="s">
        <v>164</v>
      </c>
      <c r="B346" s="14" t="s">
        <v>77</v>
      </c>
      <c r="C346" s="14">
        <v>2017</v>
      </c>
      <c r="D346" s="14" t="s">
        <v>260</v>
      </c>
      <c r="E346" s="120"/>
      <c r="F346" s="66">
        <f>AVERAGE(Every_Mth!G3591,Every_Mth!G3650,Every_Mth!G3709,Every_Mth!G3768,Every_Mth!G3827,Every_Mth!G3886,Every_Mth!G3945,Every_Mth!G4004,Every_Mth!G4063,Every_Mth!G4122,Every_Mth!G4181,Every_Mth!G4240)</f>
        <v>9538.1666666666661</v>
      </c>
      <c r="G346" s="120"/>
      <c r="H346" s="66">
        <f>AVERAGE(Every_Mth!H3591,Every_Mth!H3650,Every_Mth!H3709,Every_Mth!H3768,Every_Mth!H3827,Every_Mth!H3886,Every_Mth!H3945,Every_Mth!H4004,Every_Mth!H4063,Every_Mth!H4122,Every_Mth!H4181,Every_Mth!H4240)</f>
        <v>16939.75</v>
      </c>
      <c r="I346" s="53">
        <v>2112</v>
      </c>
      <c r="J346" s="53">
        <v>9697</v>
      </c>
      <c r="K346" s="53">
        <v>1170</v>
      </c>
      <c r="L346" s="53">
        <v>3999</v>
      </c>
      <c r="M346" s="53"/>
      <c r="N346" s="26"/>
      <c r="O346" s="148">
        <v>280822</v>
      </c>
      <c r="P346" s="148">
        <v>78771</v>
      </c>
      <c r="Q346" s="148">
        <v>50028</v>
      </c>
      <c r="R346" s="148"/>
      <c r="S346" s="148">
        <v>3913</v>
      </c>
      <c r="T346" s="19"/>
      <c r="U346" s="53"/>
    </row>
    <row r="347" spans="1:21" s="106" customFormat="1">
      <c r="A347" s="106" t="s">
        <v>165</v>
      </c>
      <c r="B347" s="14" t="s">
        <v>77</v>
      </c>
      <c r="C347" s="14">
        <v>2017</v>
      </c>
      <c r="D347" s="14" t="s">
        <v>260</v>
      </c>
      <c r="E347" s="120"/>
      <c r="F347" s="66">
        <f>AVERAGE(Every_Mth!G3592,Every_Mth!G3651,Every_Mth!G3710,Every_Mth!G3769,Every_Mth!G3828,Every_Mth!G3887,Every_Mth!G3946,Every_Mth!G4005,Every_Mth!G4064,Every_Mth!G4123,Every_Mth!G4182,Every_Mth!G4241)</f>
        <v>13596.416666666666</v>
      </c>
      <c r="G347" s="120"/>
      <c r="H347" s="66">
        <f>AVERAGE(Every_Mth!H3592,Every_Mth!H3651,Every_Mth!H3710,Every_Mth!H3769,Every_Mth!H3828,Every_Mth!H3887,Every_Mth!H3946,Every_Mth!H4005,Every_Mth!H4064,Every_Mth!H4123,Every_Mth!H4182,Every_Mth!H4241)</f>
        <v>26110.416666666668</v>
      </c>
      <c r="I347" s="53">
        <v>4460</v>
      </c>
      <c r="J347" s="53">
        <v>17765</v>
      </c>
      <c r="K347" s="53">
        <v>2917</v>
      </c>
      <c r="L347" s="53">
        <v>14947</v>
      </c>
      <c r="M347" s="53"/>
      <c r="N347" s="26"/>
      <c r="O347" s="148">
        <v>774974</v>
      </c>
      <c r="P347" s="148">
        <v>177938</v>
      </c>
      <c r="Q347" s="148">
        <v>162564</v>
      </c>
      <c r="R347" s="148"/>
      <c r="S347" s="148">
        <v>9550</v>
      </c>
      <c r="T347" s="19"/>
      <c r="U347" s="53"/>
    </row>
    <row r="348" spans="1:21" s="106" customFormat="1">
      <c r="A348" s="106" t="s">
        <v>166</v>
      </c>
      <c r="B348" s="14" t="s">
        <v>77</v>
      </c>
      <c r="C348" s="14">
        <v>2017</v>
      </c>
      <c r="D348" s="14" t="s">
        <v>260</v>
      </c>
      <c r="E348" s="120"/>
      <c r="F348" s="66">
        <f>AVERAGE(Every_Mth!G3593,Every_Mth!G3652,Every_Mth!G3711,Every_Mth!G3770,Every_Mth!G3829,Every_Mth!G3888,Every_Mth!G3947,Every_Mth!G4006,Every_Mth!G4065,Every_Mth!G4124,Every_Mth!G4183,Every_Mth!G4242)</f>
        <v>18752.333333333332</v>
      </c>
      <c r="G348" s="120"/>
      <c r="H348" s="66">
        <f>AVERAGE(Every_Mth!H3593,Every_Mth!H3652,Every_Mth!H3711,Every_Mth!H3770,Every_Mth!H3829,Every_Mth!H3888,Every_Mth!H3947,Every_Mth!H4006,Every_Mth!H4065,Every_Mth!H4124,Every_Mth!H4183,Every_Mth!H4242)</f>
        <v>38107.166666666664</v>
      </c>
      <c r="I348" s="53">
        <v>3231</v>
      </c>
      <c r="J348" s="53">
        <v>28186</v>
      </c>
      <c r="K348" s="53">
        <v>3288</v>
      </c>
      <c r="L348" s="53">
        <v>20029</v>
      </c>
      <c r="M348" s="53"/>
      <c r="N348" s="26"/>
      <c r="O348" s="148">
        <v>451688</v>
      </c>
      <c r="P348" s="148">
        <v>91564</v>
      </c>
      <c r="Q348" s="148">
        <v>100702</v>
      </c>
      <c r="R348" s="148"/>
      <c r="S348" s="148">
        <v>7869</v>
      </c>
      <c r="T348" s="19"/>
      <c r="U348" s="53"/>
    </row>
    <row r="349" spans="1:21" s="106" customFormat="1">
      <c r="A349" s="106" t="s">
        <v>167</v>
      </c>
      <c r="B349" s="14" t="s">
        <v>77</v>
      </c>
      <c r="C349" s="14">
        <v>2017</v>
      </c>
      <c r="D349" s="14" t="s">
        <v>260</v>
      </c>
      <c r="E349" s="120"/>
      <c r="F349" s="66">
        <f>AVERAGE(Every_Mth!G3594,Every_Mth!G3653,Every_Mth!G3712,Every_Mth!G3771,Every_Mth!G3830,Every_Mth!G3889,Every_Mth!G3948,Every_Mth!G4007,Every_Mth!G4066,Every_Mth!G4125,Every_Mth!G4184,Every_Mth!G4243)</f>
        <v>47339.666666666664</v>
      </c>
      <c r="G349" s="120"/>
      <c r="H349" s="66">
        <f>AVERAGE(Every_Mth!H3594,Every_Mth!H3653,Every_Mth!H3712,Every_Mth!H3771,Every_Mth!H3830,Every_Mth!H3889,Every_Mth!H3948,Every_Mth!H4007,Every_Mth!H4066,Every_Mth!H4125,Every_Mth!H4184,Every_Mth!H4243)</f>
        <v>92083.416666666672</v>
      </c>
      <c r="I349" s="53">
        <v>12738</v>
      </c>
      <c r="J349" s="53">
        <v>56241</v>
      </c>
      <c r="K349" s="53">
        <v>7858</v>
      </c>
      <c r="L349" s="53">
        <v>49720</v>
      </c>
      <c r="M349" s="53"/>
      <c r="N349" s="26"/>
      <c r="O349" s="148">
        <v>1952286</v>
      </c>
      <c r="P349" s="148">
        <v>379958</v>
      </c>
      <c r="Q349" s="148">
        <v>444642</v>
      </c>
      <c r="R349" s="148"/>
      <c r="S349" s="148">
        <v>40724</v>
      </c>
      <c r="T349" s="19"/>
      <c r="U349" s="53"/>
    </row>
    <row r="350" spans="1:21" s="106" customFormat="1">
      <c r="A350" s="106" t="s">
        <v>168</v>
      </c>
      <c r="B350" s="14" t="s">
        <v>77</v>
      </c>
      <c r="C350" s="14">
        <v>2017</v>
      </c>
      <c r="D350" s="14" t="s">
        <v>260</v>
      </c>
      <c r="E350" s="120"/>
      <c r="F350" s="66">
        <f>AVERAGE(Every_Mth!G3595,Every_Mth!G3654,Every_Mth!G3713,Every_Mth!G3772,Every_Mth!G3831,Every_Mth!G3890,Every_Mth!G3949,Every_Mth!G4008,Every_Mth!G4067,Every_Mth!G4126,Every_Mth!G4185,Every_Mth!G4244)</f>
        <v>14471.583333333334</v>
      </c>
      <c r="G350" s="120"/>
      <c r="H350" s="66">
        <f>AVERAGE(Every_Mth!H3595,Every_Mth!H3654,Every_Mth!H3713,Every_Mth!H3772,Every_Mth!H3831,Every_Mth!H3890,Every_Mth!H3949,Every_Mth!H4008,Every_Mth!H4067,Every_Mth!H4126,Every_Mth!H4185,Every_Mth!H4244)</f>
        <v>25965.5</v>
      </c>
      <c r="I350" s="53">
        <v>3069</v>
      </c>
      <c r="J350" s="53">
        <v>15000</v>
      </c>
      <c r="K350" s="53">
        <v>1817</v>
      </c>
      <c r="L350" s="53">
        <v>12220</v>
      </c>
      <c r="M350" s="53"/>
      <c r="N350" s="26"/>
      <c r="O350" s="148">
        <v>278335</v>
      </c>
      <c r="P350" s="148">
        <v>63450</v>
      </c>
      <c r="Q350" s="148">
        <v>58310</v>
      </c>
      <c r="R350" s="148"/>
      <c r="S350" s="148">
        <v>4625</v>
      </c>
      <c r="T350" s="19"/>
      <c r="U350" s="53"/>
    </row>
    <row r="351" spans="1:21" s="106" customFormat="1">
      <c r="A351" s="106" t="s">
        <v>169</v>
      </c>
      <c r="B351" s="14" t="s">
        <v>78</v>
      </c>
      <c r="C351" s="14">
        <v>2017</v>
      </c>
      <c r="D351" s="14" t="s">
        <v>260</v>
      </c>
      <c r="E351" s="120"/>
      <c r="F351" s="66">
        <f>AVERAGE(Every_Mth!G3596,Every_Mth!G3655,Every_Mth!G3714,Every_Mth!G3773,Every_Mth!G3832,Every_Mth!G3891,Every_Mth!G3950,Every_Mth!G4009,Every_Mth!G4068,Every_Mth!G4127,Every_Mth!G4186,Every_Mth!G4245)</f>
        <v>12400.25</v>
      </c>
      <c r="G351" s="120"/>
      <c r="H351" s="66">
        <f>AVERAGE(Every_Mth!H3596,Every_Mth!H3655,Every_Mth!H3714,Every_Mth!H3773,Every_Mth!H3832,Every_Mth!H3891,Every_Mth!H3950,Every_Mth!H4009,Every_Mth!H4068,Every_Mth!H4127,Every_Mth!H4186,Every_Mth!H4245)</f>
        <v>23247.583333333332</v>
      </c>
      <c r="I351" s="53">
        <v>2103</v>
      </c>
      <c r="J351" s="53">
        <v>12053</v>
      </c>
      <c r="K351" s="53">
        <v>470</v>
      </c>
      <c r="L351" s="53">
        <v>572</v>
      </c>
      <c r="M351" s="53"/>
      <c r="N351" s="26"/>
      <c r="O351" s="148">
        <v>178359</v>
      </c>
      <c r="P351" s="148">
        <v>48890</v>
      </c>
      <c r="Q351" s="148">
        <v>37586</v>
      </c>
      <c r="R351" s="148"/>
      <c r="S351" s="148">
        <v>9049</v>
      </c>
      <c r="T351" s="19"/>
      <c r="U351" s="53"/>
    </row>
    <row r="352" spans="1:21" s="106" customFormat="1">
      <c r="A352" s="106" t="s">
        <v>170</v>
      </c>
      <c r="B352" s="14" t="s">
        <v>78</v>
      </c>
      <c r="C352" s="14">
        <v>2017</v>
      </c>
      <c r="D352" s="14" t="s">
        <v>260</v>
      </c>
      <c r="E352" s="120"/>
      <c r="F352" s="66">
        <f>AVERAGE(Every_Mth!G3597,Every_Mth!G3656,Every_Mth!G3715,Every_Mth!G3774,Every_Mth!G3833,Every_Mth!G3892,Every_Mth!G3951,Every_Mth!G4010,Every_Mth!G4069,Every_Mth!G4128,Every_Mth!G4187,Every_Mth!G4246)</f>
        <v>161</v>
      </c>
      <c r="G352" s="120"/>
      <c r="H352" s="66">
        <f>AVERAGE(Every_Mth!H3597,Every_Mth!H3656,Every_Mth!H3715,Every_Mth!H3774,Every_Mth!H3833,Every_Mth!H3892,Every_Mth!H3951,Every_Mth!H4010,Every_Mth!H4069,Every_Mth!H4128,Every_Mth!H4187,Every_Mth!H4246)</f>
        <v>272.41666666666669</v>
      </c>
      <c r="I352" s="53">
        <v>55</v>
      </c>
      <c r="J352" s="53">
        <v>96</v>
      </c>
      <c r="K352" s="53">
        <v>2</v>
      </c>
      <c r="L352" s="53">
        <v>7</v>
      </c>
      <c r="M352" s="53"/>
      <c r="N352" s="26"/>
      <c r="O352" s="148">
        <v>3138</v>
      </c>
      <c r="P352" s="148">
        <v>1248</v>
      </c>
      <c r="Q352" s="148">
        <v>464</v>
      </c>
      <c r="R352" s="148"/>
      <c r="S352" s="148">
        <v>79</v>
      </c>
      <c r="T352" s="19"/>
      <c r="U352" s="53"/>
    </row>
    <row r="353" spans="1:21" s="106" customFormat="1">
      <c r="A353" s="106" t="s">
        <v>171</v>
      </c>
      <c r="B353" s="14" t="s">
        <v>78</v>
      </c>
      <c r="C353" s="14">
        <v>2017</v>
      </c>
      <c r="D353" s="14" t="s">
        <v>260</v>
      </c>
      <c r="E353" s="120"/>
      <c r="F353" s="66">
        <f>AVERAGE(Every_Mth!G3598,Every_Mth!G3657,Every_Mth!G3716,Every_Mth!G3775,Every_Mth!G3834,Every_Mth!G3893,Every_Mth!G3952,Every_Mth!G4011,Every_Mth!G4070,Every_Mth!G4129,Every_Mth!G4188,Every_Mth!G4247)</f>
        <v>3096.0833333333335</v>
      </c>
      <c r="G353" s="120"/>
      <c r="H353" s="66">
        <f>AVERAGE(Every_Mth!H3598,Every_Mth!H3657,Every_Mth!H3716,Every_Mth!H3775,Every_Mth!H3834,Every_Mth!H3893,Every_Mth!H3952,Every_Mth!H4011,Every_Mth!H4070,Every_Mth!H4129,Every_Mth!H4188,Every_Mth!H4247)</f>
        <v>6418.75</v>
      </c>
      <c r="I353" s="53">
        <v>621</v>
      </c>
      <c r="J353" s="53">
        <v>3324</v>
      </c>
      <c r="K353" s="53">
        <v>101</v>
      </c>
      <c r="L353" s="53">
        <v>320</v>
      </c>
      <c r="M353" s="53"/>
      <c r="N353" s="26"/>
      <c r="O353" s="148">
        <v>44325</v>
      </c>
      <c r="P353" s="148">
        <v>14972</v>
      </c>
      <c r="Q353" s="148">
        <v>8609</v>
      </c>
      <c r="R353" s="148"/>
      <c r="S353" s="148">
        <v>2334</v>
      </c>
      <c r="T353" s="19"/>
      <c r="U353" s="53"/>
    </row>
    <row r="354" spans="1:21" s="106" customFormat="1">
      <c r="A354" s="106" t="s">
        <v>172</v>
      </c>
      <c r="B354" s="14" t="s">
        <v>77</v>
      </c>
      <c r="C354" s="14">
        <v>2017</v>
      </c>
      <c r="D354" s="14" t="s">
        <v>260</v>
      </c>
      <c r="E354" s="120"/>
      <c r="F354" s="66">
        <f>AVERAGE(Every_Mth!G3599,Every_Mth!G3658,Every_Mth!G3717,Every_Mth!G3776,Every_Mth!G3835,Every_Mth!G3894,Every_Mth!G3953,Every_Mth!G4012,Every_Mth!G4071,Every_Mth!G4130,Every_Mth!G4189,Every_Mth!G4248)</f>
        <v>21073.416666666668</v>
      </c>
      <c r="G354" s="120"/>
      <c r="H354" s="66">
        <f>AVERAGE(Every_Mth!H3599,Every_Mth!H3658,Every_Mth!H3717,Every_Mth!H3776,Every_Mth!H3835,Every_Mth!H3894,Every_Mth!H3953,Every_Mth!H4012,Every_Mth!H4071,Every_Mth!H4130,Every_Mth!H4189,Every_Mth!H4248)</f>
        <v>39571.75</v>
      </c>
      <c r="I354" s="53">
        <v>3956</v>
      </c>
      <c r="J354" s="53">
        <v>23191</v>
      </c>
      <c r="K354" s="53">
        <v>1567</v>
      </c>
      <c r="L354" s="53">
        <v>8436</v>
      </c>
      <c r="M354" s="53"/>
      <c r="N354" s="26"/>
      <c r="O354" s="148">
        <v>439320</v>
      </c>
      <c r="P354" s="148">
        <v>96492</v>
      </c>
      <c r="Q354" s="148">
        <v>100669</v>
      </c>
      <c r="R354" s="148"/>
      <c r="S354" s="148">
        <v>11067</v>
      </c>
      <c r="T354" s="19"/>
      <c r="U354" s="53"/>
    </row>
    <row r="355" spans="1:21" s="106" customFormat="1">
      <c r="A355" s="106" t="s">
        <v>173</v>
      </c>
      <c r="B355" s="14" t="s">
        <v>77</v>
      </c>
      <c r="C355" s="14">
        <v>2017</v>
      </c>
      <c r="D355" s="14" t="s">
        <v>260</v>
      </c>
      <c r="E355" s="120"/>
      <c r="F355" s="66">
        <f>AVERAGE(Every_Mth!G3600,Every_Mth!G3659,Every_Mth!G3718,Every_Mth!G3777,Every_Mth!G3836,Every_Mth!G3895,Every_Mth!G3954,Every_Mth!G4013,Every_Mth!G4072,Every_Mth!G4131,Every_Mth!G4190,Every_Mth!G4249)</f>
        <v>17342.5</v>
      </c>
      <c r="G355" s="120"/>
      <c r="H355" s="66">
        <f>AVERAGE(Every_Mth!H3600,Every_Mth!H3659,Every_Mth!H3718,Every_Mth!H3777,Every_Mth!H3836,Every_Mth!H3895,Every_Mth!H3954,Every_Mth!H4013,Every_Mth!H4072,Every_Mth!H4131,Every_Mth!H4190,Every_Mth!H4249)</f>
        <v>30682.416666666668</v>
      </c>
      <c r="I355" s="53">
        <v>4435</v>
      </c>
      <c r="J355" s="53">
        <v>18889</v>
      </c>
      <c r="K355" s="53">
        <v>2728</v>
      </c>
      <c r="L355" s="53">
        <v>12107</v>
      </c>
      <c r="M355" s="53"/>
      <c r="N355" s="26"/>
      <c r="O355" s="148">
        <v>507323</v>
      </c>
      <c r="P355" s="148">
        <v>135829</v>
      </c>
      <c r="Q355" s="148">
        <v>98139</v>
      </c>
      <c r="R355" s="148"/>
      <c r="S355" s="148">
        <v>8029</v>
      </c>
      <c r="T355" s="19"/>
      <c r="U355" s="53"/>
    </row>
    <row r="356" spans="1:21" s="106" customFormat="1">
      <c r="A356" s="106" t="s">
        <v>174</v>
      </c>
      <c r="B356" s="14" t="s">
        <v>78</v>
      </c>
      <c r="C356" s="14">
        <v>2017</v>
      </c>
      <c r="D356" s="14" t="s">
        <v>260</v>
      </c>
      <c r="E356" s="120"/>
      <c r="F356" s="66">
        <f>AVERAGE(Every_Mth!G3601,Every_Mth!G3660,Every_Mth!G3719,Every_Mth!G3778,Every_Mth!G3837,Every_Mth!G3896,Every_Mth!G3955,Every_Mth!G4014,Every_Mth!G4073,Every_Mth!G4132,Every_Mth!G4191,Every_Mth!G4250)</f>
        <v>39581.333333333336</v>
      </c>
      <c r="G356" s="120"/>
      <c r="H356" s="66">
        <f>AVERAGE(Every_Mth!H3601,Every_Mth!H3660,Every_Mth!H3719,Every_Mth!H3778,Every_Mth!H3837,Every_Mth!H3896,Every_Mth!H3955,Every_Mth!H4014,Every_Mth!H4073,Every_Mth!H4132,Every_Mth!H4191,Every_Mth!H4250)</f>
        <v>82744.083333333328</v>
      </c>
      <c r="I356" s="53">
        <v>5863</v>
      </c>
      <c r="J356" s="53">
        <v>50355</v>
      </c>
      <c r="K356" s="53">
        <v>5035</v>
      </c>
      <c r="L356" s="53">
        <v>20060</v>
      </c>
      <c r="M356" s="53"/>
      <c r="N356" s="26"/>
      <c r="O356" s="148">
        <v>551712</v>
      </c>
      <c r="P356" s="148">
        <v>99859</v>
      </c>
      <c r="Q356" s="148">
        <v>145609</v>
      </c>
      <c r="R356" s="148"/>
      <c r="S356" s="148">
        <v>19222</v>
      </c>
      <c r="T356" s="19"/>
      <c r="U356" s="53"/>
    </row>
    <row r="357" spans="1:21" s="106" customFormat="1">
      <c r="A357" s="106" t="s">
        <v>175</v>
      </c>
      <c r="B357" s="14" t="s">
        <v>78</v>
      </c>
      <c r="C357" s="14">
        <v>2017</v>
      </c>
      <c r="D357" s="14" t="s">
        <v>260</v>
      </c>
      <c r="E357" s="120"/>
      <c r="F357" s="66">
        <f>AVERAGE(Every_Mth!G3602,Every_Mth!G3661,Every_Mth!G3720,Every_Mth!G3779,Every_Mth!G3838,Every_Mth!G3897,Every_Mth!G3956,Every_Mth!G4015,Every_Mth!G4074,Every_Mth!G4133,Every_Mth!G4192,Every_Mth!G4251)</f>
        <v>5495.416666666667</v>
      </c>
      <c r="G357" s="120"/>
      <c r="H357" s="66">
        <f>AVERAGE(Every_Mth!H3602,Every_Mth!H3661,Every_Mth!H3720,Every_Mth!H3779,Every_Mth!H3838,Every_Mth!H3897,Every_Mth!H3956,Every_Mth!H4015,Every_Mth!H4074,Every_Mth!H4133,Every_Mth!H4192,Every_Mth!H4251)</f>
        <v>12581.666666666666</v>
      </c>
      <c r="I357" s="53">
        <v>773</v>
      </c>
      <c r="J357" s="53">
        <v>7883</v>
      </c>
      <c r="K357" s="53">
        <v>526</v>
      </c>
      <c r="L357" s="53">
        <v>2782</v>
      </c>
      <c r="M357" s="53"/>
      <c r="N357" s="26"/>
      <c r="O357" s="148">
        <v>98992</v>
      </c>
      <c r="P357" s="148">
        <v>20046</v>
      </c>
      <c r="Q357" s="148">
        <v>25083</v>
      </c>
      <c r="R357" s="148"/>
      <c r="S357" s="148">
        <v>3766</v>
      </c>
      <c r="T357" s="19"/>
      <c r="U357" s="53"/>
    </row>
    <row r="358" spans="1:21" s="106" customFormat="1">
      <c r="A358" s="106" t="s">
        <v>176</v>
      </c>
      <c r="B358" s="14" t="s">
        <v>78</v>
      </c>
      <c r="C358" s="14">
        <v>2017</v>
      </c>
      <c r="D358" s="14" t="s">
        <v>260</v>
      </c>
      <c r="E358" s="120"/>
      <c r="F358" s="66">
        <f>AVERAGE(Every_Mth!G3603,Every_Mth!G3662,Every_Mth!G3721,Every_Mth!G3780,Every_Mth!G3839,Every_Mth!G3898,Every_Mth!G3957,Every_Mth!G4016,Every_Mth!G4075,Every_Mth!G4134,Every_Mth!G4193,Every_Mth!G4252)</f>
        <v>4271.666666666667</v>
      </c>
      <c r="G358" s="120"/>
      <c r="H358" s="66">
        <f>AVERAGE(Every_Mth!H3603,Every_Mth!H3662,Every_Mth!H3721,Every_Mth!H3780,Every_Mth!H3839,Every_Mth!H3898,Every_Mth!H3957,Every_Mth!H4016,Every_Mth!H4075,Every_Mth!H4134,Every_Mth!H4193,Every_Mth!H4252)</f>
        <v>9219</v>
      </c>
      <c r="I358" s="53">
        <v>733</v>
      </c>
      <c r="J358" s="53">
        <v>5794</v>
      </c>
      <c r="K358" s="53">
        <v>395</v>
      </c>
      <c r="L358" s="53">
        <v>1513</v>
      </c>
      <c r="M358" s="53"/>
      <c r="N358" s="26"/>
      <c r="O358" s="148">
        <v>64313</v>
      </c>
      <c r="P358" s="148">
        <v>16080</v>
      </c>
      <c r="Q358" s="148">
        <v>15426</v>
      </c>
      <c r="R358" s="148"/>
      <c r="S358" s="148">
        <v>2945</v>
      </c>
      <c r="T358" s="19"/>
      <c r="U358" s="53"/>
    </row>
    <row r="359" spans="1:21" s="106" customFormat="1">
      <c r="A359" s="106" t="s">
        <v>177</v>
      </c>
      <c r="B359" s="14" t="s">
        <v>78</v>
      </c>
      <c r="C359" s="14">
        <v>2017</v>
      </c>
      <c r="D359" s="14" t="s">
        <v>260</v>
      </c>
      <c r="E359" s="120"/>
      <c r="F359" s="66">
        <f>AVERAGE(Every_Mth!G3604,Every_Mth!G3663,Every_Mth!G3722,Every_Mth!G3781,Every_Mth!G3840,Every_Mth!G3899,Every_Mth!G3958,Every_Mth!G4017,Every_Mth!G4076,Every_Mth!G4135,Every_Mth!G4194,Every_Mth!G4253)</f>
        <v>971.25</v>
      </c>
      <c r="G359" s="120"/>
      <c r="H359" s="66">
        <f>AVERAGE(Every_Mth!H3604,Every_Mth!H3663,Every_Mth!H3722,Every_Mth!H3781,Every_Mth!H3840,Every_Mth!H3899,Every_Mth!H3958,Every_Mth!H4017,Every_Mth!H4076,Every_Mth!H4135,Every_Mth!H4194,Every_Mth!H4253)</f>
        <v>1699.3333333333333</v>
      </c>
      <c r="I359" s="53">
        <v>212</v>
      </c>
      <c r="J359" s="53">
        <v>699</v>
      </c>
      <c r="K359" s="53">
        <v>25</v>
      </c>
      <c r="L359" s="53">
        <v>17</v>
      </c>
      <c r="M359" s="53"/>
      <c r="N359" s="26"/>
      <c r="O359" s="148">
        <v>13447</v>
      </c>
      <c r="P359" s="148">
        <v>5064</v>
      </c>
      <c r="Q359" s="148">
        <v>2147</v>
      </c>
      <c r="R359" s="148"/>
      <c r="S359" s="148">
        <v>614</v>
      </c>
      <c r="T359" s="19"/>
      <c r="U359" s="53"/>
    </row>
    <row r="360" spans="1:21" s="106" customFormat="1">
      <c r="A360" s="106" t="s">
        <v>178</v>
      </c>
      <c r="B360" s="14" t="s">
        <v>77</v>
      </c>
      <c r="C360" s="14">
        <v>2017</v>
      </c>
      <c r="D360" s="14" t="s">
        <v>260</v>
      </c>
      <c r="E360" s="120"/>
      <c r="F360" s="66">
        <f>AVERAGE(Every_Mth!G3605,Every_Mth!G3664,Every_Mth!G3723,Every_Mth!G3782,Every_Mth!G3841,Every_Mth!G3900,Every_Mth!G3959,Every_Mth!G4018,Every_Mth!G4077,Every_Mth!G4136,Every_Mth!G4195,Every_Mth!G4254)</f>
        <v>51259.75</v>
      </c>
      <c r="G360" s="120"/>
      <c r="H360" s="66">
        <f>AVERAGE(Every_Mth!H3605,Every_Mth!H3664,Every_Mth!H3723,Every_Mth!H3782,Every_Mth!H3841,Every_Mth!H3900,Every_Mth!H3959,Every_Mth!H4018,Every_Mth!H4077,Every_Mth!H4136,Every_Mth!H4195,Every_Mth!H4254)</f>
        <v>118686.75</v>
      </c>
      <c r="I360" s="53">
        <v>7325</v>
      </c>
      <c r="J360" s="53">
        <v>76238</v>
      </c>
      <c r="K360" s="53">
        <v>6963</v>
      </c>
      <c r="L360" s="53">
        <v>47053</v>
      </c>
      <c r="M360" s="53"/>
      <c r="N360" s="26"/>
      <c r="O360" s="148">
        <v>473308</v>
      </c>
      <c r="P360" s="148">
        <v>75894</v>
      </c>
      <c r="Q360" s="148">
        <v>144428</v>
      </c>
      <c r="R360" s="148"/>
      <c r="S360" s="148">
        <v>17521</v>
      </c>
      <c r="T360" s="19"/>
      <c r="U360" s="53"/>
    </row>
    <row r="361" spans="1:21" s="106" customFormat="1">
      <c r="A361" s="106" t="s">
        <v>179</v>
      </c>
      <c r="B361" s="14" t="s">
        <v>78</v>
      </c>
      <c r="C361" s="14">
        <v>2017</v>
      </c>
      <c r="D361" s="14" t="s">
        <v>260</v>
      </c>
      <c r="E361" s="120"/>
      <c r="F361" s="66">
        <f>AVERAGE(Every_Mth!G3606,Every_Mth!G3665,Every_Mth!G3724,Every_Mth!G3783,Every_Mth!G3842,Every_Mth!G3901,Every_Mth!G3960,Every_Mth!G4019,Every_Mth!G4078,Every_Mth!G4137,Every_Mth!G4196,Every_Mth!G4255)</f>
        <v>2839.6666666666665</v>
      </c>
      <c r="G361" s="120"/>
      <c r="H361" s="66">
        <f>AVERAGE(Every_Mth!H3606,Every_Mth!H3665,Every_Mth!H3724,Every_Mth!H3783,Every_Mth!H3842,Every_Mth!H3901,Every_Mth!H3960,Every_Mth!H4019,Every_Mth!H4078,Every_Mth!H4137,Every_Mth!H4196,Every_Mth!H4255)</f>
        <v>4984.666666666667</v>
      </c>
      <c r="I361" s="53">
        <v>727</v>
      </c>
      <c r="J361" s="53">
        <v>2360</v>
      </c>
      <c r="K361" s="53">
        <v>86</v>
      </c>
      <c r="L361" s="53">
        <v>101</v>
      </c>
      <c r="M361" s="53"/>
      <c r="N361" s="26"/>
      <c r="O361" s="148">
        <v>54193</v>
      </c>
      <c r="P361" s="148">
        <v>19020</v>
      </c>
      <c r="Q361" s="148">
        <v>8650</v>
      </c>
      <c r="R361" s="148"/>
      <c r="S361" s="148">
        <v>1540</v>
      </c>
      <c r="T361" s="19"/>
      <c r="U361" s="53"/>
    </row>
    <row r="362" spans="1:21" s="106" customFormat="1">
      <c r="A362" s="106" t="s">
        <v>180</v>
      </c>
      <c r="B362" s="14" t="s">
        <v>77</v>
      </c>
      <c r="C362" s="14">
        <v>2017</v>
      </c>
      <c r="D362" s="14" t="s">
        <v>260</v>
      </c>
      <c r="E362" s="120"/>
      <c r="F362" s="66">
        <f>AVERAGE(Every_Mth!G3607,Every_Mth!G3666,Every_Mth!G3725,Every_Mth!G3784,Every_Mth!G3843,Every_Mth!G3902,Every_Mth!G3961,Every_Mth!G4020,Every_Mth!G4079,Every_Mth!G4138,Every_Mth!G4197,Every_Mth!G4256)</f>
        <v>35321.666666666664</v>
      </c>
      <c r="G362" s="120"/>
      <c r="H362" s="66">
        <f>AVERAGE(Every_Mth!H3607,Every_Mth!H3666,Every_Mth!H3725,Every_Mth!H3784,Every_Mth!H3843,Every_Mth!H3902,Every_Mth!H3961,Every_Mth!H4020,Every_Mth!H4079,Every_Mth!H4138,Every_Mth!H4197,Every_Mth!H4256)</f>
        <v>70145.583333333328</v>
      </c>
      <c r="I362" s="53">
        <v>7668</v>
      </c>
      <c r="J362" s="53">
        <v>47074</v>
      </c>
      <c r="K362" s="53">
        <v>7089</v>
      </c>
      <c r="L362" s="53">
        <v>34039</v>
      </c>
      <c r="M362" s="53"/>
      <c r="N362" s="26"/>
      <c r="O362" s="148">
        <v>858585</v>
      </c>
      <c r="P362" s="148">
        <v>183314</v>
      </c>
      <c r="Q362" s="148">
        <v>197824</v>
      </c>
      <c r="R362" s="148"/>
      <c r="S362" s="148">
        <v>14726</v>
      </c>
      <c r="T362" s="19"/>
      <c r="U362" s="53"/>
    </row>
    <row r="363" spans="1:21" s="106" customFormat="1">
      <c r="A363" s="106" t="s">
        <v>181</v>
      </c>
      <c r="B363" s="14" t="s">
        <v>77</v>
      </c>
      <c r="C363" s="14">
        <v>2017</v>
      </c>
      <c r="D363" s="14" t="s">
        <v>260</v>
      </c>
      <c r="E363" s="120"/>
      <c r="F363" s="66">
        <f>AVERAGE(Every_Mth!G3608,Every_Mth!G3667,Every_Mth!G3726,Every_Mth!G3785,Every_Mth!G3844,Every_Mth!G3903,Every_Mth!G3962,Every_Mth!G4021,Every_Mth!G4080,Every_Mth!G4139,Every_Mth!G4198,Every_Mth!G4257)</f>
        <v>9994.5</v>
      </c>
      <c r="G363" s="120"/>
      <c r="H363" s="66">
        <f>AVERAGE(Every_Mth!H3608,Every_Mth!H3667,Every_Mth!H3726,Every_Mth!H3785,Every_Mth!H3844,Every_Mth!H3903,Every_Mth!H3962,Every_Mth!H4021,Every_Mth!H4080,Every_Mth!H4139,Every_Mth!H4198,Every_Mth!H4257)</f>
        <v>19071.333333333332</v>
      </c>
      <c r="I363" s="53">
        <v>1808</v>
      </c>
      <c r="J363" s="53">
        <v>10777</v>
      </c>
      <c r="K363" s="53">
        <v>1009</v>
      </c>
      <c r="L363" s="53">
        <v>6293</v>
      </c>
      <c r="M363" s="53"/>
      <c r="N363" s="26"/>
      <c r="O363" s="148">
        <v>220171</v>
      </c>
      <c r="P363" s="148">
        <v>38002</v>
      </c>
      <c r="Q363" s="148">
        <v>49156</v>
      </c>
      <c r="R363" s="148"/>
      <c r="S363" s="148">
        <v>5077</v>
      </c>
      <c r="T363" s="19"/>
      <c r="U363" s="53"/>
    </row>
    <row r="364" spans="1:21">
      <c r="A364" s="106" t="s">
        <v>182</v>
      </c>
      <c r="B364" s="14" t="s">
        <v>78</v>
      </c>
      <c r="C364" s="14">
        <v>2017</v>
      </c>
      <c r="D364" s="14" t="s">
        <v>260</v>
      </c>
      <c r="E364" s="120"/>
      <c r="F364" s="66">
        <f>AVERAGE(Every_Mth!G3609,Every_Mth!G3668,Every_Mth!G3727,Every_Mth!G3786,Every_Mth!G3845,Every_Mth!G3904,Every_Mth!G3963,Every_Mth!G4022,Every_Mth!G4081,Every_Mth!G4140,Every_Mth!G4199,Every_Mth!G4317)</f>
        <v>5984.416666666667</v>
      </c>
      <c r="G364" s="120"/>
      <c r="H364" s="66">
        <f>AVERAGE(Every_Mth!H3609,Every_Mth!H3668,Every_Mth!H3727,Every_Mth!H3786,Every_Mth!H3845,Every_Mth!H3904,Every_Mth!H3963,Every_Mth!H4022,Every_Mth!H4081,Every_Mth!H4140,Every_Mth!H4199,Every_Mth!H4317)</f>
        <v>12919.083333333334</v>
      </c>
      <c r="I364" s="53">
        <v>780</v>
      </c>
      <c r="J364" s="53">
        <v>7501</v>
      </c>
      <c r="K364" s="53">
        <v>483</v>
      </c>
      <c r="L364" s="53">
        <v>1693</v>
      </c>
      <c r="M364" s="53"/>
      <c r="N364" s="26"/>
      <c r="O364" s="148">
        <v>76904</v>
      </c>
      <c r="P364" s="148">
        <v>13591</v>
      </c>
      <c r="Q364" s="148">
        <v>21502</v>
      </c>
      <c r="R364" s="148"/>
      <c r="S364" s="148">
        <v>3621</v>
      </c>
      <c r="T364" s="19"/>
      <c r="U364" s="53"/>
    </row>
    <row r="365" spans="1:21">
      <c r="A365" s="106"/>
      <c r="B365" s="14"/>
      <c r="C365" s="14"/>
      <c r="D365" s="14"/>
      <c r="E365" s="120"/>
      <c r="F365" s="42"/>
      <c r="G365" s="120"/>
      <c r="H365" s="42"/>
      <c r="I365" s="26"/>
      <c r="J365" s="26"/>
      <c r="K365" s="26"/>
      <c r="L365" s="26"/>
      <c r="M365" s="26"/>
      <c r="N365" s="26"/>
      <c r="O365" s="26"/>
      <c r="P365" s="26"/>
      <c r="Q365" s="26"/>
      <c r="R365" s="26"/>
      <c r="S365" s="26"/>
      <c r="T365" s="19"/>
      <c r="U365" s="53"/>
    </row>
    <row r="366" spans="1:21">
      <c r="A366" s="106"/>
      <c r="B366" s="14"/>
      <c r="C366" s="14"/>
      <c r="D366" s="14"/>
      <c r="E366" s="120"/>
      <c r="F366" s="42"/>
      <c r="G366" s="120"/>
      <c r="H366" s="42"/>
      <c r="I366" s="26"/>
      <c r="J366" s="26"/>
      <c r="K366" s="26"/>
      <c r="L366" s="26"/>
      <c r="M366" s="26"/>
      <c r="N366" s="26"/>
      <c r="O366" s="26"/>
      <c r="P366" s="26"/>
      <c r="Q366" s="26"/>
      <c r="R366" s="26"/>
      <c r="S366" s="26"/>
      <c r="T366" s="19"/>
      <c r="U366" s="53"/>
    </row>
    <row r="367" spans="1:21">
      <c r="A367" s="106"/>
      <c r="B367" s="14"/>
      <c r="C367" s="14"/>
      <c r="D367" s="14"/>
      <c r="E367" s="120"/>
      <c r="F367" s="42"/>
      <c r="G367" s="120"/>
      <c r="H367" s="42"/>
      <c r="I367" s="26"/>
      <c r="J367" s="26"/>
      <c r="K367" s="26"/>
      <c r="L367" s="26"/>
      <c r="M367" s="26"/>
      <c r="N367" s="26"/>
      <c r="O367" s="26"/>
      <c r="P367" s="26"/>
      <c r="Q367" s="26"/>
      <c r="R367" s="26"/>
      <c r="S367" s="26"/>
      <c r="T367" s="19"/>
      <c r="U367" s="53"/>
    </row>
  </sheetData>
  <sheetProtection algorithmName="SHA-512" hashValue="+HDNM7aF7kl/fhURZ4Y4HrBJtQt/BS/I5+TeYv2Hk0LT4DC0G+vDb3MD0Vlkfxmqo5ZfHySoNLCfrMI92NLMag==" saltValue="gMRLyTizUn3qbM6eOBLemg==" spinCount="100000" sheet="1" autoFilter="0"/>
  <mergeCells count="1">
    <mergeCell ref="A8:D8"/>
  </mergeCells>
  <conditionalFormatting sqref="AB129:AB187">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70:F246 F247:F304"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AB129:AB187</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F14"/>
  <sheetViews>
    <sheetView topLeftCell="A10" workbookViewId="0">
      <selection activeCell="B23" sqref="B23"/>
    </sheetView>
  </sheetViews>
  <sheetFormatPr defaultRowHeight="15"/>
  <cols>
    <col min="1" max="1" width="23.140625" customWidth="1"/>
    <col min="2" max="2" width="9.28515625" customWidth="1"/>
    <col min="3" max="3" width="14" customWidth="1"/>
    <col min="4" max="4" width="9.85546875" customWidth="1"/>
    <col min="5" max="5" width="11.7109375" customWidth="1"/>
    <col min="6" max="6" width="17"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2018</v>
      </c>
      <c r="F7" s="13" t="str">
        <f>IF(F8=0,""," - "&amp;F8)</f>
        <v/>
      </c>
    </row>
    <row r="8" spans="1:6">
      <c r="A8" s="13" t="str">
        <f>A7&amp;F7</f>
        <v>CalFresh Households (Monthly), 2018</v>
      </c>
      <c r="F8">
        <f>MAX(A13:A170)</f>
        <v>0</v>
      </c>
    </row>
    <row r="9" spans="1:6" s="13" customFormat="1"/>
    <row r="10" spans="1:6">
      <c r="A10" s="32" t="s">
        <v>92</v>
      </c>
      <c r="C10" s="32" t="s">
        <v>0</v>
      </c>
    </row>
    <row r="11" spans="1:6">
      <c r="A11" s="32" t="s">
        <v>93</v>
      </c>
      <c r="B11" s="32" t="s">
        <v>1</v>
      </c>
      <c r="C11" s="106" t="s">
        <v>143</v>
      </c>
      <c r="D11" s="106" t="s">
        <v>154</v>
      </c>
      <c r="E11" s="106" t="s">
        <v>157</v>
      </c>
      <c r="F11" s="106" t="s">
        <v>160</v>
      </c>
    </row>
    <row r="12" spans="1:6">
      <c r="A12" s="106">
        <v>2018</v>
      </c>
      <c r="B12" s="106" t="s">
        <v>3</v>
      </c>
      <c r="C12" s="107">
        <v>555624</v>
      </c>
      <c r="D12" s="107">
        <v>113584</v>
      </c>
      <c r="E12" s="107">
        <v>120061</v>
      </c>
      <c r="F12" s="107">
        <v>161011</v>
      </c>
    </row>
    <row r="13" spans="1:6">
      <c r="B13" s="106" t="s">
        <v>194</v>
      </c>
      <c r="C13" s="107">
        <v>547867</v>
      </c>
      <c r="D13" s="107">
        <v>111321</v>
      </c>
      <c r="E13" s="107">
        <v>117728</v>
      </c>
      <c r="F13" s="107">
        <v>158956</v>
      </c>
    </row>
    <row r="14" spans="1:6">
      <c r="B14" s="106" t="s">
        <v>195</v>
      </c>
      <c r="C14" s="107">
        <v>553466</v>
      </c>
      <c r="D14" s="107">
        <v>112044</v>
      </c>
      <c r="E14" s="107">
        <v>117832</v>
      </c>
      <c r="F14" s="107">
        <v>158837</v>
      </c>
    </row>
  </sheetData>
  <pageMargins left="0.7" right="0.7" top="0.75" bottom="0.75" header="0.3" footer="0.3"/>
  <pageSetup orientation="portrait" verticalDpi="0"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7:BJ74"/>
  <sheetViews>
    <sheetView workbookViewId="0"/>
  </sheetViews>
  <sheetFormatPr defaultColWidth="9.140625" defaultRowHeight="15"/>
  <cols>
    <col min="1" max="1" width="30.28515625" style="13" customWidth="1"/>
    <col min="2" max="2" width="16.28515625" style="13" customWidth="1"/>
    <col min="3" max="3" width="14.7109375" style="13" customWidth="1"/>
    <col min="4" max="4" width="8.7109375" style="13" customWidth="1"/>
    <col min="5" max="5" width="10.42578125" style="13"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2016/17</v>
      </c>
      <c r="E7" s="13" t="str">
        <f>IF(ISBLANK(A14),"",IF(ISBLANK(A15)," - "&amp;A14,IF(ISBLANK(A16)," - "&amp;A15,IF(ISBLANK(A17)," - "&amp;A16," - "&amp;A17))))</f>
        <v/>
      </c>
    </row>
    <row r="8" spans="1:62">
      <c r="A8" t="str">
        <f>A7&amp;E7</f>
        <v>CalFresh Households (Annual Average), State Fiscal Year 2016/17</v>
      </c>
      <c r="B8"/>
      <c r="C8"/>
      <c r="F8" s="38"/>
      <c r="G8" s="38"/>
      <c r="H8" s="38"/>
      <c r="I8" s="38"/>
      <c r="J8"/>
      <c r="K8"/>
      <c r="L8"/>
      <c r="M8"/>
    </row>
    <row r="9" spans="1:62">
      <c r="H9"/>
      <c r="I9"/>
      <c r="J9"/>
      <c r="K9"/>
      <c r="L9"/>
      <c r="M9"/>
    </row>
    <row r="10" spans="1:62">
      <c r="A10"/>
      <c r="B10"/>
      <c r="C10"/>
      <c r="H10"/>
      <c r="I10"/>
      <c r="J10"/>
      <c r="K10"/>
      <c r="L10"/>
      <c r="M10"/>
    </row>
    <row r="11" spans="1:62">
      <c r="A11" s="36" t="s">
        <v>99</v>
      </c>
      <c r="B11" s="36" t="s">
        <v>88</v>
      </c>
      <c r="C11" s="107"/>
      <c r="D11" s="107"/>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4"/>
      <c r="BJ11" s="34"/>
    </row>
    <row r="12" spans="1:62">
      <c r="A12" s="36" t="s">
        <v>87</v>
      </c>
      <c r="B12" s="107" t="s">
        <v>184</v>
      </c>
      <c r="C12" s="107" t="s">
        <v>190</v>
      </c>
      <c r="D12" s="107" t="s">
        <v>145</v>
      </c>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4"/>
      <c r="BJ12" s="34"/>
    </row>
    <row r="13" spans="1:62">
      <c r="A13" s="37" t="s">
        <v>105</v>
      </c>
      <c r="B13" s="107">
        <v>58689.75</v>
      </c>
      <c r="C13" s="107">
        <v>32340.333333333336</v>
      </c>
      <c r="D13" s="107">
        <v>6100.9999999999991</v>
      </c>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4"/>
      <c r="BJ13" s="34"/>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4"/>
      <c r="BJ14" s="34"/>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4"/>
      <c r="BJ15" s="34"/>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4"/>
      <c r="BJ16" s="34"/>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4"/>
      <c r="BJ17" s="34"/>
    </row>
    <row r="18" spans="1:62">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row>
    <row r="19" spans="1:62">
      <c r="A19" s="34"/>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row>
    <row r="20" spans="1:62">
      <c r="A20" s="34"/>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row>
    <row r="21" spans="1:62">
      <c r="A21" s="34"/>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row>
    <row r="22" spans="1:62">
      <c r="A22" s="34"/>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row>
    <row r="23" spans="1:62">
      <c r="A23" s="34"/>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row>
    <row r="24" spans="1:62">
      <c r="A24" s="34"/>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row>
    <row r="25" spans="1:62">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2017</v>
      </c>
      <c r="E34" s="13" t="str">
        <f>IF(ISBLANK(A41),"",IF(ISBLANK(A42)," - "&amp;A41,IF(ISBLANK(A43)," - "&amp;A42,IF(ISBLANK(A44)," - "&amp;A43," - "&amp;A44))))</f>
        <v/>
      </c>
      <c r="G34"/>
      <c r="H34"/>
    </row>
    <row r="35" spans="1:61">
      <c r="A35" s="13" t="str">
        <f>A34&amp;E34</f>
        <v>CalFresh Households (Annual Average), Calendar Year 2017</v>
      </c>
      <c r="F35" s="38"/>
      <c r="G35"/>
      <c r="H35"/>
    </row>
    <row r="36" spans="1:61">
      <c r="F36" s="38"/>
    </row>
    <row r="37" spans="1:61">
      <c r="A37"/>
      <c r="B37"/>
      <c r="C37"/>
      <c r="D37"/>
      <c r="E37"/>
      <c r="F37"/>
      <c r="G37"/>
      <c r="H37"/>
    </row>
    <row r="38" spans="1:61">
      <c r="A38" s="32" t="s">
        <v>106</v>
      </c>
      <c r="B38" s="32" t="s">
        <v>88</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32" t="s">
        <v>87</v>
      </c>
      <c r="B39" s="106" t="s">
        <v>184</v>
      </c>
      <c r="C39" s="106" t="s">
        <v>190</v>
      </c>
      <c r="D39" s="106" t="s">
        <v>145</v>
      </c>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33">
        <v>2017</v>
      </c>
      <c r="B40" s="107">
        <v>57278.25</v>
      </c>
      <c r="C40" s="107">
        <v>31521.166666666668</v>
      </c>
      <c r="D40" s="107">
        <v>5969.25</v>
      </c>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F16"/>
  <sheetViews>
    <sheetView zoomScaleNormal="100" workbookViewId="0">
      <selection activeCell="D23" sqref="D23"/>
    </sheetView>
  </sheetViews>
  <sheetFormatPr defaultRowHeight="15"/>
  <cols>
    <col min="1" max="1" width="18" customWidth="1"/>
    <col min="2" max="2" width="9.28515625" customWidth="1"/>
    <col min="3" max="3" width="12.85546875" customWidth="1"/>
    <col min="4" max="4" width="15.5703125"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2018</v>
      </c>
      <c r="F7" t="str">
        <f>IF(F8=0,""," - "&amp;F8)</f>
        <v/>
      </c>
    </row>
    <row r="8" spans="1:6">
      <c r="A8" t="str">
        <f>A7&amp;F7</f>
        <v>CalFresh Persons (Monthly), 2018</v>
      </c>
      <c r="F8">
        <f>MAX(A15:A176)</f>
        <v>0</v>
      </c>
    </row>
    <row r="12" spans="1:6">
      <c r="A12" s="32" t="s">
        <v>94</v>
      </c>
      <c r="C12" s="32" t="s">
        <v>0</v>
      </c>
    </row>
    <row r="13" spans="1:6">
      <c r="A13" s="32" t="s">
        <v>93</v>
      </c>
      <c r="B13" s="32" t="s">
        <v>1</v>
      </c>
      <c r="C13" s="106" t="s">
        <v>165</v>
      </c>
      <c r="D13" s="106" t="s">
        <v>166</v>
      </c>
      <c r="E13" s="106" t="s">
        <v>167</v>
      </c>
    </row>
    <row r="14" spans="1:6">
      <c r="A14" s="106">
        <v>2018</v>
      </c>
      <c r="B14" s="106" t="s">
        <v>3</v>
      </c>
      <c r="C14" s="41">
        <v>24923</v>
      </c>
      <c r="D14" s="41">
        <v>39123</v>
      </c>
      <c r="E14" s="41">
        <v>87007</v>
      </c>
    </row>
    <row r="15" spans="1:6">
      <c r="B15" s="106" t="s">
        <v>194</v>
      </c>
      <c r="C15" s="41">
        <v>24271</v>
      </c>
      <c r="D15" s="41">
        <v>39690</v>
      </c>
      <c r="E15" s="41">
        <v>84952</v>
      </c>
    </row>
    <row r="16" spans="1:6">
      <c r="B16" s="106" t="s">
        <v>195</v>
      </c>
      <c r="C16" s="41">
        <v>24322</v>
      </c>
      <c r="D16" s="41">
        <v>40497</v>
      </c>
      <c r="E16" s="41">
        <v>84476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H80"/>
  <sheetViews>
    <sheetView zoomScaleNormal="100" workbookViewId="0">
      <selection activeCell="M96" sqref="M96"/>
    </sheetView>
  </sheetViews>
  <sheetFormatPr defaultRowHeight="15"/>
  <cols>
    <col min="1" max="1" width="26.7109375" customWidth="1"/>
    <col min="2" max="2" width="16.28515625" customWidth="1"/>
    <col min="3" max="3" width="14.7109375"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2015/16</v>
      </c>
      <c r="E7" t="str">
        <f>IF(ISBLANK(A14),"",IF(ISBLANK(A15)," - "&amp;A14,IF(ISBLANK(A16)," - "&amp;A15,IF(ISBLANK(A17)," - "&amp;A16," - "&amp;A17))))</f>
        <v xml:space="preserve"> - 2016/17</v>
      </c>
    </row>
    <row r="8" spans="1:5">
      <c r="A8" t="str">
        <f>A7&amp;E7</f>
        <v>CalFresh Persons (Annual Average), State Fiscal Year 2015/16 - 2016/17</v>
      </c>
    </row>
    <row r="11" spans="1:5">
      <c r="A11" s="32" t="s">
        <v>107</v>
      </c>
      <c r="B11" s="32" t="s">
        <v>88</v>
      </c>
    </row>
    <row r="12" spans="1:5">
      <c r="A12" s="32" t="s">
        <v>87</v>
      </c>
      <c r="B12" s="106" t="s">
        <v>184</v>
      </c>
      <c r="C12" s="106" t="s">
        <v>190</v>
      </c>
    </row>
    <row r="13" spans="1:5">
      <c r="A13" s="33" t="s">
        <v>104</v>
      </c>
      <c r="B13" s="107">
        <v>119341.08333333333</v>
      </c>
      <c r="C13" s="107">
        <v>70785.833333333328</v>
      </c>
    </row>
    <row r="14" spans="1:5">
      <c r="A14" s="33" t="s">
        <v>105</v>
      </c>
      <c r="B14" s="107">
        <v>112034.75</v>
      </c>
      <c r="C14" s="107">
        <v>64666.416666666664</v>
      </c>
    </row>
    <row r="32" spans="1:5" s="13" customFormat="1">
      <c r="A32" s="13" t="str">
        <f>"CalFresh Persons (Annual Average), Calendar Year "&amp;A37</f>
        <v>CalFresh Persons (Annual Average), Calendar Year 2016</v>
      </c>
      <c r="B32" s="44"/>
      <c r="C32" s="44"/>
      <c r="D32" s="44"/>
      <c r="E32" s="44" t="str">
        <f>IF(ISBLANK(A38),"",IF(ISBLANK(A39)," - "&amp;A38,IF(ISBLANK(A40)," - "&amp;A39,IF(ISBLANK(A41)," - "&amp;A40," - "&amp;A41))))</f>
        <v xml:space="preserve"> - 2017</v>
      </c>
    </row>
    <row r="33" spans="1:60" s="13" customFormat="1">
      <c r="A33" s="13" t="str">
        <f>A32&amp;E32</f>
        <v>CalFresh Persons (Annual Average), Calendar Year 2016 - 2017</v>
      </c>
      <c r="B33" s="44"/>
      <c r="C33" s="44"/>
      <c r="D33" s="44"/>
      <c r="E33" s="44"/>
    </row>
    <row r="34" spans="1:60" s="13" customFormat="1"/>
    <row r="35" spans="1:60">
      <c r="A35" s="32" t="s">
        <v>108</v>
      </c>
      <c r="B35" s="32" t="s">
        <v>88</v>
      </c>
    </row>
    <row r="36" spans="1:60">
      <c r="A36" s="32" t="s">
        <v>87</v>
      </c>
      <c r="B36" s="106" t="s">
        <v>184</v>
      </c>
      <c r="C36" s="106" t="s">
        <v>190</v>
      </c>
    </row>
    <row r="37" spans="1:60">
      <c r="A37" s="33">
        <v>2016</v>
      </c>
      <c r="B37" s="107">
        <v>116103.25</v>
      </c>
      <c r="C37" s="107">
        <v>67936.583333333328</v>
      </c>
    </row>
    <row r="38" spans="1:60">
      <c r="A38" s="33">
        <v>2017</v>
      </c>
      <c r="B38" s="107">
        <v>108256.25</v>
      </c>
      <c r="C38" s="107">
        <v>62952.083333333336</v>
      </c>
    </row>
    <row r="42" spans="1:60">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row>
    <row r="43" spans="1:60">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row>
    <row r="44" spans="1:60">
      <c r="B44" s="34"/>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row>
    <row r="45" spans="1:60">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row>
    <row r="46" spans="1:60">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row>
    <row r="47" spans="1:60">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row>
    <row r="48" spans="1:60">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row>
    <row r="52" spans="1:6">
      <c r="A52" s="13" t="str">
        <f>"CalFresh Annual Average Persons - Calendar Year, "&amp;A58</f>
        <v>CalFresh Annual Average Persons - Calendar Year, 2015</v>
      </c>
      <c r="B52" s="13"/>
      <c r="C52" s="13"/>
      <c r="D52" s="13"/>
      <c r="E52" s="13"/>
      <c r="F52" s="44" t="str">
        <f>IF(ISBLANK(A59),"",IF(ISBLANK(A60)," - "&amp;A59,IF(ISBLANK(A61)," - "&amp;A60,IF(ISBLANK(A62)," - "&amp;A61," - "&amp;A62))))</f>
        <v xml:space="preserve"> - 2016</v>
      </c>
    </row>
    <row r="53" spans="1:6">
      <c r="A53" s="13" t="str">
        <f>A52&amp;F52</f>
        <v>CalFresh Annual Average Persons - Calendar Year, 2015 - 2016</v>
      </c>
      <c r="B53" s="13"/>
      <c r="C53" s="13"/>
      <c r="D53" s="13"/>
      <c r="E53" s="13"/>
      <c r="F53" s="13"/>
    </row>
    <row r="56" spans="1:6">
      <c r="A56" s="32" t="s">
        <v>112</v>
      </c>
      <c r="B56" s="32" t="s">
        <v>88</v>
      </c>
    </row>
    <row r="57" spans="1:6">
      <c r="A57" s="32" t="s">
        <v>87</v>
      </c>
      <c r="B57" s="106" t="s">
        <v>136</v>
      </c>
      <c r="C57" s="106" t="s">
        <v>147</v>
      </c>
      <c r="D57" s="106" t="s">
        <v>177</v>
      </c>
    </row>
    <row r="58" spans="1:6">
      <c r="A58" s="33">
        <v>2015</v>
      </c>
      <c r="B58" s="41">
        <v>20982.666666666668</v>
      </c>
      <c r="C58" s="41">
        <v>13191.75</v>
      </c>
      <c r="D58" s="41">
        <v>1832.25</v>
      </c>
    </row>
    <row r="59" spans="1:6">
      <c r="A59" s="33">
        <v>2016</v>
      </c>
      <c r="B59" s="41">
        <v>21216.166666666668</v>
      </c>
      <c r="C59" s="41">
        <v>12644.166666666666</v>
      </c>
      <c r="D59" s="41">
        <v>1757.4166666666667</v>
      </c>
    </row>
    <row r="73" spans="1:6">
      <c r="A73" s="13" t="str">
        <f>"Unemployment Rate - Calendar Year, "&amp;A79</f>
        <v>Unemployment Rate - Calendar Year, 2015</v>
      </c>
      <c r="B73" s="13"/>
      <c r="C73" s="13"/>
      <c r="D73" s="13"/>
      <c r="E73" s="13"/>
    </row>
    <row r="74" spans="1:6">
      <c r="A74" s="13" t="str">
        <f>A73&amp;F74</f>
        <v>Unemployment Rate - Calendar Year, 2015 - 2016</v>
      </c>
      <c r="B74" s="13"/>
      <c r="C74" s="13"/>
      <c r="D74" s="13"/>
      <c r="E74" s="13"/>
      <c r="F74" s="44" t="str">
        <f>IF(ISBLANK(A80),"",IF(ISBLANK(A81)," - "&amp;A80,IF(ISBLANK(A82)," - "&amp;A81,IF(ISBLANK(A83)," - "&amp;A82," - "&amp;A83))))</f>
        <v xml:space="preserve"> - 2016</v>
      </c>
    </row>
    <row r="75" spans="1:6">
      <c r="F75" s="13"/>
    </row>
    <row r="77" spans="1:6">
      <c r="A77" s="32" t="s">
        <v>256</v>
      </c>
      <c r="B77" s="32" t="s">
        <v>88</v>
      </c>
    </row>
    <row r="78" spans="1:6">
      <c r="A78" s="32" t="s">
        <v>87</v>
      </c>
      <c r="B78" s="106" t="s">
        <v>136</v>
      </c>
      <c r="C78" s="106" t="s">
        <v>147</v>
      </c>
      <c r="D78" s="106" t="s">
        <v>177</v>
      </c>
    </row>
    <row r="79" spans="1:6">
      <c r="A79" s="33">
        <v>2015</v>
      </c>
      <c r="B79" s="39">
        <v>5.5999999999999994E-2</v>
      </c>
      <c r="C79" s="39">
        <v>5.9000000000000004E-2</v>
      </c>
      <c r="D79" s="39">
        <v>7.8E-2</v>
      </c>
    </row>
    <row r="80" spans="1:6">
      <c r="A80" s="33">
        <v>2016</v>
      </c>
      <c r="B80" s="39">
        <v>4.9000000000000002E-2</v>
      </c>
      <c r="C80" s="39">
        <v>5.1999999999999998E-2</v>
      </c>
      <c r="D80" s="39">
        <v>7.0999999999999994E-2</v>
      </c>
    </row>
  </sheetData>
  <pageMargins left="0.7" right="0.7" top="0.75" bottom="0.75" header="0.3" footer="0.3"/>
  <pageSetup orientation="portrait" verticalDpi="0" r:id="rId5"/>
  <drawing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DQ448"/>
  <sheetViews>
    <sheetView topLeftCell="A101" zoomScaleNormal="100" workbookViewId="0">
      <selection activeCell="B121" sqref="B121"/>
    </sheetView>
  </sheetViews>
  <sheetFormatPr defaultRowHeight="15"/>
  <cols>
    <col min="1" max="1" width="15.85546875" customWidth="1"/>
    <col min="2" max="2" width="9.28515625" customWidth="1"/>
    <col min="3" max="3" width="11.28515625" customWidth="1"/>
    <col min="4" max="4" width="9.28515625" customWidth="1"/>
    <col min="5" max="5" width="10.42578125" customWidth="1"/>
    <col min="6" max="59" width="17.42578125" customWidth="1"/>
    <col min="60" max="60" width="11.28515625" customWidth="1"/>
    <col min="61" max="61" width="7.85546875"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2015</v>
      </c>
      <c r="F7" t="str">
        <f>IF(F8=0,""," - "&amp;F8)</f>
        <v xml:space="preserve"> - 2016</v>
      </c>
    </row>
    <row r="8" spans="1:121">
      <c r="A8" t="str">
        <f>A7&amp;F7</f>
        <v>Applications Approved Within 30 Days (Monthly %), 2015 - 2016</v>
      </c>
      <c r="F8">
        <f>MAX(A14:A101)</f>
        <v>2016</v>
      </c>
    </row>
    <row r="11" spans="1:121">
      <c r="A11" s="32" t="s">
        <v>109</v>
      </c>
      <c r="C11" s="32" t="s">
        <v>0</v>
      </c>
    </row>
    <row r="12" spans="1:121">
      <c r="A12" s="32" t="s">
        <v>93</v>
      </c>
      <c r="B12" s="32" t="s">
        <v>1</v>
      </c>
      <c r="C12" s="106" t="s">
        <v>184</v>
      </c>
      <c r="D12" s="106" t="s">
        <v>185</v>
      </c>
      <c r="E12" s="106" t="s">
        <v>186</v>
      </c>
    </row>
    <row r="13" spans="1:121">
      <c r="A13" s="106">
        <v>2015</v>
      </c>
      <c r="B13" s="106" t="s">
        <v>195</v>
      </c>
      <c r="C13" s="39">
        <v>0.81469999999999998</v>
      </c>
      <c r="D13" s="39">
        <v>1</v>
      </c>
      <c r="E13" s="39">
        <v>0.93940000000000001</v>
      </c>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c r="CK13" s="39"/>
      <c r="CL13" s="39"/>
      <c r="CM13" s="39"/>
      <c r="CN13" s="39"/>
      <c r="CO13" s="39"/>
      <c r="CP13" s="39"/>
      <c r="CQ13" s="39"/>
      <c r="CR13" s="39"/>
      <c r="CS13" s="39"/>
      <c r="CT13" s="39"/>
      <c r="CU13" s="39"/>
      <c r="CV13" s="39"/>
      <c r="CW13" s="39"/>
      <c r="CX13" s="39"/>
      <c r="CY13" s="39"/>
      <c r="CZ13" s="39"/>
      <c r="DA13" s="39"/>
      <c r="DB13" s="39"/>
      <c r="DC13" s="39"/>
      <c r="DD13" s="39"/>
      <c r="DE13" s="39"/>
      <c r="DF13" s="39"/>
      <c r="DG13" s="39"/>
      <c r="DH13" s="39"/>
      <c r="DI13" s="39"/>
      <c r="DJ13" s="39"/>
      <c r="DK13" s="39"/>
      <c r="DL13" s="39"/>
      <c r="DM13" s="39"/>
      <c r="DN13" s="39"/>
      <c r="DO13" s="39"/>
      <c r="DP13" s="39"/>
      <c r="DQ13" s="39"/>
    </row>
    <row r="14" spans="1:121">
      <c r="B14" s="106" t="s">
        <v>62</v>
      </c>
      <c r="C14" s="39">
        <v>0.83509999999999995</v>
      </c>
      <c r="D14" s="39">
        <v>1</v>
      </c>
      <c r="E14" s="39">
        <v>1</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row>
    <row r="15" spans="1:121">
      <c r="B15" s="106" t="s">
        <v>63</v>
      </c>
      <c r="C15" s="39">
        <v>0.81069999999999998</v>
      </c>
      <c r="D15" s="39">
        <v>1</v>
      </c>
      <c r="E15" s="39">
        <v>1</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row>
    <row r="16" spans="1:121">
      <c r="A16" s="106">
        <v>2016</v>
      </c>
      <c r="B16" s="106" t="s">
        <v>195</v>
      </c>
      <c r="C16" s="39">
        <v>0.96779999999999999</v>
      </c>
      <c r="D16" s="39">
        <v>1</v>
      </c>
      <c r="E16" s="39">
        <v>0.95</v>
      </c>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row>
    <row r="17" spans="2:121">
      <c r="B17" s="106" t="s">
        <v>62</v>
      </c>
      <c r="C17" s="39">
        <v>0.95960000000000001</v>
      </c>
      <c r="D17" s="39">
        <v>1</v>
      </c>
      <c r="E17" s="39">
        <v>0.98860000000000003</v>
      </c>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row>
    <row r="18" spans="2:121">
      <c r="B18" s="106" t="s">
        <v>63</v>
      </c>
      <c r="C18" s="39">
        <v>0.96789999999999998</v>
      </c>
      <c r="D18" s="39">
        <v>1</v>
      </c>
      <c r="E18" s="39">
        <v>0.98839999999999995</v>
      </c>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row>
    <row r="19" spans="2:121">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row>
    <row r="20" spans="2:121">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row>
    <row r="21" spans="2:121">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row>
    <row r="22" spans="2:121">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row>
    <row r="23" spans="2:121">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c r="DN23" s="39"/>
      <c r="DO23" s="39"/>
      <c r="DP23" s="39"/>
      <c r="DQ23" s="39"/>
    </row>
    <row r="24" spans="2:121">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c r="CU24" s="39"/>
      <c r="CV24" s="39"/>
      <c r="CW24" s="39"/>
      <c r="CX24" s="39"/>
      <c r="CY24" s="39"/>
      <c r="CZ24" s="39"/>
      <c r="DA24" s="39"/>
      <c r="DB24" s="39"/>
      <c r="DC24" s="39"/>
      <c r="DD24" s="39"/>
      <c r="DE24" s="39"/>
      <c r="DF24" s="39"/>
      <c r="DG24" s="39"/>
      <c r="DH24" s="39"/>
      <c r="DI24" s="39"/>
      <c r="DJ24" s="39"/>
      <c r="DK24" s="39"/>
      <c r="DL24" s="39"/>
      <c r="DM24" s="39"/>
      <c r="DN24" s="39"/>
      <c r="DO24" s="39"/>
      <c r="DP24" s="39"/>
      <c r="DQ24" s="39"/>
    </row>
    <row r="25" spans="2:121">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39"/>
      <c r="DO25" s="39"/>
      <c r="DP25" s="39"/>
      <c r="DQ25" s="39"/>
    </row>
    <row r="26" spans="2:121">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c r="CU26" s="39"/>
      <c r="CV26" s="39"/>
      <c r="CW26" s="39"/>
      <c r="CX26" s="39"/>
      <c r="CY26" s="39"/>
      <c r="CZ26" s="39"/>
      <c r="DA26" s="39"/>
      <c r="DB26" s="39"/>
      <c r="DC26" s="39"/>
      <c r="DD26" s="39"/>
      <c r="DE26" s="39"/>
      <c r="DF26" s="39"/>
      <c r="DG26" s="39"/>
      <c r="DH26" s="39"/>
      <c r="DI26" s="39"/>
      <c r="DJ26" s="39"/>
      <c r="DK26" s="39"/>
      <c r="DL26" s="39"/>
      <c r="DM26" s="39"/>
      <c r="DN26" s="39"/>
      <c r="DO26" s="39"/>
      <c r="DP26" s="39"/>
      <c r="DQ26" s="39"/>
    </row>
    <row r="27" spans="2:121">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c r="CU27" s="39"/>
      <c r="CV27" s="39"/>
      <c r="CW27" s="39"/>
      <c r="CX27" s="39"/>
      <c r="CY27" s="39"/>
      <c r="CZ27" s="39"/>
      <c r="DA27" s="39"/>
      <c r="DB27" s="39"/>
      <c r="DC27" s="39"/>
      <c r="DD27" s="39"/>
      <c r="DE27" s="39"/>
      <c r="DF27" s="39"/>
      <c r="DG27" s="39"/>
      <c r="DH27" s="39"/>
      <c r="DI27" s="39"/>
      <c r="DJ27" s="39"/>
      <c r="DK27" s="39"/>
      <c r="DL27" s="39"/>
      <c r="DM27" s="39"/>
      <c r="DN27" s="39"/>
      <c r="DO27" s="39"/>
      <c r="DP27" s="39"/>
      <c r="DQ27" s="39"/>
    </row>
    <row r="28" spans="2:121">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c r="CU28" s="39"/>
      <c r="CV28" s="39"/>
      <c r="CW28" s="39"/>
      <c r="CX28" s="39"/>
      <c r="CY28" s="39"/>
      <c r="CZ28" s="39"/>
      <c r="DA28" s="39"/>
      <c r="DB28" s="39"/>
      <c r="DC28" s="39"/>
      <c r="DD28" s="39"/>
      <c r="DE28" s="39"/>
      <c r="DF28" s="39"/>
      <c r="DG28" s="39"/>
      <c r="DH28" s="39"/>
      <c r="DI28" s="39"/>
      <c r="DJ28" s="39"/>
      <c r="DK28" s="39"/>
      <c r="DL28" s="39"/>
      <c r="DM28" s="39"/>
      <c r="DN28" s="39"/>
      <c r="DO28" s="39"/>
      <c r="DP28" s="39"/>
      <c r="DQ28" s="39"/>
    </row>
    <row r="29" spans="2:121">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c r="CU29" s="39"/>
      <c r="CV29" s="39"/>
      <c r="CW29" s="39"/>
      <c r="CX29" s="39"/>
      <c r="CY29" s="39"/>
      <c r="CZ29" s="39"/>
      <c r="DA29" s="39"/>
      <c r="DB29" s="39"/>
      <c r="DC29" s="39"/>
      <c r="DD29" s="39"/>
      <c r="DE29" s="39"/>
      <c r="DF29" s="39"/>
      <c r="DG29" s="39"/>
      <c r="DH29" s="39"/>
      <c r="DI29" s="39"/>
      <c r="DJ29" s="39"/>
      <c r="DK29" s="39"/>
      <c r="DL29" s="39"/>
      <c r="DM29" s="39"/>
      <c r="DN29" s="39"/>
      <c r="DO29" s="39"/>
      <c r="DP29" s="39"/>
      <c r="DQ29" s="39"/>
    </row>
    <row r="30" spans="2:121">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c r="CU30" s="39"/>
      <c r="CV30" s="39"/>
      <c r="CW30" s="39"/>
      <c r="CX30" s="39"/>
      <c r="CY30" s="39"/>
      <c r="CZ30" s="39"/>
      <c r="DA30" s="39"/>
      <c r="DB30" s="39"/>
      <c r="DC30" s="39"/>
      <c r="DD30" s="39"/>
      <c r="DE30" s="39"/>
      <c r="DF30" s="39"/>
      <c r="DG30" s="39"/>
      <c r="DH30" s="39"/>
      <c r="DI30" s="39"/>
      <c r="DJ30" s="39"/>
      <c r="DK30" s="39"/>
      <c r="DL30" s="39"/>
      <c r="DM30" s="39"/>
      <c r="DN30" s="39"/>
      <c r="DO30" s="39"/>
      <c r="DP30" s="39"/>
      <c r="DQ30" s="39"/>
    </row>
    <row r="31" spans="2:121">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c r="CU31" s="39"/>
      <c r="CV31" s="39"/>
      <c r="CW31" s="39"/>
      <c r="CX31" s="39"/>
      <c r="CY31" s="39"/>
      <c r="CZ31" s="39"/>
      <c r="DA31" s="39"/>
      <c r="DB31" s="39"/>
      <c r="DC31" s="39"/>
      <c r="DD31" s="39"/>
      <c r="DE31" s="39"/>
      <c r="DF31" s="39"/>
      <c r="DG31" s="39"/>
      <c r="DH31" s="39"/>
      <c r="DI31" s="39"/>
      <c r="DJ31" s="39"/>
      <c r="DK31" s="39"/>
      <c r="DL31" s="39"/>
      <c r="DM31" s="39"/>
      <c r="DN31" s="39"/>
      <c r="DO31" s="39"/>
      <c r="DP31" s="39"/>
      <c r="DQ31" s="39"/>
    </row>
    <row r="32" spans="2:121">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c r="CU32" s="39"/>
      <c r="CV32" s="39"/>
      <c r="CW32" s="39"/>
      <c r="CX32" s="39"/>
      <c r="CY32" s="39"/>
      <c r="CZ32" s="39"/>
      <c r="DA32" s="39"/>
      <c r="DB32" s="39"/>
      <c r="DC32" s="39"/>
      <c r="DD32" s="39"/>
      <c r="DE32" s="39"/>
      <c r="DF32" s="39"/>
      <c r="DG32" s="39"/>
      <c r="DH32" s="39"/>
      <c r="DI32" s="39"/>
      <c r="DJ32" s="39"/>
      <c r="DK32" s="39"/>
      <c r="DL32" s="39"/>
      <c r="DM32" s="39"/>
      <c r="DN32" s="39"/>
      <c r="DO32" s="39"/>
      <c r="DP32" s="39"/>
      <c r="DQ32" s="39"/>
    </row>
    <row r="33" spans="1:121">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c r="CU33" s="39"/>
      <c r="CV33" s="39"/>
      <c r="CW33" s="39"/>
      <c r="CX33" s="39"/>
      <c r="CY33" s="39"/>
      <c r="CZ33" s="39"/>
      <c r="DA33" s="39"/>
      <c r="DB33" s="39"/>
      <c r="DC33" s="39"/>
      <c r="DD33" s="39"/>
      <c r="DE33" s="39"/>
      <c r="DF33" s="39"/>
      <c r="DG33" s="39"/>
      <c r="DH33" s="39"/>
      <c r="DI33" s="39"/>
      <c r="DJ33" s="39"/>
      <c r="DK33" s="39"/>
      <c r="DL33" s="39"/>
      <c r="DM33" s="39"/>
      <c r="DN33" s="39"/>
      <c r="DO33" s="39"/>
      <c r="DP33" s="39"/>
      <c r="DQ33" s="39"/>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c r="CU34" s="39"/>
      <c r="CV34" s="39"/>
      <c r="CW34" s="39"/>
      <c r="CX34" s="39"/>
      <c r="CY34" s="39"/>
      <c r="CZ34" s="39"/>
      <c r="DA34" s="39"/>
      <c r="DB34" s="39"/>
      <c r="DC34" s="39"/>
      <c r="DD34" s="39"/>
      <c r="DE34" s="39"/>
      <c r="DF34" s="39"/>
      <c r="DG34" s="39"/>
      <c r="DH34" s="39"/>
      <c r="DI34" s="39"/>
      <c r="DJ34" s="39"/>
      <c r="DK34" s="39"/>
      <c r="DL34" s="39"/>
      <c r="DM34" s="39"/>
      <c r="DN34" s="39"/>
      <c r="DO34" s="39"/>
      <c r="DP34" s="39"/>
      <c r="DQ34" s="39"/>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c r="CU35" s="39"/>
      <c r="CV35" s="39"/>
      <c r="CW35" s="39"/>
      <c r="CX35" s="39"/>
      <c r="CY35" s="39"/>
      <c r="CZ35" s="39"/>
      <c r="DA35" s="39"/>
      <c r="DB35" s="39"/>
      <c r="DC35" s="39"/>
      <c r="DD35" s="39"/>
      <c r="DE35" s="39"/>
      <c r="DF35" s="39"/>
      <c r="DG35" s="39"/>
      <c r="DH35" s="39"/>
      <c r="DI35" s="39"/>
      <c r="DJ35" s="39"/>
      <c r="DK35" s="39"/>
      <c r="DL35" s="39"/>
      <c r="DM35" s="39"/>
      <c r="DN35" s="39"/>
      <c r="DO35" s="39"/>
      <c r="DP35" s="39"/>
      <c r="DQ35" s="39"/>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c r="CU36" s="39"/>
      <c r="CV36" s="39"/>
      <c r="CW36" s="39"/>
      <c r="CX36" s="39"/>
      <c r="CY36" s="39"/>
      <c r="CZ36" s="39"/>
      <c r="DA36" s="39"/>
      <c r="DB36" s="39"/>
      <c r="DC36" s="39"/>
      <c r="DD36" s="39"/>
      <c r="DE36" s="39"/>
      <c r="DF36" s="39"/>
      <c r="DG36" s="39"/>
      <c r="DH36" s="39"/>
      <c r="DI36" s="39"/>
      <c r="DJ36" s="39"/>
      <c r="DK36" s="39"/>
      <c r="DL36" s="39"/>
      <c r="DM36" s="39"/>
      <c r="DN36" s="39"/>
      <c r="DO36" s="39"/>
      <c r="DP36" s="39"/>
      <c r="DQ36" s="39"/>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c r="CU37" s="39"/>
      <c r="CV37" s="39"/>
      <c r="CW37" s="39"/>
      <c r="CX37" s="39"/>
      <c r="CY37" s="39"/>
      <c r="CZ37" s="39"/>
      <c r="DA37" s="39"/>
      <c r="DB37" s="39"/>
      <c r="DC37" s="39"/>
      <c r="DD37" s="39"/>
      <c r="DE37" s="39"/>
      <c r="DF37" s="39"/>
      <c r="DG37" s="39"/>
      <c r="DH37" s="39"/>
      <c r="DI37" s="39"/>
      <c r="DJ37" s="39"/>
      <c r="DK37" s="39"/>
      <c r="DL37" s="39"/>
      <c r="DM37" s="39"/>
      <c r="DN37" s="39"/>
      <c r="DO37" s="39"/>
      <c r="DP37" s="39"/>
      <c r="DQ37" s="39"/>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c r="CU38" s="39"/>
      <c r="CV38" s="39"/>
      <c r="CW38" s="39"/>
      <c r="CX38" s="39"/>
      <c r="CY38" s="39"/>
      <c r="CZ38" s="39"/>
      <c r="DA38" s="39"/>
      <c r="DB38" s="39"/>
      <c r="DC38" s="39"/>
      <c r="DD38" s="39"/>
      <c r="DE38" s="39"/>
      <c r="DF38" s="39"/>
      <c r="DG38" s="39"/>
      <c r="DH38" s="39"/>
      <c r="DI38" s="39"/>
      <c r="DJ38" s="39"/>
      <c r="DK38" s="39"/>
      <c r="DL38" s="39"/>
      <c r="DM38" s="39"/>
      <c r="DN38" s="39"/>
      <c r="DO38" s="39"/>
      <c r="DP38" s="39"/>
      <c r="DQ38" s="39"/>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c r="CU39" s="39"/>
      <c r="CV39" s="39"/>
      <c r="CW39" s="39"/>
      <c r="CX39" s="39"/>
      <c r="CY39" s="39"/>
      <c r="CZ39" s="39"/>
      <c r="DA39" s="39"/>
      <c r="DB39" s="39"/>
      <c r="DC39" s="39"/>
      <c r="DD39" s="39"/>
      <c r="DE39" s="39"/>
      <c r="DF39" s="39"/>
      <c r="DG39" s="39"/>
      <c r="DH39" s="39"/>
      <c r="DI39" s="39"/>
      <c r="DJ39" s="39"/>
      <c r="DK39" s="39"/>
      <c r="DL39" s="39"/>
      <c r="DM39" s="39"/>
      <c r="DN39" s="39"/>
      <c r="DO39" s="39"/>
      <c r="DP39" s="39"/>
      <c r="DQ39" s="39"/>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c r="CU40" s="39"/>
      <c r="CV40" s="39"/>
      <c r="CW40" s="39"/>
      <c r="CX40" s="39"/>
      <c r="CY40" s="39"/>
      <c r="CZ40" s="39"/>
      <c r="DA40" s="39"/>
      <c r="DB40" s="39"/>
      <c r="DC40" s="39"/>
      <c r="DD40" s="39"/>
      <c r="DE40" s="39"/>
      <c r="DF40" s="39"/>
      <c r="DG40" s="39"/>
      <c r="DH40" s="39"/>
      <c r="DI40" s="39"/>
      <c r="DJ40" s="39"/>
      <c r="DK40" s="39"/>
      <c r="DL40" s="39"/>
      <c r="DM40" s="39"/>
      <c r="DN40" s="39"/>
      <c r="DO40" s="39"/>
      <c r="DP40" s="39"/>
      <c r="DQ40" s="39"/>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9"/>
      <c r="BK41" s="39"/>
      <c r="BL41" s="39"/>
      <c r="BM41" s="39"/>
      <c r="BN41" s="39"/>
      <c r="BO41" s="39"/>
      <c r="BP41" s="39"/>
      <c r="BQ41" s="39"/>
      <c r="BR41" s="39"/>
      <c r="BS41" s="39"/>
      <c r="BT41" s="39"/>
      <c r="BU41" s="39"/>
      <c r="BV41" s="39"/>
      <c r="BW41" s="39"/>
      <c r="BX41" s="39"/>
      <c r="BY41" s="39"/>
      <c r="BZ41" s="39"/>
      <c r="CA41" s="39"/>
      <c r="CB41" s="39"/>
      <c r="CC41" s="39"/>
      <c r="CD41" s="39"/>
      <c r="CE41" s="39"/>
      <c r="CF41" s="39"/>
      <c r="CG41" s="39"/>
      <c r="CH41" s="39"/>
      <c r="CI41" s="39"/>
      <c r="CJ41" s="39"/>
      <c r="CK41" s="39"/>
      <c r="CL41" s="39"/>
      <c r="CM41" s="39"/>
      <c r="CN41" s="39"/>
      <c r="CO41" s="39"/>
      <c r="CP41" s="39"/>
      <c r="CQ41" s="39"/>
      <c r="CR41" s="39"/>
      <c r="CS41" s="39"/>
      <c r="CT41" s="39"/>
      <c r="CU41" s="39"/>
      <c r="CV41" s="39"/>
      <c r="CW41" s="39"/>
      <c r="CX41" s="39"/>
      <c r="CY41" s="39"/>
      <c r="CZ41" s="39"/>
      <c r="DA41" s="39"/>
      <c r="DB41" s="39"/>
      <c r="DC41" s="39"/>
      <c r="DD41" s="39"/>
      <c r="DE41" s="39"/>
      <c r="DF41" s="39"/>
      <c r="DG41" s="39"/>
      <c r="DH41" s="39"/>
      <c r="DI41" s="39"/>
      <c r="DJ41" s="39"/>
      <c r="DK41" s="39"/>
      <c r="DL41" s="39"/>
      <c r="DM41" s="39"/>
      <c r="DN41" s="39"/>
      <c r="DO41" s="39"/>
      <c r="DP41" s="39"/>
      <c r="DQ41" s="39"/>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9"/>
      <c r="BK42" s="39"/>
      <c r="BL42" s="39"/>
      <c r="BM42" s="39"/>
      <c r="BN42" s="39"/>
      <c r="BO42" s="39"/>
      <c r="BP42" s="39"/>
      <c r="BQ42" s="39"/>
      <c r="BR42" s="39"/>
      <c r="BS42" s="39"/>
      <c r="BT42" s="39"/>
      <c r="BU42" s="39"/>
      <c r="BV42" s="39"/>
      <c r="BW42" s="39"/>
      <c r="BX42" s="39"/>
      <c r="BY42" s="39"/>
      <c r="BZ42" s="39"/>
      <c r="CA42" s="39"/>
      <c r="CB42" s="39"/>
      <c r="CC42" s="39"/>
      <c r="CD42" s="39"/>
      <c r="CE42" s="39"/>
      <c r="CF42" s="39"/>
      <c r="CG42" s="39"/>
      <c r="CH42" s="39"/>
      <c r="CI42" s="39"/>
      <c r="CJ42" s="39"/>
      <c r="CK42" s="39"/>
      <c r="CL42" s="39"/>
      <c r="CM42" s="39"/>
      <c r="CN42" s="39"/>
      <c r="CO42" s="39"/>
      <c r="CP42" s="39"/>
      <c r="CQ42" s="39"/>
      <c r="CR42" s="39"/>
      <c r="CS42" s="39"/>
      <c r="CT42" s="39"/>
      <c r="CU42" s="39"/>
      <c r="CV42" s="39"/>
      <c r="CW42" s="39"/>
      <c r="CX42" s="39"/>
      <c r="CY42" s="39"/>
      <c r="CZ42" s="39"/>
      <c r="DA42" s="39"/>
      <c r="DB42" s="39"/>
      <c r="DC42" s="39"/>
      <c r="DD42" s="39"/>
      <c r="DE42" s="39"/>
      <c r="DF42" s="39"/>
      <c r="DG42" s="39"/>
      <c r="DH42" s="39"/>
      <c r="DI42" s="39"/>
      <c r="DJ42" s="39"/>
      <c r="DK42" s="39"/>
      <c r="DL42" s="39"/>
      <c r="DM42" s="39"/>
      <c r="DN42" s="39"/>
      <c r="DO42" s="39"/>
      <c r="DP42" s="39"/>
      <c r="DQ42" s="39"/>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9"/>
      <c r="BK43" s="39"/>
      <c r="BL43" s="39"/>
      <c r="BM43" s="39"/>
      <c r="BN43" s="39"/>
      <c r="BO43" s="39"/>
      <c r="BP43" s="39"/>
      <c r="BQ43" s="39"/>
      <c r="BR43" s="39"/>
      <c r="BS43" s="39"/>
      <c r="BT43" s="39"/>
      <c r="BU43" s="39"/>
      <c r="BV43" s="39"/>
      <c r="BW43" s="39"/>
      <c r="BX43" s="39"/>
      <c r="BY43" s="39"/>
      <c r="BZ43" s="39"/>
      <c r="CA43" s="39"/>
      <c r="CB43" s="39"/>
      <c r="CC43" s="39"/>
      <c r="CD43" s="39"/>
      <c r="CE43" s="39"/>
      <c r="CF43" s="39"/>
      <c r="CG43" s="39"/>
      <c r="CH43" s="39"/>
      <c r="CI43" s="39"/>
      <c r="CJ43" s="39"/>
      <c r="CK43" s="39"/>
      <c r="CL43" s="39"/>
      <c r="CM43" s="39"/>
      <c r="CN43" s="39"/>
      <c r="CO43" s="39"/>
      <c r="CP43" s="39"/>
      <c r="CQ43" s="39"/>
      <c r="CR43" s="39"/>
      <c r="CS43" s="39"/>
      <c r="CT43" s="39"/>
      <c r="CU43" s="39"/>
      <c r="CV43" s="39"/>
      <c r="CW43" s="39"/>
      <c r="CX43" s="39"/>
      <c r="CY43" s="39"/>
      <c r="CZ43" s="39"/>
      <c r="DA43" s="39"/>
      <c r="DB43" s="39"/>
      <c r="DC43" s="39"/>
      <c r="DD43" s="39"/>
      <c r="DE43" s="39"/>
      <c r="DF43" s="39"/>
      <c r="DG43" s="39"/>
      <c r="DH43" s="39"/>
      <c r="DI43" s="39"/>
      <c r="DJ43" s="39"/>
      <c r="DK43" s="39"/>
      <c r="DL43" s="39"/>
      <c r="DM43" s="39"/>
      <c r="DN43" s="39"/>
      <c r="DO43" s="39"/>
      <c r="DP43" s="39"/>
      <c r="DQ43" s="39"/>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9"/>
      <c r="DB44" s="39"/>
      <c r="DC44" s="39"/>
      <c r="DD44" s="39"/>
      <c r="DE44" s="39"/>
      <c r="DF44" s="39"/>
      <c r="DG44" s="39"/>
      <c r="DH44" s="39"/>
      <c r="DI44" s="39"/>
      <c r="DJ44" s="39"/>
      <c r="DK44" s="39"/>
      <c r="DL44" s="39"/>
      <c r="DM44" s="39"/>
      <c r="DN44" s="39"/>
      <c r="DO44" s="39"/>
      <c r="DP44" s="39"/>
      <c r="DQ44" s="39"/>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9"/>
      <c r="DB45" s="39"/>
      <c r="DC45" s="39"/>
      <c r="DD45" s="39"/>
      <c r="DE45" s="39"/>
      <c r="DF45" s="39"/>
      <c r="DG45" s="39"/>
      <c r="DH45" s="39"/>
      <c r="DI45" s="39"/>
      <c r="DJ45" s="39"/>
      <c r="DK45" s="39"/>
      <c r="DL45" s="39"/>
      <c r="DM45" s="39"/>
      <c r="DN45" s="39"/>
      <c r="DO45" s="39"/>
      <c r="DP45" s="39"/>
      <c r="DQ45" s="39"/>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9"/>
      <c r="BK46" s="39"/>
      <c r="BL46" s="39"/>
      <c r="BM46" s="39"/>
      <c r="BN46" s="39"/>
      <c r="BO46" s="39"/>
      <c r="BP46" s="39"/>
      <c r="BQ46" s="39"/>
      <c r="BR46" s="39"/>
      <c r="BS46" s="39"/>
      <c r="BT46" s="39"/>
      <c r="BU46" s="39"/>
      <c r="BV46" s="39"/>
      <c r="BW46" s="39"/>
      <c r="BX46" s="39"/>
      <c r="BY46" s="39"/>
      <c r="BZ46" s="39"/>
      <c r="CA46" s="39"/>
      <c r="CB46" s="39"/>
      <c r="CC46" s="39"/>
      <c r="CD46" s="39"/>
      <c r="CE46" s="39"/>
      <c r="CF46" s="39"/>
      <c r="CG46" s="39"/>
      <c r="CH46" s="39"/>
      <c r="CI46" s="39"/>
      <c r="CJ46" s="39"/>
      <c r="CK46" s="39"/>
      <c r="CL46" s="39"/>
      <c r="CM46" s="39"/>
      <c r="CN46" s="39"/>
      <c r="CO46" s="39"/>
      <c r="CP46" s="39"/>
      <c r="CQ46" s="39"/>
      <c r="CR46" s="39"/>
      <c r="CS46" s="39"/>
      <c r="CT46" s="39"/>
      <c r="CU46" s="39"/>
      <c r="CV46" s="39"/>
      <c r="CW46" s="39"/>
      <c r="CX46" s="39"/>
      <c r="CY46" s="39"/>
      <c r="CZ46" s="39"/>
      <c r="DA46" s="39"/>
      <c r="DB46" s="39"/>
      <c r="DC46" s="39"/>
      <c r="DD46" s="39"/>
      <c r="DE46" s="39"/>
      <c r="DF46" s="39"/>
      <c r="DG46" s="39"/>
      <c r="DH46" s="39"/>
      <c r="DI46" s="39"/>
      <c r="DJ46" s="39"/>
      <c r="DK46" s="39"/>
      <c r="DL46" s="39"/>
      <c r="DM46" s="39"/>
      <c r="DN46" s="39"/>
      <c r="DO46" s="39"/>
      <c r="DP46" s="39"/>
      <c r="DQ46" s="39"/>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9"/>
      <c r="BK47" s="39"/>
      <c r="BL47" s="39"/>
      <c r="BM47" s="39"/>
      <c r="BN47" s="39"/>
      <c r="BO47" s="39"/>
      <c r="BP47" s="39"/>
      <c r="BQ47" s="39"/>
      <c r="BR47" s="39"/>
      <c r="BS47" s="39"/>
      <c r="BT47" s="39"/>
      <c r="BU47" s="39"/>
      <c r="BV47" s="39"/>
      <c r="BW47" s="39"/>
      <c r="BX47" s="39"/>
      <c r="BY47" s="39"/>
      <c r="BZ47" s="39"/>
      <c r="CA47" s="39"/>
      <c r="CB47" s="39"/>
      <c r="CC47" s="39"/>
      <c r="CD47" s="39"/>
      <c r="CE47" s="39"/>
      <c r="CF47" s="39"/>
      <c r="CG47" s="39"/>
      <c r="CH47" s="39"/>
      <c r="CI47" s="39"/>
      <c r="CJ47" s="39"/>
      <c r="CK47" s="39"/>
      <c r="CL47" s="39"/>
      <c r="CM47" s="39"/>
      <c r="CN47" s="39"/>
      <c r="CO47" s="39"/>
      <c r="CP47" s="39"/>
      <c r="CQ47" s="39"/>
      <c r="CR47" s="39"/>
      <c r="CS47" s="39"/>
      <c r="CT47" s="39"/>
      <c r="CU47" s="39"/>
      <c r="CV47" s="39"/>
      <c r="CW47" s="39"/>
      <c r="CX47" s="39"/>
      <c r="CY47" s="39"/>
      <c r="CZ47" s="39"/>
      <c r="DA47" s="39"/>
      <c r="DB47" s="39"/>
      <c r="DC47" s="39"/>
      <c r="DD47" s="39"/>
      <c r="DE47" s="39"/>
      <c r="DF47" s="39"/>
      <c r="DG47" s="39"/>
      <c r="DH47" s="39"/>
      <c r="DI47" s="39"/>
      <c r="DJ47" s="39"/>
      <c r="DK47" s="39"/>
      <c r="DL47" s="39"/>
      <c r="DM47" s="39"/>
      <c r="DN47" s="39"/>
      <c r="DO47" s="39"/>
      <c r="DP47" s="39"/>
      <c r="DQ47" s="39"/>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9"/>
      <c r="BK48" s="39"/>
      <c r="BL48" s="39"/>
      <c r="BM48" s="39"/>
      <c r="BN48" s="39"/>
      <c r="BO48" s="39"/>
      <c r="BP48" s="39"/>
      <c r="BQ48" s="39"/>
      <c r="BR48" s="39"/>
      <c r="BS48" s="39"/>
      <c r="BT48" s="39"/>
      <c r="BU48" s="39"/>
      <c r="BV48" s="39"/>
      <c r="BW48" s="39"/>
      <c r="BX48" s="39"/>
      <c r="BY48" s="39"/>
      <c r="BZ48" s="39"/>
      <c r="CA48" s="39"/>
      <c r="CB48" s="39"/>
      <c r="CC48" s="39"/>
      <c r="CD48" s="39"/>
      <c r="CE48" s="39"/>
      <c r="CF48" s="39"/>
      <c r="CG48" s="39"/>
      <c r="CH48" s="39"/>
      <c r="CI48" s="39"/>
      <c r="CJ48" s="39"/>
      <c r="CK48" s="39"/>
      <c r="CL48" s="39"/>
      <c r="CM48" s="39"/>
      <c r="CN48" s="39"/>
      <c r="CO48" s="39"/>
      <c r="CP48" s="39"/>
      <c r="CQ48" s="39"/>
      <c r="CR48" s="39"/>
      <c r="CS48" s="39"/>
      <c r="CT48" s="39"/>
      <c r="CU48" s="39"/>
      <c r="CV48" s="39"/>
      <c r="CW48" s="39"/>
      <c r="CX48" s="39"/>
      <c r="CY48" s="39"/>
      <c r="CZ48" s="39"/>
      <c r="DA48" s="39"/>
      <c r="DB48" s="39"/>
      <c r="DC48" s="39"/>
      <c r="DD48" s="39"/>
      <c r="DE48" s="39"/>
      <c r="DF48" s="39"/>
      <c r="DG48" s="39"/>
      <c r="DH48" s="39"/>
      <c r="DI48" s="39"/>
      <c r="DJ48" s="39"/>
      <c r="DK48" s="39"/>
      <c r="DL48" s="39"/>
      <c r="DM48" s="39"/>
      <c r="DN48" s="39"/>
      <c r="DO48" s="39"/>
      <c r="DP48" s="39"/>
      <c r="DQ48" s="39"/>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9"/>
      <c r="BK49" s="39"/>
      <c r="BL49" s="39"/>
      <c r="BM49" s="39"/>
      <c r="BN49" s="39"/>
      <c r="BO49" s="39"/>
      <c r="BP49" s="39"/>
      <c r="BQ49" s="39"/>
      <c r="BR49" s="39"/>
      <c r="BS49" s="39"/>
      <c r="BT49" s="39"/>
      <c r="BU49" s="39"/>
      <c r="BV49" s="39"/>
      <c r="BW49" s="39"/>
      <c r="BX49" s="39"/>
      <c r="BY49" s="39"/>
      <c r="BZ49" s="39"/>
      <c r="CA49" s="39"/>
      <c r="CB49" s="39"/>
      <c r="CC49" s="39"/>
      <c r="CD49" s="39"/>
      <c r="CE49" s="39"/>
      <c r="CF49" s="39"/>
      <c r="CG49" s="39"/>
      <c r="CH49" s="39"/>
      <c r="CI49" s="39"/>
      <c r="CJ49" s="39"/>
      <c r="CK49" s="39"/>
      <c r="CL49" s="39"/>
      <c r="CM49" s="39"/>
      <c r="CN49" s="39"/>
      <c r="CO49" s="39"/>
      <c r="CP49" s="39"/>
      <c r="CQ49" s="39"/>
      <c r="CR49" s="39"/>
      <c r="CS49" s="39"/>
      <c r="CT49" s="39"/>
      <c r="CU49" s="39"/>
      <c r="CV49" s="39"/>
      <c r="CW49" s="39"/>
      <c r="CX49" s="39"/>
      <c r="CY49" s="39"/>
      <c r="CZ49" s="39"/>
      <c r="DA49" s="39"/>
      <c r="DB49" s="39"/>
      <c r="DC49" s="39"/>
      <c r="DD49" s="39"/>
      <c r="DE49" s="39"/>
      <c r="DF49" s="39"/>
      <c r="DG49" s="39"/>
      <c r="DH49" s="39"/>
      <c r="DI49" s="39"/>
      <c r="DJ49" s="39"/>
      <c r="DK49" s="39"/>
      <c r="DL49" s="39"/>
      <c r="DM49" s="39"/>
      <c r="DN49" s="39"/>
      <c r="DO49" s="39"/>
      <c r="DP49" s="39"/>
      <c r="DQ49" s="39"/>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9"/>
      <c r="BK50" s="39"/>
      <c r="BL50" s="39"/>
      <c r="BM50" s="39"/>
      <c r="BN50" s="39"/>
      <c r="BO50" s="39"/>
      <c r="BP50" s="39"/>
      <c r="BQ50" s="39"/>
      <c r="BR50" s="39"/>
      <c r="BS50" s="39"/>
      <c r="BT50" s="39"/>
      <c r="BU50" s="39"/>
      <c r="BV50" s="39"/>
      <c r="BW50" s="39"/>
      <c r="BX50" s="39"/>
      <c r="BY50" s="39"/>
      <c r="BZ50" s="39"/>
      <c r="CA50" s="39"/>
      <c r="CB50" s="39"/>
      <c r="CC50" s="39"/>
      <c r="CD50" s="39"/>
      <c r="CE50" s="39"/>
      <c r="CF50" s="39"/>
      <c r="CG50" s="39"/>
      <c r="CH50" s="39"/>
      <c r="CI50" s="39"/>
      <c r="CJ50" s="39"/>
      <c r="CK50" s="39"/>
      <c r="CL50" s="39"/>
      <c r="CM50" s="39"/>
      <c r="CN50" s="39"/>
      <c r="CO50" s="39"/>
      <c r="CP50" s="39"/>
      <c r="CQ50" s="39"/>
      <c r="CR50" s="39"/>
      <c r="CS50" s="39"/>
      <c r="CT50" s="39"/>
      <c r="CU50" s="39"/>
      <c r="CV50" s="39"/>
      <c r="CW50" s="39"/>
      <c r="CX50" s="39"/>
      <c r="CY50" s="39"/>
      <c r="CZ50" s="39"/>
      <c r="DA50" s="39"/>
      <c r="DB50" s="39"/>
      <c r="DC50" s="39"/>
      <c r="DD50" s="39"/>
      <c r="DE50" s="39"/>
      <c r="DF50" s="39"/>
      <c r="DG50" s="39"/>
      <c r="DH50" s="39"/>
      <c r="DI50" s="39"/>
      <c r="DJ50" s="39"/>
      <c r="DK50" s="39"/>
      <c r="DL50" s="39"/>
      <c r="DM50" s="39"/>
      <c r="DN50" s="39"/>
      <c r="DO50" s="39"/>
      <c r="DP50" s="39"/>
      <c r="DQ50" s="39"/>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9"/>
      <c r="BK51" s="39"/>
      <c r="BL51" s="39"/>
      <c r="BM51" s="39"/>
      <c r="BN51" s="39"/>
      <c r="BO51" s="39"/>
      <c r="BP51" s="39"/>
      <c r="BQ51" s="39"/>
      <c r="BR51" s="39"/>
      <c r="BS51" s="39"/>
      <c r="BT51" s="39"/>
      <c r="BU51" s="39"/>
      <c r="BV51" s="39"/>
      <c r="BW51" s="39"/>
      <c r="BX51" s="39"/>
      <c r="BY51" s="39"/>
      <c r="BZ51" s="39"/>
      <c r="CA51" s="39"/>
      <c r="CB51" s="39"/>
      <c r="CC51" s="39"/>
      <c r="CD51" s="39"/>
      <c r="CE51" s="39"/>
      <c r="CF51" s="39"/>
      <c r="CG51" s="39"/>
      <c r="CH51" s="39"/>
      <c r="CI51" s="39"/>
      <c r="CJ51" s="39"/>
      <c r="CK51" s="39"/>
      <c r="CL51" s="39"/>
      <c r="CM51" s="39"/>
      <c r="CN51" s="39"/>
      <c r="CO51" s="39"/>
      <c r="CP51" s="39"/>
      <c r="CQ51" s="39"/>
      <c r="CR51" s="39"/>
      <c r="CS51" s="39"/>
      <c r="CT51" s="39"/>
      <c r="CU51" s="39"/>
      <c r="CV51" s="39"/>
      <c r="CW51" s="39"/>
      <c r="CX51" s="39"/>
      <c r="CY51" s="39"/>
      <c r="CZ51" s="39"/>
      <c r="DA51" s="39"/>
      <c r="DB51" s="39"/>
      <c r="DC51" s="39"/>
      <c r="DD51" s="39"/>
      <c r="DE51" s="39"/>
      <c r="DF51" s="39"/>
      <c r="DG51" s="39"/>
      <c r="DH51" s="39"/>
      <c r="DI51" s="39"/>
      <c r="DJ51" s="39"/>
      <c r="DK51" s="39"/>
      <c r="DL51" s="39"/>
      <c r="DM51" s="39"/>
      <c r="DN51" s="39"/>
      <c r="DO51" s="39"/>
      <c r="DP51" s="39"/>
      <c r="DQ51" s="39"/>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9"/>
      <c r="BK52" s="39"/>
      <c r="BL52" s="39"/>
      <c r="BM52" s="39"/>
      <c r="BN52" s="39"/>
      <c r="BO52" s="39"/>
      <c r="BP52" s="39"/>
      <c r="BQ52" s="39"/>
      <c r="BR52" s="39"/>
      <c r="BS52" s="39"/>
      <c r="BT52" s="39"/>
      <c r="BU52" s="39"/>
      <c r="BV52" s="39"/>
      <c r="BW52" s="39"/>
      <c r="BX52" s="39"/>
      <c r="BY52" s="39"/>
      <c r="BZ52" s="39"/>
      <c r="CA52" s="39"/>
      <c r="CB52" s="39"/>
      <c r="CC52" s="39"/>
      <c r="CD52" s="39"/>
      <c r="CE52" s="39"/>
      <c r="CF52" s="39"/>
      <c r="CG52" s="39"/>
      <c r="CH52" s="39"/>
      <c r="CI52" s="39"/>
      <c r="CJ52" s="39"/>
      <c r="CK52" s="39"/>
      <c r="CL52" s="39"/>
      <c r="CM52" s="39"/>
      <c r="CN52" s="39"/>
      <c r="CO52" s="39"/>
      <c r="CP52" s="39"/>
      <c r="CQ52" s="39"/>
      <c r="CR52" s="39"/>
      <c r="CS52" s="39"/>
      <c r="CT52" s="39"/>
      <c r="CU52" s="39"/>
      <c r="CV52" s="39"/>
      <c r="CW52" s="39"/>
      <c r="CX52" s="39"/>
      <c r="CY52" s="39"/>
      <c r="CZ52" s="39"/>
      <c r="DA52" s="39"/>
      <c r="DB52" s="39"/>
      <c r="DC52" s="39"/>
      <c r="DD52" s="39"/>
      <c r="DE52" s="39"/>
      <c r="DF52" s="39"/>
      <c r="DG52" s="39"/>
      <c r="DH52" s="39"/>
      <c r="DI52" s="39"/>
      <c r="DJ52" s="39"/>
      <c r="DK52" s="39"/>
      <c r="DL52" s="39"/>
      <c r="DM52" s="39"/>
      <c r="DN52" s="39"/>
      <c r="DO52" s="39"/>
      <c r="DP52" s="39"/>
      <c r="DQ52" s="39"/>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9"/>
      <c r="BK53" s="39"/>
      <c r="BL53" s="39"/>
      <c r="BM53" s="39"/>
      <c r="BN53" s="39"/>
      <c r="BO53" s="39"/>
      <c r="BP53" s="39"/>
      <c r="BQ53" s="39"/>
      <c r="BR53" s="39"/>
      <c r="BS53" s="39"/>
      <c r="BT53" s="39"/>
      <c r="BU53" s="39"/>
      <c r="BV53" s="39"/>
      <c r="BW53" s="39"/>
      <c r="BX53" s="39"/>
      <c r="BY53" s="39"/>
      <c r="BZ53" s="39"/>
      <c r="CA53" s="39"/>
      <c r="CB53" s="39"/>
      <c r="CC53" s="39"/>
      <c r="CD53" s="39"/>
      <c r="CE53" s="39"/>
      <c r="CF53" s="39"/>
      <c r="CG53" s="39"/>
      <c r="CH53" s="39"/>
      <c r="CI53" s="39"/>
      <c r="CJ53" s="39"/>
      <c r="CK53" s="39"/>
      <c r="CL53" s="39"/>
      <c r="CM53" s="39"/>
      <c r="CN53" s="39"/>
      <c r="CO53" s="39"/>
      <c r="CP53" s="39"/>
      <c r="CQ53" s="39"/>
      <c r="CR53" s="39"/>
      <c r="CS53" s="39"/>
      <c r="CT53" s="39"/>
      <c r="CU53" s="39"/>
      <c r="CV53" s="39"/>
      <c r="CW53" s="39"/>
      <c r="CX53" s="39"/>
      <c r="CY53" s="39"/>
      <c r="CZ53" s="39"/>
      <c r="DA53" s="39"/>
      <c r="DB53" s="39"/>
      <c r="DC53" s="39"/>
      <c r="DD53" s="39"/>
      <c r="DE53" s="39"/>
      <c r="DF53" s="39"/>
      <c r="DG53" s="39"/>
      <c r="DH53" s="39"/>
      <c r="DI53" s="39"/>
      <c r="DJ53" s="39"/>
      <c r="DK53" s="39"/>
      <c r="DL53" s="39"/>
      <c r="DM53" s="39"/>
      <c r="DN53" s="39"/>
      <c r="DO53" s="39"/>
      <c r="DP53" s="39"/>
      <c r="DQ53" s="39"/>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9"/>
      <c r="BK54" s="39"/>
      <c r="BL54" s="39"/>
      <c r="BM54" s="39"/>
      <c r="BN54" s="39"/>
      <c r="BO54" s="39"/>
      <c r="BP54" s="39"/>
      <c r="BQ54" s="39"/>
      <c r="BR54" s="39"/>
      <c r="BS54" s="39"/>
      <c r="BT54" s="39"/>
      <c r="BU54" s="39"/>
      <c r="BV54" s="39"/>
      <c r="BW54" s="39"/>
      <c r="BX54" s="39"/>
      <c r="BY54" s="39"/>
      <c r="BZ54" s="39"/>
      <c r="CA54" s="39"/>
      <c r="CB54" s="39"/>
      <c r="CC54" s="39"/>
      <c r="CD54" s="39"/>
      <c r="CE54" s="39"/>
      <c r="CF54" s="39"/>
      <c r="CG54" s="39"/>
      <c r="CH54" s="39"/>
      <c r="CI54" s="39"/>
      <c r="CJ54" s="39"/>
      <c r="CK54" s="39"/>
      <c r="CL54" s="39"/>
      <c r="CM54" s="39"/>
      <c r="CN54" s="39"/>
      <c r="CO54" s="39"/>
      <c r="CP54" s="39"/>
      <c r="CQ54" s="39"/>
      <c r="CR54" s="39"/>
      <c r="CS54" s="39"/>
      <c r="CT54" s="39"/>
      <c r="CU54" s="39"/>
      <c r="CV54" s="39"/>
      <c r="CW54" s="39"/>
      <c r="CX54" s="39"/>
      <c r="CY54" s="39"/>
      <c r="CZ54" s="39"/>
      <c r="DA54" s="39"/>
      <c r="DB54" s="39"/>
      <c r="DC54" s="39"/>
      <c r="DD54" s="39"/>
      <c r="DE54" s="39"/>
      <c r="DF54" s="39"/>
      <c r="DG54" s="39"/>
      <c r="DH54" s="39"/>
      <c r="DI54" s="39"/>
      <c r="DJ54" s="39"/>
      <c r="DK54" s="39"/>
      <c r="DL54" s="39"/>
      <c r="DM54" s="39"/>
      <c r="DN54" s="39"/>
      <c r="DO54" s="39"/>
      <c r="DP54" s="39"/>
      <c r="DQ54" s="39"/>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9"/>
      <c r="BK55" s="39"/>
      <c r="BL55" s="39"/>
      <c r="BM55" s="39"/>
      <c r="BN55" s="39"/>
      <c r="BO55" s="39"/>
      <c r="BP55" s="39"/>
      <c r="BQ55" s="39"/>
      <c r="BR55" s="39"/>
      <c r="BS55" s="39"/>
      <c r="BT55" s="39"/>
      <c r="BU55" s="39"/>
      <c r="BV55" s="39"/>
      <c r="BW55" s="39"/>
      <c r="BX55" s="39"/>
      <c r="BY55" s="39"/>
      <c r="BZ55" s="39"/>
      <c r="CA55" s="39"/>
      <c r="CB55" s="39"/>
      <c r="CC55" s="39"/>
      <c r="CD55" s="39"/>
      <c r="CE55" s="39"/>
      <c r="CF55" s="39"/>
      <c r="CG55" s="39"/>
      <c r="CH55" s="39"/>
      <c r="CI55" s="39"/>
      <c r="CJ55" s="39"/>
      <c r="CK55" s="39"/>
      <c r="CL55" s="39"/>
      <c r="CM55" s="39"/>
      <c r="CN55" s="39"/>
      <c r="CO55" s="39"/>
      <c r="CP55" s="39"/>
      <c r="CQ55" s="39"/>
      <c r="CR55" s="39"/>
      <c r="CS55" s="39"/>
      <c r="CT55" s="39"/>
      <c r="CU55" s="39"/>
      <c r="CV55" s="39"/>
      <c r="CW55" s="39"/>
      <c r="CX55" s="39"/>
      <c r="CY55" s="39"/>
      <c r="CZ55" s="39"/>
      <c r="DA55" s="39"/>
      <c r="DB55" s="39"/>
      <c r="DC55" s="39"/>
      <c r="DD55" s="39"/>
      <c r="DE55" s="39"/>
      <c r="DF55" s="39"/>
      <c r="DG55" s="39"/>
      <c r="DH55" s="39"/>
      <c r="DI55" s="39"/>
      <c r="DJ55" s="39"/>
      <c r="DK55" s="39"/>
      <c r="DL55" s="39"/>
      <c r="DM55" s="39"/>
      <c r="DN55" s="39"/>
      <c r="DO55" s="39"/>
      <c r="DP55" s="39"/>
      <c r="DQ55" s="39"/>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9"/>
      <c r="BK56" s="39"/>
      <c r="BL56" s="39"/>
      <c r="BM56" s="39"/>
      <c r="BN56" s="39"/>
      <c r="BO56" s="39"/>
      <c r="BP56" s="39"/>
      <c r="BQ56" s="39"/>
      <c r="BR56" s="39"/>
      <c r="BS56" s="39"/>
      <c r="BT56" s="39"/>
      <c r="BU56" s="39"/>
      <c r="BV56" s="39"/>
      <c r="BW56" s="39"/>
      <c r="BX56" s="39"/>
      <c r="BY56" s="39"/>
      <c r="BZ56" s="39"/>
      <c r="CA56" s="39"/>
      <c r="CB56" s="39"/>
      <c r="CC56" s="39"/>
      <c r="CD56" s="39"/>
      <c r="CE56" s="39"/>
      <c r="CF56" s="39"/>
      <c r="CG56" s="39"/>
      <c r="CH56" s="39"/>
      <c r="CI56" s="39"/>
      <c r="CJ56" s="39"/>
      <c r="CK56" s="39"/>
      <c r="CL56" s="39"/>
      <c r="CM56" s="39"/>
      <c r="CN56" s="39"/>
      <c r="CO56" s="39"/>
      <c r="CP56" s="39"/>
      <c r="CQ56" s="39"/>
      <c r="CR56" s="39"/>
      <c r="CS56" s="39"/>
      <c r="CT56" s="39"/>
      <c r="CU56" s="39"/>
      <c r="CV56" s="39"/>
      <c r="CW56" s="39"/>
      <c r="CX56" s="39"/>
      <c r="CY56" s="39"/>
      <c r="CZ56" s="39"/>
      <c r="DA56" s="39"/>
      <c r="DB56" s="39"/>
      <c r="DC56" s="39"/>
      <c r="DD56" s="39"/>
      <c r="DE56" s="39"/>
      <c r="DF56" s="39"/>
      <c r="DG56" s="39"/>
      <c r="DH56" s="39"/>
      <c r="DI56" s="39"/>
      <c r="DJ56" s="39"/>
      <c r="DK56" s="39"/>
      <c r="DL56" s="39"/>
      <c r="DM56" s="39"/>
      <c r="DN56" s="39"/>
      <c r="DO56" s="39"/>
      <c r="DP56" s="39"/>
      <c r="DQ56" s="39"/>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9"/>
      <c r="BK57" s="39"/>
      <c r="BL57" s="39"/>
      <c r="BM57" s="39"/>
      <c r="BN57" s="39"/>
      <c r="BO57" s="39"/>
      <c r="BP57" s="39"/>
      <c r="BQ57" s="39"/>
      <c r="BR57" s="39"/>
      <c r="BS57" s="39"/>
      <c r="BT57" s="39"/>
      <c r="BU57" s="39"/>
      <c r="BV57" s="39"/>
      <c r="BW57" s="39"/>
      <c r="BX57" s="39"/>
      <c r="BY57" s="39"/>
      <c r="BZ57" s="39"/>
      <c r="CA57" s="39"/>
      <c r="CB57" s="39"/>
      <c r="CC57" s="39"/>
      <c r="CD57" s="39"/>
      <c r="CE57" s="39"/>
      <c r="CF57" s="39"/>
      <c r="CG57" s="39"/>
      <c r="CH57" s="39"/>
      <c r="CI57" s="39"/>
      <c r="CJ57" s="39"/>
      <c r="CK57" s="39"/>
      <c r="CL57" s="39"/>
      <c r="CM57" s="39"/>
      <c r="CN57" s="39"/>
      <c r="CO57" s="39"/>
      <c r="CP57" s="39"/>
      <c r="CQ57" s="39"/>
      <c r="CR57" s="39"/>
      <c r="CS57" s="39"/>
      <c r="CT57" s="39"/>
      <c r="CU57" s="39"/>
      <c r="CV57" s="39"/>
      <c r="CW57" s="39"/>
      <c r="CX57" s="39"/>
      <c r="CY57" s="39"/>
      <c r="CZ57" s="39"/>
      <c r="DA57" s="39"/>
      <c r="DB57" s="39"/>
      <c r="DC57" s="39"/>
      <c r="DD57" s="39"/>
      <c r="DE57" s="39"/>
      <c r="DF57" s="39"/>
      <c r="DG57" s="39"/>
      <c r="DH57" s="39"/>
      <c r="DI57" s="39"/>
      <c r="DJ57" s="39"/>
      <c r="DK57" s="39"/>
      <c r="DL57" s="39"/>
      <c r="DM57" s="39"/>
      <c r="DN57" s="39"/>
      <c r="DO57" s="39"/>
      <c r="DP57" s="39"/>
      <c r="DQ57" s="39"/>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9"/>
      <c r="BK58" s="39"/>
      <c r="BL58" s="39"/>
      <c r="BM58" s="39"/>
      <c r="BN58" s="39"/>
      <c r="BO58" s="39"/>
      <c r="BP58" s="39"/>
      <c r="BQ58" s="39"/>
      <c r="BR58" s="39"/>
      <c r="BS58" s="39"/>
      <c r="BT58" s="39"/>
      <c r="BU58" s="39"/>
      <c r="BV58" s="39"/>
      <c r="BW58" s="39"/>
      <c r="BX58" s="39"/>
      <c r="BY58" s="39"/>
      <c r="BZ58" s="39"/>
      <c r="CA58" s="39"/>
      <c r="CB58" s="39"/>
      <c r="CC58" s="39"/>
      <c r="CD58" s="39"/>
      <c r="CE58" s="39"/>
      <c r="CF58" s="39"/>
      <c r="CG58" s="39"/>
      <c r="CH58" s="39"/>
      <c r="CI58" s="39"/>
      <c r="CJ58" s="39"/>
      <c r="CK58" s="39"/>
      <c r="CL58" s="39"/>
      <c r="CM58" s="39"/>
      <c r="CN58" s="39"/>
      <c r="CO58" s="39"/>
      <c r="CP58" s="39"/>
      <c r="CQ58" s="39"/>
      <c r="CR58" s="39"/>
      <c r="CS58" s="39"/>
      <c r="CT58" s="39"/>
      <c r="CU58" s="39"/>
      <c r="CV58" s="39"/>
      <c r="CW58" s="39"/>
      <c r="CX58" s="39"/>
      <c r="CY58" s="39"/>
      <c r="CZ58" s="39"/>
      <c r="DA58" s="39"/>
      <c r="DB58" s="39"/>
      <c r="DC58" s="39"/>
      <c r="DD58" s="39"/>
      <c r="DE58" s="39"/>
      <c r="DF58" s="39"/>
      <c r="DG58" s="39"/>
      <c r="DH58" s="39"/>
      <c r="DI58" s="39"/>
      <c r="DJ58" s="39"/>
      <c r="DK58" s="39"/>
      <c r="DL58" s="39"/>
      <c r="DM58" s="39"/>
      <c r="DN58" s="39"/>
      <c r="DO58" s="39"/>
      <c r="DP58" s="39"/>
      <c r="DQ58" s="39"/>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9"/>
      <c r="BK59" s="39"/>
      <c r="BL59" s="39"/>
      <c r="BM59" s="39"/>
      <c r="BN59" s="39"/>
      <c r="BO59" s="39"/>
      <c r="BP59" s="39"/>
      <c r="BQ59" s="39"/>
      <c r="BR59" s="39"/>
      <c r="BS59" s="39"/>
      <c r="BT59" s="39"/>
      <c r="BU59" s="39"/>
      <c r="BV59" s="39"/>
      <c r="BW59" s="39"/>
      <c r="BX59" s="39"/>
      <c r="BY59" s="39"/>
      <c r="BZ59" s="39"/>
      <c r="CA59" s="39"/>
      <c r="CB59" s="39"/>
      <c r="CC59" s="39"/>
      <c r="CD59" s="39"/>
      <c r="CE59" s="39"/>
      <c r="CF59" s="39"/>
      <c r="CG59" s="39"/>
      <c r="CH59" s="39"/>
      <c r="CI59" s="39"/>
      <c r="CJ59" s="39"/>
      <c r="CK59" s="39"/>
      <c r="CL59" s="39"/>
      <c r="CM59" s="39"/>
      <c r="CN59" s="39"/>
      <c r="CO59" s="39"/>
      <c r="CP59" s="39"/>
      <c r="CQ59" s="39"/>
      <c r="CR59" s="39"/>
      <c r="CS59" s="39"/>
      <c r="CT59" s="39"/>
      <c r="CU59" s="39"/>
      <c r="CV59" s="39"/>
      <c r="CW59" s="39"/>
      <c r="CX59" s="39"/>
      <c r="CY59" s="39"/>
      <c r="CZ59" s="39"/>
      <c r="DA59" s="39"/>
      <c r="DB59" s="39"/>
      <c r="DC59" s="39"/>
      <c r="DD59" s="39"/>
      <c r="DE59" s="39"/>
      <c r="DF59" s="39"/>
      <c r="DG59" s="39"/>
      <c r="DH59" s="39"/>
      <c r="DI59" s="39"/>
      <c r="DJ59" s="39"/>
      <c r="DK59" s="39"/>
      <c r="DL59" s="39"/>
      <c r="DM59" s="39"/>
      <c r="DN59" s="39"/>
      <c r="DO59" s="39"/>
      <c r="DP59" s="39"/>
      <c r="DQ59" s="39"/>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9"/>
      <c r="BK60" s="39"/>
      <c r="BL60" s="39"/>
      <c r="BM60" s="39"/>
      <c r="BN60" s="39"/>
      <c r="BO60" s="39"/>
      <c r="BP60" s="39"/>
      <c r="BQ60" s="39"/>
      <c r="BR60" s="39"/>
      <c r="BS60" s="39"/>
      <c r="BT60" s="39"/>
      <c r="BU60" s="39"/>
      <c r="BV60" s="39"/>
      <c r="BW60" s="39"/>
      <c r="BX60" s="39"/>
      <c r="BY60" s="39"/>
      <c r="BZ60" s="39"/>
      <c r="CA60" s="39"/>
      <c r="CB60" s="39"/>
      <c r="CC60" s="39"/>
      <c r="CD60" s="39"/>
      <c r="CE60" s="39"/>
      <c r="CF60" s="39"/>
      <c r="CG60" s="39"/>
      <c r="CH60" s="39"/>
      <c r="CI60" s="39"/>
      <c r="CJ60" s="39"/>
      <c r="CK60" s="39"/>
      <c r="CL60" s="39"/>
      <c r="CM60" s="39"/>
      <c r="CN60" s="39"/>
      <c r="CO60" s="39"/>
      <c r="CP60" s="39"/>
      <c r="CQ60" s="39"/>
      <c r="CR60" s="39"/>
      <c r="CS60" s="39"/>
      <c r="CT60" s="39"/>
      <c r="CU60" s="39"/>
      <c r="CV60" s="39"/>
      <c r="CW60" s="39"/>
      <c r="CX60" s="39"/>
      <c r="CY60" s="39"/>
      <c r="CZ60" s="39"/>
      <c r="DA60" s="39"/>
      <c r="DB60" s="39"/>
      <c r="DC60" s="39"/>
      <c r="DD60" s="39"/>
      <c r="DE60" s="39"/>
      <c r="DF60" s="39"/>
      <c r="DG60" s="39"/>
      <c r="DH60" s="39"/>
      <c r="DI60" s="39"/>
      <c r="DJ60" s="39"/>
      <c r="DK60" s="39"/>
      <c r="DL60" s="39"/>
      <c r="DM60" s="39"/>
      <c r="DN60" s="39"/>
      <c r="DO60" s="39"/>
      <c r="DP60" s="39"/>
      <c r="DQ60" s="39"/>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9"/>
      <c r="BK61" s="39"/>
      <c r="BL61" s="39"/>
      <c r="BM61" s="39"/>
      <c r="BN61" s="39"/>
      <c r="BO61" s="39"/>
      <c r="BP61" s="39"/>
      <c r="BQ61" s="39"/>
      <c r="BR61" s="39"/>
      <c r="BS61" s="39"/>
      <c r="BT61" s="39"/>
      <c r="BU61" s="39"/>
      <c r="BV61" s="39"/>
      <c r="BW61" s="39"/>
      <c r="BX61" s="39"/>
      <c r="BY61" s="39"/>
      <c r="BZ61" s="39"/>
      <c r="CA61" s="39"/>
      <c r="CB61" s="39"/>
      <c r="CC61" s="39"/>
      <c r="CD61" s="39"/>
      <c r="CE61" s="39"/>
      <c r="CF61" s="39"/>
      <c r="CG61" s="39"/>
      <c r="CH61" s="39"/>
      <c r="CI61" s="39"/>
      <c r="CJ61" s="39"/>
      <c r="CK61" s="39"/>
      <c r="CL61" s="39"/>
      <c r="CM61" s="39"/>
      <c r="CN61" s="39"/>
      <c r="CO61" s="39"/>
      <c r="CP61" s="39"/>
      <c r="CQ61" s="39"/>
      <c r="CR61" s="39"/>
      <c r="CS61" s="39"/>
      <c r="CT61" s="39"/>
      <c r="CU61" s="39"/>
      <c r="CV61" s="39"/>
      <c r="CW61" s="39"/>
      <c r="CX61" s="39"/>
      <c r="CY61" s="39"/>
      <c r="CZ61" s="39"/>
      <c r="DA61" s="39"/>
      <c r="DB61" s="39"/>
      <c r="DC61" s="39"/>
      <c r="DD61" s="39"/>
      <c r="DE61" s="39"/>
      <c r="DF61" s="39"/>
      <c r="DG61" s="39"/>
      <c r="DH61" s="39"/>
      <c r="DI61" s="39"/>
      <c r="DJ61" s="39"/>
      <c r="DK61" s="39"/>
      <c r="DL61" s="39"/>
      <c r="DM61" s="39"/>
      <c r="DN61" s="39"/>
      <c r="DO61" s="39"/>
      <c r="DP61" s="39"/>
      <c r="DQ61" s="39"/>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9"/>
      <c r="BK62" s="39"/>
      <c r="BL62" s="39"/>
      <c r="BM62" s="39"/>
      <c r="BN62" s="39"/>
      <c r="BO62" s="39"/>
      <c r="BP62" s="39"/>
      <c r="BQ62" s="39"/>
      <c r="BR62" s="39"/>
      <c r="BS62" s="39"/>
      <c r="BT62" s="39"/>
      <c r="BU62" s="39"/>
      <c r="BV62" s="39"/>
      <c r="BW62" s="39"/>
      <c r="BX62" s="39"/>
      <c r="BY62" s="39"/>
      <c r="BZ62" s="39"/>
      <c r="CA62" s="39"/>
      <c r="CB62" s="39"/>
      <c r="CC62" s="39"/>
      <c r="CD62" s="39"/>
      <c r="CE62" s="39"/>
      <c r="CF62" s="39"/>
      <c r="CG62" s="39"/>
      <c r="CH62" s="39"/>
      <c r="CI62" s="39"/>
      <c r="CJ62" s="39"/>
      <c r="CK62" s="39"/>
      <c r="CL62" s="39"/>
      <c r="CM62" s="39"/>
      <c r="CN62" s="39"/>
      <c r="CO62" s="39"/>
      <c r="CP62" s="39"/>
      <c r="CQ62" s="39"/>
      <c r="CR62" s="39"/>
      <c r="CS62" s="39"/>
      <c r="CT62" s="39"/>
      <c r="CU62" s="39"/>
      <c r="CV62" s="39"/>
      <c r="CW62" s="39"/>
      <c r="CX62" s="39"/>
      <c r="CY62" s="39"/>
      <c r="CZ62" s="39"/>
      <c r="DA62" s="39"/>
      <c r="DB62" s="39"/>
      <c r="DC62" s="39"/>
      <c r="DD62" s="39"/>
      <c r="DE62" s="39"/>
      <c r="DF62" s="39"/>
      <c r="DG62" s="39"/>
      <c r="DH62" s="39"/>
      <c r="DI62" s="39"/>
      <c r="DJ62" s="39"/>
      <c r="DK62" s="39"/>
      <c r="DL62" s="39"/>
      <c r="DM62" s="39"/>
      <c r="DN62" s="39"/>
      <c r="DO62" s="39"/>
      <c r="DP62" s="39"/>
      <c r="DQ62" s="39"/>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9"/>
      <c r="BK63" s="39"/>
      <c r="BL63" s="39"/>
      <c r="BM63" s="39"/>
      <c r="BN63" s="39"/>
      <c r="BO63" s="39"/>
      <c r="BP63" s="39"/>
      <c r="BQ63" s="39"/>
      <c r="BR63" s="39"/>
      <c r="BS63" s="39"/>
      <c r="BT63" s="39"/>
      <c r="BU63" s="39"/>
      <c r="BV63" s="39"/>
      <c r="BW63" s="39"/>
      <c r="BX63" s="39"/>
      <c r="BY63" s="39"/>
      <c r="BZ63" s="39"/>
      <c r="CA63" s="39"/>
      <c r="CB63" s="39"/>
      <c r="CC63" s="39"/>
      <c r="CD63" s="39"/>
      <c r="CE63" s="39"/>
      <c r="CF63" s="39"/>
      <c r="CG63" s="39"/>
      <c r="CH63" s="39"/>
      <c r="CI63" s="39"/>
      <c r="CJ63" s="39"/>
      <c r="CK63" s="39"/>
      <c r="CL63" s="39"/>
      <c r="CM63" s="39"/>
      <c r="CN63" s="39"/>
      <c r="CO63" s="39"/>
      <c r="CP63" s="39"/>
      <c r="CQ63" s="39"/>
      <c r="CR63" s="39"/>
      <c r="CS63" s="39"/>
      <c r="CT63" s="39"/>
      <c r="CU63" s="39"/>
      <c r="CV63" s="39"/>
      <c r="CW63" s="39"/>
      <c r="CX63" s="39"/>
      <c r="CY63" s="39"/>
      <c r="CZ63" s="39"/>
      <c r="DA63" s="39"/>
      <c r="DB63" s="39"/>
      <c r="DC63" s="39"/>
      <c r="DD63" s="39"/>
      <c r="DE63" s="39"/>
      <c r="DF63" s="39"/>
      <c r="DG63" s="39"/>
      <c r="DH63" s="39"/>
      <c r="DI63" s="39"/>
      <c r="DJ63" s="39"/>
      <c r="DK63" s="39"/>
      <c r="DL63" s="39"/>
      <c r="DM63" s="39"/>
      <c r="DN63" s="39"/>
      <c r="DO63" s="39"/>
      <c r="DP63" s="39"/>
      <c r="DQ63" s="39"/>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9"/>
      <c r="BK64" s="39"/>
      <c r="BL64" s="39"/>
      <c r="BM64" s="39"/>
      <c r="BN64" s="39"/>
      <c r="BO64" s="39"/>
      <c r="BP64" s="39"/>
      <c r="BQ64" s="39"/>
      <c r="BR64" s="39"/>
      <c r="BS64" s="39"/>
      <c r="BT64" s="39"/>
      <c r="BU64" s="39"/>
      <c r="BV64" s="39"/>
      <c r="BW64" s="39"/>
      <c r="BX64" s="39"/>
      <c r="BY64" s="39"/>
      <c r="BZ64" s="39"/>
      <c r="CA64" s="39"/>
      <c r="CB64" s="39"/>
      <c r="CC64" s="39"/>
      <c r="CD64" s="39"/>
      <c r="CE64" s="39"/>
      <c r="CF64" s="39"/>
      <c r="CG64" s="39"/>
      <c r="CH64" s="39"/>
      <c r="CI64" s="39"/>
      <c r="CJ64" s="39"/>
      <c r="CK64" s="39"/>
      <c r="CL64" s="39"/>
      <c r="CM64" s="39"/>
      <c r="CN64" s="39"/>
      <c r="CO64" s="39"/>
      <c r="CP64" s="39"/>
      <c r="CQ64" s="39"/>
      <c r="CR64" s="39"/>
      <c r="CS64" s="39"/>
      <c r="CT64" s="39"/>
      <c r="CU64" s="39"/>
      <c r="CV64" s="39"/>
      <c r="CW64" s="39"/>
      <c r="CX64" s="39"/>
      <c r="CY64" s="39"/>
      <c r="CZ64" s="39"/>
      <c r="DA64" s="39"/>
      <c r="DB64" s="39"/>
      <c r="DC64" s="39"/>
      <c r="DD64" s="39"/>
      <c r="DE64" s="39"/>
      <c r="DF64" s="39"/>
      <c r="DG64" s="39"/>
      <c r="DH64" s="39"/>
      <c r="DI64" s="39"/>
      <c r="DJ64" s="39"/>
      <c r="DK64" s="39"/>
      <c r="DL64" s="39"/>
      <c r="DM64" s="39"/>
      <c r="DN64" s="39"/>
      <c r="DO64" s="39"/>
      <c r="DP64" s="39"/>
      <c r="DQ64" s="39"/>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9"/>
      <c r="BK65" s="39"/>
      <c r="BL65" s="39"/>
      <c r="BM65" s="39"/>
      <c r="BN65" s="39"/>
      <c r="BO65" s="39"/>
      <c r="BP65" s="39"/>
      <c r="BQ65" s="39"/>
      <c r="BR65" s="39"/>
      <c r="BS65" s="39"/>
      <c r="BT65" s="39"/>
      <c r="BU65" s="39"/>
      <c r="BV65" s="39"/>
      <c r="BW65" s="39"/>
      <c r="BX65" s="39"/>
      <c r="BY65" s="39"/>
      <c r="BZ65" s="39"/>
      <c r="CA65" s="39"/>
      <c r="CB65" s="39"/>
      <c r="CC65" s="39"/>
      <c r="CD65" s="39"/>
      <c r="CE65" s="39"/>
      <c r="CF65" s="39"/>
      <c r="CG65" s="39"/>
      <c r="CH65" s="39"/>
      <c r="CI65" s="39"/>
      <c r="CJ65" s="39"/>
      <c r="CK65" s="39"/>
      <c r="CL65" s="39"/>
      <c r="CM65" s="39"/>
      <c r="CN65" s="39"/>
      <c r="CO65" s="39"/>
      <c r="CP65" s="39"/>
      <c r="CQ65" s="39"/>
      <c r="CR65" s="39"/>
      <c r="CS65" s="39"/>
      <c r="CT65" s="39"/>
      <c r="CU65" s="39"/>
      <c r="CV65" s="39"/>
      <c r="CW65" s="39"/>
      <c r="CX65" s="39"/>
      <c r="CY65" s="39"/>
      <c r="CZ65" s="39"/>
      <c r="DA65" s="39"/>
      <c r="DB65" s="39"/>
      <c r="DC65" s="39"/>
      <c r="DD65" s="39"/>
      <c r="DE65" s="39"/>
      <c r="DF65" s="39"/>
      <c r="DG65" s="39"/>
      <c r="DH65" s="39"/>
      <c r="DI65" s="39"/>
      <c r="DJ65" s="39"/>
      <c r="DK65" s="39"/>
      <c r="DL65" s="39"/>
      <c r="DM65" s="39"/>
      <c r="DN65" s="39"/>
      <c r="DO65" s="39"/>
      <c r="DP65" s="39"/>
      <c r="DQ65" s="39"/>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9"/>
      <c r="BK66" s="39"/>
      <c r="BL66" s="39"/>
      <c r="BM66" s="39"/>
      <c r="BN66" s="39"/>
      <c r="BO66" s="39"/>
      <c r="BP66" s="39"/>
      <c r="BQ66" s="39"/>
      <c r="BR66" s="39"/>
      <c r="BS66" s="39"/>
      <c r="BT66" s="39"/>
      <c r="BU66" s="39"/>
      <c r="BV66" s="39"/>
      <c r="BW66" s="39"/>
      <c r="BX66" s="39"/>
      <c r="BY66" s="39"/>
      <c r="BZ66" s="39"/>
      <c r="CA66" s="39"/>
      <c r="CB66" s="39"/>
      <c r="CC66" s="39"/>
      <c r="CD66" s="39"/>
      <c r="CE66" s="39"/>
      <c r="CF66" s="39"/>
      <c r="CG66" s="39"/>
      <c r="CH66" s="39"/>
      <c r="CI66" s="39"/>
      <c r="CJ66" s="39"/>
      <c r="CK66" s="39"/>
      <c r="CL66" s="39"/>
      <c r="CM66" s="39"/>
      <c r="CN66" s="39"/>
      <c r="CO66" s="39"/>
      <c r="CP66" s="39"/>
      <c r="CQ66" s="39"/>
      <c r="CR66" s="39"/>
      <c r="CS66" s="39"/>
      <c r="CT66" s="39"/>
      <c r="CU66" s="39"/>
      <c r="CV66" s="39"/>
      <c r="CW66" s="39"/>
      <c r="CX66" s="39"/>
      <c r="CY66" s="39"/>
      <c r="CZ66" s="39"/>
      <c r="DA66" s="39"/>
      <c r="DB66" s="39"/>
      <c r="DC66" s="39"/>
      <c r="DD66" s="39"/>
      <c r="DE66" s="39"/>
      <c r="DF66" s="39"/>
      <c r="DG66" s="39"/>
      <c r="DH66" s="39"/>
      <c r="DI66" s="39"/>
      <c r="DJ66" s="39"/>
      <c r="DK66" s="39"/>
      <c r="DL66" s="39"/>
      <c r="DM66" s="39"/>
      <c r="DN66" s="39"/>
      <c r="DO66" s="39"/>
      <c r="DP66" s="39"/>
      <c r="DQ66" s="39"/>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9"/>
      <c r="BK67" s="39"/>
      <c r="BL67" s="39"/>
      <c r="BM67" s="39"/>
      <c r="BN67" s="39"/>
      <c r="BO67" s="39"/>
      <c r="BP67" s="39"/>
      <c r="BQ67" s="39"/>
      <c r="BR67" s="39"/>
      <c r="BS67" s="39"/>
      <c r="BT67" s="39"/>
      <c r="BU67" s="39"/>
      <c r="BV67" s="39"/>
      <c r="BW67" s="39"/>
      <c r="BX67" s="39"/>
      <c r="BY67" s="39"/>
      <c r="BZ67" s="39"/>
      <c r="CA67" s="39"/>
      <c r="CB67" s="39"/>
      <c r="CC67" s="39"/>
      <c r="CD67" s="39"/>
      <c r="CE67" s="39"/>
      <c r="CF67" s="39"/>
      <c r="CG67" s="39"/>
      <c r="CH67" s="39"/>
      <c r="CI67" s="39"/>
      <c r="CJ67" s="39"/>
      <c r="CK67" s="39"/>
      <c r="CL67" s="39"/>
      <c r="CM67" s="39"/>
      <c r="CN67" s="39"/>
      <c r="CO67" s="39"/>
      <c r="CP67" s="39"/>
      <c r="CQ67" s="39"/>
      <c r="CR67" s="39"/>
      <c r="CS67" s="39"/>
      <c r="CT67" s="39"/>
      <c r="CU67" s="39"/>
      <c r="CV67" s="39"/>
      <c r="CW67" s="39"/>
      <c r="CX67" s="39"/>
      <c r="CY67" s="39"/>
      <c r="CZ67" s="39"/>
      <c r="DA67" s="39"/>
      <c r="DB67" s="39"/>
      <c r="DC67" s="39"/>
      <c r="DD67" s="39"/>
      <c r="DE67" s="39"/>
      <c r="DF67" s="39"/>
      <c r="DG67" s="39"/>
      <c r="DH67" s="39"/>
      <c r="DI67" s="39"/>
      <c r="DJ67" s="39"/>
      <c r="DK67" s="39"/>
      <c r="DL67" s="39"/>
      <c r="DM67" s="39"/>
      <c r="DN67" s="39"/>
      <c r="DO67" s="39"/>
      <c r="DP67" s="39"/>
      <c r="DQ67" s="39"/>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9"/>
      <c r="BK68" s="39"/>
      <c r="BL68" s="39"/>
      <c r="BM68" s="39"/>
      <c r="BN68" s="39"/>
      <c r="BO68" s="39"/>
      <c r="BP68" s="39"/>
      <c r="BQ68" s="39"/>
      <c r="BR68" s="39"/>
      <c r="BS68" s="39"/>
      <c r="BT68" s="39"/>
      <c r="BU68" s="39"/>
      <c r="BV68" s="39"/>
      <c r="BW68" s="39"/>
      <c r="BX68" s="39"/>
      <c r="BY68" s="39"/>
      <c r="BZ68" s="39"/>
      <c r="CA68" s="39"/>
      <c r="CB68" s="39"/>
      <c r="CC68" s="39"/>
      <c r="CD68" s="39"/>
      <c r="CE68" s="39"/>
      <c r="CF68" s="39"/>
      <c r="CG68" s="39"/>
      <c r="CH68" s="39"/>
      <c r="CI68" s="39"/>
      <c r="CJ68" s="39"/>
      <c r="CK68" s="39"/>
      <c r="CL68" s="39"/>
      <c r="CM68" s="39"/>
      <c r="CN68" s="39"/>
      <c r="CO68" s="39"/>
      <c r="CP68" s="39"/>
      <c r="CQ68" s="39"/>
      <c r="CR68" s="39"/>
      <c r="CS68" s="39"/>
      <c r="CT68" s="39"/>
      <c r="CU68" s="39"/>
      <c r="CV68" s="39"/>
      <c r="CW68" s="39"/>
      <c r="CX68" s="39"/>
      <c r="CY68" s="39"/>
      <c r="CZ68" s="39"/>
      <c r="DA68" s="39"/>
      <c r="DB68" s="39"/>
      <c r="DC68" s="39"/>
      <c r="DD68" s="39"/>
      <c r="DE68" s="39"/>
      <c r="DF68" s="39"/>
      <c r="DG68" s="39"/>
      <c r="DH68" s="39"/>
      <c r="DI68" s="39"/>
      <c r="DJ68" s="39"/>
      <c r="DK68" s="39"/>
      <c r="DL68" s="39"/>
      <c r="DM68" s="39"/>
      <c r="DN68" s="39"/>
      <c r="DO68" s="39"/>
      <c r="DP68" s="39"/>
      <c r="DQ68" s="39"/>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9"/>
      <c r="BK69" s="39"/>
      <c r="BL69" s="39"/>
      <c r="BM69" s="39"/>
      <c r="BN69" s="39"/>
      <c r="BO69" s="39"/>
      <c r="BP69" s="39"/>
      <c r="BQ69" s="39"/>
      <c r="BR69" s="39"/>
      <c r="BS69" s="39"/>
      <c r="BT69" s="39"/>
      <c r="BU69" s="39"/>
      <c r="BV69" s="39"/>
      <c r="BW69" s="39"/>
      <c r="BX69" s="39"/>
      <c r="BY69" s="39"/>
      <c r="BZ69" s="39"/>
      <c r="CA69" s="39"/>
      <c r="CB69" s="39"/>
      <c r="CC69" s="39"/>
      <c r="CD69" s="39"/>
      <c r="CE69" s="39"/>
      <c r="CF69" s="39"/>
      <c r="CG69" s="39"/>
      <c r="CH69" s="39"/>
      <c r="CI69" s="39"/>
      <c r="CJ69" s="39"/>
      <c r="CK69" s="39"/>
      <c r="CL69" s="39"/>
      <c r="CM69" s="39"/>
      <c r="CN69" s="39"/>
      <c r="CO69" s="39"/>
      <c r="CP69" s="39"/>
      <c r="CQ69" s="39"/>
      <c r="CR69" s="39"/>
      <c r="CS69" s="39"/>
      <c r="CT69" s="39"/>
      <c r="CU69" s="39"/>
      <c r="CV69" s="39"/>
      <c r="CW69" s="39"/>
      <c r="CX69" s="39"/>
      <c r="CY69" s="39"/>
      <c r="CZ69" s="39"/>
      <c r="DA69" s="39"/>
      <c r="DB69" s="39"/>
      <c r="DC69" s="39"/>
      <c r="DD69" s="39"/>
      <c r="DE69" s="39"/>
      <c r="DF69" s="39"/>
      <c r="DG69" s="39"/>
      <c r="DH69" s="39"/>
      <c r="DI69" s="39"/>
      <c r="DJ69" s="39"/>
      <c r="DK69" s="39"/>
      <c r="DL69" s="39"/>
      <c r="DM69" s="39"/>
      <c r="DN69" s="39"/>
      <c r="DO69" s="39"/>
      <c r="DP69" s="39"/>
      <c r="DQ69" s="39"/>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9"/>
      <c r="BK70" s="39"/>
      <c r="BL70" s="39"/>
      <c r="BM70" s="39"/>
      <c r="BN70" s="39"/>
      <c r="BO70" s="39"/>
      <c r="BP70" s="39"/>
      <c r="BQ70" s="39"/>
      <c r="BR70" s="39"/>
      <c r="BS70" s="39"/>
      <c r="BT70" s="39"/>
      <c r="BU70" s="39"/>
      <c r="BV70" s="39"/>
      <c r="BW70" s="39"/>
      <c r="BX70" s="39"/>
      <c r="BY70" s="39"/>
      <c r="BZ70" s="39"/>
      <c r="CA70" s="39"/>
      <c r="CB70" s="39"/>
      <c r="CC70" s="39"/>
      <c r="CD70" s="39"/>
      <c r="CE70" s="39"/>
      <c r="CF70" s="39"/>
      <c r="CG70" s="39"/>
      <c r="CH70" s="39"/>
      <c r="CI70" s="39"/>
      <c r="CJ70" s="39"/>
      <c r="CK70" s="39"/>
      <c r="CL70" s="39"/>
      <c r="CM70" s="39"/>
      <c r="CN70" s="39"/>
      <c r="CO70" s="39"/>
      <c r="CP70" s="39"/>
      <c r="CQ70" s="39"/>
      <c r="CR70" s="39"/>
      <c r="CS70" s="39"/>
      <c r="CT70" s="39"/>
      <c r="CU70" s="39"/>
      <c r="CV70" s="39"/>
      <c r="CW70" s="39"/>
      <c r="CX70" s="39"/>
      <c r="CY70" s="39"/>
      <c r="CZ70" s="39"/>
      <c r="DA70" s="39"/>
      <c r="DB70" s="39"/>
      <c r="DC70" s="39"/>
      <c r="DD70" s="39"/>
      <c r="DE70" s="39"/>
      <c r="DF70" s="39"/>
      <c r="DG70" s="39"/>
      <c r="DH70" s="39"/>
      <c r="DI70" s="39"/>
      <c r="DJ70" s="39"/>
      <c r="DK70" s="39"/>
      <c r="DL70" s="39"/>
      <c r="DM70" s="39"/>
      <c r="DN70" s="39"/>
      <c r="DO70" s="39"/>
      <c r="DP70" s="39"/>
      <c r="DQ70" s="39"/>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9"/>
      <c r="BK71" s="39"/>
      <c r="BL71" s="39"/>
      <c r="BM71" s="39"/>
      <c r="BN71" s="39"/>
      <c r="BO71" s="39"/>
      <c r="BP71" s="39"/>
      <c r="BQ71" s="39"/>
      <c r="BR71" s="39"/>
      <c r="BS71" s="39"/>
      <c r="BT71" s="39"/>
      <c r="BU71" s="39"/>
      <c r="BV71" s="39"/>
      <c r="BW71" s="39"/>
      <c r="BX71" s="39"/>
      <c r="BY71" s="39"/>
      <c r="BZ71" s="39"/>
      <c r="CA71" s="39"/>
      <c r="CB71" s="39"/>
      <c r="CC71" s="39"/>
      <c r="CD71" s="39"/>
      <c r="CE71" s="39"/>
      <c r="CF71" s="39"/>
      <c r="CG71" s="39"/>
      <c r="CH71" s="39"/>
      <c r="CI71" s="39"/>
      <c r="CJ71" s="39"/>
      <c r="CK71" s="39"/>
      <c r="CL71" s="39"/>
      <c r="CM71" s="39"/>
      <c r="CN71" s="39"/>
      <c r="CO71" s="39"/>
      <c r="CP71" s="39"/>
      <c r="CQ71" s="39"/>
      <c r="CR71" s="39"/>
      <c r="CS71" s="39"/>
      <c r="CT71" s="39"/>
      <c r="CU71" s="39"/>
      <c r="CV71" s="39"/>
      <c r="CW71" s="39"/>
      <c r="CX71" s="39"/>
      <c r="CY71" s="39"/>
      <c r="CZ71" s="39"/>
      <c r="DA71" s="39"/>
      <c r="DB71" s="39"/>
      <c r="DC71" s="39"/>
      <c r="DD71" s="39"/>
      <c r="DE71" s="39"/>
      <c r="DF71" s="39"/>
      <c r="DG71" s="39"/>
      <c r="DH71" s="39"/>
      <c r="DI71" s="39"/>
      <c r="DJ71" s="39"/>
      <c r="DK71" s="39"/>
      <c r="DL71" s="39"/>
      <c r="DM71" s="39"/>
      <c r="DN71" s="39"/>
      <c r="DO71" s="39"/>
      <c r="DP71" s="39"/>
      <c r="DQ71" s="39"/>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9"/>
      <c r="BK73" s="39"/>
      <c r="BL73" s="39"/>
      <c r="BM73" s="39"/>
      <c r="BN73" s="39"/>
      <c r="BO73" s="39"/>
      <c r="BP73" s="39"/>
      <c r="BQ73" s="39"/>
      <c r="BR73" s="39"/>
      <c r="BS73" s="39"/>
      <c r="BT73" s="39"/>
      <c r="BU73" s="39"/>
      <c r="BV73" s="39"/>
      <c r="BW73" s="39"/>
      <c r="BX73" s="39"/>
      <c r="BY73" s="39"/>
      <c r="BZ73" s="39"/>
      <c r="CA73" s="39"/>
      <c r="CB73" s="39"/>
      <c r="CC73" s="39"/>
      <c r="CD73" s="39"/>
      <c r="CE73" s="39"/>
      <c r="CF73" s="39"/>
      <c r="CG73" s="39"/>
      <c r="CH73" s="39"/>
      <c r="CI73" s="39"/>
      <c r="CJ73" s="39"/>
      <c r="CK73" s="39"/>
      <c r="CL73" s="39"/>
      <c r="CM73" s="39"/>
      <c r="CN73" s="39"/>
      <c r="CO73" s="39"/>
      <c r="CP73" s="39"/>
      <c r="CQ73" s="39"/>
      <c r="CR73" s="39"/>
      <c r="CS73" s="39"/>
      <c r="CT73" s="39"/>
      <c r="CU73" s="39"/>
      <c r="CV73" s="39"/>
      <c r="CW73" s="39"/>
      <c r="CX73" s="39"/>
      <c r="CY73" s="39"/>
      <c r="CZ73" s="39"/>
      <c r="DA73" s="39"/>
      <c r="DB73" s="39"/>
      <c r="DC73" s="39"/>
      <c r="DD73" s="39"/>
      <c r="DE73" s="39"/>
      <c r="DF73" s="39"/>
      <c r="DG73" s="39"/>
      <c r="DH73" s="39"/>
      <c r="DI73" s="39"/>
      <c r="DJ73" s="39"/>
      <c r="DK73" s="39"/>
      <c r="DL73" s="39"/>
      <c r="DM73" s="39"/>
      <c r="DN73" s="39"/>
      <c r="DO73" s="39"/>
      <c r="DP73" s="39"/>
      <c r="DQ73" s="39"/>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9"/>
      <c r="BK74" s="39"/>
      <c r="BL74" s="39"/>
      <c r="BM74" s="39"/>
      <c r="BN74" s="39"/>
      <c r="BO74" s="39"/>
      <c r="BP74" s="39"/>
      <c r="BQ74" s="39"/>
      <c r="BR74" s="39"/>
      <c r="BS74" s="39"/>
      <c r="BT74" s="39"/>
      <c r="BU74" s="39"/>
      <c r="BV74" s="39"/>
      <c r="BW74" s="39"/>
      <c r="BX74" s="39"/>
      <c r="BY74" s="39"/>
      <c r="BZ74" s="39"/>
      <c r="CA74" s="39"/>
      <c r="CB74" s="39"/>
      <c r="CC74" s="39"/>
      <c r="CD74" s="39"/>
      <c r="CE74" s="39"/>
      <c r="CF74" s="39"/>
      <c r="CG74" s="39"/>
      <c r="CH74" s="39"/>
      <c r="CI74" s="39"/>
      <c r="CJ74" s="39"/>
      <c r="CK74" s="39"/>
      <c r="CL74" s="39"/>
      <c r="CM74" s="39"/>
      <c r="CN74" s="39"/>
      <c r="CO74" s="39"/>
      <c r="CP74" s="39"/>
      <c r="CQ74" s="39"/>
      <c r="CR74" s="39"/>
      <c r="CS74" s="39"/>
      <c r="CT74" s="39"/>
      <c r="CU74" s="39"/>
      <c r="CV74" s="39"/>
      <c r="CW74" s="39"/>
      <c r="CX74" s="39"/>
      <c r="CY74" s="39"/>
      <c r="CZ74" s="39"/>
      <c r="DA74" s="39"/>
      <c r="DB74" s="39"/>
      <c r="DC74" s="39"/>
      <c r="DD74" s="39"/>
      <c r="DE74" s="39"/>
      <c r="DF74" s="39"/>
      <c r="DG74" s="39"/>
      <c r="DH74" s="39"/>
      <c r="DI74" s="39"/>
      <c r="DJ74" s="39"/>
      <c r="DK74" s="39"/>
      <c r="DL74" s="39"/>
      <c r="DM74" s="39"/>
      <c r="DN74" s="39"/>
      <c r="DO74" s="39"/>
      <c r="DP74" s="39"/>
      <c r="DQ74" s="39"/>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9"/>
      <c r="BK75" s="39"/>
      <c r="BL75" s="39"/>
      <c r="BM75" s="39"/>
      <c r="BN75" s="39"/>
      <c r="BO75" s="39"/>
      <c r="BP75" s="39"/>
      <c r="BQ75" s="39"/>
      <c r="BR75" s="39"/>
      <c r="BS75" s="39"/>
      <c r="BT75" s="39"/>
      <c r="BU75" s="39"/>
      <c r="BV75" s="39"/>
      <c r="BW75" s="39"/>
      <c r="BX75" s="39"/>
      <c r="BY75" s="39"/>
      <c r="BZ75" s="39"/>
      <c r="CA75" s="39"/>
      <c r="CB75" s="39"/>
      <c r="CC75" s="39"/>
      <c r="CD75" s="39"/>
      <c r="CE75" s="39"/>
      <c r="CF75" s="39"/>
      <c r="CG75" s="39"/>
      <c r="CH75" s="39"/>
      <c r="CI75" s="39"/>
      <c r="CJ75" s="39"/>
      <c r="CK75" s="39"/>
      <c r="CL75" s="39"/>
      <c r="CM75" s="39"/>
      <c r="CN75" s="39"/>
      <c r="CO75" s="39"/>
      <c r="CP75" s="39"/>
      <c r="CQ75" s="39"/>
      <c r="CR75" s="39"/>
      <c r="CS75" s="39"/>
      <c r="CT75" s="39"/>
      <c r="CU75" s="39"/>
      <c r="CV75" s="39"/>
      <c r="CW75" s="39"/>
      <c r="CX75" s="39"/>
      <c r="CY75" s="39"/>
      <c r="CZ75" s="39"/>
      <c r="DA75" s="39"/>
      <c r="DB75" s="39"/>
      <c r="DC75" s="39"/>
      <c r="DD75" s="39"/>
      <c r="DE75" s="39"/>
      <c r="DF75" s="39"/>
      <c r="DG75" s="39"/>
      <c r="DH75" s="39"/>
      <c r="DI75" s="39"/>
      <c r="DJ75" s="39"/>
      <c r="DK75" s="39"/>
      <c r="DL75" s="39"/>
      <c r="DM75" s="39"/>
      <c r="DN75" s="39"/>
      <c r="DO75" s="39"/>
      <c r="DP75" s="39"/>
      <c r="DQ75" s="39"/>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9"/>
      <c r="BK76" s="39"/>
      <c r="BL76" s="39"/>
      <c r="BM76" s="39"/>
      <c r="BN76" s="39"/>
      <c r="BO76" s="39"/>
      <c r="BP76" s="39"/>
      <c r="BQ76" s="39"/>
      <c r="BR76" s="39"/>
      <c r="BS76" s="39"/>
      <c r="BT76" s="39"/>
      <c r="BU76" s="39"/>
      <c r="BV76" s="39"/>
      <c r="BW76" s="39"/>
      <c r="BX76" s="39"/>
      <c r="BY76" s="39"/>
      <c r="BZ76" s="39"/>
      <c r="CA76" s="39"/>
      <c r="CB76" s="39"/>
      <c r="CC76" s="39"/>
      <c r="CD76" s="39"/>
      <c r="CE76" s="39"/>
      <c r="CF76" s="39"/>
      <c r="CG76" s="39"/>
      <c r="CH76" s="39"/>
      <c r="CI76" s="39"/>
      <c r="CJ76" s="39"/>
      <c r="CK76" s="39"/>
      <c r="CL76" s="39"/>
      <c r="CM76" s="39"/>
      <c r="CN76" s="39"/>
      <c r="CO76" s="39"/>
      <c r="CP76" s="39"/>
      <c r="CQ76" s="39"/>
      <c r="CR76" s="39"/>
      <c r="CS76" s="39"/>
      <c r="CT76" s="39"/>
      <c r="CU76" s="39"/>
      <c r="CV76" s="39"/>
      <c r="CW76" s="39"/>
      <c r="CX76" s="39"/>
      <c r="CY76" s="39"/>
      <c r="CZ76" s="39"/>
      <c r="DA76" s="39"/>
      <c r="DB76" s="39"/>
      <c r="DC76" s="39"/>
      <c r="DD76" s="39"/>
      <c r="DE76" s="39"/>
      <c r="DF76" s="39"/>
      <c r="DG76" s="39"/>
      <c r="DH76" s="39"/>
      <c r="DI76" s="39"/>
      <c r="DJ76" s="39"/>
      <c r="DK76" s="39"/>
      <c r="DL76" s="39"/>
      <c r="DM76" s="39"/>
      <c r="DN76" s="39"/>
      <c r="DO76" s="39"/>
      <c r="DP76" s="39"/>
      <c r="DQ76" s="39"/>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9"/>
      <c r="BK78" s="39"/>
      <c r="BL78" s="39"/>
      <c r="BM78" s="39"/>
      <c r="BN78" s="39"/>
      <c r="BO78" s="39"/>
      <c r="BP78" s="39"/>
      <c r="BQ78" s="39"/>
      <c r="BR78" s="39"/>
      <c r="BS78" s="39"/>
      <c r="BT78" s="39"/>
      <c r="BU78" s="39"/>
      <c r="BV78" s="39"/>
      <c r="BW78" s="39"/>
      <c r="BX78" s="39"/>
      <c r="BY78" s="39"/>
      <c r="BZ78" s="39"/>
      <c r="CA78" s="39"/>
      <c r="CB78" s="39"/>
      <c r="CC78" s="39"/>
      <c r="CD78" s="39"/>
      <c r="CE78" s="39"/>
      <c r="CF78" s="39"/>
      <c r="CG78" s="39"/>
      <c r="CH78" s="39"/>
      <c r="CI78" s="39"/>
      <c r="CJ78" s="39"/>
      <c r="CK78" s="39"/>
      <c r="CL78" s="39"/>
      <c r="CM78" s="39"/>
      <c r="CN78" s="39"/>
      <c r="CO78" s="39"/>
      <c r="CP78" s="39"/>
      <c r="CQ78" s="39"/>
      <c r="CR78" s="39"/>
      <c r="CS78" s="39"/>
      <c r="CT78" s="39"/>
      <c r="CU78" s="39"/>
      <c r="CV78" s="39"/>
      <c r="CW78" s="39"/>
      <c r="CX78" s="39"/>
      <c r="CY78" s="39"/>
      <c r="CZ78" s="39"/>
      <c r="DA78" s="39"/>
      <c r="DB78" s="39"/>
      <c r="DC78" s="39"/>
      <c r="DD78" s="39"/>
      <c r="DE78" s="39"/>
      <c r="DF78" s="39"/>
      <c r="DG78" s="39"/>
      <c r="DH78" s="39"/>
      <c r="DI78" s="39"/>
      <c r="DJ78" s="39"/>
      <c r="DK78" s="39"/>
      <c r="DL78" s="39"/>
      <c r="DM78" s="39"/>
      <c r="DN78" s="39"/>
      <c r="DO78" s="39"/>
      <c r="DP78" s="39"/>
      <c r="DQ78" s="39"/>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9"/>
      <c r="BK79" s="39"/>
      <c r="BL79" s="39"/>
      <c r="BM79" s="39"/>
      <c r="BN79" s="39"/>
      <c r="BO79" s="39"/>
      <c r="BP79" s="39"/>
      <c r="BQ79" s="39"/>
      <c r="BR79" s="39"/>
      <c r="BS79" s="39"/>
      <c r="BT79" s="39"/>
      <c r="BU79" s="39"/>
      <c r="BV79" s="39"/>
      <c r="BW79" s="39"/>
      <c r="BX79" s="39"/>
      <c r="BY79" s="39"/>
      <c r="BZ79" s="39"/>
      <c r="CA79" s="39"/>
      <c r="CB79" s="39"/>
      <c r="CC79" s="39"/>
      <c r="CD79" s="39"/>
      <c r="CE79" s="39"/>
      <c r="CF79" s="39"/>
      <c r="CG79" s="39"/>
      <c r="CH79" s="39"/>
      <c r="CI79" s="39"/>
      <c r="CJ79" s="39"/>
      <c r="CK79" s="39"/>
      <c r="CL79" s="39"/>
      <c r="CM79" s="39"/>
      <c r="CN79" s="39"/>
      <c r="CO79" s="39"/>
      <c r="CP79" s="39"/>
      <c r="CQ79" s="39"/>
      <c r="CR79" s="39"/>
      <c r="CS79" s="39"/>
      <c r="CT79" s="39"/>
      <c r="CU79" s="39"/>
      <c r="CV79" s="39"/>
      <c r="CW79" s="39"/>
      <c r="CX79" s="39"/>
      <c r="CY79" s="39"/>
      <c r="CZ79" s="39"/>
      <c r="DA79" s="39"/>
      <c r="DB79" s="39"/>
      <c r="DC79" s="39"/>
      <c r="DD79" s="39"/>
      <c r="DE79" s="39"/>
      <c r="DF79" s="39"/>
      <c r="DG79" s="39"/>
      <c r="DH79" s="39"/>
      <c r="DI79" s="39"/>
      <c r="DJ79" s="39"/>
      <c r="DK79" s="39"/>
      <c r="DL79" s="39"/>
      <c r="DM79" s="39"/>
      <c r="DN79" s="39"/>
      <c r="DO79" s="39"/>
      <c r="DP79" s="39"/>
      <c r="DQ79" s="39"/>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9"/>
      <c r="BK80" s="39"/>
      <c r="BL80" s="39"/>
      <c r="BM80" s="39"/>
      <c r="BN80" s="39"/>
      <c r="BO80" s="39"/>
      <c r="BP80" s="39"/>
      <c r="BQ80" s="39"/>
      <c r="BR80" s="39"/>
      <c r="BS80" s="39"/>
      <c r="BT80" s="39"/>
      <c r="BU80" s="39"/>
      <c r="BV80" s="39"/>
      <c r="BW80" s="39"/>
      <c r="BX80" s="39"/>
      <c r="BY80" s="39"/>
      <c r="BZ80" s="39"/>
      <c r="CA80" s="39"/>
      <c r="CB80" s="39"/>
      <c r="CC80" s="39"/>
      <c r="CD80" s="39"/>
      <c r="CE80" s="39"/>
      <c r="CF80" s="39"/>
      <c r="CG80" s="39"/>
      <c r="CH80" s="39"/>
      <c r="CI80" s="39"/>
      <c r="CJ80" s="39"/>
      <c r="CK80" s="39"/>
      <c r="CL80" s="39"/>
      <c r="CM80" s="39"/>
      <c r="CN80" s="39"/>
      <c r="CO80" s="39"/>
      <c r="CP80" s="39"/>
      <c r="CQ80" s="39"/>
      <c r="CR80" s="39"/>
      <c r="CS80" s="39"/>
      <c r="CT80" s="39"/>
      <c r="CU80" s="39"/>
      <c r="CV80" s="39"/>
      <c r="CW80" s="39"/>
      <c r="CX80" s="39"/>
      <c r="CY80" s="39"/>
      <c r="CZ80" s="39"/>
      <c r="DA80" s="39"/>
      <c r="DB80" s="39"/>
      <c r="DC80" s="39"/>
      <c r="DD80" s="39"/>
      <c r="DE80" s="39"/>
      <c r="DF80" s="39"/>
      <c r="DG80" s="39"/>
      <c r="DH80" s="39"/>
      <c r="DI80" s="39"/>
      <c r="DJ80" s="39"/>
      <c r="DK80" s="39"/>
      <c r="DL80" s="39"/>
      <c r="DM80" s="39"/>
      <c r="DN80" s="39"/>
      <c r="DO80" s="39"/>
      <c r="DP80" s="39"/>
      <c r="DQ80" s="39"/>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9"/>
      <c r="BK81" s="39"/>
      <c r="BL81" s="39"/>
      <c r="BM81" s="39"/>
      <c r="BN81" s="39"/>
      <c r="BO81" s="39"/>
      <c r="BP81" s="39"/>
      <c r="BQ81" s="39"/>
      <c r="BR81" s="39"/>
      <c r="BS81" s="39"/>
      <c r="BT81" s="39"/>
      <c r="BU81" s="39"/>
      <c r="BV81" s="39"/>
      <c r="BW81" s="39"/>
      <c r="BX81" s="39"/>
      <c r="BY81" s="39"/>
      <c r="BZ81" s="39"/>
      <c r="CA81" s="39"/>
      <c r="CB81" s="39"/>
      <c r="CC81" s="39"/>
      <c r="CD81" s="39"/>
      <c r="CE81" s="39"/>
      <c r="CF81" s="39"/>
      <c r="CG81" s="39"/>
      <c r="CH81" s="39"/>
      <c r="CI81" s="39"/>
      <c r="CJ81" s="39"/>
      <c r="CK81" s="39"/>
      <c r="CL81" s="39"/>
      <c r="CM81" s="39"/>
      <c r="CN81" s="39"/>
      <c r="CO81" s="39"/>
      <c r="CP81" s="39"/>
      <c r="CQ81" s="39"/>
      <c r="CR81" s="39"/>
      <c r="CS81" s="39"/>
      <c r="CT81" s="39"/>
      <c r="CU81" s="39"/>
      <c r="CV81" s="39"/>
      <c r="CW81" s="39"/>
      <c r="CX81" s="39"/>
      <c r="CY81" s="39"/>
      <c r="CZ81" s="39"/>
      <c r="DA81" s="39"/>
      <c r="DB81" s="39"/>
      <c r="DC81" s="39"/>
      <c r="DD81" s="39"/>
      <c r="DE81" s="39"/>
      <c r="DF81" s="39"/>
      <c r="DG81" s="39"/>
      <c r="DH81" s="39"/>
      <c r="DI81" s="39"/>
      <c r="DJ81" s="39"/>
      <c r="DK81" s="39"/>
      <c r="DL81" s="39"/>
      <c r="DM81" s="39"/>
      <c r="DN81" s="39"/>
      <c r="DO81" s="39"/>
      <c r="DP81" s="39"/>
      <c r="DQ81" s="39"/>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9"/>
      <c r="BK82" s="39"/>
      <c r="BL82" s="39"/>
      <c r="BM82" s="39"/>
      <c r="BN82" s="39"/>
      <c r="BO82" s="39"/>
      <c r="BP82" s="39"/>
      <c r="BQ82" s="39"/>
      <c r="BR82" s="39"/>
      <c r="BS82" s="39"/>
      <c r="BT82" s="39"/>
      <c r="BU82" s="39"/>
      <c r="BV82" s="39"/>
      <c r="BW82" s="39"/>
      <c r="BX82" s="39"/>
      <c r="BY82" s="39"/>
      <c r="BZ82" s="39"/>
      <c r="CA82" s="39"/>
      <c r="CB82" s="39"/>
      <c r="CC82" s="39"/>
      <c r="CD82" s="39"/>
      <c r="CE82" s="39"/>
      <c r="CF82" s="39"/>
      <c r="CG82" s="39"/>
      <c r="CH82" s="39"/>
      <c r="CI82" s="39"/>
      <c r="CJ82" s="39"/>
      <c r="CK82" s="39"/>
      <c r="CL82" s="39"/>
      <c r="CM82" s="39"/>
      <c r="CN82" s="39"/>
      <c r="CO82" s="39"/>
      <c r="CP82" s="39"/>
      <c r="CQ82" s="39"/>
      <c r="CR82" s="39"/>
      <c r="CS82" s="39"/>
      <c r="CT82" s="39"/>
      <c r="CU82" s="39"/>
      <c r="CV82" s="39"/>
      <c r="CW82" s="39"/>
      <c r="CX82" s="39"/>
      <c r="CY82" s="39"/>
      <c r="CZ82" s="39"/>
      <c r="DA82" s="39"/>
      <c r="DB82" s="39"/>
      <c r="DC82" s="39"/>
      <c r="DD82" s="39"/>
      <c r="DE82" s="39"/>
      <c r="DF82" s="39"/>
      <c r="DG82" s="39"/>
      <c r="DH82" s="39"/>
      <c r="DI82" s="39"/>
      <c r="DJ82" s="39"/>
      <c r="DK82" s="39"/>
      <c r="DL82" s="39"/>
      <c r="DM82" s="39"/>
      <c r="DN82" s="39"/>
      <c r="DO82" s="39"/>
      <c r="DP82" s="39"/>
      <c r="DQ82" s="39"/>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9"/>
      <c r="BK83" s="39"/>
      <c r="BL83" s="39"/>
      <c r="BM83" s="39"/>
      <c r="BN83" s="39"/>
      <c r="BO83" s="39"/>
      <c r="BP83" s="39"/>
      <c r="BQ83" s="39"/>
      <c r="BR83" s="39"/>
      <c r="BS83" s="39"/>
      <c r="BT83" s="39"/>
      <c r="BU83" s="39"/>
      <c r="BV83" s="39"/>
      <c r="BW83" s="39"/>
      <c r="BX83" s="39"/>
      <c r="BY83" s="39"/>
      <c r="BZ83" s="39"/>
      <c r="CA83" s="39"/>
      <c r="CB83" s="39"/>
      <c r="CC83" s="39"/>
      <c r="CD83" s="39"/>
      <c r="CE83" s="39"/>
      <c r="CF83" s="39"/>
      <c r="CG83" s="39"/>
      <c r="CH83" s="39"/>
      <c r="CI83" s="39"/>
      <c r="CJ83" s="39"/>
      <c r="CK83" s="39"/>
      <c r="CL83" s="39"/>
      <c r="CM83" s="39"/>
      <c r="CN83" s="39"/>
      <c r="CO83" s="39"/>
      <c r="CP83" s="39"/>
      <c r="CQ83" s="39"/>
      <c r="CR83" s="39"/>
      <c r="CS83" s="39"/>
      <c r="CT83" s="39"/>
      <c r="CU83" s="39"/>
      <c r="CV83" s="39"/>
      <c r="CW83" s="39"/>
      <c r="CX83" s="39"/>
      <c r="CY83" s="39"/>
      <c r="CZ83" s="39"/>
      <c r="DA83" s="39"/>
      <c r="DB83" s="39"/>
      <c r="DC83" s="39"/>
      <c r="DD83" s="39"/>
      <c r="DE83" s="39"/>
      <c r="DF83" s="39"/>
      <c r="DG83" s="39"/>
      <c r="DH83" s="39"/>
      <c r="DI83" s="39"/>
      <c r="DJ83" s="39"/>
      <c r="DK83" s="39"/>
      <c r="DL83" s="39"/>
      <c r="DM83" s="39"/>
      <c r="DN83" s="39"/>
      <c r="DO83" s="39"/>
      <c r="DP83" s="39"/>
      <c r="DQ83" s="39"/>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9"/>
      <c r="BK84" s="39"/>
      <c r="BL84" s="39"/>
      <c r="BM84" s="39"/>
      <c r="BN84" s="39"/>
      <c r="BO84" s="39"/>
      <c r="BP84" s="39"/>
      <c r="BQ84" s="39"/>
      <c r="BR84" s="39"/>
      <c r="BS84" s="39"/>
      <c r="BT84" s="39"/>
      <c r="BU84" s="39"/>
      <c r="BV84" s="39"/>
      <c r="BW84" s="39"/>
      <c r="BX84" s="39"/>
      <c r="BY84" s="39"/>
      <c r="BZ84" s="39"/>
      <c r="CA84" s="39"/>
      <c r="CB84" s="39"/>
      <c r="CC84" s="39"/>
      <c r="CD84" s="39"/>
      <c r="CE84" s="39"/>
      <c r="CF84" s="39"/>
      <c r="CG84" s="39"/>
      <c r="CH84" s="39"/>
      <c r="CI84" s="39"/>
      <c r="CJ84" s="39"/>
      <c r="CK84" s="39"/>
      <c r="CL84" s="39"/>
      <c r="CM84" s="39"/>
      <c r="CN84" s="39"/>
      <c r="CO84" s="39"/>
      <c r="CP84" s="39"/>
      <c r="CQ84" s="39"/>
      <c r="CR84" s="39"/>
      <c r="CS84" s="39"/>
      <c r="CT84" s="39"/>
      <c r="CU84" s="39"/>
      <c r="CV84" s="39"/>
      <c r="CW84" s="39"/>
      <c r="CX84" s="39"/>
      <c r="CY84" s="39"/>
      <c r="CZ84" s="39"/>
      <c r="DA84" s="39"/>
      <c r="DB84" s="39"/>
      <c r="DC84" s="39"/>
      <c r="DD84" s="39"/>
      <c r="DE84" s="39"/>
      <c r="DF84" s="39"/>
      <c r="DG84" s="39"/>
      <c r="DH84" s="39"/>
      <c r="DI84" s="39"/>
      <c r="DJ84" s="39"/>
      <c r="DK84" s="39"/>
      <c r="DL84" s="39"/>
      <c r="DM84" s="39"/>
      <c r="DN84" s="39"/>
      <c r="DO84" s="39"/>
      <c r="DP84" s="39"/>
      <c r="DQ84" s="39"/>
    </row>
    <row r="85" spans="1:121" s="13" customFormat="1">
      <c r="BJ85" s="39"/>
      <c r="BK85" s="39"/>
      <c r="BL85" s="39"/>
      <c r="BM85" s="39"/>
      <c r="BN85" s="39"/>
      <c r="BO85" s="39"/>
      <c r="BP85" s="39"/>
      <c r="BQ85" s="39"/>
      <c r="BR85" s="39"/>
      <c r="BS85" s="39"/>
      <c r="BT85" s="39"/>
      <c r="BU85" s="39"/>
      <c r="BV85" s="39"/>
      <c r="BW85" s="39"/>
      <c r="BX85" s="39"/>
      <c r="BY85" s="39"/>
      <c r="BZ85" s="39"/>
      <c r="CA85" s="39"/>
      <c r="CB85" s="39"/>
      <c r="CC85" s="39"/>
      <c r="CD85" s="39"/>
      <c r="CE85" s="39"/>
      <c r="CF85" s="39"/>
      <c r="CG85" s="39"/>
      <c r="CH85" s="39"/>
      <c r="CI85" s="39"/>
      <c r="CJ85" s="39"/>
      <c r="CK85" s="39"/>
      <c r="CL85" s="39"/>
      <c r="CM85" s="39"/>
      <c r="CN85" s="39"/>
      <c r="CO85" s="39"/>
      <c r="CP85" s="39"/>
      <c r="CQ85" s="39"/>
      <c r="CR85" s="39"/>
      <c r="CS85" s="39"/>
      <c r="CT85" s="39"/>
      <c r="CU85" s="39"/>
      <c r="CV85" s="39"/>
      <c r="CW85" s="39"/>
      <c r="CX85" s="39"/>
      <c r="CY85" s="39"/>
      <c r="CZ85" s="39"/>
      <c r="DA85" s="39"/>
      <c r="DB85" s="39"/>
      <c r="DC85" s="39"/>
      <c r="DD85" s="39"/>
      <c r="DE85" s="39"/>
      <c r="DF85" s="39"/>
      <c r="DG85" s="39"/>
      <c r="DH85" s="39"/>
      <c r="DI85" s="39"/>
      <c r="DJ85" s="39"/>
      <c r="DK85" s="39"/>
      <c r="DL85" s="39"/>
      <c r="DM85" s="39"/>
      <c r="DN85" s="39"/>
      <c r="DO85" s="39"/>
      <c r="DP85" s="39"/>
      <c r="DQ85" s="39"/>
    </row>
    <row r="86" spans="1:121" s="13" customFormat="1">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row>
    <row r="87" spans="1:121" s="13" customFormat="1">
      <c r="BJ87" s="39"/>
      <c r="BK87" s="39"/>
      <c r="BL87" s="39"/>
      <c r="BM87" s="39"/>
      <c r="BN87" s="39"/>
      <c r="BO87" s="39"/>
      <c r="BP87" s="39"/>
      <c r="BQ87" s="39"/>
      <c r="BR87" s="39"/>
      <c r="BS87" s="39"/>
      <c r="BT87" s="39"/>
      <c r="BU87" s="39"/>
      <c r="BV87" s="39"/>
      <c r="BW87" s="39"/>
      <c r="BX87" s="39"/>
      <c r="BY87" s="39"/>
      <c r="BZ87" s="39"/>
      <c r="CA87" s="39"/>
      <c r="CB87" s="39"/>
      <c r="CC87" s="39"/>
      <c r="CD87" s="39"/>
      <c r="CE87" s="39"/>
      <c r="CF87" s="39"/>
      <c r="CG87" s="39"/>
      <c r="CH87" s="39"/>
      <c r="CI87" s="39"/>
      <c r="CJ87" s="39"/>
      <c r="CK87" s="39"/>
      <c r="CL87" s="39"/>
      <c r="CM87" s="39"/>
      <c r="CN87" s="39"/>
      <c r="CO87" s="39"/>
      <c r="CP87" s="39"/>
      <c r="CQ87" s="39"/>
      <c r="CR87" s="39"/>
      <c r="CS87" s="39"/>
      <c r="CT87" s="39"/>
      <c r="CU87" s="39"/>
      <c r="CV87" s="39"/>
      <c r="CW87" s="39"/>
      <c r="CX87" s="39"/>
      <c r="CY87" s="39"/>
      <c r="CZ87" s="39"/>
      <c r="DA87" s="39"/>
      <c r="DB87" s="39"/>
      <c r="DC87" s="39"/>
      <c r="DD87" s="39"/>
      <c r="DE87" s="39"/>
      <c r="DF87" s="39"/>
      <c r="DG87" s="39"/>
      <c r="DH87" s="39"/>
      <c r="DI87" s="39"/>
      <c r="DJ87" s="39"/>
      <c r="DK87" s="39"/>
      <c r="DL87" s="39"/>
      <c r="DM87" s="39"/>
      <c r="DN87" s="39"/>
      <c r="DO87" s="39"/>
      <c r="DP87" s="39"/>
      <c r="DQ87" s="39"/>
    </row>
    <row r="88" spans="1:121" s="13" customFormat="1">
      <c r="BJ88" s="39"/>
      <c r="BK88" s="39"/>
      <c r="BL88" s="39"/>
      <c r="BM88" s="39"/>
      <c r="BN88" s="39"/>
      <c r="BO88" s="39"/>
      <c r="BP88" s="39"/>
      <c r="BQ88" s="39"/>
      <c r="BR88" s="39"/>
      <c r="BS88" s="39"/>
      <c r="BT88" s="39"/>
      <c r="BU88" s="39"/>
      <c r="BV88" s="39"/>
      <c r="BW88" s="39"/>
      <c r="BX88" s="39"/>
      <c r="BY88" s="39"/>
      <c r="BZ88" s="39"/>
      <c r="CA88" s="39"/>
      <c r="CB88" s="39"/>
      <c r="CC88" s="39"/>
      <c r="CD88" s="39"/>
      <c r="CE88" s="39"/>
      <c r="CF88" s="39"/>
      <c r="CG88" s="39"/>
      <c r="CH88" s="39"/>
      <c r="CI88" s="39"/>
      <c r="CJ88" s="39"/>
      <c r="CK88" s="39"/>
      <c r="CL88" s="39"/>
      <c r="CM88" s="39"/>
      <c r="CN88" s="39"/>
      <c r="CO88" s="39"/>
      <c r="CP88" s="39"/>
      <c r="CQ88" s="39"/>
      <c r="CR88" s="39"/>
      <c r="CS88" s="39"/>
      <c r="CT88" s="39"/>
      <c r="CU88" s="39"/>
      <c r="CV88" s="39"/>
      <c r="CW88" s="39"/>
      <c r="CX88" s="39"/>
      <c r="CY88" s="39"/>
      <c r="CZ88" s="39"/>
      <c r="DA88" s="39"/>
      <c r="DB88" s="39"/>
      <c r="DC88" s="39"/>
      <c r="DD88" s="39"/>
      <c r="DE88" s="39"/>
      <c r="DF88" s="39"/>
      <c r="DG88" s="39"/>
      <c r="DH88" s="39"/>
      <c r="DI88" s="39"/>
      <c r="DJ88" s="39"/>
      <c r="DK88" s="39"/>
      <c r="DL88" s="39"/>
      <c r="DM88" s="39"/>
      <c r="DN88" s="39"/>
      <c r="DO88" s="39"/>
      <c r="DP88" s="39"/>
      <c r="DQ88" s="39"/>
    </row>
    <row r="89" spans="1:121" s="13" customFormat="1">
      <c r="BJ89" s="39"/>
      <c r="BK89" s="39"/>
      <c r="BL89" s="39"/>
      <c r="BM89" s="39"/>
      <c r="BN89" s="39"/>
      <c r="BO89" s="39"/>
      <c r="BP89" s="39"/>
      <c r="BQ89" s="39"/>
      <c r="BR89" s="39"/>
      <c r="BS89" s="39"/>
      <c r="BT89" s="39"/>
      <c r="BU89" s="39"/>
      <c r="BV89" s="39"/>
      <c r="BW89" s="39"/>
      <c r="BX89" s="39"/>
      <c r="BY89" s="39"/>
      <c r="BZ89" s="39"/>
      <c r="CA89" s="39"/>
      <c r="CB89" s="39"/>
      <c r="CC89" s="39"/>
      <c r="CD89" s="39"/>
      <c r="CE89" s="39"/>
      <c r="CF89" s="39"/>
      <c r="CG89" s="39"/>
      <c r="CH89" s="39"/>
      <c r="CI89" s="39"/>
      <c r="CJ89" s="39"/>
      <c r="CK89" s="39"/>
      <c r="CL89" s="39"/>
      <c r="CM89" s="39"/>
      <c r="CN89" s="39"/>
      <c r="CO89" s="39"/>
      <c r="CP89" s="39"/>
      <c r="CQ89" s="39"/>
      <c r="CR89" s="39"/>
      <c r="CS89" s="39"/>
      <c r="CT89" s="39"/>
      <c r="CU89" s="39"/>
      <c r="CV89" s="39"/>
      <c r="CW89" s="39"/>
      <c r="CX89" s="39"/>
      <c r="CY89" s="39"/>
      <c r="CZ89" s="39"/>
      <c r="DA89" s="39"/>
      <c r="DB89" s="39"/>
      <c r="DC89" s="39"/>
      <c r="DD89" s="39"/>
      <c r="DE89" s="39"/>
      <c r="DF89" s="39"/>
      <c r="DG89" s="39"/>
      <c r="DH89" s="39"/>
      <c r="DI89" s="39"/>
      <c r="DJ89" s="39"/>
      <c r="DK89" s="39"/>
      <c r="DL89" s="39"/>
      <c r="DM89" s="39"/>
      <c r="DN89" s="39"/>
      <c r="DO89" s="39"/>
      <c r="DP89" s="39"/>
      <c r="DQ89" s="39"/>
    </row>
    <row r="90" spans="1:121" s="13" customFormat="1">
      <c r="BJ90" s="39"/>
      <c r="BK90" s="39"/>
      <c r="BL90" s="39"/>
      <c r="BM90" s="39"/>
      <c r="BN90" s="39"/>
      <c r="BO90" s="39"/>
      <c r="BP90" s="39"/>
      <c r="BQ90" s="39"/>
      <c r="BR90" s="39"/>
      <c r="BS90" s="39"/>
      <c r="BT90" s="39"/>
      <c r="BU90" s="39"/>
      <c r="BV90" s="39"/>
      <c r="BW90" s="39"/>
      <c r="BX90" s="39"/>
      <c r="BY90" s="39"/>
      <c r="BZ90" s="39"/>
      <c r="CA90" s="39"/>
      <c r="CB90" s="39"/>
      <c r="CC90" s="39"/>
      <c r="CD90" s="39"/>
      <c r="CE90" s="39"/>
      <c r="CF90" s="39"/>
      <c r="CG90" s="39"/>
      <c r="CH90" s="39"/>
      <c r="CI90" s="39"/>
      <c r="CJ90" s="39"/>
      <c r="CK90" s="39"/>
      <c r="CL90" s="39"/>
      <c r="CM90" s="39"/>
      <c r="CN90" s="39"/>
      <c r="CO90" s="39"/>
      <c r="CP90" s="39"/>
      <c r="CQ90" s="39"/>
      <c r="CR90" s="39"/>
      <c r="CS90" s="39"/>
      <c r="CT90" s="39"/>
      <c r="CU90" s="39"/>
      <c r="CV90" s="39"/>
      <c r="CW90" s="39"/>
      <c r="CX90" s="39"/>
      <c r="CY90" s="39"/>
      <c r="CZ90" s="39"/>
      <c r="DA90" s="39"/>
      <c r="DB90" s="39"/>
      <c r="DC90" s="39"/>
      <c r="DD90" s="39"/>
      <c r="DE90" s="39"/>
      <c r="DF90" s="39"/>
      <c r="DG90" s="39"/>
      <c r="DH90" s="39"/>
      <c r="DI90" s="39"/>
      <c r="DJ90" s="39"/>
      <c r="DK90" s="39"/>
      <c r="DL90" s="39"/>
      <c r="DM90" s="39"/>
      <c r="DN90" s="39"/>
      <c r="DO90" s="39"/>
      <c r="DP90" s="39"/>
      <c r="DQ90" s="39"/>
    </row>
    <row r="91" spans="1:121" s="13" customFormat="1">
      <c r="BJ91" s="39"/>
      <c r="BK91" s="39"/>
      <c r="BL91" s="39"/>
      <c r="BM91" s="39"/>
      <c r="BN91" s="39"/>
      <c r="BO91" s="39"/>
      <c r="BP91" s="39"/>
      <c r="BQ91" s="39"/>
      <c r="BR91" s="39"/>
      <c r="BS91" s="39"/>
      <c r="BT91" s="39"/>
      <c r="BU91" s="39"/>
      <c r="BV91" s="39"/>
      <c r="BW91" s="39"/>
      <c r="BX91" s="39"/>
      <c r="BY91" s="39"/>
      <c r="BZ91" s="39"/>
      <c r="CA91" s="39"/>
      <c r="CB91" s="39"/>
      <c r="CC91" s="39"/>
      <c r="CD91" s="39"/>
      <c r="CE91" s="39"/>
      <c r="CF91" s="39"/>
      <c r="CG91" s="39"/>
      <c r="CH91" s="39"/>
      <c r="CI91" s="39"/>
      <c r="CJ91" s="39"/>
      <c r="CK91" s="39"/>
      <c r="CL91" s="39"/>
      <c r="CM91" s="39"/>
      <c r="CN91" s="39"/>
      <c r="CO91" s="39"/>
      <c r="CP91" s="39"/>
      <c r="CQ91" s="39"/>
      <c r="CR91" s="39"/>
      <c r="CS91" s="39"/>
      <c r="CT91" s="39"/>
      <c r="CU91" s="39"/>
      <c r="CV91" s="39"/>
      <c r="CW91" s="39"/>
      <c r="CX91" s="39"/>
      <c r="CY91" s="39"/>
      <c r="CZ91" s="39"/>
      <c r="DA91" s="39"/>
      <c r="DB91" s="39"/>
      <c r="DC91" s="39"/>
      <c r="DD91" s="39"/>
      <c r="DE91" s="39"/>
      <c r="DF91" s="39"/>
      <c r="DG91" s="39"/>
      <c r="DH91" s="39"/>
      <c r="DI91" s="39"/>
      <c r="DJ91" s="39"/>
      <c r="DK91" s="39"/>
      <c r="DL91" s="39"/>
      <c r="DM91" s="39"/>
      <c r="DN91" s="39"/>
      <c r="DO91" s="39"/>
      <c r="DP91" s="39"/>
      <c r="DQ91" s="39"/>
    </row>
    <row r="92" spans="1:121" s="13" customFormat="1">
      <c r="BJ92" s="39"/>
      <c r="BK92" s="39"/>
      <c r="BL92" s="39"/>
      <c r="BM92" s="39"/>
      <c r="BN92" s="39"/>
      <c r="BO92" s="39"/>
      <c r="BP92" s="39"/>
      <c r="BQ92" s="39"/>
      <c r="BR92" s="39"/>
      <c r="BS92" s="39"/>
      <c r="BT92" s="39"/>
      <c r="BU92" s="39"/>
      <c r="BV92" s="39"/>
      <c r="BW92" s="39"/>
      <c r="BX92" s="39"/>
      <c r="BY92" s="39"/>
      <c r="BZ92" s="39"/>
      <c r="CA92" s="39"/>
      <c r="CB92" s="39"/>
      <c r="CC92" s="39"/>
      <c r="CD92" s="39"/>
      <c r="CE92" s="39"/>
      <c r="CF92" s="39"/>
      <c r="CG92" s="39"/>
      <c r="CH92" s="39"/>
      <c r="CI92" s="39"/>
      <c r="CJ92" s="39"/>
      <c r="CK92" s="39"/>
      <c r="CL92" s="39"/>
      <c r="CM92" s="39"/>
      <c r="CN92" s="39"/>
      <c r="CO92" s="39"/>
      <c r="CP92" s="39"/>
      <c r="CQ92" s="39"/>
      <c r="CR92" s="39"/>
      <c r="CS92" s="39"/>
      <c r="CT92" s="39"/>
      <c r="CU92" s="39"/>
      <c r="CV92" s="39"/>
      <c r="CW92" s="39"/>
      <c r="CX92" s="39"/>
      <c r="CY92" s="39"/>
      <c r="CZ92" s="39"/>
      <c r="DA92" s="39"/>
      <c r="DB92" s="39"/>
      <c r="DC92" s="39"/>
      <c r="DD92" s="39"/>
      <c r="DE92" s="39"/>
      <c r="DF92" s="39"/>
      <c r="DG92" s="39"/>
      <c r="DH92" s="39"/>
      <c r="DI92" s="39"/>
      <c r="DJ92" s="39"/>
      <c r="DK92" s="39"/>
      <c r="DL92" s="39"/>
      <c r="DM92" s="39"/>
      <c r="DN92" s="39"/>
      <c r="DO92" s="39"/>
      <c r="DP92" s="39"/>
      <c r="DQ92" s="39"/>
    </row>
    <row r="93" spans="1:121" s="13" customFormat="1">
      <c r="BJ93" s="39"/>
      <c r="BK93" s="39"/>
      <c r="BL93" s="39"/>
      <c r="BM93" s="39"/>
      <c r="BN93" s="39"/>
      <c r="BO93" s="39"/>
      <c r="BP93" s="39"/>
      <c r="BQ93" s="39"/>
      <c r="BR93" s="39"/>
      <c r="BS93" s="39"/>
      <c r="BT93" s="39"/>
      <c r="BU93" s="39"/>
      <c r="BV93" s="39"/>
      <c r="BW93" s="39"/>
      <c r="BX93" s="39"/>
      <c r="BY93" s="39"/>
      <c r="BZ93" s="39"/>
      <c r="CA93" s="39"/>
      <c r="CB93" s="39"/>
      <c r="CC93" s="39"/>
      <c r="CD93" s="39"/>
      <c r="CE93" s="39"/>
      <c r="CF93" s="39"/>
      <c r="CG93" s="39"/>
      <c r="CH93" s="39"/>
      <c r="CI93" s="39"/>
      <c r="CJ93" s="39"/>
      <c r="CK93" s="39"/>
      <c r="CL93" s="39"/>
      <c r="CM93" s="39"/>
      <c r="CN93" s="39"/>
      <c r="CO93" s="39"/>
      <c r="CP93" s="39"/>
      <c r="CQ93" s="39"/>
      <c r="CR93" s="39"/>
      <c r="CS93" s="39"/>
      <c r="CT93" s="39"/>
      <c r="CU93" s="39"/>
      <c r="CV93" s="39"/>
      <c r="CW93" s="39"/>
      <c r="CX93" s="39"/>
      <c r="CY93" s="39"/>
      <c r="CZ93" s="39"/>
      <c r="DA93" s="39"/>
      <c r="DB93" s="39"/>
      <c r="DC93" s="39"/>
      <c r="DD93" s="39"/>
      <c r="DE93" s="39"/>
      <c r="DF93" s="39"/>
      <c r="DG93" s="39"/>
      <c r="DH93" s="39"/>
      <c r="DI93" s="39"/>
      <c r="DJ93" s="39"/>
      <c r="DK93" s="39"/>
      <c r="DL93" s="39"/>
      <c r="DM93" s="39"/>
      <c r="DN93" s="39"/>
      <c r="DO93" s="39"/>
      <c r="DP93" s="39"/>
      <c r="DQ93" s="39"/>
    </row>
    <row r="94" spans="1:121" s="13" customFormat="1">
      <c r="BJ94" s="39"/>
      <c r="BK94" s="39"/>
      <c r="BL94" s="39"/>
      <c r="BM94" s="39"/>
      <c r="BN94" s="39"/>
      <c r="BO94" s="39"/>
      <c r="BP94" s="39"/>
      <c r="BQ94" s="39"/>
      <c r="BR94" s="39"/>
      <c r="BS94" s="39"/>
      <c r="BT94" s="39"/>
      <c r="BU94" s="39"/>
      <c r="BV94" s="39"/>
      <c r="BW94" s="39"/>
      <c r="BX94" s="39"/>
      <c r="BY94" s="39"/>
      <c r="BZ94" s="39"/>
      <c r="CA94" s="39"/>
      <c r="CB94" s="39"/>
      <c r="CC94" s="39"/>
      <c r="CD94" s="39"/>
      <c r="CE94" s="39"/>
      <c r="CF94" s="39"/>
      <c r="CG94" s="39"/>
      <c r="CH94" s="39"/>
      <c r="CI94" s="39"/>
      <c r="CJ94" s="39"/>
      <c r="CK94" s="39"/>
      <c r="CL94" s="39"/>
      <c r="CM94" s="39"/>
      <c r="CN94" s="39"/>
      <c r="CO94" s="39"/>
      <c r="CP94" s="39"/>
      <c r="CQ94" s="39"/>
      <c r="CR94" s="39"/>
      <c r="CS94" s="39"/>
      <c r="CT94" s="39"/>
      <c r="CU94" s="39"/>
      <c r="CV94" s="39"/>
      <c r="CW94" s="39"/>
      <c r="CX94" s="39"/>
      <c r="CY94" s="39"/>
      <c r="CZ94" s="39"/>
      <c r="DA94" s="39"/>
      <c r="DB94" s="39"/>
      <c r="DC94" s="39"/>
      <c r="DD94" s="39"/>
      <c r="DE94" s="39"/>
      <c r="DF94" s="39"/>
      <c r="DG94" s="39"/>
      <c r="DH94" s="39"/>
      <c r="DI94" s="39"/>
      <c r="DJ94" s="39"/>
      <c r="DK94" s="39"/>
      <c r="DL94" s="39"/>
      <c r="DM94" s="39"/>
      <c r="DN94" s="39"/>
      <c r="DO94" s="39"/>
      <c r="DP94" s="39"/>
      <c r="DQ94" s="39"/>
    </row>
    <row r="95" spans="1:121" s="13" customFormat="1">
      <c r="BJ95" s="39"/>
      <c r="BK95" s="39"/>
      <c r="BL95" s="39"/>
      <c r="BM95" s="39"/>
      <c r="BN95" s="39"/>
      <c r="BO95" s="39"/>
      <c r="BP95" s="39"/>
      <c r="BQ95" s="39"/>
      <c r="BR95" s="39"/>
      <c r="BS95" s="39"/>
      <c r="BT95" s="39"/>
      <c r="BU95" s="39"/>
      <c r="BV95" s="39"/>
      <c r="BW95" s="39"/>
      <c r="BX95" s="39"/>
      <c r="BY95" s="39"/>
      <c r="BZ95" s="39"/>
      <c r="CA95" s="39"/>
      <c r="CB95" s="39"/>
      <c r="CC95" s="39"/>
      <c r="CD95" s="39"/>
      <c r="CE95" s="39"/>
      <c r="CF95" s="39"/>
      <c r="CG95" s="39"/>
      <c r="CH95" s="39"/>
      <c r="CI95" s="39"/>
      <c r="CJ95" s="39"/>
      <c r="CK95" s="39"/>
      <c r="CL95" s="39"/>
      <c r="CM95" s="39"/>
      <c r="CN95" s="39"/>
      <c r="CO95" s="39"/>
      <c r="CP95" s="39"/>
      <c r="CQ95" s="39"/>
      <c r="CR95" s="39"/>
      <c r="CS95" s="39"/>
      <c r="CT95" s="39"/>
      <c r="CU95" s="39"/>
      <c r="CV95" s="39"/>
      <c r="CW95" s="39"/>
      <c r="CX95" s="39"/>
      <c r="CY95" s="39"/>
      <c r="CZ95" s="39"/>
      <c r="DA95" s="39"/>
      <c r="DB95" s="39"/>
      <c r="DC95" s="39"/>
      <c r="DD95" s="39"/>
      <c r="DE95" s="39"/>
      <c r="DF95" s="39"/>
      <c r="DG95" s="39"/>
      <c r="DH95" s="39"/>
      <c r="DI95" s="39"/>
      <c r="DJ95" s="39"/>
      <c r="DK95" s="39"/>
      <c r="DL95" s="39"/>
      <c r="DM95" s="39"/>
      <c r="DN95" s="39"/>
      <c r="DO95" s="39"/>
      <c r="DP95" s="39"/>
      <c r="DQ95" s="39"/>
    </row>
    <row r="96" spans="1:121" s="13" customFormat="1">
      <c r="BJ96" s="39"/>
      <c r="BK96" s="39"/>
      <c r="BL96" s="39"/>
      <c r="BM96" s="39"/>
      <c r="BN96" s="39"/>
      <c r="BO96" s="39"/>
      <c r="BP96" s="39"/>
      <c r="BQ96" s="39"/>
      <c r="BR96" s="39"/>
      <c r="BS96" s="39"/>
      <c r="BT96" s="39"/>
      <c r="BU96" s="39"/>
      <c r="BV96" s="39"/>
      <c r="BW96" s="39"/>
      <c r="BX96" s="39"/>
      <c r="BY96" s="39"/>
      <c r="BZ96" s="39"/>
      <c r="CA96" s="39"/>
      <c r="CB96" s="39"/>
      <c r="CC96" s="39"/>
      <c r="CD96" s="39"/>
      <c r="CE96" s="39"/>
      <c r="CF96" s="39"/>
      <c r="CG96" s="39"/>
      <c r="CH96" s="39"/>
      <c r="CI96" s="39"/>
      <c r="CJ96" s="39"/>
      <c r="CK96" s="39"/>
      <c r="CL96" s="39"/>
      <c r="CM96" s="39"/>
      <c r="CN96" s="39"/>
      <c r="CO96" s="39"/>
      <c r="CP96" s="39"/>
      <c r="CQ96" s="39"/>
      <c r="CR96" s="39"/>
      <c r="CS96" s="39"/>
      <c r="CT96" s="39"/>
      <c r="CU96" s="39"/>
      <c r="CV96" s="39"/>
      <c r="CW96" s="39"/>
      <c r="CX96" s="39"/>
      <c r="CY96" s="39"/>
      <c r="CZ96" s="39"/>
      <c r="DA96" s="39"/>
      <c r="DB96" s="39"/>
      <c r="DC96" s="39"/>
      <c r="DD96" s="39"/>
      <c r="DE96" s="39"/>
      <c r="DF96" s="39"/>
      <c r="DG96" s="39"/>
      <c r="DH96" s="39"/>
      <c r="DI96" s="39"/>
      <c r="DJ96" s="39"/>
      <c r="DK96" s="39"/>
      <c r="DL96" s="39"/>
      <c r="DM96" s="39"/>
      <c r="DN96" s="39"/>
      <c r="DO96" s="39"/>
      <c r="DP96" s="39"/>
      <c r="DQ96" s="39"/>
    </row>
    <row r="97" spans="1:121" s="13" customFormat="1">
      <c r="BJ97" s="39"/>
      <c r="BK97" s="39"/>
      <c r="BL97" s="39"/>
      <c r="BM97" s="39"/>
      <c r="BN97" s="39"/>
      <c r="BO97" s="39"/>
      <c r="BP97" s="39"/>
      <c r="BQ97" s="39"/>
      <c r="BR97" s="39"/>
      <c r="BS97" s="39"/>
      <c r="BT97" s="39"/>
      <c r="BU97" s="39"/>
      <c r="BV97" s="39"/>
      <c r="BW97" s="39"/>
      <c r="BX97" s="39"/>
      <c r="BY97" s="39"/>
      <c r="BZ97" s="39"/>
      <c r="CA97" s="39"/>
      <c r="CB97" s="39"/>
      <c r="CC97" s="39"/>
      <c r="CD97" s="39"/>
      <c r="CE97" s="39"/>
      <c r="CF97" s="39"/>
      <c r="CG97" s="39"/>
      <c r="CH97" s="39"/>
      <c r="CI97" s="39"/>
      <c r="CJ97" s="39"/>
      <c r="CK97" s="39"/>
      <c r="CL97" s="39"/>
      <c r="CM97" s="39"/>
      <c r="CN97" s="39"/>
      <c r="CO97" s="39"/>
      <c r="CP97" s="39"/>
      <c r="CQ97" s="39"/>
      <c r="CR97" s="39"/>
      <c r="CS97" s="39"/>
      <c r="CT97" s="39"/>
      <c r="CU97" s="39"/>
      <c r="CV97" s="39"/>
      <c r="CW97" s="39"/>
      <c r="CX97" s="39"/>
      <c r="CY97" s="39"/>
      <c r="CZ97" s="39"/>
      <c r="DA97" s="39"/>
      <c r="DB97" s="39"/>
      <c r="DC97" s="39"/>
      <c r="DD97" s="39"/>
      <c r="DE97" s="39"/>
      <c r="DF97" s="39"/>
      <c r="DG97" s="39"/>
      <c r="DH97" s="39"/>
      <c r="DI97" s="39"/>
      <c r="DJ97" s="39"/>
      <c r="DK97" s="39"/>
      <c r="DL97" s="39"/>
      <c r="DM97" s="39"/>
      <c r="DN97" s="39"/>
      <c r="DO97" s="39"/>
      <c r="DP97" s="39"/>
      <c r="DQ97" s="39"/>
    </row>
    <row r="98" spans="1:121" s="13" customFormat="1">
      <c r="BJ98" s="39"/>
      <c r="BK98" s="39"/>
      <c r="BL98" s="39"/>
      <c r="BM98" s="39"/>
      <c r="BN98" s="39"/>
      <c r="BO98" s="39"/>
      <c r="BP98" s="39"/>
      <c r="BQ98" s="39"/>
      <c r="BR98" s="39"/>
      <c r="BS98" s="39"/>
      <c r="BT98" s="39"/>
      <c r="BU98" s="39"/>
      <c r="BV98" s="39"/>
      <c r="BW98" s="39"/>
      <c r="BX98" s="39"/>
      <c r="BY98" s="39"/>
      <c r="BZ98" s="39"/>
      <c r="CA98" s="39"/>
      <c r="CB98" s="39"/>
      <c r="CC98" s="39"/>
      <c r="CD98" s="39"/>
      <c r="CE98" s="39"/>
      <c r="CF98" s="39"/>
      <c r="CG98" s="39"/>
      <c r="CH98" s="39"/>
      <c r="CI98" s="39"/>
      <c r="CJ98" s="39"/>
      <c r="CK98" s="39"/>
      <c r="CL98" s="39"/>
      <c r="CM98" s="39"/>
      <c r="CN98" s="39"/>
      <c r="CO98" s="39"/>
      <c r="CP98" s="39"/>
      <c r="CQ98" s="39"/>
      <c r="CR98" s="39"/>
      <c r="CS98" s="39"/>
      <c r="CT98" s="39"/>
      <c r="CU98" s="39"/>
      <c r="CV98" s="39"/>
      <c r="CW98" s="39"/>
      <c r="CX98" s="39"/>
      <c r="CY98" s="39"/>
      <c r="CZ98" s="39"/>
      <c r="DA98" s="39"/>
      <c r="DB98" s="39"/>
      <c r="DC98" s="39"/>
      <c r="DD98" s="39"/>
      <c r="DE98" s="39"/>
      <c r="DF98" s="39"/>
      <c r="DG98" s="39"/>
      <c r="DH98" s="39"/>
      <c r="DI98" s="39"/>
      <c r="DJ98" s="39"/>
      <c r="DK98" s="39"/>
      <c r="DL98" s="39"/>
      <c r="DM98" s="39"/>
      <c r="DN98" s="39"/>
      <c r="DO98" s="39"/>
      <c r="DP98" s="39"/>
      <c r="DQ98" s="39"/>
    </row>
    <row r="99" spans="1:121" s="13" customFormat="1">
      <c r="BJ99" s="39"/>
      <c r="BK99" s="39"/>
      <c r="BL99" s="39"/>
      <c r="BM99" s="39"/>
      <c r="BN99" s="39"/>
      <c r="BO99" s="39"/>
      <c r="BP99" s="39"/>
      <c r="BQ99" s="39"/>
      <c r="BR99" s="39"/>
      <c r="BS99" s="39"/>
      <c r="BT99" s="39"/>
      <c r="BU99" s="39"/>
      <c r="BV99" s="39"/>
      <c r="BW99" s="39"/>
      <c r="BX99" s="39"/>
      <c r="BY99" s="39"/>
      <c r="BZ99" s="39"/>
      <c r="CA99" s="39"/>
      <c r="CB99" s="39"/>
      <c r="CC99" s="39"/>
      <c r="CD99" s="39"/>
      <c r="CE99" s="39"/>
      <c r="CF99" s="39"/>
      <c r="CG99" s="39"/>
      <c r="CH99" s="39"/>
      <c r="CI99" s="39"/>
      <c r="CJ99" s="39"/>
      <c r="CK99" s="39"/>
      <c r="CL99" s="39"/>
      <c r="CM99" s="39"/>
      <c r="CN99" s="39"/>
      <c r="CO99" s="39"/>
      <c r="CP99" s="39"/>
      <c r="CQ99" s="39"/>
      <c r="CR99" s="39"/>
      <c r="CS99" s="39"/>
      <c r="CT99" s="39"/>
      <c r="CU99" s="39"/>
      <c r="CV99" s="39"/>
      <c r="CW99" s="39"/>
      <c r="CX99" s="39"/>
      <c r="CY99" s="39"/>
      <c r="CZ99" s="39"/>
      <c r="DA99" s="39"/>
      <c r="DB99" s="39"/>
      <c r="DC99" s="39"/>
      <c r="DD99" s="39"/>
      <c r="DE99" s="39"/>
      <c r="DF99" s="39"/>
      <c r="DG99" s="39"/>
      <c r="DH99" s="39"/>
      <c r="DI99" s="39"/>
      <c r="DJ99" s="39"/>
      <c r="DK99" s="39"/>
      <c r="DL99" s="39"/>
      <c r="DM99" s="39"/>
      <c r="DN99" s="39"/>
      <c r="DO99" s="39"/>
      <c r="DP99" s="39"/>
      <c r="DQ99" s="39"/>
    </row>
    <row r="100" spans="1:121" s="13" customFormat="1">
      <c r="BJ100" s="39"/>
      <c r="BK100" s="39"/>
      <c r="BL100" s="39"/>
      <c r="BM100" s="39"/>
      <c r="BN100" s="39"/>
      <c r="BO100" s="39"/>
      <c r="BP100" s="39"/>
      <c r="BQ100" s="39"/>
      <c r="BR100" s="39"/>
      <c r="BS100" s="39"/>
      <c r="BT100" s="39"/>
      <c r="BU100" s="39"/>
      <c r="BV100" s="39"/>
      <c r="BW100" s="39"/>
      <c r="BX100" s="39"/>
      <c r="BY100" s="39"/>
      <c r="BZ100" s="39"/>
      <c r="CA100" s="39"/>
      <c r="CB100" s="39"/>
      <c r="CC100" s="39"/>
      <c r="CD100" s="39"/>
      <c r="CE100" s="39"/>
      <c r="CF100" s="39"/>
      <c r="CG100" s="39"/>
      <c r="CH100" s="39"/>
      <c r="CI100" s="39"/>
      <c r="CJ100" s="39"/>
      <c r="CK100" s="39"/>
      <c r="CL100" s="39"/>
      <c r="CM100" s="39"/>
      <c r="CN100" s="39"/>
      <c r="CO100" s="39"/>
      <c r="CP100" s="39"/>
      <c r="CQ100" s="39"/>
      <c r="CR100" s="39"/>
      <c r="CS100" s="39"/>
      <c r="CT100" s="39"/>
      <c r="CU100" s="39"/>
      <c r="CV100" s="39"/>
      <c r="CW100" s="39"/>
      <c r="CX100" s="39"/>
      <c r="CY100" s="39"/>
      <c r="CZ100" s="39"/>
      <c r="DA100" s="39"/>
      <c r="DB100" s="39"/>
      <c r="DC100" s="39"/>
      <c r="DD100" s="39"/>
      <c r="DE100" s="39"/>
      <c r="DF100" s="39"/>
      <c r="DG100" s="39"/>
      <c r="DH100" s="39"/>
      <c r="DI100" s="39"/>
      <c r="DJ100" s="39"/>
      <c r="DK100" s="39"/>
      <c r="DL100" s="39"/>
      <c r="DM100" s="39"/>
      <c r="DN100" s="39"/>
      <c r="DO100" s="39"/>
      <c r="DP100" s="39"/>
      <c r="DQ100" s="39"/>
    </row>
    <row r="101" spans="1:121" s="13" customFormat="1">
      <c r="BJ101" s="39"/>
      <c r="BK101" s="39"/>
      <c r="BL101" s="39"/>
      <c r="BM101" s="39"/>
      <c r="BN101" s="39"/>
      <c r="BO101" s="39"/>
      <c r="BP101" s="39"/>
      <c r="BQ101" s="39"/>
      <c r="BR101" s="39"/>
      <c r="BS101" s="39"/>
      <c r="BT101" s="39"/>
      <c r="BU101" s="39"/>
      <c r="BV101" s="39"/>
      <c r="BW101" s="39"/>
      <c r="BX101" s="39"/>
      <c r="BY101" s="39"/>
      <c r="BZ101" s="39"/>
      <c r="CA101" s="39"/>
      <c r="CB101" s="39"/>
      <c r="CC101" s="39"/>
      <c r="CD101" s="39"/>
      <c r="CE101" s="39"/>
      <c r="CF101" s="39"/>
      <c r="CG101" s="39"/>
      <c r="CH101" s="39"/>
      <c r="CI101" s="39"/>
      <c r="CJ101" s="39"/>
      <c r="CK101" s="39"/>
      <c r="CL101" s="39"/>
      <c r="CM101" s="39"/>
      <c r="CN101" s="39"/>
      <c r="CO101" s="39"/>
      <c r="CP101" s="39"/>
      <c r="CQ101" s="39"/>
      <c r="CR101" s="39"/>
      <c r="CS101" s="39"/>
      <c r="CT101" s="39"/>
      <c r="CU101" s="39"/>
      <c r="CV101" s="39"/>
      <c r="CW101" s="39"/>
      <c r="CX101" s="39"/>
      <c r="CY101" s="39"/>
      <c r="CZ101" s="39"/>
      <c r="DA101" s="39"/>
      <c r="DB101" s="39"/>
      <c r="DC101" s="39"/>
      <c r="DD101" s="39"/>
      <c r="DE101" s="39"/>
      <c r="DF101" s="39"/>
      <c r="DG101" s="39"/>
      <c r="DH101" s="39"/>
      <c r="DI101" s="39"/>
      <c r="DJ101" s="39"/>
      <c r="DK101" s="39"/>
      <c r="DL101" s="39"/>
      <c r="DM101" s="39"/>
      <c r="DN101" s="39"/>
      <c r="DO101" s="39"/>
      <c r="DP101" s="39"/>
      <c r="DQ101" s="39"/>
    </row>
    <row r="102" spans="1:121" s="13" customFormat="1">
      <c r="BJ102" s="39"/>
      <c r="BK102" s="39"/>
      <c r="BL102" s="39"/>
      <c r="BM102" s="39"/>
      <c r="BN102" s="39"/>
      <c r="BO102" s="39"/>
      <c r="BP102" s="39"/>
      <c r="BQ102" s="39"/>
      <c r="BR102" s="39"/>
      <c r="BS102" s="39"/>
      <c r="BT102" s="39"/>
      <c r="BU102" s="39"/>
      <c r="BV102" s="39"/>
      <c r="BW102" s="39"/>
      <c r="BX102" s="39"/>
      <c r="BY102" s="39"/>
      <c r="BZ102" s="39"/>
      <c r="CA102" s="39"/>
      <c r="CB102" s="39"/>
      <c r="CC102" s="39"/>
      <c r="CD102" s="39"/>
      <c r="CE102" s="39"/>
      <c r="CF102" s="39"/>
      <c r="CG102" s="39"/>
      <c r="CH102" s="39"/>
      <c r="CI102" s="39"/>
      <c r="CJ102" s="39"/>
      <c r="CK102" s="39"/>
      <c r="CL102" s="39"/>
      <c r="CM102" s="39"/>
      <c r="CN102" s="39"/>
      <c r="CO102" s="39"/>
      <c r="CP102" s="39"/>
      <c r="CQ102" s="39"/>
      <c r="CR102" s="39"/>
      <c r="CS102" s="39"/>
      <c r="CT102" s="39"/>
      <c r="CU102" s="39"/>
      <c r="CV102" s="39"/>
      <c r="CW102" s="39"/>
      <c r="CX102" s="39"/>
      <c r="CY102" s="39"/>
      <c r="CZ102" s="39"/>
      <c r="DA102" s="39"/>
      <c r="DB102" s="39"/>
      <c r="DC102" s="39"/>
      <c r="DD102" s="39"/>
      <c r="DE102" s="39"/>
      <c r="DF102" s="39"/>
      <c r="DG102" s="39"/>
      <c r="DH102" s="39"/>
      <c r="DI102" s="39"/>
      <c r="DJ102" s="39"/>
      <c r="DK102" s="39"/>
      <c r="DL102" s="39"/>
      <c r="DM102" s="39"/>
      <c r="DN102" s="39"/>
      <c r="DO102" s="39"/>
      <c r="DP102" s="39"/>
      <c r="DQ102" s="39"/>
    </row>
    <row r="103" spans="1:121" s="13" customFormat="1">
      <c r="BJ103" s="39"/>
      <c r="BK103" s="39"/>
      <c r="BL103" s="39"/>
      <c r="BM103" s="39"/>
      <c r="BN103" s="39"/>
      <c r="BO103" s="39"/>
      <c r="BP103" s="39"/>
      <c r="BQ103" s="39"/>
      <c r="BR103" s="39"/>
      <c r="BS103" s="39"/>
      <c r="BT103" s="39"/>
      <c r="BU103" s="39"/>
      <c r="BV103" s="39"/>
      <c r="BW103" s="39"/>
      <c r="BX103" s="39"/>
      <c r="BY103" s="39"/>
      <c r="BZ103" s="39"/>
      <c r="CA103" s="39"/>
      <c r="CB103" s="39"/>
      <c r="CC103" s="39"/>
      <c r="CD103" s="39"/>
      <c r="CE103" s="39"/>
      <c r="CF103" s="39"/>
      <c r="CG103" s="39"/>
      <c r="CH103" s="39"/>
      <c r="CI103" s="39"/>
      <c r="CJ103" s="39"/>
      <c r="CK103" s="39"/>
      <c r="CL103" s="39"/>
      <c r="CM103" s="39"/>
      <c r="CN103" s="39"/>
      <c r="CO103" s="39"/>
      <c r="CP103" s="39"/>
      <c r="CQ103" s="39"/>
      <c r="CR103" s="39"/>
      <c r="CS103" s="39"/>
      <c r="CT103" s="39"/>
      <c r="CU103" s="39"/>
      <c r="CV103" s="39"/>
      <c r="CW103" s="39"/>
      <c r="CX103" s="39"/>
      <c r="CY103" s="39"/>
      <c r="CZ103" s="39"/>
      <c r="DA103" s="39"/>
      <c r="DB103" s="39"/>
      <c r="DC103" s="39"/>
      <c r="DD103" s="39"/>
      <c r="DE103" s="39"/>
      <c r="DF103" s="39"/>
      <c r="DG103" s="39"/>
      <c r="DH103" s="39"/>
      <c r="DI103" s="39"/>
      <c r="DJ103" s="39"/>
      <c r="DK103" s="39"/>
      <c r="DL103" s="39"/>
      <c r="DM103" s="39"/>
      <c r="DN103" s="39"/>
      <c r="DO103" s="39"/>
      <c r="DP103" s="39"/>
      <c r="DQ103" s="39"/>
    </row>
    <row r="104" spans="1:121" s="13" customFormat="1">
      <c r="BJ104" s="39"/>
      <c r="BK104" s="39"/>
      <c r="BL104" s="39"/>
      <c r="BM104" s="39"/>
      <c r="BN104" s="39"/>
      <c r="BO104" s="39"/>
      <c r="BP104" s="39"/>
      <c r="BQ104" s="39"/>
      <c r="BR104" s="39"/>
      <c r="BS104" s="39"/>
      <c r="BT104" s="39"/>
      <c r="BU104" s="39"/>
      <c r="BV104" s="39"/>
      <c r="BW104" s="39"/>
      <c r="BX104" s="39"/>
      <c r="BY104" s="39"/>
      <c r="BZ104" s="39"/>
      <c r="CA104" s="39"/>
      <c r="CB104" s="39"/>
      <c r="CC104" s="39"/>
      <c r="CD104" s="39"/>
      <c r="CE104" s="39"/>
      <c r="CF104" s="39"/>
      <c r="CG104" s="39"/>
      <c r="CH104" s="39"/>
      <c r="CI104" s="39"/>
      <c r="CJ104" s="39"/>
      <c r="CK104" s="39"/>
      <c r="CL104" s="39"/>
      <c r="CM104" s="39"/>
      <c r="CN104" s="39"/>
      <c r="CO104" s="39"/>
      <c r="CP104" s="39"/>
      <c r="CQ104" s="39"/>
      <c r="CR104" s="39"/>
      <c r="CS104" s="39"/>
      <c r="CT104" s="39"/>
      <c r="CU104" s="39"/>
      <c r="CV104" s="39"/>
      <c r="CW104" s="39"/>
      <c r="CX104" s="39"/>
      <c r="CY104" s="39"/>
      <c r="CZ104" s="39"/>
      <c r="DA104" s="39"/>
      <c r="DB104" s="39"/>
      <c r="DC104" s="39"/>
      <c r="DD104" s="39"/>
      <c r="DE104" s="39"/>
      <c r="DF104" s="39"/>
      <c r="DG104" s="39"/>
      <c r="DH104" s="39"/>
      <c r="DI104" s="39"/>
      <c r="DJ104" s="39"/>
      <c r="DK104" s="39"/>
      <c r="DL104" s="39"/>
      <c r="DM104" s="39"/>
      <c r="DN104" s="39"/>
      <c r="DO104" s="39"/>
      <c r="DP104" s="39"/>
      <c r="DQ104" s="39"/>
    </row>
    <row r="105" spans="1:121" s="13" customFormat="1">
      <c r="A105" s="13" t="str">
        <f>"Active Error Rate (Monthly Cumulative %), FFY "&amp;A111</f>
        <v>Active Error Rate (Monthly Cumulative %), FFY 2017</v>
      </c>
      <c r="F105" s="13" t="str">
        <f>IF(F106=0,""," - "&amp;F106)</f>
        <v/>
      </c>
      <c r="BJ105" s="39"/>
      <c r="BK105" s="39"/>
      <c r="BL105" s="39"/>
      <c r="BM105" s="39"/>
      <c r="BN105" s="39"/>
      <c r="BO105" s="39"/>
      <c r="BP105" s="39"/>
      <c r="BQ105" s="39"/>
      <c r="BR105" s="39"/>
      <c r="BS105" s="39"/>
      <c r="BT105" s="39"/>
      <c r="BU105" s="39"/>
      <c r="BV105" s="39"/>
      <c r="BW105" s="39"/>
      <c r="BX105" s="39"/>
      <c r="BY105" s="39"/>
      <c r="BZ105" s="39"/>
      <c r="CA105" s="39"/>
      <c r="CB105" s="39"/>
      <c r="CC105" s="39"/>
      <c r="CD105" s="39"/>
      <c r="CE105" s="39"/>
      <c r="CF105" s="39"/>
      <c r="CG105" s="39"/>
      <c r="CH105" s="39"/>
      <c r="CI105" s="39"/>
      <c r="CJ105" s="39"/>
      <c r="CK105" s="39"/>
      <c r="CL105" s="39"/>
      <c r="CM105" s="39"/>
      <c r="CN105" s="39"/>
      <c r="CO105" s="39"/>
      <c r="CP105" s="39"/>
      <c r="CQ105" s="39"/>
      <c r="CR105" s="39"/>
      <c r="CS105" s="39"/>
      <c r="CT105" s="39"/>
      <c r="CU105" s="39"/>
      <c r="CV105" s="39"/>
      <c r="CW105" s="39"/>
      <c r="CX105" s="39"/>
      <c r="CY105" s="39"/>
      <c r="CZ105" s="39"/>
      <c r="DA105" s="39"/>
      <c r="DB105" s="39"/>
      <c r="DC105" s="39"/>
      <c r="DD105" s="39"/>
      <c r="DE105" s="39"/>
      <c r="DF105" s="39"/>
      <c r="DG105" s="39"/>
      <c r="DH105" s="39"/>
      <c r="DI105" s="39"/>
      <c r="DJ105" s="39"/>
      <c r="DK105" s="39"/>
      <c r="DL105" s="39"/>
      <c r="DM105" s="39"/>
      <c r="DN105" s="39"/>
      <c r="DO105" s="39"/>
      <c r="DP105" s="39"/>
      <c r="DQ105" s="39"/>
    </row>
    <row r="106" spans="1:121" s="13" customFormat="1">
      <c r="A106" s="13" t="str">
        <f>A105&amp;F105</f>
        <v>Active Error Rate (Monthly Cumulative %), FFY 2017</v>
      </c>
      <c r="F106" s="13">
        <f>MAX(A112:A200)</f>
        <v>0</v>
      </c>
      <c r="BJ106" s="39"/>
      <c r="BK106" s="39"/>
      <c r="BL106" s="39"/>
      <c r="BM106" s="39"/>
      <c r="BN106" s="39"/>
      <c r="BO106" s="39"/>
      <c r="BP106" s="39"/>
      <c r="BQ106" s="39"/>
      <c r="BR106" s="39"/>
      <c r="BS106" s="39"/>
      <c r="BT106" s="39"/>
      <c r="BU106" s="39"/>
      <c r="BV106" s="39"/>
      <c r="BW106" s="39"/>
      <c r="BX106" s="39"/>
      <c r="BY106" s="39"/>
      <c r="BZ106" s="39"/>
      <c r="CA106" s="39"/>
      <c r="CB106" s="39"/>
      <c r="CC106" s="39"/>
      <c r="CD106" s="39"/>
      <c r="CE106" s="39"/>
      <c r="CF106" s="39"/>
      <c r="CG106" s="39"/>
      <c r="CH106" s="39"/>
      <c r="CI106" s="39"/>
      <c r="CJ106" s="39"/>
      <c r="CK106" s="39"/>
      <c r="CL106" s="39"/>
      <c r="CM106" s="39"/>
      <c r="CN106" s="39"/>
      <c r="CO106" s="39"/>
      <c r="CP106" s="39"/>
      <c r="CQ106" s="39"/>
      <c r="CR106" s="39"/>
      <c r="CS106" s="39"/>
      <c r="CT106" s="39"/>
      <c r="CU106" s="39"/>
      <c r="CV106" s="39"/>
      <c r="CW106" s="39"/>
      <c r="CX106" s="39"/>
      <c r="CY106" s="39"/>
      <c r="CZ106" s="39"/>
      <c r="DA106" s="39"/>
      <c r="DB106" s="39"/>
      <c r="DC106" s="39"/>
      <c r="DD106" s="39"/>
      <c r="DE106" s="39"/>
      <c r="DF106" s="39"/>
      <c r="DG106" s="39"/>
      <c r="DH106" s="39"/>
      <c r="DI106" s="39"/>
      <c r="DJ106" s="39"/>
      <c r="DK106" s="39"/>
      <c r="DL106" s="39"/>
      <c r="DM106" s="39"/>
      <c r="DN106" s="39"/>
      <c r="DO106" s="39"/>
      <c r="DP106" s="39"/>
      <c r="DQ106" s="39"/>
    </row>
    <row r="107" spans="1:121" s="13" customFormat="1">
      <c r="BJ107" s="39"/>
      <c r="BK107" s="39"/>
      <c r="BL107" s="39"/>
      <c r="BM107" s="39"/>
      <c r="BN107" s="39"/>
      <c r="BO107" s="39"/>
      <c r="BP107" s="39"/>
      <c r="BQ107" s="39"/>
      <c r="BR107" s="39"/>
      <c r="BS107" s="39"/>
      <c r="BT107" s="39"/>
      <c r="BU107" s="39"/>
      <c r="BV107" s="39"/>
      <c r="BW107" s="39"/>
      <c r="BX107" s="39"/>
      <c r="BY107" s="39"/>
      <c r="BZ107" s="39"/>
      <c r="CA107" s="39"/>
      <c r="CB107" s="39"/>
      <c r="CC107" s="39"/>
      <c r="CD107" s="39"/>
      <c r="CE107" s="39"/>
      <c r="CF107" s="39"/>
      <c r="CG107" s="39"/>
      <c r="CH107" s="39"/>
      <c r="CI107" s="39"/>
      <c r="CJ107" s="39"/>
      <c r="CK107" s="39"/>
      <c r="CL107" s="39"/>
      <c r="CM107" s="39"/>
      <c r="CN107" s="39"/>
      <c r="CO107" s="39"/>
      <c r="CP107" s="39"/>
      <c r="CQ107" s="39"/>
      <c r="CR107" s="39"/>
      <c r="CS107" s="39"/>
      <c r="CT107" s="39"/>
      <c r="CU107" s="39"/>
      <c r="CV107" s="39"/>
      <c r="CW107" s="39"/>
      <c r="CX107" s="39"/>
      <c r="CY107" s="39"/>
      <c r="CZ107" s="39"/>
      <c r="DA107" s="39"/>
      <c r="DB107" s="39"/>
      <c r="DC107" s="39"/>
      <c r="DD107" s="39"/>
      <c r="DE107" s="39"/>
      <c r="DF107" s="39"/>
      <c r="DG107" s="39"/>
      <c r="DH107" s="39"/>
      <c r="DI107" s="39"/>
      <c r="DJ107" s="39"/>
      <c r="DK107" s="39"/>
      <c r="DL107" s="39"/>
      <c r="DM107" s="39"/>
      <c r="DN107" s="39"/>
      <c r="DO107" s="39"/>
      <c r="DP107" s="39"/>
      <c r="DQ107" s="39"/>
    </row>
    <row r="108" spans="1:121">
      <c r="BJ108" s="39"/>
      <c r="BK108" s="39"/>
      <c r="BL108" s="39"/>
      <c r="BM108" s="39"/>
      <c r="BN108" s="39"/>
      <c r="BO108" s="39"/>
      <c r="BP108" s="39"/>
      <c r="BQ108" s="39"/>
      <c r="BR108" s="39"/>
      <c r="BS108" s="39"/>
      <c r="BT108" s="39"/>
      <c r="BU108" s="39"/>
      <c r="BV108" s="39"/>
      <c r="BW108" s="39"/>
      <c r="BX108" s="39"/>
      <c r="BY108" s="39"/>
      <c r="BZ108" s="39"/>
      <c r="CA108" s="39"/>
      <c r="CB108" s="39"/>
      <c r="CC108" s="39"/>
      <c r="CD108" s="39"/>
      <c r="CE108" s="39"/>
      <c r="CF108" s="39"/>
      <c r="CG108" s="39"/>
      <c r="CH108" s="39"/>
      <c r="CI108" s="39"/>
      <c r="CJ108" s="39"/>
      <c r="CK108" s="39"/>
      <c r="CL108" s="39"/>
      <c r="CM108" s="39"/>
      <c r="CN108" s="39"/>
      <c r="CO108" s="39"/>
      <c r="CP108" s="39"/>
      <c r="CQ108" s="39"/>
      <c r="CR108" s="39"/>
      <c r="CS108" s="39"/>
      <c r="CT108" s="39"/>
      <c r="CU108" s="39"/>
      <c r="CV108" s="39"/>
      <c r="CW108" s="39"/>
      <c r="CX108" s="39"/>
      <c r="CY108" s="39"/>
      <c r="CZ108" s="39"/>
      <c r="DA108" s="39"/>
      <c r="DB108" s="39"/>
      <c r="DC108" s="39"/>
      <c r="DD108" s="39"/>
      <c r="DE108" s="39"/>
      <c r="DF108" s="39"/>
      <c r="DG108" s="39"/>
      <c r="DH108" s="39"/>
      <c r="DI108" s="39"/>
      <c r="DJ108" s="39"/>
      <c r="DK108" s="39"/>
      <c r="DL108" s="39"/>
      <c r="DM108" s="39"/>
      <c r="DN108" s="39"/>
      <c r="DO108" s="39"/>
      <c r="DP108" s="39"/>
      <c r="DQ108" s="39"/>
    </row>
    <row r="109" spans="1:121">
      <c r="A109" s="32" t="s">
        <v>412</v>
      </c>
      <c r="B109" s="32" t="s">
        <v>88</v>
      </c>
      <c r="BJ109" s="39"/>
      <c r="BK109" s="39"/>
      <c r="BL109" s="39"/>
      <c r="BM109" s="39"/>
      <c r="BN109" s="39"/>
      <c r="BO109" s="39"/>
      <c r="BP109" s="39"/>
      <c r="BQ109" s="39"/>
      <c r="BR109" s="39"/>
      <c r="BS109" s="39"/>
      <c r="BT109" s="39"/>
      <c r="BU109" s="39"/>
      <c r="BV109" s="39"/>
      <c r="BW109" s="39"/>
      <c r="BX109" s="39"/>
      <c r="BY109" s="39"/>
      <c r="BZ109" s="39"/>
      <c r="CA109" s="39"/>
      <c r="CB109" s="39"/>
      <c r="CC109" s="39"/>
      <c r="CD109" s="39"/>
      <c r="CE109" s="39"/>
      <c r="CF109" s="39"/>
      <c r="CG109" s="39"/>
      <c r="CH109" s="39"/>
      <c r="CI109" s="39"/>
      <c r="CJ109" s="39"/>
      <c r="CK109" s="39"/>
      <c r="CL109" s="39"/>
      <c r="CM109" s="39"/>
      <c r="CN109" s="39"/>
      <c r="CO109" s="39"/>
      <c r="CP109" s="39"/>
      <c r="CQ109" s="39"/>
      <c r="CR109" s="39"/>
      <c r="CS109" s="39"/>
      <c r="CT109" s="39"/>
      <c r="CU109" s="39"/>
      <c r="CV109" s="39"/>
      <c r="CW109" s="39"/>
      <c r="CX109" s="39"/>
      <c r="CY109" s="39"/>
      <c r="CZ109" s="39"/>
      <c r="DA109" s="39"/>
      <c r="DB109" s="39"/>
      <c r="DC109" s="39"/>
      <c r="DD109" s="39"/>
      <c r="DE109" s="39"/>
      <c r="DF109" s="39"/>
      <c r="DG109" s="39"/>
      <c r="DH109" s="39"/>
      <c r="DI109" s="39"/>
      <c r="DJ109" s="39"/>
      <c r="DK109" s="39"/>
      <c r="DL109" s="39"/>
      <c r="DM109" s="39"/>
      <c r="DN109" s="39"/>
      <c r="DO109" s="39"/>
      <c r="DP109" s="39"/>
      <c r="DQ109" s="39"/>
    </row>
    <row r="110" spans="1:121">
      <c r="A110" s="32" t="s">
        <v>87</v>
      </c>
      <c r="B110" s="106" t="s">
        <v>183</v>
      </c>
      <c r="C110" s="106" t="s">
        <v>184</v>
      </c>
      <c r="D110" s="106" t="s">
        <v>190</v>
      </c>
      <c r="BJ110" s="39"/>
      <c r="BK110" s="39"/>
      <c r="BL110" s="39"/>
      <c r="BM110" s="39"/>
      <c r="BN110" s="39"/>
      <c r="BO110" s="39"/>
      <c r="BP110" s="39"/>
      <c r="BQ110" s="39"/>
      <c r="BR110" s="39"/>
      <c r="BS110" s="39"/>
      <c r="BT110" s="39"/>
      <c r="BU110" s="39"/>
      <c r="BV110" s="39"/>
      <c r="BW110" s="39"/>
      <c r="BX110" s="39"/>
      <c r="BY110" s="39"/>
      <c r="BZ110" s="39"/>
      <c r="CA110" s="39"/>
      <c r="CB110" s="39"/>
      <c r="CC110" s="39"/>
      <c r="CD110" s="39"/>
      <c r="CE110" s="39"/>
      <c r="CF110" s="39"/>
      <c r="CG110" s="39"/>
      <c r="CH110" s="39"/>
      <c r="CI110" s="39"/>
      <c r="CJ110" s="39"/>
      <c r="CK110" s="39"/>
      <c r="CL110" s="39"/>
      <c r="CM110" s="39"/>
      <c r="CN110" s="39"/>
      <c r="CO110" s="39"/>
      <c r="CP110" s="39"/>
      <c r="CQ110" s="39"/>
      <c r="CR110" s="39"/>
      <c r="CS110" s="39"/>
      <c r="CT110" s="39"/>
      <c r="CU110" s="39"/>
      <c r="CV110" s="39"/>
      <c r="CW110" s="39"/>
      <c r="CX110" s="39"/>
      <c r="CY110" s="39"/>
      <c r="CZ110" s="39"/>
      <c r="DA110" s="39"/>
      <c r="DB110" s="39"/>
      <c r="DC110" s="39"/>
      <c r="DD110" s="39"/>
      <c r="DE110" s="39"/>
      <c r="DF110" s="39"/>
      <c r="DG110" s="39"/>
      <c r="DH110" s="39"/>
      <c r="DI110" s="39"/>
      <c r="DJ110" s="39"/>
      <c r="DK110" s="39"/>
      <c r="DL110" s="39"/>
      <c r="DM110" s="39"/>
      <c r="DN110" s="39"/>
      <c r="DO110" s="39"/>
      <c r="DP110" s="39"/>
      <c r="DQ110" s="39"/>
    </row>
    <row r="111" spans="1:121">
      <c r="A111" s="33">
        <v>2017</v>
      </c>
      <c r="B111" s="39"/>
      <c r="C111" s="39"/>
      <c r="D111" s="39"/>
      <c r="BJ111" s="39"/>
      <c r="BK111" s="39"/>
      <c r="BL111" s="39"/>
      <c r="BM111" s="39"/>
      <c r="BN111" s="39"/>
      <c r="BO111" s="39"/>
      <c r="BP111" s="39"/>
      <c r="BQ111" s="39"/>
      <c r="BR111" s="39"/>
      <c r="BS111" s="39"/>
      <c r="BT111" s="39"/>
      <c r="BU111" s="39"/>
      <c r="BV111" s="39"/>
      <c r="BW111" s="39"/>
      <c r="BX111" s="39"/>
      <c r="BY111" s="39"/>
      <c r="BZ111" s="39"/>
      <c r="CA111" s="39"/>
      <c r="CB111" s="39"/>
      <c r="CC111" s="39"/>
      <c r="CD111" s="39"/>
      <c r="CE111" s="39"/>
      <c r="CF111" s="39"/>
      <c r="CG111" s="39"/>
      <c r="CH111" s="39"/>
      <c r="CI111" s="39"/>
      <c r="CJ111" s="39"/>
      <c r="CK111" s="39"/>
      <c r="CL111" s="39"/>
      <c r="CM111" s="39"/>
      <c r="CN111" s="39"/>
      <c r="CO111" s="39"/>
      <c r="CP111" s="39"/>
      <c r="CQ111" s="39"/>
      <c r="CR111" s="39"/>
      <c r="CS111" s="39"/>
      <c r="CT111" s="39"/>
      <c r="CU111" s="39"/>
      <c r="CV111" s="39"/>
      <c r="CW111" s="39"/>
      <c r="CX111" s="39"/>
      <c r="CY111" s="39"/>
      <c r="CZ111" s="39"/>
      <c r="DA111" s="39"/>
      <c r="DB111" s="39"/>
      <c r="DC111" s="39"/>
      <c r="DD111" s="39"/>
      <c r="DE111" s="39"/>
      <c r="DF111" s="39"/>
      <c r="DG111" s="39"/>
      <c r="DH111" s="39"/>
      <c r="DI111" s="39"/>
      <c r="DJ111" s="39"/>
      <c r="DK111" s="39"/>
      <c r="DL111" s="39"/>
      <c r="DM111" s="39"/>
      <c r="DN111" s="39"/>
      <c r="DO111" s="39"/>
      <c r="DP111" s="39"/>
      <c r="DQ111" s="39"/>
    </row>
    <row r="112" spans="1:121">
      <c r="A112" s="154" t="s">
        <v>65</v>
      </c>
      <c r="B112" s="39">
        <v>5.6800000000000003E-2</v>
      </c>
      <c r="C112" s="39">
        <v>6.3799999999999996E-2</v>
      </c>
      <c r="D112" s="39">
        <v>9.2399999999999996E-2</v>
      </c>
      <c r="BJ112" s="39"/>
      <c r="BK112" s="39"/>
      <c r="BL112" s="39"/>
      <c r="BM112" s="39"/>
      <c r="BN112" s="39"/>
      <c r="BO112" s="39"/>
      <c r="BP112" s="39"/>
      <c r="BQ112" s="39"/>
      <c r="BR112" s="39"/>
      <c r="BS112" s="39"/>
      <c r="BT112" s="39"/>
      <c r="BU112" s="39"/>
      <c r="BV112" s="39"/>
      <c r="BW112" s="39"/>
      <c r="BX112" s="39"/>
      <c r="BY112" s="39"/>
      <c r="BZ112" s="39"/>
      <c r="CA112" s="39"/>
      <c r="CB112" s="39"/>
      <c r="CC112" s="39"/>
      <c r="CD112" s="39"/>
      <c r="CE112" s="39"/>
      <c r="CF112" s="39"/>
      <c r="CG112" s="39"/>
      <c r="CH112" s="39"/>
      <c r="CI112" s="39"/>
      <c r="CJ112" s="39"/>
      <c r="CK112" s="39"/>
      <c r="CL112" s="39"/>
      <c r="CM112" s="39"/>
      <c r="CN112" s="39"/>
      <c r="CO112" s="39"/>
      <c r="CP112" s="39"/>
      <c r="CQ112" s="39"/>
      <c r="CR112" s="39"/>
      <c r="CS112" s="39"/>
      <c r="CT112" s="39"/>
      <c r="CU112" s="39"/>
      <c r="CV112" s="39"/>
      <c r="CW112" s="39"/>
      <c r="CX112" s="39"/>
      <c r="CY112" s="39"/>
      <c r="CZ112" s="39"/>
      <c r="DA112" s="39"/>
      <c r="DB112" s="39"/>
      <c r="DC112" s="39"/>
      <c r="DD112" s="39"/>
      <c r="DE112" s="39"/>
      <c r="DF112" s="39"/>
      <c r="DG112" s="39"/>
      <c r="DH112" s="39"/>
      <c r="DI112" s="39"/>
      <c r="DJ112" s="39"/>
      <c r="DK112" s="39"/>
      <c r="DL112" s="39"/>
      <c r="DM112" s="39"/>
      <c r="DN112" s="39"/>
      <c r="DO112" s="39"/>
      <c r="DP112" s="39"/>
      <c r="DQ112" s="39"/>
    </row>
    <row r="113" spans="1:121">
      <c r="A113" s="154" t="s">
        <v>199</v>
      </c>
      <c r="B113" s="39">
        <v>8.4199999999999997E-2</v>
      </c>
      <c r="C113" s="39">
        <v>7.9799999999999996E-2</v>
      </c>
      <c r="D113" s="39">
        <v>6.25E-2</v>
      </c>
      <c r="BJ113" s="39"/>
      <c r="BK113" s="39"/>
      <c r="BL113" s="39"/>
      <c r="BM113" s="39"/>
      <c r="BN113" s="39"/>
      <c r="BO113" s="39"/>
      <c r="BP113" s="39"/>
      <c r="BQ113" s="39"/>
      <c r="BR113" s="39"/>
      <c r="BS113" s="39"/>
      <c r="BT113" s="39"/>
      <c r="BU113" s="39"/>
      <c r="BV113" s="39"/>
      <c r="BW113" s="39"/>
      <c r="BX113" s="39"/>
      <c r="BY113" s="39"/>
      <c r="BZ113" s="39"/>
      <c r="CA113" s="39"/>
      <c r="CB113" s="39"/>
      <c r="CC113" s="39"/>
      <c r="CD113" s="39"/>
      <c r="CE113" s="39"/>
      <c r="CF113" s="39"/>
      <c r="CG113" s="39"/>
      <c r="CH113" s="39"/>
      <c r="CI113" s="39"/>
      <c r="CJ113" s="39"/>
      <c r="CK113" s="39"/>
      <c r="CL113" s="39"/>
      <c r="CM113" s="39"/>
      <c r="CN113" s="39"/>
      <c r="CO113" s="39"/>
      <c r="CP113" s="39"/>
      <c r="CQ113" s="39"/>
      <c r="CR113" s="39"/>
      <c r="CS113" s="39"/>
      <c r="CT113" s="39"/>
      <c r="CU113" s="39"/>
      <c r="CV113" s="39"/>
      <c r="CW113" s="39"/>
      <c r="CX113" s="39"/>
      <c r="CY113" s="39"/>
      <c r="CZ113" s="39"/>
      <c r="DA113" s="39"/>
      <c r="DB113" s="39"/>
      <c r="DC113" s="39"/>
      <c r="DD113" s="39"/>
      <c r="DE113" s="39"/>
      <c r="DF113" s="39"/>
      <c r="DG113" s="39"/>
      <c r="DH113" s="39"/>
      <c r="DI113" s="39"/>
      <c r="DJ113" s="39"/>
      <c r="DK113" s="39"/>
      <c r="DL113" s="39"/>
      <c r="DM113" s="39"/>
      <c r="DN113" s="39"/>
      <c r="DO113" s="39"/>
      <c r="DP113" s="39"/>
      <c r="DQ113" s="39"/>
    </row>
    <row r="114" spans="1:121">
      <c r="A114" s="154" t="s">
        <v>200</v>
      </c>
      <c r="B114" s="39">
        <v>7.0999999999999994E-2</v>
      </c>
      <c r="C114" s="39">
        <v>8.0600000000000005E-2</v>
      </c>
      <c r="D114" s="39">
        <v>4.7699999999999999E-2</v>
      </c>
      <c r="BJ114" s="39"/>
      <c r="BK114" s="39"/>
      <c r="BL114" s="39"/>
      <c r="BM114" s="39"/>
      <c r="BN114" s="39"/>
      <c r="BO114" s="39"/>
      <c r="BP114" s="39"/>
      <c r="BQ114" s="39"/>
      <c r="BR114" s="39"/>
      <c r="BS114" s="39"/>
      <c r="BT114" s="39"/>
      <c r="BU114" s="39"/>
      <c r="BV114" s="39"/>
      <c r="BW114" s="39"/>
      <c r="BX114" s="39"/>
      <c r="BY114" s="39"/>
      <c r="BZ114" s="39"/>
      <c r="CA114" s="39"/>
      <c r="CB114" s="39"/>
      <c r="CC114" s="39"/>
      <c r="CD114" s="39"/>
      <c r="CE114" s="39"/>
      <c r="CF114" s="39"/>
      <c r="CG114" s="39"/>
      <c r="CH114" s="39"/>
      <c r="CI114" s="39"/>
      <c r="CJ114" s="39"/>
      <c r="CK114" s="39"/>
      <c r="CL114" s="39"/>
      <c r="CM114" s="39"/>
      <c r="CN114" s="39"/>
      <c r="CO114" s="39"/>
      <c r="CP114" s="39"/>
      <c r="CQ114" s="39"/>
      <c r="CR114" s="39"/>
      <c r="CS114" s="39"/>
      <c r="CT114" s="39"/>
      <c r="CU114" s="39"/>
      <c r="CV114" s="39"/>
      <c r="CW114" s="39"/>
      <c r="CX114" s="39"/>
      <c r="CY114" s="39"/>
      <c r="CZ114" s="39"/>
      <c r="DA114" s="39"/>
      <c r="DB114" s="39"/>
      <c r="DC114" s="39"/>
      <c r="DD114" s="39"/>
      <c r="DE114" s="39"/>
      <c r="DF114" s="39"/>
      <c r="DG114" s="39"/>
      <c r="DH114" s="39"/>
      <c r="DI114" s="39"/>
      <c r="DJ114" s="39"/>
      <c r="DK114" s="39"/>
      <c r="DL114" s="39"/>
      <c r="DM114" s="39"/>
      <c r="DN114" s="39"/>
      <c r="DO114" s="39"/>
      <c r="DP114" s="39"/>
      <c r="DQ114" s="39"/>
    </row>
    <row r="115" spans="1:121">
      <c r="A115" s="154" t="s">
        <v>3</v>
      </c>
      <c r="B115" s="39">
        <v>8.09E-2</v>
      </c>
      <c r="C115" s="39">
        <v>7.0800000000000002E-2</v>
      </c>
      <c r="D115" s="39">
        <v>6.7299999999999999E-2</v>
      </c>
      <c r="BJ115" s="39"/>
      <c r="BK115" s="39"/>
      <c r="BL115" s="39"/>
      <c r="BM115" s="39"/>
      <c r="BN115" s="39"/>
      <c r="BO115" s="39"/>
      <c r="BP115" s="39"/>
      <c r="BQ115" s="39"/>
      <c r="BR115" s="39"/>
      <c r="BS115" s="39"/>
      <c r="BT115" s="39"/>
      <c r="BU115" s="39"/>
      <c r="BV115" s="39"/>
      <c r="BW115" s="39"/>
      <c r="BX115" s="39"/>
      <c r="BY115" s="39"/>
      <c r="BZ115" s="39"/>
      <c r="CA115" s="39"/>
      <c r="CB115" s="39"/>
      <c r="CC115" s="39"/>
      <c r="CD115" s="39"/>
      <c r="CE115" s="39"/>
      <c r="CF115" s="39"/>
      <c r="CG115" s="39"/>
      <c r="CH115" s="39"/>
      <c r="CI115" s="39"/>
      <c r="CJ115" s="39"/>
      <c r="CK115" s="39"/>
      <c r="CL115" s="39"/>
      <c r="CM115" s="39"/>
      <c r="CN115" s="39"/>
      <c r="CO115" s="39"/>
      <c r="CP115" s="39"/>
      <c r="CQ115" s="39"/>
      <c r="CR115" s="39"/>
      <c r="CS115" s="39"/>
      <c r="CT115" s="39"/>
      <c r="CU115" s="39"/>
      <c r="CV115" s="39"/>
      <c r="CW115" s="39"/>
      <c r="CX115" s="39"/>
      <c r="CY115" s="39"/>
      <c r="CZ115" s="39"/>
      <c r="DA115" s="39"/>
      <c r="DB115" s="39"/>
      <c r="DC115" s="39"/>
      <c r="DD115" s="39"/>
      <c r="DE115" s="39"/>
      <c r="DF115" s="39"/>
      <c r="DG115" s="39"/>
      <c r="DH115" s="39"/>
      <c r="DI115" s="39"/>
      <c r="DJ115" s="39"/>
      <c r="DK115" s="39"/>
      <c r="DL115" s="39"/>
      <c r="DM115" s="39"/>
      <c r="DN115" s="39"/>
      <c r="DO115" s="39"/>
      <c r="DP115" s="39"/>
      <c r="DQ115" s="39"/>
    </row>
    <row r="116" spans="1:121">
      <c r="A116" s="154" t="s">
        <v>194</v>
      </c>
      <c r="B116" s="39">
        <v>8.0299999999999996E-2</v>
      </c>
      <c r="C116" s="39">
        <v>5.6899999999999999E-2</v>
      </c>
      <c r="D116" s="39">
        <v>6.3600000000000004E-2</v>
      </c>
      <c r="BJ116" s="39"/>
      <c r="BK116" s="39"/>
      <c r="BL116" s="39"/>
      <c r="BM116" s="39"/>
      <c r="BN116" s="39"/>
      <c r="BO116" s="39"/>
      <c r="BP116" s="39"/>
      <c r="BQ116" s="39"/>
      <c r="BR116" s="39"/>
      <c r="BS116" s="39"/>
      <c r="BT116" s="39"/>
      <c r="BU116" s="39"/>
      <c r="BV116" s="39"/>
      <c r="BW116" s="39"/>
      <c r="BX116" s="39"/>
      <c r="BY116" s="39"/>
      <c r="BZ116" s="39"/>
      <c r="CA116" s="39"/>
      <c r="CB116" s="39"/>
      <c r="CC116" s="39"/>
      <c r="CD116" s="39"/>
      <c r="CE116" s="39"/>
      <c r="CF116" s="39"/>
      <c r="CG116" s="39"/>
      <c r="CH116" s="39"/>
      <c r="CI116" s="39"/>
      <c r="CJ116" s="39"/>
      <c r="CK116" s="39"/>
      <c r="CL116" s="39"/>
      <c r="CM116" s="39"/>
      <c r="CN116" s="39"/>
      <c r="CO116" s="39"/>
      <c r="CP116" s="39"/>
      <c r="CQ116" s="39"/>
      <c r="CR116" s="39"/>
      <c r="CS116" s="39"/>
      <c r="CT116" s="39"/>
      <c r="CU116" s="39"/>
      <c r="CV116" s="39"/>
      <c r="CW116" s="39"/>
      <c r="CX116" s="39"/>
      <c r="CY116" s="39"/>
      <c r="CZ116" s="39"/>
      <c r="DA116" s="39"/>
      <c r="DB116" s="39"/>
      <c r="DC116" s="39"/>
      <c r="DD116" s="39"/>
      <c r="DE116" s="39"/>
      <c r="DF116" s="39"/>
      <c r="DG116" s="39"/>
      <c r="DH116" s="39"/>
      <c r="DI116" s="39"/>
      <c r="DJ116" s="39"/>
      <c r="DK116" s="39"/>
      <c r="DL116" s="39"/>
      <c r="DM116" s="39"/>
      <c r="DN116" s="39"/>
      <c r="DO116" s="39"/>
      <c r="DP116" s="39"/>
      <c r="DQ116" s="39"/>
    </row>
    <row r="117" spans="1:121">
      <c r="A117" s="154" t="s">
        <v>195</v>
      </c>
      <c r="B117" s="39">
        <v>7.2999999999999995E-2</v>
      </c>
      <c r="C117" s="39">
        <v>4.7300000000000002E-2</v>
      </c>
      <c r="D117" s="39">
        <v>6.9000000000000006E-2</v>
      </c>
      <c r="BJ117" s="39"/>
      <c r="BK117" s="39"/>
      <c r="BL117" s="39"/>
      <c r="BM117" s="39"/>
      <c r="BN117" s="39"/>
      <c r="BO117" s="39"/>
      <c r="BP117" s="39"/>
      <c r="BQ117" s="39"/>
      <c r="BR117" s="39"/>
      <c r="BS117" s="39"/>
      <c r="BT117" s="39"/>
      <c r="BU117" s="39"/>
      <c r="BV117" s="39"/>
      <c r="BW117" s="39"/>
      <c r="BX117" s="39"/>
      <c r="BY117" s="39"/>
      <c r="BZ117" s="39"/>
      <c r="CA117" s="39"/>
      <c r="CB117" s="39"/>
      <c r="CC117" s="39"/>
      <c r="CD117" s="39"/>
      <c r="CE117" s="39"/>
      <c r="CF117" s="39"/>
      <c r="CG117" s="39"/>
      <c r="CH117" s="39"/>
      <c r="CI117" s="39"/>
      <c r="CJ117" s="39"/>
      <c r="CK117" s="39"/>
      <c r="CL117" s="39"/>
      <c r="CM117" s="39"/>
      <c r="CN117" s="39"/>
      <c r="CO117" s="39"/>
      <c r="CP117" s="39"/>
      <c r="CQ117" s="39"/>
      <c r="CR117" s="39"/>
      <c r="CS117" s="39"/>
      <c r="CT117" s="39"/>
      <c r="CU117" s="39"/>
      <c r="CV117" s="39"/>
      <c r="CW117" s="39"/>
      <c r="CX117" s="39"/>
      <c r="CY117" s="39"/>
      <c r="CZ117" s="39"/>
      <c r="DA117" s="39"/>
      <c r="DB117" s="39"/>
      <c r="DC117" s="39"/>
      <c r="DD117" s="39"/>
      <c r="DE117" s="39"/>
      <c r="DF117" s="39"/>
      <c r="DG117" s="39"/>
      <c r="DH117" s="39"/>
      <c r="DI117" s="39"/>
      <c r="DJ117" s="39"/>
      <c r="DK117" s="39"/>
      <c r="DL117" s="39"/>
      <c r="DM117" s="39"/>
      <c r="DN117" s="39"/>
      <c r="DO117" s="39"/>
      <c r="DP117" s="39"/>
      <c r="DQ117" s="39"/>
    </row>
    <row r="118" spans="1:121">
      <c r="A118" s="154" t="s">
        <v>62</v>
      </c>
      <c r="B118" s="39">
        <v>6.93E-2</v>
      </c>
      <c r="C118" s="39">
        <v>4.3200000000000002E-2</v>
      </c>
      <c r="D118" s="39">
        <v>6.1800000000000001E-2</v>
      </c>
      <c r="BJ118" s="39"/>
      <c r="BK118" s="39"/>
      <c r="BL118" s="39"/>
      <c r="BM118" s="39"/>
      <c r="BN118" s="39"/>
      <c r="BO118" s="39"/>
      <c r="BP118" s="39"/>
      <c r="BQ118" s="39"/>
      <c r="BR118" s="39"/>
      <c r="BS118" s="39"/>
      <c r="BT118" s="39"/>
      <c r="BU118" s="39"/>
      <c r="BV118" s="39"/>
      <c r="BW118" s="39"/>
      <c r="BX118" s="39"/>
      <c r="BY118" s="39"/>
      <c r="BZ118" s="39"/>
      <c r="CA118" s="39"/>
      <c r="CB118" s="39"/>
      <c r="CC118" s="39"/>
      <c r="CD118" s="39"/>
      <c r="CE118" s="39"/>
      <c r="CF118" s="39"/>
      <c r="CG118" s="39"/>
      <c r="CH118" s="39"/>
      <c r="CI118" s="39"/>
      <c r="CJ118" s="39"/>
      <c r="CK118" s="39"/>
      <c r="CL118" s="39"/>
      <c r="CM118" s="39"/>
      <c r="CN118" s="39"/>
      <c r="CO118" s="39"/>
      <c r="CP118" s="39"/>
      <c r="CQ118" s="39"/>
      <c r="CR118" s="39"/>
      <c r="CS118" s="39"/>
      <c r="CT118" s="39"/>
      <c r="CU118" s="39"/>
      <c r="CV118" s="39"/>
      <c r="CW118" s="39"/>
      <c r="CX118" s="39"/>
      <c r="CY118" s="39"/>
      <c r="CZ118" s="39"/>
      <c r="DA118" s="39"/>
      <c r="DB118" s="39"/>
      <c r="DC118" s="39"/>
      <c r="DD118" s="39"/>
      <c r="DE118" s="39"/>
      <c r="DF118" s="39"/>
      <c r="DG118" s="39"/>
      <c r="DH118" s="39"/>
      <c r="DI118" s="39"/>
      <c r="DJ118" s="39"/>
      <c r="DK118" s="39"/>
      <c r="DL118" s="39"/>
      <c r="DM118" s="39"/>
      <c r="DN118" s="39"/>
      <c r="DO118" s="39"/>
      <c r="DP118" s="39"/>
      <c r="DQ118" s="39"/>
    </row>
    <row r="119" spans="1:121">
      <c r="A119" s="154" t="s">
        <v>63</v>
      </c>
      <c r="B119" s="39">
        <v>6.8599999999999994E-2</v>
      </c>
      <c r="C119" s="39">
        <v>3.8199999999999998E-2</v>
      </c>
      <c r="D119" s="39">
        <v>5.2699999999999997E-2</v>
      </c>
      <c r="BJ119" s="39"/>
      <c r="BK119" s="39"/>
      <c r="BL119" s="39"/>
      <c r="BM119" s="39"/>
      <c r="BN119" s="39"/>
      <c r="BO119" s="39"/>
      <c r="BP119" s="39"/>
      <c r="BQ119" s="39"/>
      <c r="BR119" s="39"/>
      <c r="BS119" s="39"/>
      <c r="BT119" s="39"/>
      <c r="BU119" s="39"/>
      <c r="BV119" s="39"/>
      <c r="BW119" s="39"/>
      <c r="BX119" s="39"/>
      <c r="BY119" s="39"/>
      <c r="BZ119" s="39"/>
      <c r="CA119" s="39"/>
      <c r="CB119" s="39"/>
      <c r="CC119" s="39"/>
      <c r="CD119" s="39"/>
      <c r="CE119" s="39"/>
      <c r="CF119" s="39"/>
      <c r="CG119" s="39"/>
      <c r="CH119" s="39"/>
      <c r="CI119" s="39"/>
      <c r="CJ119" s="39"/>
      <c r="CK119" s="39"/>
      <c r="CL119" s="39"/>
      <c r="CM119" s="39"/>
      <c r="CN119" s="39"/>
      <c r="CO119" s="39"/>
      <c r="CP119" s="39"/>
      <c r="CQ119" s="39"/>
      <c r="CR119" s="39"/>
      <c r="CS119" s="39"/>
      <c r="CT119" s="39"/>
      <c r="CU119" s="39"/>
      <c r="CV119" s="39"/>
      <c r="CW119" s="39"/>
      <c r="CX119" s="39"/>
      <c r="CY119" s="39"/>
      <c r="CZ119" s="39"/>
      <c r="DA119" s="39"/>
      <c r="DB119" s="39"/>
      <c r="DC119" s="39"/>
      <c r="DD119" s="39"/>
      <c r="DE119" s="39"/>
      <c r="DF119" s="39"/>
      <c r="DG119" s="39"/>
      <c r="DH119" s="39"/>
      <c r="DI119" s="39"/>
      <c r="DJ119" s="39"/>
      <c r="DK119" s="39"/>
      <c r="DL119" s="39"/>
      <c r="DM119" s="39"/>
      <c r="DN119" s="39"/>
      <c r="DO119" s="39"/>
      <c r="DP119" s="39"/>
      <c r="DQ119" s="39"/>
    </row>
    <row r="120" spans="1:121">
      <c r="A120" s="154" t="s">
        <v>196</v>
      </c>
      <c r="B120" s="39">
        <v>6.4600000000000005E-2</v>
      </c>
      <c r="C120" s="39">
        <v>3.3500000000000002E-2</v>
      </c>
      <c r="D120" s="39">
        <v>5.8400000000000001E-2</v>
      </c>
      <c r="BJ120" s="39"/>
      <c r="BK120" s="39"/>
      <c r="BL120" s="39"/>
      <c r="BM120" s="39"/>
      <c r="BN120" s="39"/>
      <c r="BO120" s="39"/>
      <c r="BP120" s="39"/>
      <c r="BQ120" s="39"/>
      <c r="BR120" s="39"/>
      <c r="BS120" s="39"/>
      <c r="BT120" s="39"/>
      <c r="BU120" s="39"/>
      <c r="BV120" s="39"/>
      <c r="BW120" s="39"/>
      <c r="BX120" s="39"/>
      <c r="BY120" s="39"/>
      <c r="BZ120" s="39"/>
      <c r="CA120" s="39"/>
      <c r="CB120" s="39"/>
      <c r="CC120" s="39"/>
      <c r="CD120" s="39"/>
      <c r="CE120" s="39"/>
      <c r="CF120" s="39"/>
      <c r="CG120" s="39"/>
      <c r="CH120" s="39"/>
      <c r="CI120" s="39"/>
      <c r="CJ120" s="39"/>
      <c r="CK120" s="39"/>
      <c r="CL120" s="39"/>
      <c r="CM120" s="39"/>
      <c r="CN120" s="39"/>
      <c r="CO120" s="39"/>
      <c r="CP120" s="39"/>
      <c r="CQ120" s="39"/>
      <c r="CR120" s="39"/>
      <c r="CS120" s="39"/>
      <c r="CT120" s="39"/>
      <c r="CU120" s="39"/>
      <c r="CV120" s="39"/>
      <c r="CW120" s="39"/>
      <c r="CX120" s="39"/>
      <c r="CY120" s="39"/>
      <c r="CZ120" s="39"/>
      <c r="DA120" s="39"/>
      <c r="DB120" s="39"/>
      <c r="DC120" s="39"/>
      <c r="DD120" s="39"/>
      <c r="DE120" s="39"/>
      <c r="DF120" s="39"/>
      <c r="DG120" s="39"/>
      <c r="DH120" s="39"/>
      <c r="DI120" s="39"/>
      <c r="DJ120" s="39"/>
      <c r="DK120" s="39"/>
      <c r="DL120" s="39"/>
      <c r="DM120" s="39"/>
      <c r="DN120" s="39"/>
      <c r="DO120" s="39"/>
      <c r="DP120" s="39"/>
      <c r="DQ120" s="39"/>
    </row>
    <row r="121" spans="1:121">
      <c r="A121" s="154" t="s">
        <v>64</v>
      </c>
      <c r="B121" s="39">
        <v>6.2700000000000006E-2</v>
      </c>
      <c r="C121" s="39">
        <v>3.3799999999999997E-2</v>
      </c>
      <c r="D121" s="39">
        <v>5.9499999999999997E-2</v>
      </c>
      <c r="BJ121" s="39"/>
      <c r="BK121" s="39"/>
      <c r="BL121" s="39"/>
      <c r="BM121" s="39"/>
      <c r="BN121" s="39"/>
      <c r="BO121" s="39"/>
      <c r="BP121" s="39"/>
      <c r="BQ121" s="39"/>
      <c r="BR121" s="39"/>
      <c r="BS121" s="39"/>
      <c r="BT121" s="39"/>
      <c r="BU121" s="39"/>
      <c r="BV121" s="39"/>
      <c r="BW121" s="39"/>
      <c r="BX121" s="39"/>
      <c r="BY121" s="39"/>
      <c r="BZ121" s="39"/>
      <c r="CA121" s="39"/>
      <c r="CB121" s="39"/>
      <c r="CC121" s="39"/>
      <c r="CD121" s="39"/>
      <c r="CE121" s="39"/>
      <c r="CF121" s="39"/>
      <c r="CG121" s="39"/>
      <c r="CH121" s="39"/>
      <c r="CI121" s="39"/>
      <c r="CJ121" s="39"/>
      <c r="CK121" s="39"/>
      <c r="CL121" s="39"/>
      <c r="CM121" s="39"/>
      <c r="CN121" s="39"/>
      <c r="CO121" s="39"/>
      <c r="CP121" s="39"/>
      <c r="CQ121" s="39"/>
      <c r="CR121" s="39"/>
      <c r="CS121" s="39"/>
      <c r="CT121" s="39"/>
      <c r="CU121" s="39"/>
      <c r="CV121" s="39"/>
      <c r="CW121" s="39"/>
      <c r="CX121" s="39"/>
      <c r="CY121" s="39"/>
      <c r="CZ121" s="39"/>
      <c r="DA121" s="39"/>
      <c r="DB121" s="39"/>
      <c r="DC121" s="39"/>
      <c r="DD121" s="39"/>
      <c r="DE121" s="39"/>
      <c r="DF121" s="39"/>
      <c r="DG121" s="39"/>
      <c r="DH121" s="39"/>
      <c r="DI121" s="39"/>
      <c r="DJ121" s="39"/>
      <c r="DK121" s="39"/>
      <c r="DL121" s="39"/>
      <c r="DM121" s="39"/>
      <c r="DN121" s="39"/>
      <c r="DO121" s="39"/>
      <c r="DP121" s="39"/>
      <c r="DQ121" s="39"/>
    </row>
    <row r="122" spans="1:121">
      <c r="A122" s="154" t="s">
        <v>197</v>
      </c>
      <c r="B122" s="39">
        <v>6.1899999999999997E-2</v>
      </c>
      <c r="C122" s="39">
        <v>3.1E-2</v>
      </c>
      <c r="D122" s="39">
        <v>5.8500000000000003E-2</v>
      </c>
      <c r="BJ122" s="39"/>
      <c r="BK122" s="39"/>
      <c r="BL122" s="39"/>
      <c r="BM122" s="39"/>
      <c r="BN122" s="39"/>
      <c r="BO122" s="39"/>
      <c r="BP122" s="39"/>
      <c r="BQ122" s="39"/>
      <c r="BR122" s="39"/>
      <c r="BS122" s="39"/>
      <c r="BT122" s="39"/>
      <c r="BU122" s="39"/>
      <c r="BV122" s="39"/>
      <c r="BW122" s="39"/>
      <c r="BX122" s="39"/>
      <c r="BY122" s="39"/>
      <c r="BZ122" s="39"/>
      <c r="CA122" s="39"/>
      <c r="CB122" s="39"/>
      <c r="CC122" s="39"/>
      <c r="CD122" s="39"/>
      <c r="CE122" s="39"/>
      <c r="CF122" s="39"/>
      <c r="CG122" s="39"/>
      <c r="CH122" s="39"/>
      <c r="CI122" s="39"/>
      <c r="CJ122" s="39"/>
      <c r="CK122" s="39"/>
      <c r="CL122" s="39"/>
      <c r="CM122" s="39"/>
      <c r="CN122" s="39"/>
      <c r="CO122" s="39"/>
      <c r="CP122" s="39"/>
      <c r="CQ122" s="39"/>
      <c r="CR122" s="39"/>
      <c r="CS122" s="39"/>
      <c r="CT122" s="39"/>
      <c r="CU122" s="39"/>
      <c r="CV122" s="39"/>
      <c r="CW122" s="39"/>
      <c r="CX122" s="39"/>
      <c r="CY122" s="39"/>
      <c r="CZ122" s="39"/>
      <c r="DA122" s="39"/>
      <c r="DB122" s="39"/>
      <c r="DC122" s="39"/>
      <c r="DD122" s="39"/>
      <c r="DE122" s="39"/>
      <c r="DF122" s="39"/>
      <c r="DG122" s="39"/>
      <c r="DH122" s="39"/>
      <c r="DI122" s="39"/>
      <c r="DJ122" s="39"/>
      <c r="DK122" s="39"/>
      <c r="DL122" s="39"/>
      <c r="DM122" s="39"/>
      <c r="DN122" s="39"/>
      <c r="DO122" s="39"/>
      <c r="DP122" s="39"/>
      <c r="DQ122" s="39"/>
    </row>
    <row r="123" spans="1:121">
      <c r="A123" s="154" t="s">
        <v>198</v>
      </c>
      <c r="B123" s="39">
        <v>6.6400000000000001E-2</v>
      </c>
      <c r="C123" s="39">
        <v>2.8799999999999999E-2</v>
      </c>
      <c r="D123" s="39">
        <v>6.0699999999999997E-2</v>
      </c>
      <c r="BJ123" s="39"/>
      <c r="BK123" s="39"/>
      <c r="BL123" s="39"/>
      <c r="BM123" s="39"/>
      <c r="BN123" s="39"/>
      <c r="BO123" s="39"/>
      <c r="BP123" s="39"/>
      <c r="BQ123" s="39"/>
      <c r="BR123" s="39"/>
      <c r="BS123" s="39"/>
      <c r="BT123" s="39"/>
      <c r="BU123" s="39"/>
      <c r="BV123" s="39"/>
      <c r="BW123" s="39"/>
      <c r="BX123" s="39"/>
      <c r="BY123" s="39"/>
      <c r="BZ123" s="39"/>
      <c r="CA123" s="39"/>
      <c r="CB123" s="39"/>
      <c r="CC123" s="39"/>
      <c r="CD123" s="39"/>
      <c r="CE123" s="39"/>
      <c r="CF123" s="39"/>
      <c r="CG123" s="39"/>
      <c r="CH123" s="39"/>
      <c r="CI123" s="39"/>
      <c r="CJ123" s="39"/>
      <c r="CK123" s="39"/>
      <c r="CL123" s="39"/>
      <c r="CM123" s="39"/>
      <c r="CN123" s="39"/>
      <c r="CO123" s="39"/>
      <c r="CP123" s="39"/>
      <c r="CQ123" s="39"/>
      <c r="CR123" s="39"/>
      <c r="CS123" s="39"/>
      <c r="CT123" s="39"/>
      <c r="CU123" s="39"/>
      <c r="CV123" s="39"/>
      <c r="CW123" s="39"/>
      <c r="CX123" s="39"/>
      <c r="CY123" s="39"/>
      <c r="CZ123" s="39"/>
      <c r="DA123" s="39"/>
      <c r="DB123" s="39"/>
      <c r="DC123" s="39"/>
      <c r="DD123" s="39"/>
      <c r="DE123" s="39"/>
      <c r="DF123" s="39"/>
      <c r="DG123" s="39"/>
      <c r="DH123" s="39"/>
      <c r="DI123" s="39"/>
      <c r="DJ123" s="39"/>
      <c r="DK123" s="39"/>
      <c r="DL123" s="39"/>
      <c r="DM123" s="39"/>
      <c r="DN123" s="39"/>
      <c r="DO123" s="39"/>
      <c r="DP123" s="39"/>
      <c r="DQ123" s="39"/>
    </row>
    <row r="124" spans="1:121">
      <c r="BJ124" s="39"/>
      <c r="BK124" s="39"/>
      <c r="BL124" s="39"/>
      <c r="BM124" s="39"/>
      <c r="BN124" s="39"/>
      <c r="BO124" s="39"/>
      <c r="BP124" s="39"/>
      <c r="BQ124" s="39"/>
      <c r="BR124" s="39"/>
      <c r="BS124" s="39"/>
      <c r="BT124" s="39"/>
      <c r="BU124" s="39"/>
      <c r="BV124" s="39"/>
      <c r="BW124" s="39"/>
      <c r="BX124" s="39"/>
      <c r="BY124" s="39"/>
      <c r="BZ124" s="39"/>
      <c r="CA124" s="39"/>
      <c r="CB124" s="39"/>
      <c r="CC124" s="39"/>
      <c r="CD124" s="39"/>
      <c r="CE124" s="39"/>
      <c r="CF124" s="39"/>
      <c r="CG124" s="39"/>
      <c r="CH124" s="39"/>
      <c r="CI124" s="39"/>
      <c r="CJ124" s="39"/>
      <c r="CK124" s="39"/>
      <c r="CL124" s="39"/>
      <c r="CM124" s="39"/>
      <c r="CN124" s="39"/>
      <c r="CO124" s="39"/>
      <c r="CP124" s="39"/>
      <c r="CQ124" s="39"/>
      <c r="CR124" s="39"/>
      <c r="CS124" s="39"/>
      <c r="CT124" s="39"/>
      <c r="CU124" s="39"/>
      <c r="CV124" s="39"/>
      <c r="CW124" s="39"/>
      <c r="CX124" s="39"/>
      <c r="CY124" s="39"/>
      <c r="CZ124" s="39"/>
      <c r="DA124" s="39"/>
      <c r="DB124" s="39"/>
      <c r="DC124" s="39"/>
      <c r="DD124" s="39"/>
      <c r="DE124" s="39"/>
      <c r="DF124" s="39"/>
      <c r="DG124" s="39"/>
      <c r="DH124" s="39"/>
      <c r="DI124" s="39"/>
      <c r="DJ124" s="39"/>
      <c r="DK124" s="39"/>
      <c r="DL124" s="39"/>
      <c r="DM124" s="39"/>
      <c r="DN124" s="39"/>
      <c r="DO124" s="39"/>
      <c r="DP124" s="39"/>
      <c r="DQ124" s="39"/>
    </row>
    <row r="125" spans="1:121">
      <c r="BJ125" s="39"/>
      <c r="BK125" s="39"/>
      <c r="BL125" s="39"/>
      <c r="BM125" s="39"/>
      <c r="BN125" s="39"/>
      <c r="BO125" s="39"/>
      <c r="BP125" s="39"/>
      <c r="BQ125" s="39"/>
      <c r="BR125" s="39"/>
      <c r="BS125" s="39"/>
      <c r="BT125" s="39"/>
      <c r="BU125" s="39"/>
      <c r="BV125" s="39"/>
      <c r="BW125" s="39"/>
      <c r="BX125" s="39"/>
      <c r="BY125" s="39"/>
      <c r="BZ125" s="39"/>
      <c r="CA125" s="39"/>
      <c r="CB125" s="39"/>
      <c r="CC125" s="39"/>
      <c r="CD125" s="39"/>
      <c r="CE125" s="39"/>
      <c r="CF125" s="39"/>
      <c r="CG125" s="39"/>
      <c r="CH125" s="39"/>
      <c r="CI125" s="39"/>
      <c r="CJ125" s="39"/>
      <c r="CK125" s="39"/>
      <c r="CL125" s="39"/>
      <c r="CM125" s="39"/>
      <c r="CN125" s="39"/>
      <c r="CO125" s="39"/>
      <c r="CP125" s="39"/>
      <c r="CQ125" s="39"/>
      <c r="CR125" s="39"/>
      <c r="CS125" s="39"/>
      <c r="CT125" s="39"/>
      <c r="CU125" s="39"/>
      <c r="CV125" s="39"/>
      <c r="CW125" s="39"/>
      <c r="CX125" s="39"/>
      <c r="CY125" s="39"/>
      <c r="CZ125" s="39"/>
      <c r="DA125" s="39"/>
      <c r="DB125" s="39"/>
      <c r="DC125" s="39"/>
      <c r="DD125" s="39"/>
      <c r="DE125" s="39"/>
      <c r="DF125" s="39"/>
      <c r="DG125" s="39"/>
      <c r="DH125" s="39"/>
      <c r="DI125" s="39"/>
      <c r="DJ125" s="39"/>
      <c r="DK125" s="39"/>
      <c r="DL125" s="39"/>
      <c r="DM125" s="39"/>
      <c r="DN125" s="39"/>
      <c r="DO125" s="39"/>
      <c r="DP125" s="39"/>
      <c r="DQ125" s="39"/>
    </row>
    <row r="126" spans="1:121">
      <c r="BJ126" s="39"/>
      <c r="BK126" s="39"/>
      <c r="BL126" s="39"/>
      <c r="BM126" s="39"/>
      <c r="BN126" s="39"/>
      <c r="BO126" s="39"/>
      <c r="BP126" s="39"/>
      <c r="BQ126" s="39"/>
      <c r="BR126" s="39"/>
      <c r="BS126" s="39"/>
      <c r="BT126" s="39"/>
      <c r="BU126" s="39"/>
      <c r="BV126" s="39"/>
      <c r="BW126" s="39"/>
      <c r="BX126" s="39"/>
      <c r="BY126" s="39"/>
      <c r="BZ126" s="39"/>
      <c r="CA126" s="39"/>
      <c r="CB126" s="39"/>
      <c r="CC126" s="39"/>
      <c r="CD126" s="39"/>
      <c r="CE126" s="39"/>
      <c r="CF126" s="39"/>
      <c r="CG126" s="39"/>
      <c r="CH126" s="39"/>
      <c r="CI126" s="39"/>
      <c r="CJ126" s="39"/>
      <c r="CK126" s="39"/>
      <c r="CL126" s="39"/>
      <c r="CM126" s="39"/>
      <c r="CN126" s="39"/>
      <c r="CO126" s="39"/>
      <c r="CP126" s="39"/>
      <c r="CQ126" s="39"/>
      <c r="CR126" s="39"/>
      <c r="CS126" s="39"/>
      <c r="CT126" s="39"/>
      <c r="CU126" s="39"/>
      <c r="CV126" s="39"/>
      <c r="CW126" s="39"/>
      <c r="CX126" s="39"/>
      <c r="CY126" s="39"/>
      <c r="CZ126" s="39"/>
      <c r="DA126" s="39"/>
      <c r="DB126" s="39"/>
      <c r="DC126" s="39"/>
      <c r="DD126" s="39"/>
      <c r="DE126" s="39"/>
      <c r="DF126" s="39"/>
      <c r="DG126" s="39"/>
      <c r="DH126" s="39"/>
      <c r="DI126" s="39"/>
      <c r="DJ126" s="39"/>
      <c r="DK126" s="39"/>
      <c r="DL126" s="39"/>
      <c r="DM126" s="39"/>
      <c r="DN126" s="39"/>
      <c r="DO126" s="39"/>
      <c r="DP126" s="39"/>
      <c r="DQ126" s="39"/>
    </row>
    <row r="127" spans="1:121">
      <c r="BJ127" s="39"/>
      <c r="BK127" s="39"/>
      <c r="BL127" s="39"/>
      <c r="BM127" s="39"/>
      <c r="BN127" s="39"/>
      <c r="BO127" s="39"/>
      <c r="BP127" s="39"/>
      <c r="BQ127" s="39"/>
      <c r="BR127" s="39"/>
      <c r="BS127" s="39"/>
      <c r="BT127" s="39"/>
      <c r="BU127" s="39"/>
      <c r="BV127" s="39"/>
      <c r="BW127" s="39"/>
      <c r="BX127" s="39"/>
      <c r="BY127" s="39"/>
      <c r="BZ127" s="39"/>
      <c r="CA127" s="39"/>
      <c r="CB127" s="39"/>
      <c r="CC127" s="39"/>
      <c r="CD127" s="39"/>
      <c r="CE127" s="39"/>
      <c r="CF127" s="39"/>
      <c r="CG127" s="39"/>
      <c r="CH127" s="39"/>
      <c r="CI127" s="39"/>
      <c r="CJ127" s="39"/>
      <c r="CK127" s="39"/>
      <c r="CL127" s="39"/>
      <c r="CM127" s="39"/>
      <c r="CN127" s="39"/>
      <c r="CO127" s="39"/>
      <c r="CP127" s="39"/>
      <c r="CQ127" s="39"/>
      <c r="CR127" s="39"/>
      <c r="CS127" s="39"/>
      <c r="CT127" s="39"/>
      <c r="CU127" s="39"/>
      <c r="CV127" s="39"/>
      <c r="CW127" s="39"/>
      <c r="CX127" s="39"/>
      <c r="CY127" s="39"/>
      <c r="CZ127" s="39"/>
      <c r="DA127" s="39"/>
      <c r="DB127" s="39"/>
      <c r="DC127" s="39"/>
      <c r="DD127" s="39"/>
      <c r="DE127" s="39"/>
      <c r="DF127" s="39"/>
      <c r="DG127" s="39"/>
      <c r="DH127" s="39"/>
      <c r="DI127" s="39"/>
      <c r="DJ127" s="39"/>
      <c r="DK127" s="39"/>
      <c r="DL127" s="39"/>
      <c r="DM127" s="39"/>
      <c r="DN127" s="39"/>
      <c r="DO127" s="39"/>
      <c r="DP127" s="39"/>
      <c r="DQ127" s="39"/>
    </row>
    <row r="128" spans="1:121">
      <c r="BJ128" s="39"/>
      <c r="BK128" s="39"/>
      <c r="BL128" s="39"/>
      <c r="BM128" s="39"/>
      <c r="BN128" s="39"/>
      <c r="BO128" s="39"/>
      <c r="BP128" s="39"/>
      <c r="BQ128" s="39"/>
      <c r="BR128" s="39"/>
      <c r="BS128" s="39"/>
      <c r="BT128" s="39"/>
      <c r="BU128" s="39"/>
      <c r="BV128" s="39"/>
      <c r="BW128" s="39"/>
      <c r="BX128" s="39"/>
      <c r="BY128" s="39"/>
      <c r="BZ128" s="39"/>
      <c r="CA128" s="39"/>
      <c r="CB128" s="39"/>
      <c r="CC128" s="39"/>
      <c r="CD128" s="39"/>
      <c r="CE128" s="39"/>
      <c r="CF128" s="39"/>
      <c r="CG128" s="39"/>
      <c r="CH128" s="39"/>
      <c r="CI128" s="39"/>
      <c r="CJ128" s="39"/>
      <c r="CK128" s="39"/>
      <c r="CL128" s="39"/>
      <c r="CM128" s="39"/>
      <c r="CN128" s="39"/>
      <c r="CO128" s="39"/>
      <c r="CP128" s="39"/>
      <c r="CQ128" s="39"/>
      <c r="CR128" s="39"/>
      <c r="CS128" s="39"/>
      <c r="CT128" s="39"/>
      <c r="CU128" s="39"/>
      <c r="CV128" s="39"/>
      <c r="CW128" s="39"/>
      <c r="CX128" s="39"/>
      <c r="CY128" s="39"/>
      <c r="CZ128" s="39"/>
      <c r="DA128" s="39"/>
      <c r="DB128" s="39"/>
      <c r="DC128" s="39"/>
      <c r="DD128" s="39"/>
      <c r="DE128" s="39"/>
      <c r="DF128" s="39"/>
      <c r="DG128" s="39"/>
      <c r="DH128" s="39"/>
      <c r="DI128" s="39"/>
      <c r="DJ128" s="39"/>
      <c r="DK128" s="39"/>
      <c r="DL128" s="39"/>
      <c r="DM128" s="39"/>
      <c r="DN128" s="39"/>
      <c r="DO128" s="39"/>
      <c r="DP128" s="39"/>
      <c r="DQ128" s="39"/>
    </row>
    <row r="129" spans="1:121">
      <c r="BJ129" s="39"/>
      <c r="BK129" s="39"/>
      <c r="BL129" s="39"/>
      <c r="BM129" s="39"/>
      <c r="BN129" s="39"/>
      <c r="BO129" s="39"/>
      <c r="BP129" s="39"/>
      <c r="BQ129" s="39"/>
      <c r="BR129" s="39"/>
      <c r="BS129" s="39"/>
      <c r="BT129" s="39"/>
      <c r="BU129" s="39"/>
      <c r="BV129" s="39"/>
      <c r="BW129" s="39"/>
      <c r="BX129" s="39"/>
      <c r="BY129" s="39"/>
      <c r="BZ129" s="39"/>
      <c r="CA129" s="39"/>
      <c r="CB129" s="39"/>
      <c r="CC129" s="39"/>
      <c r="CD129" s="39"/>
      <c r="CE129" s="39"/>
      <c r="CF129" s="39"/>
      <c r="CG129" s="39"/>
      <c r="CH129" s="39"/>
      <c r="CI129" s="39"/>
      <c r="CJ129" s="39"/>
      <c r="CK129" s="39"/>
      <c r="CL129" s="39"/>
      <c r="CM129" s="39"/>
      <c r="CN129" s="39"/>
      <c r="CO129" s="39"/>
      <c r="CP129" s="39"/>
      <c r="CQ129" s="39"/>
      <c r="CR129" s="39"/>
      <c r="CS129" s="39"/>
      <c r="CT129" s="39"/>
      <c r="CU129" s="39"/>
      <c r="CV129" s="39"/>
      <c r="CW129" s="39"/>
      <c r="CX129" s="39"/>
      <c r="CY129" s="39"/>
      <c r="CZ129" s="39"/>
      <c r="DA129" s="39"/>
      <c r="DB129" s="39"/>
      <c r="DC129" s="39"/>
      <c r="DD129" s="39"/>
      <c r="DE129" s="39"/>
      <c r="DF129" s="39"/>
      <c r="DG129" s="39"/>
      <c r="DH129" s="39"/>
      <c r="DI129" s="39"/>
      <c r="DJ129" s="39"/>
      <c r="DK129" s="39"/>
      <c r="DL129" s="39"/>
      <c r="DM129" s="39"/>
      <c r="DN129" s="39"/>
      <c r="DO129" s="39"/>
      <c r="DP129" s="39"/>
      <c r="DQ129" s="39"/>
    </row>
    <row r="130" spans="1:121">
      <c r="BJ130" s="39"/>
      <c r="BK130" s="39"/>
      <c r="BL130" s="39"/>
      <c r="BM130" s="39"/>
      <c r="BN130" s="39"/>
      <c r="BO130" s="39"/>
      <c r="BP130" s="39"/>
      <c r="BQ130" s="39"/>
      <c r="BR130" s="39"/>
      <c r="BS130" s="39"/>
      <c r="BT130" s="39"/>
      <c r="BU130" s="39"/>
      <c r="BV130" s="39"/>
      <c r="BW130" s="39"/>
      <c r="BX130" s="39"/>
      <c r="BY130" s="39"/>
      <c r="BZ130" s="39"/>
      <c r="CA130" s="39"/>
      <c r="CB130" s="39"/>
      <c r="CC130" s="39"/>
      <c r="CD130" s="39"/>
      <c r="CE130" s="39"/>
      <c r="CF130" s="39"/>
      <c r="CG130" s="39"/>
      <c r="CH130" s="39"/>
      <c r="CI130" s="39"/>
      <c r="CJ130" s="39"/>
      <c r="CK130" s="39"/>
      <c r="CL130" s="39"/>
      <c r="CM130" s="39"/>
      <c r="CN130" s="39"/>
      <c r="CO130" s="39"/>
      <c r="CP130" s="39"/>
      <c r="CQ130" s="39"/>
      <c r="CR130" s="39"/>
      <c r="CS130" s="39"/>
      <c r="CT130" s="39"/>
      <c r="CU130" s="39"/>
      <c r="CV130" s="39"/>
      <c r="CW130" s="39"/>
      <c r="CX130" s="39"/>
      <c r="CY130" s="39"/>
      <c r="CZ130" s="39"/>
      <c r="DA130" s="39"/>
      <c r="DB130" s="39"/>
      <c r="DC130" s="39"/>
      <c r="DD130" s="39"/>
      <c r="DE130" s="39"/>
      <c r="DF130" s="39"/>
      <c r="DG130" s="39"/>
      <c r="DH130" s="39"/>
      <c r="DI130" s="39"/>
      <c r="DJ130" s="39"/>
      <c r="DK130" s="39"/>
      <c r="DL130" s="39"/>
      <c r="DM130" s="39"/>
      <c r="DN130" s="39"/>
      <c r="DO130" s="39"/>
      <c r="DP130" s="39"/>
      <c r="DQ130" s="39"/>
    </row>
    <row r="131" spans="1:121">
      <c r="BJ131" s="39"/>
      <c r="BK131" s="39"/>
      <c r="BL131" s="39"/>
      <c r="BM131" s="39"/>
      <c r="BN131" s="39"/>
      <c r="BO131" s="39"/>
      <c r="BP131" s="39"/>
      <c r="BQ131" s="39"/>
      <c r="BR131" s="39"/>
      <c r="BS131" s="39"/>
      <c r="BT131" s="39"/>
      <c r="BU131" s="39"/>
      <c r="BV131" s="39"/>
      <c r="BW131" s="39"/>
      <c r="BX131" s="39"/>
      <c r="BY131" s="39"/>
      <c r="BZ131" s="39"/>
      <c r="CA131" s="39"/>
      <c r="CB131" s="39"/>
      <c r="CC131" s="39"/>
      <c r="CD131" s="39"/>
      <c r="CE131" s="39"/>
      <c r="CF131" s="39"/>
      <c r="CG131" s="39"/>
      <c r="CH131" s="39"/>
      <c r="CI131" s="39"/>
      <c r="CJ131" s="39"/>
      <c r="CK131" s="39"/>
      <c r="CL131" s="39"/>
      <c r="CM131" s="39"/>
      <c r="CN131" s="39"/>
      <c r="CO131" s="39"/>
      <c r="CP131" s="39"/>
      <c r="CQ131" s="39"/>
      <c r="CR131" s="39"/>
      <c r="CS131" s="39"/>
      <c r="CT131" s="39"/>
      <c r="CU131" s="39"/>
      <c r="CV131" s="39"/>
      <c r="CW131" s="39"/>
      <c r="CX131" s="39"/>
      <c r="CY131" s="39"/>
      <c r="CZ131" s="39"/>
      <c r="DA131" s="39"/>
      <c r="DB131" s="39"/>
      <c r="DC131" s="39"/>
      <c r="DD131" s="39"/>
      <c r="DE131" s="39"/>
      <c r="DF131" s="39"/>
      <c r="DG131" s="39"/>
      <c r="DH131" s="39"/>
      <c r="DI131" s="39"/>
      <c r="DJ131" s="39"/>
      <c r="DK131" s="39"/>
      <c r="DL131" s="39"/>
      <c r="DM131" s="39"/>
      <c r="DN131" s="39"/>
      <c r="DO131" s="39"/>
      <c r="DP131" s="39"/>
      <c r="DQ131" s="39"/>
    </row>
    <row r="132" spans="1:121">
      <c r="BJ132" s="39"/>
      <c r="BK132" s="39"/>
      <c r="BL132" s="39"/>
      <c r="BM132" s="39"/>
      <c r="BN132" s="39"/>
      <c r="BO132" s="39"/>
      <c r="BP132" s="39"/>
      <c r="BQ132" s="39"/>
      <c r="BR132" s="39"/>
      <c r="BS132" s="39"/>
      <c r="BT132" s="39"/>
      <c r="BU132" s="39"/>
      <c r="BV132" s="39"/>
      <c r="BW132" s="39"/>
      <c r="BX132" s="39"/>
      <c r="BY132" s="39"/>
      <c r="BZ132" s="39"/>
      <c r="CA132" s="39"/>
      <c r="CB132" s="39"/>
      <c r="CC132" s="39"/>
      <c r="CD132" s="39"/>
      <c r="CE132" s="39"/>
      <c r="CF132" s="39"/>
      <c r="CG132" s="39"/>
      <c r="CH132" s="39"/>
      <c r="CI132" s="39"/>
      <c r="CJ132" s="39"/>
      <c r="CK132" s="39"/>
      <c r="CL132" s="39"/>
      <c r="CM132" s="39"/>
      <c r="CN132" s="39"/>
      <c r="CO132" s="39"/>
      <c r="CP132" s="39"/>
      <c r="CQ132" s="39"/>
      <c r="CR132" s="39"/>
      <c r="CS132" s="39"/>
      <c r="CT132" s="39"/>
      <c r="CU132" s="39"/>
      <c r="CV132" s="39"/>
      <c r="CW132" s="39"/>
      <c r="CX132" s="39"/>
      <c r="CY132" s="39"/>
      <c r="CZ132" s="39"/>
      <c r="DA132" s="39"/>
      <c r="DB132" s="39"/>
      <c r="DC132" s="39"/>
      <c r="DD132" s="39"/>
      <c r="DE132" s="39"/>
      <c r="DF132" s="39"/>
      <c r="DG132" s="39"/>
      <c r="DH132" s="39"/>
      <c r="DI132" s="39"/>
      <c r="DJ132" s="39"/>
      <c r="DK132" s="39"/>
      <c r="DL132" s="39"/>
      <c r="DM132" s="39"/>
      <c r="DN132" s="39"/>
      <c r="DO132" s="39"/>
      <c r="DP132" s="39"/>
      <c r="DQ132" s="39"/>
    </row>
    <row r="133" spans="1:121">
      <c r="BJ133" s="39"/>
      <c r="BK133" s="39"/>
      <c r="BL133" s="39"/>
      <c r="BM133" s="39"/>
      <c r="BN133" s="39"/>
      <c r="BO133" s="39"/>
      <c r="BP133" s="39"/>
      <c r="BQ133" s="39"/>
      <c r="BR133" s="39"/>
      <c r="BS133" s="39"/>
      <c r="BT133" s="39"/>
      <c r="BU133" s="39"/>
      <c r="BV133" s="39"/>
      <c r="BW133" s="39"/>
      <c r="BX133" s="39"/>
      <c r="BY133" s="39"/>
      <c r="BZ133" s="39"/>
      <c r="CA133" s="39"/>
      <c r="CB133" s="39"/>
      <c r="CC133" s="39"/>
      <c r="CD133" s="39"/>
      <c r="CE133" s="39"/>
      <c r="CF133" s="39"/>
      <c r="CG133" s="39"/>
      <c r="CH133" s="39"/>
      <c r="CI133" s="39"/>
      <c r="CJ133" s="39"/>
      <c r="CK133" s="39"/>
      <c r="CL133" s="39"/>
      <c r="CM133" s="39"/>
      <c r="CN133" s="39"/>
      <c r="CO133" s="39"/>
      <c r="CP133" s="39"/>
      <c r="CQ133" s="39"/>
      <c r="CR133" s="39"/>
      <c r="CS133" s="39"/>
      <c r="CT133" s="39"/>
      <c r="CU133" s="39"/>
      <c r="CV133" s="39"/>
      <c r="CW133" s="39"/>
      <c r="CX133" s="39"/>
      <c r="CY133" s="39"/>
      <c r="CZ133" s="39"/>
      <c r="DA133" s="39"/>
      <c r="DB133" s="39"/>
      <c r="DC133" s="39"/>
      <c r="DD133" s="39"/>
      <c r="DE133" s="39"/>
      <c r="DF133" s="39"/>
      <c r="DG133" s="39"/>
      <c r="DH133" s="39"/>
      <c r="DI133" s="39"/>
      <c r="DJ133" s="39"/>
      <c r="DK133" s="39"/>
      <c r="DL133" s="39"/>
      <c r="DM133" s="39"/>
      <c r="DN133" s="39"/>
      <c r="DO133" s="39"/>
      <c r="DP133" s="39"/>
      <c r="DQ133" s="39"/>
    </row>
    <row r="134" spans="1:121">
      <c r="BJ134" s="39"/>
      <c r="BK134" s="39"/>
      <c r="BL134" s="39"/>
      <c r="BM134" s="39"/>
      <c r="BN134" s="39"/>
      <c r="BO134" s="39"/>
      <c r="BP134" s="39"/>
      <c r="BQ134" s="39"/>
      <c r="BR134" s="39"/>
      <c r="BS134" s="39"/>
      <c r="BT134" s="39"/>
      <c r="BU134" s="39"/>
      <c r="BV134" s="39"/>
      <c r="BW134" s="39"/>
      <c r="BX134" s="39"/>
      <c r="BY134" s="39"/>
      <c r="BZ134" s="39"/>
      <c r="CA134" s="39"/>
      <c r="CB134" s="39"/>
      <c r="CC134" s="39"/>
      <c r="CD134" s="39"/>
      <c r="CE134" s="39"/>
      <c r="CF134" s="39"/>
      <c r="CG134" s="39"/>
      <c r="CH134" s="39"/>
      <c r="CI134" s="39"/>
      <c r="CJ134" s="39"/>
      <c r="CK134" s="39"/>
      <c r="CL134" s="39"/>
      <c r="CM134" s="39"/>
      <c r="CN134" s="39"/>
      <c r="CO134" s="39"/>
      <c r="CP134" s="39"/>
      <c r="CQ134" s="39"/>
      <c r="CR134" s="39"/>
      <c r="CS134" s="39"/>
      <c r="CT134" s="39"/>
      <c r="CU134" s="39"/>
      <c r="CV134" s="39"/>
      <c r="CW134" s="39"/>
      <c r="CX134" s="39"/>
      <c r="CY134" s="39"/>
      <c r="CZ134" s="39"/>
      <c r="DA134" s="39"/>
      <c r="DB134" s="39"/>
      <c r="DC134" s="39"/>
      <c r="DD134" s="39"/>
      <c r="DE134" s="39"/>
      <c r="DF134" s="39"/>
      <c r="DG134" s="39"/>
      <c r="DH134" s="39"/>
      <c r="DI134" s="39"/>
      <c r="DJ134" s="39"/>
      <c r="DK134" s="39"/>
      <c r="DL134" s="39"/>
      <c r="DM134" s="39"/>
      <c r="DN134" s="39"/>
      <c r="DO134" s="39"/>
      <c r="DP134" s="39"/>
      <c r="DQ134" s="39"/>
    </row>
    <row r="135" spans="1:121">
      <c r="BJ135" s="39"/>
      <c r="BK135" s="39"/>
      <c r="BL135" s="39"/>
      <c r="BM135" s="39"/>
      <c r="BN135" s="39"/>
      <c r="BO135" s="39"/>
      <c r="BP135" s="39"/>
      <c r="BQ135" s="39"/>
      <c r="BR135" s="39"/>
      <c r="BS135" s="39"/>
      <c r="BT135" s="39"/>
      <c r="BU135" s="39"/>
      <c r="BV135" s="39"/>
      <c r="BW135" s="39"/>
      <c r="BX135" s="39"/>
      <c r="BY135" s="39"/>
      <c r="BZ135" s="39"/>
      <c r="CA135" s="39"/>
      <c r="CB135" s="39"/>
      <c r="CC135" s="39"/>
      <c r="CD135" s="39"/>
      <c r="CE135" s="39"/>
      <c r="CF135" s="39"/>
      <c r="CG135" s="39"/>
      <c r="CH135" s="39"/>
      <c r="CI135" s="39"/>
      <c r="CJ135" s="39"/>
      <c r="CK135" s="39"/>
      <c r="CL135" s="39"/>
      <c r="CM135" s="39"/>
      <c r="CN135" s="39"/>
      <c r="CO135" s="39"/>
      <c r="CP135" s="39"/>
      <c r="CQ135" s="39"/>
      <c r="CR135" s="39"/>
      <c r="CS135" s="39"/>
      <c r="CT135" s="39"/>
      <c r="CU135" s="39"/>
      <c r="CV135" s="39"/>
      <c r="CW135" s="39"/>
      <c r="CX135" s="39"/>
      <c r="CY135" s="39"/>
      <c r="CZ135" s="39"/>
      <c r="DA135" s="39"/>
      <c r="DB135" s="39"/>
      <c r="DC135" s="39"/>
      <c r="DD135" s="39"/>
      <c r="DE135" s="39"/>
      <c r="DF135" s="39"/>
      <c r="DG135" s="39"/>
      <c r="DH135" s="39"/>
      <c r="DI135" s="39"/>
      <c r="DJ135" s="39"/>
      <c r="DK135" s="39"/>
      <c r="DL135" s="39"/>
      <c r="DM135" s="39"/>
      <c r="DN135" s="39"/>
      <c r="DO135" s="39"/>
      <c r="DP135" s="39"/>
      <c r="DQ135" s="39"/>
    </row>
    <row r="136" spans="1:121">
      <c r="BJ136" s="39"/>
      <c r="BK136" s="39"/>
      <c r="BL136" s="39"/>
      <c r="BM136" s="39"/>
      <c r="BN136" s="39"/>
      <c r="BO136" s="39"/>
      <c r="BP136" s="39"/>
      <c r="BQ136" s="39"/>
      <c r="BR136" s="39"/>
      <c r="BS136" s="39"/>
      <c r="BT136" s="39"/>
      <c r="BU136" s="39"/>
      <c r="BV136" s="39"/>
      <c r="BW136" s="39"/>
      <c r="BX136" s="39"/>
      <c r="BY136" s="39"/>
      <c r="BZ136" s="39"/>
      <c r="CA136" s="39"/>
      <c r="CB136" s="39"/>
      <c r="CC136" s="39"/>
      <c r="CD136" s="39"/>
      <c r="CE136" s="39"/>
      <c r="CF136" s="39"/>
      <c r="CG136" s="39"/>
      <c r="CH136" s="39"/>
      <c r="CI136" s="39"/>
      <c r="CJ136" s="39"/>
      <c r="CK136" s="39"/>
      <c r="CL136" s="39"/>
      <c r="CM136" s="39"/>
      <c r="CN136" s="39"/>
      <c r="CO136" s="39"/>
      <c r="CP136" s="39"/>
      <c r="CQ136" s="39"/>
      <c r="CR136" s="39"/>
      <c r="CS136" s="39"/>
      <c r="CT136" s="39"/>
      <c r="CU136" s="39"/>
      <c r="CV136" s="39"/>
      <c r="CW136" s="39"/>
      <c r="CX136" s="39"/>
      <c r="CY136" s="39"/>
      <c r="CZ136" s="39"/>
      <c r="DA136" s="39"/>
      <c r="DB136" s="39"/>
      <c r="DC136" s="39"/>
      <c r="DD136" s="39"/>
      <c r="DE136" s="39"/>
      <c r="DF136" s="39"/>
      <c r="DG136" s="39"/>
      <c r="DH136" s="39"/>
      <c r="DI136" s="39"/>
      <c r="DJ136" s="39"/>
      <c r="DK136" s="39"/>
      <c r="DL136" s="39"/>
      <c r="DM136" s="39"/>
      <c r="DN136" s="39"/>
      <c r="DO136" s="39"/>
      <c r="DP136" s="39"/>
      <c r="DQ136" s="39"/>
    </row>
    <row r="137" spans="1:121" s="106"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s="39"/>
      <c r="BK137" s="39"/>
      <c r="BL137" s="39"/>
      <c r="BM137" s="39"/>
      <c r="BN137" s="39"/>
      <c r="BO137" s="39"/>
      <c r="BP137" s="39"/>
      <c r="BQ137" s="39"/>
      <c r="BR137" s="39"/>
      <c r="BS137" s="39"/>
      <c r="BT137" s="39"/>
      <c r="BU137" s="39"/>
      <c r="BV137" s="39"/>
      <c r="BW137" s="39"/>
      <c r="BX137" s="39"/>
      <c r="BY137" s="39"/>
      <c r="BZ137" s="39"/>
      <c r="CA137" s="39"/>
      <c r="CB137" s="39"/>
      <c r="CC137" s="39"/>
      <c r="CD137" s="39"/>
      <c r="CE137" s="39"/>
      <c r="CF137" s="39"/>
      <c r="CG137" s="39"/>
      <c r="CH137" s="39"/>
      <c r="CI137" s="39"/>
      <c r="CJ137" s="39"/>
      <c r="CK137" s="39"/>
      <c r="CL137" s="39"/>
      <c r="CM137" s="39"/>
      <c r="CN137" s="39"/>
      <c r="CO137" s="39"/>
      <c r="CP137" s="39"/>
      <c r="CQ137" s="39"/>
      <c r="CR137" s="39"/>
      <c r="CS137" s="39"/>
      <c r="CT137" s="39"/>
      <c r="CU137" s="39"/>
      <c r="CV137" s="39"/>
      <c r="CW137" s="39"/>
      <c r="CX137" s="39"/>
      <c r="CY137" s="39"/>
      <c r="CZ137" s="39"/>
      <c r="DA137" s="39"/>
      <c r="DB137" s="39"/>
      <c r="DC137" s="39"/>
      <c r="DD137" s="39"/>
      <c r="DE137" s="39"/>
      <c r="DF137" s="39"/>
      <c r="DG137" s="39"/>
      <c r="DH137" s="39"/>
      <c r="DI137" s="39"/>
      <c r="DJ137" s="39"/>
      <c r="DK137" s="39"/>
      <c r="DL137" s="39"/>
      <c r="DM137" s="39"/>
      <c r="DN137" s="39"/>
      <c r="DO137" s="39"/>
      <c r="DP137" s="39"/>
      <c r="DQ137" s="39"/>
    </row>
    <row r="138" spans="1:121" s="106"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s="39"/>
      <c r="BK138" s="39"/>
      <c r="BL138" s="39"/>
      <c r="BM138" s="39"/>
      <c r="BN138" s="39"/>
      <c r="BO138" s="39"/>
      <c r="BP138" s="39"/>
      <c r="BQ138" s="39"/>
      <c r="BR138" s="39"/>
      <c r="BS138" s="39"/>
      <c r="BT138" s="39"/>
      <c r="BU138" s="39"/>
      <c r="BV138" s="39"/>
      <c r="BW138" s="39"/>
      <c r="BX138" s="39"/>
      <c r="BY138" s="39"/>
      <c r="BZ138" s="39"/>
      <c r="CA138" s="39"/>
      <c r="CB138" s="39"/>
      <c r="CC138" s="39"/>
      <c r="CD138" s="39"/>
      <c r="CE138" s="39"/>
      <c r="CF138" s="39"/>
      <c r="CG138" s="39"/>
      <c r="CH138" s="39"/>
      <c r="CI138" s="39"/>
      <c r="CJ138" s="39"/>
      <c r="CK138" s="39"/>
      <c r="CL138" s="39"/>
      <c r="CM138" s="39"/>
      <c r="CN138" s="39"/>
      <c r="CO138" s="39"/>
      <c r="CP138" s="39"/>
      <c r="CQ138" s="39"/>
      <c r="CR138" s="39"/>
      <c r="CS138" s="39"/>
      <c r="CT138" s="39"/>
      <c r="CU138" s="39"/>
      <c r="CV138" s="39"/>
      <c r="CW138" s="39"/>
      <c r="CX138" s="39"/>
      <c r="CY138" s="39"/>
      <c r="CZ138" s="39"/>
      <c r="DA138" s="39"/>
      <c r="DB138" s="39"/>
      <c r="DC138" s="39"/>
      <c r="DD138" s="39"/>
      <c r="DE138" s="39"/>
      <c r="DF138" s="39"/>
      <c r="DG138" s="39"/>
      <c r="DH138" s="39"/>
      <c r="DI138" s="39"/>
      <c r="DJ138" s="39"/>
      <c r="DK138" s="39"/>
      <c r="DL138" s="39"/>
      <c r="DM138" s="39"/>
      <c r="DN138" s="39"/>
      <c r="DO138" s="39"/>
      <c r="DP138" s="39"/>
      <c r="DQ138" s="39"/>
    </row>
    <row r="139" spans="1:121" s="106"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s="39"/>
      <c r="BK139" s="39"/>
      <c r="BL139" s="39"/>
      <c r="BM139" s="39"/>
      <c r="BN139" s="39"/>
      <c r="BO139" s="39"/>
      <c r="BP139" s="39"/>
      <c r="BQ139" s="39"/>
      <c r="BR139" s="39"/>
      <c r="BS139" s="39"/>
      <c r="BT139" s="39"/>
      <c r="BU139" s="39"/>
      <c r="BV139" s="39"/>
      <c r="BW139" s="39"/>
      <c r="BX139" s="39"/>
      <c r="BY139" s="39"/>
      <c r="BZ139" s="39"/>
      <c r="CA139" s="39"/>
      <c r="CB139" s="39"/>
      <c r="CC139" s="39"/>
      <c r="CD139" s="39"/>
      <c r="CE139" s="39"/>
      <c r="CF139" s="39"/>
      <c r="CG139" s="39"/>
      <c r="CH139" s="39"/>
      <c r="CI139" s="39"/>
      <c r="CJ139" s="39"/>
      <c r="CK139" s="39"/>
      <c r="CL139" s="39"/>
      <c r="CM139" s="39"/>
      <c r="CN139" s="39"/>
      <c r="CO139" s="39"/>
      <c r="CP139" s="39"/>
      <c r="CQ139" s="39"/>
      <c r="CR139" s="39"/>
      <c r="CS139" s="39"/>
      <c r="CT139" s="39"/>
      <c r="CU139" s="39"/>
      <c r="CV139" s="39"/>
      <c r="CW139" s="39"/>
      <c r="CX139" s="39"/>
      <c r="CY139" s="39"/>
      <c r="CZ139" s="39"/>
      <c r="DA139" s="39"/>
      <c r="DB139" s="39"/>
      <c r="DC139" s="39"/>
      <c r="DD139" s="39"/>
      <c r="DE139" s="39"/>
      <c r="DF139" s="39"/>
      <c r="DG139" s="39"/>
      <c r="DH139" s="39"/>
      <c r="DI139" s="39"/>
      <c r="DJ139" s="39"/>
      <c r="DK139" s="39"/>
      <c r="DL139" s="39"/>
      <c r="DM139" s="39"/>
      <c r="DN139" s="39"/>
      <c r="DO139" s="39"/>
      <c r="DP139" s="39"/>
      <c r="DQ139" s="39"/>
    </row>
    <row r="140" spans="1:121" s="106"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s="39"/>
      <c r="BK140" s="39"/>
      <c r="BL140" s="39"/>
      <c r="BM140" s="39"/>
      <c r="BN140" s="39"/>
      <c r="BO140" s="39"/>
      <c r="BP140" s="39"/>
      <c r="BQ140" s="39"/>
      <c r="BR140" s="39"/>
      <c r="BS140" s="39"/>
      <c r="BT140" s="39"/>
      <c r="BU140" s="39"/>
      <c r="BV140" s="39"/>
      <c r="BW140" s="39"/>
      <c r="BX140" s="39"/>
      <c r="BY140" s="39"/>
      <c r="BZ140" s="39"/>
      <c r="CA140" s="39"/>
      <c r="CB140" s="39"/>
      <c r="CC140" s="39"/>
      <c r="CD140" s="39"/>
      <c r="CE140" s="39"/>
      <c r="CF140" s="39"/>
      <c r="CG140" s="39"/>
      <c r="CH140" s="39"/>
      <c r="CI140" s="39"/>
      <c r="CJ140" s="39"/>
      <c r="CK140" s="39"/>
      <c r="CL140" s="39"/>
      <c r="CM140" s="39"/>
      <c r="CN140" s="39"/>
      <c r="CO140" s="39"/>
      <c r="CP140" s="39"/>
      <c r="CQ140" s="39"/>
      <c r="CR140" s="39"/>
      <c r="CS140" s="39"/>
      <c r="CT140" s="39"/>
      <c r="CU140" s="39"/>
      <c r="CV140" s="39"/>
      <c r="CW140" s="39"/>
      <c r="CX140" s="39"/>
      <c r="CY140" s="39"/>
      <c r="CZ140" s="39"/>
      <c r="DA140" s="39"/>
      <c r="DB140" s="39"/>
      <c r="DC140" s="39"/>
      <c r="DD140" s="39"/>
      <c r="DE140" s="39"/>
      <c r="DF140" s="39"/>
      <c r="DG140" s="39"/>
      <c r="DH140" s="39"/>
      <c r="DI140" s="39"/>
      <c r="DJ140" s="39"/>
      <c r="DK140" s="39"/>
      <c r="DL140" s="39"/>
      <c r="DM140" s="39"/>
      <c r="DN140" s="39"/>
      <c r="DO140" s="39"/>
      <c r="DP140" s="39"/>
      <c r="DQ140" s="39"/>
    </row>
    <row r="141" spans="1:121" s="106"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s="39"/>
      <c r="BK141" s="39"/>
      <c r="BL141" s="39"/>
      <c r="BM141" s="39"/>
      <c r="BN141" s="39"/>
      <c r="BO141" s="39"/>
      <c r="BP141" s="39"/>
      <c r="BQ141" s="39"/>
      <c r="BR141" s="39"/>
      <c r="BS141" s="39"/>
      <c r="BT141" s="39"/>
      <c r="BU141" s="39"/>
      <c r="BV141" s="39"/>
      <c r="BW141" s="39"/>
      <c r="BX141" s="39"/>
      <c r="BY141" s="39"/>
      <c r="BZ141" s="39"/>
      <c r="CA141" s="39"/>
      <c r="CB141" s="39"/>
      <c r="CC141" s="39"/>
      <c r="CD141" s="39"/>
      <c r="CE141" s="39"/>
      <c r="CF141" s="39"/>
      <c r="CG141" s="39"/>
      <c r="CH141" s="39"/>
      <c r="CI141" s="39"/>
      <c r="CJ141" s="39"/>
      <c r="CK141" s="39"/>
      <c r="CL141" s="39"/>
      <c r="CM141" s="39"/>
      <c r="CN141" s="39"/>
      <c r="CO141" s="39"/>
      <c r="CP141" s="39"/>
      <c r="CQ141" s="39"/>
      <c r="CR141" s="39"/>
      <c r="CS141" s="39"/>
      <c r="CT141" s="39"/>
      <c r="CU141" s="39"/>
      <c r="CV141" s="39"/>
      <c r="CW141" s="39"/>
      <c r="CX141" s="39"/>
      <c r="CY141" s="39"/>
      <c r="CZ141" s="39"/>
      <c r="DA141" s="39"/>
      <c r="DB141" s="39"/>
      <c r="DC141" s="39"/>
      <c r="DD141" s="39"/>
      <c r="DE141" s="39"/>
      <c r="DF141" s="39"/>
      <c r="DG141" s="39"/>
      <c r="DH141" s="39"/>
      <c r="DI141" s="39"/>
      <c r="DJ141" s="39"/>
      <c r="DK141" s="39"/>
      <c r="DL141" s="39"/>
      <c r="DM141" s="39"/>
      <c r="DN141" s="39"/>
      <c r="DO141" s="39"/>
      <c r="DP141" s="39"/>
      <c r="DQ141" s="39"/>
    </row>
    <row r="142" spans="1:121" s="106"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s="39"/>
      <c r="BK142" s="39"/>
      <c r="BL142" s="39"/>
      <c r="BM142" s="39"/>
      <c r="BN142" s="39"/>
      <c r="BO142" s="39"/>
      <c r="BP142" s="39"/>
      <c r="BQ142" s="39"/>
      <c r="BR142" s="39"/>
      <c r="BS142" s="39"/>
      <c r="BT142" s="39"/>
      <c r="BU142" s="39"/>
      <c r="BV142" s="39"/>
      <c r="BW142" s="39"/>
      <c r="BX142" s="39"/>
      <c r="BY142" s="39"/>
      <c r="BZ142" s="39"/>
      <c r="CA142" s="39"/>
      <c r="CB142" s="39"/>
      <c r="CC142" s="39"/>
      <c r="CD142" s="39"/>
      <c r="CE142" s="39"/>
      <c r="CF142" s="39"/>
      <c r="CG142" s="39"/>
      <c r="CH142" s="39"/>
      <c r="CI142" s="39"/>
      <c r="CJ142" s="39"/>
      <c r="CK142" s="39"/>
      <c r="CL142" s="39"/>
      <c r="CM142" s="39"/>
      <c r="CN142" s="39"/>
      <c r="CO142" s="39"/>
      <c r="CP142" s="39"/>
      <c r="CQ142" s="39"/>
      <c r="CR142" s="39"/>
      <c r="CS142" s="39"/>
      <c r="CT142" s="39"/>
      <c r="CU142" s="39"/>
      <c r="CV142" s="39"/>
      <c r="CW142" s="39"/>
      <c r="CX142" s="39"/>
      <c r="CY142" s="39"/>
      <c r="CZ142" s="39"/>
      <c r="DA142" s="39"/>
      <c r="DB142" s="39"/>
      <c r="DC142" s="39"/>
      <c r="DD142" s="39"/>
      <c r="DE142" s="39"/>
      <c r="DF142" s="39"/>
      <c r="DG142" s="39"/>
      <c r="DH142" s="39"/>
      <c r="DI142" s="39"/>
      <c r="DJ142" s="39"/>
      <c r="DK142" s="39"/>
      <c r="DL142" s="39"/>
      <c r="DM142" s="39"/>
      <c r="DN142" s="39"/>
      <c r="DO142" s="39"/>
      <c r="DP142" s="39"/>
      <c r="DQ142" s="39"/>
    </row>
    <row r="143" spans="1:121" s="106"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s="39"/>
      <c r="BK143" s="39"/>
      <c r="BL143" s="39"/>
      <c r="BM143" s="39"/>
      <c r="BN143" s="39"/>
      <c r="BO143" s="39"/>
      <c r="BP143" s="39"/>
      <c r="BQ143" s="39"/>
      <c r="BR143" s="39"/>
      <c r="BS143" s="39"/>
      <c r="BT143" s="39"/>
      <c r="BU143" s="39"/>
      <c r="BV143" s="39"/>
      <c r="BW143" s="39"/>
      <c r="BX143" s="39"/>
      <c r="BY143" s="39"/>
      <c r="BZ143" s="39"/>
      <c r="CA143" s="39"/>
      <c r="CB143" s="39"/>
      <c r="CC143" s="39"/>
      <c r="CD143" s="39"/>
      <c r="CE143" s="39"/>
      <c r="CF143" s="39"/>
      <c r="CG143" s="39"/>
      <c r="CH143" s="39"/>
      <c r="CI143" s="39"/>
      <c r="CJ143" s="39"/>
      <c r="CK143" s="39"/>
      <c r="CL143" s="39"/>
      <c r="CM143" s="39"/>
      <c r="CN143" s="39"/>
      <c r="CO143" s="39"/>
      <c r="CP143" s="39"/>
      <c r="CQ143" s="39"/>
      <c r="CR143" s="39"/>
      <c r="CS143" s="39"/>
      <c r="CT143" s="39"/>
      <c r="CU143" s="39"/>
      <c r="CV143" s="39"/>
      <c r="CW143" s="39"/>
      <c r="CX143" s="39"/>
      <c r="CY143" s="39"/>
      <c r="CZ143" s="39"/>
      <c r="DA143" s="39"/>
      <c r="DB143" s="39"/>
      <c r="DC143" s="39"/>
      <c r="DD143" s="39"/>
      <c r="DE143" s="39"/>
      <c r="DF143" s="39"/>
      <c r="DG143" s="39"/>
      <c r="DH143" s="39"/>
      <c r="DI143" s="39"/>
      <c r="DJ143" s="39"/>
      <c r="DK143" s="39"/>
      <c r="DL143" s="39"/>
      <c r="DM143" s="39"/>
      <c r="DN143" s="39"/>
      <c r="DO143" s="39"/>
      <c r="DP143" s="39"/>
      <c r="DQ143" s="39"/>
    </row>
    <row r="144" spans="1:121" s="106"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s="39"/>
      <c r="BK144" s="39"/>
      <c r="BL144" s="39"/>
      <c r="BM144" s="39"/>
      <c r="BN144" s="39"/>
      <c r="BO144" s="39"/>
      <c r="BP144" s="39"/>
      <c r="BQ144" s="39"/>
      <c r="BR144" s="39"/>
      <c r="BS144" s="39"/>
      <c r="BT144" s="39"/>
      <c r="BU144" s="39"/>
      <c r="BV144" s="39"/>
      <c r="BW144" s="39"/>
      <c r="BX144" s="39"/>
      <c r="BY144" s="39"/>
      <c r="BZ144" s="39"/>
      <c r="CA144" s="39"/>
      <c r="CB144" s="39"/>
      <c r="CC144" s="39"/>
      <c r="CD144" s="39"/>
      <c r="CE144" s="39"/>
      <c r="CF144" s="39"/>
      <c r="CG144" s="39"/>
      <c r="CH144" s="39"/>
      <c r="CI144" s="39"/>
      <c r="CJ144" s="39"/>
      <c r="CK144" s="39"/>
      <c r="CL144" s="39"/>
      <c r="CM144" s="39"/>
      <c r="CN144" s="39"/>
      <c r="CO144" s="39"/>
      <c r="CP144" s="39"/>
      <c r="CQ144" s="39"/>
      <c r="CR144" s="39"/>
      <c r="CS144" s="39"/>
      <c r="CT144" s="39"/>
      <c r="CU144" s="39"/>
      <c r="CV144" s="39"/>
      <c r="CW144" s="39"/>
      <c r="CX144" s="39"/>
      <c r="CY144" s="39"/>
      <c r="CZ144" s="39"/>
      <c r="DA144" s="39"/>
      <c r="DB144" s="39"/>
      <c r="DC144" s="39"/>
      <c r="DD144" s="39"/>
      <c r="DE144" s="39"/>
      <c r="DF144" s="39"/>
      <c r="DG144" s="39"/>
      <c r="DH144" s="39"/>
      <c r="DI144" s="39"/>
      <c r="DJ144" s="39"/>
      <c r="DK144" s="39"/>
      <c r="DL144" s="39"/>
      <c r="DM144" s="39"/>
      <c r="DN144" s="39"/>
      <c r="DO144" s="39"/>
      <c r="DP144" s="39"/>
      <c r="DQ144" s="39"/>
    </row>
    <row r="145" spans="1:121" s="106"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s="39"/>
      <c r="BK145" s="39"/>
      <c r="BL145" s="39"/>
      <c r="BM145" s="39"/>
      <c r="BN145" s="39"/>
      <c r="BO145" s="39"/>
      <c r="BP145" s="39"/>
      <c r="BQ145" s="39"/>
      <c r="BR145" s="39"/>
      <c r="BS145" s="39"/>
      <c r="BT145" s="39"/>
      <c r="BU145" s="39"/>
      <c r="BV145" s="39"/>
      <c r="BW145" s="39"/>
      <c r="BX145" s="39"/>
      <c r="BY145" s="39"/>
      <c r="BZ145" s="39"/>
      <c r="CA145" s="39"/>
      <c r="CB145" s="39"/>
      <c r="CC145" s="39"/>
      <c r="CD145" s="39"/>
      <c r="CE145" s="39"/>
      <c r="CF145" s="39"/>
      <c r="CG145" s="39"/>
      <c r="CH145" s="39"/>
      <c r="CI145" s="39"/>
      <c r="CJ145" s="39"/>
      <c r="CK145" s="39"/>
      <c r="CL145" s="39"/>
      <c r="CM145" s="39"/>
      <c r="CN145" s="39"/>
      <c r="CO145" s="39"/>
      <c r="CP145" s="39"/>
      <c r="CQ145" s="39"/>
      <c r="CR145" s="39"/>
      <c r="CS145" s="39"/>
      <c r="CT145" s="39"/>
      <c r="CU145" s="39"/>
      <c r="CV145" s="39"/>
      <c r="CW145" s="39"/>
      <c r="CX145" s="39"/>
      <c r="CY145" s="39"/>
      <c r="CZ145" s="39"/>
      <c r="DA145" s="39"/>
      <c r="DB145" s="39"/>
      <c r="DC145" s="39"/>
      <c r="DD145" s="39"/>
      <c r="DE145" s="39"/>
      <c r="DF145" s="39"/>
      <c r="DG145" s="39"/>
      <c r="DH145" s="39"/>
      <c r="DI145" s="39"/>
      <c r="DJ145" s="39"/>
      <c r="DK145" s="39"/>
      <c r="DL145" s="39"/>
      <c r="DM145" s="39"/>
      <c r="DN145" s="39"/>
      <c r="DO145" s="39"/>
      <c r="DP145" s="39"/>
      <c r="DQ145" s="39"/>
    </row>
    <row r="146" spans="1:121" s="106"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s="39"/>
      <c r="BK146" s="39"/>
      <c r="BL146" s="39"/>
      <c r="BM146" s="39"/>
      <c r="BN146" s="39"/>
      <c r="BO146" s="39"/>
      <c r="BP146" s="39"/>
      <c r="BQ146" s="39"/>
      <c r="BR146" s="39"/>
      <c r="BS146" s="39"/>
      <c r="BT146" s="39"/>
      <c r="BU146" s="39"/>
      <c r="BV146" s="39"/>
      <c r="BW146" s="39"/>
      <c r="BX146" s="39"/>
      <c r="BY146" s="39"/>
      <c r="BZ146" s="39"/>
      <c r="CA146" s="39"/>
      <c r="CB146" s="39"/>
      <c r="CC146" s="39"/>
      <c r="CD146" s="39"/>
      <c r="CE146" s="39"/>
      <c r="CF146" s="39"/>
      <c r="CG146" s="39"/>
      <c r="CH146" s="39"/>
      <c r="CI146" s="39"/>
      <c r="CJ146" s="39"/>
      <c r="CK146" s="39"/>
      <c r="CL146" s="39"/>
      <c r="CM146" s="39"/>
      <c r="CN146" s="39"/>
      <c r="CO146" s="39"/>
      <c r="CP146" s="39"/>
      <c r="CQ146" s="39"/>
      <c r="CR146" s="39"/>
      <c r="CS146" s="39"/>
      <c r="CT146" s="39"/>
      <c r="CU146" s="39"/>
      <c r="CV146" s="39"/>
      <c r="CW146" s="39"/>
      <c r="CX146" s="39"/>
      <c r="CY146" s="39"/>
      <c r="CZ146" s="39"/>
      <c r="DA146" s="39"/>
      <c r="DB146" s="39"/>
      <c r="DC146" s="39"/>
      <c r="DD146" s="39"/>
      <c r="DE146" s="39"/>
      <c r="DF146" s="39"/>
      <c r="DG146" s="39"/>
      <c r="DH146" s="39"/>
      <c r="DI146" s="39"/>
      <c r="DJ146" s="39"/>
      <c r="DK146" s="39"/>
      <c r="DL146" s="39"/>
      <c r="DM146" s="39"/>
      <c r="DN146" s="39"/>
      <c r="DO146" s="39"/>
      <c r="DP146" s="39"/>
      <c r="DQ146" s="39"/>
    </row>
    <row r="147" spans="1:121" s="106"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s="39"/>
      <c r="BK147" s="39"/>
      <c r="BL147" s="39"/>
      <c r="BM147" s="39"/>
      <c r="BN147" s="39"/>
      <c r="BO147" s="39"/>
      <c r="BP147" s="39"/>
      <c r="BQ147" s="39"/>
      <c r="BR147" s="39"/>
      <c r="BS147" s="39"/>
      <c r="BT147" s="39"/>
      <c r="BU147" s="39"/>
      <c r="BV147" s="39"/>
      <c r="BW147" s="39"/>
      <c r="BX147" s="39"/>
      <c r="BY147" s="39"/>
      <c r="BZ147" s="39"/>
      <c r="CA147" s="39"/>
      <c r="CB147" s="39"/>
      <c r="CC147" s="39"/>
      <c r="CD147" s="39"/>
      <c r="CE147" s="39"/>
      <c r="CF147" s="39"/>
      <c r="CG147" s="39"/>
      <c r="CH147" s="39"/>
      <c r="CI147" s="39"/>
      <c r="CJ147" s="39"/>
      <c r="CK147" s="39"/>
      <c r="CL147" s="39"/>
      <c r="CM147" s="39"/>
      <c r="CN147" s="39"/>
      <c r="CO147" s="39"/>
      <c r="CP147" s="39"/>
      <c r="CQ147" s="39"/>
      <c r="CR147" s="39"/>
      <c r="CS147" s="39"/>
      <c r="CT147" s="39"/>
      <c r="CU147" s="39"/>
      <c r="CV147" s="39"/>
      <c r="CW147" s="39"/>
      <c r="CX147" s="39"/>
      <c r="CY147" s="39"/>
      <c r="CZ147" s="39"/>
      <c r="DA147" s="39"/>
      <c r="DB147" s="39"/>
      <c r="DC147" s="39"/>
      <c r="DD147" s="39"/>
      <c r="DE147" s="39"/>
      <c r="DF147" s="39"/>
      <c r="DG147" s="39"/>
      <c r="DH147" s="39"/>
      <c r="DI147" s="39"/>
      <c r="DJ147" s="39"/>
      <c r="DK147" s="39"/>
      <c r="DL147" s="39"/>
      <c r="DM147" s="39"/>
      <c r="DN147" s="39"/>
      <c r="DO147" s="39"/>
      <c r="DP147" s="39"/>
      <c r="DQ147" s="39"/>
    </row>
    <row r="148" spans="1:121" s="106"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s="39"/>
      <c r="BK148" s="39"/>
      <c r="BL148" s="39"/>
      <c r="BM148" s="39"/>
      <c r="BN148" s="39"/>
      <c r="BO148" s="39"/>
      <c r="BP148" s="39"/>
      <c r="BQ148" s="39"/>
      <c r="BR148" s="39"/>
      <c r="BS148" s="39"/>
      <c r="BT148" s="39"/>
      <c r="BU148" s="39"/>
      <c r="BV148" s="39"/>
      <c r="BW148" s="39"/>
      <c r="BX148" s="39"/>
      <c r="BY148" s="39"/>
      <c r="BZ148" s="39"/>
      <c r="CA148" s="39"/>
      <c r="CB148" s="39"/>
      <c r="CC148" s="39"/>
      <c r="CD148" s="39"/>
      <c r="CE148" s="39"/>
      <c r="CF148" s="39"/>
      <c r="CG148" s="39"/>
      <c r="CH148" s="39"/>
      <c r="CI148" s="39"/>
      <c r="CJ148" s="39"/>
      <c r="CK148" s="39"/>
      <c r="CL148" s="39"/>
      <c r="CM148" s="39"/>
      <c r="CN148" s="39"/>
      <c r="CO148" s="39"/>
      <c r="CP148" s="39"/>
      <c r="CQ148" s="39"/>
      <c r="CR148" s="39"/>
      <c r="CS148" s="39"/>
      <c r="CT148" s="39"/>
      <c r="CU148" s="39"/>
      <c r="CV148" s="39"/>
      <c r="CW148" s="39"/>
      <c r="CX148" s="39"/>
      <c r="CY148" s="39"/>
      <c r="CZ148" s="39"/>
      <c r="DA148" s="39"/>
      <c r="DB148" s="39"/>
      <c r="DC148" s="39"/>
      <c r="DD148" s="39"/>
      <c r="DE148" s="39"/>
      <c r="DF148" s="39"/>
      <c r="DG148" s="39"/>
      <c r="DH148" s="39"/>
      <c r="DI148" s="39"/>
      <c r="DJ148" s="39"/>
      <c r="DK148" s="39"/>
      <c r="DL148" s="39"/>
      <c r="DM148" s="39"/>
      <c r="DN148" s="39"/>
      <c r="DO148" s="39"/>
      <c r="DP148" s="39"/>
      <c r="DQ148" s="39"/>
    </row>
    <row r="149" spans="1:121" s="106"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s="39"/>
      <c r="BK149" s="39"/>
      <c r="BL149" s="39"/>
      <c r="BM149" s="39"/>
      <c r="BN149" s="39"/>
      <c r="BO149" s="39"/>
      <c r="BP149" s="39"/>
      <c r="BQ149" s="39"/>
      <c r="BR149" s="39"/>
      <c r="BS149" s="39"/>
      <c r="BT149" s="39"/>
      <c r="BU149" s="39"/>
      <c r="BV149" s="39"/>
      <c r="BW149" s="39"/>
      <c r="BX149" s="39"/>
      <c r="BY149" s="39"/>
      <c r="BZ149" s="39"/>
      <c r="CA149" s="39"/>
      <c r="CB149" s="39"/>
      <c r="CC149" s="39"/>
      <c r="CD149" s="39"/>
      <c r="CE149" s="39"/>
      <c r="CF149" s="39"/>
      <c r="CG149" s="39"/>
      <c r="CH149" s="39"/>
      <c r="CI149" s="39"/>
      <c r="CJ149" s="39"/>
      <c r="CK149" s="39"/>
      <c r="CL149" s="39"/>
      <c r="CM149" s="39"/>
      <c r="CN149" s="39"/>
      <c r="CO149" s="39"/>
      <c r="CP149" s="39"/>
      <c r="CQ149" s="39"/>
      <c r="CR149" s="39"/>
      <c r="CS149" s="39"/>
      <c r="CT149" s="39"/>
      <c r="CU149" s="39"/>
      <c r="CV149" s="39"/>
      <c r="CW149" s="39"/>
      <c r="CX149" s="39"/>
      <c r="CY149" s="39"/>
      <c r="CZ149" s="39"/>
      <c r="DA149" s="39"/>
      <c r="DB149" s="39"/>
      <c r="DC149" s="39"/>
      <c r="DD149" s="39"/>
      <c r="DE149" s="39"/>
      <c r="DF149" s="39"/>
      <c r="DG149" s="39"/>
      <c r="DH149" s="39"/>
      <c r="DI149" s="39"/>
      <c r="DJ149" s="39"/>
      <c r="DK149" s="39"/>
      <c r="DL149" s="39"/>
      <c r="DM149" s="39"/>
      <c r="DN149" s="39"/>
      <c r="DO149" s="39"/>
      <c r="DP149" s="39"/>
      <c r="DQ149" s="39"/>
    </row>
    <row r="150" spans="1:121" s="106"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s="39"/>
      <c r="BK150" s="39"/>
      <c r="BL150" s="39"/>
      <c r="BM150" s="39"/>
      <c r="BN150" s="39"/>
      <c r="BO150" s="39"/>
      <c r="BP150" s="39"/>
      <c r="BQ150" s="39"/>
      <c r="BR150" s="39"/>
      <c r="BS150" s="39"/>
      <c r="BT150" s="39"/>
      <c r="BU150" s="39"/>
      <c r="BV150" s="39"/>
      <c r="BW150" s="39"/>
      <c r="BX150" s="39"/>
      <c r="BY150" s="39"/>
      <c r="BZ150" s="39"/>
      <c r="CA150" s="39"/>
      <c r="CB150" s="39"/>
      <c r="CC150" s="39"/>
      <c r="CD150" s="39"/>
      <c r="CE150" s="39"/>
      <c r="CF150" s="39"/>
      <c r="CG150" s="39"/>
      <c r="CH150" s="39"/>
      <c r="CI150" s="39"/>
      <c r="CJ150" s="39"/>
      <c r="CK150" s="39"/>
      <c r="CL150" s="39"/>
      <c r="CM150" s="39"/>
      <c r="CN150" s="39"/>
      <c r="CO150" s="39"/>
      <c r="CP150" s="39"/>
      <c r="CQ150" s="39"/>
      <c r="CR150" s="39"/>
      <c r="CS150" s="39"/>
      <c r="CT150" s="39"/>
      <c r="CU150" s="39"/>
      <c r="CV150" s="39"/>
      <c r="CW150" s="39"/>
      <c r="CX150" s="39"/>
      <c r="CY150" s="39"/>
      <c r="CZ150" s="39"/>
      <c r="DA150" s="39"/>
      <c r="DB150" s="39"/>
      <c r="DC150" s="39"/>
      <c r="DD150" s="39"/>
      <c r="DE150" s="39"/>
      <c r="DF150" s="39"/>
      <c r="DG150" s="39"/>
      <c r="DH150" s="39"/>
      <c r="DI150" s="39"/>
      <c r="DJ150" s="39"/>
      <c r="DK150" s="39"/>
      <c r="DL150" s="39"/>
      <c r="DM150" s="39"/>
      <c r="DN150" s="39"/>
      <c r="DO150" s="39"/>
      <c r="DP150" s="39"/>
      <c r="DQ150" s="39"/>
    </row>
    <row r="151" spans="1:121" s="106"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s="39"/>
      <c r="BK151" s="39"/>
      <c r="BL151" s="39"/>
      <c r="BM151" s="39"/>
      <c r="BN151" s="39"/>
      <c r="BO151" s="39"/>
      <c r="BP151" s="39"/>
      <c r="BQ151" s="39"/>
      <c r="BR151" s="39"/>
      <c r="BS151" s="39"/>
      <c r="BT151" s="39"/>
      <c r="BU151" s="39"/>
      <c r="BV151" s="39"/>
      <c r="BW151" s="39"/>
      <c r="BX151" s="39"/>
      <c r="BY151" s="39"/>
      <c r="BZ151" s="39"/>
      <c r="CA151" s="39"/>
      <c r="CB151" s="39"/>
      <c r="CC151" s="39"/>
      <c r="CD151" s="39"/>
      <c r="CE151" s="39"/>
      <c r="CF151" s="39"/>
      <c r="CG151" s="39"/>
      <c r="CH151" s="39"/>
      <c r="CI151" s="39"/>
      <c r="CJ151" s="39"/>
      <c r="CK151" s="39"/>
      <c r="CL151" s="39"/>
      <c r="CM151" s="39"/>
      <c r="CN151" s="39"/>
      <c r="CO151" s="39"/>
      <c r="CP151" s="39"/>
      <c r="CQ151" s="39"/>
      <c r="CR151" s="39"/>
      <c r="CS151" s="39"/>
      <c r="CT151" s="39"/>
      <c r="CU151" s="39"/>
      <c r="CV151" s="39"/>
      <c r="CW151" s="39"/>
      <c r="CX151" s="39"/>
      <c r="CY151" s="39"/>
      <c r="CZ151" s="39"/>
      <c r="DA151" s="39"/>
      <c r="DB151" s="39"/>
      <c r="DC151" s="39"/>
      <c r="DD151" s="39"/>
      <c r="DE151" s="39"/>
      <c r="DF151" s="39"/>
      <c r="DG151" s="39"/>
      <c r="DH151" s="39"/>
      <c r="DI151" s="39"/>
      <c r="DJ151" s="39"/>
      <c r="DK151" s="39"/>
      <c r="DL151" s="39"/>
      <c r="DM151" s="39"/>
      <c r="DN151" s="39"/>
      <c r="DO151" s="39"/>
      <c r="DP151" s="39"/>
      <c r="DQ151" s="39"/>
    </row>
    <row r="152" spans="1:121" s="106"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s="39"/>
      <c r="BK152" s="39"/>
      <c r="BL152" s="39"/>
      <c r="BM152" s="39"/>
      <c r="BN152" s="39"/>
      <c r="BO152" s="39"/>
      <c r="BP152" s="39"/>
      <c r="BQ152" s="39"/>
      <c r="BR152" s="39"/>
      <c r="BS152" s="39"/>
      <c r="BT152" s="39"/>
      <c r="BU152" s="39"/>
      <c r="BV152" s="39"/>
      <c r="BW152" s="39"/>
      <c r="BX152" s="39"/>
      <c r="BY152" s="39"/>
      <c r="BZ152" s="39"/>
      <c r="CA152" s="39"/>
      <c r="CB152" s="39"/>
      <c r="CC152" s="39"/>
      <c r="CD152" s="39"/>
      <c r="CE152" s="39"/>
      <c r="CF152" s="39"/>
      <c r="CG152" s="39"/>
      <c r="CH152" s="39"/>
      <c r="CI152" s="39"/>
      <c r="CJ152" s="39"/>
      <c r="CK152" s="39"/>
      <c r="CL152" s="39"/>
      <c r="CM152" s="39"/>
      <c r="CN152" s="39"/>
      <c r="CO152" s="39"/>
      <c r="CP152" s="39"/>
      <c r="CQ152" s="39"/>
      <c r="CR152" s="39"/>
      <c r="CS152" s="39"/>
      <c r="CT152" s="39"/>
      <c r="CU152" s="39"/>
      <c r="CV152" s="39"/>
      <c r="CW152" s="39"/>
      <c r="CX152" s="39"/>
      <c r="CY152" s="39"/>
      <c r="CZ152" s="39"/>
      <c r="DA152" s="39"/>
      <c r="DB152" s="39"/>
      <c r="DC152" s="39"/>
      <c r="DD152" s="39"/>
      <c r="DE152" s="39"/>
      <c r="DF152" s="39"/>
      <c r="DG152" s="39"/>
      <c r="DH152" s="39"/>
      <c r="DI152" s="39"/>
      <c r="DJ152" s="39"/>
      <c r="DK152" s="39"/>
      <c r="DL152" s="39"/>
      <c r="DM152" s="39"/>
      <c r="DN152" s="39"/>
      <c r="DO152" s="39"/>
      <c r="DP152" s="39"/>
      <c r="DQ152" s="39"/>
    </row>
    <row r="153" spans="1:121" s="106"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s="39"/>
      <c r="BK153" s="39"/>
      <c r="BL153" s="39"/>
      <c r="BM153" s="39"/>
      <c r="BN153" s="39"/>
      <c r="BO153" s="39"/>
      <c r="BP153" s="39"/>
      <c r="BQ153" s="39"/>
      <c r="BR153" s="39"/>
      <c r="BS153" s="39"/>
      <c r="BT153" s="39"/>
      <c r="BU153" s="39"/>
      <c r="BV153" s="39"/>
      <c r="BW153" s="39"/>
      <c r="BX153" s="39"/>
      <c r="BY153" s="39"/>
      <c r="BZ153" s="39"/>
      <c r="CA153" s="39"/>
      <c r="CB153" s="39"/>
      <c r="CC153" s="39"/>
      <c r="CD153" s="39"/>
      <c r="CE153" s="39"/>
      <c r="CF153" s="39"/>
      <c r="CG153" s="39"/>
      <c r="CH153" s="39"/>
      <c r="CI153" s="39"/>
      <c r="CJ153" s="39"/>
      <c r="CK153" s="39"/>
      <c r="CL153" s="39"/>
      <c r="CM153" s="39"/>
      <c r="CN153" s="39"/>
      <c r="CO153" s="39"/>
      <c r="CP153" s="39"/>
      <c r="CQ153" s="39"/>
      <c r="CR153" s="39"/>
      <c r="CS153" s="39"/>
      <c r="CT153" s="39"/>
      <c r="CU153" s="39"/>
      <c r="CV153" s="39"/>
      <c r="CW153" s="39"/>
      <c r="CX153" s="39"/>
      <c r="CY153" s="39"/>
      <c r="CZ153" s="39"/>
      <c r="DA153" s="39"/>
      <c r="DB153" s="39"/>
      <c r="DC153" s="39"/>
      <c r="DD153" s="39"/>
      <c r="DE153" s="39"/>
      <c r="DF153" s="39"/>
      <c r="DG153" s="39"/>
      <c r="DH153" s="39"/>
      <c r="DI153" s="39"/>
      <c r="DJ153" s="39"/>
      <c r="DK153" s="39"/>
      <c r="DL153" s="39"/>
      <c r="DM153" s="39"/>
      <c r="DN153" s="39"/>
      <c r="DO153" s="39"/>
      <c r="DP153" s="39"/>
      <c r="DQ153" s="39"/>
    </row>
    <row r="154" spans="1:121" s="106"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s="39"/>
      <c r="BK154" s="39"/>
      <c r="BL154" s="39"/>
      <c r="BM154" s="39"/>
      <c r="BN154" s="39"/>
      <c r="BO154" s="39"/>
      <c r="BP154" s="39"/>
      <c r="BQ154" s="39"/>
      <c r="BR154" s="39"/>
      <c r="BS154" s="39"/>
      <c r="BT154" s="39"/>
      <c r="BU154" s="39"/>
      <c r="BV154" s="39"/>
      <c r="BW154" s="39"/>
      <c r="BX154" s="39"/>
      <c r="BY154" s="39"/>
      <c r="BZ154" s="39"/>
      <c r="CA154" s="39"/>
      <c r="CB154" s="39"/>
      <c r="CC154" s="39"/>
      <c r="CD154" s="39"/>
      <c r="CE154" s="39"/>
      <c r="CF154" s="39"/>
      <c r="CG154" s="39"/>
      <c r="CH154" s="39"/>
      <c r="CI154" s="39"/>
      <c r="CJ154" s="39"/>
      <c r="CK154" s="39"/>
      <c r="CL154" s="39"/>
      <c r="CM154" s="39"/>
      <c r="CN154" s="39"/>
      <c r="CO154" s="39"/>
      <c r="CP154" s="39"/>
      <c r="CQ154" s="39"/>
      <c r="CR154" s="39"/>
      <c r="CS154" s="39"/>
      <c r="CT154" s="39"/>
      <c r="CU154" s="39"/>
      <c r="CV154" s="39"/>
      <c r="CW154" s="39"/>
      <c r="CX154" s="39"/>
      <c r="CY154" s="39"/>
      <c r="CZ154" s="39"/>
      <c r="DA154" s="39"/>
      <c r="DB154" s="39"/>
      <c r="DC154" s="39"/>
      <c r="DD154" s="39"/>
      <c r="DE154" s="39"/>
      <c r="DF154" s="39"/>
      <c r="DG154" s="39"/>
      <c r="DH154" s="39"/>
      <c r="DI154" s="39"/>
      <c r="DJ154" s="39"/>
      <c r="DK154" s="39"/>
      <c r="DL154" s="39"/>
      <c r="DM154" s="39"/>
      <c r="DN154" s="39"/>
      <c r="DO154" s="39"/>
      <c r="DP154" s="39"/>
      <c r="DQ154" s="39"/>
    </row>
    <row r="155" spans="1:121" s="106"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s="39"/>
      <c r="BK155" s="39"/>
      <c r="BL155" s="39"/>
      <c r="BM155" s="39"/>
      <c r="BN155" s="39"/>
      <c r="BO155" s="39"/>
      <c r="BP155" s="39"/>
      <c r="BQ155" s="39"/>
      <c r="BR155" s="39"/>
      <c r="BS155" s="39"/>
      <c r="BT155" s="39"/>
      <c r="BU155" s="39"/>
      <c r="BV155" s="39"/>
      <c r="BW155" s="39"/>
      <c r="BX155" s="39"/>
      <c r="BY155" s="39"/>
      <c r="BZ155" s="39"/>
      <c r="CA155" s="39"/>
      <c r="CB155" s="39"/>
      <c r="CC155" s="39"/>
      <c r="CD155" s="39"/>
      <c r="CE155" s="39"/>
      <c r="CF155" s="39"/>
      <c r="CG155" s="39"/>
      <c r="CH155" s="39"/>
      <c r="CI155" s="39"/>
      <c r="CJ155" s="39"/>
      <c r="CK155" s="39"/>
      <c r="CL155" s="39"/>
      <c r="CM155" s="39"/>
      <c r="CN155" s="39"/>
      <c r="CO155" s="39"/>
      <c r="CP155" s="39"/>
      <c r="CQ155" s="39"/>
      <c r="CR155" s="39"/>
      <c r="CS155" s="39"/>
      <c r="CT155" s="39"/>
      <c r="CU155" s="39"/>
      <c r="CV155" s="39"/>
      <c r="CW155" s="39"/>
      <c r="CX155" s="39"/>
      <c r="CY155" s="39"/>
      <c r="CZ155" s="39"/>
      <c r="DA155" s="39"/>
      <c r="DB155" s="39"/>
      <c r="DC155" s="39"/>
      <c r="DD155" s="39"/>
      <c r="DE155" s="39"/>
      <c r="DF155" s="39"/>
      <c r="DG155" s="39"/>
      <c r="DH155" s="39"/>
      <c r="DI155" s="39"/>
      <c r="DJ155" s="39"/>
      <c r="DK155" s="39"/>
      <c r="DL155" s="39"/>
      <c r="DM155" s="39"/>
      <c r="DN155" s="39"/>
      <c r="DO155" s="39"/>
      <c r="DP155" s="39"/>
      <c r="DQ155" s="39"/>
    </row>
    <row r="156" spans="1:121" s="106"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s="39"/>
      <c r="BK156" s="39"/>
      <c r="BL156" s="39"/>
      <c r="BM156" s="39"/>
      <c r="BN156" s="39"/>
      <c r="BO156" s="39"/>
      <c r="BP156" s="39"/>
      <c r="BQ156" s="39"/>
      <c r="BR156" s="39"/>
      <c r="BS156" s="39"/>
      <c r="BT156" s="39"/>
      <c r="BU156" s="39"/>
      <c r="BV156" s="39"/>
      <c r="BW156" s="39"/>
      <c r="BX156" s="39"/>
      <c r="BY156" s="39"/>
      <c r="BZ156" s="39"/>
      <c r="CA156" s="39"/>
      <c r="CB156" s="39"/>
      <c r="CC156" s="39"/>
      <c r="CD156" s="39"/>
      <c r="CE156" s="39"/>
      <c r="CF156" s="39"/>
      <c r="CG156" s="39"/>
      <c r="CH156" s="39"/>
      <c r="CI156" s="39"/>
      <c r="CJ156" s="39"/>
      <c r="CK156" s="39"/>
      <c r="CL156" s="39"/>
      <c r="CM156" s="39"/>
      <c r="CN156" s="39"/>
      <c r="CO156" s="39"/>
      <c r="CP156" s="39"/>
      <c r="CQ156" s="39"/>
      <c r="CR156" s="39"/>
      <c r="CS156" s="39"/>
      <c r="CT156" s="39"/>
      <c r="CU156" s="39"/>
      <c r="CV156" s="39"/>
      <c r="CW156" s="39"/>
      <c r="CX156" s="39"/>
      <c r="CY156" s="39"/>
      <c r="CZ156" s="39"/>
      <c r="DA156" s="39"/>
      <c r="DB156" s="39"/>
      <c r="DC156" s="39"/>
      <c r="DD156" s="39"/>
      <c r="DE156" s="39"/>
      <c r="DF156" s="39"/>
      <c r="DG156" s="39"/>
      <c r="DH156" s="39"/>
      <c r="DI156" s="39"/>
      <c r="DJ156" s="39"/>
      <c r="DK156" s="39"/>
      <c r="DL156" s="39"/>
      <c r="DM156" s="39"/>
      <c r="DN156" s="39"/>
      <c r="DO156" s="39"/>
      <c r="DP156" s="39"/>
      <c r="DQ156" s="39"/>
    </row>
    <row r="157" spans="1:121" s="106"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s="39"/>
      <c r="BK157" s="39"/>
      <c r="BL157" s="39"/>
      <c r="BM157" s="39"/>
      <c r="BN157" s="39"/>
      <c r="BO157" s="39"/>
      <c r="BP157" s="39"/>
      <c r="BQ157" s="39"/>
      <c r="BR157" s="39"/>
      <c r="BS157" s="39"/>
      <c r="BT157" s="39"/>
      <c r="BU157" s="39"/>
      <c r="BV157" s="39"/>
      <c r="BW157" s="39"/>
      <c r="BX157" s="39"/>
      <c r="BY157" s="39"/>
      <c r="BZ157" s="39"/>
      <c r="CA157" s="39"/>
      <c r="CB157" s="39"/>
      <c r="CC157" s="39"/>
      <c r="CD157" s="39"/>
      <c r="CE157" s="39"/>
      <c r="CF157" s="39"/>
      <c r="CG157" s="39"/>
      <c r="CH157" s="39"/>
      <c r="CI157" s="39"/>
      <c r="CJ157" s="39"/>
      <c r="CK157" s="39"/>
      <c r="CL157" s="39"/>
      <c r="CM157" s="39"/>
      <c r="CN157" s="39"/>
      <c r="CO157" s="39"/>
      <c r="CP157" s="39"/>
      <c r="CQ157" s="39"/>
      <c r="CR157" s="39"/>
      <c r="CS157" s="39"/>
      <c r="CT157" s="39"/>
      <c r="CU157" s="39"/>
      <c r="CV157" s="39"/>
      <c r="CW157" s="39"/>
      <c r="CX157" s="39"/>
      <c r="CY157" s="39"/>
      <c r="CZ157" s="39"/>
      <c r="DA157" s="39"/>
      <c r="DB157" s="39"/>
      <c r="DC157" s="39"/>
      <c r="DD157" s="39"/>
      <c r="DE157" s="39"/>
      <c r="DF157" s="39"/>
      <c r="DG157" s="39"/>
      <c r="DH157" s="39"/>
      <c r="DI157" s="39"/>
      <c r="DJ157" s="39"/>
      <c r="DK157" s="39"/>
      <c r="DL157" s="39"/>
      <c r="DM157" s="39"/>
      <c r="DN157" s="39"/>
      <c r="DO157" s="39"/>
      <c r="DP157" s="39"/>
      <c r="DQ157" s="39"/>
    </row>
    <row r="158" spans="1:121" s="106"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s="39"/>
      <c r="BK158" s="39"/>
      <c r="BL158" s="39"/>
      <c r="BM158" s="39"/>
      <c r="BN158" s="39"/>
      <c r="BO158" s="39"/>
      <c r="BP158" s="39"/>
      <c r="BQ158" s="39"/>
      <c r="BR158" s="39"/>
      <c r="BS158" s="39"/>
      <c r="BT158" s="39"/>
      <c r="BU158" s="39"/>
      <c r="BV158" s="39"/>
      <c r="BW158" s="39"/>
      <c r="BX158" s="39"/>
      <c r="BY158" s="39"/>
      <c r="BZ158" s="39"/>
      <c r="CA158" s="39"/>
      <c r="CB158" s="39"/>
      <c r="CC158" s="39"/>
      <c r="CD158" s="39"/>
      <c r="CE158" s="39"/>
      <c r="CF158" s="39"/>
      <c r="CG158" s="39"/>
      <c r="CH158" s="39"/>
      <c r="CI158" s="39"/>
      <c r="CJ158" s="39"/>
      <c r="CK158" s="39"/>
      <c r="CL158" s="39"/>
      <c r="CM158" s="39"/>
      <c r="CN158" s="39"/>
      <c r="CO158" s="39"/>
      <c r="CP158" s="39"/>
      <c r="CQ158" s="39"/>
      <c r="CR158" s="39"/>
      <c r="CS158" s="39"/>
      <c r="CT158" s="39"/>
      <c r="CU158" s="39"/>
      <c r="CV158" s="39"/>
      <c r="CW158" s="39"/>
      <c r="CX158" s="39"/>
      <c r="CY158" s="39"/>
      <c r="CZ158" s="39"/>
      <c r="DA158" s="39"/>
      <c r="DB158" s="39"/>
      <c r="DC158" s="39"/>
      <c r="DD158" s="39"/>
      <c r="DE158" s="39"/>
      <c r="DF158" s="39"/>
      <c r="DG158" s="39"/>
      <c r="DH158" s="39"/>
      <c r="DI158" s="39"/>
      <c r="DJ158" s="39"/>
      <c r="DK158" s="39"/>
      <c r="DL158" s="39"/>
      <c r="DM158" s="39"/>
      <c r="DN158" s="39"/>
      <c r="DO158" s="39"/>
      <c r="DP158" s="39"/>
      <c r="DQ158" s="39"/>
    </row>
    <row r="159" spans="1:121" s="106"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s="39"/>
      <c r="BK159" s="39"/>
      <c r="BL159" s="39"/>
      <c r="BM159" s="39"/>
      <c r="BN159" s="39"/>
      <c r="BO159" s="39"/>
      <c r="BP159" s="39"/>
      <c r="BQ159" s="39"/>
      <c r="BR159" s="39"/>
      <c r="BS159" s="39"/>
      <c r="BT159" s="39"/>
      <c r="BU159" s="39"/>
      <c r="BV159" s="39"/>
      <c r="BW159" s="39"/>
      <c r="BX159" s="39"/>
      <c r="BY159" s="39"/>
      <c r="BZ159" s="39"/>
      <c r="CA159" s="39"/>
      <c r="CB159" s="39"/>
      <c r="CC159" s="39"/>
      <c r="CD159" s="39"/>
      <c r="CE159" s="39"/>
      <c r="CF159" s="39"/>
      <c r="CG159" s="39"/>
      <c r="CH159" s="39"/>
      <c r="CI159" s="39"/>
      <c r="CJ159" s="39"/>
      <c r="CK159" s="39"/>
      <c r="CL159" s="39"/>
      <c r="CM159" s="39"/>
      <c r="CN159" s="39"/>
      <c r="CO159" s="39"/>
      <c r="CP159" s="39"/>
      <c r="CQ159" s="39"/>
      <c r="CR159" s="39"/>
      <c r="CS159" s="39"/>
      <c r="CT159" s="39"/>
      <c r="CU159" s="39"/>
      <c r="CV159" s="39"/>
      <c r="CW159" s="39"/>
      <c r="CX159" s="39"/>
      <c r="CY159" s="39"/>
      <c r="CZ159" s="39"/>
      <c r="DA159" s="39"/>
      <c r="DB159" s="39"/>
      <c r="DC159" s="39"/>
      <c r="DD159" s="39"/>
      <c r="DE159" s="39"/>
      <c r="DF159" s="39"/>
      <c r="DG159" s="39"/>
      <c r="DH159" s="39"/>
      <c r="DI159" s="39"/>
      <c r="DJ159" s="39"/>
      <c r="DK159" s="39"/>
      <c r="DL159" s="39"/>
      <c r="DM159" s="39"/>
      <c r="DN159" s="39"/>
      <c r="DO159" s="39"/>
      <c r="DP159" s="39"/>
      <c r="DQ159" s="39"/>
    </row>
    <row r="160" spans="1:121" s="106"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s="39"/>
      <c r="BK160" s="39"/>
      <c r="BL160" s="39"/>
      <c r="BM160" s="39"/>
      <c r="BN160" s="39"/>
      <c r="BO160" s="39"/>
      <c r="BP160" s="39"/>
      <c r="BQ160" s="39"/>
      <c r="BR160" s="39"/>
      <c r="BS160" s="39"/>
      <c r="BT160" s="39"/>
      <c r="BU160" s="39"/>
      <c r="BV160" s="39"/>
      <c r="BW160" s="39"/>
      <c r="BX160" s="39"/>
      <c r="BY160" s="39"/>
      <c r="BZ160" s="39"/>
      <c r="CA160" s="39"/>
      <c r="CB160" s="39"/>
      <c r="CC160" s="39"/>
      <c r="CD160" s="39"/>
      <c r="CE160" s="39"/>
      <c r="CF160" s="39"/>
      <c r="CG160" s="39"/>
      <c r="CH160" s="39"/>
      <c r="CI160" s="39"/>
      <c r="CJ160" s="39"/>
      <c r="CK160" s="39"/>
      <c r="CL160" s="39"/>
      <c r="CM160" s="39"/>
      <c r="CN160" s="39"/>
      <c r="CO160" s="39"/>
      <c r="CP160" s="39"/>
      <c r="CQ160" s="39"/>
      <c r="CR160" s="39"/>
      <c r="CS160" s="39"/>
      <c r="CT160" s="39"/>
      <c r="CU160" s="39"/>
      <c r="CV160" s="39"/>
      <c r="CW160" s="39"/>
      <c r="CX160" s="39"/>
      <c r="CY160" s="39"/>
      <c r="CZ160" s="39"/>
      <c r="DA160" s="39"/>
      <c r="DB160" s="39"/>
      <c r="DC160" s="39"/>
      <c r="DD160" s="39"/>
      <c r="DE160" s="39"/>
      <c r="DF160" s="39"/>
      <c r="DG160" s="39"/>
      <c r="DH160" s="39"/>
      <c r="DI160" s="39"/>
      <c r="DJ160" s="39"/>
      <c r="DK160" s="39"/>
      <c r="DL160" s="39"/>
      <c r="DM160" s="39"/>
      <c r="DN160" s="39"/>
      <c r="DO160" s="39"/>
      <c r="DP160" s="39"/>
      <c r="DQ160" s="39"/>
    </row>
    <row r="161" spans="1:121" s="106"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s="39"/>
      <c r="BK161" s="39"/>
      <c r="BL161" s="39"/>
      <c r="BM161" s="39"/>
      <c r="BN161" s="39"/>
      <c r="BO161" s="39"/>
      <c r="BP161" s="39"/>
      <c r="BQ161" s="39"/>
      <c r="BR161" s="39"/>
      <c r="BS161" s="39"/>
      <c r="BT161" s="39"/>
      <c r="BU161" s="39"/>
      <c r="BV161" s="39"/>
      <c r="BW161" s="39"/>
      <c r="BX161" s="39"/>
      <c r="BY161" s="39"/>
      <c r="BZ161" s="39"/>
      <c r="CA161" s="39"/>
      <c r="CB161" s="39"/>
      <c r="CC161" s="39"/>
      <c r="CD161" s="39"/>
      <c r="CE161" s="39"/>
      <c r="CF161" s="39"/>
      <c r="CG161" s="39"/>
      <c r="CH161" s="39"/>
      <c r="CI161" s="39"/>
      <c r="CJ161" s="39"/>
      <c r="CK161" s="39"/>
      <c r="CL161" s="39"/>
      <c r="CM161" s="39"/>
      <c r="CN161" s="39"/>
      <c r="CO161" s="39"/>
      <c r="CP161" s="39"/>
      <c r="CQ161" s="39"/>
      <c r="CR161" s="39"/>
      <c r="CS161" s="39"/>
      <c r="CT161" s="39"/>
      <c r="CU161" s="39"/>
      <c r="CV161" s="39"/>
      <c r="CW161" s="39"/>
      <c r="CX161" s="39"/>
      <c r="CY161" s="39"/>
      <c r="CZ161" s="39"/>
      <c r="DA161" s="39"/>
      <c r="DB161" s="39"/>
      <c r="DC161" s="39"/>
      <c r="DD161" s="39"/>
      <c r="DE161" s="39"/>
      <c r="DF161" s="39"/>
      <c r="DG161" s="39"/>
      <c r="DH161" s="39"/>
      <c r="DI161" s="39"/>
      <c r="DJ161" s="39"/>
      <c r="DK161" s="39"/>
      <c r="DL161" s="39"/>
      <c r="DM161" s="39"/>
      <c r="DN161" s="39"/>
      <c r="DO161" s="39"/>
      <c r="DP161" s="39"/>
      <c r="DQ161" s="39"/>
    </row>
    <row r="162" spans="1:121" s="106"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s="39"/>
      <c r="BK162" s="39"/>
      <c r="BL162" s="39"/>
      <c r="BM162" s="39"/>
      <c r="BN162" s="39"/>
      <c r="BO162" s="39"/>
      <c r="BP162" s="39"/>
      <c r="BQ162" s="39"/>
      <c r="BR162" s="39"/>
      <c r="BS162" s="39"/>
      <c r="BT162" s="39"/>
      <c r="BU162" s="39"/>
      <c r="BV162" s="39"/>
      <c r="BW162" s="39"/>
      <c r="BX162" s="39"/>
      <c r="BY162" s="39"/>
      <c r="BZ162" s="39"/>
      <c r="CA162" s="39"/>
      <c r="CB162" s="39"/>
      <c r="CC162" s="39"/>
      <c r="CD162" s="39"/>
      <c r="CE162" s="39"/>
      <c r="CF162" s="39"/>
      <c r="CG162" s="39"/>
      <c r="CH162" s="39"/>
      <c r="CI162" s="39"/>
      <c r="CJ162" s="39"/>
      <c r="CK162" s="39"/>
      <c r="CL162" s="39"/>
      <c r="CM162" s="39"/>
      <c r="CN162" s="39"/>
      <c r="CO162" s="39"/>
      <c r="CP162" s="39"/>
      <c r="CQ162" s="39"/>
      <c r="CR162" s="39"/>
      <c r="CS162" s="39"/>
      <c r="CT162" s="39"/>
      <c r="CU162" s="39"/>
      <c r="CV162" s="39"/>
      <c r="CW162" s="39"/>
      <c r="CX162" s="39"/>
      <c r="CY162" s="39"/>
      <c r="CZ162" s="39"/>
      <c r="DA162" s="39"/>
      <c r="DB162" s="39"/>
      <c r="DC162" s="39"/>
      <c r="DD162" s="39"/>
      <c r="DE162" s="39"/>
      <c r="DF162" s="39"/>
      <c r="DG162" s="39"/>
      <c r="DH162" s="39"/>
      <c r="DI162" s="39"/>
      <c r="DJ162" s="39"/>
      <c r="DK162" s="39"/>
      <c r="DL162" s="39"/>
      <c r="DM162" s="39"/>
      <c r="DN162" s="39"/>
      <c r="DO162" s="39"/>
      <c r="DP162" s="39"/>
      <c r="DQ162" s="39"/>
    </row>
    <row r="163" spans="1:121" s="106"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s="39"/>
      <c r="BK163" s="39"/>
      <c r="BL163" s="39"/>
      <c r="BM163" s="39"/>
      <c r="BN163" s="39"/>
      <c r="BO163" s="39"/>
      <c r="BP163" s="39"/>
      <c r="BQ163" s="39"/>
      <c r="BR163" s="39"/>
      <c r="BS163" s="39"/>
      <c r="BT163" s="39"/>
      <c r="BU163" s="39"/>
      <c r="BV163" s="39"/>
      <c r="BW163" s="39"/>
      <c r="BX163" s="39"/>
      <c r="BY163" s="39"/>
      <c r="BZ163" s="39"/>
      <c r="CA163" s="39"/>
      <c r="CB163" s="39"/>
      <c r="CC163" s="39"/>
      <c r="CD163" s="39"/>
      <c r="CE163" s="39"/>
      <c r="CF163" s="39"/>
      <c r="CG163" s="39"/>
      <c r="CH163" s="39"/>
      <c r="CI163" s="39"/>
      <c r="CJ163" s="39"/>
      <c r="CK163" s="39"/>
      <c r="CL163" s="39"/>
      <c r="CM163" s="39"/>
      <c r="CN163" s="39"/>
      <c r="CO163" s="39"/>
      <c r="CP163" s="39"/>
      <c r="CQ163" s="39"/>
      <c r="CR163" s="39"/>
      <c r="CS163" s="39"/>
      <c r="CT163" s="39"/>
      <c r="CU163" s="39"/>
      <c r="CV163" s="39"/>
      <c r="CW163" s="39"/>
      <c r="CX163" s="39"/>
      <c r="CY163" s="39"/>
      <c r="CZ163" s="39"/>
      <c r="DA163" s="39"/>
      <c r="DB163" s="39"/>
      <c r="DC163" s="39"/>
      <c r="DD163" s="39"/>
      <c r="DE163" s="39"/>
      <c r="DF163" s="39"/>
      <c r="DG163" s="39"/>
      <c r="DH163" s="39"/>
      <c r="DI163" s="39"/>
      <c r="DJ163" s="39"/>
      <c r="DK163" s="39"/>
      <c r="DL163" s="39"/>
      <c r="DM163" s="39"/>
      <c r="DN163" s="39"/>
      <c r="DO163" s="39"/>
      <c r="DP163" s="39"/>
      <c r="DQ163" s="39"/>
    </row>
    <row r="164" spans="1:121" s="106"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s="39"/>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row>
    <row r="165" spans="1:121" s="106"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s="39"/>
      <c r="BK165" s="39"/>
      <c r="BL165" s="39"/>
      <c r="BM165" s="39"/>
      <c r="BN165" s="39"/>
      <c r="BO165" s="39"/>
      <c r="BP165" s="39"/>
      <c r="BQ165" s="39"/>
      <c r="BR165" s="39"/>
      <c r="BS165" s="39"/>
      <c r="BT165" s="39"/>
      <c r="BU165" s="39"/>
      <c r="BV165" s="39"/>
      <c r="BW165" s="39"/>
      <c r="BX165" s="39"/>
      <c r="BY165" s="39"/>
      <c r="BZ165" s="39"/>
      <c r="CA165" s="39"/>
      <c r="CB165" s="39"/>
      <c r="CC165" s="39"/>
      <c r="CD165" s="39"/>
      <c r="CE165" s="39"/>
      <c r="CF165" s="39"/>
      <c r="CG165" s="39"/>
      <c r="CH165" s="39"/>
      <c r="CI165" s="39"/>
      <c r="CJ165" s="39"/>
      <c r="CK165" s="39"/>
      <c r="CL165" s="39"/>
      <c r="CM165" s="39"/>
      <c r="CN165" s="39"/>
      <c r="CO165" s="39"/>
      <c r="CP165" s="39"/>
      <c r="CQ165" s="39"/>
      <c r="CR165" s="39"/>
      <c r="CS165" s="39"/>
      <c r="CT165" s="39"/>
      <c r="CU165" s="39"/>
      <c r="CV165" s="39"/>
      <c r="CW165" s="39"/>
      <c r="CX165" s="39"/>
      <c r="CY165" s="39"/>
      <c r="CZ165" s="39"/>
      <c r="DA165" s="39"/>
      <c r="DB165" s="39"/>
      <c r="DC165" s="39"/>
      <c r="DD165" s="39"/>
      <c r="DE165" s="39"/>
      <c r="DF165" s="39"/>
      <c r="DG165" s="39"/>
      <c r="DH165" s="39"/>
      <c r="DI165" s="39"/>
      <c r="DJ165" s="39"/>
      <c r="DK165" s="39"/>
      <c r="DL165" s="39"/>
      <c r="DM165" s="39"/>
      <c r="DN165" s="39"/>
      <c r="DO165" s="39"/>
      <c r="DP165" s="39"/>
      <c r="DQ165" s="39"/>
    </row>
    <row r="166" spans="1:121" s="106"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s="39"/>
      <c r="BK166" s="39"/>
      <c r="BL166" s="39"/>
      <c r="BM166" s="39"/>
      <c r="BN166" s="39"/>
      <c r="BO166" s="39"/>
      <c r="BP166" s="39"/>
      <c r="BQ166" s="39"/>
      <c r="BR166" s="39"/>
      <c r="BS166" s="39"/>
      <c r="BT166" s="39"/>
      <c r="BU166" s="39"/>
      <c r="BV166" s="39"/>
      <c r="BW166" s="39"/>
      <c r="BX166" s="39"/>
      <c r="BY166" s="39"/>
      <c r="BZ166" s="39"/>
      <c r="CA166" s="39"/>
      <c r="CB166" s="39"/>
      <c r="CC166" s="39"/>
      <c r="CD166" s="39"/>
      <c r="CE166" s="39"/>
      <c r="CF166" s="39"/>
      <c r="CG166" s="39"/>
      <c r="CH166" s="39"/>
      <c r="CI166" s="39"/>
      <c r="CJ166" s="39"/>
      <c r="CK166" s="39"/>
      <c r="CL166" s="39"/>
      <c r="CM166" s="39"/>
      <c r="CN166" s="39"/>
      <c r="CO166" s="39"/>
      <c r="CP166" s="39"/>
      <c r="CQ166" s="39"/>
      <c r="CR166" s="39"/>
      <c r="CS166" s="39"/>
      <c r="CT166" s="39"/>
      <c r="CU166" s="39"/>
      <c r="CV166" s="39"/>
      <c r="CW166" s="39"/>
      <c r="CX166" s="39"/>
      <c r="CY166" s="39"/>
      <c r="CZ166" s="39"/>
      <c r="DA166" s="39"/>
      <c r="DB166" s="39"/>
      <c r="DC166" s="39"/>
      <c r="DD166" s="39"/>
      <c r="DE166" s="39"/>
      <c r="DF166" s="39"/>
      <c r="DG166" s="39"/>
      <c r="DH166" s="39"/>
      <c r="DI166" s="39"/>
      <c r="DJ166" s="39"/>
      <c r="DK166" s="39"/>
      <c r="DL166" s="39"/>
      <c r="DM166" s="39"/>
      <c r="DN166" s="39"/>
      <c r="DO166" s="39"/>
      <c r="DP166" s="39"/>
      <c r="DQ166" s="39"/>
    </row>
    <row r="167" spans="1:121" s="106"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s="39"/>
      <c r="BK167" s="39"/>
      <c r="BL167" s="39"/>
      <c r="BM167" s="39"/>
      <c r="BN167" s="39"/>
      <c r="BO167" s="39"/>
      <c r="BP167" s="39"/>
      <c r="BQ167" s="39"/>
      <c r="BR167" s="39"/>
      <c r="BS167" s="39"/>
      <c r="BT167" s="39"/>
      <c r="BU167" s="39"/>
      <c r="BV167" s="39"/>
      <c r="BW167" s="39"/>
      <c r="BX167" s="39"/>
      <c r="BY167" s="39"/>
      <c r="BZ167" s="39"/>
      <c r="CA167" s="39"/>
      <c r="CB167" s="39"/>
      <c r="CC167" s="39"/>
      <c r="CD167" s="39"/>
      <c r="CE167" s="39"/>
      <c r="CF167" s="39"/>
      <c r="CG167" s="39"/>
      <c r="CH167" s="39"/>
      <c r="CI167" s="39"/>
      <c r="CJ167" s="39"/>
      <c r="CK167" s="39"/>
      <c r="CL167" s="39"/>
      <c r="CM167" s="39"/>
      <c r="CN167" s="39"/>
      <c r="CO167" s="39"/>
      <c r="CP167" s="39"/>
      <c r="CQ167" s="39"/>
      <c r="CR167" s="39"/>
      <c r="CS167" s="39"/>
      <c r="CT167" s="39"/>
      <c r="CU167" s="39"/>
      <c r="CV167" s="39"/>
      <c r="CW167" s="39"/>
      <c r="CX167" s="39"/>
      <c r="CY167" s="39"/>
      <c r="CZ167" s="39"/>
      <c r="DA167" s="39"/>
      <c r="DB167" s="39"/>
      <c r="DC167" s="39"/>
      <c r="DD167" s="39"/>
      <c r="DE167" s="39"/>
      <c r="DF167" s="39"/>
      <c r="DG167" s="39"/>
      <c r="DH167" s="39"/>
      <c r="DI167" s="39"/>
      <c r="DJ167" s="39"/>
      <c r="DK167" s="39"/>
      <c r="DL167" s="39"/>
      <c r="DM167" s="39"/>
      <c r="DN167" s="39"/>
      <c r="DO167" s="39"/>
      <c r="DP167" s="39"/>
      <c r="DQ167" s="39"/>
    </row>
    <row r="168" spans="1:121" s="106"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s="39"/>
      <c r="BK168" s="39"/>
      <c r="BL168" s="39"/>
      <c r="BM168" s="39"/>
      <c r="BN168" s="39"/>
      <c r="BO168" s="39"/>
      <c r="BP168" s="39"/>
      <c r="BQ168" s="39"/>
      <c r="BR168" s="39"/>
      <c r="BS168" s="39"/>
      <c r="BT168" s="39"/>
      <c r="BU168" s="39"/>
      <c r="BV168" s="39"/>
      <c r="BW168" s="39"/>
      <c r="BX168" s="39"/>
      <c r="BY168" s="39"/>
      <c r="BZ168" s="39"/>
      <c r="CA168" s="39"/>
      <c r="CB168" s="39"/>
      <c r="CC168" s="39"/>
      <c r="CD168" s="39"/>
      <c r="CE168" s="39"/>
      <c r="CF168" s="39"/>
      <c r="CG168" s="39"/>
      <c r="CH168" s="39"/>
      <c r="CI168" s="39"/>
      <c r="CJ168" s="39"/>
      <c r="CK168" s="39"/>
      <c r="CL168" s="39"/>
      <c r="CM168" s="39"/>
      <c r="CN168" s="39"/>
      <c r="CO168" s="39"/>
      <c r="CP168" s="39"/>
      <c r="CQ168" s="39"/>
      <c r="CR168" s="39"/>
      <c r="CS168" s="39"/>
      <c r="CT168" s="39"/>
      <c r="CU168" s="39"/>
      <c r="CV168" s="39"/>
      <c r="CW168" s="39"/>
      <c r="CX168" s="39"/>
      <c r="CY168" s="39"/>
      <c r="CZ168" s="39"/>
      <c r="DA168" s="39"/>
      <c r="DB168" s="39"/>
      <c r="DC168" s="39"/>
      <c r="DD168" s="39"/>
      <c r="DE168" s="39"/>
      <c r="DF168" s="39"/>
      <c r="DG168" s="39"/>
      <c r="DH168" s="39"/>
      <c r="DI168" s="39"/>
      <c r="DJ168" s="39"/>
      <c r="DK168" s="39"/>
      <c r="DL168" s="39"/>
      <c r="DM168" s="39"/>
      <c r="DN168" s="39"/>
      <c r="DO168" s="39"/>
      <c r="DP168" s="39"/>
      <c r="DQ168" s="39"/>
    </row>
    <row r="169" spans="1:121" s="106"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s="39"/>
      <c r="BK169" s="39"/>
      <c r="BL169" s="39"/>
      <c r="BM169" s="39"/>
      <c r="BN169" s="39"/>
      <c r="BO169" s="39"/>
      <c r="BP169" s="39"/>
      <c r="BQ169" s="39"/>
      <c r="BR169" s="39"/>
      <c r="BS169" s="39"/>
      <c r="BT169" s="39"/>
      <c r="BU169" s="39"/>
      <c r="BV169" s="39"/>
      <c r="BW169" s="39"/>
      <c r="BX169" s="39"/>
      <c r="BY169" s="39"/>
      <c r="BZ169" s="39"/>
      <c r="CA169" s="39"/>
      <c r="CB169" s="39"/>
      <c r="CC169" s="39"/>
      <c r="CD169" s="39"/>
      <c r="CE169" s="39"/>
      <c r="CF169" s="39"/>
      <c r="CG169" s="39"/>
      <c r="CH169" s="39"/>
      <c r="CI169" s="39"/>
      <c r="CJ169" s="39"/>
      <c r="CK169" s="39"/>
      <c r="CL169" s="39"/>
      <c r="CM169" s="39"/>
      <c r="CN169" s="39"/>
      <c r="CO169" s="39"/>
      <c r="CP169" s="39"/>
      <c r="CQ169" s="39"/>
      <c r="CR169" s="39"/>
      <c r="CS169" s="39"/>
      <c r="CT169" s="39"/>
      <c r="CU169" s="39"/>
      <c r="CV169" s="39"/>
      <c r="CW169" s="39"/>
      <c r="CX169" s="39"/>
      <c r="CY169" s="39"/>
      <c r="CZ169" s="39"/>
      <c r="DA169" s="39"/>
      <c r="DB169" s="39"/>
      <c r="DC169" s="39"/>
      <c r="DD169" s="39"/>
      <c r="DE169" s="39"/>
      <c r="DF169" s="39"/>
      <c r="DG169" s="39"/>
      <c r="DH169" s="39"/>
      <c r="DI169" s="39"/>
      <c r="DJ169" s="39"/>
      <c r="DK169" s="39"/>
      <c r="DL169" s="39"/>
      <c r="DM169" s="39"/>
      <c r="DN169" s="39"/>
      <c r="DO169" s="39"/>
      <c r="DP169" s="39"/>
      <c r="DQ169" s="39"/>
    </row>
    <row r="170" spans="1:121" s="106"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s="39"/>
      <c r="BK170" s="39"/>
      <c r="BL170" s="39"/>
      <c r="BM170" s="39"/>
      <c r="BN170" s="39"/>
      <c r="BO170" s="39"/>
      <c r="BP170" s="39"/>
      <c r="BQ170" s="39"/>
      <c r="BR170" s="39"/>
      <c r="BS170" s="39"/>
      <c r="BT170" s="39"/>
      <c r="BU170" s="39"/>
      <c r="BV170" s="39"/>
      <c r="BW170" s="39"/>
      <c r="BX170" s="39"/>
      <c r="BY170" s="39"/>
      <c r="BZ170" s="39"/>
      <c r="CA170" s="39"/>
      <c r="CB170" s="39"/>
      <c r="CC170" s="39"/>
      <c r="CD170" s="39"/>
      <c r="CE170" s="39"/>
      <c r="CF170" s="39"/>
      <c r="CG170" s="39"/>
      <c r="CH170" s="39"/>
      <c r="CI170" s="39"/>
      <c r="CJ170" s="39"/>
      <c r="CK170" s="39"/>
      <c r="CL170" s="39"/>
      <c r="CM170" s="39"/>
      <c r="CN170" s="39"/>
      <c r="CO170" s="39"/>
      <c r="CP170" s="39"/>
      <c r="CQ170" s="39"/>
      <c r="CR170" s="39"/>
      <c r="CS170" s="39"/>
      <c r="CT170" s="39"/>
      <c r="CU170" s="39"/>
      <c r="CV170" s="39"/>
      <c r="CW170" s="39"/>
      <c r="CX170" s="39"/>
      <c r="CY170" s="39"/>
      <c r="CZ170" s="39"/>
      <c r="DA170" s="39"/>
      <c r="DB170" s="39"/>
      <c r="DC170" s="39"/>
      <c r="DD170" s="39"/>
      <c r="DE170" s="39"/>
      <c r="DF170" s="39"/>
      <c r="DG170" s="39"/>
      <c r="DH170" s="39"/>
      <c r="DI170" s="39"/>
      <c r="DJ170" s="39"/>
      <c r="DK170" s="39"/>
      <c r="DL170" s="39"/>
      <c r="DM170" s="39"/>
      <c r="DN170" s="39"/>
      <c r="DO170" s="39"/>
      <c r="DP170" s="39"/>
      <c r="DQ170" s="39"/>
    </row>
    <row r="171" spans="1:121" s="106"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s="39"/>
      <c r="BK171" s="39"/>
      <c r="BL171" s="39"/>
      <c r="BM171" s="39"/>
      <c r="BN171" s="39"/>
      <c r="BO171" s="39"/>
      <c r="BP171" s="39"/>
      <c r="BQ171" s="39"/>
      <c r="BR171" s="39"/>
      <c r="BS171" s="39"/>
      <c r="BT171" s="39"/>
      <c r="BU171" s="39"/>
      <c r="BV171" s="39"/>
      <c r="BW171" s="39"/>
      <c r="BX171" s="39"/>
      <c r="BY171" s="39"/>
      <c r="BZ171" s="39"/>
      <c r="CA171" s="39"/>
      <c r="CB171" s="39"/>
      <c r="CC171" s="39"/>
      <c r="CD171" s="39"/>
      <c r="CE171" s="39"/>
      <c r="CF171" s="39"/>
      <c r="CG171" s="39"/>
      <c r="CH171" s="39"/>
      <c r="CI171" s="39"/>
      <c r="CJ171" s="39"/>
      <c r="CK171" s="39"/>
      <c r="CL171" s="39"/>
      <c r="CM171" s="39"/>
      <c r="CN171" s="39"/>
      <c r="CO171" s="39"/>
      <c r="CP171" s="39"/>
      <c r="CQ171" s="39"/>
      <c r="CR171" s="39"/>
      <c r="CS171" s="39"/>
      <c r="CT171" s="39"/>
      <c r="CU171" s="39"/>
      <c r="CV171" s="39"/>
      <c r="CW171" s="39"/>
      <c r="CX171" s="39"/>
      <c r="CY171" s="39"/>
      <c r="CZ171" s="39"/>
      <c r="DA171" s="39"/>
      <c r="DB171" s="39"/>
      <c r="DC171" s="39"/>
      <c r="DD171" s="39"/>
      <c r="DE171" s="39"/>
      <c r="DF171" s="39"/>
      <c r="DG171" s="39"/>
      <c r="DH171" s="39"/>
      <c r="DI171" s="39"/>
      <c r="DJ171" s="39"/>
      <c r="DK171" s="39"/>
      <c r="DL171" s="39"/>
      <c r="DM171" s="39"/>
      <c r="DN171" s="39"/>
      <c r="DO171" s="39"/>
      <c r="DP171" s="39"/>
      <c r="DQ171" s="39"/>
    </row>
    <row r="172" spans="1:121" s="106"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s="39"/>
      <c r="BK172" s="39"/>
      <c r="BL172" s="39"/>
      <c r="BM172" s="39"/>
      <c r="BN172" s="39"/>
      <c r="BO172" s="39"/>
      <c r="BP172" s="39"/>
      <c r="BQ172" s="39"/>
      <c r="BR172" s="39"/>
      <c r="BS172" s="39"/>
      <c r="BT172" s="39"/>
      <c r="BU172" s="39"/>
      <c r="BV172" s="39"/>
      <c r="BW172" s="39"/>
      <c r="BX172" s="39"/>
      <c r="BY172" s="39"/>
      <c r="BZ172" s="39"/>
      <c r="CA172" s="39"/>
      <c r="CB172" s="39"/>
      <c r="CC172" s="39"/>
      <c r="CD172" s="39"/>
      <c r="CE172" s="39"/>
      <c r="CF172" s="39"/>
      <c r="CG172" s="39"/>
      <c r="CH172" s="39"/>
      <c r="CI172" s="39"/>
      <c r="CJ172" s="39"/>
      <c r="CK172" s="39"/>
      <c r="CL172" s="39"/>
      <c r="CM172" s="39"/>
      <c r="CN172" s="39"/>
      <c r="CO172" s="39"/>
      <c r="CP172" s="39"/>
      <c r="CQ172" s="39"/>
      <c r="CR172" s="39"/>
      <c r="CS172" s="39"/>
      <c r="CT172" s="39"/>
      <c r="CU172" s="39"/>
      <c r="CV172" s="39"/>
      <c r="CW172" s="39"/>
      <c r="CX172" s="39"/>
      <c r="CY172" s="39"/>
      <c r="CZ172" s="39"/>
      <c r="DA172" s="39"/>
      <c r="DB172" s="39"/>
      <c r="DC172" s="39"/>
      <c r="DD172" s="39"/>
      <c r="DE172" s="39"/>
      <c r="DF172" s="39"/>
      <c r="DG172" s="39"/>
      <c r="DH172" s="39"/>
      <c r="DI172" s="39"/>
      <c r="DJ172" s="39"/>
      <c r="DK172" s="39"/>
      <c r="DL172" s="39"/>
      <c r="DM172" s="39"/>
      <c r="DN172" s="39"/>
      <c r="DO172" s="39"/>
      <c r="DP172" s="39"/>
      <c r="DQ172" s="39"/>
    </row>
    <row r="173" spans="1:121" s="106"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s="39"/>
      <c r="BK173" s="39"/>
      <c r="BL173" s="39"/>
      <c r="BM173" s="39"/>
      <c r="BN173" s="39"/>
      <c r="BO173" s="39"/>
      <c r="BP173" s="39"/>
      <c r="BQ173" s="39"/>
      <c r="BR173" s="39"/>
      <c r="BS173" s="39"/>
      <c r="BT173" s="39"/>
      <c r="BU173" s="39"/>
      <c r="BV173" s="39"/>
      <c r="BW173" s="39"/>
      <c r="BX173" s="39"/>
      <c r="BY173" s="39"/>
      <c r="BZ173" s="39"/>
      <c r="CA173" s="39"/>
      <c r="CB173" s="39"/>
      <c r="CC173" s="39"/>
      <c r="CD173" s="39"/>
      <c r="CE173" s="39"/>
      <c r="CF173" s="39"/>
      <c r="CG173" s="39"/>
      <c r="CH173" s="39"/>
      <c r="CI173" s="39"/>
      <c r="CJ173" s="39"/>
      <c r="CK173" s="39"/>
      <c r="CL173" s="39"/>
      <c r="CM173" s="39"/>
      <c r="CN173" s="39"/>
      <c r="CO173" s="39"/>
      <c r="CP173" s="39"/>
      <c r="CQ173" s="39"/>
      <c r="CR173" s="39"/>
      <c r="CS173" s="39"/>
      <c r="CT173" s="39"/>
      <c r="CU173" s="39"/>
      <c r="CV173" s="39"/>
      <c r="CW173" s="39"/>
      <c r="CX173" s="39"/>
      <c r="CY173" s="39"/>
      <c r="CZ173" s="39"/>
      <c r="DA173" s="39"/>
      <c r="DB173" s="39"/>
      <c r="DC173" s="39"/>
      <c r="DD173" s="39"/>
      <c r="DE173" s="39"/>
      <c r="DF173" s="39"/>
      <c r="DG173" s="39"/>
      <c r="DH173" s="39"/>
      <c r="DI173" s="39"/>
      <c r="DJ173" s="39"/>
      <c r="DK173" s="39"/>
      <c r="DL173" s="39"/>
      <c r="DM173" s="39"/>
      <c r="DN173" s="39"/>
      <c r="DO173" s="39"/>
      <c r="DP173" s="39"/>
      <c r="DQ173" s="39"/>
    </row>
    <row r="174" spans="1:121" s="106"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s="39"/>
      <c r="BK174" s="39"/>
      <c r="BL174" s="39"/>
      <c r="BM174" s="39"/>
      <c r="BN174" s="39"/>
      <c r="BO174" s="39"/>
      <c r="BP174" s="39"/>
      <c r="BQ174" s="39"/>
      <c r="BR174" s="39"/>
      <c r="BS174" s="39"/>
      <c r="BT174" s="39"/>
      <c r="BU174" s="39"/>
      <c r="BV174" s="39"/>
      <c r="BW174" s="39"/>
      <c r="BX174" s="39"/>
      <c r="BY174" s="39"/>
      <c r="BZ174" s="39"/>
      <c r="CA174" s="39"/>
      <c r="CB174" s="39"/>
      <c r="CC174" s="39"/>
      <c r="CD174" s="39"/>
      <c r="CE174" s="39"/>
      <c r="CF174" s="39"/>
      <c r="CG174" s="39"/>
      <c r="CH174" s="39"/>
      <c r="CI174" s="39"/>
      <c r="CJ174" s="39"/>
      <c r="CK174" s="39"/>
      <c r="CL174" s="39"/>
      <c r="CM174" s="39"/>
      <c r="CN174" s="39"/>
      <c r="CO174" s="39"/>
      <c r="CP174" s="39"/>
      <c r="CQ174" s="39"/>
      <c r="CR174" s="39"/>
      <c r="CS174" s="39"/>
      <c r="CT174" s="39"/>
      <c r="CU174" s="39"/>
      <c r="CV174" s="39"/>
      <c r="CW174" s="39"/>
      <c r="CX174" s="39"/>
      <c r="CY174" s="39"/>
      <c r="CZ174" s="39"/>
      <c r="DA174" s="39"/>
      <c r="DB174" s="39"/>
      <c r="DC174" s="39"/>
      <c r="DD174" s="39"/>
      <c r="DE174" s="39"/>
      <c r="DF174" s="39"/>
      <c r="DG174" s="39"/>
      <c r="DH174" s="39"/>
      <c r="DI174" s="39"/>
      <c r="DJ174" s="39"/>
      <c r="DK174" s="39"/>
      <c r="DL174" s="39"/>
      <c r="DM174" s="39"/>
      <c r="DN174" s="39"/>
      <c r="DO174" s="39"/>
      <c r="DP174" s="39"/>
      <c r="DQ174" s="39"/>
    </row>
    <row r="175" spans="1:121" s="106"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s="39"/>
      <c r="BK175" s="39"/>
      <c r="BL175" s="39"/>
      <c r="BM175" s="39"/>
      <c r="BN175" s="39"/>
      <c r="BO175" s="39"/>
      <c r="BP175" s="39"/>
      <c r="BQ175" s="39"/>
      <c r="BR175" s="39"/>
      <c r="BS175" s="39"/>
      <c r="BT175" s="39"/>
      <c r="BU175" s="39"/>
      <c r="BV175" s="39"/>
      <c r="BW175" s="39"/>
      <c r="BX175" s="39"/>
      <c r="BY175" s="39"/>
      <c r="BZ175" s="39"/>
      <c r="CA175" s="39"/>
      <c r="CB175" s="39"/>
      <c r="CC175" s="39"/>
      <c r="CD175" s="39"/>
      <c r="CE175" s="39"/>
      <c r="CF175" s="39"/>
      <c r="CG175" s="39"/>
      <c r="CH175" s="39"/>
      <c r="CI175" s="39"/>
      <c r="CJ175" s="39"/>
      <c r="CK175" s="39"/>
      <c r="CL175" s="39"/>
      <c r="CM175" s="39"/>
      <c r="CN175" s="39"/>
      <c r="CO175" s="39"/>
      <c r="CP175" s="39"/>
      <c r="CQ175" s="39"/>
      <c r="CR175" s="39"/>
      <c r="CS175" s="39"/>
      <c r="CT175" s="39"/>
      <c r="CU175" s="39"/>
      <c r="CV175" s="39"/>
      <c r="CW175" s="39"/>
      <c r="CX175" s="39"/>
      <c r="CY175" s="39"/>
      <c r="CZ175" s="39"/>
      <c r="DA175" s="39"/>
      <c r="DB175" s="39"/>
      <c r="DC175" s="39"/>
      <c r="DD175" s="39"/>
      <c r="DE175" s="39"/>
      <c r="DF175" s="39"/>
      <c r="DG175" s="39"/>
      <c r="DH175" s="39"/>
      <c r="DI175" s="39"/>
      <c r="DJ175" s="39"/>
      <c r="DK175" s="39"/>
      <c r="DL175" s="39"/>
      <c r="DM175" s="39"/>
      <c r="DN175" s="39"/>
      <c r="DO175" s="39"/>
      <c r="DP175" s="39"/>
      <c r="DQ175" s="39"/>
    </row>
    <row r="176" spans="1:121" s="106"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s="39"/>
      <c r="BK176" s="39"/>
      <c r="BL176" s="39"/>
      <c r="BM176" s="39"/>
      <c r="BN176" s="39"/>
      <c r="BO176" s="39"/>
      <c r="BP176" s="39"/>
      <c r="BQ176" s="39"/>
      <c r="BR176" s="39"/>
      <c r="BS176" s="39"/>
      <c r="BT176" s="39"/>
      <c r="BU176" s="39"/>
      <c r="BV176" s="39"/>
      <c r="BW176" s="39"/>
      <c r="BX176" s="39"/>
      <c r="BY176" s="39"/>
      <c r="BZ176" s="39"/>
      <c r="CA176" s="39"/>
      <c r="CB176" s="39"/>
      <c r="CC176" s="39"/>
      <c r="CD176" s="39"/>
      <c r="CE176" s="39"/>
      <c r="CF176" s="39"/>
      <c r="CG176" s="39"/>
      <c r="CH176" s="39"/>
      <c r="CI176" s="39"/>
      <c r="CJ176" s="39"/>
      <c r="CK176" s="39"/>
      <c r="CL176" s="39"/>
      <c r="CM176" s="39"/>
      <c r="CN176" s="39"/>
      <c r="CO176" s="39"/>
      <c r="CP176" s="39"/>
      <c r="CQ176" s="39"/>
      <c r="CR176" s="39"/>
      <c r="CS176" s="39"/>
      <c r="CT176" s="39"/>
      <c r="CU176" s="39"/>
      <c r="CV176" s="39"/>
      <c r="CW176" s="39"/>
      <c r="CX176" s="39"/>
      <c r="CY176" s="39"/>
      <c r="CZ176" s="39"/>
      <c r="DA176" s="39"/>
      <c r="DB176" s="39"/>
      <c r="DC176" s="39"/>
      <c r="DD176" s="39"/>
      <c r="DE176" s="39"/>
      <c r="DF176" s="39"/>
      <c r="DG176" s="39"/>
      <c r="DH176" s="39"/>
      <c r="DI176" s="39"/>
      <c r="DJ176" s="39"/>
      <c r="DK176" s="39"/>
      <c r="DL176" s="39"/>
      <c r="DM176" s="39"/>
      <c r="DN176" s="39"/>
      <c r="DO176" s="39"/>
      <c r="DP176" s="39"/>
      <c r="DQ176" s="39"/>
    </row>
    <row r="177" spans="1:121" s="106"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s="39"/>
      <c r="BK177" s="39"/>
      <c r="BL177" s="39"/>
      <c r="BM177" s="39"/>
      <c r="BN177" s="39"/>
      <c r="BO177" s="39"/>
      <c r="BP177" s="39"/>
      <c r="BQ177" s="39"/>
      <c r="BR177" s="39"/>
      <c r="BS177" s="39"/>
      <c r="BT177" s="39"/>
      <c r="BU177" s="39"/>
      <c r="BV177" s="39"/>
      <c r="BW177" s="39"/>
      <c r="BX177" s="39"/>
      <c r="BY177" s="39"/>
      <c r="BZ177" s="39"/>
      <c r="CA177" s="39"/>
      <c r="CB177" s="39"/>
      <c r="CC177" s="39"/>
      <c r="CD177" s="39"/>
      <c r="CE177" s="39"/>
      <c r="CF177" s="39"/>
      <c r="CG177" s="39"/>
      <c r="CH177" s="39"/>
      <c r="CI177" s="39"/>
      <c r="CJ177" s="39"/>
      <c r="CK177" s="39"/>
      <c r="CL177" s="39"/>
      <c r="CM177" s="39"/>
      <c r="CN177" s="39"/>
      <c r="CO177" s="39"/>
      <c r="CP177" s="39"/>
      <c r="CQ177" s="39"/>
      <c r="CR177" s="39"/>
      <c r="CS177" s="39"/>
      <c r="CT177" s="39"/>
      <c r="CU177" s="39"/>
      <c r="CV177" s="39"/>
      <c r="CW177" s="39"/>
      <c r="CX177" s="39"/>
      <c r="CY177" s="39"/>
      <c r="CZ177" s="39"/>
      <c r="DA177" s="39"/>
      <c r="DB177" s="39"/>
      <c r="DC177" s="39"/>
      <c r="DD177" s="39"/>
      <c r="DE177" s="39"/>
      <c r="DF177" s="39"/>
      <c r="DG177" s="39"/>
      <c r="DH177" s="39"/>
      <c r="DI177" s="39"/>
      <c r="DJ177" s="39"/>
      <c r="DK177" s="39"/>
      <c r="DL177" s="39"/>
      <c r="DM177" s="39"/>
      <c r="DN177" s="39"/>
      <c r="DO177" s="39"/>
      <c r="DP177" s="39"/>
      <c r="DQ177" s="39"/>
    </row>
    <row r="178" spans="1:121" s="106"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s="39"/>
      <c r="BK178" s="39"/>
      <c r="BL178" s="39"/>
      <c r="BM178" s="39"/>
      <c r="BN178" s="39"/>
      <c r="BO178" s="39"/>
      <c r="BP178" s="39"/>
      <c r="BQ178" s="39"/>
      <c r="BR178" s="39"/>
      <c r="BS178" s="39"/>
      <c r="BT178" s="39"/>
      <c r="BU178" s="39"/>
      <c r="BV178" s="39"/>
      <c r="BW178" s="39"/>
      <c r="BX178" s="39"/>
      <c r="BY178" s="39"/>
      <c r="BZ178" s="39"/>
      <c r="CA178" s="39"/>
      <c r="CB178" s="39"/>
      <c r="CC178" s="39"/>
      <c r="CD178" s="39"/>
      <c r="CE178" s="39"/>
      <c r="CF178" s="39"/>
      <c r="CG178" s="39"/>
      <c r="CH178" s="39"/>
      <c r="CI178" s="39"/>
      <c r="CJ178" s="39"/>
      <c r="CK178" s="39"/>
      <c r="CL178" s="39"/>
      <c r="CM178" s="39"/>
      <c r="CN178" s="39"/>
      <c r="CO178" s="39"/>
      <c r="CP178" s="39"/>
      <c r="CQ178" s="39"/>
      <c r="CR178" s="39"/>
      <c r="CS178" s="39"/>
      <c r="CT178" s="39"/>
      <c r="CU178" s="39"/>
      <c r="CV178" s="39"/>
      <c r="CW178" s="39"/>
      <c r="CX178" s="39"/>
      <c r="CY178" s="39"/>
      <c r="CZ178" s="39"/>
      <c r="DA178" s="39"/>
      <c r="DB178" s="39"/>
      <c r="DC178" s="39"/>
      <c r="DD178" s="39"/>
      <c r="DE178" s="39"/>
      <c r="DF178" s="39"/>
      <c r="DG178" s="39"/>
      <c r="DH178" s="39"/>
      <c r="DI178" s="39"/>
      <c r="DJ178" s="39"/>
      <c r="DK178" s="39"/>
      <c r="DL178" s="39"/>
      <c r="DM178" s="39"/>
      <c r="DN178" s="39"/>
      <c r="DO178" s="39"/>
      <c r="DP178" s="39"/>
      <c r="DQ178" s="39"/>
    </row>
    <row r="179" spans="1:121" s="106"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s="39"/>
      <c r="BK179" s="39"/>
      <c r="BL179" s="39"/>
      <c r="BM179" s="39"/>
      <c r="BN179" s="39"/>
      <c r="BO179" s="39"/>
      <c r="BP179" s="39"/>
      <c r="BQ179" s="39"/>
      <c r="BR179" s="39"/>
      <c r="BS179" s="39"/>
      <c r="BT179" s="39"/>
      <c r="BU179" s="39"/>
      <c r="BV179" s="39"/>
      <c r="BW179" s="39"/>
      <c r="BX179" s="39"/>
      <c r="BY179" s="39"/>
      <c r="BZ179" s="39"/>
      <c r="CA179" s="39"/>
      <c r="CB179" s="39"/>
      <c r="CC179" s="39"/>
      <c r="CD179" s="39"/>
      <c r="CE179" s="39"/>
      <c r="CF179" s="39"/>
      <c r="CG179" s="39"/>
      <c r="CH179" s="39"/>
      <c r="CI179" s="39"/>
      <c r="CJ179" s="39"/>
      <c r="CK179" s="39"/>
      <c r="CL179" s="39"/>
      <c r="CM179" s="39"/>
      <c r="CN179" s="39"/>
      <c r="CO179" s="39"/>
      <c r="CP179" s="39"/>
      <c r="CQ179" s="39"/>
      <c r="CR179" s="39"/>
      <c r="CS179" s="39"/>
      <c r="CT179" s="39"/>
      <c r="CU179" s="39"/>
      <c r="CV179" s="39"/>
      <c r="CW179" s="39"/>
      <c r="CX179" s="39"/>
      <c r="CY179" s="39"/>
      <c r="CZ179" s="39"/>
      <c r="DA179" s="39"/>
      <c r="DB179" s="39"/>
      <c r="DC179" s="39"/>
      <c r="DD179" s="39"/>
      <c r="DE179" s="39"/>
      <c r="DF179" s="39"/>
      <c r="DG179" s="39"/>
      <c r="DH179" s="39"/>
      <c r="DI179" s="39"/>
      <c r="DJ179" s="39"/>
      <c r="DK179" s="39"/>
      <c r="DL179" s="39"/>
      <c r="DM179" s="39"/>
      <c r="DN179" s="39"/>
      <c r="DO179" s="39"/>
      <c r="DP179" s="39"/>
      <c r="DQ179" s="39"/>
    </row>
    <row r="180" spans="1:121" s="106"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s="39"/>
      <c r="BK180" s="39"/>
      <c r="BL180" s="39"/>
      <c r="BM180" s="39"/>
      <c r="BN180" s="39"/>
      <c r="BO180" s="39"/>
      <c r="BP180" s="39"/>
      <c r="BQ180" s="39"/>
      <c r="BR180" s="39"/>
      <c r="BS180" s="39"/>
      <c r="BT180" s="39"/>
      <c r="BU180" s="39"/>
      <c r="BV180" s="39"/>
      <c r="BW180" s="39"/>
      <c r="BX180" s="39"/>
      <c r="BY180" s="39"/>
      <c r="BZ180" s="39"/>
      <c r="CA180" s="39"/>
      <c r="CB180" s="39"/>
      <c r="CC180" s="39"/>
      <c r="CD180" s="39"/>
      <c r="CE180" s="39"/>
      <c r="CF180" s="39"/>
      <c r="CG180" s="39"/>
      <c r="CH180" s="39"/>
      <c r="CI180" s="39"/>
      <c r="CJ180" s="39"/>
      <c r="CK180" s="39"/>
      <c r="CL180" s="39"/>
      <c r="CM180" s="39"/>
      <c r="CN180" s="39"/>
      <c r="CO180" s="39"/>
      <c r="CP180" s="39"/>
      <c r="CQ180" s="39"/>
      <c r="CR180" s="39"/>
      <c r="CS180" s="39"/>
      <c r="CT180" s="39"/>
      <c r="CU180" s="39"/>
      <c r="CV180" s="39"/>
      <c r="CW180" s="39"/>
      <c r="CX180" s="39"/>
      <c r="CY180" s="39"/>
      <c r="CZ180" s="39"/>
      <c r="DA180" s="39"/>
      <c r="DB180" s="39"/>
      <c r="DC180" s="39"/>
      <c r="DD180" s="39"/>
      <c r="DE180" s="39"/>
      <c r="DF180" s="39"/>
      <c r="DG180" s="39"/>
      <c r="DH180" s="39"/>
      <c r="DI180" s="39"/>
      <c r="DJ180" s="39"/>
      <c r="DK180" s="39"/>
      <c r="DL180" s="39"/>
      <c r="DM180" s="39"/>
      <c r="DN180" s="39"/>
      <c r="DO180" s="39"/>
      <c r="DP180" s="39"/>
      <c r="DQ180" s="39"/>
    </row>
    <row r="181" spans="1:121" s="106"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s="39"/>
      <c r="BK181" s="39"/>
      <c r="BL181" s="39"/>
      <c r="BM181" s="39"/>
      <c r="BN181" s="39"/>
      <c r="BO181" s="39"/>
      <c r="BP181" s="39"/>
      <c r="BQ181" s="39"/>
      <c r="BR181" s="39"/>
      <c r="BS181" s="39"/>
      <c r="BT181" s="39"/>
      <c r="BU181" s="39"/>
      <c r="BV181" s="39"/>
      <c r="BW181" s="39"/>
      <c r="BX181" s="39"/>
      <c r="BY181" s="39"/>
      <c r="BZ181" s="39"/>
      <c r="CA181" s="39"/>
      <c r="CB181" s="39"/>
      <c r="CC181" s="39"/>
      <c r="CD181" s="39"/>
      <c r="CE181" s="39"/>
      <c r="CF181" s="39"/>
      <c r="CG181" s="39"/>
      <c r="CH181" s="39"/>
      <c r="CI181" s="39"/>
      <c r="CJ181" s="39"/>
      <c r="CK181" s="39"/>
      <c r="CL181" s="39"/>
      <c r="CM181" s="39"/>
      <c r="CN181" s="39"/>
      <c r="CO181" s="39"/>
      <c r="CP181" s="39"/>
      <c r="CQ181" s="39"/>
      <c r="CR181" s="39"/>
      <c r="CS181" s="39"/>
      <c r="CT181" s="39"/>
      <c r="CU181" s="39"/>
      <c r="CV181" s="39"/>
      <c r="CW181" s="39"/>
      <c r="CX181" s="39"/>
      <c r="CY181" s="39"/>
      <c r="CZ181" s="39"/>
      <c r="DA181" s="39"/>
      <c r="DB181" s="39"/>
      <c r="DC181" s="39"/>
      <c r="DD181" s="39"/>
      <c r="DE181" s="39"/>
      <c r="DF181" s="39"/>
      <c r="DG181" s="39"/>
      <c r="DH181" s="39"/>
      <c r="DI181" s="39"/>
      <c r="DJ181" s="39"/>
      <c r="DK181" s="39"/>
      <c r="DL181" s="39"/>
      <c r="DM181" s="39"/>
      <c r="DN181" s="39"/>
      <c r="DO181" s="39"/>
      <c r="DP181" s="39"/>
      <c r="DQ181" s="39"/>
    </row>
    <row r="182" spans="1:121" s="106"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s="39"/>
      <c r="BK182" s="39"/>
      <c r="BL182" s="39"/>
      <c r="BM182" s="39"/>
      <c r="BN182" s="39"/>
      <c r="BO182" s="39"/>
      <c r="BP182" s="39"/>
      <c r="BQ182" s="39"/>
      <c r="BR182" s="39"/>
      <c r="BS182" s="39"/>
      <c r="BT182" s="39"/>
      <c r="BU182" s="39"/>
      <c r="BV182" s="39"/>
      <c r="BW182" s="39"/>
      <c r="BX182" s="39"/>
      <c r="BY182" s="39"/>
      <c r="BZ182" s="39"/>
      <c r="CA182" s="39"/>
      <c r="CB182" s="39"/>
      <c r="CC182" s="39"/>
      <c r="CD182" s="39"/>
      <c r="CE182" s="39"/>
      <c r="CF182" s="39"/>
      <c r="CG182" s="39"/>
      <c r="CH182" s="39"/>
      <c r="CI182" s="39"/>
      <c r="CJ182" s="39"/>
      <c r="CK182" s="39"/>
      <c r="CL182" s="39"/>
      <c r="CM182" s="39"/>
      <c r="CN182" s="39"/>
      <c r="CO182" s="39"/>
      <c r="CP182" s="39"/>
      <c r="CQ182" s="39"/>
      <c r="CR182" s="39"/>
      <c r="CS182" s="39"/>
      <c r="CT182" s="39"/>
      <c r="CU182" s="39"/>
      <c r="CV182" s="39"/>
      <c r="CW182" s="39"/>
      <c r="CX182" s="39"/>
      <c r="CY182" s="39"/>
      <c r="CZ182" s="39"/>
      <c r="DA182" s="39"/>
      <c r="DB182" s="39"/>
      <c r="DC182" s="39"/>
      <c r="DD182" s="39"/>
      <c r="DE182" s="39"/>
      <c r="DF182" s="39"/>
      <c r="DG182" s="39"/>
      <c r="DH182" s="39"/>
      <c r="DI182" s="39"/>
      <c r="DJ182" s="39"/>
      <c r="DK182" s="39"/>
      <c r="DL182" s="39"/>
      <c r="DM182" s="39"/>
      <c r="DN182" s="39"/>
      <c r="DO182" s="39"/>
      <c r="DP182" s="39"/>
      <c r="DQ182" s="39"/>
    </row>
    <row r="183" spans="1:121" s="106"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s="39"/>
      <c r="BK183" s="39"/>
      <c r="BL183" s="39"/>
      <c r="BM183" s="39"/>
      <c r="BN183" s="39"/>
      <c r="BO183" s="39"/>
      <c r="BP183" s="39"/>
      <c r="BQ183" s="39"/>
      <c r="BR183" s="39"/>
      <c r="BS183" s="39"/>
      <c r="BT183" s="39"/>
      <c r="BU183" s="39"/>
      <c r="BV183" s="39"/>
      <c r="BW183" s="39"/>
      <c r="BX183" s="39"/>
      <c r="BY183" s="39"/>
      <c r="BZ183" s="39"/>
      <c r="CA183" s="39"/>
      <c r="CB183" s="39"/>
      <c r="CC183" s="39"/>
      <c r="CD183" s="39"/>
      <c r="CE183" s="39"/>
      <c r="CF183" s="39"/>
      <c r="CG183" s="39"/>
      <c r="CH183" s="39"/>
      <c r="CI183" s="39"/>
      <c r="CJ183" s="39"/>
      <c r="CK183" s="39"/>
      <c r="CL183" s="39"/>
      <c r="CM183" s="39"/>
      <c r="CN183" s="39"/>
      <c r="CO183" s="39"/>
      <c r="CP183" s="39"/>
      <c r="CQ183" s="39"/>
      <c r="CR183" s="39"/>
      <c r="CS183" s="39"/>
      <c r="CT183" s="39"/>
      <c r="CU183" s="39"/>
      <c r="CV183" s="39"/>
      <c r="CW183" s="39"/>
      <c r="CX183" s="39"/>
      <c r="CY183" s="39"/>
      <c r="CZ183" s="39"/>
      <c r="DA183" s="39"/>
      <c r="DB183" s="39"/>
      <c r="DC183" s="39"/>
      <c r="DD183" s="39"/>
      <c r="DE183" s="39"/>
      <c r="DF183" s="39"/>
      <c r="DG183" s="39"/>
      <c r="DH183" s="39"/>
      <c r="DI183" s="39"/>
      <c r="DJ183" s="39"/>
      <c r="DK183" s="39"/>
      <c r="DL183" s="39"/>
      <c r="DM183" s="39"/>
      <c r="DN183" s="39"/>
      <c r="DO183" s="39"/>
      <c r="DP183" s="39"/>
      <c r="DQ183" s="39"/>
    </row>
    <row r="184" spans="1:121" s="106"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s="39"/>
      <c r="BK184" s="39"/>
      <c r="BL184" s="39"/>
      <c r="BM184" s="39"/>
      <c r="BN184" s="39"/>
      <c r="BO184" s="39"/>
      <c r="BP184" s="39"/>
      <c r="BQ184" s="39"/>
      <c r="BR184" s="39"/>
      <c r="BS184" s="39"/>
      <c r="BT184" s="39"/>
      <c r="BU184" s="39"/>
      <c r="BV184" s="39"/>
      <c r="BW184" s="39"/>
      <c r="BX184" s="39"/>
      <c r="BY184" s="39"/>
      <c r="BZ184" s="39"/>
      <c r="CA184" s="39"/>
      <c r="CB184" s="39"/>
      <c r="CC184" s="39"/>
      <c r="CD184" s="39"/>
      <c r="CE184" s="39"/>
      <c r="CF184" s="39"/>
      <c r="CG184" s="39"/>
      <c r="CH184" s="39"/>
      <c r="CI184" s="39"/>
      <c r="CJ184" s="39"/>
      <c r="CK184" s="39"/>
      <c r="CL184" s="39"/>
      <c r="CM184" s="39"/>
      <c r="CN184" s="39"/>
      <c r="CO184" s="39"/>
      <c r="CP184" s="39"/>
      <c r="CQ184" s="39"/>
      <c r="CR184" s="39"/>
      <c r="CS184" s="39"/>
      <c r="CT184" s="39"/>
      <c r="CU184" s="39"/>
      <c r="CV184" s="39"/>
      <c r="CW184" s="39"/>
      <c r="CX184" s="39"/>
      <c r="CY184" s="39"/>
      <c r="CZ184" s="39"/>
      <c r="DA184" s="39"/>
      <c r="DB184" s="39"/>
      <c r="DC184" s="39"/>
      <c r="DD184" s="39"/>
      <c r="DE184" s="39"/>
      <c r="DF184" s="39"/>
      <c r="DG184" s="39"/>
      <c r="DH184" s="39"/>
      <c r="DI184" s="39"/>
      <c r="DJ184" s="39"/>
      <c r="DK184" s="39"/>
      <c r="DL184" s="39"/>
      <c r="DM184" s="39"/>
      <c r="DN184" s="39"/>
      <c r="DO184" s="39"/>
      <c r="DP184" s="39"/>
      <c r="DQ184" s="39"/>
    </row>
    <row r="185" spans="1:121" s="106"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s="39"/>
      <c r="BK185" s="39"/>
      <c r="BL185" s="39"/>
      <c r="BM185" s="39"/>
      <c r="BN185" s="39"/>
      <c r="BO185" s="39"/>
      <c r="BP185" s="39"/>
      <c r="BQ185" s="39"/>
      <c r="BR185" s="39"/>
      <c r="BS185" s="39"/>
      <c r="BT185" s="39"/>
      <c r="BU185" s="39"/>
      <c r="BV185" s="39"/>
      <c r="BW185" s="39"/>
      <c r="BX185" s="39"/>
      <c r="BY185" s="39"/>
      <c r="BZ185" s="39"/>
      <c r="CA185" s="39"/>
      <c r="CB185" s="39"/>
      <c r="CC185" s="39"/>
      <c r="CD185" s="39"/>
      <c r="CE185" s="39"/>
      <c r="CF185" s="39"/>
      <c r="CG185" s="39"/>
      <c r="CH185" s="39"/>
      <c r="CI185" s="39"/>
      <c r="CJ185" s="39"/>
      <c r="CK185" s="39"/>
      <c r="CL185" s="39"/>
      <c r="CM185" s="39"/>
      <c r="CN185" s="39"/>
      <c r="CO185" s="39"/>
      <c r="CP185" s="39"/>
      <c r="CQ185" s="39"/>
      <c r="CR185" s="39"/>
      <c r="CS185" s="39"/>
      <c r="CT185" s="39"/>
      <c r="CU185" s="39"/>
      <c r="CV185" s="39"/>
      <c r="CW185" s="39"/>
      <c r="CX185" s="39"/>
      <c r="CY185" s="39"/>
      <c r="CZ185" s="39"/>
      <c r="DA185" s="39"/>
      <c r="DB185" s="39"/>
      <c r="DC185" s="39"/>
      <c r="DD185" s="39"/>
      <c r="DE185" s="39"/>
      <c r="DF185" s="39"/>
      <c r="DG185" s="39"/>
      <c r="DH185" s="39"/>
      <c r="DI185" s="39"/>
      <c r="DJ185" s="39"/>
      <c r="DK185" s="39"/>
      <c r="DL185" s="39"/>
      <c r="DM185" s="39"/>
      <c r="DN185" s="39"/>
      <c r="DO185" s="39"/>
      <c r="DP185" s="39"/>
      <c r="DQ185" s="39"/>
    </row>
    <row r="186" spans="1:121" s="106"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s="39"/>
      <c r="BK186" s="39"/>
      <c r="BL186" s="39"/>
      <c r="BM186" s="39"/>
      <c r="BN186" s="39"/>
      <c r="BO186" s="39"/>
      <c r="BP186" s="39"/>
      <c r="BQ186" s="39"/>
      <c r="BR186" s="39"/>
      <c r="BS186" s="39"/>
      <c r="BT186" s="39"/>
      <c r="BU186" s="39"/>
      <c r="BV186" s="39"/>
      <c r="BW186" s="39"/>
      <c r="BX186" s="39"/>
      <c r="BY186" s="39"/>
      <c r="BZ186" s="39"/>
      <c r="CA186" s="39"/>
      <c r="CB186" s="39"/>
      <c r="CC186" s="39"/>
      <c r="CD186" s="39"/>
      <c r="CE186" s="39"/>
      <c r="CF186" s="39"/>
      <c r="CG186" s="39"/>
      <c r="CH186" s="39"/>
      <c r="CI186" s="39"/>
      <c r="CJ186" s="39"/>
      <c r="CK186" s="39"/>
      <c r="CL186" s="39"/>
      <c r="CM186" s="39"/>
      <c r="CN186" s="39"/>
      <c r="CO186" s="39"/>
      <c r="CP186" s="39"/>
      <c r="CQ186" s="39"/>
      <c r="CR186" s="39"/>
      <c r="CS186" s="39"/>
      <c r="CT186" s="39"/>
      <c r="CU186" s="39"/>
      <c r="CV186" s="39"/>
      <c r="CW186" s="39"/>
      <c r="CX186" s="39"/>
      <c r="CY186" s="39"/>
      <c r="CZ186" s="39"/>
      <c r="DA186" s="39"/>
      <c r="DB186" s="39"/>
      <c r="DC186" s="39"/>
      <c r="DD186" s="39"/>
      <c r="DE186" s="39"/>
      <c r="DF186" s="39"/>
      <c r="DG186" s="39"/>
      <c r="DH186" s="39"/>
      <c r="DI186" s="39"/>
      <c r="DJ186" s="39"/>
      <c r="DK186" s="39"/>
      <c r="DL186" s="39"/>
      <c r="DM186" s="39"/>
      <c r="DN186" s="39"/>
      <c r="DO186" s="39"/>
      <c r="DP186" s="39"/>
      <c r="DQ186" s="39"/>
    </row>
    <row r="187" spans="1:121" s="106"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s="39"/>
      <c r="BK187" s="39"/>
      <c r="BL187" s="39"/>
      <c r="BM187" s="39"/>
      <c r="BN187" s="39"/>
      <c r="BO187" s="39"/>
      <c r="BP187" s="39"/>
      <c r="BQ187" s="39"/>
      <c r="BR187" s="39"/>
      <c r="BS187" s="39"/>
      <c r="BT187" s="39"/>
      <c r="BU187" s="39"/>
      <c r="BV187" s="39"/>
      <c r="BW187" s="39"/>
      <c r="BX187" s="39"/>
      <c r="BY187" s="39"/>
      <c r="BZ187" s="39"/>
      <c r="CA187" s="39"/>
      <c r="CB187" s="39"/>
      <c r="CC187" s="39"/>
      <c r="CD187" s="39"/>
      <c r="CE187" s="39"/>
      <c r="CF187" s="39"/>
      <c r="CG187" s="39"/>
      <c r="CH187" s="39"/>
      <c r="CI187" s="39"/>
      <c r="CJ187" s="39"/>
      <c r="CK187" s="39"/>
      <c r="CL187" s="39"/>
      <c r="CM187" s="39"/>
      <c r="CN187" s="39"/>
      <c r="CO187" s="39"/>
      <c r="CP187" s="39"/>
      <c r="CQ187" s="39"/>
      <c r="CR187" s="39"/>
      <c r="CS187" s="39"/>
      <c r="CT187" s="39"/>
      <c r="CU187" s="39"/>
      <c r="CV187" s="39"/>
      <c r="CW187" s="39"/>
      <c r="CX187" s="39"/>
      <c r="CY187" s="39"/>
      <c r="CZ187" s="39"/>
      <c r="DA187" s="39"/>
      <c r="DB187" s="39"/>
      <c r="DC187" s="39"/>
      <c r="DD187" s="39"/>
      <c r="DE187" s="39"/>
      <c r="DF187" s="39"/>
      <c r="DG187" s="39"/>
      <c r="DH187" s="39"/>
      <c r="DI187" s="39"/>
      <c r="DJ187" s="39"/>
      <c r="DK187" s="39"/>
      <c r="DL187" s="39"/>
      <c r="DM187" s="39"/>
      <c r="DN187" s="39"/>
      <c r="DO187" s="39"/>
      <c r="DP187" s="39"/>
      <c r="DQ187" s="39"/>
    </row>
    <row r="188" spans="1:121" s="106"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s="39"/>
      <c r="BK188" s="39"/>
      <c r="BL188" s="39"/>
      <c r="BM188" s="39"/>
      <c r="BN188" s="39"/>
      <c r="BO188" s="39"/>
      <c r="BP188" s="39"/>
      <c r="BQ188" s="39"/>
      <c r="BR188" s="39"/>
      <c r="BS188" s="39"/>
      <c r="BT188" s="39"/>
      <c r="BU188" s="39"/>
      <c r="BV188" s="39"/>
      <c r="BW188" s="39"/>
      <c r="BX188" s="39"/>
      <c r="BY188" s="39"/>
      <c r="BZ188" s="39"/>
      <c r="CA188" s="39"/>
      <c r="CB188" s="39"/>
      <c r="CC188" s="39"/>
      <c r="CD188" s="39"/>
      <c r="CE188" s="39"/>
      <c r="CF188" s="39"/>
      <c r="CG188" s="39"/>
      <c r="CH188" s="39"/>
      <c r="CI188" s="39"/>
      <c r="CJ188" s="39"/>
      <c r="CK188" s="39"/>
      <c r="CL188" s="39"/>
      <c r="CM188" s="39"/>
      <c r="CN188" s="39"/>
      <c r="CO188" s="39"/>
      <c r="CP188" s="39"/>
      <c r="CQ188" s="39"/>
      <c r="CR188" s="39"/>
      <c r="CS188" s="39"/>
      <c r="CT188" s="39"/>
      <c r="CU188" s="39"/>
      <c r="CV188" s="39"/>
      <c r="CW188" s="39"/>
      <c r="CX188" s="39"/>
      <c r="CY188" s="39"/>
      <c r="CZ188" s="39"/>
      <c r="DA188" s="39"/>
      <c r="DB188" s="39"/>
      <c r="DC188" s="39"/>
      <c r="DD188" s="39"/>
      <c r="DE188" s="39"/>
      <c r="DF188" s="39"/>
      <c r="DG188" s="39"/>
      <c r="DH188" s="39"/>
      <c r="DI188" s="39"/>
      <c r="DJ188" s="39"/>
      <c r="DK188" s="39"/>
      <c r="DL188" s="39"/>
      <c r="DM188" s="39"/>
      <c r="DN188" s="39"/>
      <c r="DO188" s="39"/>
      <c r="DP188" s="39"/>
      <c r="DQ188" s="39"/>
    </row>
    <row r="189" spans="1:121" s="106"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s="39"/>
      <c r="BK189" s="39"/>
      <c r="BL189" s="39"/>
      <c r="BM189" s="39"/>
      <c r="BN189" s="39"/>
      <c r="BO189" s="39"/>
      <c r="BP189" s="39"/>
      <c r="BQ189" s="39"/>
      <c r="BR189" s="39"/>
      <c r="BS189" s="39"/>
      <c r="BT189" s="39"/>
      <c r="BU189" s="39"/>
      <c r="BV189" s="39"/>
      <c r="BW189" s="39"/>
      <c r="BX189" s="39"/>
      <c r="BY189" s="39"/>
      <c r="BZ189" s="39"/>
      <c r="CA189" s="39"/>
      <c r="CB189" s="39"/>
      <c r="CC189" s="39"/>
      <c r="CD189" s="39"/>
      <c r="CE189" s="39"/>
      <c r="CF189" s="39"/>
      <c r="CG189" s="39"/>
      <c r="CH189" s="39"/>
      <c r="CI189" s="39"/>
      <c r="CJ189" s="39"/>
      <c r="CK189" s="39"/>
      <c r="CL189" s="39"/>
      <c r="CM189" s="39"/>
      <c r="CN189" s="39"/>
      <c r="CO189" s="39"/>
      <c r="CP189" s="39"/>
      <c r="CQ189" s="39"/>
      <c r="CR189" s="39"/>
      <c r="CS189" s="39"/>
      <c r="CT189" s="39"/>
      <c r="CU189" s="39"/>
      <c r="CV189" s="39"/>
      <c r="CW189" s="39"/>
      <c r="CX189" s="39"/>
      <c r="CY189" s="39"/>
      <c r="CZ189" s="39"/>
      <c r="DA189" s="39"/>
      <c r="DB189" s="39"/>
      <c r="DC189" s="39"/>
      <c r="DD189" s="39"/>
      <c r="DE189" s="39"/>
      <c r="DF189" s="39"/>
      <c r="DG189" s="39"/>
      <c r="DH189" s="39"/>
      <c r="DI189" s="39"/>
      <c r="DJ189" s="39"/>
      <c r="DK189" s="39"/>
      <c r="DL189" s="39"/>
      <c r="DM189" s="39"/>
      <c r="DN189" s="39"/>
      <c r="DO189" s="39"/>
      <c r="DP189" s="39"/>
      <c r="DQ189" s="39"/>
    </row>
    <row r="190" spans="1:121" s="106" customFormat="1">
      <c r="A190"/>
      <c r="B190"/>
      <c r="C190"/>
      <c r="D190"/>
      <c r="E190"/>
      <c r="BJ190" s="39"/>
      <c r="BK190" s="39"/>
      <c r="BL190" s="39"/>
      <c r="BM190" s="39"/>
      <c r="BN190" s="39"/>
      <c r="BO190" s="39"/>
      <c r="BP190" s="39"/>
      <c r="BQ190" s="39"/>
      <c r="BR190" s="39"/>
      <c r="BS190" s="39"/>
      <c r="BT190" s="39"/>
      <c r="BU190" s="39"/>
      <c r="BV190" s="39"/>
      <c r="BW190" s="39"/>
      <c r="BX190" s="39"/>
      <c r="BY190" s="39"/>
      <c r="BZ190" s="39"/>
      <c r="CA190" s="39"/>
      <c r="CB190" s="39"/>
      <c r="CC190" s="39"/>
      <c r="CD190" s="39"/>
      <c r="CE190" s="39"/>
      <c r="CF190" s="39"/>
      <c r="CG190" s="39"/>
      <c r="CH190" s="39"/>
      <c r="CI190" s="39"/>
      <c r="CJ190" s="39"/>
      <c r="CK190" s="39"/>
      <c r="CL190" s="39"/>
      <c r="CM190" s="39"/>
      <c r="CN190" s="39"/>
      <c r="CO190" s="39"/>
      <c r="CP190" s="39"/>
      <c r="CQ190" s="39"/>
      <c r="CR190" s="39"/>
      <c r="CS190" s="39"/>
      <c r="CT190" s="39"/>
      <c r="CU190" s="39"/>
      <c r="CV190" s="39"/>
      <c r="CW190" s="39"/>
      <c r="CX190" s="39"/>
      <c r="CY190" s="39"/>
      <c r="CZ190" s="39"/>
      <c r="DA190" s="39"/>
      <c r="DB190" s="39"/>
      <c r="DC190" s="39"/>
      <c r="DD190" s="39"/>
      <c r="DE190" s="39"/>
      <c r="DF190" s="39"/>
      <c r="DG190" s="39"/>
      <c r="DH190" s="39"/>
      <c r="DI190" s="39"/>
      <c r="DJ190" s="39"/>
      <c r="DK190" s="39"/>
      <c r="DL190" s="39"/>
      <c r="DM190" s="39"/>
      <c r="DN190" s="39"/>
      <c r="DO190" s="39"/>
      <c r="DP190" s="39"/>
      <c r="DQ190" s="39"/>
    </row>
    <row r="191" spans="1:121" s="106" customFormat="1">
      <c r="BJ191" s="39"/>
      <c r="BK191" s="39"/>
      <c r="BL191" s="39"/>
      <c r="BM191" s="39"/>
      <c r="BN191" s="39"/>
      <c r="BO191" s="39"/>
      <c r="BP191" s="39"/>
      <c r="BQ191" s="39"/>
      <c r="BR191" s="39"/>
      <c r="BS191" s="39"/>
      <c r="BT191" s="39"/>
      <c r="BU191" s="39"/>
      <c r="BV191" s="39"/>
      <c r="BW191" s="39"/>
      <c r="BX191" s="39"/>
      <c r="BY191" s="39"/>
      <c r="BZ191" s="39"/>
      <c r="CA191" s="39"/>
      <c r="CB191" s="39"/>
      <c r="CC191" s="39"/>
      <c r="CD191" s="39"/>
      <c r="CE191" s="39"/>
      <c r="CF191" s="39"/>
      <c r="CG191" s="39"/>
      <c r="CH191" s="39"/>
      <c r="CI191" s="39"/>
      <c r="CJ191" s="39"/>
      <c r="CK191" s="39"/>
      <c r="CL191" s="39"/>
      <c r="CM191" s="39"/>
      <c r="CN191" s="39"/>
      <c r="CO191" s="39"/>
      <c r="CP191" s="39"/>
      <c r="CQ191" s="39"/>
      <c r="CR191" s="39"/>
      <c r="CS191" s="39"/>
      <c r="CT191" s="39"/>
      <c r="CU191" s="39"/>
      <c r="CV191" s="39"/>
      <c r="CW191" s="39"/>
      <c r="CX191" s="39"/>
      <c r="CY191" s="39"/>
      <c r="CZ191" s="39"/>
      <c r="DA191" s="39"/>
      <c r="DB191" s="39"/>
      <c r="DC191" s="39"/>
      <c r="DD191" s="39"/>
      <c r="DE191" s="39"/>
      <c r="DF191" s="39"/>
      <c r="DG191" s="39"/>
      <c r="DH191" s="39"/>
      <c r="DI191" s="39"/>
      <c r="DJ191" s="39"/>
      <c r="DK191" s="39"/>
      <c r="DL191" s="39"/>
      <c r="DM191" s="39"/>
      <c r="DN191" s="39"/>
      <c r="DO191" s="39"/>
      <c r="DP191" s="39"/>
      <c r="DQ191" s="39"/>
    </row>
    <row r="192" spans="1:121" s="106" customFormat="1">
      <c r="BJ192" s="39"/>
      <c r="BK192" s="39"/>
      <c r="BL192" s="39"/>
      <c r="BM192" s="39"/>
      <c r="BN192" s="39"/>
      <c r="BO192" s="39"/>
      <c r="BP192" s="39"/>
      <c r="BQ192" s="39"/>
      <c r="BR192" s="39"/>
      <c r="BS192" s="39"/>
      <c r="BT192" s="39"/>
      <c r="BU192" s="39"/>
      <c r="BV192" s="39"/>
      <c r="BW192" s="39"/>
      <c r="BX192" s="39"/>
      <c r="BY192" s="39"/>
      <c r="BZ192" s="39"/>
      <c r="CA192" s="39"/>
      <c r="CB192" s="39"/>
      <c r="CC192" s="39"/>
      <c r="CD192" s="39"/>
      <c r="CE192" s="39"/>
      <c r="CF192" s="39"/>
      <c r="CG192" s="39"/>
      <c r="CH192" s="39"/>
      <c r="CI192" s="39"/>
      <c r="CJ192" s="39"/>
      <c r="CK192" s="39"/>
      <c r="CL192" s="39"/>
      <c r="CM192" s="39"/>
      <c r="CN192" s="39"/>
      <c r="CO192" s="39"/>
      <c r="CP192" s="39"/>
      <c r="CQ192" s="39"/>
      <c r="CR192" s="39"/>
      <c r="CS192" s="39"/>
      <c r="CT192" s="39"/>
      <c r="CU192" s="39"/>
      <c r="CV192" s="39"/>
      <c r="CW192" s="39"/>
      <c r="CX192" s="39"/>
      <c r="CY192" s="39"/>
      <c r="CZ192" s="39"/>
      <c r="DA192" s="39"/>
      <c r="DB192" s="39"/>
      <c r="DC192" s="39"/>
      <c r="DD192" s="39"/>
      <c r="DE192" s="39"/>
      <c r="DF192" s="39"/>
      <c r="DG192" s="39"/>
      <c r="DH192" s="39"/>
      <c r="DI192" s="39"/>
      <c r="DJ192" s="39"/>
      <c r="DK192" s="39"/>
      <c r="DL192" s="39"/>
      <c r="DM192" s="39"/>
      <c r="DN192" s="39"/>
      <c r="DO192" s="39"/>
      <c r="DP192" s="39"/>
      <c r="DQ192" s="39"/>
    </row>
    <row r="193" spans="62:121" s="106" customFormat="1">
      <c r="BJ193" s="39"/>
      <c r="BK193" s="39"/>
      <c r="BL193" s="39"/>
      <c r="BM193" s="39"/>
      <c r="BN193" s="39"/>
      <c r="BO193" s="39"/>
      <c r="BP193" s="39"/>
      <c r="BQ193" s="39"/>
      <c r="BR193" s="39"/>
      <c r="BS193" s="39"/>
      <c r="BT193" s="39"/>
      <c r="BU193" s="39"/>
      <c r="BV193" s="39"/>
      <c r="BW193" s="39"/>
      <c r="BX193" s="39"/>
      <c r="BY193" s="39"/>
      <c r="BZ193" s="39"/>
      <c r="CA193" s="39"/>
      <c r="CB193" s="39"/>
      <c r="CC193" s="39"/>
      <c r="CD193" s="39"/>
      <c r="CE193" s="39"/>
      <c r="CF193" s="39"/>
      <c r="CG193" s="39"/>
      <c r="CH193" s="39"/>
      <c r="CI193" s="39"/>
      <c r="CJ193" s="39"/>
      <c r="CK193" s="39"/>
      <c r="CL193" s="39"/>
      <c r="CM193" s="39"/>
      <c r="CN193" s="39"/>
      <c r="CO193" s="39"/>
      <c r="CP193" s="39"/>
      <c r="CQ193" s="39"/>
      <c r="CR193" s="39"/>
      <c r="CS193" s="39"/>
      <c r="CT193" s="39"/>
      <c r="CU193" s="39"/>
      <c r="CV193" s="39"/>
      <c r="CW193" s="39"/>
      <c r="CX193" s="39"/>
      <c r="CY193" s="39"/>
      <c r="CZ193" s="39"/>
      <c r="DA193" s="39"/>
      <c r="DB193" s="39"/>
      <c r="DC193" s="39"/>
      <c r="DD193" s="39"/>
      <c r="DE193" s="39"/>
      <c r="DF193" s="39"/>
      <c r="DG193" s="39"/>
      <c r="DH193" s="39"/>
      <c r="DI193" s="39"/>
      <c r="DJ193" s="39"/>
      <c r="DK193" s="39"/>
      <c r="DL193" s="39"/>
      <c r="DM193" s="39"/>
      <c r="DN193" s="39"/>
      <c r="DO193" s="39"/>
      <c r="DP193" s="39"/>
      <c r="DQ193" s="39"/>
    </row>
    <row r="194" spans="62:121" s="106" customFormat="1">
      <c r="BJ194" s="39"/>
      <c r="BK194" s="39"/>
      <c r="BL194" s="39"/>
      <c r="BM194" s="39"/>
      <c r="BN194" s="39"/>
      <c r="BO194" s="39"/>
      <c r="BP194" s="39"/>
      <c r="BQ194" s="39"/>
      <c r="BR194" s="39"/>
      <c r="BS194" s="39"/>
      <c r="BT194" s="39"/>
      <c r="BU194" s="39"/>
      <c r="BV194" s="39"/>
      <c r="BW194" s="39"/>
      <c r="BX194" s="39"/>
      <c r="BY194" s="39"/>
      <c r="BZ194" s="39"/>
      <c r="CA194" s="39"/>
      <c r="CB194" s="39"/>
      <c r="CC194" s="39"/>
      <c r="CD194" s="39"/>
      <c r="CE194" s="39"/>
      <c r="CF194" s="39"/>
      <c r="CG194" s="39"/>
      <c r="CH194" s="39"/>
      <c r="CI194" s="39"/>
      <c r="CJ194" s="39"/>
      <c r="CK194" s="39"/>
      <c r="CL194" s="39"/>
      <c r="CM194" s="39"/>
      <c r="CN194" s="39"/>
      <c r="CO194" s="39"/>
      <c r="CP194" s="39"/>
      <c r="CQ194" s="39"/>
      <c r="CR194" s="39"/>
      <c r="CS194" s="39"/>
      <c r="CT194" s="39"/>
      <c r="CU194" s="39"/>
      <c r="CV194" s="39"/>
      <c r="CW194" s="39"/>
      <c r="CX194" s="39"/>
      <c r="CY194" s="39"/>
      <c r="CZ194" s="39"/>
      <c r="DA194" s="39"/>
      <c r="DB194" s="39"/>
      <c r="DC194" s="39"/>
      <c r="DD194" s="39"/>
      <c r="DE194" s="39"/>
      <c r="DF194" s="39"/>
      <c r="DG194" s="39"/>
      <c r="DH194" s="39"/>
      <c r="DI194" s="39"/>
      <c r="DJ194" s="39"/>
      <c r="DK194" s="39"/>
      <c r="DL194" s="39"/>
      <c r="DM194" s="39"/>
      <c r="DN194" s="39"/>
      <c r="DO194" s="39"/>
      <c r="DP194" s="39"/>
      <c r="DQ194" s="39"/>
    </row>
    <row r="195" spans="62:121" s="106" customFormat="1">
      <c r="BJ195" s="39"/>
      <c r="BK195" s="39"/>
      <c r="BL195" s="39"/>
      <c r="BM195" s="39"/>
      <c r="BN195" s="39"/>
      <c r="BO195" s="39"/>
      <c r="BP195" s="39"/>
      <c r="BQ195" s="39"/>
      <c r="BR195" s="39"/>
      <c r="BS195" s="39"/>
      <c r="BT195" s="39"/>
      <c r="BU195" s="39"/>
      <c r="BV195" s="39"/>
      <c r="BW195" s="39"/>
      <c r="BX195" s="39"/>
      <c r="BY195" s="39"/>
      <c r="BZ195" s="39"/>
      <c r="CA195" s="39"/>
      <c r="CB195" s="39"/>
      <c r="CC195" s="39"/>
      <c r="CD195" s="39"/>
      <c r="CE195" s="39"/>
      <c r="CF195" s="39"/>
      <c r="CG195" s="39"/>
      <c r="CH195" s="39"/>
      <c r="CI195" s="39"/>
      <c r="CJ195" s="39"/>
      <c r="CK195" s="39"/>
      <c r="CL195" s="39"/>
      <c r="CM195" s="39"/>
      <c r="CN195" s="39"/>
      <c r="CO195" s="39"/>
      <c r="CP195" s="39"/>
      <c r="CQ195" s="39"/>
      <c r="CR195" s="39"/>
      <c r="CS195" s="39"/>
      <c r="CT195" s="39"/>
      <c r="CU195" s="39"/>
      <c r="CV195" s="39"/>
      <c r="CW195" s="39"/>
      <c r="CX195" s="39"/>
      <c r="CY195" s="39"/>
      <c r="CZ195" s="39"/>
      <c r="DA195" s="39"/>
      <c r="DB195" s="39"/>
      <c r="DC195" s="39"/>
      <c r="DD195" s="39"/>
      <c r="DE195" s="39"/>
      <c r="DF195" s="39"/>
      <c r="DG195" s="39"/>
      <c r="DH195" s="39"/>
      <c r="DI195" s="39"/>
      <c r="DJ195" s="39"/>
      <c r="DK195" s="39"/>
      <c r="DL195" s="39"/>
      <c r="DM195" s="39"/>
      <c r="DN195" s="39"/>
      <c r="DO195" s="39"/>
      <c r="DP195" s="39"/>
      <c r="DQ195" s="39"/>
    </row>
    <row r="196" spans="62:121" s="106" customFormat="1">
      <c r="BJ196" s="39"/>
      <c r="BK196" s="39"/>
      <c r="BL196" s="39"/>
      <c r="BM196" s="39"/>
      <c r="BN196" s="39"/>
      <c r="BO196" s="39"/>
      <c r="BP196" s="39"/>
      <c r="BQ196" s="39"/>
      <c r="BR196" s="39"/>
      <c r="BS196" s="39"/>
      <c r="BT196" s="39"/>
      <c r="BU196" s="39"/>
      <c r="BV196" s="39"/>
      <c r="BW196" s="39"/>
      <c r="BX196" s="39"/>
      <c r="BY196" s="39"/>
      <c r="BZ196" s="39"/>
      <c r="CA196" s="39"/>
      <c r="CB196" s="39"/>
      <c r="CC196" s="39"/>
      <c r="CD196" s="39"/>
      <c r="CE196" s="39"/>
      <c r="CF196" s="39"/>
      <c r="CG196" s="39"/>
      <c r="CH196" s="39"/>
      <c r="CI196" s="39"/>
      <c r="CJ196" s="39"/>
      <c r="CK196" s="39"/>
      <c r="CL196" s="39"/>
      <c r="CM196" s="39"/>
      <c r="CN196" s="39"/>
      <c r="CO196" s="39"/>
      <c r="CP196" s="39"/>
      <c r="CQ196" s="39"/>
      <c r="CR196" s="39"/>
      <c r="CS196" s="39"/>
      <c r="CT196" s="39"/>
      <c r="CU196" s="39"/>
      <c r="CV196" s="39"/>
      <c r="CW196" s="39"/>
      <c r="CX196" s="39"/>
      <c r="CY196" s="39"/>
      <c r="CZ196" s="39"/>
      <c r="DA196" s="39"/>
      <c r="DB196" s="39"/>
      <c r="DC196" s="39"/>
      <c r="DD196" s="39"/>
      <c r="DE196" s="39"/>
      <c r="DF196" s="39"/>
      <c r="DG196" s="39"/>
      <c r="DH196" s="39"/>
      <c r="DI196" s="39"/>
      <c r="DJ196" s="39"/>
      <c r="DK196" s="39"/>
      <c r="DL196" s="39"/>
      <c r="DM196" s="39"/>
      <c r="DN196" s="39"/>
      <c r="DO196" s="39"/>
      <c r="DP196" s="39"/>
      <c r="DQ196" s="39"/>
    </row>
    <row r="197" spans="62:121" s="106" customFormat="1">
      <c r="BJ197" s="39"/>
      <c r="BK197" s="39"/>
      <c r="BL197" s="39"/>
      <c r="BM197" s="39"/>
      <c r="BN197" s="39"/>
      <c r="BO197" s="39"/>
      <c r="BP197" s="39"/>
      <c r="BQ197" s="39"/>
      <c r="BR197" s="39"/>
      <c r="BS197" s="39"/>
      <c r="BT197" s="39"/>
      <c r="BU197" s="39"/>
      <c r="BV197" s="39"/>
      <c r="BW197" s="39"/>
      <c r="BX197" s="39"/>
      <c r="BY197" s="39"/>
      <c r="BZ197" s="39"/>
      <c r="CA197" s="39"/>
      <c r="CB197" s="39"/>
      <c r="CC197" s="39"/>
      <c r="CD197" s="39"/>
      <c r="CE197" s="39"/>
      <c r="CF197" s="39"/>
      <c r="CG197" s="39"/>
      <c r="CH197" s="39"/>
      <c r="CI197" s="39"/>
      <c r="CJ197" s="39"/>
      <c r="CK197" s="39"/>
      <c r="CL197" s="39"/>
      <c r="CM197" s="39"/>
      <c r="CN197" s="39"/>
      <c r="CO197" s="39"/>
      <c r="CP197" s="39"/>
      <c r="CQ197" s="39"/>
      <c r="CR197" s="39"/>
      <c r="CS197" s="39"/>
      <c r="CT197" s="39"/>
      <c r="CU197" s="39"/>
      <c r="CV197" s="39"/>
      <c r="CW197" s="39"/>
      <c r="CX197" s="39"/>
      <c r="CY197" s="39"/>
      <c r="CZ197" s="39"/>
      <c r="DA197" s="39"/>
      <c r="DB197" s="39"/>
      <c r="DC197" s="39"/>
      <c r="DD197" s="39"/>
      <c r="DE197" s="39"/>
      <c r="DF197" s="39"/>
      <c r="DG197" s="39"/>
      <c r="DH197" s="39"/>
      <c r="DI197" s="39"/>
      <c r="DJ197" s="39"/>
      <c r="DK197" s="39"/>
      <c r="DL197" s="39"/>
      <c r="DM197" s="39"/>
      <c r="DN197" s="39"/>
      <c r="DO197" s="39"/>
      <c r="DP197" s="39"/>
      <c r="DQ197" s="39"/>
    </row>
    <row r="198" spans="62:121" s="106" customFormat="1">
      <c r="BJ198" s="39"/>
      <c r="BK198" s="39"/>
      <c r="BL198" s="39"/>
      <c r="BM198" s="39"/>
      <c r="BN198" s="39"/>
      <c r="BO198" s="39"/>
      <c r="BP198" s="39"/>
      <c r="BQ198" s="39"/>
      <c r="BR198" s="39"/>
      <c r="BS198" s="39"/>
      <c r="BT198" s="39"/>
      <c r="BU198" s="39"/>
      <c r="BV198" s="39"/>
      <c r="BW198" s="39"/>
      <c r="BX198" s="39"/>
      <c r="BY198" s="39"/>
      <c r="BZ198" s="39"/>
      <c r="CA198" s="39"/>
      <c r="CB198" s="39"/>
      <c r="CC198" s="39"/>
      <c r="CD198" s="39"/>
      <c r="CE198" s="39"/>
      <c r="CF198" s="39"/>
      <c r="CG198" s="39"/>
      <c r="CH198" s="39"/>
      <c r="CI198" s="39"/>
      <c r="CJ198" s="39"/>
      <c r="CK198" s="39"/>
      <c r="CL198" s="39"/>
      <c r="CM198" s="39"/>
      <c r="CN198" s="39"/>
      <c r="CO198" s="39"/>
      <c r="CP198" s="39"/>
      <c r="CQ198" s="39"/>
      <c r="CR198" s="39"/>
      <c r="CS198" s="39"/>
      <c r="CT198" s="39"/>
      <c r="CU198" s="39"/>
      <c r="CV198" s="39"/>
      <c r="CW198" s="39"/>
      <c r="CX198" s="39"/>
      <c r="CY198" s="39"/>
      <c r="CZ198" s="39"/>
      <c r="DA198" s="39"/>
      <c r="DB198" s="39"/>
      <c r="DC198" s="39"/>
      <c r="DD198" s="39"/>
      <c r="DE198" s="39"/>
      <c r="DF198" s="39"/>
      <c r="DG198" s="39"/>
      <c r="DH198" s="39"/>
      <c r="DI198" s="39"/>
      <c r="DJ198" s="39"/>
      <c r="DK198" s="39"/>
      <c r="DL198" s="39"/>
      <c r="DM198" s="39"/>
      <c r="DN198" s="39"/>
      <c r="DO198" s="39"/>
      <c r="DP198" s="39"/>
      <c r="DQ198" s="39"/>
    </row>
    <row r="199" spans="62:121" s="106" customFormat="1">
      <c r="BJ199" s="39"/>
      <c r="BK199" s="39"/>
      <c r="BL199" s="39"/>
      <c r="BM199" s="39"/>
      <c r="BN199" s="39"/>
      <c r="BO199" s="39"/>
      <c r="BP199" s="39"/>
      <c r="BQ199" s="39"/>
      <c r="BR199" s="39"/>
      <c r="BS199" s="39"/>
      <c r="BT199" s="39"/>
      <c r="BU199" s="39"/>
      <c r="BV199" s="39"/>
      <c r="BW199" s="39"/>
      <c r="BX199" s="39"/>
      <c r="BY199" s="39"/>
      <c r="BZ199" s="39"/>
      <c r="CA199" s="39"/>
      <c r="CB199" s="39"/>
      <c r="CC199" s="39"/>
      <c r="CD199" s="39"/>
      <c r="CE199" s="39"/>
      <c r="CF199" s="39"/>
      <c r="CG199" s="39"/>
      <c r="CH199" s="39"/>
      <c r="CI199" s="39"/>
      <c r="CJ199" s="39"/>
      <c r="CK199" s="39"/>
      <c r="CL199" s="39"/>
      <c r="CM199" s="39"/>
      <c r="CN199" s="39"/>
      <c r="CO199" s="39"/>
      <c r="CP199" s="39"/>
      <c r="CQ199" s="39"/>
      <c r="CR199" s="39"/>
      <c r="CS199" s="39"/>
      <c r="CT199" s="39"/>
      <c r="CU199" s="39"/>
      <c r="CV199" s="39"/>
      <c r="CW199" s="39"/>
      <c r="CX199" s="39"/>
      <c r="CY199" s="39"/>
      <c r="CZ199" s="39"/>
      <c r="DA199" s="39"/>
      <c r="DB199" s="39"/>
      <c r="DC199" s="39"/>
      <c r="DD199" s="39"/>
      <c r="DE199" s="39"/>
      <c r="DF199" s="39"/>
      <c r="DG199" s="39"/>
      <c r="DH199" s="39"/>
      <c r="DI199" s="39"/>
      <c r="DJ199" s="39"/>
      <c r="DK199" s="39"/>
      <c r="DL199" s="39"/>
      <c r="DM199" s="39"/>
      <c r="DN199" s="39"/>
      <c r="DO199" s="39"/>
      <c r="DP199" s="39"/>
      <c r="DQ199" s="39"/>
    </row>
    <row r="200" spans="62:121" s="106" customFormat="1">
      <c r="BJ200" s="39"/>
      <c r="BK200" s="39"/>
      <c r="BL200" s="39"/>
      <c r="BM200" s="39"/>
      <c r="BN200" s="39"/>
      <c r="BO200" s="39"/>
      <c r="BP200" s="39"/>
      <c r="BQ200" s="39"/>
      <c r="BR200" s="39"/>
      <c r="BS200" s="39"/>
      <c r="BT200" s="39"/>
      <c r="BU200" s="39"/>
      <c r="BV200" s="39"/>
      <c r="BW200" s="39"/>
      <c r="BX200" s="39"/>
      <c r="BY200" s="39"/>
      <c r="BZ200" s="39"/>
      <c r="CA200" s="39"/>
      <c r="CB200" s="39"/>
      <c r="CC200" s="39"/>
      <c r="CD200" s="39"/>
      <c r="CE200" s="39"/>
      <c r="CF200" s="39"/>
      <c r="CG200" s="39"/>
      <c r="CH200" s="39"/>
      <c r="CI200" s="39"/>
      <c r="CJ200" s="39"/>
      <c r="CK200" s="39"/>
      <c r="CL200" s="39"/>
      <c r="CM200" s="39"/>
      <c r="CN200" s="39"/>
      <c r="CO200" s="39"/>
      <c r="CP200" s="39"/>
      <c r="CQ200" s="39"/>
      <c r="CR200" s="39"/>
      <c r="CS200" s="39"/>
      <c r="CT200" s="39"/>
      <c r="CU200" s="39"/>
      <c r="CV200" s="39"/>
      <c r="CW200" s="39"/>
      <c r="CX200" s="39"/>
      <c r="CY200" s="39"/>
      <c r="CZ200" s="39"/>
      <c r="DA200" s="39"/>
      <c r="DB200" s="39"/>
      <c r="DC200" s="39"/>
      <c r="DD200" s="39"/>
      <c r="DE200" s="39"/>
      <c r="DF200" s="39"/>
      <c r="DG200" s="39"/>
      <c r="DH200" s="39"/>
      <c r="DI200" s="39"/>
      <c r="DJ200" s="39"/>
      <c r="DK200" s="39"/>
      <c r="DL200" s="39"/>
      <c r="DM200" s="39"/>
      <c r="DN200" s="39"/>
      <c r="DO200" s="39"/>
      <c r="DP200" s="39"/>
      <c r="DQ200" s="39"/>
    </row>
    <row r="201" spans="62:121">
      <c r="BJ201" s="39"/>
      <c r="BK201" s="39"/>
      <c r="BL201" s="39"/>
      <c r="BM201" s="39"/>
      <c r="BN201" s="39"/>
      <c r="BO201" s="39"/>
      <c r="BP201" s="39"/>
      <c r="BQ201" s="39"/>
      <c r="BR201" s="39"/>
      <c r="BS201" s="39"/>
      <c r="BT201" s="39"/>
      <c r="BU201" s="39"/>
      <c r="BV201" s="39"/>
      <c r="BW201" s="39"/>
      <c r="BX201" s="39"/>
      <c r="BY201" s="39"/>
      <c r="BZ201" s="39"/>
      <c r="CA201" s="39"/>
      <c r="CB201" s="39"/>
      <c r="CC201" s="39"/>
      <c r="CD201" s="39"/>
      <c r="CE201" s="39"/>
      <c r="CF201" s="39"/>
      <c r="CG201" s="39"/>
      <c r="CH201" s="39"/>
      <c r="CI201" s="39"/>
      <c r="CJ201" s="39"/>
      <c r="CK201" s="39"/>
      <c r="CL201" s="39"/>
      <c r="CM201" s="39"/>
      <c r="CN201" s="39"/>
      <c r="CO201" s="39"/>
      <c r="CP201" s="39"/>
      <c r="CQ201" s="39"/>
      <c r="CR201" s="39"/>
      <c r="CS201" s="39"/>
      <c r="CT201" s="39"/>
      <c r="CU201" s="39"/>
      <c r="CV201" s="39"/>
      <c r="CW201" s="39"/>
      <c r="CX201" s="39"/>
      <c r="CY201" s="39"/>
      <c r="CZ201" s="39"/>
      <c r="DA201" s="39"/>
      <c r="DB201" s="39"/>
      <c r="DC201" s="39"/>
      <c r="DD201" s="39"/>
      <c r="DE201" s="39"/>
      <c r="DF201" s="39"/>
      <c r="DG201" s="39"/>
      <c r="DH201" s="39"/>
      <c r="DI201" s="39"/>
      <c r="DJ201" s="39"/>
      <c r="DK201" s="39"/>
      <c r="DL201" s="39"/>
      <c r="DM201" s="39"/>
      <c r="DN201" s="39"/>
      <c r="DO201" s="39"/>
      <c r="DP201" s="39"/>
      <c r="DQ201" s="39"/>
    </row>
    <row r="202" spans="62:121">
      <c r="BJ202" s="39"/>
      <c r="BK202" s="39"/>
      <c r="BL202" s="39"/>
      <c r="BM202" s="39"/>
      <c r="BN202" s="39"/>
      <c r="BO202" s="39"/>
      <c r="BP202" s="39"/>
      <c r="BQ202" s="39"/>
      <c r="BR202" s="39"/>
      <c r="BS202" s="39"/>
      <c r="BT202" s="39"/>
      <c r="BU202" s="39"/>
      <c r="BV202" s="39"/>
      <c r="BW202" s="39"/>
      <c r="BX202" s="39"/>
      <c r="BY202" s="39"/>
      <c r="BZ202" s="39"/>
      <c r="CA202" s="39"/>
      <c r="CB202" s="39"/>
      <c r="CC202" s="39"/>
      <c r="CD202" s="39"/>
      <c r="CE202" s="39"/>
      <c r="CF202" s="39"/>
      <c r="CG202" s="39"/>
      <c r="CH202" s="39"/>
      <c r="CI202" s="39"/>
      <c r="CJ202" s="39"/>
      <c r="CK202" s="39"/>
      <c r="CL202" s="39"/>
      <c r="CM202" s="39"/>
      <c r="CN202" s="39"/>
      <c r="CO202" s="39"/>
      <c r="CP202" s="39"/>
      <c r="CQ202" s="39"/>
      <c r="CR202" s="39"/>
      <c r="CS202" s="39"/>
      <c r="CT202" s="39"/>
      <c r="CU202" s="39"/>
      <c r="CV202" s="39"/>
      <c r="CW202" s="39"/>
      <c r="CX202" s="39"/>
      <c r="CY202" s="39"/>
      <c r="CZ202" s="39"/>
      <c r="DA202" s="39"/>
      <c r="DB202" s="39"/>
      <c r="DC202" s="39"/>
      <c r="DD202" s="39"/>
      <c r="DE202" s="39"/>
      <c r="DF202" s="39"/>
      <c r="DG202" s="39"/>
      <c r="DH202" s="39"/>
      <c r="DI202" s="39"/>
      <c r="DJ202" s="39"/>
      <c r="DK202" s="39"/>
      <c r="DL202" s="39"/>
      <c r="DM202" s="39"/>
      <c r="DN202" s="39"/>
      <c r="DO202" s="39"/>
      <c r="DP202" s="39"/>
      <c r="DQ202" s="39"/>
    </row>
    <row r="203" spans="62:121">
      <c r="BJ203" s="39"/>
      <c r="BK203" s="39"/>
      <c r="BL203" s="39"/>
      <c r="BM203" s="39"/>
      <c r="BN203" s="39"/>
      <c r="BO203" s="39"/>
      <c r="BP203" s="39"/>
      <c r="BQ203" s="39"/>
      <c r="BR203" s="39"/>
      <c r="BS203" s="39"/>
      <c r="BT203" s="39"/>
      <c r="BU203" s="39"/>
      <c r="BV203" s="39"/>
      <c r="BW203" s="39"/>
      <c r="BX203" s="39"/>
      <c r="BY203" s="39"/>
      <c r="BZ203" s="39"/>
      <c r="CA203" s="39"/>
      <c r="CB203" s="39"/>
      <c r="CC203" s="39"/>
      <c r="CD203" s="39"/>
      <c r="CE203" s="39"/>
      <c r="CF203" s="39"/>
      <c r="CG203" s="39"/>
      <c r="CH203" s="39"/>
      <c r="CI203" s="39"/>
      <c r="CJ203" s="39"/>
      <c r="CK203" s="39"/>
      <c r="CL203" s="39"/>
      <c r="CM203" s="39"/>
      <c r="CN203" s="39"/>
      <c r="CO203" s="39"/>
      <c r="CP203" s="39"/>
      <c r="CQ203" s="39"/>
      <c r="CR203" s="39"/>
      <c r="CS203" s="39"/>
      <c r="CT203" s="39"/>
      <c r="CU203" s="39"/>
      <c r="CV203" s="39"/>
      <c r="CW203" s="39"/>
      <c r="CX203" s="39"/>
      <c r="CY203" s="39"/>
      <c r="CZ203" s="39"/>
      <c r="DA203" s="39"/>
      <c r="DB203" s="39"/>
      <c r="DC203" s="39"/>
      <c r="DD203" s="39"/>
      <c r="DE203" s="39"/>
      <c r="DF203" s="39"/>
      <c r="DG203" s="39"/>
      <c r="DH203" s="39"/>
      <c r="DI203" s="39"/>
      <c r="DJ203" s="39"/>
      <c r="DK203" s="39"/>
      <c r="DL203" s="39"/>
      <c r="DM203" s="39"/>
      <c r="DN203" s="39"/>
      <c r="DO203" s="39"/>
      <c r="DP203" s="39"/>
      <c r="DQ203" s="39"/>
    </row>
    <row r="204" spans="62:121">
      <c r="BJ204" s="39"/>
      <c r="BK204" s="39"/>
      <c r="BL204" s="39"/>
      <c r="BM204" s="39"/>
      <c r="BN204" s="39"/>
      <c r="BO204" s="39"/>
      <c r="BP204" s="39"/>
      <c r="BQ204" s="39"/>
      <c r="BR204" s="39"/>
      <c r="BS204" s="39"/>
      <c r="BT204" s="39"/>
      <c r="BU204" s="39"/>
      <c r="BV204" s="39"/>
      <c r="BW204" s="39"/>
      <c r="BX204" s="39"/>
      <c r="BY204" s="39"/>
      <c r="BZ204" s="39"/>
      <c r="CA204" s="39"/>
      <c r="CB204" s="39"/>
      <c r="CC204" s="39"/>
      <c r="CD204" s="39"/>
      <c r="CE204" s="39"/>
      <c r="CF204" s="39"/>
      <c r="CG204" s="39"/>
      <c r="CH204" s="39"/>
      <c r="CI204" s="39"/>
      <c r="CJ204" s="39"/>
      <c r="CK204" s="39"/>
      <c r="CL204" s="39"/>
      <c r="CM204" s="39"/>
      <c r="CN204" s="39"/>
      <c r="CO204" s="39"/>
      <c r="CP204" s="39"/>
      <c r="CQ204" s="39"/>
      <c r="CR204" s="39"/>
      <c r="CS204" s="39"/>
      <c r="CT204" s="39"/>
      <c r="CU204" s="39"/>
      <c r="CV204" s="39"/>
      <c r="CW204" s="39"/>
      <c r="CX204" s="39"/>
      <c r="CY204" s="39"/>
      <c r="CZ204" s="39"/>
      <c r="DA204" s="39"/>
      <c r="DB204" s="39"/>
      <c r="DC204" s="39"/>
      <c r="DD204" s="39"/>
      <c r="DE204" s="39"/>
      <c r="DF204" s="39"/>
      <c r="DG204" s="39"/>
      <c r="DH204" s="39"/>
      <c r="DI204" s="39"/>
      <c r="DJ204" s="39"/>
      <c r="DK204" s="39"/>
      <c r="DL204" s="39"/>
      <c r="DM204" s="39"/>
      <c r="DN204" s="39"/>
      <c r="DO204" s="39"/>
      <c r="DP204" s="39"/>
      <c r="DQ204" s="39"/>
    </row>
    <row r="205" spans="62:121">
      <c r="BJ205" s="39"/>
      <c r="BK205" s="39"/>
      <c r="BL205" s="39"/>
      <c r="BM205" s="39"/>
      <c r="BN205" s="39"/>
      <c r="BO205" s="39"/>
      <c r="BP205" s="39"/>
      <c r="BQ205" s="39"/>
      <c r="BR205" s="39"/>
      <c r="BS205" s="39"/>
      <c r="BT205" s="39"/>
      <c r="BU205" s="39"/>
      <c r="BV205" s="39"/>
      <c r="BW205" s="39"/>
      <c r="BX205" s="39"/>
      <c r="BY205" s="39"/>
      <c r="BZ205" s="39"/>
      <c r="CA205" s="39"/>
      <c r="CB205" s="39"/>
      <c r="CC205" s="39"/>
      <c r="CD205" s="39"/>
      <c r="CE205" s="39"/>
      <c r="CF205" s="39"/>
      <c r="CG205" s="39"/>
      <c r="CH205" s="39"/>
      <c r="CI205" s="39"/>
      <c r="CJ205" s="39"/>
      <c r="CK205" s="39"/>
      <c r="CL205" s="39"/>
      <c r="CM205" s="39"/>
      <c r="CN205" s="39"/>
      <c r="CO205" s="39"/>
      <c r="CP205" s="39"/>
      <c r="CQ205" s="39"/>
      <c r="CR205" s="39"/>
      <c r="CS205" s="39"/>
      <c r="CT205" s="39"/>
      <c r="CU205" s="39"/>
      <c r="CV205" s="39"/>
      <c r="CW205" s="39"/>
      <c r="CX205" s="39"/>
      <c r="CY205" s="39"/>
      <c r="CZ205" s="39"/>
      <c r="DA205" s="39"/>
      <c r="DB205" s="39"/>
      <c r="DC205" s="39"/>
      <c r="DD205" s="39"/>
      <c r="DE205" s="39"/>
      <c r="DF205" s="39"/>
      <c r="DG205" s="39"/>
      <c r="DH205" s="39"/>
      <c r="DI205" s="39"/>
      <c r="DJ205" s="39"/>
      <c r="DK205" s="39"/>
      <c r="DL205" s="39"/>
      <c r="DM205" s="39"/>
      <c r="DN205" s="39"/>
      <c r="DO205" s="39"/>
      <c r="DP205" s="39"/>
      <c r="DQ205" s="39"/>
    </row>
    <row r="206" spans="62:121">
      <c r="BJ206" s="39"/>
      <c r="BK206" s="39"/>
      <c r="BL206" s="39"/>
      <c r="BM206" s="39"/>
      <c r="BN206" s="39"/>
      <c r="BO206" s="39"/>
      <c r="BP206" s="39"/>
      <c r="BQ206" s="39"/>
      <c r="BR206" s="39"/>
      <c r="BS206" s="39"/>
      <c r="BT206" s="39"/>
      <c r="BU206" s="39"/>
      <c r="BV206" s="39"/>
      <c r="BW206" s="39"/>
      <c r="BX206" s="39"/>
      <c r="BY206" s="39"/>
      <c r="BZ206" s="39"/>
      <c r="CA206" s="39"/>
      <c r="CB206" s="39"/>
      <c r="CC206" s="39"/>
      <c r="CD206" s="39"/>
      <c r="CE206" s="39"/>
      <c r="CF206" s="39"/>
      <c r="CG206" s="39"/>
      <c r="CH206" s="39"/>
      <c r="CI206" s="39"/>
      <c r="CJ206" s="39"/>
      <c r="CK206" s="39"/>
      <c r="CL206" s="39"/>
      <c r="CM206" s="39"/>
      <c r="CN206" s="39"/>
      <c r="CO206" s="39"/>
      <c r="CP206" s="39"/>
      <c r="CQ206" s="39"/>
      <c r="CR206" s="39"/>
      <c r="CS206" s="39"/>
      <c r="CT206" s="39"/>
      <c r="CU206" s="39"/>
      <c r="CV206" s="39"/>
      <c r="CW206" s="39"/>
      <c r="CX206" s="39"/>
      <c r="CY206" s="39"/>
      <c r="CZ206" s="39"/>
      <c r="DA206" s="39"/>
      <c r="DB206" s="39"/>
      <c r="DC206" s="39"/>
      <c r="DD206" s="39"/>
      <c r="DE206" s="39"/>
      <c r="DF206" s="39"/>
      <c r="DG206" s="39"/>
      <c r="DH206" s="39"/>
      <c r="DI206" s="39"/>
      <c r="DJ206" s="39"/>
      <c r="DK206" s="39"/>
      <c r="DL206" s="39"/>
      <c r="DM206" s="39"/>
      <c r="DN206" s="39"/>
      <c r="DO206" s="39"/>
      <c r="DP206" s="39"/>
      <c r="DQ206" s="39"/>
    </row>
    <row r="207" spans="62:121">
      <c r="BJ207" s="39"/>
      <c r="BK207" s="39"/>
      <c r="BL207" s="39"/>
      <c r="BM207" s="39"/>
      <c r="BN207" s="39"/>
      <c r="BO207" s="39"/>
      <c r="BP207" s="39"/>
      <c r="BQ207" s="39"/>
      <c r="BR207" s="39"/>
      <c r="BS207" s="39"/>
      <c r="BT207" s="39"/>
      <c r="BU207" s="39"/>
      <c r="BV207" s="39"/>
      <c r="BW207" s="39"/>
      <c r="BX207" s="39"/>
      <c r="BY207" s="39"/>
      <c r="BZ207" s="39"/>
      <c r="CA207" s="39"/>
      <c r="CB207" s="39"/>
      <c r="CC207" s="39"/>
      <c r="CD207" s="39"/>
      <c r="CE207" s="39"/>
      <c r="CF207" s="39"/>
      <c r="CG207" s="39"/>
      <c r="CH207" s="39"/>
      <c r="CI207" s="39"/>
      <c r="CJ207" s="39"/>
      <c r="CK207" s="39"/>
      <c r="CL207" s="39"/>
      <c r="CM207" s="39"/>
      <c r="CN207" s="39"/>
      <c r="CO207" s="39"/>
      <c r="CP207" s="39"/>
      <c r="CQ207" s="39"/>
      <c r="CR207" s="39"/>
      <c r="CS207" s="39"/>
      <c r="CT207" s="39"/>
      <c r="CU207" s="39"/>
      <c r="CV207" s="39"/>
      <c r="CW207" s="39"/>
      <c r="CX207" s="39"/>
      <c r="CY207" s="39"/>
      <c r="CZ207" s="39"/>
      <c r="DA207" s="39"/>
      <c r="DB207" s="39"/>
      <c r="DC207" s="39"/>
      <c r="DD207" s="39"/>
      <c r="DE207" s="39"/>
      <c r="DF207" s="39"/>
      <c r="DG207" s="39"/>
      <c r="DH207" s="39"/>
      <c r="DI207" s="39"/>
      <c r="DJ207" s="39"/>
      <c r="DK207" s="39"/>
      <c r="DL207" s="39"/>
      <c r="DM207" s="39"/>
      <c r="DN207" s="39"/>
      <c r="DO207" s="39"/>
      <c r="DP207" s="39"/>
      <c r="DQ207" s="39"/>
    </row>
    <row r="208" spans="62:121">
      <c r="BJ208" s="39"/>
      <c r="BK208" s="39"/>
      <c r="BL208" s="39"/>
      <c r="BM208" s="39"/>
      <c r="BN208" s="39"/>
      <c r="BO208" s="39"/>
      <c r="BP208" s="39"/>
      <c r="BQ208" s="39"/>
      <c r="BR208" s="39"/>
      <c r="BS208" s="39"/>
      <c r="BT208" s="39"/>
      <c r="BU208" s="39"/>
      <c r="BV208" s="39"/>
      <c r="BW208" s="39"/>
      <c r="BX208" s="39"/>
      <c r="BY208" s="39"/>
      <c r="BZ208" s="39"/>
      <c r="CA208" s="39"/>
      <c r="CB208" s="39"/>
      <c r="CC208" s="39"/>
      <c r="CD208" s="39"/>
      <c r="CE208" s="39"/>
      <c r="CF208" s="39"/>
      <c r="CG208" s="39"/>
      <c r="CH208" s="39"/>
      <c r="CI208" s="39"/>
      <c r="CJ208" s="39"/>
      <c r="CK208" s="39"/>
      <c r="CL208" s="39"/>
      <c r="CM208" s="39"/>
      <c r="CN208" s="39"/>
      <c r="CO208" s="39"/>
      <c r="CP208" s="39"/>
      <c r="CQ208" s="39"/>
      <c r="CR208" s="39"/>
      <c r="CS208" s="39"/>
      <c r="CT208" s="39"/>
      <c r="CU208" s="39"/>
      <c r="CV208" s="39"/>
      <c r="CW208" s="39"/>
      <c r="CX208" s="39"/>
      <c r="CY208" s="39"/>
      <c r="CZ208" s="39"/>
      <c r="DA208" s="39"/>
      <c r="DB208" s="39"/>
      <c r="DC208" s="39"/>
      <c r="DD208" s="39"/>
      <c r="DE208" s="39"/>
      <c r="DF208" s="39"/>
      <c r="DG208" s="39"/>
      <c r="DH208" s="39"/>
      <c r="DI208" s="39"/>
      <c r="DJ208" s="39"/>
      <c r="DK208" s="39"/>
      <c r="DL208" s="39"/>
      <c r="DM208" s="39"/>
      <c r="DN208" s="39"/>
      <c r="DO208" s="39"/>
      <c r="DP208" s="39"/>
      <c r="DQ208" s="39"/>
    </row>
    <row r="209" spans="62:121">
      <c r="BJ209" s="39"/>
      <c r="BK209" s="39"/>
      <c r="BL209" s="39"/>
      <c r="BM209" s="39"/>
      <c r="BN209" s="39"/>
      <c r="BO209" s="39"/>
      <c r="BP209" s="39"/>
      <c r="BQ209" s="39"/>
      <c r="BR209" s="39"/>
      <c r="BS209" s="39"/>
      <c r="BT209" s="39"/>
      <c r="BU209" s="39"/>
      <c r="BV209" s="39"/>
      <c r="BW209" s="39"/>
      <c r="BX209" s="39"/>
      <c r="BY209" s="39"/>
      <c r="BZ209" s="39"/>
      <c r="CA209" s="39"/>
      <c r="CB209" s="39"/>
      <c r="CC209" s="39"/>
      <c r="CD209" s="39"/>
      <c r="CE209" s="39"/>
      <c r="CF209" s="39"/>
      <c r="CG209" s="39"/>
      <c r="CH209" s="39"/>
      <c r="CI209" s="39"/>
      <c r="CJ209" s="39"/>
      <c r="CK209" s="39"/>
      <c r="CL209" s="39"/>
      <c r="CM209" s="39"/>
      <c r="CN209" s="39"/>
      <c r="CO209" s="39"/>
      <c r="CP209" s="39"/>
      <c r="CQ209" s="39"/>
      <c r="CR209" s="39"/>
      <c r="CS209" s="39"/>
      <c r="CT209" s="39"/>
      <c r="CU209" s="39"/>
      <c r="CV209" s="39"/>
      <c r="CW209" s="39"/>
      <c r="CX209" s="39"/>
      <c r="CY209" s="39"/>
      <c r="CZ209" s="39"/>
      <c r="DA209" s="39"/>
      <c r="DB209" s="39"/>
      <c r="DC209" s="39"/>
      <c r="DD209" s="39"/>
      <c r="DE209" s="39"/>
      <c r="DF209" s="39"/>
      <c r="DG209" s="39"/>
      <c r="DH209" s="39"/>
      <c r="DI209" s="39"/>
      <c r="DJ209" s="39"/>
      <c r="DK209" s="39"/>
      <c r="DL209" s="39"/>
      <c r="DM209" s="39"/>
      <c r="DN209" s="39"/>
      <c r="DO209" s="39"/>
      <c r="DP209" s="39"/>
      <c r="DQ209" s="39"/>
    </row>
    <row r="210" spans="62:121">
      <c r="BJ210" s="39"/>
      <c r="BK210" s="39"/>
      <c r="BL210" s="39"/>
      <c r="BM210" s="39"/>
      <c r="BN210" s="39"/>
      <c r="BO210" s="39"/>
      <c r="BP210" s="39"/>
      <c r="BQ210" s="39"/>
      <c r="BR210" s="39"/>
      <c r="BS210" s="39"/>
      <c r="BT210" s="39"/>
      <c r="BU210" s="39"/>
      <c r="BV210" s="39"/>
      <c r="BW210" s="39"/>
      <c r="BX210" s="39"/>
      <c r="BY210" s="39"/>
      <c r="BZ210" s="39"/>
      <c r="CA210" s="39"/>
      <c r="CB210" s="39"/>
      <c r="CC210" s="39"/>
      <c r="CD210" s="39"/>
      <c r="CE210" s="39"/>
      <c r="CF210" s="39"/>
      <c r="CG210" s="39"/>
      <c r="CH210" s="39"/>
      <c r="CI210" s="39"/>
      <c r="CJ210" s="39"/>
      <c r="CK210" s="39"/>
      <c r="CL210" s="39"/>
      <c r="CM210" s="39"/>
      <c r="CN210" s="39"/>
      <c r="CO210" s="39"/>
      <c r="CP210" s="39"/>
      <c r="CQ210" s="39"/>
      <c r="CR210" s="39"/>
      <c r="CS210" s="39"/>
      <c r="CT210" s="39"/>
      <c r="CU210" s="39"/>
      <c r="CV210" s="39"/>
      <c r="CW210" s="39"/>
      <c r="CX210" s="39"/>
      <c r="CY210" s="39"/>
      <c r="CZ210" s="39"/>
      <c r="DA210" s="39"/>
      <c r="DB210" s="39"/>
      <c r="DC210" s="39"/>
      <c r="DD210" s="39"/>
      <c r="DE210" s="39"/>
      <c r="DF210" s="39"/>
      <c r="DG210" s="39"/>
      <c r="DH210" s="39"/>
      <c r="DI210" s="39"/>
      <c r="DJ210" s="39"/>
      <c r="DK210" s="39"/>
      <c r="DL210" s="39"/>
      <c r="DM210" s="39"/>
      <c r="DN210" s="39"/>
      <c r="DO210" s="39"/>
      <c r="DP210" s="39"/>
      <c r="DQ210" s="39"/>
    </row>
    <row r="211" spans="62:121">
      <c r="BJ211" s="39"/>
      <c r="BK211" s="39"/>
      <c r="BL211" s="39"/>
      <c r="BM211" s="39"/>
      <c r="BN211" s="39"/>
      <c r="BO211" s="39"/>
      <c r="BP211" s="39"/>
      <c r="BQ211" s="39"/>
      <c r="BR211" s="39"/>
      <c r="BS211" s="39"/>
      <c r="BT211" s="39"/>
      <c r="BU211" s="39"/>
      <c r="BV211" s="39"/>
      <c r="BW211" s="39"/>
      <c r="BX211" s="39"/>
      <c r="BY211" s="39"/>
      <c r="BZ211" s="39"/>
      <c r="CA211" s="39"/>
      <c r="CB211" s="39"/>
      <c r="CC211" s="39"/>
      <c r="CD211" s="39"/>
      <c r="CE211" s="39"/>
      <c r="CF211" s="39"/>
      <c r="CG211" s="39"/>
      <c r="CH211" s="39"/>
      <c r="CI211" s="39"/>
      <c r="CJ211" s="39"/>
      <c r="CK211" s="39"/>
      <c r="CL211" s="39"/>
      <c r="CM211" s="39"/>
      <c r="CN211" s="39"/>
      <c r="CO211" s="39"/>
      <c r="CP211" s="39"/>
      <c r="CQ211" s="39"/>
      <c r="CR211" s="39"/>
      <c r="CS211" s="39"/>
      <c r="CT211" s="39"/>
      <c r="CU211" s="39"/>
      <c r="CV211" s="39"/>
      <c r="CW211" s="39"/>
      <c r="CX211" s="39"/>
      <c r="CY211" s="39"/>
      <c r="CZ211" s="39"/>
      <c r="DA211" s="39"/>
      <c r="DB211" s="39"/>
      <c r="DC211" s="39"/>
      <c r="DD211" s="39"/>
      <c r="DE211" s="39"/>
      <c r="DF211" s="39"/>
      <c r="DG211" s="39"/>
      <c r="DH211" s="39"/>
      <c r="DI211" s="39"/>
      <c r="DJ211" s="39"/>
      <c r="DK211" s="39"/>
      <c r="DL211" s="39"/>
      <c r="DM211" s="39"/>
      <c r="DN211" s="39"/>
      <c r="DO211" s="39"/>
      <c r="DP211" s="39"/>
      <c r="DQ211" s="39"/>
    </row>
    <row r="212" spans="62:121">
      <c r="BJ212" s="39"/>
      <c r="BK212" s="39"/>
      <c r="BL212" s="39"/>
      <c r="BM212" s="39"/>
      <c r="BN212" s="39"/>
      <c r="BO212" s="39"/>
      <c r="BP212" s="39"/>
      <c r="BQ212" s="39"/>
      <c r="BR212" s="39"/>
      <c r="BS212" s="39"/>
      <c r="BT212" s="39"/>
      <c r="BU212" s="39"/>
      <c r="BV212" s="39"/>
      <c r="BW212" s="39"/>
      <c r="BX212" s="39"/>
      <c r="BY212" s="39"/>
      <c r="BZ212" s="39"/>
      <c r="CA212" s="39"/>
      <c r="CB212" s="39"/>
      <c r="CC212" s="39"/>
      <c r="CD212" s="39"/>
      <c r="CE212" s="39"/>
      <c r="CF212" s="39"/>
      <c r="CG212" s="39"/>
      <c r="CH212" s="39"/>
      <c r="CI212" s="39"/>
      <c r="CJ212" s="39"/>
      <c r="CK212" s="39"/>
      <c r="CL212" s="39"/>
      <c r="CM212" s="39"/>
      <c r="CN212" s="39"/>
      <c r="CO212" s="39"/>
      <c r="CP212" s="39"/>
      <c r="CQ212" s="39"/>
      <c r="CR212" s="39"/>
      <c r="CS212" s="39"/>
      <c r="CT212" s="39"/>
      <c r="CU212" s="39"/>
      <c r="CV212" s="39"/>
      <c r="CW212" s="39"/>
      <c r="CX212" s="39"/>
      <c r="CY212" s="39"/>
      <c r="CZ212" s="39"/>
      <c r="DA212" s="39"/>
      <c r="DB212" s="39"/>
      <c r="DC212" s="39"/>
      <c r="DD212" s="39"/>
      <c r="DE212" s="39"/>
      <c r="DF212" s="39"/>
      <c r="DG212" s="39"/>
      <c r="DH212" s="39"/>
      <c r="DI212" s="39"/>
      <c r="DJ212" s="39"/>
      <c r="DK212" s="39"/>
      <c r="DL212" s="39"/>
      <c r="DM212" s="39"/>
      <c r="DN212" s="39"/>
      <c r="DO212" s="39"/>
      <c r="DP212" s="39"/>
      <c r="DQ212" s="39"/>
    </row>
    <row r="213" spans="62:121">
      <c r="BJ213" s="39"/>
      <c r="BK213" s="39"/>
      <c r="BL213" s="39"/>
      <c r="BM213" s="39"/>
      <c r="BN213" s="39"/>
      <c r="BO213" s="39"/>
      <c r="BP213" s="39"/>
      <c r="BQ213" s="39"/>
      <c r="BR213" s="39"/>
      <c r="BS213" s="39"/>
      <c r="BT213" s="39"/>
      <c r="BU213" s="39"/>
      <c r="BV213" s="39"/>
      <c r="BW213" s="39"/>
      <c r="BX213" s="39"/>
      <c r="BY213" s="39"/>
      <c r="BZ213" s="39"/>
      <c r="CA213" s="39"/>
      <c r="CB213" s="39"/>
      <c r="CC213" s="39"/>
      <c r="CD213" s="39"/>
      <c r="CE213" s="39"/>
      <c r="CF213" s="39"/>
      <c r="CG213" s="39"/>
      <c r="CH213" s="39"/>
      <c r="CI213" s="39"/>
      <c r="CJ213" s="39"/>
      <c r="CK213" s="39"/>
      <c r="CL213" s="39"/>
      <c r="CM213" s="39"/>
      <c r="CN213" s="39"/>
      <c r="CO213" s="39"/>
      <c r="CP213" s="39"/>
      <c r="CQ213" s="39"/>
      <c r="CR213" s="39"/>
      <c r="CS213" s="39"/>
      <c r="CT213" s="39"/>
      <c r="CU213" s="39"/>
      <c r="CV213" s="39"/>
      <c r="CW213" s="39"/>
      <c r="CX213" s="39"/>
      <c r="CY213" s="39"/>
      <c r="CZ213" s="39"/>
      <c r="DA213" s="39"/>
      <c r="DB213" s="39"/>
      <c r="DC213" s="39"/>
      <c r="DD213" s="39"/>
      <c r="DE213" s="39"/>
      <c r="DF213" s="39"/>
      <c r="DG213" s="39"/>
      <c r="DH213" s="39"/>
      <c r="DI213" s="39"/>
      <c r="DJ213" s="39"/>
      <c r="DK213" s="39"/>
      <c r="DL213" s="39"/>
      <c r="DM213" s="39"/>
      <c r="DN213" s="39"/>
      <c r="DO213" s="39"/>
      <c r="DP213" s="39"/>
      <c r="DQ213" s="39"/>
    </row>
    <row r="214" spans="62:121">
      <c r="BJ214" s="39"/>
      <c r="BK214" s="39"/>
      <c r="BL214" s="39"/>
      <c r="BM214" s="39"/>
      <c r="BN214" s="39"/>
      <c r="BO214" s="39"/>
      <c r="BP214" s="39"/>
      <c r="BQ214" s="39"/>
      <c r="BR214" s="39"/>
      <c r="BS214" s="39"/>
      <c r="BT214" s="39"/>
      <c r="BU214" s="39"/>
      <c r="BV214" s="39"/>
      <c r="BW214" s="39"/>
      <c r="BX214" s="39"/>
      <c r="BY214" s="39"/>
      <c r="BZ214" s="39"/>
      <c r="CA214" s="39"/>
      <c r="CB214" s="39"/>
      <c r="CC214" s="39"/>
      <c r="CD214" s="39"/>
      <c r="CE214" s="39"/>
      <c r="CF214" s="39"/>
      <c r="CG214" s="39"/>
      <c r="CH214" s="39"/>
      <c r="CI214" s="39"/>
      <c r="CJ214" s="39"/>
      <c r="CK214" s="39"/>
      <c r="CL214" s="39"/>
      <c r="CM214" s="39"/>
      <c r="CN214" s="39"/>
      <c r="CO214" s="39"/>
      <c r="CP214" s="39"/>
      <c r="CQ214" s="39"/>
      <c r="CR214" s="39"/>
      <c r="CS214" s="39"/>
      <c r="CT214" s="39"/>
      <c r="CU214" s="39"/>
      <c r="CV214" s="39"/>
      <c r="CW214" s="39"/>
      <c r="CX214" s="39"/>
      <c r="CY214" s="39"/>
      <c r="CZ214" s="39"/>
      <c r="DA214" s="39"/>
      <c r="DB214" s="39"/>
      <c r="DC214" s="39"/>
      <c r="DD214" s="39"/>
      <c r="DE214" s="39"/>
      <c r="DF214" s="39"/>
      <c r="DG214" s="39"/>
      <c r="DH214" s="39"/>
      <c r="DI214" s="39"/>
      <c r="DJ214" s="39"/>
      <c r="DK214" s="39"/>
      <c r="DL214" s="39"/>
      <c r="DM214" s="39"/>
      <c r="DN214" s="39"/>
      <c r="DO214" s="39"/>
      <c r="DP214" s="39"/>
      <c r="DQ214" s="39"/>
    </row>
    <row r="215" spans="62:121">
      <c r="BJ215" s="39"/>
      <c r="BK215" s="39"/>
      <c r="BL215" s="39"/>
      <c r="BM215" s="39"/>
      <c r="BN215" s="39"/>
      <c r="BO215" s="39"/>
      <c r="BP215" s="39"/>
      <c r="BQ215" s="39"/>
      <c r="BR215" s="39"/>
      <c r="BS215" s="39"/>
      <c r="BT215" s="39"/>
      <c r="BU215" s="39"/>
      <c r="BV215" s="39"/>
      <c r="BW215" s="39"/>
      <c r="BX215" s="39"/>
      <c r="BY215" s="39"/>
      <c r="BZ215" s="39"/>
      <c r="CA215" s="39"/>
      <c r="CB215" s="39"/>
      <c r="CC215" s="39"/>
      <c r="CD215" s="39"/>
      <c r="CE215" s="39"/>
      <c r="CF215" s="39"/>
      <c r="CG215" s="39"/>
      <c r="CH215" s="39"/>
      <c r="CI215" s="39"/>
      <c r="CJ215" s="39"/>
      <c r="CK215" s="39"/>
      <c r="CL215" s="39"/>
      <c r="CM215" s="39"/>
      <c r="CN215" s="39"/>
      <c r="CO215" s="39"/>
      <c r="CP215" s="39"/>
      <c r="CQ215" s="39"/>
      <c r="CR215" s="39"/>
      <c r="CS215" s="39"/>
      <c r="CT215" s="39"/>
      <c r="CU215" s="39"/>
      <c r="CV215" s="39"/>
      <c r="CW215" s="39"/>
      <c r="CX215" s="39"/>
      <c r="CY215" s="39"/>
      <c r="CZ215" s="39"/>
      <c r="DA215" s="39"/>
      <c r="DB215" s="39"/>
      <c r="DC215" s="39"/>
      <c r="DD215" s="39"/>
      <c r="DE215" s="39"/>
      <c r="DF215" s="39"/>
      <c r="DG215" s="39"/>
      <c r="DH215" s="39"/>
      <c r="DI215" s="39"/>
      <c r="DJ215" s="39"/>
      <c r="DK215" s="39"/>
      <c r="DL215" s="39"/>
      <c r="DM215" s="39"/>
      <c r="DN215" s="39"/>
      <c r="DO215" s="39"/>
      <c r="DP215" s="39"/>
      <c r="DQ215" s="39"/>
    </row>
    <row r="216" spans="62:121">
      <c r="BJ216" s="39"/>
      <c r="BK216" s="39"/>
      <c r="BL216" s="39"/>
      <c r="BM216" s="39"/>
      <c r="BN216" s="39"/>
      <c r="BO216" s="39"/>
      <c r="BP216" s="39"/>
      <c r="BQ216" s="39"/>
      <c r="BR216" s="39"/>
      <c r="BS216" s="39"/>
      <c r="BT216" s="39"/>
      <c r="BU216" s="39"/>
      <c r="BV216" s="39"/>
      <c r="BW216" s="39"/>
      <c r="BX216" s="39"/>
      <c r="BY216" s="39"/>
      <c r="BZ216" s="39"/>
      <c r="CA216" s="39"/>
      <c r="CB216" s="39"/>
      <c r="CC216" s="39"/>
      <c r="CD216" s="39"/>
      <c r="CE216" s="39"/>
      <c r="CF216" s="39"/>
      <c r="CG216" s="39"/>
      <c r="CH216" s="39"/>
      <c r="CI216" s="39"/>
      <c r="CJ216" s="39"/>
      <c r="CK216" s="39"/>
      <c r="CL216" s="39"/>
      <c r="CM216" s="39"/>
      <c r="CN216" s="39"/>
      <c r="CO216" s="39"/>
      <c r="CP216" s="39"/>
      <c r="CQ216" s="39"/>
      <c r="CR216" s="39"/>
      <c r="CS216" s="39"/>
      <c r="CT216" s="39"/>
      <c r="CU216" s="39"/>
      <c r="CV216" s="39"/>
      <c r="CW216" s="39"/>
      <c r="CX216" s="39"/>
      <c r="CY216" s="39"/>
      <c r="CZ216" s="39"/>
      <c r="DA216" s="39"/>
      <c r="DB216" s="39"/>
      <c r="DC216" s="39"/>
      <c r="DD216" s="39"/>
      <c r="DE216" s="39"/>
      <c r="DF216" s="39"/>
      <c r="DG216" s="39"/>
      <c r="DH216" s="39"/>
      <c r="DI216" s="39"/>
      <c r="DJ216" s="39"/>
      <c r="DK216" s="39"/>
      <c r="DL216" s="39"/>
      <c r="DM216" s="39"/>
      <c r="DN216" s="39"/>
      <c r="DO216" s="39"/>
      <c r="DP216" s="39"/>
      <c r="DQ216" s="39"/>
    </row>
    <row r="217" spans="62:121">
      <c r="BJ217" s="39"/>
      <c r="BK217" s="39"/>
      <c r="BL217" s="39"/>
      <c r="BM217" s="39"/>
      <c r="BN217" s="39"/>
      <c r="BO217" s="39"/>
      <c r="BP217" s="39"/>
      <c r="BQ217" s="39"/>
      <c r="BR217" s="39"/>
      <c r="BS217" s="39"/>
      <c r="BT217" s="39"/>
      <c r="BU217" s="39"/>
      <c r="BV217" s="39"/>
      <c r="BW217" s="39"/>
      <c r="BX217" s="39"/>
      <c r="BY217" s="39"/>
      <c r="BZ217" s="39"/>
      <c r="CA217" s="39"/>
      <c r="CB217" s="39"/>
      <c r="CC217" s="39"/>
      <c r="CD217" s="39"/>
      <c r="CE217" s="39"/>
      <c r="CF217" s="39"/>
      <c r="CG217" s="39"/>
      <c r="CH217" s="39"/>
      <c r="CI217" s="39"/>
      <c r="CJ217" s="39"/>
      <c r="CK217" s="39"/>
      <c r="CL217" s="39"/>
      <c r="CM217" s="39"/>
      <c r="CN217" s="39"/>
      <c r="CO217" s="39"/>
      <c r="CP217" s="39"/>
      <c r="CQ217" s="39"/>
      <c r="CR217" s="39"/>
      <c r="CS217" s="39"/>
      <c r="CT217" s="39"/>
      <c r="CU217" s="39"/>
      <c r="CV217" s="39"/>
      <c r="CW217" s="39"/>
      <c r="CX217" s="39"/>
      <c r="CY217" s="39"/>
      <c r="CZ217" s="39"/>
      <c r="DA217" s="39"/>
      <c r="DB217" s="39"/>
      <c r="DC217" s="39"/>
      <c r="DD217" s="39"/>
      <c r="DE217" s="39"/>
      <c r="DF217" s="39"/>
      <c r="DG217" s="39"/>
      <c r="DH217" s="39"/>
      <c r="DI217" s="39"/>
      <c r="DJ217" s="39"/>
      <c r="DK217" s="39"/>
      <c r="DL217" s="39"/>
      <c r="DM217" s="39"/>
      <c r="DN217" s="39"/>
      <c r="DO217" s="39"/>
      <c r="DP217" s="39"/>
      <c r="DQ217" s="39"/>
    </row>
    <row r="218" spans="62:121">
      <c r="BJ218" s="39"/>
      <c r="BK218" s="39"/>
      <c r="BL218" s="39"/>
      <c r="BM218" s="39"/>
      <c r="BN218" s="39"/>
      <c r="BO218" s="39"/>
      <c r="BP218" s="39"/>
      <c r="BQ218" s="39"/>
      <c r="BR218" s="39"/>
      <c r="BS218" s="39"/>
      <c r="BT218" s="39"/>
      <c r="BU218" s="39"/>
      <c r="BV218" s="39"/>
      <c r="BW218" s="39"/>
      <c r="BX218" s="39"/>
      <c r="BY218" s="39"/>
      <c r="BZ218" s="39"/>
      <c r="CA218" s="39"/>
      <c r="CB218" s="39"/>
      <c r="CC218" s="39"/>
      <c r="CD218" s="39"/>
      <c r="CE218" s="39"/>
      <c r="CF218" s="39"/>
      <c r="CG218" s="39"/>
      <c r="CH218" s="39"/>
      <c r="CI218" s="39"/>
      <c r="CJ218" s="39"/>
      <c r="CK218" s="39"/>
      <c r="CL218" s="39"/>
      <c r="CM218" s="39"/>
      <c r="CN218" s="39"/>
      <c r="CO218" s="39"/>
      <c r="CP218" s="39"/>
      <c r="CQ218" s="39"/>
      <c r="CR218" s="39"/>
      <c r="CS218" s="39"/>
      <c r="CT218" s="39"/>
      <c r="CU218" s="39"/>
      <c r="CV218" s="39"/>
      <c r="CW218" s="39"/>
      <c r="CX218" s="39"/>
      <c r="CY218" s="39"/>
      <c r="CZ218" s="39"/>
      <c r="DA218" s="39"/>
      <c r="DB218" s="39"/>
      <c r="DC218" s="39"/>
      <c r="DD218" s="39"/>
      <c r="DE218" s="39"/>
      <c r="DF218" s="39"/>
      <c r="DG218" s="39"/>
      <c r="DH218" s="39"/>
      <c r="DI218" s="39"/>
      <c r="DJ218" s="39"/>
      <c r="DK218" s="39"/>
      <c r="DL218" s="39"/>
      <c r="DM218" s="39"/>
      <c r="DN218" s="39"/>
      <c r="DO218" s="39"/>
      <c r="DP218" s="39"/>
      <c r="DQ218" s="39"/>
    </row>
    <row r="219" spans="62:121">
      <c r="BJ219" s="39"/>
      <c r="BK219" s="39"/>
      <c r="BL219" s="39"/>
      <c r="BM219" s="39"/>
      <c r="BN219" s="39"/>
      <c r="BO219" s="39"/>
      <c r="BP219" s="39"/>
      <c r="BQ219" s="39"/>
      <c r="BR219" s="39"/>
      <c r="BS219" s="39"/>
      <c r="BT219" s="39"/>
      <c r="BU219" s="39"/>
      <c r="BV219" s="39"/>
      <c r="BW219" s="39"/>
      <c r="BX219" s="39"/>
      <c r="BY219" s="39"/>
      <c r="BZ219" s="39"/>
      <c r="CA219" s="39"/>
      <c r="CB219" s="39"/>
      <c r="CC219" s="39"/>
      <c r="CD219" s="39"/>
      <c r="CE219" s="39"/>
      <c r="CF219" s="39"/>
      <c r="CG219" s="39"/>
      <c r="CH219" s="39"/>
      <c r="CI219" s="39"/>
      <c r="CJ219" s="39"/>
      <c r="CK219" s="39"/>
      <c r="CL219" s="39"/>
      <c r="CM219" s="39"/>
      <c r="CN219" s="39"/>
      <c r="CO219" s="39"/>
      <c r="CP219" s="39"/>
      <c r="CQ219" s="39"/>
      <c r="CR219" s="39"/>
      <c r="CS219" s="39"/>
      <c r="CT219" s="39"/>
      <c r="CU219" s="39"/>
      <c r="CV219" s="39"/>
      <c r="CW219" s="39"/>
      <c r="CX219" s="39"/>
      <c r="CY219" s="39"/>
      <c r="CZ219" s="39"/>
      <c r="DA219" s="39"/>
      <c r="DB219" s="39"/>
      <c r="DC219" s="39"/>
      <c r="DD219" s="39"/>
      <c r="DE219" s="39"/>
      <c r="DF219" s="39"/>
      <c r="DG219" s="39"/>
      <c r="DH219" s="39"/>
      <c r="DI219" s="39"/>
      <c r="DJ219" s="39"/>
      <c r="DK219" s="39"/>
      <c r="DL219" s="39"/>
      <c r="DM219" s="39"/>
      <c r="DN219" s="39"/>
      <c r="DO219" s="39"/>
      <c r="DP219" s="39"/>
      <c r="DQ219" s="39"/>
    </row>
    <row r="220" spans="62:121">
      <c r="BJ220" s="39"/>
      <c r="BK220" s="39"/>
      <c r="BL220" s="39"/>
      <c r="BM220" s="39"/>
      <c r="BN220" s="39"/>
      <c r="BO220" s="39"/>
      <c r="BP220" s="39"/>
      <c r="BQ220" s="39"/>
      <c r="BR220" s="39"/>
      <c r="BS220" s="39"/>
      <c r="BT220" s="39"/>
      <c r="BU220" s="39"/>
      <c r="BV220" s="39"/>
      <c r="BW220" s="39"/>
      <c r="BX220" s="39"/>
      <c r="BY220" s="39"/>
      <c r="BZ220" s="39"/>
      <c r="CA220" s="39"/>
      <c r="CB220" s="39"/>
      <c r="CC220" s="39"/>
      <c r="CD220" s="39"/>
      <c r="CE220" s="39"/>
      <c r="CF220" s="39"/>
      <c r="CG220" s="39"/>
      <c r="CH220" s="39"/>
      <c r="CI220" s="39"/>
      <c r="CJ220" s="39"/>
      <c r="CK220" s="39"/>
      <c r="CL220" s="39"/>
      <c r="CM220" s="39"/>
      <c r="CN220" s="39"/>
      <c r="CO220" s="39"/>
      <c r="CP220" s="39"/>
      <c r="CQ220" s="39"/>
      <c r="CR220" s="39"/>
      <c r="CS220" s="39"/>
      <c r="CT220" s="39"/>
      <c r="CU220" s="39"/>
      <c r="CV220" s="39"/>
      <c r="CW220" s="39"/>
      <c r="CX220" s="39"/>
      <c r="CY220" s="39"/>
      <c r="CZ220" s="39"/>
      <c r="DA220" s="39"/>
      <c r="DB220" s="39"/>
      <c r="DC220" s="39"/>
      <c r="DD220" s="39"/>
      <c r="DE220" s="39"/>
      <c r="DF220" s="39"/>
      <c r="DG220" s="39"/>
      <c r="DH220" s="39"/>
      <c r="DI220" s="39"/>
      <c r="DJ220" s="39"/>
      <c r="DK220" s="39"/>
      <c r="DL220" s="39"/>
      <c r="DM220" s="39"/>
      <c r="DN220" s="39"/>
      <c r="DO220" s="39"/>
      <c r="DP220" s="39"/>
      <c r="DQ220" s="39"/>
    </row>
    <row r="221" spans="62:121">
      <c r="BJ221" s="39"/>
      <c r="BK221" s="39"/>
      <c r="BL221" s="39"/>
      <c r="BM221" s="39"/>
      <c r="BN221" s="39"/>
      <c r="BO221" s="39"/>
      <c r="BP221" s="39"/>
      <c r="BQ221" s="39"/>
      <c r="BR221" s="39"/>
      <c r="BS221" s="39"/>
      <c r="BT221" s="39"/>
      <c r="BU221" s="39"/>
      <c r="BV221" s="39"/>
      <c r="BW221" s="39"/>
      <c r="BX221" s="39"/>
      <c r="BY221" s="39"/>
      <c r="BZ221" s="39"/>
      <c r="CA221" s="39"/>
      <c r="CB221" s="39"/>
      <c r="CC221" s="39"/>
      <c r="CD221" s="39"/>
      <c r="CE221" s="39"/>
      <c r="CF221" s="39"/>
      <c r="CG221" s="39"/>
      <c r="CH221" s="39"/>
      <c r="CI221" s="39"/>
      <c r="CJ221" s="39"/>
      <c r="CK221" s="39"/>
      <c r="CL221" s="39"/>
      <c r="CM221" s="39"/>
      <c r="CN221" s="39"/>
      <c r="CO221" s="39"/>
      <c r="CP221" s="39"/>
      <c r="CQ221" s="39"/>
      <c r="CR221" s="39"/>
      <c r="CS221" s="39"/>
      <c r="CT221" s="39"/>
      <c r="CU221" s="39"/>
      <c r="CV221" s="39"/>
      <c r="CW221" s="39"/>
      <c r="CX221" s="39"/>
      <c r="CY221" s="39"/>
      <c r="CZ221" s="39"/>
      <c r="DA221" s="39"/>
      <c r="DB221" s="39"/>
      <c r="DC221" s="39"/>
      <c r="DD221" s="39"/>
      <c r="DE221" s="39"/>
      <c r="DF221" s="39"/>
      <c r="DG221" s="39"/>
      <c r="DH221" s="39"/>
      <c r="DI221" s="39"/>
      <c r="DJ221" s="39"/>
      <c r="DK221" s="39"/>
      <c r="DL221" s="39"/>
      <c r="DM221" s="39"/>
      <c r="DN221" s="39"/>
      <c r="DO221" s="39"/>
      <c r="DP221" s="39"/>
      <c r="DQ221" s="39"/>
    </row>
    <row r="222" spans="62:121">
      <c r="BJ222" s="39"/>
      <c r="BK222" s="39"/>
      <c r="BL222" s="39"/>
      <c r="BM222" s="39"/>
      <c r="BN222" s="39"/>
      <c r="BO222" s="39"/>
      <c r="BP222" s="39"/>
      <c r="BQ222" s="39"/>
      <c r="BR222" s="39"/>
      <c r="BS222" s="39"/>
      <c r="BT222" s="39"/>
      <c r="BU222" s="39"/>
      <c r="BV222" s="39"/>
      <c r="BW222" s="39"/>
      <c r="BX222" s="39"/>
      <c r="BY222" s="39"/>
      <c r="BZ222" s="39"/>
      <c r="CA222" s="39"/>
      <c r="CB222" s="39"/>
      <c r="CC222" s="39"/>
      <c r="CD222" s="39"/>
      <c r="CE222" s="39"/>
      <c r="CF222" s="39"/>
      <c r="CG222" s="39"/>
      <c r="CH222" s="39"/>
      <c r="CI222" s="39"/>
      <c r="CJ222" s="39"/>
      <c r="CK222" s="39"/>
      <c r="CL222" s="39"/>
      <c r="CM222" s="39"/>
      <c r="CN222" s="39"/>
      <c r="CO222" s="39"/>
      <c r="CP222" s="39"/>
      <c r="CQ222" s="39"/>
      <c r="CR222" s="39"/>
      <c r="CS222" s="39"/>
      <c r="CT222" s="39"/>
      <c r="CU222" s="39"/>
      <c r="CV222" s="39"/>
      <c r="CW222" s="39"/>
      <c r="CX222" s="39"/>
      <c r="CY222" s="39"/>
      <c r="CZ222" s="39"/>
      <c r="DA222" s="39"/>
      <c r="DB222" s="39"/>
      <c r="DC222" s="39"/>
      <c r="DD222" s="39"/>
      <c r="DE222" s="39"/>
      <c r="DF222" s="39"/>
      <c r="DG222" s="39"/>
      <c r="DH222" s="39"/>
      <c r="DI222" s="39"/>
      <c r="DJ222" s="39"/>
      <c r="DK222" s="39"/>
      <c r="DL222" s="39"/>
      <c r="DM222" s="39"/>
      <c r="DN222" s="39"/>
      <c r="DO222" s="39"/>
      <c r="DP222" s="39"/>
      <c r="DQ222" s="39"/>
    </row>
    <row r="223" spans="62:121">
      <c r="BJ223" s="39"/>
      <c r="BK223" s="39"/>
      <c r="BL223" s="39"/>
      <c r="BM223" s="39"/>
      <c r="BN223" s="39"/>
      <c r="BO223" s="39"/>
      <c r="BP223" s="39"/>
      <c r="BQ223" s="39"/>
      <c r="BR223" s="39"/>
      <c r="BS223" s="39"/>
      <c r="BT223" s="39"/>
      <c r="BU223" s="39"/>
      <c r="BV223" s="39"/>
      <c r="BW223" s="39"/>
      <c r="BX223" s="39"/>
      <c r="BY223" s="39"/>
      <c r="BZ223" s="39"/>
      <c r="CA223" s="39"/>
      <c r="CB223" s="39"/>
      <c r="CC223" s="39"/>
      <c r="CD223" s="39"/>
      <c r="CE223" s="39"/>
      <c r="CF223" s="39"/>
      <c r="CG223" s="39"/>
      <c r="CH223" s="39"/>
      <c r="CI223" s="39"/>
      <c r="CJ223" s="39"/>
      <c r="CK223" s="39"/>
      <c r="CL223" s="39"/>
      <c r="CM223" s="39"/>
      <c r="CN223" s="39"/>
      <c r="CO223" s="39"/>
      <c r="CP223" s="39"/>
      <c r="CQ223" s="39"/>
      <c r="CR223" s="39"/>
      <c r="CS223" s="39"/>
      <c r="CT223" s="39"/>
      <c r="CU223" s="39"/>
      <c r="CV223" s="39"/>
      <c r="CW223" s="39"/>
      <c r="CX223" s="39"/>
      <c r="CY223" s="39"/>
      <c r="CZ223" s="39"/>
      <c r="DA223" s="39"/>
      <c r="DB223" s="39"/>
      <c r="DC223" s="39"/>
      <c r="DD223" s="39"/>
      <c r="DE223" s="39"/>
      <c r="DF223" s="39"/>
      <c r="DG223" s="39"/>
      <c r="DH223" s="39"/>
      <c r="DI223" s="39"/>
      <c r="DJ223" s="39"/>
      <c r="DK223" s="39"/>
      <c r="DL223" s="39"/>
      <c r="DM223" s="39"/>
      <c r="DN223" s="39"/>
      <c r="DO223" s="39"/>
      <c r="DP223" s="39"/>
      <c r="DQ223" s="39"/>
    </row>
    <row r="224" spans="62:121">
      <c r="BJ224" s="39"/>
      <c r="BK224" s="39"/>
      <c r="BL224" s="39"/>
      <c r="BM224" s="39"/>
      <c r="BN224" s="39"/>
      <c r="BO224" s="39"/>
      <c r="BP224" s="39"/>
      <c r="BQ224" s="39"/>
      <c r="BR224" s="39"/>
      <c r="BS224" s="39"/>
      <c r="BT224" s="39"/>
      <c r="BU224" s="39"/>
      <c r="BV224" s="39"/>
      <c r="BW224" s="39"/>
      <c r="BX224" s="39"/>
      <c r="BY224" s="39"/>
      <c r="BZ224" s="39"/>
      <c r="CA224" s="39"/>
      <c r="CB224" s="39"/>
      <c r="CC224" s="39"/>
      <c r="CD224" s="39"/>
      <c r="CE224" s="39"/>
      <c r="CF224" s="39"/>
      <c r="CG224" s="39"/>
      <c r="CH224" s="39"/>
      <c r="CI224" s="39"/>
      <c r="CJ224" s="39"/>
      <c r="CK224" s="39"/>
      <c r="CL224" s="39"/>
      <c r="CM224" s="39"/>
      <c r="CN224" s="39"/>
      <c r="CO224" s="39"/>
      <c r="CP224" s="39"/>
      <c r="CQ224" s="39"/>
      <c r="CR224" s="39"/>
      <c r="CS224" s="39"/>
      <c r="CT224" s="39"/>
      <c r="CU224" s="39"/>
      <c r="CV224" s="39"/>
      <c r="CW224" s="39"/>
      <c r="CX224" s="39"/>
      <c r="CY224" s="39"/>
      <c r="CZ224" s="39"/>
      <c r="DA224" s="39"/>
      <c r="DB224" s="39"/>
      <c r="DC224" s="39"/>
      <c r="DD224" s="39"/>
      <c r="DE224" s="39"/>
      <c r="DF224" s="39"/>
      <c r="DG224" s="39"/>
      <c r="DH224" s="39"/>
      <c r="DI224" s="39"/>
      <c r="DJ224" s="39"/>
      <c r="DK224" s="39"/>
      <c r="DL224" s="39"/>
      <c r="DM224" s="39"/>
      <c r="DN224" s="39"/>
      <c r="DO224" s="39"/>
      <c r="DP224" s="39"/>
      <c r="DQ224" s="39"/>
    </row>
    <row r="225" spans="62:121">
      <c r="BJ225" s="39"/>
      <c r="BK225" s="39"/>
      <c r="BL225" s="39"/>
      <c r="BM225" s="39"/>
      <c r="BN225" s="39"/>
      <c r="BO225" s="39"/>
      <c r="BP225" s="39"/>
      <c r="BQ225" s="39"/>
      <c r="BR225" s="39"/>
      <c r="BS225" s="39"/>
      <c r="BT225" s="39"/>
      <c r="BU225" s="39"/>
      <c r="BV225" s="39"/>
      <c r="BW225" s="39"/>
      <c r="BX225" s="39"/>
      <c r="BY225" s="39"/>
      <c r="BZ225" s="39"/>
      <c r="CA225" s="39"/>
      <c r="CB225" s="39"/>
      <c r="CC225" s="39"/>
      <c r="CD225" s="39"/>
      <c r="CE225" s="39"/>
      <c r="CF225" s="39"/>
      <c r="CG225" s="39"/>
      <c r="CH225" s="39"/>
      <c r="CI225" s="39"/>
      <c r="CJ225" s="39"/>
      <c r="CK225" s="39"/>
      <c r="CL225" s="39"/>
      <c r="CM225" s="39"/>
      <c r="CN225" s="39"/>
      <c r="CO225" s="39"/>
      <c r="CP225" s="39"/>
      <c r="CQ225" s="39"/>
      <c r="CR225" s="39"/>
      <c r="CS225" s="39"/>
      <c r="CT225" s="39"/>
      <c r="CU225" s="39"/>
      <c r="CV225" s="39"/>
      <c r="CW225" s="39"/>
      <c r="CX225" s="39"/>
      <c r="CY225" s="39"/>
      <c r="CZ225" s="39"/>
      <c r="DA225" s="39"/>
      <c r="DB225" s="39"/>
      <c r="DC225" s="39"/>
      <c r="DD225" s="39"/>
      <c r="DE225" s="39"/>
      <c r="DF225" s="39"/>
      <c r="DG225" s="39"/>
      <c r="DH225" s="39"/>
      <c r="DI225" s="39"/>
      <c r="DJ225" s="39"/>
      <c r="DK225" s="39"/>
      <c r="DL225" s="39"/>
      <c r="DM225" s="39"/>
      <c r="DN225" s="39"/>
      <c r="DO225" s="39"/>
      <c r="DP225" s="39"/>
      <c r="DQ225" s="39"/>
    </row>
    <row r="226" spans="62:121">
      <c r="BJ226" s="39"/>
      <c r="BK226" s="39"/>
      <c r="BL226" s="39"/>
      <c r="BM226" s="39"/>
      <c r="BN226" s="39"/>
      <c r="BO226" s="39"/>
      <c r="BP226" s="39"/>
      <c r="BQ226" s="39"/>
      <c r="BR226" s="39"/>
      <c r="BS226" s="39"/>
      <c r="BT226" s="39"/>
      <c r="BU226" s="39"/>
      <c r="BV226" s="39"/>
      <c r="BW226" s="39"/>
      <c r="BX226" s="39"/>
      <c r="BY226" s="39"/>
      <c r="BZ226" s="39"/>
      <c r="CA226" s="39"/>
      <c r="CB226" s="39"/>
      <c r="CC226" s="39"/>
      <c r="CD226" s="39"/>
      <c r="CE226" s="39"/>
      <c r="CF226" s="39"/>
      <c r="CG226" s="39"/>
      <c r="CH226" s="39"/>
      <c r="CI226" s="39"/>
      <c r="CJ226" s="39"/>
      <c r="CK226" s="39"/>
      <c r="CL226" s="39"/>
      <c r="CM226" s="39"/>
      <c r="CN226" s="39"/>
      <c r="CO226" s="39"/>
      <c r="CP226" s="39"/>
      <c r="CQ226" s="39"/>
      <c r="CR226" s="39"/>
      <c r="CS226" s="39"/>
      <c r="CT226" s="39"/>
      <c r="CU226" s="39"/>
      <c r="CV226" s="39"/>
      <c r="CW226" s="39"/>
      <c r="CX226" s="39"/>
      <c r="CY226" s="39"/>
      <c r="CZ226" s="39"/>
      <c r="DA226" s="39"/>
      <c r="DB226" s="39"/>
      <c r="DC226" s="39"/>
      <c r="DD226" s="39"/>
      <c r="DE226" s="39"/>
      <c r="DF226" s="39"/>
      <c r="DG226" s="39"/>
      <c r="DH226" s="39"/>
      <c r="DI226" s="39"/>
      <c r="DJ226" s="39"/>
      <c r="DK226" s="39"/>
      <c r="DL226" s="39"/>
      <c r="DM226" s="39"/>
      <c r="DN226" s="39"/>
      <c r="DO226" s="39"/>
      <c r="DP226" s="39"/>
      <c r="DQ226" s="39"/>
    </row>
    <row r="227" spans="62:121">
      <c r="BJ227" s="39"/>
      <c r="BK227" s="39"/>
      <c r="BL227" s="39"/>
      <c r="BM227" s="39"/>
      <c r="BN227" s="39"/>
      <c r="BO227" s="39"/>
      <c r="BP227" s="39"/>
      <c r="BQ227" s="39"/>
      <c r="BR227" s="39"/>
      <c r="BS227" s="39"/>
      <c r="BT227" s="39"/>
      <c r="BU227" s="39"/>
      <c r="BV227" s="39"/>
      <c r="BW227" s="39"/>
      <c r="BX227" s="39"/>
      <c r="BY227" s="39"/>
      <c r="BZ227" s="39"/>
      <c r="CA227" s="39"/>
      <c r="CB227" s="39"/>
      <c r="CC227" s="39"/>
      <c r="CD227" s="39"/>
      <c r="CE227" s="39"/>
      <c r="CF227" s="39"/>
      <c r="CG227" s="39"/>
      <c r="CH227" s="39"/>
      <c r="CI227" s="39"/>
      <c r="CJ227" s="39"/>
      <c r="CK227" s="39"/>
      <c r="CL227" s="39"/>
      <c r="CM227" s="39"/>
      <c r="CN227" s="39"/>
      <c r="CO227" s="39"/>
      <c r="CP227" s="39"/>
      <c r="CQ227" s="39"/>
      <c r="CR227" s="39"/>
      <c r="CS227" s="39"/>
      <c r="CT227" s="39"/>
      <c r="CU227" s="39"/>
      <c r="CV227" s="39"/>
      <c r="CW227" s="39"/>
      <c r="CX227" s="39"/>
      <c r="CY227" s="39"/>
      <c r="CZ227" s="39"/>
      <c r="DA227" s="39"/>
      <c r="DB227" s="39"/>
      <c r="DC227" s="39"/>
      <c r="DD227" s="39"/>
      <c r="DE227" s="39"/>
      <c r="DF227" s="39"/>
      <c r="DG227" s="39"/>
      <c r="DH227" s="39"/>
      <c r="DI227" s="39"/>
      <c r="DJ227" s="39"/>
      <c r="DK227" s="39"/>
      <c r="DL227" s="39"/>
      <c r="DM227" s="39"/>
      <c r="DN227" s="39"/>
      <c r="DO227" s="39"/>
      <c r="DP227" s="39"/>
      <c r="DQ227" s="39"/>
    </row>
    <row r="228" spans="62:121">
      <c r="BJ228" s="39"/>
      <c r="BK228" s="39"/>
      <c r="BL228" s="39"/>
      <c r="BM228" s="39"/>
      <c r="BN228" s="39"/>
      <c r="BO228" s="39"/>
      <c r="BP228" s="39"/>
      <c r="BQ228" s="39"/>
      <c r="BR228" s="39"/>
      <c r="BS228" s="39"/>
      <c r="BT228" s="39"/>
      <c r="BU228" s="39"/>
      <c r="BV228" s="39"/>
      <c r="BW228" s="39"/>
      <c r="BX228" s="39"/>
      <c r="BY228" s="39"/>
      <c r="BZ228" s="39"/>
      <c r="CA228" s="39"/>
      <c r="CB228" s="39"/>
      <c r="CC228" s="39"/>
      <c r="CD228" s="39"/>
      <c r="CE228" s="39"/>
      <c r="CF228" s="39"/>
      <c r="CG228" s="39"/>
      <c r="CH228" s="39"/>
      <c r="CI228" s="39"/>
      <c r="CJ228" s="39"/>
      <c r="CK228" s="39"/>
      <c r="CL228" s="39"/>
      <c r="CM228" s="39"/>
      <c r="CN228" s="39"/>
      <c r="CO228" s="39"/>
      <c r="CP228" s="39"/>
      <c r="CQ228" s="39"/>
      <c r="CR228" s="39"/>
      <c r="CS228" s="39"/>
      <c r="CT228" s="39"/>
      <c r="CU228" s="39"/>
      <c r="CV228" s="39"/>
      <c r="CW228" s="39"/>
      <c r="CX228" s="39"/>
      <c r="CY228" s="39"/>
      <c r="CZ228" s="39"/>
      <c r="DA228" s="39"/>
      <c r="DB228" s="39"/>
      <c r="DC228" s="39"/>
      <c r="DD228" s="39"/>
      <c r="DE228" s="39"/>
      <c r="DF228" s="39"/>
      <c r="DG228" s="39"/>
      <c r="DH228" s="39"/>
      <c r="DI228" s="39"/>
      <c r="DJ228" s="39"/>
      <c r="DK228" s="39"/>
      <c r="DL228" s="39"/>
      <c r="DM228" s="39"/>
      <c r="DN228" s="39"/>
      <c r="DO228" s="39"/>
      <c r="DP228" s="39"/>
      <c r="DQ228" s="39"/>
    </row>
    <row r="229" spans="62:121">
      <c r="BJ229" s="39"/>
      <c r="BK229" s="39"/>
      <c r="BL229" s="39"/>
      <c r="BM229" s="39"/>
      <c r="BN229" s="39"/>
      <c r="BO229" s="39"/>
      <c r="BP229" s="39"/>
      <c r="BQ229" s="39"/>
      <c r="BR229" s="39"/>
      <c r="BS229" s="39"/>
      <c r="BT229" s="39"/>
      <c r="BU229" s="39"/>
      <c r="BV229" s="39"/>
      <c r="BW229" s="39"/>
      <c r="BX229" s="39"/>
      <c r="BY229" s="39"/>
      <c r="BZ229" s="39"/>
      <c r="CA229" s="39"/>
      <c r="CB229" s="39"/>
      <c r="CC229" s="39"/>
      <c r="CD229" s="39"/>
      <c r="CE229" s="39"/>
      <c r="CF229" s="39"/>
      <c r="CG229" s="39"/>
      <c r="CH229" s="39"/>
      <c r="CI229" s="39"/>
      <c r="CJ229" s="39"/>
      <c r="CK229" s="39"/>
      <c r="CL229" s="39"/>
      <c r="CM229" s="39"/>
      <c r="CN229" s="39"/>
      <c r="CO229" s="39"/>
      <c r="CP229" s="39"/>
      <c r="CQ229" s="39"/>
      <c r="CR229" s="39"/>
      <c r="CS229" s="39"/>
      <c r="CT229" s="39"/>
      <c r="CU229" s="39"/>
      <c r="CV229" s="39"/>
      <c r="CW229" s="39"/>
      <c r="CX229" s="39"/>
      <c r="CY229" s="39"/>
      <c r="CZ229" s="39"/>
      <c r="DA229" s="39"/>
      <c r="DB229" s="39"/>
      <c r="DC229" s="39"/>
      <c r="DD229" s="39"/>
      <c r="DE229" s="39"/>
      <c r="DF229" s="39"/>
      <c r="DG229" s="39"/>
      <c r="DH229" s="39"/>
      <c r="DI229" s="39"/>
      <c r="DJ229" s="39"/>
      <c r="DK229" s="39"/>
      <c r="DL229" s="39"/>
      <c r="DM229" s="39"/>
      <c r="DN229" s="39"/>
      <c r="DO229" s="39"/>
      <c r="DP229" s="39"/>
      <c r="DQ229" s="39"/>
    </row>
    <row r="230" spans="62:121">
      <c r="BJ230" s="39"/>
      <c r="BK230" s="39"/>
      <c r="BL230" s="39"/>
      <c r="BM230" s="39"/>
      <c r="BN230" s="39"/>
      <c r="BO230" s="39"/>
      <c r="BP230" s="39"/>
      <c r="BQ230" s="39"/>
      <c r="BR230" s="39"/>
      <c r="BS230" s="39"/>
      <c r="BT230" s="39"/>
      <c r="BU230" s="39"/>
      <c r="BV230" s="39"/>
      <c r="BW230" s="39"/>
      <c r="BX230" s="39"/>
      <c r="BY230" s="39"/>
      <c r="BZ230" s="39"/>
      <c r="CA230" s="39"/>
      <c r="CB230" s="39"/>
      <c r="CC230" s="39"/>
      <c r="CD230" s="39"/>
      <c r="CE230" s="39"/>
      <c r="CF230" s="39"/>
      <c r="CG230" s="39"/>
      <c r="CH230" s="39"/>
      <c r="CI230" s="39"/>
      <c r="CJ230" s="39"/>
      <c r="CK230" s="39"/>
      <c r="CL230" s="39"/>
      <c r="CM230" s="39"/>
      <c r="CN230" s="39"/>
      <c r="CO230" s="39"/>
      <c r="CP230" s="39"/>
      <c r="CQ230" s="39"/>
      <c r="CR230" s="39"/>
      <c r="CS230" s="39"/>
      <c r="CT230" s="39"/>
      <c r="CU230" s="39"/>
      <c r="CV230" s="39"/>
      <c r="CW230" s="39"/>
      <c r="CX230" s="39"/>
      <c r="CY230" s="39"/>
      <c r="CZ230" s="39"/>
      <c r="DA230" s="39"/>
      <c r="DB230" s="39"/>
      <c r="DC230" s="39"/>
      <c r="DD230" s="39"/>
      <c r="DE230" s="39"/>
      <c r="DF230" s="39"/>
      <c r="DG230" s="39"/>
      <c r="DH230" s="39"/>
      <c r="DI230" s="39"/>
      <c r="DJ230" s="39"/>
      <c r="DK230" s="39"/>
      <c r="DL230" s="39"/>
      <c r="DM230" s="39"/>
      <c r="DN230" s="39"/>
      <c r="DO230" s="39"/>
      <c r="DP230" s="39"/>
      <c r="DQ230" s="39"/>
    </row>
    <row r="231" spans="62:121">
      <c r="BJ231" s="39"/>
      <c r="BK231" s="39"/>
      <c r="BL231" s="39"/>
      <c r="BM231" s="39"/>
      <c r="BN231" s="39"/>
      <c r="BO231" s="39"/>
      <c r="BP231" s="39"/>
      <c r="BQ231" s="39"/>
      <c r="BR231" s="39"/>
      <c r="BS231" s="39"/>
      <c r="BT231" s="39"/>
      <c r="BU231" s="39"/>
      <c r="BV231" s="39"/>
      <c r="BW231" s="39"/>
      <c r="BX231" s="39"/>
      <c r="BY231" s="39"/>
      <c r="BZ231" s="39"/>
      <c r="CA231" s="39"/>
      <c r="CB231" s="39"/>
      <c r="CC231" s="39"/>
      <c r="CD231" s="39"/>
      <c r="CE231" s="39"/>
      <c r="CF231" s="39"/>
      <c r="CG231" s="39"/>
      <c r="CH231" s="39"/>
      <c r="CI231" s="39"/>
      <c r="CJ231" s="39"/>
      <c r="CK231" s="39"/>
      <c r="CL231" s="39"/>
      <c r="CM231" s="39"/>
      <c r="CN231" s="39"/>
      <c r="CO231" s="39"/>
      <c r="CP231" s="39"/>
      <c r="CQ231" s="39"/>
      <c r="CR231" s="39"/>
      <c r="CS231" s="39"/>
      <c r="CT231" s="39"/>
      <c r="CU231" s="39"/>
      <c r="CV231" s="39"/>
      <c r="CW231" s="39"/>
      <c r="CX231" s="39"/>
      <c r="CY231" s="39"/>
      <c r="CZ231" s="39"/>
      <c r="DA231" s="39"/>
      <c r="DB231" s="39"/>
      <c r="DC231" s="39"/>
      <c r="DD231" s="39"/>
      <c r="DE231" s="39"/>
      <c r="DF231" s="39"/>
      <c r="DG231" s="39"/>
      <c r="DH231" s="39"/>
      <c r="DI231" s="39"/>
      <c r="DJ231" s="39"/>
      <c r="DK231" s="39"/>
      <c r="DL231" s="39"/>
      <c r="DM231" s="39"/>
      <c r="DN231" s="39"/>
      <c r="DO231" s="39"/>
      <c r="DP231" s="39"/>
      <c r="DQ231" s="39"/>
    </row>
    <row r="232" spans="62:121">
      <c r="BJ232" s="39"/>
      <c r="BK232" s="39"/>
      <c r="BL232" s="39"/>
      <c r="BM232" s="39"/>
      <c r="BN232" s="39"/>
      <c r="BO232" s="39"/>
      <c r="BP232" s="39"/>
      <c r="BQ232" s="39"/>
      <c r="BR232" s="39"/>
      <c r="BS232" s="39"/>
      <c r="BT232" s="39"/>
      <c r="BU232" s="39"/>
      <c r="BV232" s="39"/>
      <c r="BW232" s="39"/>
      <c r="BX232" s="39"/>
      <c r="BY232" s="39"/>
      <c r="BZ232" s="39"/>
      <c r="CA232" s="39"/>
      <c r="CB232" s="39"/>
      <c r="CC232" s="39"/>
      <c r="CD232" s="39"/>
      <c r="CE232" s="39"/>
      <c r="CF232" s="39"/>
      <c r="CG232" s="39"/>
      <c r="CH232" s="39"/>
      <c r="CI232" s="39"/>
      <c r="CJ232" s="39"/>
      <c r="CK232" s="39"/>
      <c r="CL232" s="39"/>
      <c r="CM232" s="39"/>
      <c r="CN232" s="39"/>
      <c r="CO232" s="39"/>
      <c r="CP232" s="39"/>
      <c r="CQ232" s="39"/>
      <c r="CR232" s="39"/>
      <c r="CS232" s="39"/>
      <c r="CT232" s="39"/>
      <c r="CU232" s="39"/>
      <c r="CV232" s="39"/>
      <c r="CW232" s="39"/>
      <c r="CX232" s="39"/>
      <c r="CY232" s="39"/>
      <c r="CZ232" s="39"/>
      <c r="DA232" s="39"/>
      <c r="DB232" s="39"/>
      <c r="DC232" s="39"/>
      <c r="DD232" s="39"/>
      <c r="DE232" s="39"/>
      <c r="DF232" s="39"/>
      <c r="DG232" s="39"/>
      <c r="DH232" s="39"/>
      <c r="DI232" s="39"/>
      <c r="DJ232" s="39"/>
      <c r="DK232" s="39"/>
      <c r="DL232" s="39"/>
      <c r="DM232" s="39"/>
      <c r="DN232" s="39"/>
      <c r="DO232" s="39"/>
      <c r="DP232" s="39"/>
      <c r="DQ232" s="39"/>
    </row>
    <row r="233" spans="62:121">
      <c r="BJ233" s="39"/>
      <c r="BK233" s="39"/>
      <c r="BL233" s="39"/>
      <c r="BM233" s="39"/>
      <c r="BN233" s="39"/>
      <c r="BO233" s="39"/>
      <c r="BP233" s="39"/>
      <c r="BQ233" s="39"/>
      <c r="BR233" s="39"/>
      <c r="BS233" s="39"/>
      <c r="BT233" s="39"/>
      <c r="BU233" s="39"/>
      <c r="BV233" s="39"/>
      <c r="BW233" s="39"/>
      <c r="BX233" s="39"/>
      <c r="BY233" s="39"/>
      <c r="BZ233" s="39"/>
      <c r="CA233" s="39"/>
      <c r="CB233" s="39"/>
      <c r="CC233" s="39"/>
      <c r="CD233" s="39"/>
      <c r="CE233" s="39"/>
      <c r="CF233" s="39"/>
      <c r="CG233" s="39"/>
      <c r="CH233" s="39"/>
      <c r="CI233" s="39"/>
      <c r="CJ233" s="39"/>
      <c r="CK233" s="39"/>
      <c r="CL233" s="39"/>
      <c r="CM233" s="39"/>
      <c r="CN233" s="39"/>
      <c r="CO233" s="39"/>
      <c r="CP233" s="39"/>
      <c r="CQ233" s="39"/>
      <c r="CR233" s="39"/>
      <c r="CS233" s="39"/>
      <c r="CT233" s="39"/>
      <c r="CU233" s="39"/>
      <c r="CV233" s="39"/>
      <c r="CW233" s="39"/>
      <c r="CX233" s="39"/>
      <c r="CY233" s="39"/>
      <c r="CZ233" s="39"/>
      <c r="DA233" s="39"/>
      <c r="DB233" s="39"/>
      <c r="DC233" s="39"/>
      <c r="DD233" s="39"/>
      <c r="DE233" s="39"/>
      <c r="DF233" s="39"/>
      <c r="DG233" s="39"/>
      <c r="DH233" s="39"/>
      <c r="DI233" s="39"/>
      <c r="DJ233" s="39"/>
      <c r="DK233" s="39"/>
      <c r="DL233" s="39"/>
      <c r="DM233" s="39"/>
      <c r="DN233" s="39"/>
      <c r="DO233" s="39"/>
      <c r="DP233" s="39"/>
      <c r="DQ233" s="39"/>
    </row>
    <row r="234" spans="62:121">
      <c r="BJ234" s="39"/>
      <c r="BK234" s="39"/>
      <c r="BL234" s="39"/>
      <c r="BM234" s="39"/>
      <c r="BN234" s="39"/>
      <c r="BO234" s="39"/>
      <c r="BP234" s="39"/>
      <c r="BQ234" s="39"/>
      <c r="BR234" s="39"/>
      <c r="BS234" s="39"/>
      <c r="BT234" s="39"/>
      <c r="BU234" s="39"/>
      <c r="BV234" s="39"/>
      <c r="BW234" s="39"/>
      <c r="BX234" s="39"/>
      <c r="BY234" s="39"/>
      <c r="BZ234" s="39"/>
      <c r="CA234" s="39"/>
      <c r="CB234" s="39"/>
      <c r="CC234" s="39"/>
      <c r="CD234" s="39"/>
      <c r="CE234" s="39"/>
      <c r="CF234" s="39"/>
      <c r="CG234" s="39"/>
      <c r="CH234" s="39"/>
      <c r="CI234" s="39"/>
      <c r="CJ234" s="39"/>
      <c r="CK234" s="39"/>
      <c r="CL234" s="39"/>
      <c r="CM234" s="39"/>
      <c r="CN234" s="39"/>
      <c r="CO234" s="39"/>
      <c r="CP234" s="39"/>
      <c r="CQ234" s="39"/>
      <c r="CR234" s="39"/>
      <c r="CS234" s="39"/>
      <c r="CT234" s="39"/>
      <c r="CU234" s="39"/>
      <c r="CV234" s="39"/>
      <c r="CW234" s="39"/>
      <c r="CX234" s="39"/>
      <c r="CY234" s="39"/>
      <c r="CZ234" s="39"/>
      <c r="DA234" s="39"/>
      <c r="DB234" s="39"/>
      <c r="DC234" s="39"/>
      <c r="DD234" s="39"/>
      <c r="DE234" s="39"/>
      <c r="DF234" s="39"/>
      <c r="DG234" s="39"/>
      <c r="DH234" s="39"/>
      <c r="DI234" s="39"/>
      <c r="DJ234" s="39"/>
      <c r="DK234" s="39"/>
      <c r="DL234" s="39"/>
      <c r="DM234" s="39"/>
      <c r="DN234" s="39"/>
      <c r="DO234" s="39"/>
      <c r="DP234" s="39"/>
      <c r="DQ234" s="39"/>
    </row>
    <row r="235" spans="62:121">
      <c r="BJ235" s="39"/>
      <c r="BK235" s="39"/>
      <c r="BL235" s="39"/>
      <c r="BM235" s="39"/>
      <c r="BN235" s="39"/>
      <c r="BO235" s="39"/>
      <c r="BP235" s="39"/>
      <c r="BQ235" s="39"/>
      <c r="BR235" s="39"/>
      <c r="BS235" s="39"/>
      <c r="BT235" s="39"/>
      <c r="BU235" s="39"/>
      <c r="BV235" s="39"/>
      <c r="BW235" s="39"/>
      <c r="BX235" s="39"/>
      <c r="BY235" s="39"/>
      <c r="BZ235" s="39"/>
      <c r="CA235" s="39"/>
      <c r="CB235" s="39"/>
      <c r="CC235" s="39"/>
      <c r="CD235" s="39"/>
      <c r="CE235" s="39"/>
      <c r="CF235" s="39"/>
      <c r="CG235" s="39"/>
      <c r="CH235" s="39"/>
      <c r="CI235" s="39"/>
      <c r="CJ235" s="39"/>
      <c r="CK235" s="39"/>
      <c r="CL235" s="39"/>
      <c r="CM235" s="39"/>
      <c r="CN235" s="39"/>
      <c r="CO235" s="39"/>
      <c r="CP235" s="39"/>
      <c r="CQ235" s="39"/>
      <c r="CR235" s="39"/>
      <c r="CS235" s="39"/>
      <c r="CT235" s="39"/>
      <c r="CU235" s="39"/>
      <c r="CV235" s="39"/>
      <c r="CW235" s="39"/>
      <c r="CX235" s="39"/>
      <c r="CY235" s="39"/>
      <c r="CZ235" s="39"/>
      <c r="DA235" s="39"/>
      <c r="DB235" s="39"/>
      <c r="DC235" s="39"/>
      <c r="DD235" s="39"/>
      <c r="DE235" s="39"/>
      <c r="DF235" s="39"/>
      <c r="DG235" s="39"/>
      <c r="DH235" s="39"/>
      <c r="DI235" s="39"/>
      <c r="DJ235" s="39"/>
      <c r="DK235" s="39"/>
      <c r="DL235" s="39"/>
      <c r="DM235" s="39"/>
      <c r="DN235" s="39"/>
      <c r="DO235" s="39"/>
      <c r="DP235" s="39"/>
      <c r="DQ235" s="39"/>
    </row>
    <row r="236" spans="62:121">
      <c r="BJ236" s="39"/>
      <c r="BK236" s="39"/>
      <c r="BL236" s="39"/>
      <c r="BM236" s="39"/>
      <c r="BN236" s="39"/>
      <c r="BO236" s="39"/>
      <c r="BP236" s="39"/>
      <c r="BQ236" s="39"/>
      <c r="BR236" s="39"/>
      <c r="BS236" s="39"/>
      <c r="BT236" s="39"/>
      <c r="BU236" s="39"/>
      <c r="BV236" s="39"/>
      <c r="BW236" s="39"/>
      <c r="BX236" s="39"/>
      <c r="BY236" s="39"/>
      <c r="BZ236" s="39"/>
      <c r="CA236" s="39"/>
      <c r="CB236" s="39"/>
      <c r="CC236" s="39"/>
      <c r="CD236" s="39"/>
      <c r="CE236" s="39"/>
      <c r="CF236" s="39"/>
      <c r="CG236" s="39"/>
      <c r="CH236" s="39"/>
      <c r="CI236" s="39"/>
      <c r="CJ236" s="39"/>
      <c r="CK236" s="39"/>
      <c r="CL236" s="39"/>
      <c r="CM236" s="39"/>
      <c r="CN236" s="39"/>
      <c r="CO236" s="39"/>
      <c r="CP236" s="39"/>
      <c r="CQ236" s="39"/>
      <c r="CR236" s="39"/>
      <c r="CS236" s="39"/>
      <c r="CT236" s="39"/>
      <c r="CU236" s="39"/>
      <c r="CV236" s="39"/>
      <c r="CW236" s="39"/>
      <c r="CX236" s="39"/>
      <c r="CY236" s="39"/>
      <c r="CZ236" s="39"/>
      <c r="DA236" s="39"/>
      <c r="DB236" s="39"/>
      <c r="DC236" s="39"/>
      <c r="DD236" s="39"/>
      <c r="DE236" s="39"/>
      <c r="DF236" s="39"/>
      <c r="DG236" s="39"/>
      <c r="DH236" s="39"/>
      <c r="DI236" s="39"/>
      <c r="DJ236" s="39"/>
      <c r="DK236" s="39"/>
      <c r="DL236" s="39"/>
      <c r="DM236" s="39"/>
      <c r="DN236" s="39"/>
      <c r="DO236" s="39"/>
      <c r="DP236" s="39"/>
      <c r="DQ236" s="39"/>
    </row>
    <row r="237" spans="62:121">
      <c r="BJ237" s="39"/>
      <c r="BK237" s="39"/>
      <c r="BL237" s="39"/>
      <c r="BM237" s="39"/>
      <c r="BN237" s="39"/>
      <c r="BO237" s="39"/>
      <c r="BP237" s="39"/>
      <c r="BQ237" s="39"/>
      <c r="BR237" s="39"/>
      <c r="BS237" s="39"/>
      <c r="BT237" s="39"/>
      <c r="BU237" s="39"/>
      <c r="BV237" s="39"/>
      <c r="BW237" s="39"/>
      <c r="BX237" s="39"/>
      <c r="BY237" s="39"/>
      <c r="BZ237" s="39"/>
      <c r="CA237" s="39"/>
      <c r="CB237" s="39"/>
      <c r="CC237" s="39"/>
      <c r="CD237" s="39"/>
      <c r="CE237" s="39"/>
      <c r="CF237" s="39"/>
      <c r="CG237" s="39"/>
      <c r="CH237" s="39"/>
      <c r="CI237" s="39"/>
      <c r="CJ237" s="39"/>
      <c r="CK237" s="39"/>
      <c r="CL237" s="39"/>
      <c r="CM237" s="39"/>
      <c r="CN237" s="39"/>
      <c r="CO237" s="39"/>
      <c r="CP237" s="39"/>
      <c r="CQ237" s="39"/>
      <c r="CR237" s="39"/>
      <c r="CS237" s="39"/>
      <c r="CT237" s="39"/>
      <c r="CU237" s="39"/>
      <c r="CV237" s="39"/>
      <c r="CW237" s="39"/>
      <c r="CX237" s="39"/>
      <c r="CY237" s="39"/>
      <c r="CZ237" s="39"/>
      <c r="DA237" s="39"/>
      <c r="DB237" s="39"/>
      <c r="DC237" s="39"/>
      <c r="DD237" s="39"/>
      <c r="DE237" s="39"/>
      <c r="DF237" s="39"/>
      <c r="DG237" s="39"/>
      <c r="DH237" s="39"/>
      <c r="DI237" s="39"/>
      <c r="DJ237" s="39"/>
      <c r="DK237" s="39"/>
      <c r="DL237" s="39"/>
      <c r="DM237" s="39"/>
      <c r="DN237" s="39"/>
      <c r="DO237" s="39"/>
      <c r="DP237" s="39"/>
      <c r="DQ237" s="39"/>
    </row>
    <row r="238" spans="62:121">
      <c r="BJ238" s="39"/>
      <c r="BK238" s="39"/>
      <c r="BL238" s="39"/>
      <c r="BM238" s="39"/>
      <c r="BN238" s="39"/>
      <c r="BO238" s="39"/>
      <c r="BP238" s="39"/>
      <c r="BQ238" s="39"/>
      <c r="BR238" s="39"/>
      <c r="BS238" s="39"/>
      <c r="BT238" s="39"/>
      <c r="BU238" s="39"/>
      <c r="BV238" s="39"/>
      <c r="BW238" s="39"/>
      <c r="BX238" s="39"/>
      <c r="BY238" s="39"/>
      <c r="BZ238" s="39"/>
      <c r="CA238" s="39"/>
      <c r="CB238" s="39"/>
      <c r="CC238" s="39"/>
      <c r="CD238" s="39"/>
      <c r="CE238" s="39"/>
      <c r="CF238" s="39"/>
      <c r="CG238" s="39"/>
      <c r="CH238" s="39"/>
      <c r="CI238" s="39"/>
      <c r="CJ238" s="39"/>
      <c r="CK238" s="39"/>
      <c r="CL238" s="39"/>
      <c r="CM238" s="39"/>
      <c r="CN238" s="39"/>
      <c r="CO238" s="39"/>
      <c r="CP238" s="39"/>
      <c r="CQ238" s="39"/>
      <c r="CR238" s="39"/>
      <c r="CS238" s="39"/>
      <c r="CT238" s="39"/>
      <c r="CU238" s="39"/>
      <c r="CV238" s="39"/>
      <c r="CW238" s="39"/>
      <c r="CX238" s="39"/>
      <c r="CY238" s="39"/>
      <c r="CZ238" s="39"/>
      <c r="DA238" s="39"/>
      <c r="DB238" s="39"/>
      <c r="DC238" s="39"/>
      <c r="DD238" s="39"/>
      <c r="DE238" s="39"/>
      <c r="DF238" s="39"/>
      <c r="DG238" s="39"/>
      <c r="DH238" s="39"/>
      <c r="DI238" s="39"/>
      <c r="DJ238" s="39"/>
      <c r="DK238" s="39"/>
      <c r="DL238" s="39"/>
      <c r="DM238" s="39"/>
      <c r="DN238" s="39"/>
      <c r="DO238" s="39"/>
      <c r="DP238" s="39"/>
      <c r="DQ238" s="39"/>
    </row>
    <row r="239" spans="62:121">
      <c r="BJ239" s="39"/>
      <c r="BK239" s="39"/>
      <c r="BL239" s="39"/>
      <c r="BM239" s="39"/>
      <c r="BN239" s="39"/>
      <c r="BO239" s="39"/>
      <c r="BP239" s="39"/>
      <c r="BQ239" s="39"/>
      <c r="BR239" s="39"/>
      <c r="BS239" s="39"/>
      <c r="BT239" s="39"/>
      <c r="BU239" s="39"/>
      <c r="BV239" s="39"/>
      <c r="BW239" s="39"/>
      <c r="BX239" s="39"/>
      <c r="BY239" s="39"/>
      <c r="BZ239" s="39"/>
      <c r="CA239" s="39"/>
      <c r="CB239" s="39"/>
      <c r="CC239" s="39"/>
      <c r="CD239" s="39"/>
      <c r="CE239" s="39"/>
      <c r="CF239" s="39"/>
      <c r="CG239" s="39"/>
      <c r="CH239" s="39"/>
      <c r="CI239" s="39"/>
      <c r="CJ239" s="39"/>
      <c r="CK239" s="39"/>
      <c r="CL239" s="39"/>
      <c r="CM239" s="39"/>
      <c r="CN239" s="39"/>
      <c r="CO239" s="39"/>
      <c r="CP239" s="39"/>
      <c r="CQ239" s="39"/>
      <c r="CR239" s="39"/>
      <c r="CS239" s="39"/>
      <c r="CT239" s="39"/>
      <c r="CU239" s="39"/>
      <c r="CV239" s="39"/>
      <c r="CW239" s="39"/>
      <c r="CX239" s="39"/>
      <c r="CY239" s="39"/>
      <c r="CZ239" s="39"/>
      <c r="DA239" s="39"/>
      <c r="DB239" s="39"/>
      <c r="DC239" s="39"/>
      <c r="DD239" s="39"/>
      <c r="DE239" s="39"/>
      <c r="DF239" s="39"/>
      <c r="DG239" s="39"/>
      <c r="DH239" s="39"/>
      <c r="DI239" s="39"/>
      <c r="DJ239" s="39"/>
      <c r="DK239" s="39"/>
      <c r="DL239" s="39"/>
      <c r="DM239" s="39"/>
      <c r="DN239" s="39"/>
      <c r="DO239" s="39"/>
      <c r="DP239" s="39"/>
      <c r="DQ239" s="39"/>
    </row>
    <row r="240" spans="62:121">
      <c r="BJ240" s="39"/>
      <c r="BK240" s="39"/>
      <c r="BL240" s="39"/>
      <c r="BM240" s="39"/>
      <c r="BN240" s="39"/>
      <c r="BO240" s="39"/>
      <c r="BP240" s="39"/>
      <c r="BQ240" s="39"/>
      <c r="BR240" s="39"/>
      <c r="BS240" s="39"/>
      <c r="BT240" s="39"/>
      <c r="BU240" s="39"/>
      <c r="BV240" s="39"/>
      <c r="BW240" s="39"/>
      <c r="BX240" s="39"/>
      <c r="BY240" s="39"/>
      <c r="BZ240" s="39"/>
      <c r="CA240" s="39"/>
      <c r="CB240" s="39"/>
      <c r="CC240" s="39"/>
      <c r="CD240" s="39"/>
      <c r="CE240" s="39"/>
      <c r="CF240" s="39"/>
      <c r="CG240" s="39"/>
      <c r="CH240" s="39"/>
      <c r="CI240" s="39"/>
      <c r="CJ240" s="39"/>
      <c r="CK240" s="39"/>
      <c r="CL240" s="39"/>
      <c r="CM240" s="39"/>
      <c r="CN240" s="39"/>
      <c r="CO240" s="39"/>
      <c r="CP240" s="39"/>
      <c r="CQ240" s="39"/>
      <c r="CR240" s="39"/>
      <c r="CS240" s="39"/>
      <c r="CT240" s="39"/>
      <c r="CU240" s="39"/>
      <c r="CV240" s="39"/>
      <c r="CW240" s="39"/>
      <c r="CX240" s="39"/>
      <c r="CY240" s="39"/>
      <c r="CZ240" s="39"/>
      <c r="DA240" s="39"/>
      <c r="DB240" s="39"/>
      <c r="DC240" s="39"/>
      <c r="DD240" s="39"/>
      <c r="DE240" s="39"/>
      <c r="DF240" s="39"/>
      <c r="DG240" s="39"/>
      <c r="DH240" s="39"/>
      <c r="DI240" s="39"/>
      <c r="DJ240" s="39"/>
      <c r="DK240" s="39"/>
      <c r="DL240" s="39"/>
      <c r="DM240" s="39"/>
      <c r="DN240" s="39"/>
      <c r="DO240" s="39"/>
      <c r="DP240" s="39"/>
      <c r="DQ240" s="39"/>
    </row>
    <row r="241" spans="62:121">
      <c r="BJ241" s="39"/>
      <c r="BK241" s="39"/>
      <c r="BL241" s="39"/>
      <c r="BM241" s="39"/>
      <c r="BN241" s="39"/>
      <c r="BO241" s="39"/>
      <c r="BP241" s="39"/>
      <c r="BQ241" s="39"/>
      <c r="BR241" s="39"/>
      <c r="BS241" s="39"/>
      <c r="BT241" s="39"/>
      <c r="BU241" s="39"/>
      <c r="BV241" s="39"/>
      <c r="BW241" s="39"/>
      <c r="BX241" s="39"/>
      <c r="BY241" s="39"/>
      <c r="BZ241" s="39"/>
      <c r="CA241" s="39"/>
      <c r="CB241" s="39"/>
      <c r="CC241" s="39"/>
      <c r="CD241" s="39"/>
      <c r="CE241" s="39"/>
      <c r="CF241" s="39"/>
      <c r="CG241" s="39"/>
      <c r="CH241" s="39"/>
      <c r="CI241" s="39"/>
      <c r="CJ241" s="39"/>
      <c r="CK241" s="39"/>
      <c r="CL241" s="39"/>
      <c r="CM241" s="39"/>
      <c r="CN241" s="39"/>
      <c r="CO241" s="39"/>
      <c r="CP241" s="39"/>
      <c r="CQ241" s="39"/>
      <c r="CR241" s="39"/>
      <c r="CS241" s="39"/>
      <c r="CT241" s="39"/>
      <c r="CU241" s="39"/>
      <c r="CV241" s="39"/>
      <c r="CW241" s="39"/>
      <c r="CX241" s="39"/>
      <c r="CY241" s="39"/>
      <c r="CZ241" s="39"/>
      <c r="DA241" s="39"/>
      <c r="DB241" s="39"/>
      <c r="DC241" s="39"/>
      <c r="DD241" s="39"/>
      <c r="DE241" s="39"/>
      <c r="DF241" s="39"/>
      <c r="DG241" s="39"/>
      <c r="DH241" s="39"/>
      <c r="DI241" s="39"/>
      <c r="DJ241" s="39"/>
      <c r="DK241" s="39"/>
      <c r="DL241" s="39"/>
      <c r="DM241" s="39"/>
      <c r="DN241" s="39"/>
      <c r="DO241" s="39"/>
      <c r="DP241" s="39"/>
      <c r="DQ241" s="39"/>
    </row>
    <row r="242" spans="62:121">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c r="DK242" s="39"/>
      <c r="DL242" s="39"/>
      <c r="DM242" s="39"/>
      <c r="DN242" s="39"/>
      <c r="DO242" s="39"/>
      <c r="DP242" s="39"/>
      <c r="DQ242" s="39"/>
    </row>
    <row r="243" spans="62:121">
      <c r="BJ243" s="39"/>
      <c r="BK243" s="39"/>
      <c r="BL243" s="39"/>
      <c r="BM243" s="39"/>
      <c r="BN243" s="39"/>
      <c r="BO243" s="39"/>
      <c r="BP243" s="39"/>
      <c r="BQ243" s="39"/>
      <c r="BR243" s="39"/>
      <c r="BS243" s="39"/>
      <c r="BT243" s="39"/>
      <c r="BU243" s="39"/>
      <c r="BV243" s="39"/>
      <c r="BW243" s="39"/>
      <c r="BX243" s="39"/>
      <c r="BY243" s="39"/>
      <c r="BZ243" s="39"/>
      <c r="CA243" s="39"/>
      <c r="CB243" s="39"/>
      <c r="CC243" s="39"/>
      <c r="CD243" s="39"/>
      <c r="CE243" s="39"/>
      <c r="CF243" s="39"/>
      <c r="CG243" s="39"/>
      <c r="CH243" s="39"/>
      <c r="CI243" s="39"/>
      <c r="CJ243" s="39"/>
      <c r="CK243" s="39"/>
      <c r="CL243" s="39"/>
      <c r="CM243" s="39"/>
      <c r="CN243" s="39"/>
      <c r="CO243" s="39"/>
      <c r="CP243" s="39"/>
      <c r="CQ243" s="39"/>
      <c r="CR243" s="39"/>
      <c r="CS243" s="39"/>
      <c r="CT243" s="39"/>
      <c r="CU243" s="39"/>
      <c r="CV243" s="39"/>
      <c r="CW243" s="39"/>
      <c r="CX243" s="39"/>
      <c r="CY243" s="39"/>
      <c r="CZ243" s="39"/>
      <c r="DA243" s="39"/>
      <c r="DB243" s="39"/>
      <c r="DC243" s="39"/>
      <c r="DD243" s="39"/>
      <c r="DE243" s="39"/>
      <c r="DF243" s="39"/>
      <c r="DG243" s="39"/>
      <c r="DH243" s="39"/>
      <c r="DI243" s="39"/>
      <c r="DJ243" s="39"/>
      <c r="DK243" s="39"/>
      <c r="DL243" s="39"/>
      <c r="DM243" s="39"/>
      <c r="DN243" s="39"/>
      <c r="DO243" s="39"/>
      <c r="DP243" s="39"/>
      <c r="DQ243" s="39"/>
    </row>
    <row r="244" spans="62:121">
      <c r="BJ244" s="39"/>
      <c r="BK244" s="39"/>
      <c r="BL244" s="39"/>
      <c r="BM244" s="39"/>
      <c r="BN244" s="39"/>
      <c r="BO244" s="39"/>
      <c r="BP244" s="39"/>
      <c r="BQ244" s="39"/>
      <c r="BR244" s="39"/>
      <c r="BS244" s="39"/>
      <c r="BT244" s="39"/>
      <c r="BU244" s="39"/>
      <c r="BV244" s="39"/>
      <c r="BW244" s="39"/>
      <c r="BX244" s="39"/>
      <c r="BY244" s="39"/>
      <c r="BZ244" s="39"/>
      <c r="CA244" s="39"/>
      <c r="CB244" s="39"/>
      <c r="CC244" s="39"/>
      <c r="CD244" s="39"/>
      <c r="CE244" s="39"/>
      <c r="CF244" s="39"/>
      <c r="CG244" s="39"/>
      <c r="CH244" s="39"/>
      <c r="CI244" s="39"/>
      <c r="CJ244" s="39"/>
      <c r="CK244" s="39"/>
      <c r="CL244" s="39"/>
      <c r="CM244" s="39"/>
      <c r="CN244" s="39"/>
      <c r="CO244" s="39"/>
      <c r="CP244" s="39"/>
      <c r="CQ244" s="39"/>
      <c r="CR244" s="39"/>
      <c r="CS244" s="39"/>
      <c r="CT244" s="39"/>
      <c r="CU244" s="39"/>
      <c r="CV244" s="39"/>
      <c r="CW244" s="39"/>
      <c r="CX244" s="39"/>
      <c r="CY244" s="39"/>
      <c r="CZ244" s="39"/>
      <c r="DA244" s="39"/>
      <c r="DB244" s="39"/>
      <c r="DC244" s="39"/>
      <c r="DD244" s="39"/>
      <c r="DE244" s="39"/>
      <c r="DF244" s="39"/>
      <c r="DG244" s="39"/>
      <c r="DH244" s="39"/>
      <c r="DI244" s="39"/>
      <c r="DJ244" s="39"/>
      <c r="DK244" s="39"/>
      <c r="DL244" s="39"/>
      <c r="DM244" s="39"/>
      <c r="DN244" s="39"/>
      <c r="DO244" s="39"/>
      <c r="DP244" s="39"/>
      <c r="DQ244" s="39"/>
    </row>
    <row r="245" spans="62:121">
      <c r="BJ245" s="39"/>
      <c r="BK245" s="39"/>
      <c r="BL245" s="39"/>
      <c r="BM245" s="39"/>
      <c r="BN245" s="39"/>
      <c r="BO245" s="39"/>
      <c r="BP245" s="39"/>
      <c r="BQ245" s="39"/>
      <c r="BR245" s="39"/>
      <c r="BS245" s="39"/>
      <c r="BT245" s="39"/>
      <c r="BU245" s="39"/>
      <c r="BV245" s="39"/>
      <c r="BW245" s="39"/>
      <c r="BX245" s="39"/>
      <c r="BY245" s="39"/>
      <c r="BZ245" s="39"/>
      <c r="CA245" s="39"/>
      <c r="CB245" s="39"/>
      <c r="CC245" s="39"/>
      <c r="CD245" s="39"/>
      <c r="CE245" s="39"/>
      <c r="CF245" s="39"/>
      <c r="CG245" s="39"/>
      <c r="CH245" s="39"/>
      <c r="CI245" s="39"/>
      <c r="CJ245" s="39"/>
      <c r="CK245" s="39"/>
      <c r="CL245" s="39"/>
      <c r="CM245" s="39"/>
      <c r="CN245" s="39"/>
      <c r="CO245" s="39"/>
      <c r="CP245" s="39"/>
      <c r="CQ245" s="39"/>
      <c r="CR245" s="39"/>
      <c r="CS245" s="39"/>
      <c r="CT245" s="39"/>
      <c r="CU245" s="39"/>
      <c r="CV245" s="39"/>
      <c r="CW245" s="39"/>
      <c r="CX245" s="39"/>
      <c r="CY245" s="39"/>
      <c r="CZ245" s="39"/>
      <c r="DA245" s="39"/>
      <c r="DB245" s="39"/>
      <c r="DC245" s="39"/>
      <c r="DD245" s="39"/>
      <c r="DE245" s="39"/>
      <c r="DF245" s="39"/>
      <c r="DG245" s="39"/>
      <c r="DH245" s="39"/>
      <c r="DI245" s="39"/>
      <c r="DJ245" s="39"/>
      <c r="DK245" s="39"/>
      <c r="DL245" s="39"/>
      <c r="DM245" s="39"/>
      <c r="DN245" s="39"/>
      <c r="DO245" s="39"/>
      <c r="DP245" s="39"/>
      <c r="DQ245" s="39"/>
    </row>
    <row r="246" spans="62:121">
      <c r="BJ246" s="39"/>
      <c r="BK246" s="39"/>
      <c r="BL246" s="39"/>
      <c r="BM246" s="39"/>
      <c r="BN246" s="39"/>
      <c r="BO246" s="39"/>
      <c r="BP246" s="39"/>
      <c r="BQ246" s="39"/>
      <c r="BR246" s="39"/>
      <c r="BS246" s="39"/>
      <c r="BT246" s="39"/>
      <c r="BU246" s="39"/>
      <c r="BV246" s="39"/>
      <c r="BW246" s="39"/>
      <c r="BX246" s="39"/>
      <c r="BY246" s="39"/>
      <c r="BZ246" s="39"/>
      <c r="CA246" s="39"/>
      <c r="CB246" s="39"/>
      <c r="CC246" s="39"/>
      <c r="CD246" s="39"/>
      <c r="CE246" s="39"/>
      <c r="CF246" s="39"/>
      <c r="CG246" s="39"/>
      <c r="CH246" s="39"/>
      <c r="CI246" s="39"/>
      <c r="CJ246" s="39"/>
      <c r="CK246" s="39"/>
      <c r="CL246" s="39"/>
      <c r="CM246" s="39"/>
      <c r="CN246" s="39"/>
      <c r="CO246" s="39"/>
      <c r="CP246" s="39"/>
      <c r="CQ246" s="39"/>
      <c r="CR246" s="39"/>
      <c r="CS246" s="39"/>
      <c r="CT246" s="39"/>
      <c r="CU246" s="39"/>
      <c r="CV246" s="39"/>
      <c r="CW246" s="39"/>
      <c r="CX246" s="39"/>
      <c r="CY246" s="39"/>
      <c r="CZ246" s="39"/>
      <c r="DA246" s="39"/>
      <c r="DB246" s="39"/>
      <c r="DC246" s="39"/>
      <c r="DD246" s="39"/>
      <c r="DE246" s="39"/>
      <c r="DF246" s="39"/>
      <c r="DG246" s="39"/>
      <c r="DH246" s="39"/>
      <c r="DI246" s="39"/>
      <c r="DJ246" s="39"/>
      <c r="DK246" s="39"/>
      <c r="DL246" s="39"/>
      <c r="DM246" s="39"/>
      <c r="DN246" s="39"/>
      <c r="DO246" s="39"/>
      <c r="DP246" s="39"/>
      <c r="DQ246" s="39"/>
    </row>
    <row r="247" spans="62:121">
      <c r="BJ247" s="39"/>
      <c r="BK247" s="39"/>
      <c r="BL247" s="39"/>
      <c r="BM247" s="39"/>
      <c r="BN247" s="39"/>
      <c r="BO247" s="39"/>
      <c r="BP247" s="39"/>
      <c r="BQ247" s="39"/>
      <c r="BR247" s="39"/>
      <c r="BS247" s="39"/>
      <c r="BT247" s="39"/>
      <c r="BU247" s="39"/>
      <c r="BV247" s="39"/>
      <c r="BW247" s="39"/>
      <c r="BX247" s="39"/>
      <c r="BY247" s="39"/>
      <c r="BZ247" s="39"/>
      <c r="CA247" s="39"/>
      <c r="CB247" s="39"/>
      <c r="CC247" s="39"/>
      <c r="CD247" s="39"/>
      <c r="CE247" s="39"/>
      <c r="CF247" s="39"/>
      <c r="CG247" s="39"/>
      <c r="CH247" s="39"/>
      <c r="CI247" s="39"/>
      <c r="CJ247" s="39"/>
      <c r="CK247" s="39"/>
      <c r="CL247" s="39"/>
      <c r="CM247" s="39"/>
      <c r="CN247" s="39"/>
      <c r="CO247" s="39"/>
      <c r="CP247" s="39"/>
      <c r="CQ247" s="39"/>
      <c r="CR247" s="39"/>
      <c r="CS247" s="39"/>
      <c r="CT247" s="39"/>
      <c r="CU247" s="39"/>
      <c r="CV247" s="39"/>
      <c r="CW247" s="39"/>
      <c r="CX247" s="39"/>
      <c r="CY247" s="39"/>
      <c r="CZ247" s="39"/>
      <c r="DA247" s="39"/>
      <c r="DB247" s="39"/>
      <c r="DC247" s="39"/>
      <c r="DD247" s="39"/>
      <c r="DE247" s="39"/>
      <c r="DF247" s="39"/>
      <c r="DG247" s="39"/>
      <c r="DH247" s="39"/>
      <c r="DI247" s="39"/>
      <c r="DJ247" s="39"/>
      <c r="DK247" s="39"/>
      <c r="DL247" s="39"/>
      <c r="DM247" s="39"/>
      <c r="DN247" s="39"/>
      <c r="DO247" s="39"/>
      <c r="DP247" s="39"/>
      <c r="DQ247" s="39"/>
    </row>
    <row r="248" spans="62:121">
      <c r="BJ248" s="39"/>
      <c r="BK248" s="39"/>
      <c r="BL248" s="39"/>
      <c r="BM248" s="39"/>
      <c r="BN248" s="39"/>
      <c r="BO248" s="39"/>
      <c r="BP248" s="39"/>
      <c r="BQ248" s="39"/>
      <c r="BR248" s="39"/>
      <c r="BS248" s="39"/>
      <c r="BT248" s="39"/>
      <c r="BU248" s="39"/>
      <c r="BV248" s="39"/>
      <c r="BW248" s="39"/>
      <c r="BX248" s="39"/>
      <c r="BY248" s="39"/>
      <c r="BZ248" s="39"/>
      <c r="CA248" s="39"/>
      <c r="CB248" s="39"/>
      <c r="CC248" s="39"/>
      <c r="CD248" s="39"/>
      <c r="CE248" s="39"/>
      <c r="CF248" s="39"/>
      <c r="CG248" s="39"/>
      <c r="CH248" s="39"/>
      <c r="CI248" s="39"/>
      <c r="CJ248" s="39"/>
      <c r="CK248" s="39"/>
      <c r="CL248" s="39"/>
      <c r="CM248" s="39"/>
      <c r="CN248" s="39"/>
      <c r="CO248" s="39"/>
      <c r="CP248" s="39"/>
      <c r="CQ248" s="39"/>
      <c r="CR248" s="39"/>
      <c r="CS248" s="39"/>
      <c r="CT248" s="39"/>
      <c r="CU248" s="39"/>
      <c r="CV248" s="39"/>
      <c r="CW248" s="39"/>
      <c r="CX248" s="39"/>
      <c r="CY248" s="39"/>
      <c r="CZ248" s="39"/>
      <c r="DA248" s="39"/>
      <c r="DB248" s="39"/>
      <c r="DC248" s="39"/>
      <c r="DD248" s="39"/>
      <c r="DE248" s="39"/>
      <c r="DF248" s="39"/>
      <c r="DG248" s="39"/>
      <c r="DH248" s="39"/>
      <c r="DI248" s="39"/>
      <c r="DJ248" s="39"/>
      <c r="DK248" s="39"/>
      <c r="DL248" s="39"/>
      <c r="DM248" s="39"/>
      <c r="DN248" s="39"/>
      <c r="DO248" s="39"/>
      <c r="DP248" s="39"/>
      <c r="DQ248" s="39"/>
    </row>
    <row r="249" spans="62:121">
      <c r="BJ249" s="39"/>
      <c r="BK249" s="39"/>
      <c r="BL249" s="39"/>
      <c r="BM249" s="39"/>
      <c r="BN249" s="39"/>
      <c r="BO249" s="39"/>
      <c r="BP249" s="39"/>
      <c r="BQ249" s="39"/>
      <c r="BR249" s="39"/>
      <c r="BS249" s="39"/>
      <c r="BT249" s="39"/>
      <c r="BU249" s="39"/>
      <c r="BV249" s="39"/>
      <c r="BW249" s="39"/>
      <c r="BX249" s="39"/>
      <c r="BY249" s="39"/>
      <c r="BZ249" s="39"/>
      <c r="CA249" s="39"/>
      <c r="CB249" s="39"/>
      <c r="CC249" s="39"/>
      <c r="CD249" s="39"/>
      <c r="CE249" s="39"/>
      <c r="CF249" s="39"/>
      <c r="CG249" s="39"/>
      <c r="CH249" s="39"/>
      <c r="CI249" s="39"/>
      <c r="CJ249" s="39"/>
      <c r="CK249" s="39"/>
      <c r="CL249" s="39"/>
      <c r="CM249" s="39"/>
      <c r="CN249" s="39"/>
      <c r="CO249" s="39"/>
      <c r="CP249" s="39"/>
      <c r="CQ249" s="39"/>
      <c r="CR249" s="39"/>
      <c r="CS249" s="39"/>
      <c r="CT249" s="39"/>
      <c r="CU249" s="39"/>
      <c r="CV249" s="39"/>
      <c r="CW249" s="39"/>
      <c r="CX249" s="39"/>
      <c r="CY249" s="39"/>
      <c r="CZ249" s="39"/>
      <c r="DA249" s="39"/>
      <c r="DB249" s="39"/>
      <c r="DC249" s="39"/>
      <c r="DD249" s="39"/>
      <c r="DE249" s="39"/>
      <c r="DF249" s="39"/>
      <c r="DG249" s="39"/>
      <c r="DH249" s="39"/>
      <c r="DI249" s="39"/>
      <c r="DJ249" s="39"/>
      <c r="DK249" s="39"/>
      <c r="DL249" s="39"/>
      <c r="DM249" s="39"/>
      <c r="DN249" s="39"/>
      <c r="DO249" s="39"/>
      <c r="DP249" s="39"/>
      <c r="DQ249" s="39"/>
    </row>
    <row r="250" spans="62:121">
      <c r="BJ250" s="39"/>
      <c r="BK250" s="39"/>
      <c r="BL250" s="39"/>
      <c r="BM250" s="39"/>
      <c r="BN250" s="39"/>
      <c r="BO250" s="39"/>
      <c r="BP250" s="39"/>
      <c r="BQ250" s="39"/>
      <c r="BR250" s="39"/>
      <c r="BS250" s="39"/>
      <c r="BT250" s="39"/>
      <c r="BU250" s="39"/>
      <c r="BV250" s="39"/>
      <c r="BW250" s="39"/>
      <c r="BX250" s="39"/>
      <c r="BY250" s="39"/>
      <c r="BZ250" s="39"/>
      <c r="CA250" s="39"/>
      <c r="CB250" s="39"/>
      <c r="CC250" s="39"/>
      <c r="CD250" s="39"/>
      <c r="CE250" s="39"/>
      <c r="CF250" s="39"/>
      <c r="CG250" s="39"/>
      <c r="CH250" s="39"/>
      <c r="CI250" s="39"/>
      <c r="CJ250" s="39"/>
      <c r="CK250" s="39"/>
      <c r="CL250" s="39"/>
      <c r="CM250" s="39"/>
      <c r="CN250" s="39"/>
      <c r="CO250" s="39"/>
      <c r="CP250" s="39"/>
      <c r="CQ250" s="39"/>
      <c r="CR250" s="39"/>
      <c r="CS250" s="39"/>
      <c r="CT250" s="39"/>
      <c r="CU250" s="39"/>
      <c r="CV250" s="39"/>
      <c r="CW250" s="39"/>
      <c r="CX250" s="39"/>
      <c r="CY250" s="39"/>
      <c r="CZ250" s="39"/>
      <c r="DA250" s="39"/>
      <c r="DB250" s="39"/>
      <c r="DC250" s="39"/>
      <c r="DD250" s="39"/>
      <c r="DE250" s="39"/>
      <c r="DF250" s="39"/>
      <c r="DG250" s="39"/>
      <c r="DH250" s="39"/>
      <c r="DI250" s="39"/>
      <c r="DJ250" s="39"/>
      <c r="DK250" s="39"/>
      <c r="DL250" s="39"/>
      <c r="DM250" s="39"/>
      <c r="DN250" s="39"/>
      <c r="DO250" s="39"/>
      <c r="DP250" s="39"/>
      <c r="DQ250" s="39"/>
    </row>
    <row r="251" spans="62:121">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c r="DK251" s="39"/>
      <c r="DL251" s="39"/>
      <c r="DM251" s="39"/>
      <c r="DN251" s="39"/>
      <c r="DO251" s="39"/>
      <c r="DP251" s="39"/>
      <c r="DQ251" s="39"/>
    </row>
    <row r="252" spans="62:121">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c r="DK252" s="39"/>
      <c r="DL252" s="39"/>
      <c r="DM252" s="39"/>
      <c r="DN252" s="39"/>
      <c r="DO252" s="39"/>
      <c r="DP252" s="39"/>
      <c r="DQ252" s="39"/>
    </row>
    <row r="253" spans="62:121">
      <c r="BJ253" s="39"/>
      <c r="BK253" s="39"/>
      <c r="BL253" s="39"/>
      <c r="BM253" s="39"/>
      <c r="BN253" s="39"/>
      <c r="BO253" s="39"/>
      <c r="BP253" s="39"/>
      <c r="BQ253" s="39"/>
      <c r="BR253" s="39"/>
      <c r="BS253" s="39"/>
      <c r="BT253" s="39"/>
      <c r="BU253" s="39"/>
      <c r="BV253" s="39"/>
      <c r="BW253" s="39"/>
      <c r="BX253" s="39"/>
      <c r="BY253" s="39"/>
      <c r="BZ253" s="39"/>
      <c r="CA253" s="39"/>
      <c r="CB253" s="39"/>
      <c r="CC253" s="39"/>
      <c r="CD253" s="39"/>
      <c r="CE253" s="39"/>
      <c r="CF253" s="39"/>
      <c r="CG253" s="39"/>
      <c r="CH253" s="39"/>
      <c r="CI253" s="39"/>
      <c r="CJ253" s="39"/>
      <c r="CK253" s="39"/>
      <c r="CL253" s="39"/>
      <c r="CM253" s="39"/>
      <c r="CN253" s="39"/>
      <c r="CO253" s="39"/>
      <c r="CP253" s="39"/>
      <c r="CQ253" s="39"/>
      <c r="CR253" s="39"/>
      <c r="CS253" s="39"/>
      <c r="CT253" s="39"/>
      <c r="CU253" s="39"/>
      <c r="CV253" s="39"/>
      <c r="CW253" s="39"/>
      <c r="CX253" s="39"/>
      <c r="CY253" s="39"/>
      <c r="CZ253" s="39"/>
      <c r="DA253" s="39"/>
      <c r="DB253" s="39"/>
      <c r="DC253" s="39"/>
      <c r="DD253" s="39"/>
      <c r="DE253" s="39"/>
      <c r="DF253" s="39"/>
      <c r="DG253" s="39"/>
      <c r="DH253" s="39"/>
      <c r="DI253" s="39"/>
      <c r="DJ253" s="39"/>
      <c r="DK253" s="39"/>
      <c r="DL253" s="39"/>
      <c r="DM253" s="39"/>
      <c r="DN253" s="39"/>
      <c r="DO253" s="39"/>
      <c r="DP253" s="39"/>
      <c r="DQ253" s="39"/>
    </row>
    <row r="254" spans="62:121">
      <c r="BJ254" s="39"/>
      <c r="BK254" s="39"/>
      <c r="BL254" s="39"/>
      <c r="BM254" s="39"/>
      <c r="BN254" s="39"/>
      <c r="BO254" s="39"/>
      <c r="BP254" s="39"/>
      <c r="BQ254" s="39"/>
      <c r="BR254" s="39"/>
      <c r="BS254" s="39"/>
      <c r="BT254" s="39"/>
      <c r="BU254" s="39"/>
      <c r="BV254" s="39"/>
      <c r="BW254" s="39"/>
      <c r="BX254" s="39"/>
      <c r="BY254" s="39"/>
      <c r="BZ254" s="39"/>
      <c r="CA254" s="39"/>
      <c r="CB254" s="39"/>
      <c r="CC254" s="39"/>
      <c r="CD254" s="39"/>
      <c r="CE254" s="39"/>
      <c r="CF254" s="39"/>
      <c r="CG254" s="39"/>
      <c r="CH254" s="39"/>
      <c r="CI254" s="39"/>
      <c r="CJ254" s="39"/>
      <c r="CK254" s="39"/>
      <c r="CL254" s="39"/>
      <c r="CM254" s="39"/>
      <c r="CN254" s="39"/>
      <c r="CO254" s="39"/>
      <c r="CP254" s="39"/>
      <c r="CQ254" s="39"/>
      <c r="CR254" s="39"/>
      <c r="CS254" s="39"/>
      <c r="CT254" s="39"/>
      <c r="CU254" s="39"/>
      <c r="CV254" s="39"/>
      <c r="CW254" s="39"/>
      <c r="CX254" s="39"/>
      <c r="CY254" s="39"/>
      <c r="CZ254" s="39"/>
      <c r="DA254" s="39"/>
      <c r="DB254" s="39"/>
      <c r="DC254" s="39"/>
      <c r="DD254" s="39"/>
      <c r="DE254" s="39"/>
      <c r="DF254" s="39"/>
      <c r="DG254" s="39"/>
      <c r="DH254" s="39"/>
      <c r="DI254" s="39"/>
      <c r="DJ254" s="39"/>
      <c r="DK254" s="39"/>
      <c r="DL254" s="39"/>
      <c r="DM254" s="39"/>
      <c r="DN254" s="39"/>
      <c r="DO254" s="39"/>
      <c r="DP254" s="39"/>
      <c r="DQ254" s="39"/>
    </row>
    <row r="255" spans="62:121">
      <c r="BJ255" s="39"/>
      <c r="BK255" s="39"/>
      <c r="BL255" s="39"/>
      <c r="BM255" s="39"/>
      <c r="BN255" s="39"/>
      <c r="BO255" s="39"/>
      <c r="BP255" s="39"/>
      <c r="BQ255" s="39"/>
      <c r="BR255" s="39"/>
      <c r="BS255" s="39"/>
      <c r="BT255" s="39"/>
      <c r="BU255" s="39"/>
      <c r="BV255" s="39"/>
      <c r="BW255" s="39"/>
      <c r="BX255" s="39"/>
      <c r="BY255" s="39"/>
      <c r="BZ255" s="39"/>
      <c r="CA255" s="39"/>
      <c r="CB255" s="39"/>
      <c r="CC255" s="39"/>
      <c r="CD255" s="39"/>
      <c r="CE255" s="39"/>
      <c r="CF255" s="39"/>
      <c r="CG255" s="39"/>
      <c r="CH255" s="39"/>
      <c r="CI255" s="39"/>
      <c r="CJ255" s="39"/>
      <c r="CK255" s="39"/>
      <c r="CL255" s="39"/>
      <c r="CM255" s="39"/>
      <c r="CN255" s="39"/>
      <c r="CO255" s="39"/>
      <c r="CP255" s="39"/>
      <c r="CQ255" s="39"/>
      <c r="CR255" s="39"/>
      <c r="CS255" s="39"/>
      <c r="CT255" s="39"/>
      <c r="CU255" s="39"/>
      <c r="CV255" s="39"/>
      <c r="CW255" s="39"/>
      <c r="CX255" s="39"/>
      <c r="CY255" s="39"/>
      <c r="CZ255" s="39"/>
      <c r="DA255" s="39"/>
      <c r="DB255" s="39"/>
      <c r="DC255" s="39"/>
      <c r="DD255" s="39"/>
      <c r="DE255" s="39"/>
      <c r="DF255" s="39"/>
      <c r="DG255" s="39"/>
      <c r="DH255" s="39"/>
      <c r="DI255" s="39"/>
      <c r="DJ255" s="39"/>
      <c r="DK255" s="39"/>
      <c r="DL255" s="39"/>
      <c r="DM255" s="39"/>
      <c r="DN255" s="39"/>
      <c r="DO255" s="39"/>
      <c r="DP255" s="39"/>
      <c r="DQ255" s="39"/>
    </row>
    <row r="256" spans="62:121">
      <c r="BJ256" s="39"/>
      <c r="BK256" s="39"/>
      <c r="BL256" s="39"/>
      <c r="BM256" s="39"/>
      <c r="BN256" s="39"/>
      <c r="BO256" s="39"/>
      <c r="BP256" s="39"/>
      <c r="BQ256" s="39"/>
      <c r="BR256" s="39"/>
      <c r="BS256" s="39"/>
      <c r="BT256" s="39"/>
      <c r="BU256" s="39"/>
      <c r="BV256" s="39"/>
      <c r="BW256" s="39"/>
      <c r="BX256" s="39"/>
      <c r="BY256" s="39"/>
      <c r="BZ256" s="39"/>
      <c r="CA256" s="39"/>
      <c r="CB256" s="39"/>
      <c r="CC256" s="39"/>
      <c r="CD256" s="39"/>
      <c r="CE256" s="39"/>
      <c r="CF256" s="39"/>
      <c r="CG256" s="39"/>
      <c r="CH256" s="39"/>
      <c r="CI256" s="39"/>
      <c r="CJ256" s="39"/>
      <c r="CK256" s="39"/>
      <c r="CL256" s="39"/>
      <c r="CM256" s="39"/>
      <c r="CN256" s="39"/>
      <c r="CO256" s="39"/>
      <c r="CP256" s="39"/>
      <c r="CQ256" s="39"/>
      <c r="CR256" s="39"/>
      <c r="CS256" s="39"/>
      <c r="CT256" s="39"/>
      <c r="CU256" s="39"/>
      <c r="CV256" s="39"/>
      <c r="CW256" s="39"/>
      <c r="CX256" s="39"/>
      <c r="CY256" s="39"/>
      <c r="CZ256" s="39"/>
      <c r="DA256" s="39"/>
      <c r="DB256" s="39"/>
      <c r="DC256" s="39"/>
      <c r="DD256" s="39"/>
      <c r="DE256" s="39"/>
      <c r="DF256" s="39"/>
      <c r="DG256" s="39"/>
      <c r="DH256" s="39"/>
      <c r="DI256" s="39"/>
      <c r="DJ256" s="39"/>
      <c r="DK256" s="39"/>
      <c r="DL256" s="39"/>
      <c r="DM256" s="39"/>
      <c r="DN256" s="39"/>
      <c r="DO256" s="39"/>
      <c r="DP256" s="39"/>
      <c r="DQ256" s="39"/>
    </row>
    <row r="257" spans="62:121">
      <c r="BJ257" s="39"/>
      <c r="BK257" s="39"/>
      <c r="BL257" s="39"/>
      <c r="BM257" s="39"/>
      <c r="BN257" s="39"/>
      <c r="BO257" s="39"/>
      <c r="BP257" s="39"/>
      <c r="BQ257" s="39"/>
      <c r="BR257" s="39"/>
      <c r="BS257" s="39"/>
      <c r="BT257" s="39"/>
      <c r="BU257" s="39"/>
      <c r="BV257" s="39"/>
      <c r="BW257" s="39"/>
      <c r="BX257" s="39"/>
      <c r="BY257" s="39"/>
      <c r="BZ257" s="39"/>
      <c r="CA257" s="39"/>
      <c r="CB257" s="39"/>
      <c r="CC257" s="39"/>
      <c r="CD257" s="39"/>
      <c r="CE257" s="39"/>
      <c r="CF257" s="39"/>
      <c r="CG257" s="39"/>
      <c r="CH257" s="39"/>
      <c r="CI257" s="39"/>
      <c r="CJ257" s="39"/>
      <c r="CK257" s="39"/>
      <c r="CL257" s="39"/>
      <c r="CM257" s="39"/>
      <c r="CN257" s="39"/>
      <c r="CO257" s="39"/>
      <c r="CP257" s="39"/>
      <c r="CQ257" s="39"/>
      <c r="CR257" s="39"/>
      <c r="CS257" s="39"/>
      <c r="CT257" s="39"/>
      <c r="CU257" s="39"/>
      <c r="CV257" s="39"/>
      <c r="CW257" s="39"/>
      <c r="CX257" s="39"/>
      <c r="CY257" s="39"/>
      <c r="CZ257" s="39"/>
      <c r="DA257" s="39"/>
      <c r="DB257" s="39"/>
      <c r="DC257" s="39"/>
      <c r="DD257" s="39"/>
      <c r="DE257" s="39"/>
      <c r="DF257" s="39"/>
      <c r="DG257" s="39"/>
      <c r="DH257" s="39"/>
      <c r="DI257" s="39"/>
      <c r="DJ257" s="39"/>
      <c r="DK257" s="39"/>
      <c r="DL257" s="39"/>
      <c r="DM257" s="39"/>
      <c r="DN257" s="39"/>
      <c r="DO257" s="39"/>
      <c r="DP257" s="39"/>
      <c r="DQ257" s="39"/>
    </row>
    <row r="258" spans="62:121">
      <c r="BJ258" s="39"/>
      <c r="BK258" s="39"/>
      <c r="BL258" s="39"/>
      <c r="BM258" s="39"/>
      <c r="BN258" s="39"/>
      <c r="BO258" s="39"/>
      <c r="BP258" s="39"/>
      <c r="BQ258" s="39"/>
      <c r="BR258" s="39"/>
      <c r="BS258" s="39"/>
      <c r="BT258" s="39"/>
      <c r="BU258" s="39"/>
      <c r="BV258" s="39"/>
      <c r="BW258" s="39"/>
      <c r="BX258" s="39"/>
      <c r="BY258" s="39"/>
      <c r="BZ258" s="39"/>
      <c r="CA258" s="39"/>
      <c r="CB258" s="39"/>
      <c r="CC258" s="39"/>
      <c r="CD258" s="39"/>
      <c r="CE258" s="39"/>
      <c r="CF258" s="39"/>
      <c r="CG258" s="39"/>
      <c r="CH258" s="39"/>
      <c r="CI258" s="39"/>
      <c r="CJ258" s="39"/>
      <c r="CK258" s="39"/>
      <c r="CL258" s="39"/>
      <c r="CM258" s="39"/>
      <c r="CN258" s="39"/>
      <c r="CO258" s="39"/>
      <c r="CP258" s="39"/>
      <c r="CQ258" s="39"/>
      <c r="CR258" s="39"/>
      <c r="CS258" s="39"/>
      <c r="CT258" s="39"/>
      <c r="CU258" s="39"/>
      <c r="CV258" s="39"/>
      <c r="CW258" s="39"/>
      <c r="CX258" s="39"/>
      <c r="CY258" s="39"/>
      <c r="CZ258" s="39"/>
      <c r="DA258" s="39"/>
      <c r="DB258" s="39"/>
      <c r="DC258" s="39"/>
      <c r="DD258" s="39"/>
      <c r="DE258" s="39"/>
      <c r="DF258" s="39"/>
      <c r="DG258" s="39"/>
      <c r="DH258" s="39"/>
      <c r="DI258" s="39"/>
      <c r="DJ258" s="39"/>
      <c r="DK258" s="39"/>
      <c r="DL258" s="39"/>
      <c r="DM258" s="39"/>
      <c r="DN258" s="39"/>
      <c r="DO258" s="39"/>
      <c r="DP258" s="39"/>
      <c r="DQ258" s="39"/>
    </row>
    <row r="259" spans="62:121">
      <c r="BJ259" s="39"/>
      <c r="BK259" s="39"/>
      <c r="BL259" s="39"/>
      <c r="BM259" s="39"/>
      <c r="BN259" s="39"/>
      <c r="BO259" s="39"/>
      <c r="BP259" s="39"/>
      <c r="BQ259" s="39"/>
      <c r="BR259" s="39"/>
      <c r="BS259" s="39"/>
      <c r="BT259" s="39"/>
      <c r="BU259" s="39"/>
      <c r="BV259" s="39"/>
      <c r="BW259" s="39"/>
      <c r="BX259" s="39"/>
      <c r="BY259" s="39"/>
      <c r="BZ259" s="39"/>
      <c r="CA259" s="39"/>
      <c r="CB259" s="39"/>
      <c r="CC259" s="39"/>
      <c r="CD259" s="39"/>
      <c r="CE259" s="39"/>
      <c r="CF259" s="39"/>
      <c r="CG259" s="39"/>
      <c r="CH259" s="39"/>
      <c r="CI259" s="39"/>
      <c r="CJ259" s="39"/>
      <c r="CK259" s="39"/>
      <c r="CL259" s="39"/>
      <c r="CM259" s="39"/>
      <c r="CN259" s="39"/>
      <c r="CO259" s="39"/>
      <c r="CP259" s="39"/>
      <c r="CQ259" s="39"/>
      <c r="CR259" s="39"/>
      <c r="CS259" s="39"/>
      <c r="CT259" s="39"/>
      <c r="CU259" s="39"/>
      <c r="CV259" s="39"/>
      <c r="CW259" s="39"/>
      <c r="CX259" s="39"/>
      <c r="CY259" s="39"/>
      <c r="CZ259" s="39"/>
      <c r="DA259" s="39"/>
      <c r="DB259" s="39"/>
      <c r="DC259" s="39"/>
      <c r="DD259" s="39"/>
      <c r="DE259" s="39"/>
      <c r="DF259" s="39"/>
      <c r="DG259" s="39"/>
      <c r="DH259" s="39"/>
      <c r="DI259" s="39"/>
      <c r="DJ259" s="39"/>
      <c r="DK259" s="39"/>
      <c r="DL259" s="39"/>
      <c r="DM259" s="39"/>
      <c r="DN259" s="39"/>
      <c r="DO259" s="39"/>
      <c r="DP259" s="39"/>
      <c r="DQ259" s="39"/>
    </row>
    <row r="260" spans="62:121">
      <c r="BJ260" s="39"/>
      <c r="BK260" s="39"/>
      <c r="BL260" s="39"/>
      <c r="BM260" s="39"/>
      <c r="BN260" s="39"/>
      <c r="BO260" s="39"/>
      <c r="BP260" s="39"/>
      <c r="BQ260" s="39"/>
      <c r="BR260" s="39"/>
      <c r="BS260" s="39"/>
      <c r="BT260" s="39"/>
      <c r="BU260" s="39"/>
      <c r="BV260" s="39"/>
      <c r="BW260" s="39"/>
      <c r="BX260" s="39"/>
      <c r="BY260" s="39"/>
      <c r="BZ260" s="39"/>
      <c r="CA260" s="39"/>
      <c r="CB260" s="39"/>
      <c r="CC260" s="39"/>
      <c r="CD260" s="39"/>
      <c r="CE260" s="39"/>
      <c r="CF260" s="39"/>
      <c r="CG260" s="39"/>
      <c r="CH260" s="39"/>
      <c r="CI260" s="39"/>
      <c r="CJ260" s="39"/>
      <c r="CK260" s="39"/>
      <c r="CL260" s="39"/>
      <c r="CM260" s="39"/>
      <c r="CN260" s="39"/>
      <c r="CO260" s="39"/>
      <c r="CP260" s="39"/>
      <c r="CQ260" s="39"/>
      <c r="CR260" s="39"/>
      <c r="CS260" s="39"/>
      <c r="CT260" s="39"/>
      <c r="CU260" s="39"/>
      <c r="CV260" s="39"/>
      <c r="CW260" s="39"/>
      <c r="CX260" s="39"/>
      <c r="CY260" s="39"/>
      <c r="CZ260" s="39"/>
      <c r="DA260" s="39"/>
      <c r="DB260" s="39"/>
      <c r="DC260" s="39"/>
      <c r="DD260" s="39"/>
      <c r="DE260" s="39"/>
      <c r="DF260" s="39"/>
      <c r="DG260" s="39"/>
      <c r="DH260" s="39"/>
      <c r="DI260" s="39"/>
      <c r="DJ260" s="39"/>
      <c r="DK260" s="39"/>
      <c r="DL260" s="39"/>
      <c r="DM260" s="39"/>
      <c r="DN260" s="39"/>
      <c r="DO260" s="39"/>
      <c r="DP260" s="39"/>
      <c r="DQ260" s="39"/>
    </row>
    <row r="261" spans="62:121">
      <c r="BJ261" s="39"/>
      <c r="BK261" s="39"/>
      <c r="BL261" s="39"/>
      <c r="BM261" s="39"/>
      <c r="BN261" s="39"/>
      <c r="BO261" s="39"/>
      <c r="BP261" s="39"/>
      <c r="BQ261" s="39"/>
      <c r="BR261" s="39"/>
      <c r="BS261" s="39"/>
      <c r="BT261" s="39"/>
      <c r="BU261" s="39"/>
      <c r="BV261" s="39"/>
      <c r="BW261" s="39"/>
      <c r="BX261" s="39"/>
      <c r="BY261" s="39"/>
      <c r="BZ261" s="39"/>
      <c r="CA261" s="39"/>
      <c r="CB261" s="39"/>
      <c r="CC261" s="39"/>
      <c r="CD261" s="39"/>
      <c r="CE261" s="39"/>
      <c r="CF261" s="39"/>
      <c r="CG261" s="39"/>
      <c r="CH261" s="39"/>
      <c r="CI261" s="39"/>
      <c r="CJ261" s="39"/>
      <c r="CK261" s="39"/>
      <c r="CL261" s="39"/>
      <c r="CM261" s="39"/>
      <c r="CN261" s="39"/>
      <c r="CO261" s="39"/>
      <c r="CP261" s="39"/>
      <c r="CQ261" s="39"/>
      <c r="CR261" s="39"/>
      <c r="CS261" s="39"/>
      <c r="CT261" s="39"/>
      <c r="CU261" s="39"/>
      <c r="CV261" s="39"/>
      <c r="CW261" s="39"/>
      <c r="CX261" s="39"/>
      <c r="CY261" s="39"/>
      <c r="CZ261" s="39"/>
      <c r="DA261" s="39"/>
      <c r="DB261" s="39"/>
      <c r="DC261" s="39"/>
      <c r="DD261" s="39"/>
      <c r="DE261" s="39"/>
      <c r="DF261" s="39"/>
      <c r="DG261" s="39"/>
      <c r="DH261" s="39"/>
      <c r="DI261" s="39"/>
      <c r="DJ261" s="39"/>
      <c r="DK261" s="39"/>
      <c r="DL261" s="39"/>
      <c r="DM261" s="39"/>
      <c r="DN261" s="39"/>
      <c r="DO261" s="39"/>
      <c r="DP261" s="39"/>
      <c r="DQ261" s="39"/>
    </row>
    <row r="262" spans="62:121">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c r="DK262" s="39"/>
      <c r="DL262" s="39"/>
      <c r="DM262" s="39"/>
      <c r="DN262" s="39"/>
      <c r="DO262" s="39"/>
      <c r="DP262" s="39"/>
      <c r="DQ262" s="39"/>
    </row>
    <row r="263" spans="62:121">
      <c r="BJ263" s="39"/>
      <c r="BK263" s="39"/>
      <c r="BL263" s="39"/>
      <c r="BM263" s="39"/>
      <c r="BN263" s="39"/>
      <c r="BO263" s="39"/>
      <c r="BP263" s="39"/>
      <c r="BQ263" s="39"/>
      <c r="BR263" s="39"/>
      <c r="BS263" s="39"/>
      <c r="BT263" s="39"/>
      <c r="BU263" s="39"/>
      <c r="BV263" s="39"/>
      <c r="BW263" s="39"/>
      <c r="BX263" s="39"/>
      <c r="BY263" s="39"/>
      <c r="BZ263" s="39"/>
      <c r="CA263" s="39"/>
      <c r="CB263" s="39"/>
      <c r="CC263" s="39"/>
      <c r="CD263" s="39"/>
      <c r="CE263" s="39"/>
      <c r="CF263" s="39"/>
      <c r="CG263" s="39"/>
      <c r="CH263" s="39"/>
      <c r="CI263" s="39"/>
      <c r="CJ263" s="39"/>
      <c r="CK263" s="39"/>
      <c r="CL263" s="39"/>
      <c r="CM263" s="39"/>
      <c r="CN263" s="39"/>
      <c r="CO263" s="39"/>
      <c r="CP263" s="39"/>
      <c r="CQ263" s="39"/>
      <c r="CR263" s="39"/>
      <c r="CS263" s="39"/>
      <c r="CT263" s="39"/>
      <c r="CU263" s="39"/>
      <c r="CV263" s="39"/>
      <c r="CW263" s="39"/>
      <c r="CX263" s="39"/>
      <c r="CY263" s="39"/>
      <c r="CZ263" s="39"/>
      <c r="DA263" s="39"/>
      <c r="DB263" s="39"/>
      <c r="DC263" s="39"/>
      <c r="DD263" s="39"/>
      <c r="DE263" s="39"/>
      <c r="DF263" s="39"/>
      <c r="DG263" s="39"/>
      <c r="DH263" s="39"/>
      <c r="DI263" s="39"/>
      <c r="DJ263" s="39"/>
      <c r="DK263" s="39"/>
      <c r="DL263" s="39"/>
      <c r="DM263" s="39"/>
      <c r="DN263" s="39"/>
      <c r="DO263" s="39"/>
      <c r="DP263" s="39"/>
      <c r="DQ263" s="39"/>
    </row>
    <row r="264" spans="62:121">
      <c r="BJ264" s="39"/>
      <c r="BK264" s="39"/>
      <c r="BL264" s="39"/>
      <c r="BM264" s="39"/>
      <c r="BN264" s="39"/>
      <c r="BO264" s="39"/>
      <c r="BP264" s="39"/>
      <c r="BQ264" s="39"/>
      <c r="BR264" s="39"/>
      <c r="BS264" s="39"/>
      <c r="BT264" s="39"/>
      <c r="BU264" s="39"/>
      <c r="BV264" s="39"/>
      <c r="BW264" s="39"/>
      <c r="BX264" s="39"/>
      <c r="BY264" s="39"/>
      <c r="BZ264" s="39"/>
      <c r="CA264" s="39"/>
      <c r="CB264" s="39"/>
      <c r="CC264" s="39"/>
      <c r="CD264" s="39"/>
      <c r="CE264" s="39"/>
      <c r="CF264" s="39"/>
      <c r="CG264" s="39"/>
      <c r="CH264" s="39"/>
      <c r="CI264" s="39"/>
      <c r="CJ264" s="39"/>
      <c r="CK264" s="39"/>
      <c r="CL264" s="39"/>
      <c r="CM264" s="39"/>
      <c r="CN264" s="39"/>
      <c r="CO264" s="39"/>
      <c r="CP264" s="39"/>
      <c r="CQ264" s="39"/>
      <c r="CR264" s="39"/>
      <c r="CS264" s="39"/>
      <c r="CT264" s="39"/>
      <c r="CU264" s="39"/>
      <c r="CV264" s="39"/>
      <c r="CW264" s="39"/>
      <c r="CX264" s="39"/>
      <c r="CY264" s="39"/>
      <c r="CZ264" s="39"/>
      <c r="DA264" s="39"/>
      <c r="DB264" s="39"/>
      <c r="DC264" s="39"/>
      <c r="DD264" s="39"/>
      <c r="DE264" s="39"/>
      <c r="DF264" s="39"/>
      <c r="DG264" s="39"/>
      <c r="DH264" s="39"/>
      <c r="DI264" s="39"/>
      <c r="DJ264" s="39"/>
      <c r="DK264" s="39"/>
      <c r="DL264" s="39"/>
      <c r="DM264" s="39"/>
      <c r="DN264" s="39"/>
      <c r="DO264" s="39"/>
      <c r="DP264" s="39"/>
      <c r="DQ264" s="39"/>
    </row>
    <row r="265" spans="62:121">
      <c r="BJ265" s="39"/>
      <c r="BK265" s="39"/>
      <c r="BL265" s="39"/>
      <c r="BM265" s="39"/>
      <c r="BN265" s="39"/>
      <c r="BO265" s="39"/>
      <c r="BP265" s="39"/>
      <c r="BQ265" s="39"/>
      <c r="BR265" s="39"/>
      <c r="BS265" s="39"/>
      <c r="BT265" s="39"/>
      <c r="BU265" s="39"/>
      <c r="BV265" s="39"/>
      <c r="BW265" s="39"/>
      <c r="BX265" s="39"/>
      <c r="BY265" s="39"/>
      <c r="BZ265" s="39"/>
      <c r="CA265" s="39"/>
      <c r="CB265" s="39"/>
      <c r="CC265" s="39"/>
      <c r="CD265" s="39"/>
      <c r="CE265" s="39"/>
      <c r="CF265" s="39"/>
      <c r="CG265" s="39"/>
      <c r="CH265" s="39"/>
      <c r="CI265" s="39"/>
      <c r="CJ265" s="39"/>
      <c r="CK265" s="39"/>
      <c r="CL265" s="39"/>
      <c r="CM265" s="39"/>
      <c r="CN265" s="39"/>
      <c r="CO265" s="39"/>
      <c r="CP265" s="39"/>
      <c r="CQ265" s="39"/>
      <c r="CR265" s="39"/>
      <c r="CS265" s="39"/>
      <c r="CT265" s="39"/>
      <c r="CU265" s="39"/>
      <c r="CV265" s="39"/>
      <c r="CW265" s="39"/>
      <c r="CX265" s="39"/>
      <c r="CY265" s="39"/>
      <c r="CZ265" s="39"/>
      <c r="DA265" s="39"/>
      <c r="DB265" s="39"/>
      <c r="DC265" s="39"/>
      <c r="DD265" s="39"/>
      <c r="DE265" s="39"/>
      <c r="DF265" s="39"/>
      <c r="DG265" s="39"/>
      <c r="DH265" s="39"/>
      <c r="DI265" s="39"/>
      <c r="DJ265" s="39"/>
      <c r="DK265" s="39"/>
      <c r="DL265" s="39"/>
      <c r="DM265" s="39"/>
      <c r="DN265" s="39"/>
      <c r="DO265" s="39"/>
      <c r="DP265" s="39"/>
      <c r="DQ265" s="39"/>
    </row>
    <row r="266" spans="62:121">
      <c r="BJ266" s="39"/>
      <c r="BK266" s="39"/>
      <c r="BL266" s="39"/>
      <c r="BM266" s="39"/>
      <c r="BN266" s="39"/>
      <c r="BO266" s="39"/>
      <c r="BP266" s="39"/>
      <c r="BQ266" s="39"/>
      <c r="BR266" s="39"/>
      <c r="BS266" s="39"/>
      <c r="BT266" s="39"/>
      <c r="BU266" s="39"/>
      <c r="BV266" s="39"/>
      <c r="BW266" s="39"/>
      <c r="BX266" s="39"/>
      <c r="BY266" s="39"/>
      <c r="BZ266" s="39"/>
      <c r="CA266" s="39"/>
      <c r="CB266" s="39"/>
      <c r="CC266" s="39"/>
      <c r="CD266" s="39"/>
      <c r="CE266" s="39"/>
      <c r="CF266" s="39"/>
      <c r="CG266" s="39"/>
      <c r="CH266" s="39"/>
      <c r="CI266" s="39"/>
      <c r="CJ266" s="39"/>
      <c r="CK266" s="39"/>
      <c r="CL266" s="39"/>
      <c r="CM266" s="39"/>
      <c r="CN266" s="39"/>
      <c r="CO266" s="39"/>
      <c r="CP266" s="39"/>
      <c r="CQ266" s="39"/>
      <c r="CR266" s="39"/>
      <c r="CS266" s="39"/>
      <c r="CT266" s="39"/>
      <c r="CU266" s="39"/>
      <c r="CV266" s="39"/>
      <c r="CW266" s="39"/>
      <c r="CX266" s="39"/>
      <c r="CY266" s="39"/>
      <c r="CZ266" s="39"/>
      <c r="DA266" s="39"/>
      <c r="DB266" s="39"/>
      <c r="DC266" s="39"/>
      <c r="DD266" s="39"/>
      <c r="DE266" s="39"/>
      <c r="DF266" s="39"/>
      <c r="DG266" s="39"/>
      <c r="DH266" s="39"/>
      <c r="DI266" s="39"/>
      <c r="DJ266" s="39"/>
      <c r="DK266" s="39"/>
      <c r="DL266" s="39"/>
      <c r="DM266" s="39"/>
      <c r="DN266" s="39"/>
      <c r="DO266" s="39"/>
      <c r="DP266" s="39"/>
      <c r="DQ266" s="39"/>
    </row>
    <row r="267" spans="62:121">
      <c r="BJ267" s="39"/>
      <c r="BK267" s="39"/>
      <c r="BL267" s="39"/>
      <c r="BM267" s="39"/>
      <c r="BN267" s="39"/>
      <c r="BO267" s="39"/>
      <c r="BP267" s="39"/>
      <c r="BQ267" s="39"/>
      <c r="BR267" s="39"/>
      <c r="BS267" s="39"/>
      <c r="BT267" s="39"/>
      <c r="BU267" s="39"/>
      <c r="BV267" s="39"/>
      <c r="BW267" s="39"/>
      <c r="BX267" s="39"/>
      <c r="BY267" s="39"/>
      <c r="BZ267" s="39"/>
      <c r="CA267" s="39"/>
      <c r="CB267" s="39"/>
      <c r="CC267" s="39"/>
      <c r="CD267" s="39"/>
      <c r="CE267" s="39"/>
      <c r="CF267" s="39"/>
      <c r="CG267" s="39"/>
      <c r="CH267" s="39"/>
      <c r="CI267" s="39"/>
      <c r="CJ267" s="39"/>
      <c r="CK267" s="39"/>
      <c r="CL267" s="39"/>
      <c r="CM267" s="39"/>
      <c r="CN267" s="39"/>
      <c r="CO267" s="39"/>
      <c r="CP267" s="39"/>
      <c r="CQ267" s="39"/>
      <c r="CR267" s="39"/>
      <c r="CS267" s="39"/>
      <c r="CT267" s="39"/>
      <c r="CU267" s="39"/>
      <c r="CV267" s="39"/>
      <c r="CW267" s="39"/>
      <c r="CX267" s="39"/>
      <c r="CY267" s="39"/>
      <c r="CZ267" s="39"/>
      <c r="DA267" s="39"/>
      <c r="DB267" s="39"/>
      <c r="DC267" s="39"/>
      <c r="DD267" s="39"/>
      <c r="DE267" s="39"/>
      <c r="DF267" s="39"/>
      <c r="DG267" s="39"/>
      <c r="DH267" s="39"/>
      <c r="DI267" s="39"/>
      <c r="DJ267" s="39"/>
      <c r="DK267" s="39"/>
      <c r="DL267" s="39"/>
      <c r="DM267" s="39"/>
      <c r="DN267" s="39"/>
      <c r="DO267" s="39"/>
      <c r="DP267" s="39"/>
      <c r="DQ267" s="39"/>
    </row>
    <row r="268" spans="62:121">
      <c r="BJ268" s="39"/>
      <c r="BK268" s="39"/>
      <c r="BL268" s="39"/>
      <c r="BM268" s="39"/>
      <c r="BN268" s="39"/>
      <c r="BO268" s="39"/>
      <c r="BP268" s="39"/>
      <c r="BQ268" s="39"/>
      <c r="BR268" s="39"/>
      <c r="BS268" s="39"/>
      <c r="BT268" s="39"/>
      <c r="BU268" s="39"/>
      <c r="BV268" s="39"/>
      <c r="BW268" s="39"/>
      <c r="BX268" s="39"/>
      <c r="BY268" s="39"/>
      <c r="BZ268" s="39"/>
      <c r="CA268" s="39"/>
      <c r="CB268" s="39"/>
      <c r="CC268" s="39"/>
      <c r="CD268" s="39"/>
      <c r="CE268" s="39"/>
      <c r="CF268" s="39"/>
      <c r="CG268" s="39"/>
      <c r="CH268" s="39"/>
      <c r="CI268" s="39"/>
      <c r="CJ268" s="39"/>
      <c r="CK268" s="39"/>
      <c r="CL268" s="39"/>
      <c r="CM268" s="39"/>
      <c r="CN268" s="39"/>
      <c r="CO268" s="39"/>
      <c r="CP268" s="39"/>
      <c r="CQ268" s="39"/>
      <c r="CR268" s="39"/>
      <c r="CS268" s="39"/>
      <c r="CT268" s="39"/>
      <c r="CU268" s="39"/>
      <c r="CV268" s="39"/>
      <c r="CW268" s="39"/>
      <c r="CX268" s="39"/>
      <c r="CY268" s="39"/>
      <c r="CZ268" s="39"/>
      <c r="DA268" s="39"/>
      <c r="DB268" s="39"/>
      <c r="DC268" s="39"/>
      <c r="DD268" s="39"/>
      <c r="DE268" s="39"/>
      <c r="DF268" s="39"/>
      <c r="DG268" s="39"/>
      <c r="DH268" s="39"/>
      <c r="DI268" s="39"/>
      <c r="DJ268" s="39"/>
      <c r="DK268" s="39"/>
      <c r="DL268" s="39"/>
      <c r="DM268" s="39"/>
      <c r="DN268" s="39"/>
      <c r="DO268" s="39"/>
      <c r="DP268" s="39"/>
      <c r="DQ268" s="39"/>
    </row>
    <row r="269" spans="62:121">
      <c r="BJ269" s="39"/>
      <c r="BK269" s="39"/>
      <c r="BL269" s="39"/>
      <c r="BM269" s="39"/>
      <c r="BN269" s="39"/>
      <c r="BO269" s="39"/>
      <c r="BP269" s="39"/>
      <c r="BQ269" s="39"/>
      <c r="BR269" s="39"/>
      <c r="BS269" s="39"/>
      <c r="BT269" s="39"/>
      <c r="BU269" s="39"/>
      <c r="BV269" s="39"/>
      <c r="BW269" s="39"/>
      <c r="BX269" s="39"/>
      <c r="BY269" s="39"/>
      <c r="BZ269" s="39"/>
      <c r="CA269" s="39"/>
      <c r="CB269" s="39"/>
      <c r="CC269" s="39"/>
      <c r="CD269" s="39"/>
      <c r="CE269" s="39"/>
      <c r="CF269" s="39"/>
      <c r="CG269" s="39"/>
      <c r="CH269" s="39"/>
      <c r="CI269" s="39"/>
      <c r="CJ269" s="39"/>
      <c r="CK269" s="39"/>
      <c r="CL269" s="39"/>
      <c r="CM269" s="39"/>
      <c r="CN269" s="39"/>
      <c r="CO269" s="39"/>
      <c r="CP269" s="39"/>
      <c r="CQ269" s="39"/>
      <c r="CR269" s="39"/>
      <c r="CS269" s="39"/>
      <c r="CT269" s="39"/>
      <c r="CU269" s="39"/>
      <c r="CV269" s="39"/>
      <c r="CW269" s="39"/>
      <c r="CX269" s="39"/>
      <c r="CY269" s="39"/>
      <c r="CZ269" s="39"/>
      <c r="DA269" s="39"/>
      <c r="DB269" s="39"/>
      <c r="DC269" s="39"/>
      <c r="DD269" s="39"/>
      <c r="DE269" s="39"/>
      <c r="DF269" s="39"/>
      <c r="DG269" s="39"/>
      <c r="DH269" s="39"/>
      <c r="DI269" s="39"/>
      <c r="DJ269" s="39"/>
      <c r="DK269" s="39"/>
      <c r="DL269" s="39"/>
      <c r="DM269" s="39"/>
      <c r="DN269" s="39"/>
      <c r="DO269" s="39"/>
      <c r="DP269" s="39"/>
      <c r="DQ269" s="39"/>
    </row>
    <row r="270" spans="62:121">
      <c r="BJ270" s="39"/>
      <c r="BK270" s="39"/>
      <c r="BL270" s="39"/>
      <c r="BM270" s="39"/>
      <c r="BN270" s="39"/>
      <c r="BO270" s="39"/>
      <c r="BP270" s="39"/>
      <c r="BQ270" s="39"/>
      <c r="BR270" s="39"/>
      <c r="BS270" s="39"/>
      <c r="BT270" s="39"/>
      <c r="BU270" s="39"/>
      <c r="BV270" s="39"/>
      <c r="BW270" s="39"/>
      <c r="BX270" s="39"/>
      <c r="BY270" s="39"/>
      <c r="BZ270" s="39"/>
      <c r="CA270" s="39"/>
      <c r="CB270" s="39"/>
      <c r="CC270" s="39"/>
      <c r="CD270" s="39"/>
      <c r="CE270" s="39"/>
      <c r="CF270" s="39"/>
      <c r="CG270" s="39"/>
      <c r="CH270" s="39"/>
      <c r="CI270" s="39"/>
      <c r="CJ270" s="39"/>
      <c r="CK270" s="39"/>
      <c r="CL270" s="39"/>
      <c r="CM270" s="39"/>
      <c r="CN270" s="39"/>
      <c r="CO270" s="39"/>
      <c r="CP270" s="39"/>
      <c r="CQ270" s="39"/>
      <c r="CR270" s="39"/>
      <c r="CS270" s="39"/>
      <c r="CT270" s="39"/>
      <c r="CU270" s="39"/>
      <c r="CV270" s="39"/>
      <c r="CW270" s="39"/>
      <c r="CX270" s="39"/>
      <c r="CY270" s="39"/>
      <c r="CZ270" s="39"/>
      <c r="DA270" s="39"/>
      <c r="DB270" s="39"/>
      <c r="DC270" s="39"/>
      <c r="DD270" s="39"/>
      <c r="DE270" s="39"/>
      <c r="DF270" s="39"/>
      <c r="DG270" s="39"/>
      <c r="DH270" s="39"/>
      <c r="DI270" s="39"/>
      <c r="DJ270" s="39"/>
      <c r="DK270" s="39"/>
      <c r="DL270" s="39"/>
      <c r="DM270" s="39"/>
      <c r="DN270" s="39"/>
      <c r="DO270" s="39"/>
      <c r="DP270" s="39"/>
      <c r="DQ270" s="39"/>
    </row>
    <row r="271" spans="62:121">
      <c r="BJ271" s="39"/>
      <c r="BK271" s="39"/>
      <c r="BL271" s="39"/>
      <c r="BM271" s="39"/>
      <c r="BN271" s="39"/>
      <c r="BO271" s="39"/>
      <c r="BP271" s="39"/>
      <c r="BQ271" s="39"/>
      <c r="BR271" s="39"/>
      <c r="BS271" s="39"/>
      <c r="BT271" s="39"/>
      <c r="BU271" s="39"/>
      <c r="BV271" s="39"/>
      <c r="BW271" s="39"/>
      <c r="BX271" s="39"/>
      <c r="BY271" s="39"/>
      <c r="BZ271" s="39"/>
      <c r="CA271" s="39"/>
      <c r="CB271" s="39"/>
      <c r="CC271" s="39"/>
      <c r="CD271" s="39"/>
      <c r="CE271" s="39"/>
      <c r="CF271" s="39"/>
      <c r="CG271" s="39"/>
      <c r="CH271" s="39"/>
      <c r="CI271" s="39"/>
      <c r="CJ271" s="39"/>
      <c r="CK271" s="39"/>
      <c r="CL271" s="39"/>
      <c r="CM271" s="39"/>
      <c r="CN271" s="39"/>
      <c r="CO271" s="39"/>
      <c r="CP271" s="39"/>
      <c r="CQ271" s="39"/>
      <c r="CR271" s="39"/>
      <c r="CS271" s="39"/>
      <c r="CT271" s="39"/>
      <c r="CU271" s="39"/>
      <c r="CV271" s="39"/>
      <c r="CW271" s="39"/>
      <c r="CX271" s="39"/>
      <c r="CY271" s="39"/>
      <c r="CZ271" s="39"/>
      <c r="DA271" s="39"/>
      <c r="DB271" s="39"/>
      <c r="DC271" s="39"/>
      <c r="DD271" s="39"/>
      <c r="DE271" s="39"/>
      <c r="DF271" s="39"/>
      <c r="DG271" s="39"/>
      <c r="DH271" s="39"/>
      <c r="DI271" s="39"/>
      <c r="DJ271" s="39"/>
      <c r="DK271" s="39"/>
      <c r="DL271" s="39"/>
      <c r="DM271" s="39"/>
      <c r="DN271" s="39"/>
      <c r="DO271" s="39"/>
      <c r="DP271" s="39"/>
      <c r="DQ271" s="39"/>
    </row>
    <row r="272" spans="62:121">
      <c r="BJ272" s="39"/>
      <c r="BK272" s="39"/>
      <c r="BL272" s="39"/>
      <c r="BM272" s="39"/>
      <c r="BN272" s="39"/>
      <c r="BO272" s="39"/>
      <c r="BP272" s="39"/>
      <c r="BQ272" s="39"/>
      <c r="BR272" s="39"/>
      <c r="BS272" s="39"/>
      <c r="BT272" s="39"/>
      <c r="BU272" s="39"/>
      <c r="BV272" s="39"/>
      <c r="BW272" s="39"/>
      <c r="BX272" s="39"/>
      <c r="BY272" s="39"/>
      <c r="BZ272" s="39"/>
      <c r="CA272" s="39"/>
      <c r="CB272" s="39"/>
      <c r="CC272" s="39"/>
      <c r="CD272" s="39"/>
      <c r="CE272" s="39"/>
      <c r="CF272" s="39"/>
      <c r="CG272" s="39"/>
      <c r="CH272" s="39"/>
      <c r="CI272" s="39"/>
      <c r="CJ272" s="39"/>
      <c r="CK272" s="39"/>
      <c r="CL272" s="39"/>
      <c r="CM272" s="39"/>
      <c r="CN272" s="39"/>
      <c r="CO272" s="39"/>
      <c r="CP272" s="39"/>
      <c r="CQ272" s="39"/>
      <c r="CR272" s="39"/>
      <c r="CS272" s="39"/>
      <c r="CT272" s="39"/>
      <c r="CU272" s="39"/>
      <c r="CV272" s="39"/>
      <c r="CW272" s="39"/>
      <c r="CX272" s="39"/>
      <c r="CY272" s="39"/>
      <c r="CZ272" s="39"/>
      <c r="DA272" s="39"/>
      <c r="DB272" s="39"/>
      <c r="DC272" s="39"/>
      <c r="DD272" s="39"/>
      <c r="DE272" s="39"/>
      <c r="DF272" s="39"/>
      <c r="DG272" s="39"/>
      <c r="DH272" s="39"/>
      <c r="DI272" s="39"/>
      <c r="DJ272" s="39"/>
      <c r="DK272" s="39"/>
      <c r="DL272" s="39"/>
      <c r="DM272" s="39"/>
      <c r="DN272" s="39"/>
      <c r="DO272" s="39"/>
      <c r="DP272" s="39"/>
      <c r="DQ272" s="39"/>
    </row>
    <row r="273" spans="62:121">
      <c r="BJ273" s="39"/>
      <c r="BK273" s="39"/>
      <c r="BL273" s="39"/>
      <c r="BM273" s="39"/>
      <c r="BN273" s="39"/>
      <c r="BO273" s="39"/>
      <c r="BP273" s="39"/>
      <c r="BQ273" s="39"/>
      <c r="BR273" s="39"/>
      <c r="BS273" s="39"/>
      <c r="BT273" s="39"/>
      <c r="BU273" s="39"/>
      <c r="BV273" s="39"/>
      <c r="BW273" s="39"/>
      <c r="BX273" s="39"/>
      <c r="BY273" s="39"/>
      <c r="BZ273" s="39"/>
      <c r="CA273" s="39"/>
      <c r="CB273" s="39"/>
      <c r="CC273" s="39"/>
      <c r="CD273" s="39"/>
      <c r="CE273" s="39"/>
      <c r="CF273" s="39"/>
      <c r="CG273" s="39"/>
      <c r="CH273" s="39"/>
      <c r="CI273" s="39"/>
      <c r="CJ273" s="39"/>
      <c r="CK273" s="39"/>
      <c r="CL273" s="39"/>
      <c r="CM273" s="39"/>
      <c r="CN273" s="39"/>
      <c r="CO273" s="39"/>
      <c r="CP273" s="39"/>
      <c r="CQ273" s="39"/>
      <c r="CR273" s="39"/>
      <c r="CS273" s="39"/>
      <c r="CT273" s="39"/>
      <c r="CU273" s="39"/>
      <c r="CV273" s="39"/>
      <c r="CW273" s="39"/>
      <c r="CX273" s="39"/>
      <c r="CY273" s="39"/>
      <c r="CZ273" s="39"/>
      <c r="DA273" s="39"/>
      <c r="DB273" s="39"/>
      <c r="DC273" s="39"/>
      <c r="DD273" s="39"/>
      <c r="DE273" s="39"/>
      <c r="DF273" s="39"/>
      <c r="DG273" s="39"/>
      <c r="DH273" s="39"/>
      <c r="DI273" s="39"/>
      <c r="DJ273" s="39"/>
      <c r="DK273" s="39"/>
      <c r="DL273" s="39"/>
      <c r="DM273" s="39"/>
      <c r="DN273" s="39"/>
      <c r="DO273" s="39"/>
      <c r="DP273" s="39"/>
      <c r="DQ273" s="39"/>
    </row>
    <row r="274" spans="62:121">
      <c r="BJ274" s="39"/>
      <c r="BK274" s="39"/>
      <c r="BL274" s="39"/>
      <c r="BM274" s="39"/>
      <c r="BN274" s="39"/>
      <c r="BO274" s="39"/>
      <c r="BP274" s="39"/>
      <c r="BQ274" s="39"/>
      <c r="BR274" s="39"/>
      <c r="BS274" s="39"/>
      <c r="BT274" s="39"/>
      <c r="BU274" s="39"/>
      <c r="BV274" s="39"/>
      <c r="BW274" s="39"/>
      <c r="BX274" s="39"/>
      <c r="BY274" s="39"/>
      <c r="BZ274" s="39"/>
      <c r="CA274" s="39"/>
      <c r="CB274" s="39"/>
      <c r="CC274" s="39"/>
      <c r="CD274" s="39"/>
      <c r="CE274" s="39"/>
      <c r="CF274" s="39"/>
      <c r="CG274" s="39"/>
      <c r="CH274" s="39"/>
      <c r="CI274" s="39"/>
      <c r="CJ274" s="39"/>
      <c r="CK274" s="39"/>
      <c r="CL274" s="39"/>
      <c r="CM274" s="39"/>
      <c r="CN274" s="39"/>
      <c r="CO274" s="39"/>
      <c r="CP274" s="39"/>
      <c r="CQ274" s="39"/>
      <c r="CR274" s="39"/>
      <c r="CS274" s="39"/>
      <c r="CT274" s="39"/>
      <c r="CU274" s="39"/>
      <c r="CV274" s="39"/>
      <c r="CW274" s="39"/>
      <c r="CX274" s="39"/>
      <c r="CY274" s="39"/>
      <c r="CZ274" s="39"/>
      <c r="DA274" s="39"/>
      <c r="DB274" s="39"/>
      <c r="DC274" s="39"/>
      <c r="DD274" s="39"/>
      <c r="DE274" s="39"/>
      <c r="DF274" s="39"/>
      <c r="DG274" s="39"/>
      <c r="DH274" s="39"/>
      <c r="DI274" s="39"/>
      <c r="DJ274" s="39"/>
      <c r="DK274" s="39"/>
      <c r="DL274" s="39"/>
      <c r="DM274" s="39"/>
      <c r="DN274" s="39"/>
      <c r="DO274" s="39"/>
      <c r="DP274" s="39"/>
      <c r="DQ274" s="39"/>
    </row>
    <row r="275" spans="62:121">
      <c r="BJ275" s="39"/>
      <c r="BK275" s="39"/>
      <c r="BL275" s="39"/>
      <c r="BM275" s="39"/>
      <c r="BN275" s="39"/>
      <c r="BO275" s="39"/>
      <c r="BP275" s="39"/>
      <c r="BQ275" s="39"/>
      <c r="BR275" s="39"/>
      <c r="BS275" s="39"/>
      <c r="BT275" s="39"/>
      <c r="BU275" s="39"/>
      <c r="BV275" s="39"/>
      <c r="BW275" s="39"/>
      <c r="BX275" s="39"/>
      <c r="BY275" s="39"/>
      <c r="BZ275" s="39"/>
      <c r="CA275" s="39"/>
      <c r="CB275" s="39"/>
      <c r="CC275" s="39"/>
      <c r="CD275" s="39"/>
      <c r="CE275" s="39"/>
      <c r="CF275" s="39"/>
      <c r="CG275" s="39"/>
      <c r="CH275" s="39"/>
      <c r="CI275" s="39"/>
      <c r="CJ275" s="39"/>
      <c r="CK275" s="39"/>
      <c r="CL275" s="39"/>
      <c r="CM275" s="39"/>
      <c r="CN275" s="39"/>
      <c r="CO275" s="39"/>
      <c r="CP275" s="39"/>
      <c r="CQ275" s="39"/>
      <c r="CR275" s="39"/>
      <c r="CS275" s="39"/>
      <c r="CT275" s="39"/>
      <c r="CU275" s="39"/>
      <c r="CV275" s="39"/>
      <c r="CW275" s="39"/>
      <c r="CX275" s="39"/>
      <c r="CY275" s="39"/>
      <c r="CZ275" s="39"/>
      <c r="DA275" s="39"/>
      <c r="DB275" s="39"/>
      <c r="DC275" s="39"/>
      <c r="DD275" s="39"/>
      <c r="DE275" s="39"/>
      <c r="DF275" s="39"/>
      <c r="DG275" s="39"/>
      <c r="DH275" s="39"/>
      <c r="DI275" s="39"/>
      <c r="DJ275" s="39"/>
      <c r="DK275" s="39"/>
      <c r="DL275" s="39"/>
      <c r="DM275" s="39"/>
      <c r="DN275" s="39"/>
      <c r="DO275" s="39"/>
      <c r="DP275" s="39"/>
      <c r="DQ275" s="39"/>
    </row>
    <row r="276" spans="62:121">
      <c r="BJ276" s="39"/>
      <c r="BK276" s="39"/>
      <c r="BL276" s="39"/>
      <c r="BM276" s="39"/>
      <c r="BN276" s="39"/>
      <c r="BO276" s="39"/>
      <c r="BP276" s="39"/>
      <c r="BQ276" s="39"/>
      <c r="BR276" s="39"/>
      <c r="BS276" s="39"/>
      <c r="BT276" s="39"/>
      <c r="BU276" s="39"/>
      <c r="BV276" s="39"/>
      <c r="BW276" s="39"/>
      <c r="BX276" s="39"/>
      <c r="BY276" s="39"/>
      <c r="BZ276" s="39"/>
      <c r="CA276" s="39"/>
      <c r="CB276" s="39"/>
      <c r="CC276" s="39"/>
      <c r="CD276" s="39"/>
      <c r="CE276" s="39"/>
      <c r="CF276" s="39"/>
      <c r="CG276" s="39"/>
      <c r="CH276" s="39"/>
      <c r="CI276" s="39"/>
      <c r="CJ276" s="39"/>
      <c r="CK276" s="39"/>
      <c r="CL276" s="39"/>
      <c r="CM276" s="39"/>
      <c r="CN276" s="39"/>
      <c r="CO276" s="39"/>
      <c r="CP276" s="39"/>
      <c r="CQ276" s="39"/>
      <c r="CR276" s="39"/>
      <c r="CS276" s="39"/>
      <c r="CT276" s="39"/>
      <c r="CU276" s="39"/>
      <c r="CV276" s="39"/>
      <c r="CW276" s="39"/>
      <c r="CX276" s="39"/>
      <c r="CY276" s="39"/>
      <c r="CZ276" s="39"/>
      <c r="DA276" s="39"/>
      <c r="DB276" s="39"/>
      <c r="DC276" s="39"/>
      <c r="DD276" s="39"/>
      <c r="DE276" s="39"/>
      <c r="DF276" s="39"/>
      <c r="DG276" s="39"/>
      <c r="DH276" s="39"/>
      <c r="DI276" s="39"/>
      <c r="DJ276" s="39"/>
      <c r="DK276" s="39"/>
      <c r="DL276" s="39"/>
      <c r="DM276" s="39"/>
      <c r="DN276" s="39"/>
      <c r="DO276" s="39"/>
      <c r="DP276" s="39"/>
      <c r="DQ276" s="39"/>
    </row>
    <row r="277" spans="62:121">
      <c r="BJ277" s="39"/>
      <c r="BK277" s="39"/>
      <c r="BL277" s="39"/>
      <c r="BM277" s="39"/>
      <c r="BN277" s="39"/>
      <c r="BO277" s="39"/>
      <c r="BP277" s="39"/>
      <c r="BQ277" s="39"/>
      <c r="BR277" s="39"/>
      <c r="BS277" s="39"/>
      <c r="BT277" s="39"/>
      <c r="BU277" s="39"/>
      <c r="BV277" s="39"/>
      <c r="BW277" s="39"/>
      <c r="BX277" s="39"/>
      <c r="BY277" s="39"/>
      <c r="BZ277" s="39"/>
      <c r="CA277" s="39"/>
      <c r="CB277" s="39"/>
      <c r="CC277" s="39"/>
      <c r="CD277" s="39"/>
      <c r="CE277" s="39"/>
      <c r="CF277" s="39"/>
      <c r="CG277" s="39"/>
      <c r="CH277" s="39"/>
      <c r="CI277" s="39"/>
      <c r="CJ277" s="39"/>
      <c r="CK277" s="39"/>
      <c r="CL277" s="39"/>
      <c r="CM277" s="39"/>
      <c r="CN277" s="39"/>
      <c r="CO277" s="39"/>
      <c r="CP277" s="39"/>
      <c r="CQ277" s="39"/>
      <c r="CR277" s="39"/>
      <c r="CS277" s="39"/>
      <c r="CT277" s="39"/>
      <c r="CU277" s="39"/>
      <c r="CV277" s="39"/>
      <c r="CW277" s="39"/>
      <c r="CX277" s="39"/>
      <c r="CY277" s="39"/>
      <c r="CZ277" s="39"/>
      <c r="DA277" s="39"/>
      <c r="DB277" s="39"/>
      <c r="DC277" s="39"/>
      <c r="DD277" s="39"/>
      <c r="DE277" s="39"/>
      <c r="DF277" s="39"/>
      <c r="DG277" s="39"/>
      <c r="DH277" s="39"/>
      <c r="DI277" s="39"/>
      <c r="DJ277" s="39"/>
      <c r="DK277" s="39"/>
      <c r="DL277" s="39"/>
      <c r="DM277" s="39"/>
      <c r="DN277" s="39"/>
      <c r="DO277" s="39"/>
      <c r="DP277" s="39"/>
      <c r="DQ277" s="39"/>
    </row>
    <row r="278" spans="62:121">
      <c r="BJ278" s="39"/>
      <c r="BK278" s="39"/>
      <c r="BL278" s="39"/>
      <c r="BM278" s="39"/>
      <c r="BN278" s="39"/>
      <c r="BO278" s="39"/>
      <c r="BP278" s="39"/>
      <c r="BQ278" s="39"/>
      <c r="BR278" s="39"/>
      <c r="BS278" s="39"/>
      <c r="BT278" s="39"/>
      <c r="BU278" s="39"/>
      <c r="BV278" s="39"/>
      <c r="BW278" s="39"/>
      <c r="BX278" s="39"/>
      <c r="BY278" s="39"/>
      <c r="BZ278" s="39"/>
      <c r="CA278" s="39"/>
      <c r="CB278" s="39"/>
      <c r="CC278" s="39"/>
      <c r="CD278" s="39"/>
      <c r="CE278" s="39"/>
      <c r="CF278" s="39"/>
      <c r="CG278" s="39"/>
      <c r="CH278" s="39"/>
      <c r="CI278" s="39"/>
      <c r="CJ278" s="39"/>
      <c r="CK278" s="39"/>
      <c r="CL278" s="39"/>
      <c r="CM278" s="39"/>
      <c r="CN278" s="39"/>
      <c r="CO278" s="39"/>
      <c r="CP278" s="39"/>
      <c r="CQ278" s="39"/>
      <c r="CR278" s="39"/>
      <c r="CS278" s="39"/>
      <c r="CT278" s="39"/>
      <c r="CU278" s="39"/>
      <c r="CV278" s="39"/>
      <c r="CW278" s="39"/>
      <c r="CX278" s="39"/>
      <c r="CY278" s="39"/>
      <c r="CZ278" s="39"/>
      <c r="DA278" s="39"/>
      <c r="DB278" s="39"/>
      <c r="DC278" s="39"/>
      <c r="DD278" s="39"/>
      <c r="DE278" s="39"/>
      <c r="DF278" s="39"/>
      <c r="DG278" s="39"/>
      <c r="DH278" s="39"/>
      <c r="DI278" s="39"/>
      <c r="DJ278" s="39"/>
      <c r="DK278" s="39"/>
      <c r="DL278" s="39"/>
      <c r="DM278" s="39"/>
      <c r="DN278" s="39"/>
      <c r="DO278" s="39"/>
      <c r="DP278" s="39"/>
      <c r="DQ278" s="39"/>
    </row>
    <row r="279" spans="62:121">
      <c r="BJ279" s="39"/>
      <c r="BK279" s="39"/>
      <c r="BL279" s="39"/>
      <c r="BM279" s="39"/>
      <c r="BN279" s="39"/>
      <c r="BO279" s="39"/>
      <c r="BP279" s="39"/>
      <c r="BQ279" s="39"/>
      <c r="BR279" s="39"/>
      <c r="BS279" s="39"/>
      <c r="BT279" s="39"/>
      <c r="BU279" s="39"/>
      <c r="BV279" s="39"/>
      <c r="BW279" s="39"/>
      <c r="BX279" s="39"/>
      <c r="BY279" s="39"/>
      <c r="BZ279" s="39"/>
      <c r="CA279" s="39"/>
      <c r="CB279" s="39"/>
      <c r="CC279" s="39"/>
      <c r="CD279" s="39"/>
      <c r="CE279" s="39"/>
      <c r="CF279" s="39"/>
      <c r="CG279" s="39"/>
      <c r="CH279" s="39"/>
      <c r="CI279" s="39"/>
      <c r="CJ279" s="39"/>
      <c r="CK279" s="39"/>
      <c r="CL279" s="39"/>
      <c r="CM279" s="39"/>
      <c r="CN279" s="39"/>
      <c r="CO279" s="39"/>
      <c r="CP279" s="39"/>
      <c r="CQ279" s="39"/>
      <c r="CR279" s="39"/>
      <c r="CS279" s="39"/>
      <c r="CT279" s="39"/>
      <c r="CU279" s="39"/>
      <c r="CV279" s="39"/>
      <c r="CW279" s="39"/>
      <c r="CX279" s="39"/>
      <c r="CY279" s="39"/>
      <c r="CZ279" s="39"/>
      <c r="DA279" s="39"/>
      <c r="DB279" s="39"/>
      <c r="DC279" s="39"/>
      <c r="DD279" s="39"/>
      <c r="DE279" s="39"/>
      <c r="DF279" s="39"/>
      <c r="DG279" s="39"/>
      <c r="DH279" s="39"/>
      <c r="DI279" s="39"/>
      <c r="DJ279" s="39"/>
      <c r="DK279" s="39"/>
      <c r="DL279" s="39"/>
      <c r="DM279" s="39"/>
      <c r="DN279" s="39"/>
      <c r="DO279" s="39"/>
      <c r="DP279" s="39"/>
      <c r="DQ279" s="39"/>
    </row>
    <row r="280" spans="62:121">
      <c r="BJ280" s="39"/>
      <c r="BK280" s="39"/>
      <c r="BL280" s="39"/>
      <c r="BM280" s="39"/>
      <c r="BN280" s="39"/>
      <c r="BO280" s="39"/>
      <c r="BP280" s="39"/>
      <c r="BQ280" s="39"/>
      <c r="BR280" s="39"/>
      <c r="BS280" s="39"/>
      <c r="BT280" s="39"/>
      <c r="BU280" s="39"/>
      <c r="BV280" s="39"/>
      <c r="BW280" s="39"/>
      <c r="BX280" s="39"/>
      <c r="BY280" s="39"/>
      <c r="BZ280" s="39"/>
      <c r="CA280" s="39"/>
      <c r="CB280" s="39"/>
      <c r="CC280" s="39"/>
      <c r="CD280" s="39"/>
      <c r="CE280" s="39"/>
      <c r="CF280" s="39"/>
      <c r="CG280" s="39"/>
      <c r="CH280" s="39"/>
      <c r="CI280" s="39"/>
      <c r="CJ280" s="39"/>
      <c r="CK280" s="39"/>
      <c r="CL280" s="39"/>
      <c r="CM280" s="39"/>
      <c r="CN280" s="39"/>
      <c r="CO280" s="39"/>
      <c r="CP280" s="39"/>
      <c r="CQ280" s="39"/>
      <c r="CR280" s="39"/>
      <c r="CS280" s="39"/>
      <c r="CT280" s="39"/>
      <c r="CU280" s="39"/>
      <c r="CV280" s="39"/>
      <c r="CW280" s="39"/>
      <c r="CX280" s="39"/>
      <c r="CY280" s="39"/>
      <c r="CZ280" s="39"/>
      <c r="DA280" s="39"/>
      <c r="DB280" s="39"/>
      <c r="DC280" s="39"/>
      <c r="DD280" s="39"/>
      <c r="DE280" s="39"/>
      <c r="DF280" s="39"/>
      <c r="DG280" s="39"/>
      <c r="DH280" s="39"/>
      <c r="DI280" s="39"/>
      <c r="DJ280" s="39"/>
      <c r="DK280" s="39"/>
      <c r="DL280" s="39"/>
      <c r="DM280" s="39"/>
      <c r="DN280" s="39"/>
      <c r="DO280" s="39"/>
      <c r="DP280" s="39"/>
      <c r="DQ280" s="39"/>
    </row>
    <row r="281" spans="62:121">
      <c r="BJ281" s="39"/>
      <c r="BK281" s="39"/>
      <c r="BL281" s="39"/>
      <c r="BM281" s="39"/>
      <c r="BN281" s="39"/>
      <c r="BO281" s="39"/>
      <c r="BP281" s="39"/>
      <c r="BQ281" s="39"/>
      <c r="BR281" s="39"/>
      <c r="BS281" s="39"/>
      <c r="BT281" s="39"/>
      <c r="BU281" s="39"/>
      <c r="BV281" s="39"/>
      <c r="BW281" s="39"/>
      <c r="BX281" s="39"/>
      <c r="BY281" s="39"/>
      <c r="BZ281" s="39"/>
      <c r="CA281" s="39"/>
      <c r="CB281" s="39"/>
      <c r="CC281" s="39"/>
      <c r="CD281" s="39"/>
      <c r="CE281" s="39"/>
      <c r="CF281" s="39"/>
      <c r="CG281" s="39"/>
      <c r="CH281" s="39"/>
      <c r="CI281" s="39"/>
      <c r="CJ281" s="39"/>
      <c r="CK281" s="39"/>
      <c r="CL281" s="39"/>
      <c r="CM281" s="39"/>
      <c r="CN281" s="39"/>
      <c r="CO281" s="39"/>
      <c r="CP281" s="39"/>
      <c r="CQ281" s="39"/>
      <c r="CR281" s="39"/>
      <c r="CS281" s="39"/>
      <c r="CT281" s="39"/>
      <c r="CU281" s="39"/>
      <c r="CV281" s="39"/>
      <c r="CW281" s="39"/>
      <c r="CX281" s="39"/>
      <c r="CY281" s="39"/>
      <c r="CZ281" s="39"/>
      <c r="DA281" s="39"/>
      <c r="DB281" s="39"/>
      <c r="DC281" s="39"/>
      <c r="DD281" s="39"/>
      <c r="DE281" s="39"/>
      <c r="DF281" s="39"/>
      <c r="DG281" s="39"/>
      <c r="DH281" s="39"/>
      <c r="DI281" s="39"/>
      <c r="DJ281" s="39"/>
      <c r="DK281" s="39"/>
      <c r="DL281" s="39"/>
      <c r="DM281" s="39"/>
      <c r="DN281" s="39"/>
      <c r="DO281" s="39"/>
      <c r="DP281" s="39"/>
      <c r="DQ281" s="39"/>
    </row>
    <row r="282" spans="62:121">
      <c r="BJ282" s="39"/>
      <c r="BK282" s="39"/>
      <c r="BL282" s="39"/>
      <c r="BM282" s="39"/>
      <c r="BN282" s="39"/>
      <c r="BO282" s="39"/>
      <c r="BP282" s="39"/>
      <c r="BQ282" s="39"/>
      <c r="BR282" s="39"/>
      <c r="BS282" s="39"/>
      <c r="BT282" s="39"/>
      <c r="BU282" s="39"/>
      <c r="BV282" s="39"/>
      <c r="BW282" s="39"/>
      <c r="BX282" s="39"/>
      <c r="BY282" s="39"/>
      <c r="BZ282" s="39"/>
      <c r="CA282" s="39"/>
      <c r="CB282" s="39"/>
      <c r="CC282" s="39"/>
      <c r="CD282" s="39"/>
      <c r="CE282" s="39"/>
      <c r="CF282" s="39"/>
      <c r="CG282" s="39"/>
      <c r="CH282" s="39"/>
      <c r="CI282" s="39"/>
      <c r="CJ282" s="39"/>
      <c r="CK282" s="39"/>
      <c r="CL282" s="39"/>
      <c r="CM282" s="39"/>
      <c r="CN282" s="39"/>
      <c r="CO282" s="39"/>
      <c r="CP282" s="39"/>
      <c r="CQ282" s="39"/>
      <c r="CR282" s="39"/>
      <c r="CS282" s="39"/>
      <c r="CT282" s="39"/>
      <c r="CU282" s="39"/>
      <c r="CV282" s="39"/>
      <c r="CW282" s="39"/>
      <c r="CX282" s="39"/>
      <c r="CY282" s="39"/>
      <c r="CZ282" s="39"/>
      <c r="DA282" s="39"/>
      <c r="DB282" s="39"/>
      <c r="DC282" s="39"/>
      <c r="DD282" s="39"/>
      <c r="DE282" s="39"/>
      <c r="DF282" s="39"/>
      <c r="DG282" s="39"/>
      <c r="DH282" s="39"/>
      <c r="DI282" s="39"/>
      <c r="DJ282" s="39"/>
      <c r="DK282" s="39"/>
      <c r="DL282" s="39"/>
      <c r="DM282" s="39"/>
      <c r="DN282" s="39"/>
      <c r="DO282" s="39"/>
      <c r="DP282" s="39"/>
      <c r="DQ282" s="39"/>
    </row>
    <row r="283" spans="62:121">
      <c r="BJ283" s="39"/>
      <c r="BK283" s="39"/>
      <c r="BL283" s="39"/>
      <c r="BM283" s="39"/>
      <c r="BN283" s="39"/>
      <c r="BO283" s="39"/>
      <c r="BP283" s="39"/>
      <c r="BQ283" s="39"/>
      <c r="BR283" s="39"/>
      <c r="BS283" s="39"/>
      <c r="BT283" s="39"/>
      <c r="BU283" s="39"/>
      <c r="BV283" s="39"/>
      <c r="BW283" s="39"/>
      <c r="BX283" s="39"/>
      <c r="BY283" s="39"/>
      <c r="BZ283" s="39"/>
      <c r="CA283" s="39"/>
      <c r="CB283" s="39"/>
      <c r="CC283" s="39"/>
      <c r="CD283" s="39"/>
      <c r="CE283" s="39"/>
      <c r="CF283" s="39"/>
      <c r="CG283" s="39"/>
      <c r="CH283" s="39"/>
      <c r="CI283" s="39"/>
      <c r="CJ283" s="39"/>
      <c r="CK283" s="39"/>
      <c r="CL283" s="39"/>
      <c r="CM283" s="39"/>
      <c r="CN283" s="39"/>
      <c r="CO283" s="39"/>
      <c r="CP283" s="39"/>
      <c r="CQ283" s="39"/>
      <c r="CR283" s="39"/>
      <c r="CS283" s="39"/>
      <c r="CT283" s="39"/>
      <c r="CU283" s="39"/>
      <c r="CV283" s="39"/>
      <c r="CW283" s="39"/>
      <c r="CX283" s="39"/>
      <c r="CY283" s="39"/>
      <c r="CZ283" s="39"/>
      <c r="DA283" s="39"/>
      <c r="DB283" s="39"/>
      <c r="DC283" s="39"/>
      <c r="DD283" s="39"/>
      <c r="DE283" s="39"/>
      <c r="DF283" s="39"/>
      <c r="DG283" s="39"/>
      <c r="DH283" s="39"/>
      <c r="DI283" s="39"/>
      <c r="DJ283" s="39"/>
      <c r="DK283" s="39"/>
      <c r="DL283" s="39"/>
      <c r="DM283" s="39"/>
      <c r="DN283" s="39"/>
      <c r="DO283" s="39"/>
      <c r="DP283" s="39"/>
      <c r="DQ283" s="39"/>
    </row>
    <row r="284" spans="62:121">
      <c r="BJ284" s="39"/>
      <c r="BK284" s="39"/>
      <c r="BL284" s="39"/>
      <c r="BM284" s="39"/>
      <c r="BN284" s="39"/>
      <c r="BO284" s="39"/>
      <c r="BP284" s="39"/>
      <c r="BQ284" s="39"/>
      <c r="BR284" s="39"/>
      <c r="BS284" s="39"/>
      <c r="BT284" s="39"/>
      <c r="BU284" s="39"/>
      <c r="BV284" s="39"/>
      <c r="BW284" s="39"/>
      <c r="BX284" s="39"/>
      <c r="BY284" s="39"/>
      <c r="BZ284" s="39"/>
      <c r="CA284" s="39"/>
      <c r="CB284" s="39"/>
      <c r="CC284" s="39"/>
      <c r="CD284" s="39"/>
      <c r="CE284" s="39"/>
      <c r="CF284" s="39"/>
      <c r="CG284" s="39"/>
      <c r="CH284" s="39"/>
      <c r="CI284" s="39"/>
      <c r="CJ284" s="39"/>
      <c r="CK284" s="39"/>
      <c r="CL284" s="39"/>
      <c r="CM284" s="39"/>
      <c r="CN284" s="39"/>
      <c r="CO284" s="39"/>
      <c r="CP284" s="39"/>
      <c r="CQ284" s="39"/>
      <c r="CR284" s="39"/>
      <c r="CS284" s="39"/>
      <c r="CT284" s="39"/>
      <c r="CU284" s="39"/>
      <c r="CV284" s="39"/>
      <c r="CW284" s="39"/>
      <c r="CX284" s="39"/>
      <c r="CY284" s="39"/>
      <c r="CZ284" s="39"/>
      <c r="DA284" s="39"/>
      <c r="DB284" s="39"/>
      <c r="DC284" s="39"/>
      <c r="DD284" s="39"/>
      <c r="DE284" s="39"/>
      <c r="DF284" s="39"/>
      <c r="DG284" s="39"/>
      <c r="DH284" s="39"/>
      <c r="DI284" s="39"/>
      <c r="DJ284" s="39"/>
      <c r="DK284" s="39"/>
      <c r="DL284" s="39"/>
      <c r="DM284" s="39"/>
      <c r="DN284" s="39"/>
      <c r="DO284" s="39"/>
      <c r="DP284" s="39"/>
      <c r="DQ284" s="39"/>
    </row>
    <row r="285" spans="62:121">
      <c r="BJ285" s="39"/>
      <c r="BK285" s="39"/>
      <c r="BL285" s="39"/>
      <c r="BM285" s="39"/>
      <c r="BN285" s="39"/>
      <c r="BO285" s="39"/>
      <c r="BP285" s="39"/>
      <c r="BQ285" s="39"/>
      <c r="BR285" s="39"/>
      <c r="BS285" s="39"/>
      <c r="BT285" s="39"/>
      <c r="BU285" s="39"/>
      <c r="BV285" s="39"/>
      <c r="BW285" s="39"/>
      <c r="BX285" s="39"/>
      <c r="BY285" s="39"/>
      <c r="BZ285" s="39"/>
      <c r="CA285" s="39"/>
      <c r="CB285" s="39"/>
      <c r="CC285" s="39"/>
      <c r="CD285" s="39"/>
      <c r="CE285" s="39"/>
      <c r="CF285" s="39"/>
      <c r="CG285" s="39"/>
      <c r="CH285" s="39"/>
      <c r="CI285" s="39"/>
      <c r="CJ285" s="39"/>
      <c r="CK285" s="39"/>
      <c r="CL285" s="39"/>
      <c r="CM285" s="39"/>
      <c r="CN285" s="39"/>
      <c r="CO285" s="39"/>
      <c r="CP285" s="39"/>
      <c r="CQ285" s="39"/>
      <c r="CR285" s="39"/>
      <c r="CS285" s="39"/>
      <c r="CT285" s="39"/>
      <c r="CU285" s="39"/>
      <c r="CV285" s="39"/>
      <c r="CW285" s="39"/>
      <c r="CX285" s="39"/>
      <c r="CY285" s="39"/>
      <c r="CZ285" s="39"/>
      <c r="DA285" s="39"/>
      <c r="DB285" s="39"/>
      <c r="DC285" s="39"/>
      <c r="DD285" s="39"/>
      <c r="DE285" s="39"/>
      <c r="DF285" s="39"/>
      <c r="DG285" s="39"/>
      <c r="DH285" s="39"/>
      <c r="DI285" s="39"/>
      <c r="DJ285" s="39"/>
      <c r="DK285" s="39"/>
      <c r="DL285" s="39"/>
      <c r="DM285" s="39"/>
      <c r="DN285" s="39"/>
      <c r="DO285" s="39"/>
      <c r="DP285" s="39"/>
      <c r="DQ285" s="39"/>
    </row>
    <row r="286" spans="62:121">
      <c r="BJ286" s="39"/>
      <c r="BK286" s="39"/>
      <c r="BL286" s="39"/>
      <c r="BM286" s="39"/>
      <c r="BN286" s="39"/>
      <c r="BO286" s="39"/>
      <c r="BP286" s="39"/>
      <c r="BQ286" s="39"/>
      <c r="BR286" s="39"/>
      <c r="BS286" s="39"/>
      <c r="BT286" s="39"/>
      <c r="BU286" s="39"/>
      <c r="BV286" s="39"/>
      <c r="BW286" s="39"/>
      <c r="BX286" s="39"/>
      <c r="BY286" s="39"/>
      <c r="BZ286" s="39"/>
      <c r="CA286" s="39"/>
      <c r="CB286" s="39"/>
      <c r="CC286" s="39"/>
      <c r="CD286" s="39"/>
      <c r="CE286" s="39"/>
      <c r="CF286" s="39"/>
      <c r="CG286" s="39"/>
      <c r="CH286" s="39"/>
      <c r="CI286" s="39"/>
      <c r="CJ286" s="39"/>
      <c r="CK286" s="39"/>
      <c r="CL286" s="39"/>
      <c r="CM286" s="39"/>
      <c r="CN286" s="39"/>
      <c r="CO286" s="39"/>
      <c r="CP286" s="39"/>
      <c r="CQ286" s="39"/>
      <c r="CR286" s="39"/>
      <c r="CS286" s="39"/>
      <c r="CT286" s="39"/>
      <c r="CU286" s="39"/>
      <c r="CV286" s="39"/>
      <c r="CW286" s="39"/>
      <c r="CX286" s="39"/>
      <c r="CY286" s="39"/>
      <c r="CZ286" s="39"/>
      <c r="DA286" s="39"/>
      <c r="DB286" s="39"/>
      <c r="DC286" s="39"/>
      <c r="DD286" s="39"/>
      <c r="DE286" s="39"/>
      <c r="DF286" s="39"/>
      <c r="DG286" s="39"/>
      <c r="DH286" s="39"/>
      <c r="DI286" s="39"/>
      <c r="DJ286" s="39"/>
      <c r="DK286" s="39"/>
      <c r="DL286" s="39"/>
      <c r="DM286" s="39"/>
      <c r="DN286" s="39"/>
      <c r="DO286" s="39"/>
      <c r="DP286" s="39"/>
      <c r="DQ286" s="39"/>
    </row>
    <row r="287" spans="62:121">
      <c r="BJ287" s="39"/>
      <c r="BK287" s="39"/>
      <c r="BL287" s="39"/>
      <c r="BM287" s="39"/>
      <c r="BN287" s="39"/>
      <c r="BO287" s="39"/>
      <c r="BP287" s="39"/>
      <c r="BQ287" s="39"/>
      <c r="BR287" s="39"/>
      <c r="BS287" s="39"/>
      <c r="BT287" s="39"/>
      <c r="BU287" s="39"/>
      <c r="BV287" s="39"/>
      <c r="BW287" s="39"/>
      <c r="BX287" s="39"/>
      <c r="BY287" s="39"/>
      <c r="BZ287" s="39"/>
      <c r="CA287" s="39"/>
      <c r="CB287" s="39"/>
      <c r="CC287" s="39"/>
      <c r="CD287" s="39"/>
      <c r="CE287" s="39"/>
      <c r="CF287" s="39"/>
      <c r="CG287" s="39"/>
      <c r="CH287" s="39"/>
      <c r="CI287" s="39"/>
      <c r="CJ287" s="39"/>
      <c r="CK287" s="39"/>
      <c r="CL287" s="39"/>
      <c r="CM287" s="39"/>
      <c r="CN287" s="39"/>
      <c r="CO287" s="39"/>
      <c r="CP287" s="39"/>
      <c r="CQ287" s="39"/>
      <c r="CR287" s="39"/>
      <c r="CS287" s="39"/>
      <c r="CT287" s="39"/>
      <c r="CU287" s="39"/>
      <c r="CV287" s="39"/>
      <c r="CW287" s="39"/>
      <c r="CX287" s="39"/>
      <c r="CY287" s="39"/>
      <c r="CZ287" s="39"/>
      <c r="DA287" s="39"/>
      <c r="DB287" s="39"/>
      <c r="DC287" s="39"/>
      <c r="DD287" s="39"/>
      <c r="DE287" s="39"/>
      <c r="DF287" s="39"/>
      <c r="DG287" s="39"/>
      <c r="DH287" s="39"/>
      <c r="DI287" s="39"/>
      <c r="DJ287" s="39"/>
      <c r="DK287" s="39"/>
      <c r="DL287" s="39"/>
      <c r="DM287" s="39"/>
      <c r="DN287" s="39"/>
      <c r="DO287" s="39"/>
      <c r="DP287" s="39"/>
      <c r="DQ287" s="39"/>
    </row>
    <row r="288" spans="62:121">
      <c r="BJ288" s="39"/>
      <c r="BK288" s="39"/>
      <c r="BL288" s="39"/>
      <c r="BM288" s="39"/>
      <c r="BN288" s="39"/>
      <c r="BO288" s="39"/>
      <c r="BP288" s="39"/>
      <c r="BQ288" s="39"/>
      <c r="BR288" s="39"/>
      <c r="BS288" s="39"/>
      <c r="BT288" s="39"/>
      <c r="BU288" s="39"/>
      <c r="BV288" s="39"/>
      <c r="BW288" s="39"/>
      <c r="BX288" s="39"/>
      <c r="BY288" s="39"/>
      <c r="BZ288" s="39"/>
      <c r="CA288" s="39"/>
      <c r="CB288" s="39"/>
      <c r="CC288" s="39"/>
      <c r="CD288" s="39"/>
      <c r="CE288" s="39"/>
      <c r="CF288" s="39"/>
      <c r="CG288" s="39"/>
      <c r="CH288" s="39"/>
      <c r="CI288" s="39"/>
      <c r="CJ288" s="39"/>
      <c r="CK288" s="39"/>
      <c r="CL288" s="39"/>
      <c r="CM288" s="39"/>
      <c r="CN288" s="39"/>
      <c r="CO288" s="39"/>
      <c r="CP288" s="39"/>
      <c r="CQ288" s="39"/>
      <c r="CR288" s="39"/>
      <c r="CS288" s="39"/>
      <c r="CT288" s="39"/>
      <c r="CU288" s="39"/>
      <c r="CV288" s="39"/>
      <c r="CW288" s="39"/>
      <c r="CX288" s="39"/>
      <c r="CY288" s="39"/>
      <c r="CZ288" s="39"/>
      <c r="DA288" s="39"/>
      <c r="DB288" s="39"/>
      <c r="DC288" s="39"/>
      <c r="DD288" s="39"/>
      <c r="DE288" s="39"/>
      <c r="DF288" s="39"/>
      <c r="DG288" s="39"/>
      <c r="DH288" s="39"/>
      <c r="DI288" s="39"/>
      <c r="DJ288" s="39"/>
      <c r="DK288" s="39"/>
      <c r="DL288" s="39"/>
      <c r="DM288" s="39"/>
      <c r="DN288" s="39"/>
      <c r="DO288" s="39"/>
      <c r="DP288" s="39"/>
      <c r="DQ288" s="39"/>
    </row>
    <row r="289" spans="3:12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c r="BW289" s="39"/>
      <c r="BX289" s="39"/>
      <c r="BY289" s="39"/>
      <c r="BZ289" s="39"/>
      <c r="CA289" s="39"/>
      <c r="CB289" s="39"/>
      <c r="CC289" s="39"/>
      <c r="CD289" s="39"/>
      <c r="CE289" s="39"/>
      <c r="CF289" s="39"/>
      <c r="CG289" s="39"/>
      <c r="CH289" s="39"/>
      <c r="CI289" s="39"/>
      <c r="CJ289" s="39"/>
      <c r="CK289" s="39"/>
      <c r="CL289" s="39"/>
      <c r="CM289" s="39"/>
      <c r="CN289" s="39"/>
      <c r="CO289" s="39"/>
      <c r="CP289" s="39"/>
      <c r="CQ289" s="39"/>
      <c r="CR289" s="39"/>
      <c r="CS289" s="39"/>
      <c r="CT289" s="39"/>
      <c r="CU289" s="39"/>
      <c r="CV289" s="39"/>
      <c r="CW289" s="39"/>
      <c r="CX289" s="39"/>
      <c r="CY289" s="39"/>
      <c r="CZ289" s="39"/>
      <c r="DA289" s="39"/>
      <c r="DB289" s="39"/>
      <c r="DC289" s="39"/>
      <c r="DD289" s="39"/>
      <c r="DE289" s="39"/>
      <c r="DF289" s="39"/>
      <c r="DG289" s="39"/>
      <c r="DH289" s="39"/>
      <c r="DI289" s="39"/>
      <c r="DJ289" s="39"/>
      <c r="DK289" s="39"/>
      <c r="DL289" s="39"/>
      <c r="DM289" s="39"/>
      <c r="DN289" s="39"/>
      <c r="DO289" s="39"/>
      <c r="DP289" s="39"/>
      <c r="DQ289" s="39"/>
    </row>
    <row r="290" spans="3:12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c r="BZ290" s="39"/>
      <c r="CA290" s="39"/>
      <c r="CB290" s="39"/>
      <c r="CC290" s="39"/>
      <c r="CD290" s="39"/>
      <c r="CE290" s="39"/>
      <c r="CF290" s="39"/>
      <c r="CG290" s="39"/>
      <c r="CH290" s="39"/>
      <c r="CI290" s="39"/>
      <c r="CJ290" s="39"/>
      <c r="CK290" s="39"/>
      <c r="CL290" s="39"/>
      <c r="CM290" s="39"/>
      <c r="CN290" s="39"/>
      <c r="CO290" s="39"/>
      <c r="CP290" s="39"/>
      <c r="CQ290" s="39"/>
      <c r="CR290" s="39"/>
      <c r="CS290" s="39"/>
      <c r="CT290" s="39"/>
      <c r="CU290" s="39"/>
      <c r="CV290" s="39"/>
      <c r="CW290" s="39"/>
      <c r="CX290" s="39"/>
      <c r="CY290" s="39"/>
      <c r="CZ290" s="39"/>
      <c r="DA290" s="39"/>
      <c r="DB290" s="39"/>
      <c r="DC290" s="39"/>
      <c r="DD290" s="39"/>
      <c r="DE290" s="39"/>
      <c r="DF290" s="39"/>
      <c r="DG290" s="39"/>
      <c r="DH290" s="39"/>
      <c r="DI290" s="39"/>
      <c r="DJ290" s="39"/>
      <c r="DK290" s="39"/>
      <c r="DL290" s="39"/>
      <c r="DM290" s="39"/>
      <c r="DN290" s="39"/>
      <c r="DO290" s="39"/>
      <c r="DP290" s="39"/>
      <c r="DQ290" s="39"/>
    </row>
    <row r="291" spans="3:12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c r="BW291" s="39"/>
      <c r="BX291" s="39"/>
      <c r="BY291" s="39"/>
      <c r="BZ291" s="39"/>
      <c r="CA291" s="39"/>
      <c r="CB291" s="39"/>
      <c r="CC291" s="39"/>
      <c r="CD291" s="39"/>
      <c r="CE291" s="39"/>
      <c r="CF291" s="39"/>
      <c r="CG291" s="39"/>
      <c r="CH291" s="39"/>
      <c r="CI291" s="39"/>
      <c r="CJ291" s="39"/>
      <c r="CK291" s="39"/>
      <c r="CL291" s="39"/>
      <c r="CM291" s="39"/>
      <c r="CN291" s="39"/>
      <c r="CO291" s="39"/>
      <c r="CP291" s="39"/>
      <c r="CQ291" s="39"/>
      <c r="CR291" s="39"/>
      <c r="CS291" s="39"/>
      <c r="CT291" s="39"/>
      <c r="CU291" s="39"/>
      <c r="CV291" s="39"/>
      <c r="CW291" s="39"/>
      <c r="CX291" s="39"/>
      <c r="CY291" s="39"/>
      <c r="CZ291" s="39"/>
      <c r="DA291" s="39"/>
      <c r="DB291" s="39"/>
      <c r="DC291" s="39"/>
      <c r="DD291" s="39"/>
      <c r="DE291" s="39"/>
      <c r="DF291" s="39"/>
      <c r="DG291" s="39"/>
      <c r="DH291" s="39"/>
      <c r="DI291" s="39"/>
      <c r="DJ291" s="39"/>
      <c r="DK291" s="39"/>
      <c r="DL291" s="39"/>
      <c r="DM291" s="39"/>
      <c r="DN291" s="39"/>
      <c r="DO291" s="39"/>
      <c r="DP291" s="39"/>
      <c r="DQ291" s="39"/>
    </row>
    <row r="292" spans="3:12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c r="BW292" s="39"/>
      <c r="BX292" s="39"/>
      <c r="BY292" s="39"/>
      <c r="BZ292" s="39"/>
      <c r="CA292" s="39"/>
      <c r="CB292" s="39"/>
      <c r="CC292" s="39"/>
      <c r="CD292" s="39"/>
      <c r="CE292" s="39"/>
      <c r="CF292" s="39"/>
      <c r="CG292" s="39"/>
      <c r="CH292" s="39"/>
      <c r="CI292" s="39"/>
      <c r="CJ292" s="39"/>
      <c r="CK292" s="39"/>
      <c r="CL292" s="39"/>
      <c r="CM292" s="39"/>
      <c r="CN292" s="39"/>
      <c r="CO292" s="39"/>
      <c r="CP292" s="39"/>
      <c r="CQ292" s="39"/>
      <c r="CR292" s="39"/>
      <c r="CS292" s="39"/>
      <c r="CT292" s="39"/>
      <c r="CU292" s="39"/>
      <c r="CV292" s="39"/>
      <c r="CW292" s="39"/>
      <c r="CX292" s="39"/>
      <c r="CY292" s="39"/>
      <c r="CZ292" s="39"/>
      <c r="DA292" s="39"/>
      <c r="DB292" s="39"/>
      <c r="DC292" s="39"/>
      <c r="DD292" s="39"/>
      <c r="DE292" s="39"/>
      <c r="DF292" s="39"/>
      <c r="DG292" s="39"/>
      <c r="DH292" s="39"/>
      <c r="DI292" s="39"/>
      <c r="DJ292" s="39"/>
      <c r="DK292" s="39"/>
      <c r="DL292" s="39"/>
      <c r="DM292" s="39"/>
      <c r="DN292" s="39"/>
      <c r="DO292" s="39"/>
      <c r="DP292" s="39"/>
      <c r="DQ292" s="39"/>
    </row>
    <row r="293" spans="3:12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c r="BW293" s="39"/>
      <c r="BX293" s="39"/>
      <c r="BY293" s="39"/>
      <c r="BZ293" s="39"/>
      <c r="CA293" s="39"/>
      <c r="CB293" s="39"/>
      <c r="CC293" s="39"/>
      <c r="CD293" s="39"/>
      <c r="CE293" s="39"/>
      <c r="CF293" s="39"/>
      <c r="CG293" s="39"/>
      <c r="CH293" s="39"/>
      <c r="CI293" s="39"/>
      <c r="CJ293" s="39"/>
      <c r="CK293" s="39"/>
      <c r="CL293" s="39"/>
      <c r="CM293" s="39"/>
      <c r="CN293" s="39"/>
      <c r="CO293" s="39"/>
      <c r="CP293" s="39"/>
      <c r="CQ293" s="39"/>
      <c r="CR293" s="39"/>
      <c r="CS293" s="39"/>
      <c r="CT293" s="39"/>
      <c r="CU293" s="39"/>
      <c r="CV293" s="39"/>
      <c r="CW293" s="39"/>
      <c r="CX293" s="39"/>
      <c r="CY293" s="39"/>
      <c r="CZ293" s="39"/>
      <c r="DA293" s="39"/>
      <c r="DB293" s="39"/>
      <c r="DC293" s="39"/>
      <c r="DD293" s="39"/>
      <c r="DE293" s="39"/>
      <c r="DF293" s="39"/>
      <c r="DG293" s="39"/>
      <c r="DH293" s="39"/>
      <c r="DI293" s="39"/>
      <c r="DJ293" s="39"/>
      <c r="DK293" s="39"/>
      <c r="DL293" s="39"/>
      <c r="DM293" s="39"/>
      <c r="DN293" s="39"/>
      <c r="DO293" s="39"/>
      <c r="DP293" s="39"/>
      <c r="DQ293" s="39"/>
    </row>
    <row r="294" spans="3:12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c r="BW294" s="39"/>
      <c r="BX294" s="39"/>
      <c r="BY294" s="39"/>
      <c r="BZ294" s="39"/>
      <c r="CA294" s="39"/>
      <c r="CB294" s="39"/>
      <c r="CC294" s="39"/>
      <c r="CD294" s="39"/>
      <c r="CE294" s="39"/>
      <c r="CF294" s="39"/>
      <c r="CG294" s="39"/>
      <c r="CH294" s="39"/>
      <c r="CI294" s="39"/>
      <c r="CJ294" s="39"/>
      <c r="CK294" s="39"/>
      <c r="CL294" s="39"/>
      <c r="CM294" s="39"/>
      <c r="CN294" s="39"/>
      <c r="CO294" s="39"/>
      <c r="CP294" s="39"/>
      <c r="CQ294" s="39"/>
      <c r="CR294" s="39"/>
      <c r="CS294" s="39"/>
      <c r="CT294" s="39"/>
      <c r="CU294" s="39"/>
      <c r="CV294" s="39"/>
      <c r="CW294" s="39"/>
      <c r="CX294" s="39"/>
      <c r="CY294" s="39"/>
      <c r="CZ294" s="39"/>
      <c r="DA294" s="39"/>
      <c r="DB294" s="39"/>
      <c r="DC294" s="39"/>
      <c r="DD294" s="39"/>
      <c r="DE294" s="39"/>
      <c r="DF294" s="39"/>
      <c r="DG294" s="39"/>
      <c r="DH294" s="39"/>
      <c r="DI294" s="39"/>
      <c r="DJ294" s="39"/>
      <c r="DK294" s="39"/>
      <c r="DL294" s="39"/>
      <c r="DM294" s="39"/>
      <c r="DN294" s="39"/>
      <c r="DO294" s="39"/>
      <c r="DP294" s="39"/>
      <c r="DQ294" s="39"/>
    </row>
    <row r="295" spans="3:12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c r="BW295" s="39"/>
      <c r="BX295" s="39"/>
      <c r="BY295" s="39"/>
      <c r="BZ295" s="39"/>
      <c r="CA295" s="39"/>
      <c r="CB295" s="39"/>
      <c r="CC295" s="39"/>
      <c r="CD295" s="39"/>
      <c r="CE295" s="39"/>
      <c r="CF295" s="39"/>
      <c r="CG295" s="39"/>
      <c r="CH295" s="39"/>
      <c r="CI295" s="39"/>
      <c r="CJ295" s="39"/>
      <c r="CK295" s="39"/>
      <c r="CL295" s="39"/>
      <c r="CM295" s="39"/>
      <c r="CN295" s="39"/>
      <c r="CO295" s="39"/>
      <c r="CP295" s="39"/>
      <c r="CQ295" s="39"/>
      <c r="CR295" s="39"/>
      <c r="CS295" s="39"/>
      <c r="CT295" s="39"/>
      <c r="CU295" s="39"/>
      <c r="CV295" s="39"/>
      <c r="CW295" s="39"/>
      <c r="CX295" s="39"/>
      <c r="CY295" s="39"/>
      <c r="CZ295" s="39"/>
      <c r="DA295" s="39"/>
      <c r="DB295" s="39"/>
      <c r="DC295" s="39"/>
      <c r="DD295" s="39"/>
      <c r="DE295" s="39"/>
      <c r="DF295" s="39"/>
      <c r="DG295" s="39"/>
      <c r="DH295" s="39"/>
      <c r="DI295" s="39"/>
      <c r="DJ295" s="39"/>
      <c r="DK295" s="39"/>
      <c r="DL295" s="39"/>
      <c r="DM295" s="39"/>
      <c r="DN295" s="39"/>
      <c r="DO295" s="39"/>
      <c r="DP295" s="39"/>
      <c r="DQ295" s="39"/>
    </row>
    <row r="296" spans="3:12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c r="BW296" s="39"/>
      <c r="BX296" s="39"/>
      <c r="BY296" s="39"/>
      <c r="BZ296" s="39"/>
      <c r="CA296" s="39"/>
      <c r="CB296" s="39"/>
      <c r="CC296" s="39"/>
      <c r="CD296" s="39"/>
      <c r="CE296" s="39"/>
      <c r="CF296" s="39"/>
      <c r="CG296" s="39"/>
      <c r="CH296" s="39"/>
      <c r="CI296" s="39"/>
      <c r="CJ296" s="39"/>
      <c r="CK296" s="39"/>
      <c r="CL296" s="39"/>
      <c r="CM296" s="39"/>
      <c r="CN296" s="39"/>
      <c r="CO296" s="39"/>
      <c r="CP296" s="39"/>
      <c r="CQ296" s="39"/>
      <c r="CR296" s="39"/>
      <c r="CS296" s="39"/>
      <c r="CT296" s="39"/>
      <c r="CU296" s="39"/>
      <c r="CV296" s="39"/>
      <c r="CW296" s="39"/>
      <c r="CX296" s="39"/>
      <c r="CY296" s="39"/>
      <c r="CZ296" s="39"/>
      <c r="DA296" s="39"/>
      <c r="DB296" s="39"/>
      <c r="DC296" s="39"/>
      <c r="DD296" s="39"/>
      <c r="DE296" s="39"/>
      <c r="DF296" s="39"/>
      <c r="DG296" s="39"/>
      <c r="DH296" s="39"/>
      <c r="DI296" s="39"/>
      <c r="DJ296" s="39"/>
      <c r="DK296" s="39"/>
      <c r="DL296" s="39"/>
      <c r="DM296" s="39"/>
      <c r="DN296" s="39"/>
      <c r="DO296" s="39"/>
      <c r="DP296" s="39"/>
      <c r="DQ296" s="39"/>
    </row>
    <row r="297" spans="3:12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c r="BW297" s="39"/>
      <c r="BX297" s="39"/>
      <c r="BY297" s="39"/>
      <c r="BZ297" s="39"/>
      <c r="CA297" s="39"/>
      <c r="CB297" s="39"/>
      <c r="CC297" s="39"/>
      <c r="CD297" s="39"/>
      <c r="CE297" s="39"/>
      <c r="CF297" s="39"/>
      <c r="CG297" s="39"/>
      <c r="CH297" s="39"/>
      <c r="CI297" s="39"/>
      <c r="CJ297" s="39"/>
      <c r="CK297" s="39"/>
      <c r="CL297" s="39"/>
      <c r="CM297" s="39"/>
      <c r="CN297" s="39"/>
      <c r="CO297" s="39"/>
      <c r="CP297" s="39"/>
      <c r="CQ297" s="39"/>
      <c r="CR297" s="39"/>
      <c r="CS297" s="39"/>
      <c r="CT297" s="39"/>
      <c r="CU297" s="39"/>
      <c r="CV297" s="39"/>
      <c r="CW297" s="39"/>
      <c r="CX297" s="39"/>
      <c r="CY297" s="39"/>
      <c r="CZ297" s="39"/>
      <c r="DA297" s="39"/>
      <c r="DB297" s="39"/>
      <c r="DC297" s="39"/>
      <c r="DD297" s="39"/>
      <c r="DE297" s="39"/>
      <c r="DF297" s="39"/>
      <c r="DG297" s="39"/>
      <c r="DH297" s="39"/>
      <c r="DI297" s="39"/>
      <c r="DJ297" s="39"/>
      <c r="DK297" s="39"/>
      <c r="DL297" s="39"/>
      <c r="DM297" s="39"/>
      <c r="DN297" s="39"/>
      <c r="DO297" s="39"/>
      <c r="DP297" s="39"/>
      <c r="DQ297" s="39"/>
    </row>
    <row r="298" spans="3:12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c r="BW298" s="39"/>
      <c r="BX298" s="39"/>
      <c r="BY298" s="39"/>
      <c r="BZ298" s="39"/>
      <c r="CA298" s="39"/>
      <c r="CB298" s="39"/>
      <c r="CC298" s="39"/>
      <c r="CD298" s="39"/>
      <c r="CE298" s="39"/>
      <c r="CF298" s="39"/>
      <c r="CG298" s="39"/>
      <c r="CH298" s="39"/>
      <c r="CI298" s="39"/>
      <c r="CJ298" s="39"/>
      <c r="CK298" s="39"/>
      <c r="CL298" s="39"/>
      <c r="CM298" s="39"/>
      <c r="CN298" s="39"/>
      <c r="CO298" s="39"/>
      <c r="CP298" s="39"/>
      <c r="CQ298" s="39"/>
      <c r="CR298" s="39"/>
      <c r="CS298" s="39"/>
      <c r="CT298" s="39"/>
      <c r="CU298" s="39"/>
      <c r="CV298" s="39"/>
      <c r="CW298" s="39"/>
      <c r="CX298" s="39"/>
      <c r="CY298" s="39"/>
      <c r="CZ298" s="39"/>
      <c r="DA298" s="39"/>
      <c r="DB298" s="39"/>
      <c r="DC298" s="39"/>
      <c r="DD298" s="39"/>
      <c r="DE298" s="39"/>
      <c r="DF298" s="39"/>
      <c r="DG298" s="39"/>
      <c r="DH298" s="39"/>
      <c r="DI298" s="39"/>
      <c r="DJ298" s="39"/>
      <c r="DK298" s="39"/>
      <c r="DL298" s="39"/>
      <c r="DM298" s="39"/>
      <c r="DN298" s="39"/>
      <c r="DO298" s="39"/>
      <c r="DP298" s="39"/>
      <c r="DQ298" s="39"/>
    </row>
    <row r="299" spans="3:12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c r="BW299" s="39"/>
      <c r="BX299" s="39"/>
      <c r="BY299" s="39"/>
      <c r="BZ299" s="39"/>
      <c r="CA299" s="39"/>
      <c r="CB299" s="39"/>
      <c r="CC299" s="39"/>
      <c r="CD299" s="39"/>
      <c r="CE299" s="39"/>
      <c r="CF299" s="39"/>
      <c r="CG299" s="39"/>
      <c r="CH299" s="39"/>
      <c r="CI299" s="39"/>
      <c r="CJ299" s="39"/>
      <c r="CK299" s="39"/>
      <c r="CL299" s="39"/>
      <c r="CM299" s="39"/>
      <c r="CN299" s="39"/>
      <c r="CO299" s="39"/>
      <c r="CP299" s="39"/>
      <c r="CQ299" s="39"/>
      <c r="CR299" s="39"/>
      <c r="CS299" s="39"/>
      <c r="CT299" s="39"/>
      <c r="CU299" s="39"/>
      <c r="CV299" s="39"/>
      <c r="CW299" s="39"/>
      <c r="CX299" s="39"/>
      <c r="CY299" s="39"/>
      <c r="CZ299" s="39"/>
      <c r="DA299" s="39"/>
      <c r="DB299" s="39"/>
      <c r="DC299" s="39"/>
      <c r="DD299" s="39"/>
      <c r="DE299" s="39"/>
      <c r="DF299" s="39"/>
      <c r="DG299" s="39"/>
      <c r="DH299" s="39"/>
      <c r="DI299" s="39"/>
      <c r="DJ299" s="39"/>
      <c r="DK299" s="39"/>
      <c r="DL299" s="39"/>
      <c r="DM299" s="39"/>
      <c r="DN299" s="39"/>
      <c r="DO299" s="39"/>
      <c r="DP299" s="39"/>
      <c r="DQ299" s="39"/>
    </row>
    <row r="300" spans="3:121">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c r="BW300" s="39"/>
      <c r="BX300" s="39"/>
      <c r="BY300" s="39"/>
      <c r="BZ300" s="39"/>
      <c r="CA300" s="39"/>
      <c r="CB300" s="39"/>
      <c r="CC300" s="39"/>
      <c r="CD300" s="39"/>
      <c r="CE300" s="39"/>
      <c r="CF300" s="39"/>
      <c r="CG300" s="39"/>
      <c r="CH300" s="39"/>
      <c r="CI300" s="39"/>
      <c r="CJ300" s="39"/>
      <c r="CK300" s="39"/>
      <c r="CL300" s="39"/>
      <c r="CM300" s="39"/>
      <c r="CN300" s="39"/>
      <c r="CO300" s="39"/>
      <c r="CP300" s="39"/>
      <c r="CQ300" s="39"/>
      <c r="CR300" s="39"/>
      <c r="CS300" s="39"/>
      <c r="CT300" s="39"/>
      <c r="CU300" s="39"/>
      <c r="CV300" s="39"/>
      <c r="CW300" s="39"/>
      <c r="CX300" s="39"/>
      <c r="CY300" s="39"/>
      <c r="CZ300" s="39"/>
      <c r="DA300" s="39"/>
      <c r="DB300" s="39"/>
      <c r="DC300" s="39"/>
      <c r="DD300" s="39"/>
      <c r="DE300" s="39"/>
      <c r="DF300" s="39"/>
      <c r="DG300" s="39"/>
      <c r="DH300" s="39"/>
      <c r="DI300" s="39"/>
      <c r="DJ300" s="39"/>
      <c r="DK300" s="39"/>
      <c r="DL300" s="39"/>
      <c r="DM300" s="39"/>
      <c r="DN300" s="39"/>
      <c r="DO300" s="39"/>
      <c r="DP300" s="39"/>
      <c r="DQ300" s="39"/>
    </row>
    <row r="301" spans="3:121">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c r="BZ301" s="39"/>
      <c r="CA301" s="39"/>
      <c r="CB301" s="39"/>
      <c r="CC301" s="39"/>
      <c r="CD301" s="39"/>
      <c r="CE301" s="39"/>
      <c r="CF301" s="39"/>
      <c r="CG301" s="39"/>
      <c r="CH301" s="39"/>
      <c r="CI301" s="39"/>
      <c r="CJ301" s="39"/>
      <c r="CK301" s="39"/>
      <c r="CL301" s="39"/>
      <c r="CM301" s="39"/>
      <c r="CN301" s="39"/>
      <c r="CO301" s="39"/>
      <c r="CP301" s="39"/>
      <c r="CQ301" s="39"/>
      <c r="CR301" s="39"/>
      <c r="CS301" s="39"/>
      <c r="CT301" s="39"/>
      <c r="CU301" s="39"/>
      <c r="CV301" s="39"/>
      <c r="CW301" s="39"/>
      <c r="CX301" s="39"/>
      <c r="CY301" s="39"/>
      <c r="CZ301" s="39"/>
      <c r="DA301" s="39"/>
      <c r="DB301" s="39"/>
      <c r="DC301" s="39"/>
      <c r="DD301" s="39"/>
      <c r="DE301" s="39"/>
      <c r="DF301" s="39"/>
      <c r="DG301" s="39"/>
      <c r="DH301" s="39"/>
      <c r="DI301" s="39"/>
      <c r="DJ301" s="39"/>
      <c r="DK301" s="39"/>
      <c r="DL301" s="39"/>
      <c r="DM301" s="39"/>
      <c r="DN301" s="39"/>
      <c r="DO301" s="39"/>
      <c r="DP301" s="39"/>
      <c r="DQ301" s="39"/>
    </row>
    <row r="302" spans="3:121">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c r="BZ302" s="39"/>
      <c r="CA302" s="39"/>
      <c r="CB302" s="39"/>
      <c r="CC302" s="39"/>
      <c r="CD302" s="39"/>
      <c r="CE302" s="39"/>
      <c r="CF302" s="39"/>
      <c r="CG302" s="39"/>
      <c r="CH302" s="39"/>
      <c r="CI302" s="39"/>
      <c r="CJ302" s="39"/>
      <c r="CK302" s="39"/>
      <c r="CL302" s="39"/>
      <c r="CM302" s="39"/>
      <c r="CN302" s="39"/>
      <c r="CO302" s="39"/>
      <c r="CP302" s="39"/>
      <c r="CQ302" s="39"/>
      <c r="CR302" s="39"/>
      <c r="CS302" s="39"/>
      <c r="CT302" s="39"/>
      <c r="CU302" s="39"/>
      <c r="CV302" s="39"/>
      <c r="CW302" s="39"/>
      <c r="CX302" s="39"/>
      <c r="CY302" s="39"/>
      <c r="CZ302" s="39"/>
      <c r="DA302" s="39"/>
      <c r="DB302" s="39"/>
      <c r="DC302" s="39"/>
      <c r="DD302" s="39"/>
      <c r="DE302" s="39"/>
      <c r="DF302" s="39"/>
      <c r="DG302" s="39"/>
      <c r="DH302" s="39"/>
      <c r="DI302" s="39"/>
      <c r="DJ302" s="39"/>
      <c r="DK302" s="39"/>
      <c r="DL302" s="39"/>
      <c r="DM302" s="39"/>
      <c r="DN302" s="39"/>
      <c r="DO302" s="39"/>
      <c r="DP302" s="39"/>
      <c r="DQ302" s="39"/>
    </row>
    <row r="303" spans="3:121">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c r="BW303" s="39"/>
      <c r="BX303" s="39"/>
      <c r="BY303" s="39"/>
      <c r="BZ303" s="39"/>
      <c r="CA303" s="39"/>
      <c r="CB303" s="39"/>
      <c r="CC303" s="39"/>
      <c r="CD303" s="39"/>
      <c r="CE303" s="39"/>
      <c r="CF303" s="39"/>
      <c r="CG303" s="39"/>
      <c r="CH303" s="39"/>
      <c r="CI303" s="39"/>
      <c r="CJ303" s="39"/>
      <c r="CK303" s="39"/>
      <c r="CL303" s="39"/>
      <c r="CM303" s="39"/>
      <c r="CN303" s="39"/>
      <c r="CO303" s="39"/>
      <c r="CP303" s="39"/>
      <c r="CQ303" s="39"/>
      <c r="CR303" s="39"/>
      <c r="CS303" s="39"/>
      <c r="CT303" s="39"/>
      <c r="CU303" s="39"/>
      <c r="CV303" s="39"/>
      <c r="CW303" s="39"/>
      <c r="CX303" s="39"/>
      <c r="CY303" s="39"/>
      <c r="CZ303" s="39"/>
      <c r="DA303" s="39"/>
      <c r="DB303" s="39"/>
      <c r="DC303" s="39"/>
      <c r="DD303" s="39"/>
      <c r="DE303" s="39"/>
      <c r="DF303" s="39"/>
      <c r="DG303" s="39"/>
      <c r="DH303" s="39"/>
      <c r="DI303" s="39"/>
      <c r="DJ303" s="39"/>
      <c r="DK303" s="39"/>
      <c r="DL303" s="39"/>
      <c r="DM303" s="39"/>
      <c r="DN303" s="39"/>
      <c r="DO303" s="39"/>
      <c r="DP303" s="39"/>
      <c r="DQ303" s="39"/>
    </row>
    <row r="304" spans="3:121">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c r="BW304" s="39"/>
      <c r="BX304" s="39"/>
      <c r="BY304" s="39"/>
      <c r="BZ304" s="39"/>
      <c r="CA304" s="39"/>
      <c r="CB304" s="39"/>
      <c r="CC304" s="39"/>
      <c r="CD304" s="39"/>
      <c r="CE304" s="39"/>
      <c r="CF304" s="39"/>
      <c r="CG304" s="39"/>
      <c r="CH304" s="39"/>
      <c r="CI304" s="39"/>
      <c r="CJ304" s="39"/>
      <c r="CK304" s="39"/>
      <c r="CL304" s="39"/>
      <c r="CM304" s="39"/>
      <c r="CN304" s="39"/>
      <c r="CO304" s="39"/>
      <c r="CP304" s="39"/>
      <c r="CQ304" s="39"/>
      <c r="CR304" s="39"/>
      <c r="CS304" s="39"/>
      <c r="CT304" s="39"/>
      <c r="CU304" s="39"/>
      <c r="CV304" s="39"/>
      <c r="CW304" s="39"/>
      <c r="CX304" s="39"/>
      <c r="CY304" s="39"/>
      <c r="CZ304" s="39"/>
      <c r="DA304" s="39"/>
      <c r="DB304" s="39"/>
      <c r="DC304" s="39"/>
      <c r="DD304" s="39"/>
      <c r="DE304" s="39"/>
      <c r="DF304" s="39"/>
      <c r="DG304" s="39"/>
      <c r="DH304" s="39"/>
      <c r="DI304" s="39"/>
      <c r="DJ304" s="39"/>
      <c r="DK304" s="39"/>
      <c r="DL304" s="39"/>
      <c r="DM304" s="39"/>
      <c r="DN304" s="39"/>
      <c r="DO304" s="39"/>
      <c r="DP304" s="39"/>
      <c r="DQ304" s="39"/>
    </row>
    <row r="305" spans="8:121">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c r="BW305" s="39"/>
      <c r="BX305" s="39"/>
      <c r="BY305" s="39"/>
      <c r="BZ305" s="39"/>
      <c r="CA305" s="39"/>
      <c r="CB305" s="39"/>
      <c r="CC305" s="39"/>
      <c r="CD305" s="39"/>
      <c r="CE305" s="39"/>
      <c r="CF305" s="39"/>
      <c r="CG305" s="39"/>
      <c r="CH305" s="39"/>
      <c r="CI305" s="39"/>
      <c r="CJ305" s="39"/>
      <c r="CK305" s="39"/>
      <c r="CL305" s="39"/>
      <c r="CM305" s="39"/>
      <c r="CN305" s="39"/>
      <c r="CO305" s="39"/>
      <c r="CP305" s="39"/>
      <c r="CQ305" s="39"/>
      <c r="CR305" s="39"/>
      <c r="CS305" s="39"/>
      <c r="CT305" s="39"/>
      <c r="CU305" s="39"/>
      <c r="CV305" s="39"/>
      <c r="CW305" s="39"/>
      <c r="CX305" s="39"/>
      <c r="CY305" s="39"/>
      <c r="CZ305" s="39"/>
      <c r="DA305" s="39"/>
      <c r="DB305" s="39"/>
      <c r="DC305" s="39"/>
      <c r="DD305" s="39"/>
      <c r="DE305" s="39"/>
      <c r="DF305" s="39"/>
      <c r="DG305" s="39"/>
      <c r="DH305" s="39"/>
      <c r="DI305" s="39"/>
      <c r="DJ305" s="39"/>
      <c r="DK305" s="39"/>
      <c r="DL305" s="39"/>
      <c r="DM305" s="39"/>
      <c r="DN305" s="39"/>
      <c r="DO305" s="39"/>
      <c r="DP305" s="39"/>
      <c r="DQ305" s="39"/>
    </row>
    <row r="306" spans="8:121">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c r="BW306" s="39"/>
      <c r="BX306" s="39"/>
      <c r="BY306" s="39"/>
      <c r="BZ306" s="39"/>
      <c r="CA306" s="39"/>
      <c r="CB306" s="39"/>
      <c r="CC306" s="39"/>
      <c r="CD306" s="39"/>
      <c r="CE306" s="39"/>
      <c r="CF306" s="39"/>
      <c r="CG306" s="39"/>
      <c r="CH306" s="39"/>
      <c r="CI306" s="39"/>
      <c r="CJ306" s="39"/>
      <c r="CK306" s="39"/>
      <c r="CL306" s="39"/>
      <c r="CM306" s="39"/>
      <c r="CN306" s="39"/>
      <c r="CO306" s="39"/>
      <c r="CP306" s="39"/>
      <c r="CQ306" s="39"/>
      <c r="CR306" s="39"/>
      <c r="CS306" s="39"/>
      <c r="CT306" s="39"/>
      <c r="CU306" s="39"/>
      <c r="CV306" s="39"/>
      <c r="CW306" s="39"/>
      <c r="CX306" s="39"/>
      <c r="CY306" s="39"/>
      <c r="CZ306" s="39"/>
      <c r="DA306" s="39"/>
      <c r="DB306" s="39"/>
      <c r="DC306" s="39"/>
      <c r="DD306" s="39"/>
      <c r="DE306" s="39"/>
      <c r="DF306" s="39"/>
      <c r="DG306" s="39"/>
      <c r="DH306" s="39"/>
      <c r="DI306" s="39"/>
      <c r="DJ306" s="39"/>
      <c r="DK306" s="39"/>
      <c r="DL306" s="39"/>
      <c r="DM306" s="39"/>
      <c r="DN306" s="39"/>
      <c r="DO306" s="39"/>
      <c r="DP306" s="39"/>
      <c r="DQ306" s="39"/>
    </row>
    <row r="307" spans="8:121">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c r="BW307" s="39"/>
      <c r="BX307" s="39"/>
      <c r="BY307" s="39"/>
      <c r="BZ307" s="39"/>
      <c r="CA307" s="39"/>
      <c r="CB307" s="39"/>
      <c r="CC307" s="39"/>
      <c r="CD307" s="39"/>
      <c r="CE307" s="39"/>
      <c r="CF307" s="39"/>
      <c r="CG307" s="39"/>
      <c r="CH307" s="39"/>
      <c r="CI307" s="39"/>
      <c r="CJ307" s="39"/>
      <c r="CK307" s="39"/>
      <c r="CL307" s="39"/>
      <c r="CM307" s="39"/>
      <c r="CN307" s="39"/>
      <c r="CO307" s="39"/>
      <c r="CP307" s="39"/>
      <c r="CQ307" s="39"/>
      <c r="CR307" s="39"/>
      <c r="CS307" s="39"/>
      <c r="CT307" s="39"/>
      <c r="CU307" s="39"/>
      <c r="CV307" s="39"/>
      <c r="CW307" s="39"/>
      <c r="CX307" s="39"/>
      <c r="CY307" s="39"/>
      <c r="CZ307" s="39"/>
      <c r="DA307" s="39"/>
      <c r="DB307" s="39"/>
      <c r="DC307" s="39"/>
      <c r="DD307" s="39"/>
      <c r="DE307" s="39"/>
      <c r="DF307" s="39"/>
      <c r="DG307" s="39"/>
      <c r="DH307" s="39"/>
      <c r="DI307" s="39"/>
      <c r="DJ307" s="39"/>
      <c r="DK307" s="39"/>
      <c r="DL307" s="39"/>
      <c r="DM307" s="39"/>
      <c r="DN307" s="39"/>
      <c r="DO307" s="39"/>
      <c r="DP307" s="39"/>
      <c r="DQ307" s="39"/>
    </row>
    <row r="308" spans="8:121">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c r="BW308" s="39"/>
      <c r="BX308" s="39"/>
      <c r="BY308" s="39"/>
      <c r="BZ308" s="39"/>
      <c r="CA308" s="39"/>
      <c r="CB308" s="39"/>
      <c r="CC308" s="39"/>
      <c r="CD308" s="39"/>
      <c r="CE308" s="39"/>
      <c r="CF308" s="39"/>
      <c r="CG308" s="39"/>
      <c r="CH308" s="39"/>
      <c r="CI308" s="39"/>
      <c r="CJ308" s="39"/>
      <c r="CK308" s="39"/>
      <c r="CL308" s="39"/>
      <c r="CM308" s="39"/>
      <c r="CN308" s="39"/>
      <c r="CO308" s="39"/>
      <c r="CP308" s="39"/>
      <c r="CQ308" s="39"/>
      <c r="CR308" s="39"/>
      <c r="CS308" s="39"/>
      <c r="CT308" s="39"/>
      <c r="CU308" s="39"/>
      <c r="CV308" s="39"/>
      <c r="CW308" s="39"/>
      <c r="CX308" s="39"/>
      <c r="CY308" s="39"/>
      <c r="CZ308" s="39"/>
      <c r="DA308" s="39"/>
      <c r="DB308" s="39"/>
      <c r="DC308" s="39"/>
      <c r="DD308" s="39"/>
      <c r="DE308" s="39"/>
      <c r="DF308" s="39"/>
      <c r="DG308" s="39"/>
      <c r="DH308" s="39"/>
      <c r="DI308" s="39"/>
      <c r="DJ308" s="39"/>
      <c r="DK308" s="39"/>
      <c r="DL308" s="39"/>
      <c r="DM308" s="39"/>
      <c r="DN308" s="39"/>
      <c r="DO308" s="39"/>
      <c r="DP308" s="39"/>
      <c r="DQ308" s="39"/>
    </row>
    <row r="309" spans="8:121">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c r="BW309" s="39"/>
      <c r="BX309" s="39"/>
      <c r="BY309" s="39"/>
      <c r="BZ309" s="39"/>
      <c r="CA309" s="39"/>
      <c r="CB309" s="39"/>
      <c r="CC309" s="39"/>
      <c r="CD309" s="39"/>
      <c r="CE309" s="39"/>
      <c r="CF309" s="39"/>
      <c r="CG309" s="39"/>
      <c r="CH309" s="39"/>
      <c r="CI309" s="39"/>
      <c r="CJ309" s="39"/>
      <c r="CK309" s="39"/>
      <c r="CL309" s="39"/>
      <c r="CM309" s="39"/>
      <c r="CN309" s="39"/>
      <c r="CO309" s="39"/>
      <c r="CP309" s="39"/>
      <c r="CQ309" s="39"/>
      <c r="CR309" s="39"/>
      <c r="CS309" s="39"/>
      <c r="CT309" s="39"/>
      <c r="CU309" s="39"/>
      <c r="CV309" s="39"/>
      <c r="CW309" s="39"/>
      <c r="CX309" s="39"/>
      <c r="CY309" s="39"/>
      <c r="CZ309" s="39"/>
      <c r="DA309" s="39"/>
      <c r="DB309" s="39"/>
      <c r="DC309" s="39"/>
      <c r="DD309" s="39"/>
      <c r="DE309" s="39"/>
      <c r="DF309" s="39"/>
      <c r="DG309" s="39"/>
      <c r="DH309" s="39"/>
      <c r="DI309" s="39"/>
      <c r="DJ309" s="39"/>
      <c r="DK309" s="39"/>
      <c r="DL309" s="39"/>
      <c r="DM309" s="39"/>
      <c r="DN309" s="39"/>
      <c r="DO309" s="39"/>
      <c r="DP309" s="39"/>
      <c r="DQ309" s="39"/>
    </row>
    <row r="310" spans="8:121">
      <c r="BJ310" s="39"/>
      <c r="BK310" s="39"/>
      <c r="BL310" s="39"/>
      <c r="BM310" s="39"/>
      <c r="BN310" s="39"/>
      <c r="BO310" s="39"/>
      <c r="BP310" s="39"/>
      <c r="BQ310" s="39"/>
      <c r="BR310" s="39"/>
      <c r="BS310" s="39"/>
      <c r="BT310" s="39"/>
      <c r="BU310" s="39"/>
      <c r="BV310" s="39"/>
      <c r="BW310" s="39"/>
      <c r="BX310" s="39"/>
      <c r="BY310" s="39"/>
      <c r="BZ310" s="39"/>
      <c r="CA310" s="39"/>
      <c r="CB310" s="39"/>
      <c r="CC310" s="39"/>
      <c r="CD310" s="39"/>
      <c r="CE310" s="39"/>
      <c r="CF310" s="39"/>
      <c r="CG310" s="39"/>
      <c r="CH310" s="39"/>
      <c r="CI310" s="39"/>
      <c r="CJ310" s="39"/>
      <c r="CK310" s="39"/>
      <c r="CL310" s="39"/>
      <c r="CM310" s="39"/>
      <c r="CN310" s="39"/>
      <c r="CO310" s="39"/>
      <c r="CP310" s="39"/>
      <c r="CQ310" s="39"/>
      <c r="CR310" s="39"/>
      <c r="CS310" s="39"/>
      <c r="CT310" s="39"/>
      <c r="CU310" s="39"/>
      <c r="CV310" s="39"/>
      <c r="CW310" s="39"/>
      <c r="CX310" s="39"/>
      <c r="CY310" s="39"/>
      <c r="CZ310" s="39"/>
      <c r="DA310" s="39"/>
      <c r="DB310" s="39"/>
      <c r="DC310" s="39"/>
      <c r="DD310" s="39"/>
      <c r="DE310" s="39"/>
      <c r="DF310" s="39"/>
      <c r="DG310" s="39"/>
      <c r="DH310" s="39"/>
      <c r="DI310" s="39"/>
      <c r="DJ310" s="39"/>
      <c r="DK310" s="39"/>
      <c r="DL310" s="39"/>
      <c r="DM310" s="39"/>
      <c r="DN310" s="39"/>
      <c r="DO310" s="39"/>
      <c r="DP310" s="39"/>
      <c r="DQ310" s="39"/>
    </row>
    <row r="311" spans="8:121">
      <c r="BJ311" s="39"/>
      <c r="BK311" s="39"/>
      <c r="BL311" s="39"/>
      <c r="BM311" s="39"/>
      <c r="BN311" s="39"/>
      <c r="BO311" s="39"/>
      <c r="BP311" s="39"/>
      <c r="BQ311" s="39"/>
      <c r="BR311" s="39"/>
      <c r="BS311" s="39"/>
      <c r="BT311" s="39"/>
      <c r="BU311" s="39"/>
      <c r="BV311" s="39"/>
      <c r="BW311" s="39"/>
      <c r="BX311" s="39"/>
      <c r="BY311" s="39"/>
      <c r="BZ311" s="39"/>
      <c r="CA311" s="39"/>
      <c r="CB311" s="39"/>
      <c r="CC311" s="39"/>
      <c r="CD311" s="39"/>
      <c r="CE311" s="39"/>
      <c r="CF311" s="39"/>
      <c r="CG311" s="39"/>
      <c r="CH311" s="39"/>
      <c r="CI311" s="39"/>
      <c r="CJ311" s="39"/>
      <c r="CK311" s="39"/>
      <c r="CL311" s="39"/>
      <c r="CM311" s="39"/>
      <c r="CN311" s="39"/>
      <c r="CO311" s="39"/>
      <c r="CP311" s="39"/>
      <c r="CQ311" s="39"/>
      <c r="CR311" s="39"/>
      <c r="CS311" s="39"/>
      <c r="CT311" s="39"/>
      <c r="CU311" s="39"/>
      <c r="CV311" s="39"/>
      <c r="CW311" s="39"/>
      <c r="CX311" s="39"/>
      <c r="CY311" s="39"/>
      <c r="CZ311" s="39"/>
      <c r="DA311" s="39"/>
      <c r="DB311" s="39"/>
      <c r="DC311" s="39"/>
      <c r="DD311" s="39"/>
      <c r="DE311" s="39"/>
      <c r="DF311" s="39"/>
      <c r="DG311" s="39"/>
      <c r="DH311" s="39"/>
      <c r="DI311" s="39"/>
      <c r="DJ311" s="39"/>
      <c r="DK311" s="39"/>
      <c r="DL311" s="39"/>
      <c r="DM311" s="39"/>
      <c r="DN311" s="39"/>
      <c r="DO311" s="39"/>
      <c r="DP311" s="39"/>
      <c r="DQ311" s="39"/>
    </row>
    <row r="312" spans="8:121">
      <c r="BJ312" s="39"/>
      <c r="BK312" s="39"/>
      <c r="BL312" s="39"/>
      <c r="BM312" s="39"/>
      <c r="BN312" s="39"/>
      <c r="BO312" s="39"/>
      <c r="BP312" s="39"/>
      <c r="BQ312" s="39"/>
      <c r="BR312" s="39"/>
      <c r="BS312" s="39"/>
      <c r="BT312" s="39"/>
      <c r="BU312" s="39"/>
      <c r="BV312" s="39"/>
      <c r="BW312" s="39"/>
      <c r="BX312" s="39"/>
      <c r="BY312" s="39"/>
      <c r="BZ312" s="39"/>
      <c r="CA312" s="39"/>
      <c r="CB312" s="39"/>
      <c r="CC312" s="39"/>
      <c r="CD312" s="39"/>
      <c r="CE312" s="39"/>
      <c r="CF312" s="39"/>
      <c r="CG312" s="39"/>
      <c r="CH312" s="39"/>
      <c r="CI312" s="39"/>
      <c r="CJ312" s="39"/>
      <c r="CK312" s="39"/>
      <c r="CL312" s="39"/>
      <c r="CM312" s="39"/>
      <c r="CN312" s="39"/>
      <c r="CO312" s="39"/>
      <c r="CP312" s="39"/>
      <c r="CQ312" s="39"/>
      <c r="CR312" s="39"/>
      <c r="CS312" s="39"/>
      <c r="CT312" s="39"/>
      <c r="CU312" s="39"/>
      <c r="CV312" s="39"/>
      <c r="CW312" s="39"/>
      <c r="CX312" s="39"/>
      <c r="CY312" s="39"/>
      <c r="CZ312" s="39"/>
      <c r="DA312" s="39"/>
      <c r="DB312" s="39"/>
      <c r="DC312" s="39"/>
      <c r="DD312" s="39"/>
      <c r="DE312" s="39"/>
      <c r="DF312" s="39"/>
      <c r="DG312" s="39"/>
      <c r="DH312" s="39"/>
      <c r="DI312" s="39"/>
      <c r="DJ312" s="39"/>
      <c r="DK312" s="39"/>
      <c r="DL312" s="39"/>
      <c r="DM312" s="39"/>
      <c r="DN312" s="39"/>
      <c r="DO312" s="39"/>
      <c r="DP312" s="39"/>
      <c r="DQ312" s="39"/>
    </row>
    <row r="313" spans="8:121">
      <c r="BJ313" s="39"/>
      <c r="BK313" s="39"/>
      <c r="BL313" s="39"/>
      <c r="BM313" s="39"/>
      <c r="BN313" s="39"/>
      <c r="BO313" s="39"/>
      <c r="BP313" s="39"/>
      <c r="BQ313" s="39"/>
      <c r="BR313" s="39"/>
      <c r="BS313" s="39"/>
      <c r="BT313" s="39"/>
      <c r="BU313" s="39"/>
      <c r="BV313" s="39"/>
      <c r="BW313" s="39"/>
      <c r="BX313" s="39"/>
      <c r="BY313" s="39"/>
      <c r="BZ313" s="39"/>
      <c r="CA313" s="39"/>
      <c r="CB313" s="39"/>
      <c r="CC313" s="39"/>
      <c r="CD313" s="39"/>
      <c r="CE313" s="39"/>
      <c r="CF313" s="39"/>
      <c r="CG313" s="39"/>
      <c r="CH313" s="39"/>
      <c r="CI313" s="39"/>
      <c r="CJ313" s="39"/>
      <c r="CK313" s="39"/>
      <c r="CL313" s="39"/>
      <c r="CM313" s="39"/>
      <c r="CN313" s="39"/>
      <c r="CO313" s="39"/>
      <c r="CP313" s="39"/>
      <c r="CQ313" s="39"/>
      <c r="CR313" s="39"/>
      <c r="CS313" s="39"/>
      <c r="CT313" s="39"/>
      <c r="CU313" s="39"/>
      <c r="CV313" s="39"/>
      <c r="CW313" s="39"/>
      <c r="CX313" s="39"/>
      <c r="CY313" s="39"/>
      <c r="CZ313" s="39"/>
      <c r="DA313" s="39"/>
      <c r="DB313" s="39"/>
      <c r="DC313" s="39"/>
      <c r="DD313" s="39"/>
      <c r="DE313" s="39"/>
      <c r="DF313" s="39"/>
      <c r="DG313" s="39"/>
      <c r="DH313" s="39"/>
      <c r="DI313" s="39"/>
      <c r="DJ313" s="39"/>
      <c r="DK313" s="39"/>
      <c r="DL313" s="39"/>
      <c r="DM313" s="39"/>
      <c r="DN313" s="39"/>
      <c r="DO313" s="39"/>
      <c r="DP313" s="39"/>
      <c r="DQ313" s="39"/>
    </row>
    <row r="314" spans="8:121">
      <c r="BJ314" s="39"/>
      <c r="BK314" s="39"/>
      <c r="BL314" s="39"/>
      <c r="BM314" s="39"/>
      <c r="BN314" s="39"/>
      <c r="BO314" s="39"/>
      <c r="BP314" s="39"/>
      <c r="BQ314" s="39"/>
      <c r="BR314" s="39"/>
      <c r="BS314" s="39"/>
      <c r="BT314" s="39"/>
      <c r="BU314" s="39"/>
      <c r="BV314" s="39"/>
      <c r="BW314" s="39"/>
      <c r="BX314" s="39"/>
      <c r="BY314" s="39"/>
      <c r="BZ314" s="39"/>
      <c r="CA314" s="39"/>
      <c r="CB314" s="39"/>
      <c r="CC314" s="39"/>
      <c r="CD314" s="39"/>
      <c r="CE314" s="39"/>
      <c r="CF314" s="39"/>
      <c r="CG314" s="39"/>
      <c r="CH314" s="39"/>
      <c r="CI314" s="39"/>
      <c r="CJ314" s="39"/>
      <c r="CK314" s="39"/>
      <c r="CL314" s="39"/>
      <c r="CM314" s="39"/>
      <c r="CN314" s="39"/>
      <c r="CO314" s="39"/>
      <c r="CP314" s="39"/>
      <c r="CQ314" s="39"/>
      <c r="CR314" s="39"/>
      <c r="CS314" s="39"/>
      <c r="CT314" s="39"/>
      <c r="CU314" s="39"/>
      <c r="CV314" s="39"/>
      <c r="CW314" s="39"/>
      <c r="CX314" s="39"/>
      <c r="CY314" s="39"/>
      <c r="CZ314" s="39"/>
      <c r="DA314" s="39"/>
      <c r="DB314" s="39"/>
      <c r="DC314" s="39"/>
      <c r="DD314" s="39"/>
      <c r="DE314" s="39"/>
      <c r="DF314" s="39"/>
      <c r="DG314" s="39"/>
      <c r="DH314" s="39"/>
      <c r="DI314" s="39"/>
      <c r="DJ314" s="39"/>
      <c r="DK314" s="39"/>
      <c r="DL314" s="39"/>
      <c r="DM314" s="39"/>
      <c r="DN314" s="39"/>
      <c r="DO314" s="39"/>
      <c r="DP314" s="39"/>
      <c r="DQ314" s="39"/>
    </row>
    <row r="315" spans="8:121">
      <c r="BJ315" s="39"/>
      <c r="BK315" s="39"/>
      <c r="BL315" s="39"/>
      <c r="BM315" s="39"/>
      <c r="BN315" s="39"/>
      <c r="BO315" s="39"/>
      <c r="BP315" s="39"/>
      <c r="BQ315" s="39"/>
      <c r="BR315" s="39"/>
      <c r="BS315" s="39"/>
      <c r="BT315" s="39"/>
      <c r="BU315" s="39"/>
      <c r="BV315" s="39"/>
      <c r="BW315" s="39"/>
      <c r="BX315" s="39"/>
      <c r="BY315" s="39"/>
      <c r="BZ315" s="39"/>
      <c r="CA315" s="39"/>
      <c r="CB315" s="39"/>
      <c r="CC315" s="39"/>
      <c r="CD315" s="39"/>
      <c r="CE315" s="39"/>
      <c r="CF315" s="39"/>
      <c r="CG315" s="39"/>
      <c r="CH315" s="39"/>
      <c r="CI315" s="39"/>
      <c r="CJ315" s="39"/>
      <c r="CK315" s="39"/>
      <c r="CL315" s="39"/>
      <c r="CM315" s="39"/>
      <c r="CN315" s="39"/>
      <c r="CO315" s="39"/>
      <c r="CP315" s="39"/>
      <c r="CQ315" s="39"/>
      <c r="CR315" s="39"/>
      <c r="CS315" s="39"/>
      <c r="CT315" s="39"/>
      <c r="CU315" s="39"/>
      <c r="CV315" s="39"/>
      <c r="CW315" s="39"/>
      <c r="CX315" s="39"/>
      <c r="CY315" s="39"/>
      <c r="CZ315" s="39"/>
      <c r="DA315" s="39"/>
      <c r="DB315" s="39"/>
      <c r="DC315" s="39"/>
      <c r="DD315" s="39"/>
      <c r="DE315" s="39"/>
      <c r="DF315" s="39"/>
      <c r="DG315" s="39"/>
      <c r="DH315" s="39"/>
      <c r="DI315" s="39"/>
      <c r="DJ315" s="39"/>
      <c r="DK315" s="39"/>
      <c r="DL315" s="39"/>
      <c r="DM315" s="39"/>
      <c r="DN315" s="39"/>
      <c r="DO315" s="39"/>
      <c r="DP315" s="39"/>
      <c r="DQ315" s="39"/>
    </row>
    <row r="316" spans="8:121">
      <c r="BJ316" s="39"/>
      <c r="BK316" s="39"/>
      <c r="BL316" s="39"/>
      <c r="BM316" s="39"/>
      <c r="BN316" s="39"/>
      <c r="BO316" s="39"/>
      <c r="BP316" s="39"/>
      <c r="BQ316" s="39"/>
      <c r="BR316" s="39"/>
      <c r="BS316" s="39"/>
      <c r="BT316" s="39"/>
      <c r="BU316" s="39"/>
      <c r="BV316" s="39"/>
      <c r="BW316" s="39"/>
      <c r="BX316" s="39"/>
      <c r="BY316" s="39"/>
      <c r="BZ316" s="39"/>
      <c r="CA316" s="39"/>
      <c r="CB316" s="39"/>
      <c r="CC316" s="39"/>
      <c r="CD316" s="39"/>
      <c r="CE316" s="39"/>
      <c r="CF316" s="39"/>
      <c r="CG316" s="39"/>
      <c r="CH316" s="39"/>
      <c r="CI316" s="39"/>
      <c r="CJ316" s="39"/>
      <c r="CK316" s="39"/>
      <c r="CL316" s="39"/>
      <c r="CM316" s="39"/>
      <c r="CN316" s="39"/>
      <c r="CO316" s="39"/>
      <c r="CP316" s="39"/>
      <c r="CQ316" s="39"/>
      <c r="CR316" s="39"/>
      <c r="CS316" s="39"/>
      <c r="CT316" s="39"/>
      <c r="CU316" s="39"/>
      <c r="CV316" s="39"/>
      <c r="CW316" s="39"/>
      <c r="CX316" s="39"/>
      <c r="CY316" s="39"/>
      <c r="CZ316" s="39"/>
      <c r="DA316" s="39"/>
      <c r="DB316" s="39"/>
      <c r="DC316" s="39"/>
      <c r="DD316" s="39"/>
      <c r="DE316" s="39"/>
      <c r="DF316" s="39"/>
      <c r="DG316" s="39"/>
      <c r="DH316" s="39"/>
      <c r="DI316" s="39"/>
      <c r="DJ316" s="39"/>
      <c r="DK316" s="39"/>
      <c r="DL316" s="39"/>
      <c r="DM316" s="39"/>
      <c r="DN316" s="39"/>
      <c r="DO316" s="39"/>
      <c r="DP316" s="39"/>
      <c r="DQ316" s="39"/>
    </row>
    <row r="317" spans="8:121">
      <c r="BJ317" s="39"/>
      <c r="BK317" s="39"/>
      <c r="BL317" s="39"/>
      <c r="BM317" s="39"/>
      <c r="BN317" s="39"/>
      <c r="BO317" s="39"/>
      <c r="BP317" s="39"/>
      <c r="BQ317" s="39"/>
      <c r="BR317" s="39"/>
      <c r="BS317" s="39"/>
      <c r="BT317" s="39"/>
      <c r="BU317" s="39"/>
      <c r="BV317" s="39"/>
      <c r="BW317" s="39"/>
      <c r="BX317" s="39"/>
      <c r="BY317" s="39"/>
      <c r="BZ317" s="39"/>
      <c r="CA317" s="39"/>
      <c r="CB317" s="39"/>
      <c r="CC317" s="39"/>
      <c r="CD317" s="39"/>
      <c r="CE317" s="39"/>
      <c r="CF317" s="39"/>
      <c r="CG317" s="39"/>
      <c r="CH317" s="39"/>
      <c r="CI317" s="39"/>
      <c r="CJ317" s="39"/>
      <c r="CK317" s="39"/>
      <c r="CL317" s="39"/>
      <c r="CM317" s="39"/>
      <c r="CN317" s="39"/>
      <c r="CO317" s="39"/>
      <c r="CP317" s="39"/>
      <c r="CQ317" s="39"/>
      <c r="CR317" s="39"/>
      <c r="CS317" s="39"/>
      <c r="CT317" s="39"/>
      <c r="CU317" s="39"/>
      <c r="CV317" s="39"/>
      <c r="CW317" s="39"/>
      <c r="CX317" s="39"/>
      <c r="CY317" s="39"/>
      <c r="CZ317" s="39"/>
      <c r="DA317" s="39"/>
      <c r="DB317" s="39"/>
      <c r="DC317" s="39"/>
      <c r="DD317" s="39"/>
      <c r="DE317" s="39"/>
      <c r="DF317" s="39"/>
      <c r="DG317" s="39"/>
      <c r="DH317" s="39"/>
      <c r="DI317" s="39"/>
      <c r="DJ317" s="39"/>
      <c r="DK317" s="39"/>
      <c r="DL317" s="39"/>
      <c r="DM317" s="39"/>
      <c r="DN317" s="39"/>
      <c r="DO317" s="39"/>
      <c r="DP317" s="39"/>
      <c r="DQ317" s="39"/>
    </row>
    <row r="318" spans="8:121">
      <c r="BJ318" s="39"/>
      <c r="BK318" s="39"/>
      <c r="BL318" s="39"/>
      <c r="BM318" s="39"/>
      <c r="BN318" s="39"/>
      <c r="BO318" s="39"/>
      <c r="BP318" s="39"/>
      <c r="BQ318" s="39"/>
      <c r="BR318" s="39"/>
      <c r="BS318" s="39"/>
      <c r="BT318" s="39"/>
      <c r="BU318" s="39"/>
      <c r="BV318" s="39"/>
      <c r="BW318" s="39"/>
      <c r="BX318" s="39"/>
      <c r="BY318" s="39"/>
      <c r="BZ318" s="39"/>
      <c r="CA318" s="39"/>
      <c r="CB318" s="39"/>
      <c r="CC318" s="39"/>
      <c r="CD318" s="39"/>
      <c r="CE318" s="39"/>
      <c r="CF318" s="39"/>
      <c r="CG318" s="39"/>
      <c r="CH318" s="39"/>
      <c r="CI318" s="39"/>
      <c r="CJ318" s="39"/>
      <c r="CK318" s="39"/>
      <c r="CL318" s="39"/>
      <c r="CM318" s="39"/>
      <c r="CN318" s="39"/>
      <c r="CO318" s="39"/>
      <c r="CP318" s="39"/>
      <c r="CQ318" s="39"/>
      <c r="CR318" s="39"/>
      <c r="CS318" s="39"/>
      <c r="CT318" s="39"/>
      <c r="CU318" s="39"/>
      <c r="CV318" s="39"/>
      <c r="CW318" s="39"/>
      <c r="CX318" s="39"/>
      <c r="CY318" s="39"/>
      <c r="CZ318" s="39"/>
      <c r="DA318" s="39"/>
      <c r="DB318" s="39"/>
      <c r="DC318" s="39"/>
      <c r="DD318" s="39"/>
      <c r="DE318" s="39"/>
      <c r="DF318" s="39"/>
      <c r="DG318" s="39"/>
      <c r="DH318" s="39"/>
      <c r="DI318" s="39"/>
      <c r="DJ318" s="39"/>
      <c r="DK318" s="39"/>
      <c r="DL318" s="39"/>
      <c r="DM318" s="39"/>
      <c r="DN318" s="39"/>
      <c r="DO318" s="39"/>
      <c r="DP318" s="39"/>
      <c r="DQ318" s="39"/>
    </row>
    <row r="319" spans="8:121">
      <c r="BJ319" s="39"/>
      <c r="BK319" s="39"/>
      <c r="BL319" s="39"/>
      <c r="BM319" s="39"/>
      <c r="BN319" s="39"/>
      <c r="BO319" s="39"/>
      <c r="BP319" s="39"/>
      <c r="BQ319" s="39"/>
      <c r="BR319" s="39"/>
      <c r="BS319" s="39"/>
      <c r="BT319" s="39"/>
      <c r="BU319" s="39"/>
      <c r="BV319" s="39"/>
      <c r="BW319" s="39"/>
      <c r="BX319" s="39"/>
      <c r="BY319" s="39"/>
      <c r="BZ319" s="39"/>
      <c r="CA319" s="39"/>
      <c r="CB319" s="39"/>
      <c r="CC319" s="39"/>
      <c r="CD319" s="39"/>
      <c r="CE319" s="39"/>
      <c r="CF319" s="39"/>
      <c r="CG319" s="39"/>
      <c r="CH319" s="39"/>
      <c r="CI319" s="39"/>
      <c r="CJ319" s="39"/>
      <c r="CK319" s="39"/>
      <c r="CL319" s="39"/>
      <c r="CM319" s="39"/>
      <c r="CN319" s="39"/>
      <c r="CO319" s="39"/>
      <c r="CP319" s="39"/>
      <c r="CQ319" s="39"/>
      <c r="CR319" s="39"/>
      <c r="CS319" s="39"/>
      <c r="CT319" s="39"/>
      <c r="CU319" s="39"/>
      <c r="CV319" s="39"/>
      <c r="CW319" s="39"/>
      <c r="CX319" s="39"/>
      <c r="CY319" s="39"/>
      <c r="CZ319" s="39"/>
      <c r="DA319" s="39"/>
      <c r="DB319" s="39"/>
      <c r="DC319" s="39"/>
      <c r="DD319" s="39"/>
      <c r="DE319" s="39"/>
      <c r="DF319" s="39"/>
      <c r="DG319" s="39"/>
      <c r="DH319" s="39"/>
      <c r="DI319" s="39"/>
      <c r="DJ319" s="39"/>
      <c r="DK319" s="39"/>
      <c r="DL319" s="39"/>
      <c r="DM319" s="39"/>
      <c r="DN319" s="39"/>
      <c r="DO319" s="39"/>
      <c r="DP319" s="39"/>
      <c r="DQ319" s="39"/>
    </row>
    <row r="320" spans="8:121">
      <c r="BJ320" s="39"/>
      <c r="BK320" s="39"/>
      <c r="BL320" s="39"/>
      <c r="BM320" s="39"/>
      <c r="BN320" s="39"/>
      <c r="BO320" s="39"/>
      <c r="BP320" s="39"/>
      <c r="BQ320" s="39"/>
      <c r="BR320" s="39"/>
      <c r="BS320" s="39"/>
      <c r="BT320" s="39"/>
      <c r="BU320" s="39"/>
      <c r="BV320" s="39"/>
      <c r="BW320" s="39"/>
      <c r="BX320" s="39"/>
      <c r="BY320" s="39"/>
      <c r="BZ320" s="39"/>
      <c r="CA320" s="39"/>
      <c r="CB320" s="39"/>
      <c r="CC320" s="39"/>
      <c r="CD320" s="39"/>
      <c r="CE320" s="39"/>
      <c r="CF320" s="39"/>
      <c r="CG320" s="39"/>
      <c r="CH320" s="39"/>
      <c r="CI320" s="39"/>
      <c r="CJ320" s="39"/>
      <c r="CK320" s="39"/>
      <c r="CL320" s="39"/>
      <c r="CM320" s="39"/>
      <c r="CN320" s="39"/>
      <c r="CO320" s="39"/>
      <c r="CP320" s="39"/>
      <c r="CQ320" s="39"/>
      <c r="CR320" s="39"/>
      <c r="CS320" s="39"/>
      <c r="CT320" s="39"/>
      <c r="CU320" s="39"/>
      <c r="CV320" s="39"/>
      <c r="CW320" s="39"/>
      <c r="CX320" s="39"/>
      <c r="CY320" s="39"/>
      <c r="CZ320" s="39"/>
      <c r="DA320" s="39"/>
      <c r="DB320" s="39"/>
      <c r="DC320" s="39"/>
      <c r="DD320" s="39"/>
      <c r="DE320" s="39"/>
      <c r="DF320" s="39"/>
      <c r="DG320" s="39"/>
      <c r="DH320" s="39"/>
      <c r="DI320" s="39"/>
      <c r="DJ320" s="39"/>
      <c r="DK320" s="39"/>
      <c r="DL320" s="39"/>
      <c r="DM320" s="39"/>
      <c r="DN320" s="39"/>
      <c r="DO320" s="39"/>
      <c r="DP320" s="39"/>
      <c r="DQ320" s="39"/>
    </row>
    <row r="321" spans="62:121">
      <c r="BJ321" s="39"/>
      <c r="BK321" s="39"/>
      <c r="BL321" s="39"/>
      <c r="BM321" s="39"/>
      <c r="BN321" s="39"/>
      <c r="BO321" s="39"/>
      <c r="BP321" s="39"/>
      <c r="BQ321" s="39"/>
      <c r="BR321" s="39"/>
      <c r="BS321" s="39"/>
      <c r="BT321" s="39"/>
      <c r="BU321" s="39"/>
      <c r="BV321" s="39"/>
      <c r="BW321" s="39"/>
      <c r="BX321" s="39"/>
      <c r="BY321" s="39"/>
      <c r="BZ321" s="39"/>
      <c r="CA321" s="39"/>
      <c r="CB321" s="39"/>
      <c r="CC321" s="39"/>
      <c r="CD321" s="39"/>
      <c r="CE321" s="39"/>
      <c r="CF321" s="39"/>
      <c r="CG321" s="39"/>
      <c r="CH321" s="39"/>
      <c r="CI321" s="39"/>
      <c r="CJ321" s="39"/>
      <c r="CK321" s="39"/>
      <c r="CL321" s="39"/>
      <c r="CM321" s="39"/>
      <c r="CN321" s="39"/>
      <c r="CO321" s="39"/>
      <c r="CP321" s="39"/>
      <c r="CQ321" s="39"/>
      <c r="CR321" s="39"/>
      <c r="CS321" s="39"/>
      <c r="CT321" s="39"/>
      <c r="CU321" s="39"/>
      <c r="CV321" s="39"/>
      <c r="CW321" s="39"/>
      <c r="CX321" s="39"/>
      <c r="CY321" s="39"/>
      <c r="CZ321" s="39"/>
      <c r="DA321" s="39"/>
      <c r="DB321" s="39"/>
      <c r="DC321" s="39"/>
      <c r="DD321" s="39"/>
      <c r="DE321" s="39"/>
      <c r="DF321" s="39"/>
      <c r="DG321" s="39"/>
      <c r="DH321" s="39"/>
      <c r="DI321" s="39"/>
      <c r="DJ321" s="39"/>
      <c r="DK321" s="39"/>
      <c r="DL321" s="39"/>
      <c r="DM321" s="39"/>
      <c r="DN321" s="39"/>
      <c r="DO321" s="39"/>
      <c r="DP321" s="39"/>
      <c r="DQ321" s="39"/>
    </row>
    <row r="322" spans="62:121">
      <c r="BJ322" s="39"/>
      <c r="BK322" s="39"/>
      <c r="BL322" s="39"/>
      <c r="BM322" s="39"/>
      <c r="BN322" s="39"/>
      <c r="BO322" s="39"/>
      <c r="BP322" s="39"/>
      <c r="BQ322" s="39"/>
      <c r="BR322" s="39"/>
      <c r="BS322" s="39"/>
      <c r="BT322" s="39"/>
      <c r="BU322" s="39"/>
      <c r="BV322" s="39"/>
      <c r="BW322" s="39"/>
      <c r="BX322" s="39"/>
      <c r="BY322" s="39"/>
      <c r="BZ322" s="39"/>
      <c r="CA322" s="39"/>
      <c r="CB322" s="39"/>
      <c r="CC322" s="39"/>
      <c r="CD322" s="39"/>
      <c r="CE322" s="39"/>
      <c r="CF322" s="39"/>
      <c r="CG322" s="39"/>
      <c r="CH322" s="39"/>
      <c r="CI322" s="39"/>
      <c r="CJ322" s="39"/>
      <c r="CK322" s="39"/>
      <c r="CL322" s="39"/>
      <c r="CM322" s="39"/>
      <c r="CN322" s="39"/>
      <c r="CO322" s="39"/>
      <c r="CP322" s="39"/>
      <c r="CQ322" s="39"/>
      <c r="CR322" s="39"/>
      <c r="CS322" s="39"/>
      <c r="CT322" s="39"/>
      <c r="CU322" s="39"/>
      <c r="CV322" s="39"/>
      <c r="CW322" s="39"/>
      <c r="CX322" s="39"/>
      <c r="CY322" s="39"/>
      <c r="CZ322" s="39"/>
      <c r="DA322" s="39"/>
      <c r="DB322" s="39"/>
      <c r="DC322" s="39"/>
      <c r="DD322" s="39"/>
      <c r="DE322" s="39"/>
      <c r="DF322" s="39"/>
      <c r="DG322" s="39"/>
      <c r="DH322" s="39"/>
      <c r="DI322" s="39"/>
      <c r="DJ322" s="39"/>
      <c r="DK322" s="39"/>
      <c r="DL322" s="39"/>
      <c r="DM322" s="39"/>
      <c r="DN322" s="39"/>
      <c r="DO322" s="39"/>
      <c r="DP322" s="39"/>
      <c r="DQ322" s="39"/>
    </row>
    <row r="323" spans="62:121">
      <c r="BJ323" s="39"/>
      <c r="BK323" s="39"/>
      <c r="BL323" s="39"/>
      <c r="BM323" s="39"/>
      <c r="BN323" s="39"/>
      <c r="BO323" s="39"/>
      <c r="BP323" s="39"/>
      <c r="BQ323" s="39"/>
      <c r="BR323" s="39"/>
      <c r="BS323" s="39"/>
      <c r="BT323" s="39"/>
      <c r="BU323" s="39"/>
      <c r="BV323" s="39"/>
      <c r="BW323" s="39"/>
      <c r="BX323" s="39"/>
      <c r="BY323" s="39"/>
      <c r="BZ323" s="39"/>
      <c r="CA323" s="39"/>
      <c r="CB323" s="39"/>
      <c r="CC323" s="39"/>
      <c r="CD323" s="39"/>
      <c r="CE323" s="39"/>
      <c r="CF323" s="39"/>
      <c r="CG323" s="39"/>
      <c r="CH323" s="39"/>
      <c r="CI323" s="39"/>
      <c r="CJ323" s="39"/>
      <c r="CK323" s="39"/>
      <c r="CL323" s="39"/>
      <c r="CM323" s="39"/>
      <c r="CN323" s="39"/>
      <c r="CO323" s="39"/>
      <c r="CP323" s="39"/>
      <c r="CQ323" s="39"/>
      <c r="CR323" s="39"/>
      <c r="CS323" s="39"/>
      <c r="CT323" s="39"/>
      <c r="CU323" s="39"/>
      <c r="CV323" s="39"/>
      <c r="CW323" s="39"/>
      <c r="CX323" s="39"/>
      <c r="CY323" s="39"/>
      <c r="CZ323" s="39"/>
      <c r="DA323" s="39"/>
      <c r="DB323" s="39"/>
      <c r="DC323" s="39"/>
      <c r="DD323" s="39"/>
      <c r="DE323" s="39"/>
      <c r="DF323" s="39"/>
      <c r="DG323" s="39"/>
      <c r="DH323" s="39"/>
      <c r="DI323" s="39"/>
      <c r="DJ323" s="39"/>
      <c r="DK323" s="39"/>
      <c r="DL323" s="39"/>
      <c r="DM323" s="39"/>
      <c r="DN323" s="39"/>
      <c r="DO323" s="39"/>
      <c r="DP323" s="39"/>
      <c r="DQ323" s="39"/>
    </row>
    <row r="324" spans="62:121">
      <c r="BJ324" s="39"/>
      <c r="BK324" s="39"/>
      <c r="BL324" s="39"/>
      <c r="BM324" s="39"/>
      <c r="BN324" s="39"/>
      <c r="BO324" s="39"/>
      <c r="BP324" s="39"/>
      <c r="BQ324" s="39"/>
      <c r="BR324" s="39"/>
      <c r="BS324" s="39"/>
      <c r="BT324" s="39"/>
      <c r="BU324" s="39"/>
      <c r="BV324" s="39"/>
      <c r="BW324" s="39"/>
      <c r="BX324" s="39"/>
      <c r="BY324" s="39"/>
      <c r="BZ324" s="39"/>
      <c r="CA324" s="39"/>
      <c r="CB324" s="39"/>
      <c r="CC324" s="39"/>
      <c r="CD324" s="39"/>
      <c r="CE324" s="39"/>
      <c r="CF324" s="39"/>
      <c r="CG324" s="39"/>
      <c r="CH324" s="39"/>
      <c r="CI324" s="39"/>
      <c r="CJ324" s="39"/>
      <c r="CK324" s="39"/>
      <c r="CL324" s="39"/>
      <c r="CM324" s="39"/>
      <c r="CN324" s="39"/>
      <c r="CO324" s="39"/>
      <c r="CP324" s="39"/>
      <c r="CQ324" s="39"/>
      <c r="CR324" s="39"/>
      <c r="CS324" s="39"/>
      <c r="CT324" s="39"/>
      <c r="CU324" s="39"/>
      <c r="CV324" s="39"/>
      <c r="CW324" s="39"/>
      <c r="CX324" s="39"/>
      <c r="CY324" s="39"/>
      <c r="CZ324" s="39"/>
      <c r="DA324" s="39"/>
      <c r="DB324" s="39"/>
      <c r="DC324" s="39"/>
      <c r="DD324" s="39"/>
      <c r="DE324" s="39"/>
      <c r="DF324" s="39"/>
      <c r="DG324" s="39"/>
      <c r="DH324" s="39"/>
      <c r="DI324" s="39"/>
      <c r="DJ324" s="39"/>
      <c r="DK324" s="39"/>
      <c r="DL324" s="39"/>
      <c r="DM324" s="39"/>
      <c r="DN324" s="39"/>
      <c r="DO324" s="39"/>
      <c r="DP324" s="39"/>
      <c r="DQ324" s="39"/>
    </row>
    <row r="325" spans="62:121">
      <c r="BJ325" s="39"/>
      <c r="BK325" s="39"/>
      <c r="BL325" s="39"/>
      <c r="BM325" s="39"/>
      <c r="BN325" s="39"/>
      <c r="BO325" s="39"/>
      <c r="BP325" s="39"/>
      <c r="BQ325" s="39"/>
      <c r="BR325" s="39"/>
      <c r="BS325" s="39"/>
      <c r="BT325" s="39"/>
      <c r="BU325" s="39"/>
      <c r="BV325" s="39"/>
      <c r="BW325" s="39"/>
      <c r="BX325" s="39"/>
      <c r="BY325" s="39"/>
      <c r="BZ325" s="39"/>
      <c r="CA325" s="39"/>
      <c r="CB325" s="39"/>
      <c r="CC325" s="39"/>
      <c r="CD325" s="39"/>
      <c r="CE325" s="39"/>
      <c r="CF325" s="39"/>
      <c r="CG325" s="39"/>
      <c r="CH325" s="39"/>
      <c r="CI325" s="39"/>
      <c r="CJ325" s="39"/>
      <c r="CK325" s="39"/>
      <c r="CL325" s="39"/>
      <c r="CM325" s="39"/>
      <c r="CN325" s="39"/>
      <c r="CO325" s="39"/>
      <c r="CP325" s="39"/>
      <c r="CQ325" s="39"/>
      <c r="CR325" s="39"/>
      <c r="CS325" s="39"/>
      <c r="CT325" s="39"/>
      <c r="CU325" s="39"/>
      <c r="CV325" s="39"/>
      <c r="CW325" s="39"/>
      <c r="CX325" s="39"/>
      <c r="CY325" s="39"/>
      <c r="CZ325" s="39"/>
      <c r="DA325" s="39"/>
      <c r="DB325" s="39"/>
      <c r="DC325" s="39"/>
      <c r="DD325" s="39"/>
      <c r="DE325" s="39"/>
      <c r="DF325" s="39"/>
      <c r="DG325" s="39"/>
      <c r="DH325" s="39"/>
      <c r="DI325" s="39"/>
      <c r="DJ325" s="39"/>
      <c r="DK325" s="39"/>
      <c r="DL325" s="39"/>
      <c r="DM325" s="39"/>
      <c r="DN325" s="39"/>
      <c r="DO325" s="39"/>
      <c r="DP325" s="39"/>
      <c r="DQ325" s="39"/>
    </row>
    <row r="326" spans="62:121">
      <c r="BJ326" s="39"/>
      <c r="BK326" s="39"/>
      <c r="BL326" s="39"/>
      <c r="BM326" s="39"/>
      <c r="BN326" s="39"/>
      <c r="BO326" s="39"/>
      <c r="BP326" s="39"/>
      <c r="BQ326" s="39"/>
      <c r="BR326" s="39"/>
      <c r="BS326" s="39"/>
      <c r="BT326" s="39"/>
      <c r="BU326" s="39"/>
      <c r="BV326" s="39"/>
      <c r="BW326" s="39"/>
      <c r="BX326" s="39"/>
      <c r="BY326" s="39"/>
      <c r="BZ326" s="39"/>
      <c r="CA326" s="39"/>
      <c r="CB326" s="39"/>
      <c r="CC326" s="39"/>
      <c r="CD326" s="39"/>
      <c r="CE326" s="39"/>
      <c r="CF326" s="39"/>
      <c r="CG326" s="39"/>
      <c r="CH326" s="39"/>
      <c r="CI326" s="39"/>
      <c r="CJ326" s="39"/>
      <c r="CK326" s="39"/>
      <c r="CL326" s="39"/>
      <c r="CM326" s="39"/>
      <c r="CN326" s="39"/>
      <c r="CO326" s="39"/>
      <c r="CP326" s="39"/>
      <c r="CQ326" s="39"/>
      <c r="CR326" s="39"/>
      <c r="CS326" s="39"/>
      <c r="CT326" s="39"/>
      <c r="CU326" s="39"/>
      <c r="CV326" s="39"/>
      <c r="CW326" s="39"/>
      <c r="CX326" s="39"/>
      <c r="CY326" s="39"/>
      <c r="CZ326" s="39"/>
      <c r="DA326" s="39"/>
      <c r="DB326" s="39"/>
      <c r="DC326" s="39"/>
      <c r="DD326" s="39"/>
      <c r="DE326" s="39"/>
      <c r="DF326" s="39"/>
      <c r="DG326" s="39"/>
      <c r="DH326" s="39"/>
      <c r="DI326" s="39"/>
      <c r="DJ326" s="39"/>
      <c r="DK326" s="39"/>
      <c r="DL326" s="39"/>
      <c r="DM326" s="39"/>
      <c r="DN326" s="39"/>
      <c r="DO326" s="39"/>
      <c r="DP326" s="39"/>
      <c r="DQ326" s="39"/>
    </row>
    <row r="327" spans="62:121">
      <c r="BJ327" s="39"/>
      <c r="BK327" s="39"/>
      <c r="BL327" s="39"/>
      <c r="BM327" s="39"/>
      <c r="BN327" s="39"/>
      <c r="BO327" s="39"/>
      <c r="BP327" s="39"/>
      <c r="BQ327" s="39"/>
      <c r="BR327" s="39"/>
      <c r="BS327" s="39"/>
      <c r="BT327" s="39"/>
      <c r="BU327" s="39"/>
      <c r="BV327" s="39"/>
      <c r="BW327" s="39"/>
      <c r="BX327" s="39"/>
      <c r="BY327" s="39"/>
      <c r="BZ327" s="39"/>
      <c r="CA327" s="39"/>
      <c r="CB327" s="39"/>
      <c r="CC327" s="39"/>
      <c r="CD327" s="39"/>
      <c r="CE327" s="39"/>
      <c r="CF327" s="39"/>
      <c r="CG327" s="39"/>
      <c r="CH327" s="39"/>
      <c r="CI327" s="39"/>
      <c r="CJ327" s="39"/>
      <c r="CK327" s="39"/>
      <c r="CL327" s="39"/>
      <c r="CM327" s="39"/>
      <c r="CN327" s="39"/>
      <c r="CO327" s="39"/>
      <c r="CP327" s="39"/>
      <c r="CQ327" s="39"/>
      <c r="CR327" s="39"/>
      <c r="CS327" s="39"/>
      <c r="CT327" s="39"/>
      <c r="CU327" s="39"/>
      <c r="CV327" s="39"/>
      <c r="CW327" s="39"/>
      <c r="CX327" s="39"/>
      <c r="CY327" s="39"/>
      <c r="CZ327" s="39"/>
      <c r="DA327" s="39"/>
      <c r="DB327" s="39"/>
      <c r="DC327" s="39"/>
      <c r="DD327" s="39"/>
      <c r="DE327" s="39"/>
      <c r="DF327" s="39"/>
      <c r="DG327" s="39"/>
      <c r="DH327" s="39"/>
      <c r="DI327" s="39"/>
      <c r="DJ327" s="39"/>
      <c r="DK327" s="39"/>
      <c r="DL327" s="39"/>
      <c r="DM327" s="39"/>
      <c r="DN327" s="39"/>
      <c r="DO327" s="39"/>
      <c r="DP327" s="39"/>
      <c r="DQ327" s="39"/>
    </row>
    <row r="328" spans="62:121">
      <c r="BJ328" s="39"/>
      <c r="BK328" s="39"/>
      <c r="BL328" s="39"/>
      <c r="BM328" s="39"/>
      <c r="BN328" s="39"/>
      <c r="BO328" s="39"/>
      <c r="BP328" s="39"/>
      <c r="BQ328" s="39"/>
      <c r="BR328" s="39"/>
      <c r="BS328" s="39"/>
      <c r="BT328" s="39"/>
      <c r="BU328" s="39"/>
      <c r="BV328" s="39"/>
      <c r="BW328" s="39"/>
      <c r="BX328" s="39"/>
      <c r="BY328" s="39"/>
      <c r="BZ328" s="39"/>
      <c r="CA328" s="39"/>
      <c r="CB328" s="39"/>
      <c r="CC328" s="39"/>
      <c r="CD328" s="39"/>
      <c r="CE328" s="39"/>
      <c r="CF328" s="39"/>
      <c r="CG328" s="39"/>
      <c r="CH328" s="39"/>
      <c r="CI328" s="39"/>
      <c r="CJ328" s="39"/>
      <c r="CK328" s="39"/>
      <c r="CL328" s="39"/>
      <c r="CM328" s="39"/>
      <c r="CN328" s="39"/>
      <c r="CO328" s="39"/>
      <c r="CP328" s="39"/>
      <c r="CQ328" s="39"/>
      <c r="CR328" s="39"/>
      <c r="CS328" s="39"/>
      <c r="CT328" s="39"/>
      <c r="CU328" s="39"/>
      <c r="CV328" s="39"/>
      <c r="CW328" s="39"/>
      <c r="CX328" s="39"/>
      <c r="CY328" s="39"/>
      <c r="CZ328" s="39"/>
      <c r="DA328" s="39"/>
      <c r="DB328" s="39"/>
      <c r="DC328" s="39"/>
      <c r="DD328" s="39"/>
      <c r="DE328" s="39"/>
      <c r="DF328" s="39"/>
      <c r="DG328" s="39"/>
      <c r="DH328" s="39"/>
      <c r="DI328" s="39"/>
      <c r="DJ328" s="39"/>
      <c r="DK328" s="39"/>
      <c r="DL328" s="39"/>
      <c r="DM328" s="39"/>
      <c r="DN328" s="39"/>
      <c r="DO328" s="39"/>
      <c r="DP328" s="39"/>
      <c r="DQ328" s="39"/>
    </row>
    <row r="329" spans="62:121">
      <c r="BJ329" s="39"/>
      <c r="BK329" s="39"/>
      <c r="BL329" s="39"/>
      <c r="BM329" s="39"/>
      <c r="BN329" s="39"/>
      <c r="BO329" s="39"/>
      <c r="BP329" s="39"/>
      <c r="BQ329" s="39"/>
      <c r="BR329" s="39"/>
      <c r="BS329" s="39"/>
      <c r="BT329" s="39"/>
      <c r="BU329" s="39"/>
      <c r="BV329" s="39"/>
      <c r="BW329" s="39"/>
      <c r="BX329" s="39"/>
      <c r="BY329" s="39"/>
      <c r="BZ329" s="39"/>
      <c r="CA329" s="39"/>
      <c r="CB329" s="39"/>
      <c r="CC329" s="39"/>
      <c r="CD329" s="39"/>
      <c r="CE329" s="39"/>
      <c r="CF329" s="39"/>
      <c r="CG329" s="39"/>
      <c r="CH329" s="39"/>
      <c r="CI329" s="39"/>
      <c r="CJ329" s="39"/>
      <c r="CK329" s="39"/>
      <c r="CL329" s="39"/>
      <c r="CM329" s="39"/>
      <c r="CN329" s="39"/>
      <c r="CO329" s="39"/>
      <c r="CP329" s="39"/>
      <c r="CQ329" s="39"/>
      <c r="CR329" s="39"/>
      <c r="CS329" s="39"/>
      <c r="CT329" s="39"/>
      <c r="CU329" s="39"/>
      <c r="CV329" s="39"/>
      <c r="CW329" s="39"/>
      <c r="CX329" s="39"/>
      <c r="CY329" s="39"/>
      <c r="CZ329" s="39"/>
      <c r="DA329" s="39"/>
      <c r="DB329" s="39"/>
      <c r="DC329" s="39"/>
      <c r="DD329" s="39"/>
      <c r="DE329" s="39"/>
      <c r="DF329" s="39"/>
      <c r="DG329" s="39"/>
      <c r="DH329" s="39"/>
      <c r="DI329" s="39"/>
      <c r="DJ329" s="39"/>
      <c r="DK329" s="39"/>
      <c r="DL329" s="39"/>
      <c r="DM329" s="39"/>
      <c r="DN329" s="39"/>
      <c r="DO329" s="39"/>
      <c r="DP329" s="39"/>
      <c r="DQ329" s="39"/>
    </row>
    <row r="330" spans="62:121">
      <c r="BJ330" s="39"/>
      <c r="BK330" s="39"/>
      <c r="BL330" s="39"/>
      <c r="BM330" s="39"/>
      <c r="BN330" s="39"/>
      <c r="BO330" s="39"/>
      <c r="BP330" s="39"/>
      <c r="BQ330" s="39"/>
      <c r="BR330" s="39"/>
      <c r="BS330" s="39"/>
      <c r="BT330" s="39"/>
      <c r="BU330" s="39"/>
      <c r="BV330" s="39"/>
      <c r="BW330" s="39"/>
      <c r="BX330" s="39"/>
      <c r="BY330" s="39"/>
      <c r="BZ330" s="39"/>
      <c r="CA330" s="39"/>
      <c r="CB330" s="39"/>
      <c r="CC330" s="39"/>
      <c r="CD330" s="39"/>
      <c r="CE330" s="39"/>
      <c r="CF330" s="39"/>
      <c r="CG330" s="39"/>
      <c r="CH330" s="39"/>
      <c r="CI330" s="39"/>
      <c r="CJ330" s="39"/>
      <c r="CK330" s="39"/>
      <c r="CL330" s="39"/>
      <c r="CM330" s="39"/>
      <c r="CN330" s="39"/>
      <c r="CO330" s="39"/>
      <c r="CP330" s="39"/>
      <c r="CQ330" s="39"/>
      <c r="CR330" s="39"/>
      <c r="CS330" s="39"/>
      <c r="CT330" s="39"/>
      <c r="CU330" s="39"/>
      <c r="CV330" s="39"/>
      <c r="CW330" s="39"/>
      <c r="CX330" s="39"/>
      <c r="CY330" s="39"/>
      <c r="CZ330" s="39"/>
      <c r="DA330" s="39"/>
      <c r="DB330" s="39"/>
      <c r="DC330" s="39"/>
      <c r="DD330" s="39"/>
      <c r="DE330" s="39"/>
      <c r="DF330" s="39"/>
      <c r="DG330" s="39"/>
      <c r="DH330" s="39"/>
      <c r="DI330" s="39"/>
      <c r="DJ330" s="39"/>
      <c r="DK330" s="39"/>
      <c r="DL330" s="39"/>
      <c r="DM330" s="39"/>
      <c r="DN330" s="39"/>
      <c r="DO330" s="39"/>
      <c r="DP330" s="39"/>
      <c r="DQ330" s="39"/>
    </row>
    <row r="331" spans="62:121">
      <c r="BJ331" s="39"/>
      <c r="BK331" s="39"/>
      <c r="BL331" s="39"/>
      <c r="BM331" s="39"/>
      <c r="BN331" s="39"/>
      <c r="BO331" s="39"/>
      <c r="BP331" s="39"/>
      <c r="BQ331" s="39"/>
      <c r="BR331" s="39"/>
      <c r="BS331" s="39"/>
      <c r="BT331" s="39"/>
      <c r="BU331" s="39"/>
      <c r="BV331" s="39"/>
      <c r="BW331" s="39"/>
      <c r="BX331" s="39"/>
      <c r="BY331" s="39"/>
      <c r="BZ331" s="39"/>
      <c r="CA331" s="39"/>
      <c r="CB331" s="39"/>
      <c r="CC331" s="39"/>
      <c r="CD331" s="39"/>
      <c r="CE331" s="39"/>
      <c r="CF331" s="39"/>
      <c r="CG331" s="39"/>
      <c r="CH331" s="39"/>
      <c r="CI331" s="39"/>
      <c r="CJ331" s="39"/>
      <c r="CK331" s="39"/>
      <c r="CL331" s="39"/>
      <c r="CM331" s="39"/>
      <c r="CN331" s="39"/>
      <c r="CO331" s="39"/>
      <c r="CP331" s="39"/>
      <c r="CQ331" s="39"/>
      <c r="CR331" s="39"/>
      <c r="CS331" s="39"/>
      <c r="CT331" s="39"/>
      <c r="CU331" s="39"/>
      <c r="CV331" s="39"/>
      <c r="CW331" s="39"/>
      <c r="CX331" s="39"/>
      <c r="CY331" s="39"/>
      <c r="CZ331" s="39"/>
      <c r="DA331" s="39"/>
      <c r="DB331" s="39"/>
      <c r="DC331" s="39"/>
      <c r="DD331" s="39"/>
      <c r="DE331" s="39"/>
      <c r="DF331" s="39"/>
      <c r="DG331" s="39"/>
      <c r="DH331" s="39"/>
      <c r="DI331" s="39"/>
      <c r="DJ331" s="39"/>
      <c r="DK331" s="39"/>
      <c r="DL331" s="39"/>
      <c r="DM331" s="39"/>
      <c r="DN331" s="39"/>
      <c r="DO331" s="39"/>
      <c r="DP331" s="39"/>
      <c r="DQ331" s="39"/>
    </row>
    <row r="332" spans="62:121">
      <c r="BJ332" s="39"/>
      <c r="BK332" s="39"/>
      <c r="BL332" s="39"/>
      <c r="BM332" s="39"/>
      <c r="BN332" s="39"/>
      <c r="BO332" s="39"/>
      <c r="BP332" s="39"/>
      <c r="BQ332" s="39"/>
      <c r="BR332" s="39"/>
      <c r="BS332" s="39"/>
      <c r="BT332" s="39"/>
      <c r="BU332" s="39"/>
      <c r="BV332" s="39"/>
      <c r="BW332" s="39"/>
      <c r="BX332" s="39"/>
      <c r="BY332" s="39"/>
      <c r="BZ332" s="39"/>
      <c r="CA332" s="39"/>
      <c r="CB332" s="39"/>
      <c r="CC332" s="39"/>
      <c r="CD332" s="39"/>
      <c r="CE332" s="39"/>
      <c r="CF332" s="39"/>
      <c r="CG332" s="39"/>
      <c r="CH332" s="39"/>
      <c r="CI332" s="39"/>
      <c r="CJ332" s="39"/>
      <c r="CK332" s="39"/>
      <c r="CL332" s="39"/>
      <c r="CM332" s="39"/>
      <c r="CN332" s="39"/>
      <c r="CO332" s="39"/>
      <c r="CP332" s="39"/>
      <c r="CQ332" s="39"/>
      <c r="CR332" s="39"/>
      <c r="CS332" s="39"/>
      <c r="CT332" s="39"/>
      <c r="CU332" s="39"/>
      <c r="CV332" s="39"/>
      <c r="CW332" s="39"/>
      <c r="CX332" s="39"/>
      <c r="CY332" s="39"/>
      <c r="CZ332" s="39"/>
      <c r="DA332" s="39"/>
      <c r="DB332" s="39"/>
      <c r="DC332" s="39"/>
      <c r="DD332" s="39"/>
      <c r="DE332" s="39"/>
      <c r="DF332" s="39"/>
      <c r="DG332" s="39"/>
      <c r="DH332" s="39"/>
      <c r="DI332" s="39"/>
      <c r="DJ332" s="39"/>
      <c r="DK332" s="39"/>
      <c r="DL332" s="39"/>
      <c r="DM332" s="39"/>
      <c r="DN332" s="39"/>
      <c r="DO332" s="39"/>
      <c r="DP332" s="39"/>
      <c r="DQ332" s="39"/>
    </row>
    <row r="333" spans="62:121">
      <c r="BJ333" s="39"/>
      <c r="BK333" s="39"/>
      <c r="BL333" s="39"/>
      <c r="BM333" s="39"/>
      <c r="BN333" s="39"/>
      <c r="BO333" s="39"/>
      <c r="BP333" s="39"/>
      <c r="BQ333" s="39"/>
      <c r="BR333" s="39"/>
      <c r="BS333" s="39"/>
      <c r="BT333" s="39"/>
      <c r="BU333" s="39"/>
      <c r="BV333" s="39"/>
      <c r="BW333" s="39"/>
      <c r="BX333" s="39"/>
      <c r="BY333" s="39"/>
      <c r="BZ333" s="39"/>
      <c r="CA333" s="39"/>
      <c r="CB333" s="39"/>
      <c r="CC333" s="39"/>
      <c r="CD333" s="39"/>
      <c r="CE333" s="39"/>
      <c r="CF333" s="39"/>
      <c r="CG333" s="39"/>
      <c r="CH333" s="39"/>
      <c r="CI333" s="39"/>
      <c r="CJ333" s="39"/>
      <c r="CK333" s="39"/>
      <c r="CL333" s="39"/>
      <c r="CM333" s="39"/>
      <c r="CN333" s="39"/>
      <c r="CO333" s="39"/>
      <c r="CP333" s="39"/>
      <c r="CQ333" s="39"/>
      <c r="CR333" s="39"/>
      <c r="CS333" s="39"/>
      <c r="CT333" s="39"/>
      <c r="CU333" s="39"/>
      <c r="CV333" s="39"/>
      <c r="CW333" s="39"/>
      <c r="CX333" s="39"/>
      <c r="CY333" s="39"/>
      <c r="CZ333" s="39"/>
      <c r="DA333" s="39"/>
      <c r="DB333" s="39"/>
      <c r="DC333" s="39"/>
      <c r="DD333" s="39"/>
      <c r="DE333" s="39"/>
      <c r="DF333" s="39"/>
      <c r="DG333" s="39"/>
      <c r="DH333" s="39"/>
      <c r="DI333" s="39"/>
      <c r="DJ333" s="39"/>
      <c r="DK333" s="39"/>
      <c r="DL333" s="39"/>
      <c r="DM333" s="39"/>
      <c r="DN333" s="39"/>
      <c r="DO333" s="39"/>
      <c r="DP333" s="39"/>
      <c r="DQ333" s="39"/>
    </row>
    <row r="334" spans="62:121">
      <c r="BJ334" s="39"/>
      <c r="BK334" s="39"/>
      <c r="BL334" s="39"/>
      <c r="BM334" s="39"/>
      <c r="BN334" s="39"/>
      <c r="BO334" s="39"/>
      <c r="BP334" s="39"/>
      <c r="BQ334" s="39"/>
      <c r="BR334" s="39"/>
      <c r="BS334" s="39"/>
      <c r="BT334" s="39"/>
      <c r="BU334" s="39"/>
      <c r="BV334" s="39"/>
      <c r="BW334" s="39"/>
      <c r="BX334" s="39"/>
      <c r="BY334" s="39"/>
      <c r="BZ334" s="39"/>
      <c r="CA334" s="39"/>
      <c r="CB334" s="39"/>
      <c r="CC334" s="39"/>
      <c r="CD334" s="39"/>
      <c r="CE334" s="39"/>
      <c r="CF334" s="39"/>
      <c r="CG334" s="39"/>
      <c r="CH334" s="39"/>
      <c r="CI334" s="39"/>
      <c r="CJ334" s="39"/>
      <c r="CK334" s="39"/>
      <c r="CL334" s="39"/>
      <c r="CM334" s="39"/>
      <c r="CN334" s="39"/>
      <c r="CO334" s="39"/>
      <c r="CP334" s="39"/>
      <c r="CQ334" s="39"/>
      <c r="CR334" s="39"/>
      <c r="CS334" s="39"/>
      <c r="CT334" s="39"/>
      <c r="CU334" s="39"/>
      <c r="CV334" s="39"/>
      <c r="CW334" s="39"/>
      <c r="CX334" s="39"/>
      <c r="CY334" s="39"/>
      <c r="CZ334" s="39"/>
      <c r="DA334" s="39"/>
      <c r="DB334" s="39"/>
      <c r="DC334" s="39"/>
      <c r="DD334" s="39"/>
      <c r="DE334" s="39"/>
      <c r="DF334" s="39"/>
      <c r="DG334" s="39"/>
      <c r="DH334" s="39"/>
      <c r="DI334" s="39"/>
      <c r="DJ334" s="39"/>
      <c r="DK334" s="39"/>
      <c r="DL334" s="39"/>
      <c r="DM334" s="39"/>
      <c r="DN334" s="39"/>
      <c r="DO334" s="39"/>
      <c r="DP334" s="39"/>
      <c r="DQ334" s="39"/>
    </row>
    <row r="335" spans="62:121">
      <c r="BJ335" s="39"/>
      <c r="BK335" s="39"/>
      <c r="BL335" s="39"/>
      <c r="BM335" s="39"/>
      <c r="BN335" s="39"/>
      <c r="BO335" s="39"/>
      <c r="BP335" s="39"/>
      <c r="BQ335" s="39"/>
      <c r="BR335" s="39"/>
      <c r="BS335" s="39"/>
      <c r="BT335" s="39"/>
      <c r="BU335" s="39"/>
      <c r="BV335" s="39"/>
      <c r="BW335" s="39"/>
      <c r="BX335" s="39"/>
      <c r="BY335" s="39"/>
      <c r="BZ335" s="39"/>
      <c r="CA335" s="39"/>
      <c r="CB335" s="39"/>
      <c r="CC335" s="39"/>
      <c r="CD335" s="39"/>
      <c r="CE335" s="39"/>
      <c r="CF335" s="39"/>
      <c r="CG335" s="39"/>
      <c r="CH335" s="39"/>
      <c r="CI335" s="39"/>
      <c r="CJ335" s="39"/>
      <c r="CK335" s="39"/>
      <c r="CL335" s="39"/>
      <c r="CM335" s="39"/>
      <c r="CN335" s="39"/>
      <c r="CO335" s="39"/>
      <c r="CP335" s="39"/>
      <c r="CQ335" s="39"/>
      <c r="CR335" s="39"/>
      <c r="CS335" s="39"/>
      <c r="CT335" s="39"/>
      <c r="CU335" s="39"/>
      <c r="CV335" s="39"/>
      <c r="CW335" s="39"/>
      <c r="CX335" s="39"/>
      <c r="CY335" s="39"/>
      <c r="CZ335" s="39"/>
      <c r="DA335" s="39"/>
      <c r="DB335" s="39"/>
      <c r="DC335" s="39"/>
      <c r="DD335" s="39"/>
      <c r="DE335" s="39"/>
      <c r="DF335" s="39"/>
      <c r="DG335" s="39"/>
      <c r="DH335" s="39"/>
      <c r="DI335" s="39"/>
      <c r="DJ335" s="39"/>
      <c r="DK335" s="39"/>
      <c r="DL335" s="39"/>
      <c r="DM335" s="39"/>
      <c r="DN335" s="39"/>
      <c r="DO335" s="39"/>
      <c r="DP335" s="39"/>
      <c r="DQ335" s="39"/>
    </row>
    <row r="336" spans="62:121">
      <c r="BJ336" s="39"/>
      <c r="BK336" s="39"/>
      <c r="BL336" s="39"/>
      <c r="BM336" s="39"/>
      <c r="BN336" s="39"/>
      <c r="BO336" s="39"/>
      <c r="BP336" s="39"/>
      <c r="BQ336" s="39"/>
      <c r="BR336" s="39"/>
      <c r="BS336" s="39"/>
      <c r="BT336" s="39"/>
      <c r="BU336" s="39"/>
      <c r="BV336" s="39"/>
      <c r="BW336" s="39"/>
      <c r="BX336" s="39"/>
      <c r="BY336" s="39"/>
      <c r="BZ336" s="39"/>
      <c r="CA336" s="39"/>
      <c r="CB336" s="39"/>
      <c r="CC336" s="39"/>
      <c r="CD336" s="39"/>
      <c r="CE336" s="39"/>
      <c r="CF336" s="39"/>
      <c r="CG336" s="39"/>
      <c r="CH336" s="39"/>
      <c r="CI336" s="39"/>
      <c r="CJ336" s="39"/>
      <c r="CK336" s="39"/>
      <c r="CL336" s="39"/>
      <c r="CM336" s="39"/>
      <c r="CN336" s="39"/>
      <c r="CO336" s="39"/>
      <c r="CP336" s="39"/>
      <c r="CQ336" s="39"/>
      <c r="CR336" s="39"/>
      <c r="CS336" s="39"/>
      <c r="CT336" s="39"/>
      <c r="CU336" s="39"/>
      <c r="CV336" s="39"/>
      <c r="CW336" s="39"/>
      <c r="CX336" s="39"/>
      <c r="CY336" s="39"/>
      <c r="CZ336" s="39"/>
      <c r="DA336" s="39"/>
      <c r="DB336" s="39"/>
      <c r="DC336" s="39"/>
      <c r="DD336" s="39"/>
      <c r="DE336" s="39"/>
      <c r="DF336" s="39"/>
      <c r="DG336" s="39"/>
      <c r="DH336" s="39"/>
      <c r="DI336" s="39"/>
      <c r="DJ336" s="39"/>
      <c r="DK336" s="39"/>
      <c r="DL336" s="39"/>
      <c r="DM336" s="39"/>
      <c r="DN336" s="39"/>
      <c r="DO336" s="39"/>
      <c r="DP336" s="39"/>
      <c r="DQ336" s="39"/>
    </row>
    <row r="337" spans="62:121">
      <c r="BJ337" s="39"/>
      <c r="BK337" s="39"/>
      <c r="BL337" s="39"/>
      <c r="BM337" s="39"/>
      <c r="BN337" s="39"/>
      <c r="BO337" s="39"/>
      <c r="BP337" s="39"/>
      <c r="BQ337" s="39"/>
      <c r="BR337" s="39"/>
      <c r="BS337" s="39"/>
      <c r="BT337" s="39"/>
      <c r="BU337" s="39"/>
      <c r="BV337" s="39"/>
      <c r="BW337" s="39"/>
      <c r="BX337" s="39"/>
      <c r="BY337" s="39"/>
      <c r="BZ337" s="39"/>
      <c r="CA337" s="39"/>
      <c r="CB337" s="39"/>
      <c r="CC337" s="39"/>
      <c r="CD337" s="39"/>
      <c r="CE337" s="39"/>
      <c r="CF337" s="39"/>
      <c r="CG337" s="39"/>
      <c r="CH337" s="39"/>
      <c r="CI337" s="39"/>
      <c r="CJ337" s="39"/>
      <c r="CK337" s="39"/>
      <c r="CL337" s="39"/>
      <c r="CM337" s="39"/>
      <c r="CN337" s="39"/>
      <c r="CO337" s="39"/>
      <c r="CP337" s="39"/>
      <c r="CQ337" s="39"/>
      <c r="CR337" s="39"/>
      <c r="CS337" s="39"/>
      <c r="CT337" s="39"/>
      <c r="CU337" s="39"/>
      <c r="CV337" s="39"/>
      <c r="CW337" s="39"/>
      <c r="CX337" s="39"/>
      <c r="CY337" s="39"/>
      <c r="CZ337" s="39"/>
      <c r="DA337" s="39"/>
      <c r="DB337" s="39"/>
      <c r="DC337" s="39"/>
      <c r="DD337" s="39"/>
      <c r="DE337" s="39"/>
      <c r="DF337" s="39"/>
      <c r="DG337" s="39"/>
      <c r="DH337" s="39"/>
      <c r="DI337" s="39"/>
      <c r="DJ337" s="39"/>
      <c r="DK337" s="39"/>
      <c r="DL337" s="39"/>
      <c r="DM337" s="39"/>
      <c r="DN337" s="39"/>
      <c r="DO337" s="39"/>
      <c r="DP337" s="39"/>
      <c r="DQ337" s="39"/>
    </row>
    <row r="338" spans="62:121">
      <c r="BJ338" s="39"/>
      <c r="BK338" s="39"/>
      <c r="BL338" s="39"/>
      <c r="BM338" s="39"/>
      <c r="BN338" s="39"/>
      <c r="BO338" s="39"/>
      <c r="BP338" s="39"/>
      <c r="BQ338" s="39"/>
      <c r="BR338" s="39"/>
      <c r="BS338" s="39"/>
      <c r="BT338" s="39"/>
      <c r="BU338" s="39"/>
      <c r="BV338" s="39"/>
      <c r="BW338" s="39"/>
      <c r="BX338" s="39"/>
      <c r="BY338" s="39"/>
      <c r="BZ338" s="39"/>
      <c r="CA338" s="39"/>
      <c r="CB338" s="39"/>
      <c r="CC338" s="39"/>
      <c r="CD338" s="39"/>
      <c r="CE338" s="39"/>
      <c r="CF338" s="39"/>
      <c r="CG338" s="39"/>
      <c r="CH338" s="39"/>
      <c r="CI338" s="39"/>
      <c r="CJ338" s="39"/>
      <c r="CK338" s="39"/>
      <c r="CL338" s="39"/>
      <c r="CM338" s="39"/>
      <c r="CN338" s="39"/>
      <c r="CO338" s="39"/>
      <c r="CP338" s="39"/>
      <c r="CQ338" s="39"/>
      <c r="CR338" s="39"/>
      <c r="CS338" s="39"/>
      <c r="CT338" s="39"/>
      <c r="CU338" s="39"/>
      <c r="CV338" s="39"/>
      <c r="CW338" s="39"/>
      <c r="CX338" s="39"/>
      <c r="CY338" s="39"/>
      <c r="CZ338" s="39"/>
      <c r="DA338" s="39"/>
      <c r="DB338" s="39"/>
      <c r="DC338" s="39"/>
      <c r="DD338" s="39"/>
      <c r="DE338" s="39"/>
      <c r="DF338" s="39"/>
      <c r="DG338" s="39"/>
      <c r="DH338" s="39"/>
      <c r="DI338" s="39"/>
      <c r="DJ338" s="39"/>
      <c r="DK338" s="39"/>
      <c r="DL338" s="39"/>
      <c r="DM338" s="39"/>
      <c r="DN338" s="39"/>
      <c r="DO338" s="39"/>
      <c r="DP338" s="39"/>
      <c r="DQ338" s="39"/>
    </row>
    <row r="339" spans="62:121">
      <c r="BJ339" s="39"/>
      <c r="BK339" s="39"/>
      <c r="BL339" s="39"/>
      <c r="BM339" s="39"/>
      <c r="BN339" s="39"/>
      <c r="BO339" s="39"/>
      <c r="BP339" s="39"/>
      <c r="BQ339" s="39"/>
      <c r="BR339" s="39"/>
      <c r="BS339" s="39"/>
      <c r="BT339" s="39"/>
      <c r="BU339" s="39"/>
      <c r="BV339" s="39"/>
      <c r="BW339" s="39"/>
      <c r="BX339" s="39"/>
      <c r="BY339" s="39"/>
      <c r="BZ339" s="39"/>
      <c r="CA339" s="39"/>
      <c r="CB339" s="39"/>
      <c r="CC339" s="39"/>
      <c r="CD339" s="39"/>
      <c r="CE339" s="39"/>
      <c r="CF339" s="39"/>
      <c r="CG339" s="39"/>
      <c r="CH339" s="39"/>
      <c r="CI339" s="39"/>
      <c r="CJ339" s="39"/>
      <c r="CK339" s="39"/>
      <c r="CL339" s="39"/>
      <c r="CM339" s="39"/>
      <c r="CN339" s="39"/>
      <c r="CO339" s="39"/>
      <c r="CP339" s="39"/>
      <c r="CQ339" s="39"/>
      <c r="CR339" s="39"/>
      <c r="CS339" s="39"/>
      <c r="CT339" s="39"/>
      <c r="CU339" s="39"/>
      <c r="CV339" s="39"/>
      <c r="CW339" s="39"/>
      <c r="CX339" s="39"/>
      <c r="CY339" s="39"/>
      <c r="CZ339" s="39"/>
      <c r="DA339" s="39"/>
      <c r="DB339" s="39"/>
      <c r="DC339" s="39"/>
      <c r="DD339" s="39"/>
      <c r="DE339" s="39"/>
      <c r="DF339" s="39"/>
      <c r="DG339" s="39"/>
      <c r="DH339" s="39"/>
      <c r="DI339" s="39"/>
      <c r="DJ339" s="39"/>
      <c r="DK339" s="39"/>
      <c r="DL339" s="39"/>
      <c r="DM339" s="39"/>
      <c r="DN339" s="39"/>
      <c r="DO339" s="39"/>
      <c r="DP339" s="39"/>
      <c r="DQ339" s="39"/>
    </row>
    <row r="340" spans="62:121">
      <c r="BJ340" s="39"/>
      <c r="BK340" s="39"/>
      <c r="BL340" s="39"/>
      <c r="BM340" s="39"/>
      <c r="BN340" s="39"/>
      <c r="BO340" s="39"/>
      <c r="BP340" s="39"/>
      <c r="BQ340" s="39"/>
      <c r="BR340" s="39"/>
      <c r="BS340" s="39"/>
      <c r="BT340" s="39"/>
      <c r="BU340" s="39"/>
      <c r="BV340" s="39"/>
      <c r="BW340" s="39"/>
      <c r="BX340" s="39"/>
      <c r="BY340" s="39"/>
      <c r="BZ340" s="39"/>
      <c r="CA340" s="39"/>
      <c r="CB340" s="39"/>
      <c r="CC340" s="39"/>
      <c r="CD340" s="39"/>
      <c r="CE340" s="39"/>
      <c r="CF340" s="39"/>
      <c r="CG340" s="39"/>
      <c r="CH340" s="39"/>
      <c r="CI340" s="39"/>
      <c r="CJ340" s="39"/>
      <c r="CK340" s="39"/>
      <c r="CL340" s="39"/>
      <c r="CM340" s="39"/>
      <c r="CN340" s="39"/>
      <c r="CO340" s="39"/>
      <c r="CP340" s="39"/>
      <c r="CQ340" s="39"/>
      <c r="CR340" s="39"/>
      <c r="CS340" s="39"/>
      <c r="CT340" s="39"/>
      <c r="CU340" s="39"/>
      <c r="CV340" s="39"/>
      <c r="CW340" s="39"/>
      <c r="CX340" s="39"/>
      <c r="CY340" s="39"/>
      <c r="CZ340" s="39"/>
      <c r="DA340" s="39"/>
      <c r="DB340" s="39"/>
      <c r="DC340" s="39"/>
      <c r="DD340" s="39"/>
      <c r="DE340" s="39"/>
      <c r="DF340" s="39"/>
      <c r="DG340" s="39"/>
      <c r="DH340" s="39"/>
      <c r="DI340" s="39"/>
      <c r="DJ340" s="39"/>
      <c r="DK340" s="39"/>
      <c r="DL340" s="39"/>
      <c r="DM340" s="39"/>
      <c r="DN340" s="39"/>
      <c r="DO340" s="39"/>
      <c r="DP340" s="39"/>
      <c r="DQ340" s="39"/>
    </row>
    <row r="341" spans="62:121">
      <c r="BJ341" s="39"/>
      <c r="BK341" s="39"/>
      <c r="BL341" s="39"/>
      <c r="BM341" s="39"/>
      <c r="BN341" s="39"/>
      <c r="BO341" s="39"/>
      <c r="BP341" s="39"/>
      <c r="BQ341" s="39"/>
      <c r="BR341" s="39"/>
      <c r="BS341" s="39"/>
      <c r="BT341" s="39"/>
      <c r="BU341" s="39"/>
      <c r="BV341" s="39"/>
      <c r="BW341" s="39"/>
      <c r="BX341" s="39"/>
      <c r="BY341" s="39"/>
      <c r="BZ341" s="39"/>
      <c r="CA341" s="39"/>
      <c r="CB341" s="39"/>
      <c r="CC341" s="39"/>
      <c r="CD341" s="39"/>
      <c r="CE341" s="39"/>
      <c r="CF341" s="39"/>
      <c r="CG341" s="39"/>
      <c r="CH341" s="39"/>
      <c r="CI341" s="39"/>
      <c r="CJ341" s="39"/>
      <c r="CK341" s="39"/>
      <c r="CL341" s="39"/>
      <c r="CM341" s="39"/>
      <c r="CN341" s="39"/>
      <c r="CO341" s="39"/>
      <c r="CP341" s="39"/>
      <c r="CQ341" s="39"/>
      <c r="CR341" s="39"/>
      <c r="CS341" s="39"/>
      <c r="CT341" s="39"/>
      <c r="CU341" s="39"/>
      <c r="CV341" s="39"/>
      <c r="CW341" s="39"/>
      <c r="CX341" s="39"/>
      <c r="CY341" s="39"/>
      <c r="CZ341" s="39"/>
      <c r="DA341" s="39"/>
      <c r="DB341" s="39"/>
      <c r="DC341" s="39"/>
      <c r="DD341" s="39"/>
      <c r="DE341" s="39"/>
      <c r="DF341" s="39"/>
      <c r="DG341" s="39"/>
      <c r="DH341" s="39"/>
      <c r="DI341" s="39"/>
      <c r="DJ341" s="39"/>
      <c r="DK341" s="39"/>
      <c r="DL341" s="39"/>
      <c r="DM341" s="39"/>
      <c r="DN341" s="39"/>
      <c r="DO341" s="39"/>
      <c r="DP341" s="39"/>
      <c r="DQ341" s="39"/>
    </row>
    <row r="342" spans="62:121">
      <c r="BJ342" s="39"/>
      <c r="BK342" s="39"/>
      <c r="BL342" s="39"/>
      <c r="BM342" s="39"/>
      <c r="BN342" s="39"/>
      <c r="BO342" s="39"/>
      <c r="BP342" s="39"/>
      <c r="BQ342" s="39"/>
      <c r="BR342" s="39"/>
      <c r="BS342" s="39"/>
      <c r="BT342" s="39"/>
      <c r="BU342" s="39"/>
      <c r="BV342" s="39"/>
      <c r="BW342" s="39"/>
      <c r="BX342" s="39"/>
      <c r="BY342" s="39"/>
      <c r="BZ342" s="39"/>
      <c r="CA342" s="39"/>
      <c r="CB342" s="39"/>
      <c r="CC342" s="39"/>
      <c r="CD342" s="39"/>
      <c r="CE342" s="39"/>
      <c r="CF342" s="39"/>
      <c r="CG342" s="39"/>
      <c r="CH342" s="39"/>
      <c r="CI342" s="39"/>
      <c r="CJ342" s="39"/>
      <c r="CK342" s="39"/>
      <c r="CL342" s="39"/>
      <c r="CM342" s="39"/>
      <c r="CN342" s="39"/>
      <c r="CO342" s="39"/>
      <c r="CP342" s="39"/>
      <c r="CQ342" s="39"/>
      <c r="CR342" s="39"/>
      <c r="CS342" s="39"/>
      <c r="CT342" s="39"/>
      <c r="CU342" s="39"/>
      <c r="CV342" s="39"/>
      <c r="CW342" s="39"/>
      <c r="CX342" s="39"/>
      <c r="CY342" s="39"/>
      <c r="CZ342" s="39"/>
      <c r="DA342" s="39"/>
      <c r="DB342" s="39"/>
      <c r="DC342" s="39"/>
      <c r="DD342" s="39"/>
      <c r="DE342" s="39"/>
      <c r="DF342" s="39"/>
      <c r="DG342" s="39"/>
      <c r="DH342" s="39"/>
      <c r="DI342" s="39"/>
      <c r="DJ342" s="39"/>
      <c r="DK342" s="39"/>
      <c r="DL342" s="39"/>
      <c r="DM342" s="39"/>
      <c r="DN342" s="39"/>
      <c r="DO342" s="39"/>
      <c r="DP342" s="39"/>
      <c r="DQ342" s="39"/>
    </row>
    <row r="343" spans="62:121">
      <c r="BJ343" s="39"/>
      <c r="BK343" s="39"/>
      <c r="BL343" s="39"/>
      <c r="BM343" s="39"/>
      <c r="BN343" s="39"/>
      <c r="BO343" s="39"/>
      <c r="BP343" s="39"/>
      <c r="BQ343" s="39"/>
      <c r="BR343" s="39"/>
      <c r="BS343" s="39"/>
      <c r="BT343" s="39"/>
      <c r="BU343" s="39"/>
      <c r="BV343" s="39"/>
      <c r="BW343" s="39"/>
      <c r="BX343" s="39"/>
      <c r="BY343" s="39"/>
      <c r="BZ343" s="39"/>
      <c r="CA343" s="39"/>
      <c r="CB343" s="39"/>
      <c r="CC343" s="39"/>
      <c r="CD343" s="39"/>
      <c r="CE343" s="39"/>
      <c r="CF343" s="39"/>
      <c r="CG343" s="39"/>
      <c r="CH343" s="39"/>
      <c r="CI343" s="39"/>
      <c r="CJ343" s="39"/>
      <c r="CK343" s="39"/>
      <c r="CL343" s="39"/>
      <c r="CM343" s="39"/>
      <c r="CN343" s="39"/>
      <c r="CO343" s="39"/>
      <c r="CP343" s="39"/>
      <c r="CQ343" s="39"/>
      <c r="CR343" s="39"/>
      <c r="CS343" s="39"/>
      <c r="CT343" s="39"/>
      <c r="CU343" s="39"/>
      <c r="CV343" s="39"/>
      <c r="CW343" s="39"/>
      <c r="CX343" s="39"/>
      <c r="CY343" s="39"/>
      <c r="CZ343" s="39"/>
      <c r="DA343" s="39"/>
      <c r="DB343" s="39"/>
      <c r="DC343" s="39"/>
      <c r="DD343" s="39"/>
      <c r="DE343" s="39"/>
      <c r="DF343" s="39"/>
      <c r="DG343" s="39"/>
      <c r="DH343" s="39"/>
      <c r="DI343" s="39"/>
      <c r="DJ343" s="39"/>
      <c r="DK343" s="39"/>
      <c r="DL343" s="39"/>
      <c r="DM343" s="39"/>
      <c r="DN343" s="39"/>
      <c r="DO343" s="39"/>
      <c r="DP343" s="39"/>
      <c r="DQ343" s="39"/>
    </row>
    <row r="344" spans="62:121">
      <c r="BJ344" s="39"/>
      <c r="BK344" s="39"/>
      <c r="BL344" s="39"/>
      <c r="BM344" s="39"/>
      <c r="BN344" s="39"/>
      <c r="BO344" s="39"/>
      <c r="BP344" s="39"/>
      <c r="BQ344" s="39"/>
      <c r="BR344" s="39"/>
      <c r="BS344" s="39"/>
      <c r="BT344" s="39"/>
      <c r="BU344" s="39"/>
      <c r="BV344" s="39"/>
      <c r="BW344" s="39"/>
      <c r="BX344" s="39"/>
      <c r="BY344" s="39"/>
      <c r="BZ344" s="39"/>
      <c r="CA344" s="39"/>
      <c r="CB344" s="39"/>
      <c r="CC344" s="39"/>
      <c r="CD344" s="39"/>
      <c r="CE344" s="39"/>
      <c r="CF344" s="39"/>
      <c r="CG344" s="39"/>
      <c r="CH344" s="39"/>
      <c r="CI344" s="39"/>
      <c r="CJ344" s="39"/>
      <c r="CK344" s="39"/>
      <c r="CL344" s="39"/>
      <c r="CM344" s="39"/>
      <c r="CN344" s="39"/>
      <c r="CO344" s="39"/>
      <c r="CP344" s="39"/>
      <c r="CQ344" s="39"/>
      <c r="CR344" s="39"/>
      <c r="CS344" s="39"/>
      <c r="CT344" s="39"/>
      <c r="CU344" s="39"/>
      <c r="CV344" s="39"/>
      <c r="CW344" s="39"/>
      <c r="CX344" s="39"/>
      <c r="CY344" s="39"/>
      <c r="CZ344" s="39"/>
      <c r="DA344" s="39"/>
      <c r="DB344" s="39"/>
      <c r="DC344" s="39"/>
      <c r="DD344" s="39"/>
      <c r="DE344" s="39"/>
      <c r="DF344" s="39"/>
      <c r="DG344" s="39"/>
      <c r="DH344" s="39"/>
      <c r="DI344" s="39"/>
      <c r="DJ344" s="39"/>
      <c r="DK344" s="39"/>
      <c r="DL344" s="39"/>
      <c r="DM344" s="39"/>
      <c r="DN344" s="39"/>
      <c r="DO344" s="39"/>
      <c r="DP344" s="39"/>
      <c r="DQ344" s="39"/>
    </row>
    <row r="345" spans="62:121">
      <c r="BJ345" s="39"/>
      <c r="BK345" s="39"/>
      <c r="BL345" s="39"/>
      <c r="BM345" s="39"/>
      <c r="BN345" s="39"/>
      <c r="BO345" s="39"/>
      <c r="BP345" s="39"/>
      <c r="BQ345" s="39"/>
      <c r="BR345" s="39"/>
      <c r="BS345" s="39"/>
      <c r="BT345" s="39"/>
      <c r="BU345" s="39"/>
      <c r="BV345" s="39"/>
      <c r="BW345" s="39"/>
      <c r="BX345" s="39"/>
      <c r="BY345" s="39"/>
      <c r="BZ345" s="39"/>
      <c r="CA345" s="39"/>
      <c r="CB345" s="39"/>
      <c r="CC345" s="39"/>
      <c r="CD345" s="39"/>
      <c r="CE345" s="39"/>
      <c r="CF345" s="39"/>
      <c r="CG345" s="39"/>
      <c r="CH345" s="39"/>
      <c r="CI345" s="39"/>
      <c r="CJ345" s="39"/>
      <c r="CK345" s="39"/>
      <c r="CL345" s="39"/>
      <c r="CM345" s="39"/>
      <c r="CN345" s="39"/>
      <c r="CO345" s="39"/>
      <c r="CP345" s="39"/>
      <c r="CQ345" s="39"/>
      <c r="CR345" s="39"/>
      <c r="CS345" s="39"/>
      <c r="CT345" s="39"/>
      <c r="CU345" s="39"/>
      <c r="CV345" s="39"/>
      <c r="CW345" s="39"/>
      <c r="CX345" s="39"/>
      <c r="CY345" s="39"/>
      <c r="CZ345" s="39"/>
      <c r="DA345" s="39"/>
      <c r="DB345" s="39"/>
      <c r="DC345" s="39"/>
      <c r="DD345" s="39"/>
      <c r="DE345" s="39"/>
      <c r="DF345" s="39"/>
      <c r="DG345" s="39"/>
      <c r="DH345" s="39"/>
      <c r="DI345" s="39"/>
      <c r="DJ345" s="39"/>
      <c r="DK345" s="39"/>
      <c r="DL345" s="39"/>
      <c r="DM345" s="39"/>
      <c r="DN345" s="39"/>
      <c r="DO345" s="39"/>
      <c r="DP345" s="39"/>
      <c r="DQ345" s="39"/>
    </row>
    <row r="346" spans="62:121">
      <c r="BJ346" s="39"/>
      <c r="BK346" s="39"/>
      <c r="BL346" s="39"/>
      <c r="BM346" s="39"/>
      <c r="BN346" s="39"/>
      <c r="BO346" s="39"/>
      <c r="BP346" s="39"/>
      <c r="BQ346" s="39"/>
      <c r="BR346" s="39"/>
      <c r="BS346" s="39"/>
      <c r="BT346" s="39"/>
      <c r="BU346" s="39"/>
      <c r="BV346" s="39"/>
      <c r="BW346" s="39"/>
      <c r="BX346" s="39"/>
      <c r="BY346" s="39"/>
      <c r="BZ346" s="39"/>
      <c r="CA346" s="39"/>
      <c r="CB346" s="39"/>
      <c r="CC346" s="39"/>
      <c r="CD346" s="39"/>
      <c r="CE346" s="39"/>
      <c r="CF346" s="39"/>
      <c r="CG346" s="39"/>
      <c r="CH346" s="39"/>
      <c r="CI346" s="39"/>
      <c r="CJ346" s="39"/>
      <c r="CK346" s="39"/>
      <c r="CL346" s="39"/>
      <c r="CM346" s="39"/>
      <c r="CN346" s="39"/>
      <c r="CO346" s="39"/>
      <c r="CP346" s="39"/>
      <c r="CQ346" s="39"/>
      <c r="CR346" s="39"/>
      <c r="CS346" s="39"/>
      <c r="CT346" s="39"/>
      <c r="CU346" s="39"/>
      <c r="CV346" s="39"/>
      <c r="CW346" s="39"/>
      <c r="CX346" s="39"/>
      <c r="CY346" s="39"/>
      <c r="CZ346" s="39"/>
      <c r="DA346" s="39"/>
      <c r="DB346" s="39"/>
      <c r="DC346" s="39"/>
      <c r="DD346" s="39"/>
      <c r="DE346" s="39"/>
      <c r="DF346" s="39"/>
      <c r="DG346" s="39"/>
      <c r="DH346" s="39"/>
      <c r="DI346" s="39"/>
      <c r="DJ346" s="39"/>
      <c r="DK346" s="39"/>
      <c r="DL346" s="39"/>
      <c r="DM346" s="39"/>
      <c r="DN346" s="39"/>
      <c r="DO346" s="39"/>
      <c r="DP346" s="39"/>
      <c r="DQ346" s="39"/>
    </row>
    <row r="347" spans="62:121">
      <c r="BJ347" s="39"/>
      <c r="BK347" s="39"/>
      <c r="BL347" s="39"/>
      <c r="BM347" s="39"/>
      <c r="BN347" s="39"/>
      <c r="BO347" s="39"/>
      <c r="BP347" s="39"/>
      <c r="BQ347" s="39"/>
      <c r="BR347" s="39"/>
      <c r="BS347" s="39"/>
      <c r="BT347" s="39"/>
      <c r="BU347" s="39"/>
      <c r="BV347" s="39"/>
      <c r="BW347" s="39"/>
      <c r="BX347" s="39"/>
      <c r="BY347" s="39"/>
      <c r="BZ347" s="39"/>
      <c r="CA347" s="39"/>
      <c r="CB347" s="39"/>
      <c r="CC347" s="39"/>
      <c r="CD347" s="39"/>
      <c r="CE347" s="39"/>
      <c r="CF347" s="39"/>
      <c r="CG347" s="39"/>
      <c r="CH347" s="39"/>
      <c r="CI347" s="39"/>
      <c r="CJ347" s="39"/>
      <c r="CK347" s="39"/>
      <c r="CL347" s="39"/>
      <c r="CM347" s="39"/>
      <c r="CN347" s="39"/>
      <c r="CO347" s="39"/>
      <c r="CP347" s="39"/>
      <c r="CQ347" s="39"/>
      <c r="CR347" s="39"/>
      <c r="CS347" s="39"/>
      <c r="CT347" s="39"/>
      <c r="CU347" s="39"/>
      <c r="CV347" s="39"/>
      <c r="CW347" s="39"/>
      <c r="CX347" s="39"/>
      <c r="CY347" s="39"/>
      <c r="CZ347" s="39"/>
      <c r="DA347" s="39"/>
      <c r="DB347" s="39"/>
      <c r="DC347" s="39"/>
      <c r="DD347" s="39"/>
      <c r="DE347" s="39"/>
      <c r="DF347" s="39"/>
      <c r="DG347" s="39"/>
      <c r="DH347" s="39"/>
      <c r="DI347" s="39"/>
      <c r="DJ347" s="39"/>
      <c r="DK347" s="39"/>
      <c r="DL347" s="39"/>
      <c r="DM347" s="39"/>
      <c r="DN347" s="39"/>
      <c r="DO347" s="39"/>
      <c r="DP347" s="39"/>
      <c r="DQ347" s="39"/>
    </row>
    <row r="348" spans="62:121">
      <c r="BJ348" s="39"/>
      <c r="BK348" s="39"/>
      <c r="BL348" s="39"/>
      <c r="BM348" s="39"/>
      <c r="BN348" s="39"/>
      <c r="BO348" s="39"/>
      <c r="BP348" s="39"/>
      <c r="BQ348" s="39"/>
      <c r="BR348" s="39"/>
      <c r="BS348" s="39"/>
      <c r="BT348" s="39"/>
      <c r="BU348" s="39"/>
      <c r="BV348" s="39"/>
      <c r="BW348" s="39"/>
      <c r="BX348" s="39"/>
      <c r="BY348" s="39"/>
      <c r="BZ348" s="39"/>
      <c r="CA348" s="39"/>
      <c r="CB348" s="39"/>
      <c r="CC348" s="39"/>
      <c r="CD348" s="39"/>
      <c r="CE348" s="39"/>
      <c r="CF348" s="39"/>
      <c r="CG348" s="39"/>
      <c r="CH348" s="39"/>
      <c r="CI348" s="39"/>
      <c r="CJ348" s="39"/>
      <c r="CK348" s="39"/>
      <c r="CL348" s="39"/>
      <c r="CM348" s="39"/>
      <c r="CN348" s="39"/>
      <c r="CO348" s="39"/>
      <c r="CP348" s="39"/>
      <c r="CQ348" s="39"/>
      <c r="CR348" s="39"/>
      <c r="CS348" s="39"/>
      <c r="CT348" s="39"/>
      <c r="CU348" s="39"/>
      <c r="CV348" s="39"/>
      <c r="CW348" s="39"/>
      <c r="CX348" s="39"/>
      <c r="CY348" s="39"/>
      <c r="CZ348" s="39"/>
      <c r="DA348" s="39"/>
      <c r="DB348" s="39"/>
      <c r="DC348" s="39"/>
      <c r="DD348" s="39"/>
      <c r="DE348" s="39"/>
      <c r="DF348" s="39"/>
      <c r="DG348" s="39"/>
      <c r="DH348" s="39"/>
      <c r="DI348" s="39"/>
      <c r="DJ348" s="39"/>
      <c r="DK348" s="39"/>
      <c r="DL348" s="39"/>
      <c r="DM348" s="39"/>
      <c r="DN348" s="39"/>
      <c r="DO348" s="39"/>
      <c r="DP348" s="39"/>
      <c r="DQ348" s="39"/>
    </row>
    <row r="349" spans="62:121">
      <c r="BJ349" s="39"/>
      <c r="BK349" s="39"/>
      <c r="BL349" s="39"/>
      <c r="BM349" s="39"/>
      <c r="BN349" s="39"/>
      <c r="BO349" s="39"/>
      <c r="BP349" s="39"/>
      <c r="BQ349" s="39"/>
      <c r="BR349" s="39"/>
      <c r="BS349" s="39"/>
      <c r="BT349" s="39"/>
      <c r="BU349" s="39"/>
      <c r="BV349" s="39"/>
      <c r="BW349" s="39"/>
      <c r="BX349" s="39"/>
      <c r="BY349" s="39"/>
      <c r="BZ349" s="39"/>
      <c r="CA349" s="39"/>
      <c r="CB349" s="39"/>
      <c r="CC349" s="39"/>
      <c r="CD349" s="39"/>
      <c r="CE349" s="39"/>
      <c r="CF349" s="39"/>
      <c r="CG349" s="39"/>
      <c r="CH349" s="39"/>
      <c r="CI349" s="39"/>
      <c r="CJ349" s="39"/>
      <c r="CK349" s="39"/>
      <c r="CL349" s="39"/>
      <c r="CM349" s="39"/>
      <c r="CN349" s="39"/>
      <c r="CO349" s="39"/>
      <c r="CP349" s="39"/>
      <c r="CQ349" s="39"/>
      <c r="CR349" s="39"/>
      <c r="CS349" s="39"/>
      <c r="CT349" s="39"/>
      <c r="CU349" s="39"/>
      <c r="CV349" s="39"/>
      <c r="CW349" s="39"/>
      <c r="CX349" s="39"/>
      <c r="CY349" s="39"/>
      <c r="CZ349" s="39"/>
      <c r="DA349" s="39"/>
      <c r="DB349" s="39"/>
      <c r="DC349" s="39"/>
      <c r="DD349" s="39"/>
      <c r="DE349" s="39"/>
      <c r="DF349" s="39"/>
      <c r="DG349" s="39"/>
      <c r="DH349" s="39"/>
      <c r="DI349" s="39"/>
      <c r="DJ349" s="39"/>
      <c r="DK349" s="39"/>
      <c r="DL349" s="39"/>
      <c r="DM349" s="39"/>
      <c r="DN349" s="39"/>
      <c r="DO349" s="39"/>
      <c r="DP349" s="39"/>
      <c r="DQ349" s="39"/>
    </row>
    <row r="350" spans="62:121">
      <c r="BJ350" s="39"/>
      <c r="BK350" s="39"/>
      <c r="BL350" s="39"/>
      <c r="BM350" s="39"/>
      <c r="BN350" s="39"/>
      <c r="BO350" s="39"/>
      <c r="BP350" s="39"/>
      <c r="BQ350" s="39"/>
      <c r="BR350" s="39"/>
      <c r="BS350" s="39"/>
      <c r="BT350" s="39"/>
      <c r="BU350" s="39"/>
      <c r="BV350" s="39"/>
      <c r="BW350" s="39"/>
      <c r="BX350" s="39"/>
      <c r="BY350" s="39"/>
      <c r="BZ350" s="39"/>
      <c r="CA350" s="39"/>
      <c r="CB350" s="39"/>
      <c r="CC350" s="39"/>
      <c r="CD350" s="39"/>
      <c r="CE350" s="39"/>
      <c r="CF350" s="39"/>
      <c r="CG350" s="39"/>
      <c r="CH350" s="39"/>
      <c r="CI350" s="39"/>
      <c r="CJ350" s="39"/>
      <c r="CK350" s="39"/>
      <c r="CL350" s="39"/>
      <c r="CM350" s="39"/>
      <c r="CN350" s="39"/>
      <c r="CO350" s="39"/>
      <c r="CP350" s="39"/>
      <c r="CQ350" s="39"/>
      <c r="CR350" s="39"/>
      <c r="CS350" s="39"/>
      <c r="CT350" s="39"/>
      <c r="CU350" s="39"/>
      <c r="CV350" s="39"/>
      <c r="CW350" s="39"/>
      <c r="CX350" s="39"/>
      <c r="CY350" s="39"/>
      <c r="CZ350" s="39"/>
      <c r="DA350" s="39"/>
      <c r="DB350" s="39"/>
      <c r="DC350" s="39"/>
      <c r="DD350" s="39"/>
      <c r="DE350" s="39"/>
      <c r="DF350" s="39"/>
      <c r="DG350" s="39"/>
      <c r="DH350" s="39"/>
      <c r="DI350" s="39"/>
      <c r="DJ350" s="39"/>
      <c r="DK350" s="39"/>
      <c r="DL350" s="39"/>
      <c r="DM350" s="39"/>
      <c r="DN350" s="39"/>
      <c r="DO350" s="39"/>
      <c r="DP350" s="39"/>
      <c r="DQ350" s="39"/>
    </row>
    <row r="351" spans="62:121">
      <c r="BJ351" s="39"/>
      <c r="BK351" s="39"/>
      <c r="BL351" s="39"/>
      <c r="BM351" s="39"/>
      <c r="BN351" s="39"/>
      <c r="BO351" s="39"/>
      <c r="BP351" s="39"/>
      <c r="BQ351" s="39"/>
      <c r="BR351" s="39"/>
      <c r="BS351" s="39"/>
      <c r="BT351" s="39"/>
      <c r="BU351" s="39"/>
      <c r="BV351" s="39"/>
      <c r="BW351" s="39"/>
      <c r="BX351" s="39"/>
      <c r="BY351" s="39"/>
      <c r="BZ351" s="39"/>
      <c r="CA351" s="39"/>
      <c r="CB351" s="39"/>
      <c r="CC351" s="39"/>
      <c r="CD351" s="39"/>
      <c r="CE351" s="39"/>
      <c r="CF351" s="39"/>
      <c r="CG351" s="39"/>
      <c r="CH351" s="39"/>
      <c r="CI351" s="39"/>
      <c r="CJ351" s="39"/>
      <c r="CK351" s="39"/>
      <c r="CL351" s="39"/>
      <c r="CM351" s="39"/>
      <c r="CN351" s="39"/>
      <c r="CO351" s="39"/>
      <c r="CP351" s="39"/>
      <c r="CQ351" s="39"/>
      <c r="CR351" s="39"/>
      <c r="CS351" s="39"/>
      <c r="CT351" s="39"/>
      <c r="CU351" s="39"/>
      <c r="CV351" s="39"/>
      <c r="CW351" s="39"/>
      <c r="CX351" s="39"/>
      <c r="CY351" s="39"/>
      <c r="CZ351" s="39"/>
      <c r="DA351" s="39"/>
      <c r="DB351" s="39"/>
      <c r="DC351" s="39"/>
      <c r="DD351" s="39"/>
      <c r="DE351" s="39"/>
      <c r="DF351" s="39"/>
      <c r="DG351" s="39"/>
      <c r="DH351" s="39"/>
      <c r="DI351" s="39"/>
      <c r="DJ351" s="39"/>
      <c r="DK351" s="39"/>
      <c r="DL351" s="39"/>
      <c r="DM351" s="39"/>
      <c r="DN351" s="39"/>
      <c r="DO351" s="39"/>
      <c r="DP351" s="39"/>
      <c r="DQ351" s="39"/>
    </row>
    <row r="352" spans="62:121">
      <c r="BJ352" s="39"/>
      <c r="BK352" s="39"/>
      <c r="BL352" s="39"/>
      <c r="BM352" s="39"/>
      <c r="BN352" s="39"/>
      <c r="BO352" s="39"/>
      <c r="BP352" s="39"/>
      <c r="BQ352" s="39"/>
      <c r="BR352" s="39"/>
      <c r="BS352" s="39"/>
      <c r="BT352" s="39"/>
      <c r="BU352" s="39"/>
      <c r="BV352" s="39"/>
      <c r="BW352" s="39"/>
      <c r="BX352" s="39"/>
      <c r="BY352" s="39"/>
      <c r="BZ352" s="39"/>
      <c r="CA352" s="39"/>
      <c r="CB352" s="39"/>
      <c r="CC352" s="39"/>
      <c r="CD352" s="39"/>
      <c r="CE352" s="39"/>
      <c r="CF352" s="39"/>
      <c r="CG352" s="39"/>
      <c r="CH352" s="39"/>
      <c r="CI352" s="39"/>
      <c r="CJ352" s="39"/>
      <c r="CK352" s="39"/>
      <c r="CL352" s="39"/>
      <c r="CM352" s="39"/>
      <c r="CN352" s="39"/>
      <c r="CO352" s="39"/>
      <c r="CP352" s="39"/>
      <c r="CQ352" s="39"/>
      <c r="CR352" s="39"/>
      <c r="CS352" s="39"/>
      <c r="CT352" s="39"/>
      <c r="CU352" s="39"/>
      <c r="CV352" s="39"/>
      <c r="CW352" s="39"/>
      <c r="CX352" s="39"/>
      <c r="CY352" s="39"/>
      <c r="CZ352" s="39"/>
      <c r="DA352" s="39"/>
      <c r="DB352" s="39"/>
      <c r="DC352" s="39"/>
      <c r="DD352" s="39"/>
      <c r="DE352" s="39"/>
      <c r="DF352" s="39"/>
      <c r="DG352" s="39"/>
      <c r="DH352" s="39"/>
      <c r="DI352" s="39"/>
      <c r="DJ352" s="39"/>
      <c r="DK352" s="39"/>
      <c r="DL352" s="39"/>
      <c r="DM352" s="39"/>
      <c r="DN352" s="39"/>
      <c r="DO352" s="39"/>
      <c r="DP352" s="39"/>
      <c r="DQ352" s="39"/>
    </row>
    <row r="353" spans="62:121">
      <c r="BJ353" s="39"/>
      <c r="BK353" s="39"/>
      <c r="BL353" s="39"/>
      <c r="BM353" s="39"/>
      <c r="BN353" s="39"/>
      <c r="BO353" s="39"/>
      <c r="BP353" s="39"/>
      <c r="BQ353" s="39"/>
      <c r="BR353" s="39"/>
      <c r="BS353" s="39"/>
      <c r="BT353" s="39"/>
      <c r="BU353" s="39"/>
      <c r="BV353" s="39"/>
      <c r="BW353" s="39"/>
      <c r="BX353" s="39"/>
      <c r="BY353" s="39"/>
      <c r="BZ353" s="39"/>
      <c r="CA353" s="39"/>
      <c r="CB353" s="39"/>
      <c r="CC353" s="39"/>
      <c r="CD353" s="39"/>
      <c r="CE353" s="39"/>
      <c r="CF353" s="39"/>
      <c r="CG353" s="39"/>
      <c r="CH353" s="39"/>
      <c r="CI353" s="39"/>
      <c r="CJ353" s="39"/>
      <c r="CK353" s="39"/>
      <c r="CL353" s="39"/>
      <c r="CM353" s="39"/>
      <c r="CN353" s="39"/>
      <c r="CO353" s="39"/>
      <c r="CP353" s="39"/>
      <c r="CQ353" s="39"/>
      <c r="CR353" s="39"/>
      <c r="CS353" s="39"/>
      <c r="CT353" s="39"/>
      <c r="CU353" s="39"/>
      <c r="CV353" s="39"/>
      <c r="CW353" s="39"/>
      <c r="CX353" s="39"/>
      <c r="CY353" s="39"/>
      <c r="CZ353" s="39"/>
      <c r="DA353" s="39"/>
      <c r="DB353" s="39"/>
      <c r="DC353" s="39"/>
      <c r="DD353" s="39"/>
      <c r="DE353" s="39"/>
      <c r="DF353" s="39"/>
      <c r="DG353" s="39"/>
      <c r="DH353" s="39"/>
      <c r="DI353" s="39"/>
      <c r="DJ353" s="39"/>
      <c r="DK353" s="39"/>
      <c r="DL353" s="39"/>
      <c r="DM353" s="39"/>
      <c r="DN353" s="39"/>
      <c r="DO353" s="39"/>
      <c r="DP353" s="39"/>
      <c r="DQ353" s="39"/>
    </row>
    <row r="354" spans="62:121">
      <c r="BJ354" s="39"/>
      <c r="BK354" s="39"/>
      <c r="BL354" s="39"/>
      <c r="BM354" s="39"/>
      <c r="BN354" s="39"/>
      <c r="BO354" s="39"/>
      <c r="BP354" s="39"/>
      <c r="BQ354" s="39"/>
      <c r="BR354" s="39"/>
      <c r="BS354" s="39"/>
      <c r="BT354" s="39"/>
      <c r="BU354" s="39"/>
      <c r="BV354" s="39"/>
      <c r="BW354" s="39"/>
      <c r="BX354" s="39"/>
      <c r="BY354" s="39"/>
      <c r="BZ354" s="39"/>
      <c r="CA354" s="39"/>
      <c r="CB354" s="39"/>
      <c r="CC354" s="39"/>
      <c r="CD354" s="39"/>
      <c r="CE354" s="39"/>
      <c r="CF354" s="39"/>
      <c r="CG354" s="39"/>
      <c r="CH354" s="39"/>
      <c r="CI354" s="39"/>
      <c r="CJ354" s="39"/>
      <c r="CK354" s="39"/>
      <c r="CL354" s="39"/>
      <c r="CM354" s="39"/>
      <c r="CN354" s="39"/>
      <c r="CO354" s="39"/>
      <c r="CP354" s="39"/>
      <c r="CQ354" s="39"/>
      <c r="CR354" s="39"/>
      <c r="CS354" s="39"/>
      <c r="CT354" s="39"/>
      <c r="CU354" s="39"/>
      <c r="CV354" s="39"/>
      <c r="CW354" s="39"/>
      <c r="CX354" s="39"/>
      <c r="CY354" s="39"/>
      <c r="CZ354" s="39"/>
      <c r="DA354" s="39"/>
      <c r="DB354" s="39"/>
      <c r="DC354" s="39"/>
      <c r="DD354" s="39"/>
      <c r="DE354" s="39"/>
      <c r="DF354" s="39"/>
      <c r="DG354" s="39"/>
      <c r="DH354" s="39"/>
      <c r="DI354" s="39"/>
      <c r="DJ354" s="39"/>
      <c r="DK354" s="39"/>
      <c r="DL354" s="39"/>
      <c r="DM354" s="39"/>
      <c r="DN354" s="39"/>
      <c r="DO354" s="39"/>
      <c r="DP354" s="39"/>
      <c r="DQ354" s="39"/>
    </row>
    <row r="355" spans="62:121">
      <c r="BJ355" s="39"/>
      <c r="BK355" s="39"/>
      <c r="BL355" s="39"/>
      <c r="BM355" s="39"/>
      <c r="BN355" s="39"/>
      <c r="BO355" s="39"/>
      <c r="BP355" s="39"/>
      <c r="BQ355" s="39"/>
      <c r="BR355" s="39"/>
      <c r="BS355" s="39"/>
      <c r="BT355" s="39"/>
      <c r="BU355" s="39"/>
      <c r="BV355" s="39"/>
      <c r="BW355" s="39"/>
      <c r="BX355" s="39"/>
      <c r="BY355" s="39"/>
      <c r="BZ355" s="39"/>
      <c r="CA355" s="39"/>
      <c r="CB355" s="39"/>
      <c r="CC355" s="39"/>
      <c r="CD355" s="39"/>
      <c r="CE355" s="39"/>
      <c r="CF355" s="39"/>
      <c r="CG355" s="39"/>
      <c r="CH355" s="39"/>
      <c r="CI355" s="39"/>
      <c r="CJ355" s="39"/>
      <c r="CK355" s="39"/>
      <c r="CL355" s="39"/>
      <c r="CM355" s="39"/>
      <c r="CN355" s="39"/>
      <c r="CO355" s="39"/>
      <c r="CP355" s="39"/>
      <c r="CQ355" s="39"/>
      <c r="CR355" s="39"/>
      <c r="CS355" s="39"/>
      <c r="CT355" s="39"/>
      <c r="CU355" s="39"/>
      <c r="CV355" s="39"/>
      <c r="CW355" s="39"/>
      <c r="CX355" s="39"/>
      <c r="CY355" s="39"/>
      <c r="CZ355" s="39"/>
      <c r="DA355" s="39"/>
      <c r="DB355" s="39"/>
      <c r="DC355" s="39"/>
      <c r="DD355" s="39"/>
      <c r="DE355" s="39"/>
      <c r="DF355" s="39"/>
      <c r="DG355" s="39"/>
      <c r="DH355" s="39"/>
      <c r="DI355" s="39"/>
      <c r="DJ355" s="39"/>
      <c r="DK355" s="39"/>
      <c r="DL355" s="39"/>
      <c r="DM355" s="39"/>
      <c r="DN355" s="39"/>
      <c r="DO355" s="39"/>
      <c r="DP355" s="39"/>
      <c r="DQ355" s="39"/>
    </row>
    <row r="356" spans="62:121">
      <c r="BJ356" s="39"/>
      <c r="BK356" s="39"/>
      <c r="BL356" s="39"/>
      <c r="BM356" s="39"/>
      <c r="BN356" s="39"/>
      <c r="BO356" s="39"/>
      <c r="BP356" s="39"/>
      <c r="BQ356" s="39"/>
      <c r="BR356" s="39"/>
      <c r="BS356" s="39"/>
      <c r="BT356" s="39"/>
      <c r="BU356" s="39"/>
      <c r="BV356" s="39"/>
      <c r="BW356" s="39"/>
      <c r="BX356" s="39"/>
      <c r="BY356" s="39"/>
      <c r="BZ356" s="39"/>
      <c r="CA356" s="39"/>
      <c r="CB356" s="39"/>
      <c r="CC356" s="39"/>
      <c r="CD356" s="39"/>
      <c r="CE356" s="39"/>
      <c r="CF356" s="39"/>
      <c r="CG356" s="39"/>
      <c r="CH356" s="39"/>
      <c r="CI356" s="39"/>
      <c r="CJ356" s="39"/>
      <c r="CK356" s="39"/>
      <c r="CL356" s="39"/>
      <c r="CM356" s="39"/>
      <c r="CN356" s="39"/>
      <c r="CO356" s="39"/>
      <c r="CP356" s="39"/>
      <c r="CQ356" s="39"/>
      <c r="CR356" s="39"/>
      <c r="CS356" s="39"/>
      <c r="CT356" s="39"/>
      <c r="CU356" s="39"/>
      <c r="CV356" s="39"/>
      <c r="CW356" s="39"/>
      <c r="CX356" s="39"/>
      <c r="CY356" s="39"/>
      <c r="CZ356" s="39"/>
      <c r="DA356" s="39"/>
      <c r="DB356" s="39"/>
      <c r="DC356" s="39"/>
      <c r="DD356" s="39"/>
      <c r="DE356" s="39"/>
      <c r="DF356" s="39"/>
      <c r="DG356" s="39"/>
      <c r="DH356" s="39"/>
      <c r="DI356" s="39"/>
      <c r="DJ356" s="39"/>
      <c r="DK356" s="39"/>
      <c r="DL356" s="39"/>
      <c r="DM356" s="39"/>
      <c r="DN356" s="39"/>
      <c r="DO356" s="39"/>
      <c r="DP356" s="39"/>
      <c r="DQ356" s="39"/>
    </row>
    <row r="357" spans="62:121">
      <c r="BJ357" s="39"/>
      <c r="BK357" s="39"/>
      <c r="BL357" s="39"/>
      <c r="BM357" s="39"/>
      <c r="BN357" s="39"/>
      <c r="BO357" s="39"/>
      <c r="BP357" s="39"/>
      <c r="BQ357" s="39"/>
      <c r="BR357" s="39"/>
      <c r="BS357" s="39"/>
      <c r="BT357" s="39"/>
      <c r="BU357" s="39"/>
      <c r="BV357" s="39"/>
      <c r="BW357" s="39"/>
      <c r="BX357" s="39"/>
      <c r="BY357" s="39"/>
      <c r="BZ357" s="39"/>
      <c r="CA357" s="39"/>
      <c r="CB357" s="39"/>
      <c r="CC357" s="39"/>
      <c r="CD357" s="39"/>
      <c r="CE357" s="39"/>
      <c r="CF357" s="39"/>
      <c r="CG357" s="39"/>
      <c r="CH357" s="39"/>
      <c r="CI357" s="39"/>
      <c r="CJ357" s="39"/>
      <c r="CK357" s="39"/>
      <c r="CL357" s="39"/>
      <c r="CM357" s="39"/>
      <c r="CN357" s="39"/>
      <c r="CO357" s="39"/>
      <c r="CP357" s="39"/>
      <c r="CQ357" s="39"/>
      <c r="CR357" s="39"/>
      <c r="CS357" s="39"/>
      <c r="CT357" s="39"/>
      <c r="CU357" s="39"/>
      <c r="CV357" s="39"/>
      <c r="CW357" s="39"/>
      <c r="CX357" s="39"/>
      <c r="CY357" s="39"/>
      <c r="CZ357" s="39"/>
      <c r="DA357" s="39"/>
      <c r="DB357" s="39"/>
      <c r="DC357" s="39"/>
      <c r="DD357" s="39"/>
      <c r="DE357" s="39"/>
      <c r="DF357" s="39"/>
      <c r="DG357" s="39"/>
      <c r="DH357" s="39"/>
      <c r="DI357" s="39"/>
      <c r="DJ357" s="39"/>
      <c r="DK357" s="39"/>
      <c r="DL357" s="39"/>
      <c r="DM357" s="39"/>
      <c r="DN357" s="39"/>
      <c r="DO357" s="39"/>
      <c r="DP357" s="39"/>
      <c r="DQ357" s="39"/>
    </row>
    <row r="358" spans="62:121">
      <c r="BJ358" s="39"/>
      <c r="BK358" s="39"/>
      <c r="BL358" s="39"/>
      <c r="BM358" s="39"/>
      <c r="BN358" s="39"/>
      <c r="BO358" s="39"/>
      <c r="BP358" s="39"/>
      <c r="BQ358" s="39"/>
      <c r="BR358" s="39"/>
      <c r="BS358" s="39"/>
      <c r="BT358" s="39"/>
      <c r="BU358" s="39"/>
      <c r="BV358" s="39"/>
      <c r="BW358" s="39"/>
      <c r="BX358" s="39"/>
      <c r="BY358" s="39"/>
      <c r="BZ358" s="39"/>
      <c r="CA358" s="39"/>
      <c r="CB358" s="39"/>
      <c r="CC358" s="39"/>
      <c r="CD358" s="39"/>
      <c r="CE358" s="39"/>
      <c r="CF358" s="39"/>
      <c r="CG358" s="39"/>
      <c r="CH358" s="39"/>
      <c r="CI358" s="39"/>
      <c r="CJ358" s="39"/>
      <c r="CK358" s="39"/>
      <c r="CL358" s="39"/>
      <c r="CM358" s="39"/>
      <c r="CN358" s="39"/>
      <c r="CO358" s="39"/>
      <c r="CP358" s="39"/>
      <c r="CQ358" s="39"/>
      <c r="CR358" s="39"/>
      <c r="CS358" s="39"/>
      <c r="CT358" s="39"/>
      <c r="CU358" s="39"/>
      <c r="CV358" s="39"/>
      <c r="CW358" s="39"/>
      <c r="CX358" s="39"/>
      <c r="CY358" s="39"/>
      <c r="CZ358" s="39"/>
      <c r="DA358" s="39"/>
      <c r="DB358" s="39"/>
      <c r="DC358" s="39"/>
      <c r="DD358" s="39"/>
      <c r="DE358" s="39"/>
      <c r="DF358" s="39"/>
      <c r="DG358" s="39"/>
      <c r="DH358" s="39"/>
      <c r="DI358" s="39"/>
      <c r="DJ358" s="39"/>
      <c r="DK358" s="39"/>
      <c r="DL358" s="39"/>
      <c r="DM358" s="39"/>
      <c r="DN358" s="39"/>
      <c r="DO358" s="39"/>
      <c r="DP358" s="39"/>
      <c r="DQ358" s="39"/>
    </row>
    <row r="359" spans="62:121">
      <c r="BJ359" s="39"/>
      <c r="BK359" s="39"/>
      <c r="BL359" s="39"/>
      <c r="BM359" s="39"/>
      <c r="BN359" s="39"/>
      <c r="BO359" s="39"/>
      <c r="BP359" s="39"/>
      <c r="BQ359" s="39"/>
      <c r="BR359" s="39"/>
      <c r="BS359" s="39"/>
      <c r="BT359" s="39"/>
      <c r="BU359" s="39"/>
      <c r="BV359" s="39"/>
      <c r="BW359" s="39"/>
      <c r="BX359" s="39"/>
      <c r="BY359" s="39"/>
      <c r="BZ359" s="39"/>
      <c r="CA359" s="39"/>
      <c r="CB359" s="39"/>
      <c r="CC359" s="39"/>
      <c r="CD359" s="39"/>
      <c r="CE359" s="39"/>
      <c r="CF359" s="39"/>
      <c r="CG359" s="39"/>
      <c r="CH359" s="39"/>
      <c r="CI359" s="39"/>
      <c r="CJ359" s="39"/>
      <c r="CK359" s="39"/>
      <c r="CL359" s="39"/>
      <c r="CM359" s="39"/>
      <c r="CN359" s="39"/>
      <c r="CO359" s="39"/>
      <c r="CP359" s="39"/>
      <c r="CQ359" s="39"/>
      <c r="CR359" s="39"/>
      <c r="CS359" s="39"/>
      <c r="CT359" s="39"/>
      <c r="CU359" s="39"/>
      <c r="CV359" s="39"/>
      <c r="CW359" s="39"/>
      <c r="CX359" s="39"/>
      <c r="CY359" s="39"/>
      <c r="CZ359" s="39"/>
      <c r="DA359" s="39"/>
      <c r="DB359" s="39"/>
      <c r="DC359" s="39"/>
      <c r="DD359" s="39"/>
      <c r="DE359" s="39"/>
      <c r="DF359" s="39"/>
      <c r="DG359" s="39"/>
      <c r="DH359" s="39"/>
      <c r="DI359" s="39"/>
      <c r="DJ359" s="39"/>
      <c r="DK359" s="39"/>
      <c r="DL359" s="39"/>
      <c r="DM359" s="39"/>
      <c r="DN359" s="39"/>
      <c r="DO359" s="39"/>
      <c r="DP359" s="39"/>
      <c r="DQ359" s="39"/>
    </row>
    <row r="360" spans="62:121">
      <c r="BJ360" s="39"/>
      <c r="BK360" s="39"/>
      <c r="BL360" s="39"/>
      <c r="BM360" s="39"/>
      <c r="BN360" s="39"/>
      <c r="BO360" s="39"/>
      <c r="BP360" s="39"/>
      <c r="BQ360" s="39"/>
      <c r="BR360" s="39"/>
      <c r="BS360" s="39"/>
      <c r="BT360" s="39"/>
      <c r="BU360" s="39"/>
      <c r="BV360" s="39"/>
      <c r="BW360" s="39"/>
      <c r="BX360" s="39"/>
      <c r="BY360" s="39"/>
      <c r="BZ360" s="39"/>
      <c r="CA360" s="39"/>
      <c r="CB360" s="39"/>
      <c r="CC360" s="39"/>
      <c r="CD360" s="39"/>
      <c r="CE360" s="39"/>
      <c r="CF360" s="39"/>
      <c r="CG360" s="39"/>
      <c r="CH360" s="39"/>
      <c r="CI360" s="39"/>
      <c r="CJ360" s="39"/>
      <c r="CK360" s="39"/>
      <c r="CL360" s="39"/>
      <c r="CM360" s="39"/>
      <c r="CN360" s="39"/>
      <c r="CO360" s="39"/>
      <c r="CP360" s="39"/>
      <c r="CQ360" s="39"/>
      <c r="CR360" s="39"/>
      <c r="CS360" s="39"/>
      <c r="CT360" s="39"/>
      <c r="CU360" s="39"/>
      <c r="CV360" s="39"/>
      <c r="CW360" s="39"/>
      <c r="CX360" s="39"/>
      <c r="CY360" s="39"/>
      <c r="CZ360" s="39"/>
      <c r="DA360" s="39"/>
      <c r="DB360" s="39"/>
      <c r="DC360" s="39"/>
      <c r="DD360" s="39"/>
      <c r="DE360" s="39"/>
      <c r="DF360" s="39"/>
      <c r="DG360" s="39"/>
      <c r="DH360" s="39"/>
      <c r="DI360" s="39"/>
      <c r="DJ360" s="39"/>
      <c r="DK360" s="39"/>
      <c r="DL360" s="39"/>
      <c r="DM360" s="39"/>
      <c r="DN360" s="39"/>
      <c r="DO360" s="39"/>
      <c r="DP360" s="39"/>
      <c r="DQ360" s="39"/>
    </row>
    <row r="361" spans="62:121">
      <c r="BJ361" s="39"/>
      <c r="BK361" s="39"/>
      <c r="BL361" s="39"/>
      <c r="BM361" s="39"/>
      <c r="BN361" s="39"/>
      <c r="BO361" s="39"/>
      <c r="BP361" s="39"/>
      <c r="BQ361" s="39"/>
      <c r="BR361" s="39"/>
      <c r="BS361" s="39"/>
      <c r="BT361" s="39"/>
      <c r="BU361" s="39"/>
      <c r="BV361" s="39"/>
      <c r="BW361" s="39"/>
      <c r="BX361" s="39"/>
      <c r="BY361" s="39"/>
      <c r="BZ361" s="39"/>
      <c r="CA361" s="39"/>
      <c r="CB361" s="39"/>
      <c r="CC361" s="39"/>
      <c r="CD361" s="39"/>
      <c r="CE361" s="39"/>
      <c r="CF361" s="39"/>
      <c r="CG361" s="39"/>
      <c r="CH361" s="39"/>
      <c r="CI361" s="39"/>
      <c r="CJ361" s="39"/>
      <c r="CK361" s="39"/>
      <c r="CL361" s="39"/>
      <c r="CM361" s="39"/>
      <c r="CN361" s="39"/>
      <c r="CO361" s="39"/>
      <c r="CP361" s="39"/>
      <c r="CQ361" s="39"/>
      <c r="CR361" s="39"/>
      <c r="CS361" s="39"/>
      <c r="CT361" s="39"/>
      <c r="CU361" s="39"/>
      <c r="CV361" s="39"/>
      <c r="CW361" s="39"/>
      <c r="CX361" s="39"/>
      <c r="CY361" s="39"/>
      <c r="CZ361" s="39"/>
      <c r="DA361" s="39"/>
      <c r="DB361" s="39"/>
      <c r="DC361" s="39"/>
      <c r="DD361" s="39"/>
      <c r="DE361" s="39"/>
      <c r="DF361" s="39"/>
      <c r="DG361" s="39"/>
      <c r="DH361" s="39"/>
      <c r="DI361" s="39"/>
      <c r="DJ361" s="39"/>
      <c r="DK361" s="39"/>
      <c r="DL361" s="39"/>
      <c r="DM361" s="39"/>
      <c r="DN361" s="39"/>
      <c r="DO361" s="39"/>
      <c r="DP361" s="39"/>
      <c r="DQ361" s="39"/>
    </row>
    <row r="362" spans="62:121">
      <c r="BJ362" s="39"/>
      <c r="BK362" s="39"/>
      <c r="BL362" s="39"/>
      <c r="BM362" s="39"/>
      <c r="BN362" s="39"/>
      <c r="BO362" s="39"/>
      <c r="BP362" s="39"/>
      <c r="BQ362" s="39"/>
      <c r="BR362" s="39"/>
      <c r="BS362" s="39"/>
      <c r="BT362" s="39"/>
      <c r="BU362" s="39"/>
      <c r="BV362" s="39"/>
      <c r="BW362" s="39"/>
      <c r="BX362" s="39"/>
      <c r="BY362" s="39"/>
      <c r="BZ362" s="39"/>
      <c r="CA362" s="39"/>
      <c r="CB362" s="39"/>
      <c r="CC362" s="39"/>
      <c r="CD362" s="39"/>
      <c r="CE362" s="39"/>
      <c r="CF362" s="39"/>
      <c r="CG362" s="39"/>
      <c r="CH362" s="39"/>
      <c r="CI362" s="39"/>
      <c r="CJ362" s="39"/>
      <c r="CK362" s="39"/>
      <c r="CL362" s="39"/>
      <c r="CM362" s="39"/>
      <c r="CN362" s="39"/>
      <c r="CO362" s="39"/>
      <c r="CP362" s="39"/>
      <c r="CQ362" s="39"/>
      <c r="CR362" s="39"/>
      <c r="CS362" s="39"/>
      <c r="CT362" s="39"/>
      <c r="CU362" s="39"/>
      <c r="CV362" s="39"/>
      <c r="CW362" s="39"/>
      <c r="CX362" s="39"/>
      <c r="CY362" s="39"/>
      <c r="CZ362" s="39"/>
      <c r="DA362" s="39"/>
      <c r="DB362" s="39"/>
      <c r="DC362" s="39"/>
      <c r="DD362" s="39"/>
      <c r="DE362" s="39"/>
      <c r="DF362" s="39"/>
      <c r="DG362" s="39"/>
      <c r="DH362" s="39"/>
      <c r="DI362" s="39"/>
      <c r="DJ362" s="39"/>
      <c r="DK362" s="39"/>
      <c r="DL362" s="39"/>
      <c r="DM362" s="39"/>
      <c r="DN362" s="39"/>
      <c r="DO362" s="39"/>
      <c r="DP362" s="39"/>
      <c r="DQ362" s="39"/>
    </row>
    <row r="363" spans="62:121">
      <c r="BJ363" s="39"/>
      <c r="BK363" s="39"/>
      <c r="BL363" s="39"/>
      <c r="BM363" s="39"/>
      <c r="BN363" s="39"/>
      <c r="BO363" s="39"/>
      <c r="BP363" s="39"/>
      <c r="BQ363" s="39"/>
      <c r="BR363" s="39"/>
      <c r="BS363" s="39"/>
      <c r="BT363" s="39"/>
      <c r="BU363" s="39"/>
      <c r="BV363" s="39"/>
      <c r="BW363" s="39"/>
      <c r="BX363" s="39"/>
      <c r="BY363" s="39"/>
      <c r="BZ363" s="39"/>
      <c r="CA363" s="39"/>
      <c r="CB363" s="39"/>
      <c r="CC363" s="39"/>
      <c r="CD363" s="39"/>
      <c r="CE363" s="39"/>
      <c r="CF363" s="39"/>
      <c r="CG363" s="39"/>
      <c r="CH363" s="39"/>
      <c r="CI363" s="39"/>
      <c r="CJ363" s="39"/>
      <c r="CK363" s="39"/>
      <c r="CL363" s="39"/>
      <c r="CM363" s="39"/>
      <c r="CN363" s="39"/>
      <c r="CO363" s="39"/>
      <c r="CP363" s="39"/>
      <c r="CQ363" s="39"/>
      <c r="CR363" s="39"/>
      <c r="CS363" s="39"/>
      <c r="CT363" s="39"/>
      <c r="CU363" s="39"/>
      <c r="CV363" s="39"/>
      <c r="CW363" s="39"/>
      <c r="CX363" s="39"/>
      <c r="CY363" s="39"/>
      <c r="CZ363" s="39"/>
      <c r="DA363" s="39"/>
      <c r="DB363" s="39"/>
      <c r="DC363" s="39"/>
      <c r="DD363" s="39"/>
      <c r="DE363" s="39"/>
      <c r="DF363" s="39"/>
      <c r="DG363" s="39"/>
      <c r="DH363" s="39"/>
      <c r="DI363" s="39"/>
      <c r="DJ363" s="39"/>
      <c r="DK363" s="39"/>
      <c r="DL363" s="39"/>
      <c r="DM363" s="39"/>
      <c r="DN363" s="39"/>
      <c r="DO363" s="39"/>
      <c r="DP363" s="39"/>
      <c r="DQ363" s="39"/>
    </row>
    <row r="364" spans="62:121">
      <c r="BJ364" s="39"/>
      <c r="BK364" s="39"/>
      <c r="BL364" s="39"/>
      <c r="BM364" s="39"/>
      <c r="BN364" s="39"/>
      <c r="BO364" s="39"/>
      <c r="BP364" s="39"/>
      <c r="BQ364" s="39"/>
      <c r="BR364" s="39"/>
      <c r="BS364" s="39"/>
      <c r="BT364" s="39"/>
      <c r="BU364" s="39"/>
      <c r="BV364" s="39"/>
      <c r="BW364" s="39"/>
      <c r="BX364" s="39"/>
      <c r="BY364" s="39"/>
      <c r="BZ364" s="39"/>
      <c r="CA364" s="39"/>
      <c r="CB364" s="39"/>
      <c r="CC364" s="39"/>
      <c r="CD364" s="39"/>
      <c r="CE364" s="39"/>
      <c r="CF364" s="39"/>
      <c r="CG364" s="39"/>
      <c r="CH364" s="39"/>
      <c r="CI364" s="39"/>
      <c r="CJ364" s="39"/>
      <c r="CK364" s="39"/>
      <c r="CL364" s="39"/>
      <c r="CM364" s="39"/>
      <c r="CN364" s="39"/>
      <c r="CO364" s="39"/>
      <c r="CP364" s="39"/>
      <c r="CQ364" s="39"/>
      <c r="CR364" s="39"/>
      <c r="CS364" s="39"/>
      <c r="CT364" s="39"/>
      <c r="CU364" s="39"/>
      <c r="CV364" s="39"/>
      <c r="CW364" s="39"/>
      <c r="CX364" s="39"/>
      <c r="CY364" s="39"/>
      <c r="CZ364" s="39"/>
      <c r="DA364" s="39"/>
      <c r="DB364" s="39"/>
      <c r="DC364" s="39"/>
      <c r="DD364" s="39"/>
      <c r="DE364" s="39"/>
      <c r="DF364" s="39"/>
      <c r="DG364" s="39"/>
      <c r="DH364" s="39"/>
      <c r="DI364" s="39"/>
      <c r="DJ364" s="39"/>
      <c r="DK364" s="39"/>
      <c r="DL364" s="39"/>
      <c r="DM364" s="39"/>
      <c r="DN364" s="39"/>
      <c r="DO364" s="39"/>
      <c r="DP364" s="39"/>
      <c r="DQ364" s="39"/>
    </row>
    <row r="365" spans="62:121">
      <c r="BJ365" s="39"/>
      <c r="BK365" s="39"/>
      <c r="BL365" s="39"/>
      <c r="BM365" s="39"/>
      <c r="BN365" s="39"/>
      <c r="BO365" s="39"/>
      <c r="BP365" s="39"/>
      <c r="BQ365" s="39"/>
      <c r="BR365" s="39"/>
      <c r="BS365" s="39"/>
      <c r="BT365" s="39"/>
      <c r="BU365" s="39"/>
      <c r="BV365" s="39"/>
      <c r="BW365" s="39"/>
      <c r="BX365" s="39"/>
      <c r="BY365" s="39"/>
      <c r="BZ365" s="39"/>
      <c r="CA365" s="39"/>
      <c r="CB365" s="39"/>
      <c r="CC365" s="39"/>
      <c r="CD365" s="39"/>
      <c r="CE365" s="39"/>
      <c r="CF365" s="39"/>
      <c r="CG365" s="39"/>
      <c r="CH365" s="39"/>
      <c r="CI365" s="39"/>
      <c r="CJ365" s="39"/>
      <c r="CK365" s="39"/>
      <c r="CL365" s="39"/>
      <c r="CM365" s="39"/>
      <c r="CN365" s="39"/>
      <c r="CO365" s="39"/>
      <c r="CP365" s="39"/>
      <c r="CQ365" s="39"/>
      <c r="CR365" s="39"/>
      <c r="CS365" s="39"/>
      <c r="CT365" s="39"/>
      <c r="CU365" s="39"/>
      <c r="CV365" s="39"/>
      <c r="CW365" s="39"/>
      <c r="CX365" s="39"/>
      <c r="CY365" s="39"/>
      <c r="CZ365" s="39"/>
      <c r="DA365" s="39"/>
      <c r="DB365" s="39"/>
      <c r="DC365" s="39"/>
      <c r="DD365" s="39"/>
      <c r="DE365" s="39"/>
      <c r="DF365" s="39"/>
      <c r="DG365" s="39"/>
      <c r="DH365" s="39"/>
      <c r="DI365" s="39"/>
      <c r="DJ365" s="39"/>
      <c r="DK365" s="39"/>
      <c r="DL365" s="39"/>
      <c r="DM365" s="39"/>
      <c r="DN365" s="39"/>
      <c r="DO365" s="39"/>
      <c r="DP365" s="39"/>
      <c r="DQ365" s="39"/>
    </row>
    <row r="366" spans="62:121">
      <c r="BJ366" s="39"/>
      <c r="BK366" s="39"/>
      <c r="BL366" s="39"/>
      <c r="BM366" s="39"/>
      <c r="BN366" s="39"/>
      <c r="BO366" s="39"/>
      <c r="BP366" s="39"/>
      <c r="BQ366" s="39"/>
      <c r="BR366" s="39"/>
      <c r="BS366" s="39"/>
      <c r="BT366" s="39"/>
      <c r="BU366" s="39"/>
      <c r="BV366" s="39"/>
      <c r="BW366" s="39"/>
      <c r="BX366" s="39"/>
      <c r="BY366" s="39"/>
      <c r="BZ366" s="39"/>
      <c r="CA366" s="39"/>
      <c r="CB366" s="39"/>
      <c r="CC366" s="39"/>
      <c r="CD366" s="39"/>
      <c r="CE366" s="39"/>
      <c r="CF366" s="39"/>
      <c r="CG366" s="39"/>
      <c r="CH366" s="39"/>
      <c r="CI366" s="39"/>
      <c r="CJ366" s="39"/>
      <c r="CK366" s="39"/>
      <c r="CL366" s="39"/>
      <c r="CM366" s="39"/>
      <c r="CN366" s="39"/>
      <c r="CO366" s="39"/>
      <c r="CP366" s="39"/>
      <c r="CQ366" s="39"/>
      <c r="CR366" s="39"/>
      <c r="CS366" s="39"/>
      <c r="CT366" s="39"/>
      <c r="CU366" s="39"/>
      <c r="CV366" s="39"/>
      <c r="CW366" s="39"/>
      <c r="CX366" s="39"/>
      <c r="CY366" s="39"/>
      <c r="CZ366" s="39"/>
      <c r="DA366" s="39"/>
      <c r="DB366" s="39"/>
      <c r="DC366" s="39"/>
      <c r="DD366" s="39"/>
      <c r="DE366" s="39"/>
      <c r="DF366" s="39"/>
      <c r="DG366" s="39"/>
      <c r="DH366" s="39"/>
      <c r="DI366" s="39"/>
      <c r="DJ366" s="39"/>
      <c r="DK366" s="39"/>
      <c r="DL366" s="39"/>
      <c r="DM366" s="39"/>
      <c r="DN366" s="39"/>
      <c r="DO366" s="39"/>
      <c r="DP366" s="39"/>
      <c r="DQ366" s="39"/>
    </row>
    <row r="367" spans="62:121">
      <c r="BJ367" s="39"/>
      <c r="BK367" s="39"/>
      <c r="BL367" s="39"/>
      <c r="BM367" s="39"/>
      <c r="BN367" s="39"/>
      <c r="BO367" s="39"/>
      <c r="BP367" s="39"/>
      <c r="BQ367" s="39"/>
      <c r="BR367" s="39"/>
      <c r="BS367" s="39"/>
      <c r="BT367" s="39"/>
      <c r="BU367" s="39"/>
      <c r="BV367" s="39"/>
      <c r="BW367" s="39"/>
      <c r="BX367" s="39"/>
      <c r="BY367" s="39"/>
      <c r="BZ367" s="39"/>
      <c r="CA367" s="39"/>
      <c r="CB367" s="39"/>
      <c r="CC367" s="39"/>
      <c r="CD367" s="39"/>
      <c r="CE367" s="39"/>
      <c r="CF367" s="39"/>
      <c r="CG367" s="39"/>
      <c r="CH367" s="39"/>
      <c r="CI367" s="39"/>
      <c r="CJ367" s="39"/>
      <c r="CK367" s="39"/>
      <c r="CL367" s="39"/>
      <c r="CM367" s="39"/>
      <c r="CN367" s="39"/>
      <c r="CO367" s="39"/>
      <c r="CP367" s="39"/>
      <c r="CQ367" s="39"/>
      <c r="CR367" s="39"/>
      <c r="CS367" s="39"/>
      <c r="CT367" s="39"/>
      <c r="CU367" s="39"/>
      <c r="CV367" s="39"/>
      <c r="CW367" s="39"/>
      <c r="CX367" s="39"/>
      <c r="CY367" s="39"/>
      <c r="CZ367" s="39"/>
      <c r="DA367" s="39"/>
      <c r="DB367" s="39"/>
      <c r="DC367" s="39"/>
      <c r="DD367" s="39"/>
      <c r="DE367" s="39"/>
      <c r="DF367" s="39"/>
      <c r="DG367" s="39"/>
      <c r="DH367" s="39"/>
      <c r="DI367" s="39"/>
      <c r="DJ367" s="39"/>
      <c r="DK367" s="39"/>
      <c r="DL367" s="39"/>
      <c r="DM367" s="39"/>
      <c r="DN367" s="39"/>
      <c r="DO367" s="39"/>
      <c r="DP367" s="39"/>
      <c r="DQ367" s="39"/>
    </row>
    <row r="368" spans="62:121">
      <c r="BJ368" s="39"/>
      <c r="BK368" s="39"/>
      <c r="BL368" s="39"/>
      <c r="BM368" s="39"/>
      <c r="BN368" s="39"/>
      <c r="BO368" s="39"/>
      <c r="BP368" s="39"/>
      <c r="BQ368" s="39"/>
      <c r="BR368" s="39"/>
      <c r="BS368" s="39"/>
      <c r="BT368" s="39"/>
      <c r="BU368" s="39"/>
      <c r="BV368" s="39"/>
      <c r="BW368" s="39"/>
      <c r="BX368" s="39"/>
      <c r="BY368" s="39"/>
      <c r="BZ368" s="39"/>
      <c r="CA368" s="39"/>
      <c r="CB368" s="39"/>
      <c r="CC368" s="39"/>
      <c r="CD368" s="39"/>
      <c r="CE368" s="39"/>
      <c r="CF368" s="39"/>
      <c r="CG368" s="39"/>
      <c r="CH368" s="39"/>
      <c r="CI368" s="39"/>
      <c r="CJ368" s="39"/>
      <c r="CK368" s="39"/>
      <c r="CL368" s="39"/>
      <c r="CM368" s="39"/>
      <c r="CN368" s="39"/>
      <c r="CO368" s="39"/>
      <c r="CP368" s="39"/>
      <c r="CQ368" s="39"/>
      <c r="CR368" s="39"/>
      <c r="CS368" s="39"/>
      <c r="CT368" s="39"/>
      <c r="CU368" s="39"/>
      <c r="CV368" s="39"/>
      <c r="CW368" s="39"/>
      <c r="CX368" s="39"/>
      <c r="CY368" s="39"/>
      <c r="CZ368" s="39"/>
      <c r="DA368" s="39"/>
      <c r="DB368" s="39"/>
      <c r="DC368" s="39"/>
      <c r="DD368" s="39"/>
      <c r="DE368" s="39"/>
      <c r="DF368" s="39"/>
      <c r="DG368" s="39"/>
      <c r="DH368" s="39"/>
      <c r="DI368" s="39"/>
      <c r="DJ368" s="39"/>
      <c r="DK368" s="39"/>
      <c r="DL368" s="39"/>
      <c r="DM368" s="39"/>
      <c r="DN368" s="39"/>
      <c r="DO368" s="39"/>
      <c r="DP368" s="39"/>
      <c r="DQ368" s="39"/>
    </row>
    <row r="369" spans="62:121">
      <c r="BJ369" s="39"/>
      <c r="BK369" s="39"/>
      <c r="BL369" s="39"/>
      <c r="BM369" s="39"/>
      <c r="BN369" s="39"/>
      <c r="BO369" s="39"/>
      <c r="BP369" s="39"/>
      <c r="BQ369" s="39"/>
      <c r="BR369" s="39"/>
      <c r="BS369" s="39"/>
      <c r="BT369" s="39"/>
      <c r="BU369" s="39"/>
      <c r="BV369" s="39"/>
      <c r="BW369" s="39"/>
      <c r="BX369" s="39"/>
      <c r="BY369" s="39"/>
      <c r="BZ369" s="39"/>
      <c r="CA369" s="39"/>
      <c r="CB369" s="39"/>
      <c r="CC369" s="39"/>
      <c r="CD369" s="39"/>
      <c r="CE369" s="39"/>
      <c r="CF369" s="39"/>
      <c r="CG369" s="39"/>
      <c r="CH369" s="39"/>
      <c r="CI369" s="39"/>
      <c r="CJ369" s="39"/>
      <c r="CK369" s="39"/>
      <c r="CL369" s="39"/>
      <c r="CM369" s="39"/>
      <c r="CN369" s="39"/>
      <c r="CO369" s="39"/>
      <c r="CP369" s="39"/>
      <c r="CQ369" s="39"/>
      <c r="CR369" s="39"/>
      <c r="CS369" s="39"/>
      <c r="CT369" s="39"/>
      <c r="CU369" s="39"/>
      <c r="CV369" s="39"/>
      <c r="CW369" s="39"/>
      <c r="CX369" s="39"/>
      <c r="CY369" s="39"/>
      <c r="CZ369" s="39"/>
      <c r="DA369" s="39"/>
      <c r="DB369" s="39"/>
      <c r="DC369" s="39"/>
      <c r="DD369" s="39"/>
      <c r="DE369" s="39"/>
      <c r="DF369" s="39"/>
      <c r="DG369" s="39"/>
      <c r="DH369" s="39"/>
      <c r="DI369" s="39"/>
      <c r="DJ369" s="39"/>
      <c r="DK369" s="39"/>
      <c r="DL369" s="39"/>
      <c r="DM369" s="39"/>
      <c r="DN369" s="39"/>
      <c r="DO369" s="39"/>
      <c r="DP369" s="39"/>
      <c r="DQ369" s="39"/>
    </row>
    <row r="370" spans="62:121">
      <c r="BJ370" s="39"/>
      <c r="BK370" s="39"/>
      <c r="BL370" s="39"/>
      <c r="BM370" s="39"/>
      <c r="BN370" s="39"/>
      <c r="BO370" s="39"/>
      <c r="BP370" s="39"/>
      <c r="BQ370" s="39"/>
      <c r="BR370" s="39"/>
      <c r="BS370" s="39"/>
      <c r="BT370" s="39"/>
      <c r="BU370" s="39"/>
      <c r="BV370" s="39"/>
      <c r="BW370" s="39"/>
      <c r="BX370" s="39"/>
      <c r="BY370" s="39"/>
      <c r="BZ370" s="39"/>
      <c r="CA370" s="39"/>
      <c r="CB370" s="39"/>
      <c r="CC370" s="39"/>
      <c r="CD370" s="39"/>
      <c r="CE370" s="39"/>
      <c r="CF370" s="39"/>
      <c r="CG370" s="39"/>
      <c r="CH370" s="39"/>
      <c r="CI370" s="39"/>
      <c r="CJ370" s="39"/>
      <c r="CK370" s="39"/>
      <c r="CL370" s="39"/>
      <c r="CM370" s="39"/>
      <c r="CN370" s="39"/>
      <c r="CO370" s="39"/>
      <c r="CP370" s="39"/>
      <c r="CQ370" s="39"/>
      <c r="CR370" s="39"/>
      <c r="CS370" s="39"/>
      <c r="CT370" s="39"/>
      <c r="CU370" s="39"/>
      <c r="CV370" s="39"/>
      <c r="CW370" s="39"/>
      <c r="CX370" s="39"/>
      <c r="CY370" s="39"/>
      <c r="CZ370" s="39"/>
      <c r="DA370" s="39"/>
      <c r="DB370" s="39"/>
      <c r="DC370" s="39"/>
      <c r="DD370" s="39"/>
      <c r="DE370" s="39"/>
      <c r="DF370" s="39"/>
      <c r="DG370" s="39"/>
      <c r="DH370" s="39"/>
      <c r="DI370" s="39"/>
      <c r="DJ370" s="39"/>
      <c r="DK370" s="39"/>
      <c r="DL370" s="39"/>
      <c r="DM370" s="39"/>
      <c r="DN370" s="39"/>
      <c r="DO370" s="39"/>
      <c r="DP370" s="39"/>
      <c r="DQ370" s="39"/>
    </row>
    <row r="371" spans="62:121">
      <c r="BJ371" s="39"/>
      <c r="BK371" s="39"/>
      <c r="BL371" s="39"/>
      <c r="BM371" s="39"/>
      <c r="BN371" s="39"/>
      <c r="BO371" s="39"/>
      <c r="BP371" s="39"/>
      <c r="BQ371" s="39"/>
      <c r="BR371" s="39"/>
      <c r="BS371" s="39"/>
      <c r="BT371" s="39"/>
      <c r="BU371" s="39"/>
      <c r="BV371" s="39"/>
      <c r="BW371" s="39"/>
      <c r="BX371" s="39"/>
      <c r="BY371" s="39"/>
      <c r="BZ371" s="39"/>
      <c r="CA371" s="39"/>
      <c r="CB371" s="39"/>
      <c r="CC371" s="39"/>
      <c r="CD371" s="39"/>
      <c r="CE371" s="39"/>
      <c r="CF371" s="39"/>
      <c r="CG371" s="39"/>
      <c r="CH371" s="39"/>
      <c r="CI371" s="39"/>
      <c r="CJ371" s="39"/>
      <c r="CK371" s="39"/>
      <c r="CL371" s="39"/>
      <c r="CM371" s="39"/>
      <c r="CN371" s="39"/>
      <c r="CO371" s="39"/>
      <c r="CP371" s="39"/>
      <c r="CQ371" s="39"/>
      <c r="CR371" s="39"/>
      <c r="CS371" s="39"/>
      <c r="CT371" s="39"/>
      <c r="CU371" s="39"/>
      <c r="CV371" s="39"/>
      <c r="CW371" s="39"/>
      <c r="CX371" s="39"/>
      <c r="CY371" s="39"/>
      <c r="CZ371" s="39"/>
      <c r="DA371" s="39"/>
      <c r="DB371" s="39"/>
      <c r="DC371" s="39"/>
      <c r="DD371" s="39"/>
      <c r="DE371" s="39"/>
      <c r="DF371" s="39"/>
      <c r="DG371" s="39"/>
      <c r="DH371" s="39"/>
      <c r="DI371" s="39"/>
      <c r="DJ371" s="39"/>
      <c r="DK371" s="39"/>
      <c r="DL371" s="39"/>
      <c r="DM371" s="39"/>
      <c r="DN371" s="39"/>
      <c r="DO371" s="39"/>
      <c r="DP371" s="39"/>
      <c r="DQ371" s="39"/>
    </row>
    <row r="372" spans="62:121">
      <c r="BJ372" s="39"/>
      <c r="BK372" s="39"/>
      <c r="BL372" s="39"/>
      <c r="BM372" s="39"/>
      <c r="BN372" s="39"/>
      <c r="BO372" s="39"/>
      <c r="BP372" s="39"/>
      <c r="BQ372" s="39"/>
      <c r="BR372" s="39"/>
      <c r="BS372" s="39"/>
      <c r="BT372" s="39"/>
      <c r="BU372" s="39"/>
      <c r="BV372" s="39"/>
      <c r="BW372" s="39"/>
      <c r="BX372" s="39"/>
      <c r="BY372" s="39"/>
      <c r="BZ372" s="39"/>
      <c r="CA372" s="39"/>
      <c r="CB372" s="39"/>
      <c r="CC372" s="39"/>
      <c r="CD372" s="39"/>
      <c r="CE372" s="39"/>
      <c r="CF372" s="39"/>
      <c r="CG372" s="39"/>
      <c r="CH372" s="39"/>
      <c r="CI372" s="39"/>
      <c r="CJ372" s="39"/>
      <c r="CK372" s="39"/>
      <c r="CL372" s="39"/>
      <c r="CM372" s="39"/>
      <c r="CN372" s="39"/>
      <c r="CO372" s="39"/>
      <c r="CP372" s="39"/>
      <c r="CQ372" s="39"/>
      <c r="CR372" s="39"/>
      <c r="CS372" s="39"/>
      <c r="CT372" s="39"/>
      <c r="CU372" s="39"/>
      <c r="CV372" s="39"/>
      <c r="CW372" s="39"/>
      <c r="CX372" s="39"/>
      <c r="CY372" s="39"/>
      <c r="CZ372" s="39"/>
      <c r="DA372" s="39"/>
      <c r="DB372" s="39"/>
      <c r="DC372" s="39"/>
      <c r="DD372" s="39"/>
      <c r="DE372" s="39"/>
      <c r="DF372" s="39"/>
      <c r="DG372" s="39"/>
      <c r="DH372" s="39"/>
      <c r="DI372" s="39"/>
      <c r="DJ372" s="39"/>
      <c r="DK372" s="39"/>
      <c r="DL372" s="39"/>
      <c r="DM372" s="39"/>
      <c r="DN372" s="39"/>
      <c r="DO372" s="39"/>
      <c r="DP372" s="39"/>
      <c r="DQ372" s="39"/>
    </row>
    <row r="373" spans="62:121">
      <c r="BJ373" s="39"/>
      <c r="BK373" s="39"/>
      <c r="BL373" s="39"/>
      <c r="BM373" s="39"/>
      <c r="BN373" s="39"/>
      <c r="BO373" s="39"/>
      <c r="BP373" s="39"/>
      <c r="BQ373" s="39"/>
      <c r="BR373" s="39"/>
      <c r="BS373" s="39"/>
      <c r="BT373" s="39"/>
      <c r="BU373" s="39"/>
      <c r="BV373" s="39"/>
      <c r="BW373" s="39"/>
      <c r="BX373" s="39"/>
      <c r="BY373" s="39"/>
      <c r="BZ373" s="39"/>
      <c r="CA373" s="39"/>
      <c r="CB373" s="39"/>
      <c r="CC373" s="39"/>
      <c r="CD373" s="39"/>
      <c r="CE373" s="39"/>
      <c r="CF373" s="39"/>
      <c r="CG373" s="39"/>
      <c r="CH373" s="39"/>
      <c r="CI373" s="39"/>
      <c r="CJ373" s="39"/>
      <c r="CK373" s="39"/>
      <c r="CL373" s="39"/>
      <c r="CM373" s="39"/>
      <c r="CN373" s="39"/>
      <c r="CO373" s="39"/>
      <c r="CP373" s="39"/>
      <c r="CQ373" s="39"/>
      <c r="CR373" s="39"/>
      <c r="CS373" s="39"/>
      <c r="CT373" s="39"/>
      <c r="CU373" s="39"/>
      <c r="CV373" s="39"/>
      <c r="CW373" s="39"/>
      <c r="CX373" s="39"/>
      <c r="CY373" s="39"/>
      <c r="CZ373" s="39"/>
      <c r="DA373" s="39"/>
      <c r="DB373" s="39"/>
      <c r="DC373" s="39"/>
      <c r="DD373" s="39"/>
      <c r="DE373" s="39"/>
      <c r="DF373" s="39"/>
      <c r="DG373" s="39"/>
      <c r="DH373" s="39"/>
      <c r="DI373" s="39"/>
      <c r="DJ373" s="39"/>
      <c r="DK373" s="39"/>
      <c r="DL373" s="39"/>
      <c r="DM373" s="39"/>
      <c r="DN373" s="39"/>
      <c r="DO373" s="39"/>
      <c r="DP373" s="39"/>
      <c r="DQ373" s="39"/>
    </row>
    <row r="374" spans="62:121">
      <c r="BJ374" s="39"/>
      <c r="BK374" s="39"/>
      <c r="BL374" s="39"/>
      <c r="BM374" s="39"/>
      <c r="BN374" s="39"/>
      <c r="BO374" s="39"/>
      <c r="BP374" s="39"/>
      <c r="BQ374" s="39"/>
      <c r="BR374" s="39"/>
      <c r="BS374" s="39"/>
      <c r="BT374" s="39"/>
      <c r="BU374" s="39"/>
      <c r="BV374" s="39"/>
      <c r="BW374" s="39"/>
      <c r="BX374" s="39"/>
      <c r="BY374" s="39"/>
      <c r="BZ374" s="39"/>
      <c r="CA374" s="39"/>
      <c r="CB374" s="39"/>
      <c r="CC374" s="39"/>
      <c r="CD374" s="39"/>
      <c r="CE374" s="39"/>
      <c r="CF374" s="39"/>
      <c r="CG374" s="39"/>
      <c r="CH374" s="39"/>
      <c r="CI374" s="39"/>
      <c r="CJ374" s="39"/>
      <c r="CK374" s="39"/>
      <c r="CL374" s="39"/>
      <c r="CM374" s="39"/>
      <c r="CN374" s="39"/>
      <c r="CO374" s="39"/>
      <c r="CP374" s="39"/>
      <c r="CQ374" s="39"/>
      <c r="CR374" s="39"/>
      <c r="CS374" s="39"/>
      <c r="CT374" s="39"/>
      <c r="CU374" s="39"/>
      <c r="CV374" s="39"/>
      <c r="CW374" s="39"/>
      <c r="CX374" s="39"/>
      <c r="CY374" s="39"/>
      <c r="CZ374" s="39"/>
      <c r="DA374" s="39"/>
      <c r="DB374" s="39"/>
      <c r="DC374" s="39"/>
      <c r="DD374" s="39"/>
      <c r="DE374" s="39"/>
      <c r="DF374" s="39"/>
      <c r="DG374" s="39"/>
      <c r="DH374" s="39"/>
      <c r="DI374" s="39"/>
      <c r="DJ374" s="39"/>
      <c r="DK374" s="39"/>
      <c r="DL374" s="39"/>
      <c r="DM374" s="39"/>
      <c r="DN374" s="39"/>
      <c r="DO374" s="39"/>
      <c r="DP374" s="39"/>
      <c r="DQ374" s="39"/>
    </row>
    <row r="375" spans="62:121">
      <c r="BJ375" s="39"/>
      <c r="BK375" s="39"/>
      <c r="BL375" s="39"/>
      <c r="BM375" s="39"/>
      <c r="BN375" s="39"/>
      <c r="BO375" s="39"/>
      <c r="BP375" s="39"/>
      <c r="BQ375" s="39"/>
      <c r="BR375" s="39"/>
      <c r="BS375" s="39"/>
      <c r="BT375" s="39"/>
      <c r="BU375" s="39"/>
      <c r="BV375" s="39"/>
      <c r="BW375" s="39"/>
      <c r="BX375" s="39"/>
      <c r="BY375" s="39"/>
      <c r="BZ375" s="39"/>
      <c r="CA375" s="39"/>
      <c r="CB375" s="39"/>
      <c r="CC375" s="39"/>
      <c r="CD375" s="39"/>
      <c r="CE375" s="39"/>
      <c r="CF375" s="39"/>
      <c r="CG375" s="39"/>
      <c r="CH375" s="39"/>
      <c r="CI375" s="39"/>
      <c r="CJ375" s="39"/>
      <c r="CK375" s="39"/>
      <c r="CL375" s="39"/>
      <c r="CM375" s="39"/>
      <c r="CN375" s="39"/>
      <c r="CO375" s="39"/>
      <c r="CP375" s="39"/>
      <c r="CQ375" s="39"/>
      <c r="CR375" s="39"/>
      <c r="CS375" s="39"/>
      <c r="CT375" s="39"/>
      <c r="CU375" s="39"/>
      <c r="CV375" s="39"/>
      <c r="CW375" s="39"/>
      <c r="CX375" s="39"/>
      <c r="CY375" s="39"/>
      <c r="CZ375" s="39"/>
      <c r="DA375" s="39"/>
      <c r="DB375" s="39"/>
      <c r="DC375" s="39"/>
      <c r="DD375" s="39"/>
      <c r="DE375" s="39"/>
      <c r="DF375" s="39"/>
      <c r="DG375" s="39"/>
      <c r="DH375" s="39"/>
      <c r="DI375" s="39"/>
      <c r="DJ375" s="39"/>
      <c r="DK375" s="39"/>
      <c r="DL375" s="39"/>
      <c r="DM375" s="39"/>
      <c r="DN375" s="39"/>
      <c r="DO375" s="39"/>
      <c r="DP375" s="39"/>
      <c r="DQ375" s="39"/>
    </row>
    <row r="376" spans="62:121">
      <c r="BJ376" s="39"/>
      <c r="BK376" s="39"/>
      <c r="BL376" s="39"/>
      <c r="BM376" s="39"/>
      <c r="BN376" s="39"/>
      <c r="BO376" s="39"/>
      <c r="BP376" s="39"/>
      <c r="BQ376" s="39"/>
      <c r="BR376" s="39"/>
      <c r="BS376" s="39"/>
      <c r="BT376" s="39"/>
      <c r="BU376" s="39"/>
      <c r="BV376" s="39"/>
      <c r="BW376" s="39"/>
      <c r="BX376" s="39"/>
      <c r="BY376" s="39"/>
      <c r="BZ376" s="39"/>
      <c r="CA376" s="39"/>
      <c r="CB376" s="39"/>
      <c r="CC376" s="39"/>
      <c r="CD376" s="39"/>
      <c r="CE376" s="39"/>
      <c r="CF376" s="39"/>
      <c r="CG376" s="39"/>
      <c r="CH376" s="39"/>
      <c r="CI376" s="39"/>
      <c r="CJ376" s="39"/>
      <c r="CK376" s="39"/>
      <c r="CL376" s="39"/>
      <c r="CM376" s="39"/>
      <c r="CN376" s="39"/>
      <c r="CO376" s="39"/>
      <c r="CP376" s="39"/>
      <c r="CQ376" s="39"/>
      <c r="CR376" s="39"/>
      <c r="CS376" s="39"/>
      <c r="CT376" s="39"/>
      <c r="CU376" s="39"/>
      <c r="CV376" s="39"/>
      <c r="CW376" s="39"/>
      <c r="CX376" s="39"/>
      <c r="CY376" s="39"/>
      <c r="CZ376" s="39"/>
      <c r="DA376" s="39"/>
      <c r="DB376" s="39"/>
      <c r="DC376" s="39"/>
      <c r="DD376" s="39"/>
      <c r="DE376" s="39"/>
      <c r="DF376" s="39"/>
      <c r="DG376" s="39"/>
      <c r="DH376" s="39"/>
      <c r="DI376" s="39"/>
      <c r="DJ376" s="39"/>
      <c r="DK376" s="39"/>
      <c r="DL376" s="39"/>
      <c r="DM376" s="39"/>
      <c r="DN376" s="39"/>
      <c r="DO376" s="39"/>
      <c r="DP376" s="39"/>
      <c r="DQ376" s="39"/>
    </row>
    <row r="377" spans="62:121">
      <c r="BJ377" s="39"/>
      <c r="BK377" s="39"/>
      <c r="BL377" s="39"/>
      <c r="BM377" s="39"/>
      <c r="BN377" s="39"/>
      <c r="BO377" s="39"/>
      <c r="BP377" s="39"/>
      <c r="BQ377" s="39"/>
      <c r="BR377" s="39"/>
      <c r="BS377" s="39"/>
      <c r="BT377" s="39"/>
      <c r="BU377" s="39"/>
      <c r="BV377" s="39"/>
      <c r="BW377" s="39"/>
      <c r="BX377" s="39"/>
      <c r="BY377" s="39"/>
      <c r="BZ377" s="39"/>
      <c r="CA377" s="39"/>
      <c r="CB377" s="39"/>
      <c r="CC377" s="39"/>
      <c r="CD377" s="39"/>
      <c r="CE377" s="39"/>
      <c r="CF377" s="39"/>
      <c r="CG377" s="39"/>
      <c r="CH377" s="39"/>
      <c r="CI377" s="39"/>
      <c r="CJ377" s="39"/>
      <c r="CK377" s="39"/>
      <c r="CL377" s="39"/>
      <c r="CM377" s="39"/>
      <c r="CN377" s="39"/>
      <c r="CO377" s="39"/>
      <c r="CP377" s="39"/>
      <c r="CQ377" s="39"/>
      <c r="CR377" s="39"/>
      <c r="CS377" s="39"/>
      <c r="CT377" s="39"/>
      <c r="CU377" s="39"/>
      <c r="CV377" s="39"/>
      <c r="CW377" s="39"/>
      <c r="CX377" s="39"/>
      <c r="CY377" s="39"/>
      <c r="CZ377" s="39"/>
      <c r="DA377" s="39"/>
      <c r="DB377" s="39"/>
      <c r="DC377" s="39"/>
      <c r="DD377" s="39"/>
      <c r="DE377" s="39"/>
      <c r="DF377" s="39"/>
      <c r="DG377" s="39"/>
      <c r="DH377" s="39"/>
      <c r="DI377" s="39"/>
      <c r="DJ377" s="39"/>
      <c r="DK377" s="39"/>
      <c r="DL377" s="39"/>
      <c r="DM377" s="39"/>
      <c r="DN377" s="39"/>
      <c r="DO377" s="39"/>
      <c r="DP377" s="39"/>
      <c r="DQ377" s="39"/>
    </row>
    <row r="378" spans="62:121">
      <c r="BJ378" s="39"/>
      <c r="BK378" s="39"/>
      <c r="BL378" s="39"/>
      <c r="BM378" s="39"/>
      <c r="BN378" s="39"/>
      <c r="BO378" s="39"/>
      <c r="BP378" s="39"/>
      <c r="BQ378" s="39"/>
      <c r="BR378" s="39"/>
      <c r="BS378" s="39"/>
      <c r="BT378" s="39"/>
      <c r="BU378" s="39"/>
      <c r="BV378" s="39"/>
      <c r="BW378" s="39"/>
      <c r="BX378" s="39"/>
      <c r="BY378" s="39"/>
      <c r="BZ378" s="39"/>
      <c r="CA378" s="39"/>
      <c r="CB378" s="39"/>
      <c r="CC378" s="39"/>
      <c r="CD378" s="39"/>
      <c r="CE378" s="39"/>
      <c r="CF378" s="39"/>
      <c r="CG378" s="39"/>
      <c r="CH378" s="39"/>
      <c r="CI378" s="39"/>
      <c r="CJ378" s="39"/>
      <c r="CK378" s="39"/>
      <c r="CL378" s="39"/>
      <c r="CM378" s="39"/>
      <c r="CN378" s="39"/>
      <c r="CO378" s="39"/>
      <c r="CP378" s="39"/>
      <c r="CQ378" s="39"/>
      <c r="CR378" s="39"/>
      <c r="CS378" s="39"/>
      <c r="CT378" s="39"/>
      <c r="CU378" s="39"/>
      <c r="CV378" s="39"/>
      <c r="CW378" s="39"/>
      <c r="CX378" s="39"/>
      <c r="CY378" s="39"/>
      <c r="CZ378" s="39"/>
      <c r="DA378" s="39"/>
      <c r="DB378" s="39"/>
      <c r="DC378" s="39"/>
      <c r="DD378" s="39"/>
      <c r="DE378" s="39"/>
      <c r="DF378" s="39"/>
      <c r="DG378" s="39"/>
      <c r="DH378" s="39"/>
      <c r="DI378" s="39"/>
      <c r="DJ378" s="39"/>
      <c r="DK378" s="39"/>
      <c r="DL378" s="39"/>
      <c r="DM378" s="39"/>
      <c r="DN378" s="39"/>
      <c r="DO378" s="39"/>
      <c r="DP378" s="39"/>
      <c r="DQ378" s="39"/>
    </row>
    <row r="379" spans="62:121">
      <c r="BJ379" s="39"/>
      <c r="BK379" s="39"/>
      <c r="BL379" s="39"/>
      <c r="BM379" s="39"/>
      <c r="BN379" s="39"/>
      <c r="BO379" s="39"/>
      <c r="BP379" s="39"/>
      <c r="BQ379" s="39"/>
      <c r="BR379" s="39"/>
      <c r="BS379" s="39"/>
      <c r="BT379" s="39"/>
      <c r="BU379" s="39"/>
      <c r="BV379" s="39"/>
      <c r="BW379" s="39"/>
      <c r="BX379" s="39"/>
      <c r="BY379" s="39"/>
      <c r="BZ379" s="39"/>
      <c r="CA379" s="39"/>
      <c r="CB379" s="39"/>
      <c r="CC379" s="39"/>
      <c r="CD379" s="39"/>
      <c r="CE379" s="39"/>
      <c r="CF379" s="39"/>
      <c r="CG379" s="39"/>
      <c r="CH379" s="39"/>
      <c r="CI379" s="39"/>
      <c r="CJ379" s="39"/>
      <c r="CK379" s="39"/>
      <c r="CL379" s="39"/>
      <c r="CM379" s="39"/>
      <c r="CN379" s="39"/>
      <c r="CO379" s="39"/>
      <c r="CP379" s="39"/>
      <c r="CQ379" s="39"/>
      <c r="CR379" s="39"/>
      <c r="CS379" s="39"/>
      <c r="CT379" s="39"/>
      <c r="CU379" s="39"/>
      <c r="CV379" s="39"/>
      <c r="CW379" s="39"/>
      <c r="CX379" s="39"/>
      <c r="CY379" s="39"/>
      <c r="CZ379" s="39"/>
      <c r="DA379" s="39"/>
      <c r="DB379" s="39"/>
      <c r="DC379" s="39"/>
      <c r="DD379" s="39"/>
      <c r="DE379" s="39"/>
      <c r="DF379" s="39"/>
      <c r="DG379" s="39"/>
      <c r="DH379" s="39"/>
      <c r="DI379" s="39"/>
      <c r="DJ379" s="39"/>
      <c r="DK379" s="39"/>
      <c r="DL379" s="39"/>
      <c r="DM379" s="39"/>
      <c r="DN379" s="39"/>
      <c r="DO379" s="39"/>
      <c r="DP379" s="39"/>
      <c r="DQ379" s="39"/>
    </row>
    <row r="380" spans="62:121">
      <c r="BJ380" s="39"/>
      <c r="BK380" s="39"/>
      <c r="BL380" s="39"/>
      <c r="BM380" s="39"/>
      <c r="BN380" s="39"/>
      <c r="BO380" s="39"/>
      <c r="BP380" s="39"/>
      <c r="BQ380" s="39"/>
      <c r="BR380" s="39"/>
      <c r="BS380" s="39"/>
      <c r="BT380" s="39"/>
      <c r="BU380" s="39"/>
      <c r="BV380" s="39"/>
      <c r="BW380" s="39"/>
      <c r="BX380" s="39"/>
      <c r="BY380" s="39"/>
      <c r="BZ380" s="39"/>
      <c r="CA380" s="39"/>
      <c r="CB380" s="39"/>
      <c r="CC380" s="39"/>
      <c r="CD380" s="39"/>
      <c r="CE380" s="39"/>
      <c r="CF380" s="39"/>
      <c r="CG380" s="39"/>
      <c r="CH380" s="39"/>
      <c r="CI380" s="39"/>
      <c r="CJ380" s="39"/>
      <c r="CK380" s="39"/>
      <c r="CL380" s="39"/>
      <c r="CM380" s="39"/>
      <c r="CN380" s="39"/>
      <c r="CO380" s="39"/>
      <c r="CP380" s="39"/>
      <c r="CQ380" s="39"/>
      <c r="CR380" s="39"/>
      <c r="CS380" s="39"/>
      <c r="CT380" s="39"/>
      <c r="CU380" s="39"/>
      <c r="CV380" s="39"/>
      <c r="CW380" s="39"/>
      <c r="CX380" s="39"/>
      <c r="CY380" s="39"/>
      <c r="CZ380" s="39"/>
      <c r="DA380" s="39"/>
      <c r="DB380" s="39"/>
      <c r="DC380" s="39"/>
      <c r="DD380" s="39"/>
      <c r="DE380" s="39"/>
      <c r="DF380" s="39"/>
      <c r="DG380" s="39"/>
      <c r="DH380" s="39"/>
      <c r="DI380" s="39"/>
      <c r="DJ380" s="39"/>
      <c r="DK380" s="39"/>
      <c r="DL380" s="39"/>
      <c r="DM380" s="39"/>
      <c r="DN380" s="39"/>
      <c r="DO380" s="39"/>
      <c r="DP380" s="39"/>
      <c r="DQ380" s="39"/>
    </row>
    <row r="381" spans="62:121">
      <c r="BJ381" s="39"/>
      <c r="BK381" s="39"/>
      <c r="BL381" s="39"/>
      <c r="BM381" s="39"/>
      <c r="BN381" s="39"/>
      <c r="BO381" s="39"/>
      <c r="BP381" s="39"/>
      <c r="BQ381" s="39"/>
      <c r="BR381" s="39"/>
      <c r="BS381" s="39"/>
      <c r="BT381" s="39"/>
      <c r="BU381" s="39"/>
      <c r="BV381" s="39"/>
      <c r="BW381" s="39"/>
      <c r="BX381" s="39"/>
      <c r="BY381" s="39"/>
      <c r="BZ381" s="39"/>
      <c r="CA381" s="39"/>
      <c r="CB381" s="39"/>
      <c r="CC381" s="39"/>
      <c r="CD381" s="39"/>
      <c r="CE381" s="39"/>
      <c r="CF381" s="39"/>
      <c r="CG381" s="39"/>
      <c r="CH381" s="39"/>
      <c r="CI381" s="39"/>
      <c r="CJ381" s="39"/>
      <c r="CK381" s="39"/>
      <c r="CL381" s="39"/>
      <c r="CM381" s="39"/>
      <c r="CN381" s="39"/>
      <c r="CO381" s="39"/>
      <c r="CP381" s="39"/>
      <c r="CQ381" s="39"/>
      <c r="CR381" s="39"/>
      <c r="CS381" s="39"/>
      <c r="CT381" s="39"/>
      <c r="CU381" s="39"/>
      <c r="CV381" s="39"/>
      <c r="CW381" s="39"/>
      <c r="CX381" s="39"/>
      <c r="CY381" s="39"/>
      <c r="CZ381" s="39"/>
      <c r="DA381" s="39"/>
      <c r="DB381" s="39"/>
      <c r="DC381" s="39"/>
      <c r="DD381" s="39"/>
      <c r="DE381" s="39"/>
      <c r="DF381" s="39"/>
      <c r="DG381" s="39"/>
      <c r="DH381" s="39"/>
      <c r="DI381" s="39"/>
      <c r="DJ381" s="39"/>
      <c r="DK381" s="39"/>
      <c r="DL381" s="39"/>
      <c r="DM381" s="39"/>
      <c r="DN381" s="39"/>
      <c r="DO381" s="39"/>
      <c r="DP381" s="39"/>
      <c r="DQ381" s="39"/>
    </row>
    <row r="382" spans="62:121">
      <c r="BJ382" s="39"/>
      <c r="BK382" s="39"/>
      <c r="BL382" s="39"/>
      <c r="BM382" s="39"/>
      <c r="BN382" s="39"/>
      <c r="BO382" s="39"/>
      <c r="BP382" s="39"/>
      <c r="BQ382" s="39"/>
      <c r="BR382" s="39"/>
      <c r="BS382" s="39"/>
      <c r="BT382" s="39"/>
      <c r="BU382" s="39"/>
      <c r="BV382" s="39"/>
      <c r="BW382" s="39"/>
      <c r="BX382" s="39"/>
      <c r="BY382" s="39"/>
      <c r="BZ382" s="39"/>
      <c r="CA382" s="39"/>
      <c r="CB382" s="39"/>
      <c r="CC382" s="39"/>
      <c r="CD382" s="39"/>
      <c r="CE382" s="39"/>
      <c r="CF382" s="39"/>
      <c r="CG382" s="39"/>
      <c r="CH382" s="39"/>
      <c r="CI382" s="39"/>
      <c r="CJ382" s="39"/>
      <c r="CK382" s="39"/>
      <c r="CL382" s="39"/>
      <c r="CM382" s="39"/>
      <c r="CN382" s="39"/>
      <c r="CO382" s="39"/>
      <c r="CP382" s="39"/>
      <c r="CQ382" s="39"/>
      <c r="CR382" s="39"/>
      <c r="CS382" s="39"/>
      <c r="CT382" s="39"/>
      <c r="CU382" s="39"/>
      <c r="CV382" s="39"/>
      <c r="CW382" s="39"/>
      <c r="CX382" s="39"/>
      <c r="CY382" s="39"/>
      <c r="CZ382" s="39"/>
      <c r="DA382" s="39"/>
      <c r="DB382" s="39"/>
      <c r="DC382" s="39"/>
      <c r="DD382" s="39"/>
      <c r="DE382" s="39"/>
      <c r="DF382" s="39"/>
      <c r="DG382" s="39"/>
      <c r="DH382" s="39"/>
      <c r="DI382" s="39"/>
      <c r="DJ382" s="39"/>
      <c r="DK382" s="39"/>
      <c r="DL382" s="39"/>
      <c r="DM382" s="39"/>
      <c r="DN382" s="39"/>
      <c r="DO382" s="39"/>
      <c r="DP382" s="39"/>
      <c r="DQ382" s="39"/>
    </row>
    <row r="383" spans="62:121">
      <c r="BJ383" s="39"/>
      <c r="BK383" s="39"/>
      <c r="BL383" s="39"/>
      <c r="BM383" s="39"/>
      <c r="BN383" s="39"/>
      <c r="BO383" s="39"/>
      <c r="BP383" s="39"/>
      <c r="BQ383" s="39"/>
      <c r="BR383" s="39"/>
      <c r="BS383" s="39"/>
      <c r="BT383" s="39"/>
      <c r="BU383" s="39"/>
      <c r="BV383" s="39"/>
      <c r="BW383" s="39"/>
      <c r="BX383" s="39"/>
      <c r="BY383" s="39"/>
      <c r="BZ383" s="39"/>
      <c r="CA383" s="39"/>
      <c r="CB383" s="39"/>
      <c r="CC383" s="39"/>
      <c r="CD383" s="39"/>
      <c r="CE383" s="39"/>
      <c r="CF383" s="39"/>
      <c r="CG383" s="39"/>
      <c r="CH383" s="39"/>
      <c r="CI383" s="39"/>
      <c r="CJ383" s="39"/>
      <c r="CK383" s="39"/>
      <c r="CL383" s="39"/>
      <c r="CM383" s="39"/>
      <c r="CN383" s="39"/>
      <c r="CO383" s="39"/>
      <c r="CP383" s="39"/>
      <c r="CQ383" s="39"/>
      <c r="CR383" s="39"/>
      <c r="CS383" s="39"/>
      <c r="CT383" s="39"/>
      <c r="CU383" s="39"/>
      <c r="CV383" s="39"/>
      <c r="CW383" s="39"/>
      <c r="CX383" s="39"/>
      <c r="CY383" s="39"/>
      <c r="CZ383" s="39"/>
      <c r="DA383" s="39"/>
      <c r="DB383" s="39"/>
      <c r="DC383" s="39"/>
      <c r="DD383" s="39"/>
      <c r="DE383" s="39"/>
      <c r="DF383" s="39"/>
      <c r="DG383" s="39"/>
      <c r="DH383" s="39"/>
      <c r="DI383" s="39"/>
      <c r="DJ383" s="39"/>
      <c r="DK383" s="39"/>
      <c r="DL383" s="39"/>
      <c r="DM383" s="39"/>
      <c r="DN383" s="39"/>
      <c r="DO383" s="39"/>
      <c r="DP383" s="39"/>
      <c r="DQ383" s="39"/>
    </row>
    <row r="384" spans="62:121">
      <c r="BJ384" s="39"/>
      <c r="BK384" s="39"/>
      <c r="BL384" s="39"/>
      <c r="BM384" s="39"/>
      <c r="BN384" s="39"/>
      <c r="BO384" s="39"/>
      <c r="BP384" s="39"/>
      <c r="BQ384" s="39"/>
      <c r="BR384" s="39"/>
      <c r="BS384" s="39"/>
      <c r="BT384" s="39"/>
      <c r="BU384" s="39"/>
      <c r="BV384" s="39"/>
      <c r="BW384" s="39"/>
      <c r="BX384" s="39"/>
      <c r="BY384" s="39"/>
      <c r="BZ384" s="39"/>
      <c r="CA384" s="39"/>
      <c r="CB384" s="39"/>
      <c r="CC384" s="39"/>
      <c r="CD384" s="39"/>
      <c r="CE384" s="39"/>
      <c r="CF384" s="39"/>
      <c r="CG384" s="39"/>
      <c r="CH384" s="39"/>
      <c r="CI384" s="39"/>
      <c r="CJ384" s="39"/>
      <c r="CK384" s="39"/>
      <c r="CL384" s="39"/>
      <c r="CM384" s="39"/>
      <c r="CN384" s="39"/>
      <c r="CO384" s="39"/>
      <c r="CP384" s="39"/>
      <c r="CQ384" s="39"/>
      <c r="CR384" s="39"/>
      <c r="CS384" s="39"/>
      <c r="CT384" s="39"/>
      <c r="CU384" s="39"/>
      <c r="CV384" s="39"/>
      <c r="CW384" s="39"/>
      <c r="CX384" s="39"/>
      <c r="CY384" s="39"/>
      <c r="CZ384" s="39"/>
      <c r="DA384" s="39"/>
      <c r="DB384" s="39"/>
      <c r="DC384" s="39"/>
      <c r="DD384" s="39"/>
      <c r="DE384" s="39"/>
      <c r="DF384" s="39"/>
      <c r="DG384" s="39"/>
      <c r="DH384" s="39"/>
      <c r="DI384" s="39"/>
      <c r="DJ384" s="39"/>
      <c r="DK384" s="39"/>
      <c r="DL384" s="39"/>
      <c r="DM384" s="39"/>
      <c r="DN384" s="39"/>
      <c r="DO384" s="39"/>
      <c r="DP384" s="39"/>
      <c r="DQ384" s="39"/>
    </row>
    <row r="385" spans="3:121">
      <c r="BJ385" s="39"/>
      <c r="BK385" s="39"/>
      <c r="BL385" s="39"/>
      <c r="BM385" s="39"/>
      <c r="BN385" s="39"/>
      <c r="BO385" s="39"/>
      <c r="BP385" s="39"/>
      <c r="BQ385" s="39"/>
      <c r="BR385" s="39"/>
      <c r="BS385" s="39"/>
      <c r="BT385" s="39"/>
      <c r="BU385" s="39"/>
      <c r="BV385" s="39"/>
      <c r="BW385" s="39"/>
      <c r="BX385" s="39"/>
      <c r="BY385" s="39"/>
      <c r="BZ385" s="39"/>
      <c r="CA385" s="39"/>
      <c r="CB385" s="39"/>
      <c r="CC385" s="39"/>
      <c r="CD385" s="39"/>
      <c r="CE385" s="39"/>
      <c r="CF385" s="39"/>
      <c r="CG385" s="39"/>
      <c r="CH385" s="39"/>
      <c r="CI385" s="39"/>
      <c r="CJ385" s="39"/>
      <c r="CK385" s="39"/>
      <c r="CL385" s="39"/>
      <c r="CM385" s="39"/>
      <c r="CN385" s="39"/>
      <c r="CO385" s="39"/>
      <c r="CP385" s="39"/>
      <c r="CQ385" s="39"/>
      <c r="CR385" s="39"/>
      <c r="CS385" s="39"/>
      <c r="CT385" s="39"/>
      <c r="CU385" s="39"/>
      <c r="CV385" s="39"/>
      <c r="CW385" s="39"/>
      <c r="CX385" s="39"/>
      <c r="CY385" s="39"/>
      <c r="CZ385" s="39"/>
      <c r="DA385" s="39"/>
      <c r="DB385" s="39"/>
      <c r="DC385" s="39"/>
      <c r="DD385" s="39"/>
      <c r="DE385" s="39"/>
      <c r="DF385" s="39"/>
      <c r="DG385" s="39"/>
      <c r="DH385" s="39"/>
      <c r="DI385" s="39"/>
      <c r="DJ385" s="39"/>
      <c r="DK385" s="39"/>
      <c r="DL385" s="39"/>
      <c r="DM385" s="39"/>
      <c r="DN385" s="39"/>
      <c r="DO385" s="39"/>
      <c r="DP385" s="39"/>
      <c r="DQ385" s="39"/>
    </row>
    <row r="386" spans="3:121">
      <c r="BJ386" s="39"/>
      <c r="BK386" s="39"/>
      <c r="BL386" s="39"/>
      <c r="BM386" s="39"/>
      <c r="BN386" s="39"/>
      <c r="BO386" s="39"/>
      <c r="BP386" s="39"/>
      <c r="BQ386" s="39"/>
      <c r="BR386" s="39"/>
      <c r="BS386" s="39"/>
      <c r="BT386" s="39"/>
      <c r="BU386" s="39"/>
      <c r="BV386" s="39"/>
      <c r="BW386" s="39"/>
      <c r="BX386" s="39"/>
      <c r="BY386" s="39"/>
      <c r="BZ386" s="39"/>
      <c r="CA386" s="39"/>
      <c r="CB386" s="39"/>
      <c r="CC386" s="39"/>
      <c r="CD386" s="39"/>
      <c r="CE386" s="39"/>
      <c r="CF386" s="39"/>
      <c r="CG386" s="39"/>
      <c r="CH386" s="39"/>
      <c r="CI386" s="39"/>
      <c r="CJ386" s="39"/>
      <c r="CK386" s="39"/>
      <c r="CL386" s="39"/>
      <c r="CM386" s="39"/>
      <c r="CN386" s="39"/>
      <c r="CO386" s="39"/>
      <c r="CP386" s="39"/>
      <c r="CQ386" s="39"/>
      <c r="CR386" s="39"/>
      <c r="CS386" s="39"/>
      <c r="CT386" s="39"/>
      <c r="CU386" s="39"/>
      <c r="CV386" s="39"/>
      <c r="CW386" s="39"/>
      <c r="CX386" s="39"/>
      <c r="CY386" s="39"/>
      <c r="CZ386" s="39"/>
      <c r="DA386" s="39"/>
      <c r="DB386" s="39"/>
      <c r="DC386" s="39"/>
      <c r="DD386" s="39"/>
      <c r="DE386" s="39"/>
      <c r="DF386" s="39"/>
      <c r="DG386" s="39"/>
      <c r="DH386" s="39"/>
      <c r="DI386" s="39"/>
      <c r="DJ386" s="39"/>
      <c r="DK386" s="39"/>
      <c r="DL386" s="39"/>
      <c r="DM386" s="39"/>
      <c r="DN386" s="39"/>
      <c r="DO386" s="39"/>
      <c r="DP386" s="39"/>
      <c r="DQ386" s="39"/>
    </row>
    <row r="387" spans="3:121">
      <c r="BJ387" s="39"/>
      <c r="BK387" s="39"/>
      <c r="BL387" s="39"/>
      <c r="BM387" s="39"/>
      <c r="BN387" s="39"/>
      <c r="BO387" s="39"/>
      <c r="BP387" s="39"/>
      <c r="BQ387" s="39"/>
      <c r="BR387" s="39"/>
      <c r="BS387" s="39"/>
      <c r="BT387" s="39"/>
      <c r="BU387" s="39"/>
      <c r="BV387" s="39"/>
      <c r="BW387" s="39"/>
      <c r="BX387" s="39"/>
      <c r="BY387" s="39"/>
      <c r="BZ387" s="39"/>
      <c r="CA387" s="39"/>
      <c r="CB387" s="39"/>
      <c r="CC387" s="39"/>
      <c r="CD387" s="39"/>
      <c r="CE387" s="39"/>
      <c r="CF387" s="39"/>
      <c r="CG387" s="39"/>
      <c r="CH387" s="39"/>
      <c r="CI387" s="39"/>
      <c r="CJ387" s="39"/>
      <c r="CK387" s="39"/>
      <c r="CL387" s="39"/>
      <c r="CM387" s="39"/>
      <c r="CN387" s="39"/>
      <c r="CO387" s="39"/>
      <c r="CP387" s="39"/>
      <c r="CQ387" s="39"/>
      <c r="CR387" s="39"/>
      <c r="CS387" s="39"/>
      <c r="CT387" s="39"/>
      <c r="CU387" s="39"/>
      <c r="CV387" s="39"/>
      <c r="CW387" s="39"/>
      <c r="CX387" s="39"/>
      <c r="CY387" s="39"/>
      <c r="CZ387" s="39"/>
      <c r="DA387" s="39"/>
      <c r="DB387" s="39"/>
      <c r="DC387" s="39"/>
      <c r="DD387" s="39"/>
      <c r="DE387" s="39"/>
      <c r="DF387" s="39"/>
      <c r="DG387" s="39"/>
      <c r="DH387" s="39"/>
      <c r="DI387" s="39"/>
      <c r="DJ387" s="39"/>
      <c r="DK387" s="39"/>
      <c r="DL387" s="39"/>
      <c r="DM387" s="39"/>
      <c r="DN387" s="39"/>
      <c r="DO387" s="39"/>
      <c r="DP387" s="39"/>
      <c r="DQ387" s="39"/>
    </row>
    <row r="388" spans="3:121">
      <c r="BJ388" s="39"/>
      <c r="BK388" s="39"/>
      <c r="BL388" s="39"/>
      <c r="BM388" s="39"/>
      <c r="BN388" s="39"/>
      <c r="BO388" s="39"/>
      <c r="BP388" s="39"/>
      <c r="BQ388" s="39"/>
      <c r="BR388" s="39"/>
      <c r="BS388" s="39"/>
      <c r="BT388" s="39"/>
      <c r="BU388" s="39"/>
      <c r="BV388" s="39"/>
      <c r="BW388" s="39"/>
      <c r="BX388" s="39"/>
      <c r="BY388" s="39"/>
      <c r="BZ388" s="39"/>
      <c r="CA388" s="39"/>
      <c r="CB388" s="39"/>
      <c r="CC388" s="39"/>
      <c r="CD388" s="39"/>
      <c r="CE388" s="39"/>
      <c r="CF388" s="39"/>
      <c r="CG388" s="39"/>
      <c r="CH388" s="39"/>
      <c r="CI388" s="39"/>
      <c r="CJ388" s="39"/>
      <c r="CK388" s="39"/>
      <c r="CL388" s="39"/>
      <c r="CM388" s="39"/>
      <c r="CN388" s="39"/>
      <c r="CO388" s="39"/>
      <c r="CP388" s="39"/>
      <c r="CQ388" s="39"/>
      <c r="CR388" s="39"/>
      <c r="CS388" s="39"/>
      <c r="CT388" s="39"/>
      <c r="CU388" s="39"/>
      <c r="CV388" s="39"/>
      <c r="CW388" s="39"/>
      <c r="CX388" s="39"/>
      <c r="CY388" s="39"/>
      <c r="CZ388" s="39"/>
      <c r="DA388" s="39"/>
      <c r="DB388" s="39"/>
      <c r="DC388" s="39"/>
      <c r="DD388" s="39"/>
      <c r="DE388" s="39"/>
      <c r="DF388" s="39"/>
      <c r="DG388" s="39"/>
      <c r="DH388" s="39"/>
      <c r="DI388" s="39"/>
      <c r="DJ388" s="39"/>
      <c r="DK388" s="39"/>
      <c r="DL388" s="39"/>
      <c r="DM388" s="39"/>
      <c r="DN388" s="39"/>
      <c r="DO388" s="39"/>
      <c r="DP388" s="39"/>
      <c r="DQ388" s="39"/>
    </row>
    <row r="389" spans="3:121">
      <c r="BJ389" s="39"/>
      <c r="BK389" s="39"/>
      <c r="BL389" s="39"/>
      <c r="BM389" s="39"/>
      <c r="BN389" s="39"/>
      <c r="BO389" s="39"/>
      <c r="BP389" s="39"/>
      <c r="BQ389" s="39"/>
      <c r="BR389" s="39"/>
      <c r="BS389" s="39"/>
      <c r="BT389" s="39"/>
      <c r="BU389" s="39"/>
      <c r="BV389" s="39"/>
      <c r="BW389" s="39"/>
      <c r="BX389" s="39"/>
      <c r="BY389" s="39"/>
      <c r="BZ389" s="39"/>
      <c r="CA389" s="39"/>
      <c r="CB389" s="39"/>
      <c r="CC389" s="39"/>
      <c r="CD389" s="39"/>
      <c r="CE389" s="39"/>
      <c r="CF389" s="39"/>
      <c r="CG389" s="39"/>
      <c r="CH389" s="39"/>
      <c r="CI389" s="39"/>
      <c r="CJ389" s="39"/>
      <c r="CK389" s="39"/>
      <c r="CL389" s="39"/>
      <c r="CM389" s="39"/>
      <c r="CN389" s="39"/>
      <c r="CO389" s="39"/>
      <c r="CP389" s="39"/>
      <c r="CQ389" s="39"/>
      <c r="CR389" s="39"/>
      <c r="CS389" s="39"/>
      <c r="CT389" s="39"/>
      <c r="CU389" s="39"/>
      <c r="CV389" s="39"/>
      <c r="CW389" s="39"/>
      <c r="CX389" s="39"/>
      <c r="CY389" s="39"/>
      <c r="CZ389" s="39"/>
      <c r="DA389" s="39"/>
      <c r="DB389" s="39"/>
      <c r="DC389" s="39"/>
      <c r="DD389" s="39"/>
      <c r="DE389" s="39"/>
      <c r="DF389" s="39"/>
      <c r="DG389" s="39"/>
      <c r="DH389" s="39"/>
      <c r="DI389" s="39"/>
      <c r="DJ389" s="39"/>
      <c r="DK389" s="39"/>
      <c r="DL389" s="39"/>
      <c r="DM389" s="39"/>
      <c r="DN389" s="39"/>
      <c r="DO389" s="39"/>
      <c r="DP389" s="39"/>
      <c r="DQ389" s="39"/>
    </row>
    <row r="390" spans="3:121">
      <c r="BI390" s="39"/>
      <c r="BJ390" s="39"/>
      <c r="BK390" s="39"/>
      <c r="BL390" s="39"/>
      <c r="BM390" s="39"/>
      <c r="BN390" s="39"/>
      <c r="BO390" s="39"/>
      <c r="BP390" s="39"/>
      <c r="BQ390" s="39"/>
      <c r="BR390" s="39"/>
      <c r="BS390" s="39"/>
      <c r="BT390" s="39"/>
      <c r="BU390" s="39"/>
      <c r="BV390" s="39"/>
      <c r="BW390" s="39"/>
      <c r="BX390" s="39"/>
      <c r="BY390" s="39"/>
      <c r="BZ390" s="39"/>
      <c r="CA390" s="39"/>
      <c r="CB390" s="39"/>
      <c r="CC390" s="39"/>
      <c r="CD390" s="39"/>
      <c r="CE390" s="39"/>
      <c r="CF390" s="39"/>
      <c r="CG390" s="39"/>
      <c r="CH390" s="39"/>
      <c r="CI390" s="39"/>
      <c r="CJ390" s="39"/>
      <c r="CK390" s="39"/>
      <c r="CL390" s="39"/>
      <c r="CM390" s="39"/>
      <c r="CN390" s="39"/>
      <c r="CO390" s="39"/>
      <c r="CP390" s="39"/>
      <c r="CQ390" s="39"/>
      <c r="CR390" s="39"/>
      <c r="CS390" s="39"/>
      <c r="CT390" s="39"/>
      <c r="CU390" s="39"/>
      <c r="CV390" s="39"/>
      <c r="CW390" s="39"/>
      <c r="CX390" s="39"/>
      <c r="CY390" s="39"/>
      <c r="CZ390" s="39"/>
      <c r="DA390" s="39"/>
      <c r="DB390" s="39"/>
      <c r="DC390" s="39"/>
      <c r="DD390" s="39"/>
      <c r="DE390" s="39"/>
      <c r="DF390" s="39"/>
      <c r="DG390" s="39"/>
      <c r="DH390" s="39"/>
      <c r="DI390" s="39"/>
      <c r="DJ390" s="39"/>
      <c r="DK390" s="39"/>
      <c r="DL390" s="39"/>
      <c r="DM390" s="39"/>
      <c r="DN390" s="39"/>
      <c r="DO390" s="39"/>
      <c r="DP390" s="39"/>
      <c r="DQ390" s="39"/>
    </row>
    <row r="391" spans="3:12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c r="BZ391" s="39"/>
      <c r="CA391" s="39"/>
      <c r="CB391" s="39"/>
      <c r="CC391" s="39"/>
      <c r="CD391" s="39"/>
      <c r="CE391" s="39"/>
      <c r="CF391" s="39"/>
      <c r="CG391" s="39"/>
      <c r="CH391" s="39"/>
      <c r="CI391" s="39"/>
      <c r="CJ391" s="39"/>
      <c r="CK391" s="39"/>
      <c r="CL391" s="39"/>
      <c r="CM391" s="39"/>
      <c r="CN391" s="39"/>
      <c r="CO391" s="39"/>
      <c r="CP391" s="39"/>
      <c r="CQ391" s="39"/>
      <c r="CR391" s="39"/>
      <c r="CS391" s="39"/>
      <c r="CT391" s="39"/>
      <c r="CU391" s="39"/>
      <c r="CV391" s="39"/>
      <c r="CW391" s="39"/>
      <c r="CX391" s="39"/>
      <c r="CY391" s="39"/>
      <c r="CZ391" s="39"/>
      <c r="DA391" s="39"/>
      <c r="DB391" s="39"/>
      <c r="DC391" s="39"/>
      <c r="DD391" s="39"/>
      <c r="DE391" s="39"/>
      <c r="DF391" s="39"/>
      <c r="DG391" s="39"/>
      <c r="DH391" s="39"/>
      <c r="DI391" s="39"/>
      <c r="DJ391" s="39"/>
      <c r="DK391" s="39"/>
      <c r="DL391" s="39"/>
      <c r="DM391" s="39"/>
      <c r="DN391" s="39"/>
      <c r="DO391" s="39"/>
      <c r="DP391" s="39"/>
      <c r="DQ391" s="39"/>
    </row>
    <row r="392" spans="3:12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c r="BZ392" s="39"/>
      <c r="CA392" s="39"/>
      <c r="CB392" s="39"/>
      <c r="CC392" s="39"/>
      <c r="CD392" s="39"/>
      <c r="CE392" s="39"/>
      <c r="CF392" s="39"/>
      <c r="CG392" s="39"/>
      <c r="CH392" s="39"/>
      <c r="CI392" s="39"/>
      <c r="CJ392" s="39"/>
      <c r="CK392" s="39"/>
      <c r="CL392" s="39"/>
      <c r="CM392" s="39"/>
      <c r="CN392" s="39"/>
      <c r="CO392" s="39"/>
      <c r="CP392" s="39"/>
      <c r="CQ392" s="39"/>
      <c r="CR392" s="39"/>
      <c r="CS392" s="39"/>
      <c r="CT392" s="39"/>
      <c r="CU392" s="39"/>
      <c r="CV392" s="39"/>
      <c r="CW392" s="39"/>
      <c r="CX392" s="39"/>
      <c r="CY392" s="39"/>
      <c r="CZ392" s="39"/>
      <c r="DA392" s="39"/>
      <c r="DB392" s="39"/>
      <c r="DC392" s="39"/>
      <c r="DD392" s="39"/>
      <c r="DE392" s="39"/>
      <c r="DF392" s="39"/>
      <c r="DG392" s="39"/>
      <c r="DH392" s="39"/>
      <c r="DI392" s="39"/>
      <c r="DJ392" s="39"/>
      <c r="DK392" s="39"/>
      <c r="DL392" s="39"/>
      <c r="DM392" s="39"/>
      <c r="DN392" s="39"/>
      <c r="DO392" s="39"/>
      <c r="DP392" s="39"/>
      <c r="DQ392" s="39"/>
    </row>
    <row r="393" spans="3:12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c r="BZ393" s="39"/>
      <c r="CA393" s="39"/>
      <c r="CB393" s="39"/>
      <c r="CC393" s="39"/>
      <c r="CD393" s="39"/>
      <c r="CE393" s="39"/>
      <c r="CF393" s="39"/>
      <c r="CG393" s="39"/>
      <c r="CH393" s="39"/>
      <c r="CI393" s="39"/>
      <c r="CJ393" s="39"/>
      <c r="CK393" s="39"/>
      <c r="CL393" s="39"/>
      <c r="CM393" s="39"/>
      <c r="CN393" s="39"/>
      <c r="CO393" s="39"/>
      <c r="CP393" s="39"/>
      <c r="CQ393" s="39"/>
      <c r="CR393" s="39"/>
      <c r="CS393" s="39"/>
      <c r="CT393" s="39"/>
      <c r="CU393" s="39"/>
      <c r="CV393" s="39"/>
      <c r="CW393" s="39"/>
      <c r="CX393" s="39"/>
      <c r="CY393" s="39"/>
      <c r="CZ393" s="39"/>
      <c r="DA393" s="39"/>
      <c r="DB393" s="39"/>
      <c r="DC393" s="39"/>
      <c r="DD393" s="39"/>
      <c r="DE393" s="39"/>
      <c r="DF393" s="39"/>
      <c r="DG393" s="39"/>
      <c r="DH393" s="39"/>
      <c r="DI393" s="39"/>
      <c r="DJ393" s="39"/>
      <c r="DK393" s="39"/>
      <c r="DL393" s="39"/>
      <c r="DM393" s="39"/>
      <c r="DN393" s="39"/>
      <c r="DO393" s="39"/>
      <c r="DP393" s="39"/>
      <c r="DQ393" s="39"/>
    </row>
    <row r="394" spans="3:12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c r="BZ394" s="39"/>
      <c r="CA394" s="39"/>
      <c r="CB394" s="39"/>
      <c r="CC394" s="39"/>
      <c r="CD394" s="39"/>
      <c r="CE394" s="39"/>
      <c r="CF394" s="39"/>
      <c r="CG394" s="39"/>
      <c r="CH394" s="39"/>
      <c r="CI394" s="39"/>
      <c r="CJ394" s="39"/>
      <c r="CK394" s="39"/>
      <c r="CL394" s="39"/>
      <c r="CM394" s="39"/>
      <c r="CN394" s="39"/>
      <c r="CO394" s="39"/>
      <c r="CP394" s="39"/>
      <c r="CQ394" s="39"/>
      <c r="CR394" s="39"/>
      <c r="CS394" s="39"/>
      <c r="CT394" s="39"/>
      <c r="CU394" s="39"/>
      <c r="CV394" s="39"/>
      <c r="CW394" s="39"/>
      <c r="CX394" s="39"/>
      <c r="CY394" s="39"/>
      <c r="CZ394" s="39"/>
      <c r="DA394" s="39"/>
      <c r="DB394" s="39"/>
      <c r="DC394" s="39"/>
      <c r="DD394" s="39"/>
      <c r="DE394" s="39"/>
      <c r="DF394" s="39"/>
      <c r="DG394" s="39"/>
      <c r="DH394" s="39"/>
      <c r="DI394" s="39"/>
      <c r="DJ394" s="39"/>
      <c r="DK394" s="39"/>
      <c r="DL394" s="39"/>
      <c r="DM394" s="39"/>
      <c r="DN394" s="39"/>
      <c r="DO394" s="39"/>
      <c r="DP394" s="39"/>
      <c r="DQ394" s="39"/>
    </row>
    <row r="395" spans="3:121">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c r="BZ395" s="39"/>
      <c r="CA395" s="39"/>
      <c r="CB395" s="39"/>
      <c r="CC395" s="39"/>
      <c r="CD395" s="39"/>
      <c r="CE395" s="39"/>
      <c r="CF395" s="39"/>
      <c r="CG395" s="39"/>
      <c r="CH395" s="39"/>
      <c r="CI395" s="39"/>
      <c r="CJ395" s="39"/>
      <c r="CK395" s="39"/>
      <c r="CL395" s="39"/>
      <c r="CM395" s="39"/>
      <c r="CN395" s="39"/>
      <c r="CO395" s="39"/>
      <c r="CP395" s="39"/>
      <c r="CQ395" s="39"/>
      <c r="CR395" s="39"/>
      <c r="CS395" s="39"/>
      <c r="CT395" s="39"/>
      <c r="CU395" s="39"/>
      <c r="CV395" s="39"/>
      <c r="CW395" s="39"/>
      <c r="CX395" s="39"/>
      <c r="CY395" s="39"/>
      <c r="CZ395" s="39"/>
      <c r="DA395" s="39"/>
      <c r="DB395" s="39"/>
      <c r="DC395" s="39"/>
      <c r="DD395" s="39"/>
      <c r="DE395" s="39"/>
      <c r="DF395" s="39"/>
      <c r="DG395" s="39"/>
      <c r="DH395" s="39"/>
      <c r="DI395" s="39"/>
      <c r="DJ395" s="39"/>
      <c r="DK395" s="39"/>
      <c r="DL395" s="39"/>
      <c r="DM395" s="39"/>
      <c r="DN395" s="39"/>
      <c r="DO395" s="39"/>
      <c r="DP395" s="39"/>
      <c r="DQ395" s="39"/>
    </row>
    <row r="396" spans="3:121">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c r="BZ396" s="39"/>
      <c r="CA396" s="39"/>
      <c r="CB396" s="39"/>
      <c r="CC396" s="39"/>
      <c r="CD396" s="39"/>
      <c r="CE396" s="39"/>
      <c r="CF396" s="39"/>
      <c r="CG396" s="39"/>
      <c r="CH396" s="39"/>
      <c r="CI396" s="39"/>
      <c r="CJ396" s="39"/>
      <c r="CK396" s="39"/>
      <c r="CL396" s="39"/>
      <c r="CM396" s="39"/>
      <c r="CN396" s="39"/>
      <c r="CO396" s="39"/>
      <c r="CP396" s="39"/>
      <c r="CQ396" s="39"/>
      <c r="CR396" s="39"/>
      <c r="CS396" s="39"/>
      <c r="CT396" s="39"/>
      <c r="CU396" s="39"/>
      <c r="CV396" s="39"/>
      <c r="CW396" s="39"/>
      <c r="CX396" s="39"/>
      <c r="CY396" s="39"/>
      <c r="CZ396" s="39"/>
      <c r="DA396" s="39"/>
      <c r="DB396" s="39"/>
      <c r="DC396" s="39"/>
      <c r="DD396" s="39"/>
      <c r="DE396" s="39"/>
      <c r="DF396" s="39"/>
      <c r="DG396" s="39"/>
      <c r="DH396" s="39"/>
      <c r="DI396" s="39"/>
      <c r="DJ396" s="39"/>
      <c r="DK396" s="39"/>
      <c r="DL396" s="39"/>
      <c r="DM396" s="39"/>
      <c r="DN396" s="39"/>
      <c r="DO396" s="39"/>
      <c r="DP396" s="39"/>
      <c r="DQ396" s="39"/>
    </row>
    <row r="397" spans="3:121">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c r="BZ397" s="39"/>
      <c r="CA397" s="39"/>
      <c r="CB397" s="39"/>
      <c r="CC397" s="39"/>
      <c r="CD397" s="39"/>
      <c r="CE397" s="39"/>
      <c r="CF397" s="39"/>
      <c r="CG397" s="39"/>
      <c r="CH397" s="39"/>
      <c r="CI397" s="39"/>
      <c r="CJ397" s="39"/>
      <c r="CK397" s="39"/>
      <c r="CL397" s="39"/>
      <c r="CM397" s="39"/>
      <c r="CN397" s="39"/>
      <c r="CO397" s="39"/>
      <c r="CP397" s="39"/>
      <c r="CQ397" s="39"/>
      <c r="CR397" s="39"/>
      <c r="CS397" s="39"/>
      <c r="CT397" s="39"/>
      <c r="CU397" s="39"/>
      <c r="CV397" s="39"/>
      <c r="CW397" s="39"/>
      <c r="CX397" s="39"/>
      <c r="CY397" s="39"/>
      <c r="CZ397" s="39"/>
      <c r="DA397" s="39"/>
      <c r="DB397" s="39"/>
      <c r="DC397" s="39"/>
      <c r="DD397" s="39"/>
      <c r="DE397" s="39"/>
      <c r="DF397" s="39"/>
      <c r="DG397" s="39"/>
      <c r="DH397" s="39"/>
      <c r="DI397" s="39"/>
      <c r="DJ397" s="39"/>
      <c r="DK397" s="39"/>
      <c r="DL397" s="39"/>
      <c r="DM397" s="39"/>
      <c r="DN397" s="39"/>
      <c r="DO397" s="39"/>
      <c r="DP397" s="39"/>
      <c r="DQ397" s="39"/>
    </row>
    <row r="398" spans="3:121">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c r="BZ398" s="39"/>
      <c r="CA398" s="39"/>
      <c r="CB398" s="39"/>
      <c r="CC398" s="39"/>
      <c r="CD398" s="39"/>
      <c r="CE398" s="39"/>
      <c r="CF398" s="39"/>
      <c r="CG398" s="39"/>
      <c r="CH398" s="39"/>
      <c r="CI398" s="39"/>
      <c r="CJ398" s="39"/>
      <c r="CK398" s="39"/>
      <c r="CL398" s="39"/>
      <c r="CM398" s="39"/>
      <c r="CN398" s="39"/>
      <c r="CO398" s="39"/>
      <c r="CP398" s="39"/>
      <c r="CQ398" s="39"/>
      <c r="CR398" s="39"/>
      <c r="CS398" s="39"/>
      <c r="CT398" s="39"/>
      <c r="CU398" s="39"/>
      <c r="CV398" s="39"/>
      <c r="CW398" s="39"/>
      <c r="CX398" s="39"/>
      <c r="CY398" s="39"/>
      <c r="CZ398" s="39"/>
      <c r="DA398" s="39"/>
      <c r="DB398" s="39"/>
      <c r="DC398" s="39"/>
      <c r="DD398" s="39"/>
      <c r="DE398" s="39"/>
      <c r="DF398" s="39"/>
      <c r="DG398" s="39"/>
      <c r="DH398" s="39"/>
      <c r="DI398" s="39"/>
      <c r="DJ398" s="39"/>
      <c r="DK398" s="39"/>
      <c r="DL398" s="39"/>
      <c r="DM398" s="39"/>
      <c r="DN398" s="39"/>
      <c r="DO398" s="39"/>
      <c r="DP398" s="39"/>
      <c r="DQ398" s="39"/>
    </row>
    <row r="399" spans="3:121">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c r="BZ399" s="39"/>
      <c r="CA399" s="39"/>
      <c r="CB399" s="39"/>
      <c r="CC399" s="39"/>
      <c r="CD399" s="39"/>
      <c r="CE399" s="39"/>
      <c r="CF399" s="39"/>
      <c r="CG399" s="39"/>
      <c r="CH399" s="39"/>
      <c r="CI399" s="39"/>
      <c r="CJ399" s="39"/>
      <c r="CK399" s="39"/>
      <c r="CL399" s="39"/>
      <c r="CM399" s="39"/>
      <c r="CN399" s="39"/>
      <c r="CO399" s="39"/>
      <c r="CP399" s="39"/>
      <c r="CQ399" s="39"/>
      <c r="CR399" s="39"/>
      <c r="CS399" s="39"/>
      <c r="CT399" s="39"/>
      <c r="CU399" s="39"/>
      <c r="CV399" s="39"/>
      <c r="CW399" s="39"/>
      <c r="CX399" s="39"/>
      <c r="CY399" s="39"/>
      <c r="CZ399" s="39"/>
      <c r="DA399" s="39"/>
      <c r="DB399" s="39"/>
      <c r="DC399" s="39"/>
      <c r="DD399" s="39"/>
      <c r="DE399" s="39"/>
      <c r="DF399" s="39"/>
      <c r="DG399" s="39"/>
      <c r="DH399" s="39"/>
      <c r="DI399" s="39"/>
      <c r="DJ399" s="39"/>
      <c r="DK399" s="39"/>
      <c r="DL399" s="39"/>
      <c r="DM399" s="39"/>
      <c r="DN399" s="39"/>
      <c r="DO399" s="39"/>
      <c r="DP399" s="39"/>
      <c r="DQ399" s="39"/>
    </row>
    <row r="400" spans="3:121">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c r="BZ400" s="39"/>
      <c r="CA400" s="39"/>
      <c r="CB400" s="39"/>
      <c r="CC400" s="39"/>
      <c r="CD400" s="39"/>
      <c r="CE400" s="39"/>
      <c r="CF400" s="39"/>
      <c r="CG400" s="39"/>
      <c r="CH400" s="39"/>
      <c r="CI400" s="39"/>
      <c r="CJ400" s="39"/>
      <c r="CK400" s="39"/>
      <c r="CL400" s="39"/>
      <c r="CM400" s="39"/>
      <c r="CN400" s="39"/>
      <c r="CO400" s="39"/>
      <c r="CP400" s="39"/>
      <c r="CQ400" s="39"/>
      <c r="CR400" s="39"/>
      <c r="CS400" s="39"/>
      <c r="CT400" s="39"/>
      <c r="CU400" s="39"/>
      <c r="CV400" s="39"/>
      <c r="CW400" s="39"/>
      <c r="CX400" s="39"/>
      <c r="CY400" s="39"/>
      <c r="CZ400" s="39"/>
      <c r="DA400" s="39"/>
      <c r="DB400" s="39"/>
      <c r="DC400" s="39"/>
      <c r="DD400" s="39"/>
      <c r="DE400" s="39"/>
      <c r="DF400" s="39"/>
      <c r="DG400" s="39"/>
      <c r="DH400" s="39"/>
      <c r="DI400" s="39"/>
      <c r="DJ400" s="39"/>
      <c r="DK400" s="39"/>
      <c r="DL400" s="39"/>
      <c r="DM400" s="39"/>
      <c r="DN400" s="39"/>
      <c r="DO400" s="39"/>
      <c r="DP400" s="39"/>
      <c r="DQ400" s="39"/>
    </row>
    <row r="401" spans="3:121">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c r="BZ401" s="39"/>
      <c r="CA401" s="39"/>
      <c r="CB401" s="39"/>
      <c r="CC401" s="39"/>
      <c r="CD401" s="39"/>
      <c r="CE401" s="39"/>
      <c r="CF401" s="39"/>
      <c r="CG401" s="39"/>
      <c r="CH401" s="39"/>
      <c r="CI401" s="39"/>
      <c r="CJ401" s="39"/>
      <c r="CK401" s="39"/>
      <c r="CL401" s="39"/>
      <c r="CM401" s="39"/>
      <c r="CN401" s="39"/>
      <c r="CO401" s="39"/>
      <c r="CP401" s="39"/>
      <c r="CQ401" s="39"/>
      <c r="CR401" s="39"/>
      <c r="CS401" s="39"/>
      <c r="CT401" s="39"/>
      <c r="CU401" s="39"/>
      <c r="CV401" s="39"/>
      <c r="CW401" s="39"/>
      <c r="CX401" s="39"/>
      <c r="CY401" s="39"/>
      <c r="CZ401" s="39"/>
      <c r="DA401" s="39"/>
      <c r="DB401" s="39"/>
      <c r="DC401" s="39"/>
      <c r="DD401" s="39"/>
      <c r="DE401" s="39"/>
      <c r="DF401" s="39"/>
      <c r="DG401" s="39"/>
      <c r="DH401" s="39"/>
      <c r="DI401" s="39"/>
      <c r="DJ401" s="39"/>
      <c r="DK401" s="39"/>
      <c r="DL401" s="39"/>
      <c r="DM401" s="39"/>
      <c r="DN401" s="39"/>
      <c r="DO401" s="39"/>
      <c r="DP401" s="39"/>
      <c r="DQ401" s="39"/>
    </row>
    <row r="402" spans="3:121">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c r="BZ402" s="39"/>
      <c r="CA402" s="39"/>
      <c r="CB402" s="39"/>
      <c r="CC402" s="39"/>
      <c r="CD402" s="39"/>
      <c r="CE402" s="39"/>
      <c r="CF402" s="39"/>
      <c r="CG402" s="39"/>
      <c r="CH402" s="39"/>
      <c r="CI402" s="39"/>
      <c r="CJ402" s="39"/>
      <c r="CK402" s="39"/>
      <c r="CL402" s="39"/>
      <c r="CM402" s="39"/>
      <c r="CN402" s="39"/>
      <c r="CO402" s="39"/>
      <c r="CP402" s="39"/>
      <c r="CQ402" s="39"/>
      <c r="CR402" s="39"/>
      <c r="CS402" s="39"/>
      <c r="CT402" s="39"/>
      <c r="CU402" s="39"/>
      <c r="CV402" s="39"/>
      <c r="CW402" s="39"/>
      <c r="CX402" s="39"/>
      <c r="CY402" s="39"/>
      <c r="CZ402" s="39"/>
      <c r="DA402" s="39"/>
      <c r="DB402" s="39"/>
      <c r="DC402" s="39"/>
      <c r="DD402" s="39"/>
      <c r="DE402" s="39"/>
      <c r="DF402" s="39"/>
      <c r="DG402" s="39"/>
      <c r="DH402" s="39"/>
      <c r="DI402" s="39"/>
      <c r="DJ402" s="39"/>
      <c r="DK402" s="39"/>
      <c r="DL402" s="39"/>
      <c r="DM402" s="39"/>
      <c r="DN402" s="39"/>
      <c r="DO402" s="39"/>
      <c r="DP402" s="39"/>
      <c r="DQ402" s="39"/>
    </row>
    <row r="403" spans="3:121">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c r="BZ403" s="39"/>
      <c r="CA403" s="39"/>
      <c r="CB403" s="39"/>
      <c r="CC403" s="39"/>
      <c r="CD403" s="39"/>
      <c r="CE403" s="39"/>
      <c r="CF403" s="39"/>
      <c r="CG403" s="39"/>
      <c r="CH403" s="39"/>
      <c r="CI403" s="39"/>
      <c r="CJ403" s="39"/>
      <c r="CK403" s="39"/>
      <c r="CL403" s="39"/>
      <c r="CM403" s="39"/>
      <c r="CN403" s="39"/>
      <c r="CO403" s="39"/>
      <c r="CP403" s="39"/>
      <c r="CQ403" s="39"/>
      <c r="CR403" s="39"/>
      <c r="CS403" s="39"/>
      <c r="CT403" s="39"/>
      <c r="CU403" s="39"/>
      <c r="CV403" s="39"/>
      <c r="CW403" s="39"/>
      <c r="CX403" s="39"/>
      <c r="CY403" s="39"/>
      <c r="CZ403" s="39"/>
      <c r="DA403" s="39"/>
      <c r="DB403" s="39"/>
      <c r="DC403" s="39"/>
      <c r="DD403" s="39"/>
      <c r="DE403" s="39"/>
      <c r="DF403" s="39"/>
      <c r="DG403" s="39"/>
      <c r="DH403" s="39"/>
      <c r="DI403" s="39"/>
      <c r="DJ403" s="39"/>
      <c r="DK403" s="39"/>
      <c r="DL403" s="39"/>
      <c r="DM403" s="39"/>
      <c r="DN403" s="39"/>
      <c r="DO403" s="39"/>
      <c r="DP403" s="39"/>
      <c r="DQ403" s="39"/>
    </row>
    <row r="404" spans="3:121">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c r="BZ404" s="39"/>
      <c r="CA404" s="39"/>
      <c r="CB404" s="39"/>
      <c r="CC404" s="39"/>
      <c r="CD404" s="39"/>
      <c r="CE404" s="39"/>
      <c r="CF404" s="39"/>
      <c r="CG404" s="39"/>
      <c r="CH404" s="39"/>
      <c r="CI404" s="39"/>
      <c r="CJ404" s="39"/>
      <c r="CK404" s="39"/>
      <c r="CL404" s="39"/>
      <c r="CM404" s="39"/>
      <c r="CN404" s="39"/>
      <c r="CO404" s="39"/>
      <c r="CP404" s="39"/>
      <c r="CQ404" s="39"/>
      <c r="CR404" s="39"/>
      <c r="CS404" s="39"/>
      <c r="CT404" s="39"/>
      <c r="CU404" s="39"/>
      <c r="CV404" s="39"/>
      <c r="CW404" s="39"/>
      <c r="CX404" s="39"/>
      <c r="CY404" s="39"/>
      <c r="CZ404" s="39"/>
      <c r="DA404" s="39"/>
      <c r="DB404" s="39"/>
      <c r="DC404" s="39"/>
      <c r="DD404" s="39"/>
      <c r="DE404" s="39"/>
      <c r="DF404" s="39"/>
      <c r="DG404" s="39"/>
      <c r="DH404" s="39"/>
      <c r="DI404" s="39"/>
      <c r="DJ404" s="39"/>
      <c r="DK404" s="39"/>
      <c r="DL404" s="39"/>
      <c r="DM404" s="39"/>
      <c r="DN404" s="39"/>
      <c r="DO404" s="39"/>
      <c r="DP404" s="39"/>
      <c r="DQ404" s="39"/>
    </row>
    <row r="405" spans="3:121">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c r="BZ405" s="39"/>
      <c r="CA405" s="39"/>
      <c r="CB405" s="39"/>
      <c r="CC405" s="39"/>
      <c r="CD405" s="39"/>
      <c r="CE405" s="39"/>
      <c r="CF405" s="39"/>
      <c r="CG405" s="39"/>
      <c r="CH405" s="39"/>
      <c r="CI405" s="39"/>
      <c r="CJ405" s="39"/>
      <c r="CK405" s="39"/>
      <c r="CL405" s="39"/>
      <c r="CM405" s="39"/>
      <c r="CN405" s="39"/>
      <c r="CO405" s="39"/>
      <c r="CP405" s="39"/>
      <c r="CQ405" s="39"/>
      <c r="CR405" s="39"/>
      <c r="CS405" s="39"/>
      <c r="CT405" s="39"/>
      <c r="CU405" s="39"/>
      <c r="CV405" s="39"/>
      <c r="CW405" s="39"/>
      <c r="CX405" s="39"/>
      <c r="CY405" s="39"/>
      <c r="CZ405" s="39"/>
      <c r="DA405" s="39"/>
      <c r="DB405" s="39"/>
      <c r="DC405" s="39"/>
      <c r="DD405" s="39"/>
      <c r="DE405" s="39"/>
      <c r="DF405" s="39"/>
      <c r="DG405" s="39"/>
      <c r="DH405" s="39"/>
      <c r="DI405" s="39"/>
      <c r="DJ405" s="39"/>
      <c r="DK405" s="39"/>
      <c r="DL405" s="39"/>
      <c r="DM405" s="39"/>
      <c r="DN405" s="39"/>
      <c r="DO405" s="39"/>
      <c r="DP405" s="39"/>
      <c r="DQ405" s="39"/>
    </row>
    <row r="406" spans="3:121">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c r="BZ406" s="39"/>
      <c r="CA406" s="39"/>
      <c r="CB406" s="39"/>
      <c r="CC406" s="39"/>
      <c r="CD406" s="39"/>
      <c r="CE406" s="39"/>
      <c r="CF406" s="39"/>
      <c r="CG406" s="39"/>
      <c r="CH406" s="39"/>
      <c r="CI406" s="39"/>
      <c r="CJ406" s="39"/>
      <c r="CK406" s="39"/>
      <c r="CL406" s="39"/>
      <c r="CM406" s="39"/>
      <c r="CN406" s="39"/>
      <c r="CO406" s="39"/>
      <c r="CP406" s="39"/>
      <c r="CQ406" s="39"/>
      <c r="CR406" s="39"/>
      <c r="CS406" s="39"/>
      <c r="CT406" s="39"/>
      <c r="CU406" s="39"/>
      <c r="CV406" s="39"/>
      <c r="CW406" s="39"/>
      <c r="CX406" s="39"/>
      <c r="CY406" s="39"/>
      <c r="CZ406" s="39"/>
      <c r="DA406" s="39"/>
      <c r="DB406" s="39"/>
      <c r="DC406" s="39"/>
      <c r="DD406" s="39"/>
      <c r="DE406" s="39"/>
      <c r="DF406" s="39"/>
      <c r="DG406" s="39"/>
      <c r="DH406" s="39"/>
      <c r="DI406" s="39"/>
      <c r="DJ406" s="39"/>
      <c r="DK406" s="39"/>
      <c r="DL406" s="39"/>
      <c r="DM406" s="39"/>
      <c r="DN406" s="39"/>
      <c r="DO406" s="39"/>
      <c r="DP406" s="39"/>
      <c r="DQ406" s="39"/>
    </row>
    <row r="407" spans="3:121">
      <c r="BI407" s="39"/>
      <c r="BJ407" s="39"/>
      <c r="BK407" s="39"/>
      <c r="BL407" s="39"/>
      <c r="BM407" s="39"/>
      <c r="BN407" s="39"/>
      <c r="BO407" s="39"/>
      <c r="BP407" s="39"/>
      <c r="BQ407" s="39"/>
      <c r="BR407" s="39"/>
      <c r="BS407" s="39"/>
      <c r="BT407" s="39"/>
      <c r="BU407" s="39"/>
      <c r="BV407" s="39"/>
      <c r="BW407" s="39"/>
      <c r="BX407" s="39"/>
      <c r="BY407" s="39"/>
      <c r="BZ407" s="39"/>
      <c r="CA407" s="39"/>
      <c r="CB407" s="39"/>
      <c r="CC407" s="39"/>
      <c r="CD407" s="39"/>
      <c r="CE407" s="39"/>
      <c r="CF407" s="39"/>
      <c r="CG407" s="39"/>
      <c r="CH407" s="39"/>
      <c r="CI407" s="39"/>
      <c r="CJ407" s="39"/>
      <c r="CK407" s="39"/>
      <c r="CL407" s="39"/>
      <c r="CM407" s="39"/>
      <c r="CN407" s="39"/>
      <c r="CO407" s="39"/>
      <c r="CP407" s="39"/>
      <c r="CQ407" s="39"/>
      <c r="CR407" s="39"/>
      <c r="CS407" s="39"/>
      <c r="CT407" s="39"/>
      <c r="CU407" s="39"/>
      <c r="CV407" s="39"/>
      <c r="CW407" s="39"/>
      <c r="CX407" s="39"/>
      <c r="CY407" s="39"/>
      <c r="CZ407" s="39"/>
      <c r="DA407" s="39"/>
      <c r="DB407" s="39"/>
      <c r="DC407" s="39"/>
      <c r="DD407" s="39"/>
      <c r="DE407" s="39"/>
      <c r="DF407" s="39"/>
      <c r="DG407" s="39"/>
      <c r="DH407" s="39"/>
      <c r="DI407" s="39"/>
      <c r="DJ407" s="39"/>
      <c r="DK407" s="39"/>
      <c r="DL407" s="39"/>
      <c r="DM407" s="39"/>
      <c r="DN407" s="39"/>
      <c r="DO407" s="39"/>
      <c r="DP407" s="39"/>
      <c r="DQ407" s="39"/>
    </row>
    <row r="408" spans="3:121">
      <c r="BI408" s="39"/>
      <c r="BJ408" s="39"/>
      <c r="BK408" s="39"/>
      <c r="BL408" s="39"/>
      <c r="BM408" s="39"/>
      <c r="BN408" s="39"/>
      <c r="BO408" s="39"/>
      <c r="BP408" s="39"/>
      <c r="BQ408" s="39"/>
      <c r="BR408" s="39"/>
      <c r="BS408" s="39"/>
      <c r="BT408" s="39"/>
      <c r="BU408" s="39"/>
      <c r="BV408" s="39"/>
      <c r="BW408" s="39"/>
      <c r="BX408" s="39"/>
      <c r="BY408" s="39"/>
      <c r="BZ408" s="39"/>
      <c r="CA408" s="39"/>
      <c r="CB408" s="39"/>
      <c r="CC408" s="39"/>
      <c r="CD408" s="39"/>
      <c r="CE408" s="39"/>
      <c r="CF408" s="39"/>
      <c r="CG408" s="39"/>
      <c r="CH408" s="39"/>
      <c r="CI408" s="39"/>
      <c r="CJ408" s="39"/>
      <c r="CK408" s="39"/>
      <c r="CL408" s="39"/>
      <c r="CM408" s="39"/>
      <c r="CN408" s="39"/>
      <c r="CO408" s="39"/>
      <c r="CP408" s="39"/>
      <c r="CQ408" s="39"/>
      <c r="CR408" s="39"/>
      <c r="CS408" s="39"/>
      <c r="CT408" s="39"/>
      <c r="CU408" s="39"/>
      <c r="CV408" s="39"/>
      <c r="CW408" s="39"/>
      <c r="CX408" s="39"/>
      <c r="CY408" s="39"/>
      <c r="CZ408" s="39"/>
      <c r="DA408" s="39"/>
      <c r="DB408" s="39"/>
      <c r="DC408" s="39"/>
      <c r="DD408" s="39"/>
      <c r="DE408" s="39"/>
      <c r="DF408" s="39"/>
      <c r="DG408" s="39"/>
      <c r="DH408" s="39"/>
      <c r="DI408" s="39"/>
      <c r="DJ408" s="39"/>
      <c r="DK408" s="39"/>
      <c r="DL408" s="39"/>
      <c r="DM408" s="39"/>
      <c r="DN408" s="39"/>
      <c r="DO408" s="39"/>
      <c r="DP408" s="39"/>
      <c r="DQ408" s="39"/>
    </row>
    <row r="409" spans="3:121">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c r="BZ409" s="39"/>
      <c r="CA409" s="39"/>
      <c r="CB409" s="39"/>
      <c r="CC409" s="39"/>
      <c r="CD409" s="39"/>
      <c r="CE409" s="39"/>
      <c r="CF409" s="39"/>
      <c r="CG409" s="39"/>
      <c r="CH409" s="39"/>
      <c r="CI409" s="39"/>
      <c r="CJ409" s="39"/>
      <c r="CK409" s="39"/>
      <c r="CL409" s="39"/>
      <c r="CM409" s="39"/>
      <c r="CN409" s="39"/>
      <c r="CO409" s="39"/>
      <c r="CP409" s="39"/>
      <c r="CQ409" s="39"/>
      <c r="CR409" s="39"/>
      <c r="CS409" s="39"/>
      <c r="CT409" s="39"/>
      <c r="CU409" s="39"/>
      <c r="CV409" s="39"/>
      <c r="CW409" s="39"/>
      <c r="CX409" s="39"/>
      <c r="CY409" s="39"/>
      <c r="CZ409" s="39"/>
      <c r="DA409" s="39"/>
      <c r="DB409" s="39"/>
      <c r="DC409" s="39"/>
      <c r="DD409" s="39"/>
      <c r="DE409" s="39"/>
      <c r="DF409" s="39"/>
      <c r="DG409" s="39"/>
      <c r="DH409" s="39"/>
      <c r="DI409" s="39"/>
      <c r="DJ409" s="39"/>
      <c r="DK409" s="39"/>
      <c r="DL409" s="39"/>
      <c r="DM409" s="39"/>
      <c r="DN409" s="39"/>
      <c r="DO409" s="39"/>
      <c r="DP409" s="39"/>
      <c r="DQ409" s="39"/>
    </row>
    <row r="410" spans="3:121">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c r="BZ410" s="39"/>
      <c r="CA410" s="39"/>
      <c r="CB410" s="39"/>
      <c r="CC410" s="39"/>
      <c r="CD410" s="39"/>
      <c r="CE410" s="39"/>
      <c r="CF410" s="39"/>
      <c r="CG410" s="39"/>
      <c r="CH410" s="39"/>
      <c r="CI410" s="39"/>
      <c r="CJ410" s="39"/>
      <c r="CK410" s="39"/>
      <c r="CL410" s="39"/>
      <c r="CM410" s="39"/>
      <c r="CN410" s="39"/>
      <c r="CO410" s="39"/>
      <c r="CP410" s="39"/>
      <c r="CQ410" s="39"/>
      <c r="CR410" s="39"/>
      <c r="CS410" s="39"/>
      <c r="CT410" s="39"/>
      <c r="CU410" s="39"/>
      <c r="CV410" s="39"/>
      <c r="CW410" s="39"/>
      <c r="CX410" s="39"/>
      <c r="CY410" s="39"/>
      <c r="CZ410" s="39"/>
      <c r="DA410" s="39"/>
      <c r="DB410" s="39"/>
      <c r="DC410" s="39"/>
      <c r="DD410" s="39"/>
      <c r="DE410" s="39"/>
      <c r="DF410" s="39"/>
      <c r="DG410" s="39"/>
      <c r="DH410" s="39"/>
      <c r="DI410" s="39"/>
      <c r="DJ410" s="39"/>
      <c r="DK410" s="39"/>
      <c r="DL410" s="39"/>
      <c r="DM410" s="39"/>
      <c r="DN410" s="39"/>
      <c r="DO410" s="39"/>
      <c r="DP410" s="39"/>
      <c r="DQ410" s="39"/>
    </row>
    <row r="411" spans="3:121">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c r="BZ411" s="39"/>
      <c r="CA411" s="39"/>
      <c r="CB411" s="39"/>
      <c r="CC411" s="39"/>
      <c r="CD411" s="39"/>
      <c r="CE411" s="39"/>
      <c r="CF411" s="39"/>
      <c r="CG411" s="39"/>
      <c r="CH411" s="39"/>
      <c r="CI411" s="39"/>
      <c r="CJ411" s="39"/>
      <c r="CK411" s="39"/>
      <c r="CL411" s="39"/>
      <c r="CM411" s="39"/>
      <c r="CN411" s="39"/>
      <c r="CO411" s="39"/>
      <c r="CP411" s="39"/>
      <c r="CQ411" s="39"/>
      <c r="CR411" s="39"/>
      <c r="CS411" s="39"/>
      <c r="CT411" s="39"/>
      <c r="CU411" s="39"/>
      <c r="CV411" s="39"/>
      <c r="CW411" s="39"/>
      <c r="CX411" s="39"/>
      <c r="CY411" s="39"/>
      <c r="CZ411" s="39"/>
      <c r="DA411" s="39"/>
      <c r="DB411" s="39"/>
      <c r="DC411" s="39"/>
      <c r="DD411" s="39"/>
      <c r="DE411" s="39"/>
      <c r="DF411" s="39"/>
      <c r="DG411" s="39"/>
      <c r="DH411" s="39"/>
      <c r="DI411" s="39"/>
      <c r="DJ411" s="39"/>
      <c r="DK411" s="39"/>
      <c r="DL411" s="39"/>
      <c r="DM411" s="39"/>
      <c r="DN411" s="39"/>
      <c r="DO411" s="39"/>
      <c r="DP411" s="39"/>
      <c r="DQ411" s="39"/>
    </row>
    <row r="412" spans="3:121">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c r="BZ412" s="39"/>
      <c r="CA412" s="39"/>
      <c r="CB412" s="39"/>
      <c r="CC412" s="39"/>
      <c r="CD412" s="39"/>
      <c r="CE412" s="39"/>
      <c r="CF412" s="39"/>
      <c r="CG412" s="39"/>
      <c r="CH412" s="39"/>
      <c r="CI412" s="39"/>
      <c r="CJ412" s="39"/>
      <c r="CK412" s="39"/>
      <c r="CL412" s="39"/>
      <c r="CM412" s="39"/>
      <c r="CN412" s="39"/>
      <c r="CO412" s="39"/>
      <c r="CP412" s="39"/>
      <c r="CQ412" s="39"/>
      <c r="CR412" s="39"/>
      <c r="CS412" s="39"/>
      <c r="CT412" s="39"/>
      <c r="CU412" s="39"/>
      <c r="CV412" s="39"/>
      <c r="CW412" s="39"/>
      <c r="CX412" s="39"/>
      <c r="CY412" s="39"/>
      <c r="CZ412" s="39"/>
      <c r="DA412" s="39"/>
      <c r="DB412" s="39"/>
      <c r="DC412" s="39"/>
      <c r="DD412" s="39"/>
      <c r="DE412" s="39"/>
      <c r="DF412" s="39"/>
      <c r="DG412" s="39"/>
      <c r="DH412" s="39"/>
      <c r="DI412" s="39"/>
      <c r="DJ412" s="39"/>
      <c r="DK412" s="39"/>
      <c r="DL412" s="39"/>
      <c r="DM412" s="39"/>
      <c r="DN412" s="39"/>
      <c r="DO412" s="39"/>
      <c r="DP412" s="39"/>
      <c r="DQ412" s="39"/>
    </row>
    <row r="413" spans="3:121">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c r="BZ413" s="39"/>
      <c r="CA413" s="39"/>
      <c r="CB413" s="39"/>
      <c r="CC413" s="39"/>
      <c r="CD413" s="39"/>
      <c r="CE413" s="39"/>
      <c r="CF413" s="39"/>
      <c r="CG413" s="39"/>
      <c r="CH413" s="39"/>
      <c r="CI413" s="39"/>
      <c r="CJ413" s="39"/>
      <c r="CK413" s="39"/>
      <c r="CL413" s="39"/>
      <c r="CM413" s="39"/>
      <c r="CN413" s="39"/>
      <c r="CO413" s="39"/>
      <c r="CP413" s="39"/>
      <c r="CQ413" s="39"/>
      <c r="CR413" s="39"/>
      <c r="CS413" s="39"/>
      <c r="CT413" s="39"/>
      <c r="CU413" s="39"/>
      <c r="CV413" s="39"/>
      <c r="CW413" s="39"/>
      <c r="CX413" s="39"/>
      <c r="CY413" s="39"/>
      <c r="CZ413" s="39"/>
      <c r="DA413" s="39"/>
      <c r="DB413" s="39"/>
      <c r="DC413" s="39"/>
      <c r="DD413" s="39"/>
      <c r="DE413" s="39"/>
      <c r="DF413" s="39"/>
      <c r="DG413" s="39"/>
      <c r="DH413" s="39"/>
      <c r="DI413" s="39"/>
      <c r="DJ413" s="39"/>
      <c r="DK413" s="39"/>
      <c r="DL413" s="39"/>
      <c r="DM413" s="39"/>
      <c r="DN413" s="39"/>
      <c r="DO413" s="39"/>
      <c r="DP413" s="39"/>
      <c r="DQ413" s="39"/>
    </row>
    <row r="414" spans="3:121">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c r="BZ414" s="39"/>
      <c r="CA414" s="39"/>
      <c r="CB414" s="39"/>
      <c r="CC414" s="39"/>
      <c r="CD414" s="39"/>
      <c r="CE414" s="39"/>
      <c r="CF414" s="39"/>
      <c r="CG414" s="39"/>
      <c r="CH414" s="39"/>
      <c r="CI414" s="39"/>
      <c r="CJ414" s="39"/>
      <c r="CK414" s="39"/>
      <c r="CL414" s="39"/>
      <c r="CM414" s="39"/>
      <c r="CN414" s="39"/>
      <c r="CO414" s="39"/>
      <c r="CP414" s="39"/>
      <c r="CQ414" s="39"/>
      <c r="CR414" s="39"/>
      <c r="CS414" s="39"/>
      <c r="CT414" s="39"/>
      <c r="CU414" s="39"/>
      <c r="CV414" s="39"/>
      <c r="CW414" s="39"/>
      <c r="CX414" s="39"/>
      <c r="CY414" s="39"/>
      <c r="CZ414" s="39"/>
      <c r="DA414" s="39"/>
      <c r="DB414" s="39"/>
      <c r="DC414" s="39"/>
      <c r="DD414" s="39"/>
      <c r="DE414" s="39"/>
      <c r="DF414" s="39"/>
      <c r="DG414" s="39"/>
      <c r="DH414" s="39"/>
      <c r="DI414" s="39"/>
      <c r="DJ414" s="39"/>
      <c r="DK414" s="39"/>
      <c r="DL414" s="39"/>
      <c r="DM414" s="39"/>
      <c r="DN414" s="39"/>
      <c r="DO414" s="39"/>
      <c r="DP414" s="39"/>
      <c r="DQ414" s="39"/>
    </row>
    <row r="415" spans="3:121">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c r="BZ415" s="39"/>
      <c r="CA415" s="39"/>
      <c r="CB415" s="39"/>
      <c r="CC415" s="39"/>
      <c r="CD415" s="39"/>
      <c r="CE415" s="39"/>
      <c r="CF415" s="39"/>
      <c r="CG415" s="39"/>
      <c r="CH415" s="39"/>
      <c r="CI415" s="39"/>
      <c r="CJ415" s="39"/>
      <c r="CK415" s="39"/>
      <c r="CL415" s="39"/>
      <c r="CM415" s="39"/>
      <c r="CN415" s="39"/>
      <c r="CO415" s="39"/>
      <c r="CP415" s="39"/>
      <c r="CQ415" s="39"/>
      <c r="CR415" s="39"/>
      <c r="CS415" s="39"/>
      <c r="CT415" s="39"/>
      <c r="CU415" s="39"/>
      <c r="CV415" s="39"/>
      <c r="CW415" s="39"/>
      <c r="CX415" s="39"/>
      <c r="CY415" s="39"/>
      <c r="CZ415" s="39"/>
      <c r="DA415" s="39"/>
      <c r="DB415" s="39"/>
      <c r="DC415" s="39"/>
      <c r="DD415" s="39"/>
      <c r="DE415" s="39"/>
      <c r="DF415" s="39"/>
      <c r="DG415" s="39"/>
      <c r="DH415" s="39"/>
      <c r="DI415" s="39"/>
      <c r="DJ415" s="39"/>
      <c r="DK415" s="39"/>
      <c r="DL415" s="39"/>
      <c r="DM415" s="39"/>
      <c r="DN415" s="39"/>
      <c r="DO415" s="39"/>
      <c r="DP415" s="39"/>
      <c r="DQ415" s="39"/>
    </row>
    <row r="416" spans="3:121">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c r="BZ416" s="39"/>
      <c r="CA416" s="39"/>
      <c r="CB416" s="39"/>
      <c r="CC416" s="39"/>
      <c r="CD416" s="39"/>
      <c r="CE416" s="39"/>
      <c r="CF416" s="39"/>
      <c r="CG416" s="39"/>
      <c r="CH416" s="39"/>
      <c r="CI416" s="39"/>
      <c r="CJ416" s="39"/>
      <c r="CK416" s="39"/>
      <c r="CL416" s="39"/>
      <c r="CM416" s="39"/>
      <c r="CN416" s="39"/>
      <c r="CO416" s="39"/>
      <c r="CP416" s="39"/>
      <c r="CQ416" s="39"/>
      <c r="CR416" s="39"/>
      <c r="CS416" s="39"/>
      <c r="CT416" s="39"/>
      <c r="CU416" s="39"/>
      <c r="CV416" s="39"/>
      <c r="CW416" s="39"/>
      <c r="CX416" s="39"/>
      <c r="CY416" s="39"/>
      <c r="CZ416" s="39"/>
      <c r="DA416" s="39"/>
      <c r="DB416" s="39"/>
      <c r="DC416" s="39"/>
      <c r="DD416" s="39"/>
      <c r="DE416" s="39"/>
      <c r="DF416" s="39"/>
      <c r="DG416" s="39"/>
      <c r="DH416" s="39"/>
      <c r="DI416" s="39"/>
      <c r="DJ416" s="39"/>
      <c r="DK416" s="39"/>
      <c r="DL416" s="39"/>
      <c r="DM416" s="39"/>
      <c r="DN416" s="39"/>
      <c r="DO416" s="39"/>
      <c r="DP416" s="39"/>
      <c r="DQ416" s="39"/>
    </row>
    <row r="417" spans="6:121">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c r="BZ417" s="39"/>
      <c r="CA417" s="39"/>
      <c r="CB417" s="39"/>
      <c r="CC417" s="39"/>
      <c r="CD417" s="39"/>
      <c r="CE417" s="39"/>
      <c r="CF417" s="39"/>
      <c r="CG417" s="39"/>
      <c r="CH417" s="39"/>
      <c r="CI417" s="39"/>
      <c r="CJ417" s="39"/>
      <c r="CK417" s="39"/>
      <c r="CL417" s="39"/>
      <c r="CM417" s="39"/>
      <c r="CN417" s="39"/>
      <c r="CO417" s="39"/>
      <c r="CP417" s="39"/>
      <c r="CQ417" s="39"/>
      <c r="CR417" s="39"/>
      <c r="CS417" s="39"/>
      <c r="CT417" s="39"/>
      <c r="CU417" s="39"/>
      <c r="CV417" s="39"/>
      <c r="CW417" s="39"/>
      <c r="CX417" s="39"/>
      <c r="CY417" s="39"/>
      <c r="CZ417" s="39"/>
      <c r="DA417" s="39"/>
      <c r="DB417" s="39"/>
      <c r="DC417" s="39"/>
      <c r="DD417" s="39"/>
      <c r="DE417" s="39"/>
      <c r="DF417" s="39"/>
      <c r="DG417" s="39"/>
      <c r="DH417" s="39"/>
      <c r="DI417" s="39"/>
      <c r="DJ417" s="39"/>
      <c r="DK417" s="39"/>
      <c r="DL417" s="39"/>
      <c r="DM417" s="39"/>
      <c r="DN417" s="39"/>
      <c r="DO417" s="39"/>
      <c r="DP417" s="39"/>
      <c r="DQ417" s="39"/>
    </row>
    <row r="418" spans="6:121">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c r="BZ418" s="39"/>
      <c r="CA418" s="39"/>
      <c r="CB418" s="39"/>
      <c r="CC418" s="39"/>
      <c r="CD418" s="39"/>
      <c r="CE418" s="39"/>
      <c r="CF418" s="39"/>
      <c r="CG418" s="39"/>
      <c r="CH418" s="39"/>
      <c r="CI418" s="39"/>
      <c r="CJ418" s="39"/>
      <c r="CK418" s="39"/>
      <c r="CL418" s="39"/>
      <c r="CM418" s="39"/>
      <c r="CN418" s="39"/>
      <c r="CO418" s="39"/>
      <c r="CP418" s="39"/>
      <c r="CQ418" s="39"/>
      <c r="CR418" s="39"/>
      <c r="CS418" s="39"/>
      <c r="CT418" s="39"/>
      <c r="CU418" s="39"/>
      <c r="CV418" s="39"/>
      <c r="CW418" s="39"/>
      <c r="CX418" s="39"/>
      <c r="CY418" s="39"/>
      <c r="CZ418" s="39"/>
      <c r="DA418" s="39"/>
      <c r="DB418" s="39"/>
      <c r="DC418" s="39"/>
      <c r="DD418" s="39"/>
      <c r="DE418" s="39"/>
      <c r="DF418" s="39"/>
      <c r="DG418" s="39"/>
      <c r="DH418" s="39"/>
      <c r="DI418" s="39"/>
      <c r="DJ418" s="39"/>
      <c r="DK418" s="39"/>
      <c r="DL418" s="39"/>
      <c r="DM418" s="39"/>
      <c r="DN418" s="39"/>
      <c r="DO418" s="39"/>
      <c r="DP418" s="39"/>
      <c r="DQ418" s="39"/>
    </row>
    <row r="419" spans="6:121">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c r="BZ419" s="39"/>
      <c r="CA419" s="39"/>
      <c r="CB419" s="39"/>
      <c r="CC419" s="39"/>
      <c r="CD419" s="39"/>
      <c r="CE419" s="39"/>
      <c r="CF419" s="39"/>
      <c r="CG419" s="39"/>
      <c r="CH419" s="39"/>
      <c r="CI419" s="39"/>
      <c r="CJ419" s="39"/>
      <c r="CK419" s="39"/>
      <c r="CL419" s="39"/>
      <c r="CM419" s="39"/>
      <c r="CN419" s="39"/>
      <c r="CO419" s="39"/>
      <c r="CP419" s="39"/>
      <c r="CQ419" s="39"/>
      <c r="CR419" s="39"/>
      <c r="CS419" s="39"/>
      <c r="CT419" s="39"/>
      <c r="CU419" s="39"/>
      <c r="CV419" s="39"/>
      <c r="CW419" s="39"/>
      <c r="CX419" s="39"/>
      <c r="CY419" s="39"/>
      <c r="CZ419" s="39"/>
      <c r="DA419" s="39"/>
      <c r="DB419" s="39"/>
      <c r="DC419" s="39"/>
      <c r="DD419" s="39"/>
      <c r="DE419" s="39"/>
      <c r="DF419" s="39"/>
      <c r="DG419" s="39"/>
      <c r="DH419" s="39"/>
      <c r="DI419" s="39"/>
      <c r="DJ419" s="39"/>
      <c r="DK419" s="39"/>
      <c r="DL419" s="39"/>
      <c r="DM419" s="39"/>
      <c r="DN419" s="39"/>
      <c r="DO419" s="39"/>
      <c r="DP419" s="39"/>
      <c r="DQ419" s="39"/>
    </row>
    <row r="420" spans="6:121">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c r="BZ420" s="39"/>
      <c r="CA420" s="39"/>
      <c r="CB420" s="39"/>
      <c r="CC420" s="39"/>
      <c r="CD420" s="39"/>
      <c r="CE420" s="39"/>
      <c r="CF420" s="39"/>
      <c r="CG420" s="39"/>
      <c r="CH420" s="39"/>
      <c r="CI420" s="39"/>
      <c r="CJ420" s="39"/>
      <c r="CK420" s="39"/>
      <c r="CL420" s="39"/>
      <c r="CM420" s="39"/>
      <c r="CN420" s="39"/>
      <c r="CO420" s="39"/>
      <c r="CP420" s="39"/>
      <c r="CQ420" s="39"/>
      <c r="CR420" s="39"/>
      <c r="CS420" s="39"/>
      <c r="CT420" s="39"/>
      <c r="CU420" s="39"/>
      <c r="CV420" s="39"/>
      <c r="CW420" s="39"/>
      <c r="CX420" s="39"/>
      <c r="CY420" s="39"/>
      <c r="CZ420" s="39"/>
      <c r="DA420" s="39"/>
      <c r="DB420" s="39"/>
      <c r="DC420" s="39"/>
      <c r="DD420" s="39"/>
      <c r="DE420" s="39"/>
      <c r="DF420" s="39"/>
      <c r="DG420" s="39"/>
      <c r="DH420" s="39"/>
      <c r="DI420" s="39"/>
      <c r="DJ420" s="39"/>
      <c r="DK420" s="39"/>
      <c r="DL420" s="39"/>
      <c r="DM420" s="39"/>
      <c r="DN420" s="39"/>
      <c r="DO420" s="39"/>
      <c r="DP420" s="39"/>
      <c r="DQ420" s="39"/>
    </row>
    <row r="421" spans="6:121">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c r="BZ421" s="39"/>
      <c r="CA421" s="39"/>
      <c r="CB421" s="39"/>
      <c r="CC421" s="39"/>
      <c r="CD421" s="39"/>
      <c r="CE421" s="39"/>
      <c r="CF421" s="39"/>
      <c r="CG421" s="39"/>
      <c r="CH421" s="39"/>
      <c r="CI421" s="39"/>
      <c r="CJ421" s="39"/>
      <c r="CK421" s="39"/>
      <c r="CL421" s="39"/>
      <c r="CM421" s="39"/>
      <c r="CN421" s="39"/>
      <c r="CO421" s="39"/>
      <c r="CP421" s="39"/>
      <c r="CQ421" s="39"/>
      <c r="CR421" s="39"/>
      <c r="CS421" s="39"/>
      <c r="CT421" s="39"/>
      <c r="CU421" s="39"/>
      <c r="CV421" s="39"/>
      <c r="CW421" s="39"/>
      <c r="CX421" s="39"/>
      <c r="CY421" s="39"/>
      <c r="CZ421" s="39"/>
      <c r="DA421" s="39"/>
      <c r="DB421" s="39"/>
      <c r="DC421" s="39"/>
      <c r="DD421" s="39"/>
      <c r="DE421" s="39"/>
      <c r="DF421" s="39"/>
      <c r="DG421" s="39"/>
      <c r="DH421" s="39"/>
      <c r="DI421" s="39"/>
      <c r="DJ421" s="39"/>
      <c r="DK421" s="39"/>
      <c r="DL421" s="39"/>
      <c r="DM421" s="39"/>
      <c r="DN421" s="39"/>
      <c r="DO421" s="39"/>
      <c r="DP421" s="39"/>
      <c r="DQ421" s="39"/>
    </row>
    <row r="422" spans="6:121">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c r="BZ422" s="39"/>
      <c r="CA422" s="39"/>
      <c r="CB422" s="39"/>
      <c r="CC422" s="39"/>
      <c r="CD422" s="39"/>
      <c r="CE422" s="39"/>
      <c r="CF422" s="39"/>
      <c r="CG422" s="39"/>
      <c r="CH422" s="39"/>
      <c r="CI422" s="39"/>
      <c r="CJ422" s="39"/>
      <c r="CK422" s="39"/>
      <c r="CL422" s="39"/>
      <c r="CM422" s="39"/>
      <c r="CN422" s="39"/>
      <c r="CO422" s="39"/>
      <c r="CP422" s="39"/>
      <c r="CQ422" s="39"/>
      <c r="CR422" s="39"/>
      <c r="CS422" s="39"/>
      <c r="CT422" s="39"/>
      <c r="CU422" s="39"/>
      <c r="CV422" s="39"/>
      <c r="CW422" s="39"/>
      <c r="CX422" s="39"/>
      <c r="CY422" s="39"/>
      <c r="CZ422" s="39"/>
      <c r="DA422" s="39"/>
      <c r="DB422" s="39"/>
      <c r="DC422" s="39"/>
      <c r="DD422" s="39"/>
      <c r="DE422" s="39"/>
      <c r="DF422" s="39"/>
      <c r="DG422" s="39"/>
      <c r="DH422" s="39"/>
      <c r="DI422" s="39"/>
      <c r="DJ422" s="39"/>
      <c r="DK422" s="39"/>
      <c r="DL422" s="39"/>
      <c r="DM422" s="39"/>
      <c r="DN422" s="39"/>
      <c r="DO422" s="39"/>
      <c r="DP422" s="39"/>
      <c r="DQ422" s="39"/>
    </row>
    <row r="423" spans="6:121">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c r="BZ423" s="39"/>
      <c r="CA423" s="39"/>
      <c r="CB423" s="39"/>
      <c r="CC423" s="39"/>
      <c r="CD423" s="39"/>
      <c r="CE423" s="39"/>
      <c r="CF423" s="39"/>
      <c r="CG423" s="39"/>
      <c r="CH423" s="39"/>
      <c r="CI423" s="39"/>
      <c r="CJ423" s="39"/>
      <c r="CK423" s="39"/>
      <c r="CL423" s="39"/>
      <c r="CM423" s="39"/>
      <c r="CN423" s="39"/>
      <c r="CO423" s="39"/>
      <c r="CP423" s="39"/>
      <c r="CQ423" s="39"/>
      <c r="CR423" s="39"/>
      <c r="CS423" s="39"/>
      <c r="CT423" s="39"/>
      <c r="CU423" s="39"/>
      <c r="CV423" s="39"/>
      <c r="CW423" s="39"/>
      <c r="CX423" s="39"/>
      <c r="CY423" s="39"/>
      <c r="CZ423" s="39"/>
      <c r="DA423" s="39"/>
      <c r="DB423" s="39"/>
      <c r="DC423" s="39"/>
      <c r="DD423" s="39"/>
      <c r="DE423" s="39"/>
      <c r="DF423" s="39"/>
      <c r="DG423" s="39"/>
      <c r="DH423" s="39"/>
      <c r="DI423" s="39"/>
      <c r="DJ423" s="39"/>
      <c r="DK423" s="39"/>
      <c r="DL423" s="39"/>
      <c r="DM423" s="39"/>
      <c r="DN423" s="39"/>
      <c r="DO423" s="39"/>
      <c r="DP423" s="39"/>
      <c r="DQ423" s="39"/>
    </row>
    <row r="424" spans="6:121">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c r="BZ424" s="39"/>
      <c r="CA424" s="39"/>
      <c r="CB424" s="39"/>
      <c r="CC424" s="39"/>
      <c r="CD424" s="39"/>
      <c r="CE424" s="39"/>
      <c r="CF424" s="39"/>
      <c r="CG424" s="39"/>
      <c r="CH424" s="39"/>
      <c r="CI424" s="39"/>
      <c r="CJ424" s="39"/>
      <c r="CK424" s="39"/>
      <c r="CL424" s="39"/>
      <c r="CM424" s="39"/>
      <c r="CN424" s="39"/>
      <c r="CO424" s="39"/>
      <c r="CP424" s="39"/>
      <c r="CQ424" s="39"/>
      <c r="CR424" s="39"/>
      <c r="CS424" s="39"/>
      <c r="CT424" s="39"/>
      <c r="CU424" s="39"/>
      <c r="CV424" s="39"/>
      <c r="CW424" s="39"/>
      <c r="CX424" s="39"/>
      <c r="CY424" s="39"/>
      <c r="CZ424" s="39"/>
      <c r="DA424" s="39"/>
      <c r="DB424" s="39"/>
      <c r="DC424" s="39"/>
      <c r="DD424" s="39"/>
      <c r="DE424" s="39"/>
      <c r="DF424" s="39"/>
      <c r="DG424" s="39"/>
      <c r="DH424" s="39"/>
      <c r="DI424" s="39"/>
      <c r="DJ424" s="39"/>
      <c r="DK424" s="39"/>
      <c r="DL424" s="39"/>
      <c r="DM424" s="39"/>
      <c r="DN424" s="39"/>
      <c r="DO424" s="39"/>
      <c r="DP424" s="39"/>
      <c r="DQ424" s="39"/>
    </row>
    <row r="425" spans="6:121">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c r="BZ425" s="39"/>
      <c r="CA425" s="39"/>
      <c r="CB425" s="39"/>
      <c r="CC425" s="39"/>
      <c r="CD425" s="39"/>
      <c r="CE425" s="39"/>
      <c r="CF425" s="39"/>
      <c r="CG425" s="39"/>
      <c r="CH425" s="39"/>
      <c r="CI425" s="39"/>
      <c r="CJ425" s="39"/>
      <c r="CK425" s="39"/>
      <c r="CL425" s="39"/>
      <c r="CM425" s="39"/>
      <c r="CN425" s="39"/>
      <c r="CO425" s="39"/>
      <c r="CP425" s="39"/>
      <c r="CQ425" s="39"/>
      <c r="CR425" s="39"/>
      <c r="CS425" s="39"/>
      <c r="CT425" s="39"/>
      <c r="CU425" s="39"/>
      <c r="CV425" s="39"/>
      <c r="CW425" s="39"/>
      <c r="CX425" s="39"/>
      <c r="CY425" s="39"/>
      <c r="CZ425" s="39"/>
      <c r="DA425" s="39"/>
      <c r="DB425" s="39"/>
      <c r="DC425" s="39"/>
      <c r="DD425" s="39"/>
      <c r="DE425" s="39"/>
      <c r="DF425" s="39"/>
      <c r="DG425" s="39"/>
      <c r="DH425" s="39"/>
      <c r="DI425" s="39"/>
      <c r="DJ425" s="39"/>
      <c r="DK425" s="39"/>
      <c r="DL425" s="39"/>
      <c r="DM425" s="39"/>
      <c r="DN425" s="39"/>
      <c r="DO425" s="39"/>
      <c r="DP425" s="39"/>
      <c r="DQ425" s="39"/>
    </row>
    <row r="426" spans="6:121">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c r="BZ426" s="39"/>
      <c r="CA426" s="39"/>
      <c r="CB426" s="39"/>
      <c r="CC426" s="39"/>
      <c r="CD426" s="39"/>
      <c r="CE426" s="39"/>
      <c r="CF426" s="39"/>
      <c r="CG426" s="39"/>
      <c r="CH426" s="39"/>
      <c r="CI426" s="39"/>
      <c r="CJ426" s="39"/>
      <c r="CK426" s="39"/>
      <c r="CL426" s="39"/>
      <c r="CM426" s="39"/>
      <c r="CN426" s="39"/>
      <c r="CO426" s="39"/>
      <c r="CP426" s="39"/>
      <c r="CQ426" s="39"/>
      <c r="CR426" s="39"/>
      <c r="CS426" s="39"/>
      <c r="CT426" s="39"/>
      <c r="CU426" s="39"/>
      <c r="CV426" s="39"/>
      <c r="CW426" s="39"/>
      <c r="CX426" s="39"/>
      <c r="CY426" s="39"/>
      <c r="CZ426" s="39"/>
      <c r="DA426" s="39"/>
      <c r="DB426" s="39"/>
      <c r="DC426" s="39"/>
      <c r="DD426" s="39"/>
      <c r="DE426" s="39"/>
      <c r="DF426" s="39"/>
      <c r="DG426" s="39"/>
      <c r="DH426" s="39"/>
      <c r="DI426" s="39"/>
      <c r="DJ426" s="39"/>
      <c r="DK426" s="39"/>
      <c r="DL426" s="39"/>
      <c r="DM426" s="39"/>
      <c r="DN426" s="39"/>
      <c r="DO426" s="39"/>
      <c r="DP426" s="39"/>
      <c r="DQ426" s="39"/>
    </row>
    <row r="427" spans="6:121">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c r="BZ427" s="39"/>
      <c r="CA427" s="39"/>
      <c r="CB427" s="39"/>
      <c r="CC427" s="39"/>
      <c r="CD427" s="39"/>
      <c r="CE427" s="39"/>
      <c r="CF427" s="39"/>
      <c r="CG427" s="39"/>
      <c r="CH427" s="39"/>
      <c r="CI427" s="39"/>
      <c r="CJ427" s="39"/>
      <c r="CK427" s="39"/>
      <c r="CL427" s="39"/>
      <c r="CM427" s="39"/>
      <c r="CN427" s="39"/>
      <c r="CO427" s="39"/>
      <c r="CP427" s="39"/>
      <c r="CQ427" s="39"/>
      <c r="CR427" s="39"/>
      <c r="CS427" s="39"/>
      <c r="CT427" s="39"/>
      <c r="CU427" s="39"/>
      <c r="CV427" s="39"/>
      <c r="CW427" s="39"/>
      <c r="CX427" s="39"/>
      <c r="CY427" s="39"/>
      <c r="CZ427" s="39"/>
      <c r="DA427" s="39"/>
      <c r="DB427" s="39"/>
      <c r="DC427" s="39"/>
      <c r="DD427" s="39"/>
      <c r="DE427" s="39"/>
      <c r="DF427" s="39"/>
      <c r="DG427" s="39"/>
      <c r="DH427" s="39"/>
      <c r="DI427" s="39"/>
      <c r="DJ427" s="39"/>
      <c r="DK427" s="39"/>
      <c r="DL427" s="39"/>
      <c r="DM427" s="39"/>
      <c r="DN427" s="39"/>
      <c r="DO427" s="39"/>
      <c r="DP427" s="39"/>
      <c r="DQ427" s="39"/>
    </row>
    <row r="428" spans="6:121">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c r="BZ428" s="39"/>
      <c r="CA428" s="39"/>
      <c r="CB428" s="39"/>
      <c r="CC428" s="39"/>
      <c r="CD428" s="39"/>
      <c r="CE428" s="39"/>
      <c r="CF428" s="39"/>
      <c r="CG428" s="39"/>
      <c r="CH428" s="39"/>
      <c r="CI428" s="39"/>
      <c r="CJ428" s="39"/>
      <c r="CK428" s="39"/>
      <c r="CL428" s="39"/>
      <c r="CM428" s="39"/>
      <c r="CN428" s="39"/>
      <c r="CO428" s="39"/>
      <c r="CP428" s="39"/>
      <c r="CQ428" s="39"/>
      <c r="CR428" s="39"/>
      <c r="CS428" s="39"/>
      <c r="CT428" s="39"/>
      <c r="CU428" s="39"/>
      <c r="CV428" s="39"/>
      <c r="CW428" s="39"/>
      <c r="CX428" s="39"/>
      <c r="CY428" s="39"/>
      <c r="CZ428" s="39"/>
      <c r="DA428" s="39"/>
      <c r="DB428" s="39"/>
      <c r="DC428" s="39"/>
      <c r="DD428" s="39"/>
      <c r="DE428" s="39"/>
      <c r="DF428" s="39"/>
      <c r="DG428" s="39"/>
      <c r="DH428" s="39"/>
      <c r="DI428" s="39"/>
      <c r="DJ428" s="39"/>
      <c r="DK428" s="39"/>
      <c r="DL428" s="39"/>
      <c r="DM428" s="39"/>
      <c r="DN428" s="39"/>
      <c r="DO428" s="39"/>
      <c r="DP428" s="39"/>
      <c r="DQ428" s="39"/>
    </row>
    <row r="429" spans="6:121">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c r="BY429" s="39"/>
      <c r="BZ429" s="39"/>
      <c r="CA429" s="39"/>
      <c r="CB429" s="39"/>
      <c r="CC429" s="39"/>
      <c r="CD429" s="39"/>
      <c r="CE429" s="39"/>
      <c r="CF429" s="39"/>
      <c r="CG429" s="39"/>
      <c r="CH429" s="39"/>
      <c r="CI429" s="39"/>
      <c r="CJ429" s="39"/>
      <c r="CK429" s="39"/>
      <c r="CL429" s="39"/>
      <c r="CM429" s="39"/>
      <c r="CN429" s="39"/>
      <c r="CO429" s="39"/>
      <c r="CP429" s="39"/>
      <c r="CQ429" s="39"/>
      <c r="CR429" s="39"/>
      <c r="CS429" s="39"/>
      <c r="CT429" s="39"/>
      <c r="CU429" s="39"/>
      <c r="CV429" s="39"/>
      <c r="CW429" s="39"/>
      <c r="CX429" s="39"/>
      <c r="CY429" s="39"/>
      <c r="CZ429" s="39"/>
      <c r="DA429" s="39"/>
      <c r="DB429" s="39"/>
      <c r="DC429" s="39"/>
      <c r="DD429" s="39"/>
      <c r="DE429" s="39"/>
      <c r="DF429" s="39"/>
      <c r="DG429" s="39"/>
      <c r="DH429" s="39"/>
      <c r="DI429" s="39"/>
      <c r="DJ429" s="39"/>
      <c r="DK429" s="39"/>
      <c r="DL429" s="39"/>
      <c r="DM429" s="39"/>
      <c r="DN429" s="39"/>
      <c r="DO429" s="39"/>
      <c r="DP429" s="39"/>
      <c r="DQ429" s="39"/>
    </row>
    <row r="430" spans="6:121">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c r="BY430" s="39"/>
      <c r="BZ430" s="39"/>
      <c r="CA430" s="39"/>
      <c r="CB430" s="39"/>
      <c r="CC430" s="39"/>
      <c r="CD430" s="39"/>
      <c r="CE430" s="39"/>
      <c r="CF430" s="39"/>
      <c r="CG430" s="39"/>
      <c r="CH430" s="39"/>
      <c r="CI430" s="39"/>
      <c r="CJ430" s="39"/>
      <c r="CK430" s="39"/>
      <c r="CL430" s="39"/>
      <c r="CM430" s="39"/>
      <c r="CN430" s="39"/>
      <c r="CO430" s="39"/>
      <c r="CP430" s="39"/>
      <c r="CQ430" s="39"/>
      <c r="CR430" s="39"/>
      <c r="CS430" s="39"/>
      <c r="CT430" s="39"/>
      <c r="CU430" s="39"/>
      <c r="CV430" s="39"/>
      <c r="CW430" s="39"/>
      <c r="CX430" s="39"/>
      <c r="CY430" s="39"/>
      <c r="CZ430" s="39"/>
      <c r="DA430" s="39"/>
      <c r="DB430" s="39"/>
      <c r="DC430" s="39"/>
      <c r="DD430" s="39"/>
      <c r="DE430" s="39"/>
      <c r="DF430" s="39"/>
      <c r="DG430" s="39"/>
      <c r="DH430" s="39"/>
      <c r="DI430" s="39"/>
      <c r="DJ430" s="39"/>
      <c r="DK430" s="39"/>
      <c r="DL430" s="39"/>
      <c r="DM430" s="39"/>
      <c r="DN430" s="39"/>
      <c r="DO430" s="39"/>
      <c r="DP430" s="39"/>
      <c r="DQ430" s="39"/>
    </row>
    <row r="431" spans="6:121">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c r="BY431" s="39"/>
      <c r="BZ431" s="39"/>
      <c r="CA431" s="39"/>
      <c r="CB431" s="39"/>
      <c r="CC431" s="39"/>
      <c r="CD431" s="39"/>
      <c r="CE431" s="39"/>
      <c r="CF431" s="39"/>
      <c r="CG431" s="39"/>
      <c r="CH431" s="39"/>
      <c r="CI431" s="39"/>
      <c r="CJ431" s="39"/>
      <c r="CK431" s="39"/>
      <c r="CL431" s="39"/>
      <c r="CM431" s="39"/>
      <c r="CN431" s="39"/>
      <c r="CO431" s="39"/>
      <c r="CP431" s="39"/>
      <c r="CQ431" s="39"/>
      <c r="CR431" s="39"/>
      <c r="CS431" s="39"/>
      <c r="CT431" s="39"/>
      <c r="CU431" s="39"/>
      <c r="CV431" s="39"/>
      <c r="CW431" s="39"/>
      <c r="CX431" s="39"/>
      <c r="CY431" s="39"/>
      <c r="CZ431" s="39"/>
      <c r="DA431" s="39"/>
      <c r="DB431" s="39"/>
      <c r="DC431" s="39"/>
      <c r="DD431" s="39"/>
      <c r="DE431" s="39"/>
      <c r="DF431" s="39"/>
      <c r="DG431" s="39"/>
      <c r="DH431" s="39"/>
      <c r="DI431" s="39"/>
      <c r="DJ431" s="39"/>
      <c r="DK431" s="39"/>
      <c r="DL431" s="39"/>
      <c r="DM431" s="39"/>
      <c r="DN431" s="39"/>
      <c r="DO431" s="39"/>
      <c r="DP431" s="39"/>
      <c r="DQ431" s="39"/>
    </row>
    <row r="432" spans="6:121">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c r="BY432" s="39"/>
      <c r="BZ432" s="39"/>
      <c r="CA432" s="39"/>
      <c r="CB432" s="39"/>
      <c r="CC432" s="39"/>
      <c r="CD432" s="39"/>
      <c r="CE432" s="39"/>
      <c r="CF432" s="39"/>
      <c r="CG432" s="39"/>
      <c r="CH432" s="39"/>
      <c r="CI432" s="39"/>
      <c r="CJ432" s="39"/>
      <c r="CK432" s="39"/>
      <c r="CL432" s="39"/>
      <c r="CM432" s="39"/>
      <c r="CN432" s="39"/>
      <c r="CO432" s="39"/>
      <c r="CP432" s="39"/>
      <c r="CQ432" s="39"/>
      <c r="CR432" s="39"/>
      <c r="CS432" s="39"/>
      <c r="CT432" s="39"/>
      <c r="CU432" s="39"/>
      <c r="CV432" s="39"/>
      <c r="CW432" s="39"/>
      <c r="CX432" s="39"/>
      <c r="CY432" s="39"/>
      <c r="CZ432" s="39"/>
      <c r="DA432" s="39"/>
      <c r="DB432" s="39"/>
      <c r="DC432" s="39"/>
      <c r="DD432" s="39"/>
      <c r="DE432" s="39"/>
      <c r="DF432" s="39"/>
      <c r="DG432" s="39"/>
      <c r="DH432" s="39"/>
      <c r="DI432" s="39"/>
      <c r="DJ432" s="39"/>
      <c r="DK432" s="39"/>
      <c r="DL432" s="39"/>
      <c r="DM432" s="39"/>
      <c r="DN432" s="39"/>
      <c r="DO432" s="39"/>
      <c r="DP432" s="39"/>
      <c r="DQ432" s="39"/>
    </row>
    <row r="433" spans="6:121">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c r="BY433" s="39"/>
      <c r="BZ433" s="39"/>
      <c r="CA433" s="39"/>
      <c r="CB433" s="39"/>
      <c r="CC433" s="39"/>
      <c r="CD433" s="39"/>
      <c r="CE433" s="39"/>
      <c r="CF433" s="39"/>
      <c r="CG433" s="39"/>
      <c r="CH433" s="39"/>
      <c r="CI433" s="39"/>
      <c r="CJ433" s="39"/>
      <c r="CK433" s="39"/>
      <c r="CL433" s="39"/>
      <c r="CM433" s="39"/>
      <c r="CN433" s="39"/>
      <c r="CO433" s="39"/>
      <c r="CP433" s="39"/>
      <c r="CQ433" s="39"/>
      <c r="CR433" s="39"/>
      <c r="CS433" s="39"/>
      <c r="CT433" s="39"/>
      <c r="CU433" s="39"/>
      <c r="CV433" s="39"/>
      <c r="CW433" s="39"/>
      <c r="CX433" s="39"/>
      <c r="CY433" s="39"/>
      <c r="CZ433" s="39"/>
      <c r="DA433" s="39"/>
      <c r="DB433" s="39"/>
      <c r="DC433" s="39"/>
      <c r="DD433" s="39"/>
      <c r="DE433" s="39"/>
      <c r="DF433" s="39"/>
      <c r="DG433" s="39"/>
      <c r="DH433" s="39"/>
      <c r="DI433" s="39"/>
      <c r="DJ433" s="39"/>
      <c r="DK433" s="39"/>
      <c r="DL433" s="39"/>
      <c r="DM433" s="39"/>
      <c r="DN433" s="39"/>
      <c r="DO433" s="39"/>
      <c r="DP433" s="39"/>
      <c r="DQ433" s="39"/>
    </row>
    <row r="434" spans="6:121">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c r="BY434" s="39"/>
      <c r="BZ434" s="39"/>
      <c r="CA434" s="39"/>
      <c r="CB434" s="39"/>
      <c r="CC434" s="39"/>
      <c r="CD434" s="39"/>
      <c r="CE434" s="39"/>
      <c r="CF434" s="39"/>
      <c r="CG434" s="39"/>
      <c r="CH434" s="39"/>
      <c r="CI434" s="39"/>
      <c r="CJ434" s="39"/>
      <c r="CK434" s="39"/>
      <c r="CL434" s="39"/>
      <c r="CM434" s="39"/>
      <c r="CN434" s="39"/>
      <c r="CO434" s="39"/>
      <c r="CP434" s="39"/>
      <c r="CQ434" s="39"/>
      <c r="CR434" s="39"/>
      <c r="CS434" s="39"/>
      <c r="CT434" s="39"/>
      <c r="CU434" s="39"/>
      <c r="CV434" s="39"/>
      <c r="CW434" s="39"/>
      <c r="CX434" s="39"/>
      <c r="CY434" s="39"/>
      <c r="CZ434" s="39"/>
      <c r="DA434" s="39"/>
      <c r="DB434" s="39"/>
      <c r="DC434" s="39"/>
      <c r="DD434" s="39"/>
      <c r="DE434" s="39"/>
      <c r="DF434" s="39"/>
      <c r="DG434" s="39"/>
      <c r="DH434" s="39"/>
      <c r="DI434" s="39"/>
      <c r="DJ434" s="39"/>
      <c r="DK434" s="39"/>
      <c r="DL434" s="39"/>
      <c r="DM434" s="39"/>
      <c r="DN434" s="39"/>
      <c r="DO434" s="39"/>
      <c r="DP434" s="39"/>
      <c r="DQ434" s="39"/>
    </row>
    <row r="435" spans="6:121">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c r="BY435" s="39"/>
      <c r="BZ435" s="39"/>
      <c r="CA435" s="39"/>
      <c r="CB435" s="39"/>
      <c r="CC435" s="39"/>
      <c r="CD435" s="39"/>
      <c r="CE435" s="39"/>
      <c r="CF435" s="39"/>
      <c r="CG435" s="39"/>
      <c r="CH435" s="39"/>
      <c r="CI435" s="39"/>
      <c r="CJ435" s="39"/>
      <c r="CK435" s="39"/>
      <c r="CL435" s="39"/>
      <c r="CM435" s="39"/>
      <c r="CN435" s="39"/>
      <c r="CO435" s="39"/>
      <c r="CP435" s="39"/>
      <c r="CQ435" s="39"/>
      <c r="CR435" s="39"/>
      <c r="CS435" s="39"/>
      <c r="CT435" s="39"/>
      <c r="CU435" s="39"/>
      <c r="CV435" s="39"/>
      <c r="CW435" s="39"/>
      <c r="CX435" s="39"/>
      <c r="CY435" s="39"/>
      <c r="CZ435" s="39"/>
      <c r="DA435" s="39"/>
      <c r="DB435" s="39"/>
      <c r="DC435" s="39"/>
      <c r="DD435" s="39"/>
      <c r="DE435" s="39"/>
      <c r="DF435" s="39"/>
      <c r="DG435" s="39"/>
      <c r="DH435" s="39"/>
      <c r="DI435" s="39"/>
      <c r="DJ435" s="39"/>
      <c r="DK435" s="39"/>
      <c r="DL435" s="39"/>
      <c r="DM435" s="39"/>
      <c r="DN435" s="39"/>
      <c r="DO435" s="39"/>
      <c r="DP435" s="39"/>
      <c r="DQ435" s="39"/>
    </row>
    <row r="436" spans="6:121">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c r="BZ436" s="39"/>
      <c r="CA436" s="39"/>
      <c r="CB436" s="39"/>
      <c r="CC436" s="39"/>
      <c r="CD436" s="39"/>
      <c r="CE436" s="39"/>
      <c r="CF436" s="39"/>
      <c r="CG436" s="39"/>
      <c r="CH436" s="39"/>
      <c r="CI436" s="39"/>
      <c r="CJ436" s="39"/>
      <c r="CK436" s="39"/>
      <c r="CL436" s="39"/>
      <c r="CM436" s="39"/>
      <c r="CN436" s="39"/>
      <c r="CO436" s="39"/>
      <c r="CP436" s="39"/>
      <c r="CQ436" s="39"/>
      <c r="CR436" s="39"/>
      <c r="CS436" s="39"/>
      <c r="CT436" s="39"/>
      <c r="CU436" s="39"/>
      <c r="CV436" s="39"/>
      <c r="CW436" s="39"/>
      <c r="CX436" s="39"/>
      <c r="CY436" s="39"/>
      <c r="CZ436" s="39"/>
      <c r="DA436" s="39"/>
      <c r="DB436" s="39"/>
      <c r="DC436" s="39"/>
      <c r="DD436" s="39"/>
      <c r="DE436" s="39"/>
      <c r="DF436" s="39"/>
      <c r="DG436" s="39"/>
      <c r="DH436" s="39"/>
      <c r="DI436" s="39"/>
      <c r="DJ436" s="39"/>
      <c r="DK436" s="39"/>
      <c r="DL436" s="39"/>
      <c r="DM436" s="39"/>
      <c r="DN436" s="39"/>
      <c r="DO436" s="39"/>
      <c r="DP436" s="39"/>
      <c r="DQ436" s="39"/>
    </row>
    <row r="437" spans="6:121">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c r="BY437" s="39"/>
      <c r="BZ437" s="39"/>
      <c r="CA437" s="39"/>
      <c r="CB437" s="39"/>
      <c r="CC437" s="39"/>
      <c r="CD437" s="39"/>
      <c r="CE437" s="39"/>
      <c r="CF437" s="39"/>
      <c r="CG437" s="39"/>
      <c r="CH437" s="39"/>
      <c r="CI437" s="39"/>
      <c r="CJ437" s="39"/>
      <c r="CK437" s="39"/>
      <c r="CL437" s="39"/>
      <c r="CM437" s="39"/>
      <c r="CN437" s="39"/>
      <c r="CO437" s="39"/>
      <c r="CP437" s="39"/>
      <c r="CQ437" s="39"/>
      <c r="CR437" s="39"/>
      <c r="CS437" s="39"/>
      <c r="CT437" s="39"/>
      <c r="CU437" s="39"/>
      <c r="CV437" s="39"/>
      <c r="CW437" s="39"/>
      <c r="CX437" s="39"/>
      <c r="CY437" s="39"/>
      <c r="CZ437" s="39"/>
      <c r="DA437" s="39"/>
      <c r="DB437" s="39"/>
      <c r="DC437" s="39"/>
      <c r="DD437" s="39"/>
      <c r="DE437" s="39"/>
      <c r="DF437" s="39"/>
      <c r="DG437" s="39"/>
      <c r="DH437" s="39"/>
      <c r="DI437" s="39"/>
      <c r="DJ437" s="39"/>
      <c r="DK437" s="39"/>
      <c r="DL437" s="39"/>
      <c r="DM437" s="39"/>
      <c r="DN437" s="39"/>
      <c r="DO437" s="39"/>
      <c r="DP437" s="39"/>
      <c r="DQ437" s="39"/>
    </row>
    <row r="438" spans="6:121">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c r="CJ438" s="39"/>
      <c r="CK438" s="39"/>
      <c r="CL438" s="39"/>
      <c r="CM438" s="39"/>
      <c r="CN438" s="39"/>
      <c r="CO438" s="39"/>
      <c r="CP438" s="39"/>
      <c r="CQ438" s="39"/>
      <c r="CR438" s="39"/>
      <c r="CS438" s="39"/>
      <c r="CT438" s="39"/>
      <c r="CU438" s="39"/>
      <c r="CV438" s="39"/>
      <c r="CW438" s="39"/>
      <c r="CX438" s="39"/>
      <c r="CY438" s="39"/>
      <c r="CZ438" s="39"/>
      <c r="DA438" s="39"/>
      <c r="DB438" s="39"/>
      <c r="DC438" s="39"/>
      <c r="DD438" s="39"/>
      <c r="DE438" s="39"/>
      <c r="DF438" s="39"/>
      <c r="DG438" s="39"/>
      <c r="DH438" s="39"/>
      <c r="DI438" s="39"/>
      <c r="DJ438" s="39"/>
      <c r="DK438" s="39"/>
      <c r="DL438" s="39"/>
      <c r="DM438" s="39"/>
      <c r="DN438" s="39"/>
      <c r="DO438" s="39"/>
      <c r="DP438" s="39"/>
      <c r="DQ438" s="39"/>
    </row>
    <row r="439" spans="6:121">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c r="CJ439" s="39"/>
      <c r="CK439" s="39"/>
      <c r="CL439" s="39"/>
      <c r="CM439" s="39"/>
      <c r="CN439" s="39"/>
      <c r="CO439" s="39"/>
      <c r="CP439" s="39"/>
      <c r="CQ439" s="39"/>
      <c r="CR439" s="39"/>
      <c r="CS439" s="39"/>
      <c r="CT439" s="39"/>
      <c r="CU439" s="39"/>
      <c r="CV439" s="39"/>
      <c r="CW439" s="39"/>
      <c r="CX439" s="39"/>
      <c r="CY439" s="39"/>
      <c r="CZ439" s="39"/>
      <c r="DA439" s="39"/>
      <c r="DB439" s="39"/>
      <c r="DC439" s="39"/>
      <c r="DD439" s="39"/>
      <c r="DE439" s="39"/>
      <c r="DF439" s="39"/>
      <c r="DG439" s="39"/>
      <c r="DH439" s="39"/>
      <c r="DI439" s="39"/>
      <c r="DJ439" s="39"/>
      <c r="DK439" s="39"/>
      <c r="DL439" s="39"/>
      <c r="DM439" s="39"/>
      <c r="DN439" s="39"/>
      <c r="DO439" s="39"/>
      <c r="DP439" s="39"/>
      <c r="DQ439" s="39"/>
    </row>
    <row r="440" spans="6:121">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c r="CJ440" s="39"/>
      <c r="CK440" s="39"/>
      <c r="CL440" s="39"/>
      <c r="CM440" s="39"/>
      <c r="CN440" s="39"/>
      <c r="CO440" s="39"/>
      <c r="CP440" s="39"/>
      <c r="CQ440" s="39"/>
      <c r="CR440" s="39"/>
      <c r="CS440" s="39"/>
      <c r="CT440" s="39"/>
      <c r="CU440" s="39"/>
      <c r="CV440" s="39"/>
      <c r="CW440" s="39"/>
      <c r="CX440" s="39"/>
      <c r="CY440" s="39"/>
      <c r="CZ440" s="39"/>
      <c r="DA440" s="39"/>
      <c r="DB440" s="39"/>
      <c r="DC440" s="39"/>
      <c r="DD440" s="39"/>
      <c r="DE440" s="39"/>
      <c r="DF440" s="39"/>
      <c r="DG440" s="39"/>
      <c r="DH440" s="39"/>
      <c r="DI440" s="39"/>
      <c r="DJ440" s="39"/>
      <c r="DK440" s="39"/>
      <c r="DL440" s="39"/>
      <c r="DM440" s="39"/>
      <c r="DN440" s="39"/>
      <c r="DO440" s="39"/>
      <c r="DP440" s="39"/>
      <c r="DQ440" s="39"/>
    </row>
    <row r="441" spans="6:121">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c r="CJ441" s="39"/>
      <c r="CK441" s="39"/>
      <c r="CL441" s="39"/>
      <c r="CM441" s="39"/>
      <c r="CN441" s="39"/>
      <c r="CO441" s="39"/>
      <c r="CP441" s="39"/>
      <c r="CQ441" s="39"/>
      <c r="CR441" s="39"/>
      <c r="CS441" s="39"/>
      <c r="CT441" s="39"/>
      <c r="CU441" s="39"/>
      <c r="CV441" s="39"/>
      <c r="CW441" s="39"/>
      <c r="CX441" s="39"/>
      <c r="CY441" s="39"/>
      <c r="CZ441" s="39"/>
      <c r="DA441" s="39"/>
      <c r="DB441" s="39"/>
      <c r="DC441" s="39"/>
      <c r="DD441" s="39"/>
      <c r="DE441" s="39"/>
      <c r="DF441" s="39"/>
      <c r="DG441" s="39"/>
      <c r="DH441" s="39"/>
      <c r="DI441" s="39"/>
      <c r="DJ441" s="39"/>
      <c r="DK441" s="39"/>
      <c r="DL441" s="39"/>
      <c r="DM441" s="39"/>
      <c r="DN441" s="39"/>
      <c r="DO441" s="39"/>
      <c r="DP441" s="39"/>
      <c r="DQ441" s="39"/>
    </row>
    <row r="442" spans="6:121">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c r="CJ442" s="39"/>
      <c r="CK442" s="39"/>
      <c r="CL442" s="39"/>
      <c r="CM442" s="39"/>
      <c r="CN442" s="39"/>
      <c r="CO442" s="39"/>
      <c r="CP442" s="39"/>
      <c r="CQ442" s="39"/>
      <c r="CR442" s="39"/>
      <c r="CS442" s="39"/>
      <c r="CT442" s="39"/>
      <c r="CU442" s="39"/>
      <c r="CV442" s="39"/>
      <c r="CW442" s="39"/>
      <c r="CX442" s="39"/>
      <c r="CY442" s="39"/>
      <c r="CZ442" s="39"/>
      <c r="DA442" s="39"/>
      <c r="DB442" s="39"/>
      <c r="DC442" s="39"/>
      <c r="DD442" s="39"/>
      <c r="DE442" s="39"/>
      <c r="DF442" s="39"/>
      <c r="DG442" s="39"/>
      <c r="DH442" s="39"/>
      <c r="DI442" s="39"/>
      <c r="DJ442" s="39"/>
      <c r="DK442" s="39"/>
      <c r="DL442" s="39"/>
      <c r="DM442" s="39"/>
      <c r="DN442" s="39"/>
      <c r="DO442" s="39"/>
      <c r="DP442" s="39"/>
      <c r="DQ442" s="39"/>
    </row>
    <row r="443" spans="6:121">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c r="CJ443" s="39"/>
      <c r="CK443" s="39"/>
      <c r="CL443" s="39"/>
      <c r="CM443" s="39"/>
      <c r="CN443" s="39"/>
      <c r="CO443" s="39"/>
      <c r="CP443" s="39"/>
      <c r="CQ443" s="39"/>
      <c r="CR443" s="39"/>
      <c r="CS443" s="39"/>
      <c r="CT443" s="39"/>
      <c r="CU443" s="39"/>
      <c r="CV443" s="39"/>
      <c r="CW443" s="39"/>
      <c r="CX443" s="39"/>
      <c r="CY443" s="39"/>
      <c r="CZ443" s="39"/>
      <c r="DA443" s="39"/>
      <c r="DB443" s="39"/>
      <c r="DC443" s="39"/>
      <c r="DD443" s="39"/>
      <c r="DE443" s="39"/>
      <c r="DF443" s="39"/>
      <c r="DG443" s="39"/>
      <c r="DH443" s="39"/>
      <c r="DI443" s="39"/>
      <c r="DJ443" s="39"/>
      <c r="DK443" s="39"/>
      <c r="DL443" s="39"/>
      <c r="DM443" s="39"/>
      <c r="DN443" s="39"/>
      <c r="DO443" s="39"/>
      <c r="DP443" s="39"/>
      <c r="DQ443" s="39"/>
    </row>
    <row r="444" spans="6:121">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c r="BW444" s="39"/>
      <c r="BX444" s="39"/>
      <c r="BY444" s="39"/>
      <c r="BZ444" s="39"/>
      <c r="CA444" s="39"/>
      <c r="CB444" s="39"/>
      <c r="CC444" s="39"/>
      <c r="CD444" s="39"/>
      <c r="CE444" s="39"/>
      <c r="CF444" s="39"/>
      <c r="CG444" s="39"/>
      <c r="CH444" s="39"/>
      <c r="CI444" s="39"/>
      <c r="CJ444" s="39"/>
      <c r="CK444" s="39"/>
      <c r="CL444" s="39"/>
      <c r="CM444" s="39"/>
      <c r="CN444" s="39"/>
      <c r="CO444" s="39"/>
      <c r="CP444" s="39"/>
      <c r="CQ444" s="39"/>
      <c r="CR444" s="39"/>
      <c r="CS444" s="39"/>
      <c r="CT444" s="39"/>
      <c r="CU444" s="39"/>
      <c r="CV444" s="39"/>
      <c r="CW444" s="39"/>
      <c r="CX444" s="39"/>
      <c r="CY444" s="39"/>
      <c r="CZ444" s="39"/>
      <c r="DA444" s="39"/>
      <c r="DB444" s="39"/>
      <c r="DC444" s="39"/>
      <c r="DD444" s="39"/>
      <c r="DE444" s="39"/>
      <c r="DF444" s="39"/>
      <c r="DG444" s="39"/>
      <c r="DH444" s="39"/>
      <c r="DI444" s="39"/>
      <c r="DJ444" s="39"/>
      <c r="DK444" s="39"/>
      <c r="DL444" s="39"/>
      <c r="DM444" s="39"/>
      <c r="DN444" s="39"/>
      <c r="DO444" s="39"/>
      <c r="DP444" s="39"/>
      <c r="DQ444" s="39"/>
    </row>
    <row r="445" spans="6:121">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c r="BW445" s="39"/>
      <c r="BX445" s="39"/>
      <c r="BY445" s="39"/>
      <c r="BZ445" s="39"/>
      <c r="CA445" s="39"/>
      <c r="CB445" s="39"/>
      <c r="CC445" s="39"/>
      <c r="CD445" s="39"/>
      <c r="CE445" s="39"/>
      <c r="CF445" s="39"/>
      <c r="CG445" s="39"/>
      <c r="CH445" s="39"/>
      <c r="CI445" s="39"/>
      <c r="CJ445" s="39"/>
      <c r="CK445" s="39"/>
      <c r="CL445" s="39"/>
      <c r="CM445" s="39"/>
      <c r="CN445" s="39"/>
      <c r="CO445" s="39"/>
      <c r="CP445" s="39"/>
      <c r="CQ445" s="39"/>
      <c r="CR445" s="39"/>
      <c r="CS445" s="39"/>
      <c r="CT445" s="39"/>
      <c r="CU445" s="39"/>
      <c r="CV445" s="39"/>
      <c r="CW445" s="39"/>
      <c r="CX445" s="39"/>
      <c r="CY445" s="39"/>
      <c r="CZ445" s="39"/>
      <c r="DA445" s="39"/>
      <c r="DB445" s="39"/>
      <c r="DC445" s="39"/>
      <c r="DD445" s="39"/>
      <c r="DE445" s="39"/>
      <c r="DF445" s="39"/>
      <c r="DG445" s="39"/>
      <c r="DH445" s="39"/>
      <c r="DI445" s="39"/>
      <c r="DJ445" s="39"/>
      <c r="DK445" s="39"/>
      <c r="DL445" s="39"/>
      <c r="DM445" s="39"/>
      <c r="DN445" s="39"/>
      <c r="DO445" s="39"/>
      <c r="DP445" s="39"/>
      <c r="DQ445" s="39"/>
    </row>
    <row r="446" spans="6:121">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c r="BW446" s="39"/>
      <c r="BX446" s="39"/>
      <c r="BY446" s="39"/>
      <c r="BZ446" s="39"/>
      <c r="CA446" s="39"/>
      <c r="CB446" s="39"/>
      <c r="CC446" s="39"/>
      <c r="CD446" s="39"/>
      <c r="CE446" s="39"/>
      <c r="CF446" s="39"/>
      <c r="CG446" s="39"/>
      <c r="CH446" s="39"/>
      <c r="CI446" s="39"/>
      <c r="CJ446" s="39"/>
      <c r="CK446" s="39"/>
      <c r="CL446" s="39"/>
      <c r="CM446" s="39"/>
      <c r="CN446" s="39"/>
      <c r="CO446" s="39"/>
      <c r="CP446" s="39"/>
      <c r="CQ446" s="39"/>
      <c r="CR446" s="39"/>
      <c r="CS446" s="39"/>
      <c r="CT446" s="39"/>
      <c r="CU446" s="39"/>
      <c r="CV446" s="39"/>
      <c r="CW446" s="39"/>
      <c r="CX446" s="39"/>
      <c r="CY446" s="39"/>
      <c r="CZ446" s="39"/>
      <c r="DA446" s="39"/>
      <c r="DB446" s="39"/>
      <c r="DC446" s="39"/>
      <c r="DD446" s="39"/>
      <c r="DE446" s="39"/>
      <c r="DF446" s="39"/>
      <c r="DG446" s="39"/>
      <c r="DH446" s="39"/>
      <c r="DI446" s="39"/>
      <c r="DJ446" s="39"/>
      <c r="DK446" s="39"/>
      <c r="DL446" s="39"/>
      <c r="DM446" s="39"/>
      <c r="DN446" s="39"/>
      <c r="DO446" s="39"/>
      <c r="DP446" s="39"/>
      <c r="DQ446" s="39"/>
    </row>
    <row r="447" spans="6:121">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c r="BW447" s="39"/>
      <c r="BX447" s="39"/>
      <c r="BY447" s="39"/>
      <c r="BZ447" s="39"/>
      <c r="CA447" s="39"/>
      <c r="CB447" s="39"/>
      <c r="CC447" s="39"/>
      <c r="CD447" s="39"/>
      <c r="CE447" s="39"/>
      <c r="CF447" s="39"/>
      <c r="CG447" s="39"/>
      <c r="CH447" s="39"/>
      <c r="CI447" s="39"/>
      <c r="CJ447" s="39"/>
      <c r="CK447" s="39"/>
      <c r="CL447" s="39"/>
      <c r="CM447" s="39"/>
      <c r="CN447" s="39"/>
      <c r="CO447" s="39"/>
      <c r="CP447" s="39"/>
      <c r="CQ447" s="39"/>
      <c r="CR447" s="39"/>
      <c r="CS447" s="39"/>
      <c r="CT447" s="39"/>
      <c r="CU447" s="39"/>
      <c r="CV447" s="39"/>
      <c r="CW447" s="39"/>
      <c r="CX447" s="39"/>
      <c r="CY447" s="39"/>
      <c r="CZ447" s="39"/>
      <c r="DA447" s="39"/>
      <c r="DB447" s="39"/>
      <c r="DC447" s="39"/>
      <c r="DD447" s="39"/>
      <c r="DE447" s="39"/>
      <c r="DF447" s="39"/>
      <c r="DG447" s="39"/>
      <c r="DH447" s="39"/>
      <c r="DI447" s="39"/>
      <c r="DJ447" s="39"/>
      <c r="DK447" s="39"/>
      <c r="DL447" s="39"/>
      <c r="DM447" s="39"/>
      <c r="DN447" s="39"/>
      <c r="DO447" s="39"/>
      <c r="DP447" s="39"/>
      <c r="DQ447" s="39"/>
    </row>
    <row r="448" spans="6:121">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c r="BW448" s="39"/>
      <c r="BX448" s="39"/>
      <c r="BY448" s="39"/>
      <c r="BZ448" s="39"/>
      <c r="CA448" s="39"/>
      <c r="CB448" s="39"/>
      <c r="CC448" s="39"/>
      <c r="CD448" s="39"/>
      <c r="CE448" s="39"/>
      <c r="CF448" s="39"/>
      <c r="CG448" s="39"/>
      <c r="CH448" s="39"/>
      <c r="CI448" s="39"/>
      <c r="CJ448" s="39"/>
      <c r="CK448" s="39"/>
      <c r="CL448" s="39"/>
      <c r="CM448" s="39"/>
      <c r="CN448" s="39"/>
      <c r="CO448" s="39"/>
      <c r="CP448" s="39"/>
      <c r="CQ448" s="39"/>
      <c r="CR448" s="39"/>
      <c r="CS448" s="39"/>
      <c r="CT448" s="39"/>
      <c r="CU448" s="39"/>
      <c r="CV448" s="39"/>
      <c r="CW448" s="39"/>
      <c r="CX448" s="39"/>
      <c r="CY448" s="39"/>
      <c r="CZ448" s="39"/>
      <c r="DA448" s="39"/>
      <c r="DB448" s="39"/>
      <c r="DC448" s="39"/>
      <c r="DD448" s="39"/>
      <c r="DE448" s="39"/>
      <c r="DF448" s="39"/>
      <c r="DG448" s="39"/>
      <c r="DH448" s="39"/>
      <c r="DI448" s="39"/>
      <c r="DJ448" s="39"/>
      <c r="DK448" s="39"/>
      <c r="DL448" s="39"/>
      <c r="DM448" s="39"/>
      <c r="DN448" s="39"/>
      <c r="DO448" s="39"/>
      <c r="DP448" s="39"/>
      <c r="DQ448" s="39"/>
    </row>
  </sheetData>
  <pageMargins left="0.7" right="0.7" top="0.75" bottom="0.75" header="0.3" footer="0.3"/>
  <pageSetup orientation="portrait" verticalDpi="1200" r:id="rId3"/>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CT394"/>
  <sheetViews>
    <sheetView workbookViewId="0"/>
  </sheetViews>
  <sheetFormatPr defaultRowHeight="15"/>
  <cols>
    <col min="1" max="1" width="33.42578125" customWidth="1"/>
    <col min="2" max="2" width="9.28515625" customWidth="1"/>
    <col min="3" max="3" width="9.5703125" customWidth="1"/>
    <col min="4" max="4" width="14" customWidth="1"/>
    <col min="5" max="5" width="12.8554687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32" t="s">
        <v>113</v>
      </c>
      <c r="C11" s="32" t="s">
        <v>0</v>
      </c>
    </row>
    <row r="12" spans="1:98">
      <c r="A12" s="32" t="s">
        <v>91</v>
      </c>
      <c r="B12" s="32" t="s">
        <v>67</v>
      </c>
      <c r="C12" s="49" t="s">
        <v>157</v>
      </c>
      <c r="D12" s="49" t="s">
        <v>158</v>
      </c>
      <c r="E12" s="49" t="s">
        <v>159</v>
      </c>
    </row>
    <row r="13" spans="1:98">
      <c r="A13" s="106">
        <v>2016</v>
      </c>
      <c r="C13" s="49"/>
      <c r="D13" s="49"/>
      <c r="E13" s="49"/>
    </row>
    <row r="14" spans="1:98">
      <c r="B14" s="106" t="s">
        <v>3</v>
      </c>
      <c r="C14" s="49">
        <v>0.94210000000000005</v>
      </c>
      <c r="D14" s="49">
        <v>0.98980000000000001</v>
      </c>
      <c r="E14" s="49">
        <v>0.95299999999999996</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row>
    <row r="15" spans="1:98">
      <c r="B15" s="106" t="s">
        <v>62</v>
      </c>
      <c r="C15" s="49">
        <v>0.9456</v>
      </c>
      <c r="D15" s="49">
        <v>0.99209999999999998</v>
      </c>
      <c r="E15" s="49">
        <v>0.93259999999999998</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row>
    <row r="16" spans="1:98">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row>
    <row r="17" spans="62:98">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row>
    <row r="18" spans="62:98">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row>
    <row r="19" spans="62:98">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row>
    <row r="20" spans="62:98">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row>
    <row r="21" spans="62:98">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row>
    <row r="22" spans="62:98">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row>
    <row r="23" spans="62:98">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row>
    <row r="24" spans="62:98">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row>
    <row r="25" spans="62:98">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row>
    <row r="26" spans="62:98">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row>
    <row r="27" spans="62:98">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row>
    <row r="28" spans="62:98">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row>
    <row r="29" spans="62:98">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row>
    <row r="30" spans="62:98">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row>
    <row r="31" spans="62:98">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row>
    <row r="32" spans="62:98">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row>
    <row r="33" spans="1:98">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row>
    <row r="34" spans="1:98">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row>
    <row r="35" spans="1:98">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row>
    <row r="36" spans="1:98">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row>
    <row r="37" spans="1:98">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row>
    <row r="38" spans="1:98">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row>
    <row r="39" spans="1:98">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row>
    <row r="40" spans="1:98">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row>
    <row r="41" spans="1:98">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row>
    <row r="42" spans="1:98">
      <c r="A42" t="str">
        <f>"Percent of Expedited Service Benefits Issued in 1-3 Days (Monthly %), "&amp;A48</f>
        <v>Percent of Expedited Service Benefits Issued in 1-3 Days (Monthly %), 2018</v>
      </c>
      <c r="B42" s="39"/>
      <c r="C42" s="39"/>
      <c r="D42" s="39"/>
      <c r="E42" s="39"/>
      <c r="F42" s="39" t="str">
        <f>IF(F43=0,""," - "&amp;F43)</f>
        <v/>
      </c>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row>
    <row r="43" spans="1:98">
      <c r="A43" t="str">
        <f>A42&amp;F42</f>
        <v>Percent of Expedited Service Benefits Issued in 1-3 Days (Monthly %), 2018</v>
      </c>
      <c r="B43" s="39"/>
      <c r="C43" s="39"/>
      <c r="D43" s="39"/>
      <c r="E43" s="39"/>
      <c r="F43" s="34">
        <f>MAX(A49:A149)</f>
        <v>0</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row>
    <row r="44" spans="1:98">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row>
    <row r="45" spans="1:98">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row>
    <row r="46" spans="1:98">
      <c r="A46" s="32" t="s">
        <v>114</v>
      </c>
      <c r="C46" s="32" t="s">
        <v>0</v>
      </c>
    </row>
    <row r="47" spans="1:98">
      <c r="A47" s="32" t="s">
        <v>93</v>
      </c>
      <c r="B47" s="32" t="s">
        <v>1</v>
      </c>
      <c r="C47" s="106" t="s">
        <v>185</v>
      </c>
    </row>
    <row r="48" spans="1:98">
      <c r="A48" s="106">
        <v>2018</v>
      </c>
      <c r="C48" s="46"/>
    </row>
    <row r="49" spans="2:3">
      <c r="B49" s="106" t="s">
        <v>3</v>
      </c>
      <c r="C49" s="39">
        <v>1</v>
      </c>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3: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3: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3: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3: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3: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34" spans="3:61">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row>
    <row r="135" spans="3:61">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row>
    <row r="136" spans="3:61">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row>
    <row r="137" spans="3:61">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row>
    <row r="138" spans="3:61">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row>
    <row r="139" spans="3:61">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row>
    <row r="140" spans="3:61">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row>
    <row r="141" spans="3:61">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row>
    <row r="142" spans="3:61">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row>
    <row r="143" spans="3:61">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row>
    <row r="144" spans="3:61">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row>
    <row r="145" spans="3:61">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row>
    <row r="146" spans="3:61">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row>
    <row r="147" spans="3:61">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row>
    <row r="148" spans="3:61">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row>
    <row r="149" spans="3:61">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row>
    <row r="150" spans="3:61">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row>
    <row r="151" spans="3:61">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row>
    <row r="152" spans="3:61">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row>
    <row r="153" spans="3:61">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row>
    <row r="154" spans="3:61">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row>
    <row r="155" spans="3:61">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row>
    <row r="156" spans="3:61">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row>
    <row r="157" spans="3:61">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row>
    <row r="158" spans="3:61">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row>
    <row r="159" spans="3:61">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row>
    <row r="160" spans="3:61">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row>
    <row r="161" spans="3:61">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row>
    <row r="162" spans="3:61">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row>
    <row r="163" spans="3:61">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row>
    <row r="164" spans="3:61">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row>
    <row r="165" spans="3:61">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row>
    <row r="166" spans="3:61">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row>
    <row r="167" spans="3:61">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row>
    <row r="168" spans="3:61">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row>
    <row r="169" spans="3:61">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row>
    <row r="170" spans="3:61">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row>
    <row r="171" spans="3:61">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row>
    <row r="172" spans="3:61">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row r="247" spans="3:61">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row>
    <row r="248" spans="3:61">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row>
    <row r="249" spans="3:61">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row>
    <row r="250" spans="3:61">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row>
    <row r="251" spans="3:61">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row>
    <row r="252" spans="3:61">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row>
    <row r="253" spans="3:61">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row>
    <row r="254" spans="3:61">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row>
    <row r="255" spans="3:61">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row>
    <row r="256" spans="3:61">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row>
    <row r="257" spans="3:61">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row>
    <row r="258" spans="3:61">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row>
    <row r="259" spans="3:61">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row>
    <row r="260" spans="3:61">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row>
    <row r="261" spans="3:61">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row>
    <row r="262" spans="3:61">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row>
    <row r="263" spans="3:61">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row>
    <row r="264" spans="3:61">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row>
    <row r="265" spans="3:61">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row>
    <row r="266" spans="3:61">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row>
    <row r="267" spans="3:61">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row>
    <row r="268" spans="3:61">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row>
    <row r="269" spans="3:61">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row>
    <row r="270" spans="3:61">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row>
    <row r="271" spans="3:61">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row>
    <row r="272" spans="3:61">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row>
    <row r="273" spans="3:61">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row>
    <row r="274" spans="3:61">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row>
    <row r="275" spans="3:61">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row>
    <row r="276" spans="3:61">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row>
    <row r="277" spans="3:61">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row>
    <row r="278" spans="3:61">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row>
    <row r="279" spans="3:61">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row>
    <row r="280" spans="3:61">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row>
    <row r="281" spans="3:61">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row>
    <row r="282" spans="3:61">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row>
    <row r="283" spans="3:61">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row>
    <row r="284" spans="3:61">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row>
    <row r="285" spans="3:61">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row>
    <row r="286" spans="3:61">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row>
    <row r="287" spans="3:61">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row>
    <row r="288" spans="3:61">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row>
    <row r="289" spans="3:6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row>
    <row r="290" spans="3:6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row>
    <row r="291" spans="3:6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row>
    <row r="292" spans="3:6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row>
    <row r="293" spans="3:6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row>
    <row r="294" spans="3:6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row>
    <row r="295" spans="3:6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row>
    <row r="296" spans="3:6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row>
    <row r="297" spans="3:6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row>
    <row r="298" spans="3:6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row>
    <row r="299" spans="3:6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row>
    <row r="300" spans="3:61">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row>
    <row r="301" spans="3:61">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row>
    <row r="302" spans="3:61">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row>
    <row r="303" spans="3:61">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row>
    <row r="304" spans="3:61">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row>
    <row r="305" spans="3:61">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row>
    <row r="306" spans="3:61">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row>
    <row r="307" spans="3:61">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row>
    <row r="308" spans="3:61">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row>
    <row r="309" spans="3:61">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row>
    <row r="310" spans="3:61">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row>
    <row r="311" spans="3:61">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row>
    <row r="312" spans="3:61">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row>
    <row r="313" spans="3:61">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row>
    <row r="314" spans="3:61">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row>
    <row r="315" spans="3:61">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row>
    <row r="316" spans="3:61">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row>
    <row r="317" spans="3:61">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row>
    <row r="318" spans="3:61">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row>
    <row r="319" spans="3:61">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row>
    <row r="320" spans="3:61">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row>
    <row r="321" spans="3:61">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row>
    <row r="322" spans="3:61">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row>
    <row r="323" spans="3:61">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row>
    <row r="324" spans="3:61">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row>
    <row r="325" spans="3:61">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row>
    <row r="326" spans="3:61">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row>
    <row r="327" spans="3:61">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row>
    <row r="328" spans="3:61">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row>
    <row r="329" spans="3:61">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row>
    <row r="330" spans="3:61">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row>
    <row r="331" spans="3:61">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row>
    <row r="332" spans="3:61">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row>
    <row r="333" spans="3:61">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row>
    <row r="334" spans="3:61">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row>
    <row r="335" spans="3:61">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row>
    <row r="336" spans="3:61">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row>
    <row r="337" spans="3:61">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row>
    <row r="338" spans="3:61">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row>
    <row r="339" spans="3:61">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row>
    <row r="340" spans="3:61">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row>
    <row r="341" spans="3:61">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row>
    <row r="342" spans="3:61">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row>
    <row r="343" spans="3:61">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row>
    <row r="344" spans="3:61">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row>
    <row r="345" spans="3:61">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row>
    <row r="346" spans="3:61">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row>
    <row r="347" spans="3:61">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row>
    <row r="348" spans="3:61">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row>
    <row r="349" spans="3:61">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row>
    <row r="350" spans="3:61">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row>
    <row r="351" spans="3:61">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row>
    <row r="352" spans="3:61">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row>
    <row r="353" spans="3:61">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row>
    <row r="354" spans="3:61">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row>
    <row r="355" spans="3:61">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row>
    <row r="356" spans="3:61">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row>
    <row r="357" spans="3:61">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row>
    <row r="358" spans="3:61">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row>
    <row r="359" spans="3:61">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row>
    <row r="360" spans="3:61">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row>
    <row r="361" spans="3:61">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row>
    <row r="362" spans="3:61">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row>
    <row r="363" spans="3:61">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row>
    <row r="364" spans="3:61">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row>
    <row r="365" spans="3:61">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row>
    <row r="366" spans="3:61">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row>
    <row r="367" spans="3:61">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row>
    <row r="368" spans="3:61">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row>
    <row r="369" spans="3:61">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row>
    <row r="370" spans="3:61">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row>
    <row r="371" spans="3:61">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row>
    <row r="372" spans="3:61">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row>
    <row r="373" spans="3:61">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row>
    <row r="374" spans="3:61">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row>
    <row r="375" spans="3:61">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row>
    <row r="376" spans="3:61">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row>
    <row r="377" spans="3:61">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row>
    <row r="378" spans="3:61">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row>
    <row r="379" spans="3:61">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row>
    <row r="380" spans="3:61">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row>
    <row r="381" spans="3:61">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row>
    <row r="382" spans="3:61">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row>
    <row r="383" spans="3:61">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row>
    <row r="384" spans="3:61">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row>
    <row r="385" spans="3:61">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row>
    <row r="386" spans="3:61">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row>
    <row r="387" spans="3:61">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row>
    <row r="388" spans="3:61">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row>
    <row r="389" spans="3:61">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row>
    <row r="390" spans="3:61">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row>
    <row r="391" spans="3:6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row>
    <row r="392" spans="3:6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row>
    <row r="393" spans="3:6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row>
    <row r="394" spans="3:6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row>
  </sheetData>
  <pageMargins left="0.7" right="0.7" top="0.75" bottom="0.75" header="0.3" footer="0.3"/>
  <pageSetup orientation="portrait" verticalDpi="0" r:id="rId3"/>
  <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7:BJ165"/>
  <sheetViews>
    <sheetView topLeftCell="A43" workbookViewId="0">
      <selection activeCell="B50" sqref="B50"/>
    </sheetView>
  </sheetViews>
  <sheetFormatPr defaultRowHeight="15"/>
  <cols>
    <col min="1" max="1" width="25.85546875" customWidth="1"/>
    <col min="2" max="2" width="16.28515625" customWidth="1"/>
    <col min="3" max="3" width="14" customWidth="1"/>
    <col min="4" max="4" width="12.85546875" customWidth="1"/>
    <col min="5" max="5" width="10.42578125" customWidth="1"/>
    <col min="6" max="6" width="14" customWidth="1"/>
    <col min="7" max="7" width="11.85546875" customWidth="1"/>
    <col min="8" max="8" width="9.42578125" customWidth="1"/>
    <col min="9" max="9" width="8.85546875" customWidth="1"/>
    <col min="10" max="10" width="12.28515625" customWidth="1"/>
    <col min="11" max="11" width="10.85546875" customWidth="1"/>
    <col min="12" max="12" width="7.28515625" customWidth="1"/>
    <col min="13" max="13" width="7.5703125" customWidth="1"/>
    <col min="14" max="14" width="8.140625" customWidth="1"/>
    <col min="15" max="15" width="7.42578125" customWidth="1"/>
    <col min="16" max="16" width="9.28515625" customWidth="1"/>
    <col min="17" max="17" width="14" customWidth="1"/>
    <col min="18" max="18" width="10.28515625" customWidth="1"/>
    <col min="19" max="19" width="8.7109375" customWidth="1"/>
    <col min="20" max="20" width="11.7109375" customWidth="1"/>
    <col min="21" max="21" width="13.7109375" customWidth="1"/>
    <col min="22" max="22" width="10.28515625" customWidth="1"/>
    <col min="23" max="23" width="9.5703125" customWidth="1"/>
    <col min="24" max="24" width="8.7109375" customWidth="1"/>
    <col min="25" max="25" width="12.28515625" customWidth="1"/>
    <col min="26" max="26" width="8" customWidth="1"/>
    <col min="27" max="27" width="10.140625" customWidth="1"/>
    <col min="28" max="28" width="9.85546875" customWidth="1"/>
    <col min="29" max="29" width="8.85546875" customWidth="1"/>
    <col min="30" max="30" width="9.85546875" customWidth="1"/>
    <col min="31" max="31" width="11.7109375" customWidth="1"/>
    <col min="32" max="32" width="14" customWidth="1"/>
    <col min="33" max="33" width="12.85546875" customWidth="1"/>
    <col min="34" max="34" width="17" customWidth="1"/>
    <col min="35" max="35" width="12.140625" customWidth="1"/>
    <col min="36" max="36" width="15.28515625" customWidth="1"/>
    <col min="37" max="37" width="14" customWidth="1"/>
    <col min="38" max="38" width="17.42578125" customWidth="1"/>
    <col min="39" max="39" width="12.85546875" customWidth="1"/>
    <col min="40" max="40" width="15.5703125" customWidth="1"/>
    <col min="41" max="41" width="13.28515625" customWidth="1"/>
    <col min="42" max="42" width="12.5703125" customWidth="1"/>
    <col min="43" max="43" width="9.140625" customWidth="1"/>
    <col min="44" max="44" width="8.5703125" customWidth="1"/>
    <col min="45" max="45" width="10.7109375" customWidth="1"/>
    <col min="46" max="46" width="9.42578125" customWidth="1"/>
    <col min="47" max="47" width="10.5703125" customWidth="1"/>
    <col min="48" max="48" width="12.28515625" customWidth="1"/>
    <col min="49" max="49" width="8.85546875" customWidth="1"/>
    <col min="50" max="50" width="10.42578125" customWidth="1"/>
    <col min="51" max="51" width="9.140625" customWidth="1"/>
    <col min="52" max="52" width="9" customWidth="1"/>
    <col min="53" max="53" width="12.42578125" customWidth="1"/>
    <col min="54" max="54" width="10.5703125" customWidth="1"/>
    <col min="55" max="55" width="7.42578125" customWidth="1"/>
    <col min="56" max="56" width="7.85546875"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2016</v>
      </c>
      <c r="F7" t="str">
        <f>IF(F8=0,""," - "&amp;F8)</f>
        <v/>
      </c>
    </row>
    <row r="8" spans="1:61">
      <c r="A8" t="str">
        <f>A7&amp;F7</f>
        <v>CalFresh Persons Calendar Year Average (PRI numerator), 2016</v>
      </c>
      <c r="F8">
        <f>MAX(A14:A23)</f>
        <v>0</v>
      </c>
    </row>
    <row r="11" spans="1:61">
      <c r="A11" s="32" t="s">
        <v>108</v>
      </c>
      <c r="B11" s="32" t="s">
        <v>88</v>
      </c>
    </row>
    <row r="12" spans="1:61">
      <c r="A12" s="32" t="s">
        <v>87</v>
      </c>
      <c r="B12" s="106" t="s">
        <v>157</v>
      </c>
      <c r="C12" s="106" t="s">
        <v>158</v>
      </c>
      <c r="D12" s="106" t="s">
        <v>159</v>
      </c>
    </row>
    <row r="13" spans="1:61">
      <c r="A13" s="33">
        <v>2016</v>
      </c>
      <c r="B13" s="107">
        <v>287642.75</v>
      </c>
      <c r="C13" s="107">
        <v>214057.33333333334</v>
      </c>
      <c r="D13" s="107">
        <v>5619.833333333333</v>
      </c>
      <c r="BI13" s="34"/>
    </row>
    <row r="14" spans="1:61">
      <c r="BI14" s="34"/>
    </row>
    <row r="15" spans="1:61">
      <c r="BI15" s="34"/>
    </row>
    <row r="16" spans="1:61">
      <c r="BI16" s="34"/>
    </row>
    <row r="17" spans="2:61">
      <c r="BI17" s="34"/>
    </row>
    <row r="18" spans="2:61">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row>
    <row r="19" spans="2:61">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row>
    <row r="20" spans="2:61">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row>
    <row r="21" spans="2:61">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row>
    <row r="22" spans="2:61">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row>
    <row r="23" spans="2:61">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row>
    <row r="40" spans="1:61">
      <c r="A40" t="str">
        <f>"Estimated CalFresh Eligibles, Calendar Year (PRI adjusted denominator), "&amp;A46</f>
        <v>Estimated CalFresh Eligibles, Calendar Year (PRI adjusted denominator), 2016</v>
      </c>
      <c r="F40" s="13" t="str">
        <f>IF(F41=0,""," - "&amp;F41)</f>
        <v/>
      </c>
    </row>
    <row r="41" spans="1:61">
      <c r="A41" t="str">
        <f>A40&amp;F40</f>
        <v>Estimated CalFresh Eligibles, Calendar Year (PRI adjusted denominator), 2016</v>
      </c>
      <c r="F41" s="13">
        <f>MAX(A47:A57)</f>
        <v>0</v>
      </c>
    </row>
    <row r="44" spans="1:61">
      <c r="A44" s="32" t="s">
        <v>249</v>
      </c>
      <c r="B44" s="32" t="s">
        <v>88</v>
      </c>
    </row>
    <row r="45" spans="1:61">
      <c r="A45" s="32" t="s">
        <v>87</v>
      </c>
      <c r="B45" s="106" t="s">
        <v>157</v>
      </c>
      <c r="C45" s="106" t="s">
        <v>158</v>
      </c>
      <c r="D45" s="106" t="s">
        <v>159</v>
      </c>
    </row>
    <row r="46" spans="1:61">
      <c r="A46" s="33">
        <v>2016</v>
      </c>
      <c r="B46" s="107">
        <v>421674.33782000002</v>
      </c>
      <c r="C46" s="107">
        <v>270638.75339999999</v>
      </c>
      <c r="D46" s="107">
        <v>7743.2246999999998</v>
      </c>
      <c r="BI46" s="34"/>
    </row>
    <row r="47" spans="1:61">
      <c r="BI47" s="34"/>
    </row>
    <row r="48" spans="1:61">
      <c r="BI48" s="34"/>
    </row>
    <row r="49" spans="2:61">
      <c r="BI49" s="34"/>
    </row>
    <row r="50" spans="2:61">
      <c r="BI50" s="34"/>
    </row>
    <row r="51" spans="2:61">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row>
    <row r="52" spans="2:61">
      <c r="B52" s="34"/>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row>
    <row r="53" spans="2:61">
      <c r="B53" s="34"/>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row>
    <row r="54" spans="2:61">
      <c r="B54" s="34"/>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row>
    <row r="55" spans="2:61">
      <c r="B55" s="34"/>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row>
    <row r="56" spans="2:61">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row>
    <row r="57" spans="2:61">
      <c r="B57" s="34"/>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row>
    <row r="58" spans="2:61">
      <c r="B58" s="34"/>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row>
    <row r="59" spans="2:61">
      <c r="B59" s="34"/>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row>
    <row r="60" spans="2:61">
      <c r="B60" s="34"/>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row>
    <row r="61" spans="2:61">
      <c r="B61" s="34"/>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row>
    <row r="62" spans="2:61">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row>
    <row r="63" spans="2:61">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row>
    <row r="64" spans="2:61">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row>
    <row r="65" spans="1:61">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row>
    <row r="66" spans="1:61">
      <c r="B66" s="34"/>
      <c r="C66" s="34"/>
      <c r="D66" s="34"/>
      <c r="E66" s="34"/>
      <c r="F66" s="34"/>
      <c r="G66" s="34"/>
      <c r="H66" s="34"/>
      <c r="I66" s="34"/>
    </row>
    <row r="67" spans="1:61">
      <c r="B67" s="34"/>
      <c r="C67" s="34"/>
      <c r="D67" s="34"/>
      <c r="E67" s="34"/>
      <c r="F67" s="34"/>
      <c r="G67" s="34"/>
      <c r="H67" s="34"/>
      <c r="I67" s="34"/>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32" t="s">
        <v>201</v>
      </c>
      <c r="B71" s="32" t="s">
        <v>88</v>
      </c>
    </row>
    <row r="72" spans="1:61">
      <c r="A72" s="32" t="s">
        <v>87</v>
      </c>
      <c r="B72" s="106" t="s">
        <v>145</v>
      </c>
      <c r="C72" s="106" t="s">
        <v>151</v>
      </c>
      <c r="D72" s="106" t="s">
        <v>152</v>
      </c>
    </row>
    <row r="73" spans="1:61">
      <c r="A73" s="33">
        <v>2017</v>
      </c>
      <c r="B73" s="107">
        <v>5609</v>
      </c>
      <c r="C73" s="107">
        <v>38798</v>
      </c>
      <c r="D73" s="107">
        <v>4556</v>
      </c>
    </row>
    <row r="78" spans="1:61">
      <c r="B78" s="34"/>
      <c r="C78" s="34"/>
      <c r="D78" s="34"/>
      <c r="E78" s="34"/>
      <c r="F78" s="34"/>
      <c r="G78" s="34"/>
      <c r="H78" s="34"/>
      <c r="I78" s="34"/>
    </row>
    <row r="79" spans="1:61">
      <c r="B79" s="34"/>
      <c r="C79" s="34"/>
      <c r="D79" s="34"/>
      <c r="E79" s="34"/>
      <c r="F79" s="34"/>
      <c r="G79" s="34"/>
      <c r="H79" s="34"/>
      <c r="I79" s="34"/>
    </row>
    <row r="80" spans="1:61">
      <c r="B80" s="34"/>
      <c r="C80" s="34"/>
      <c r="D80" s="34"/>
      <c r="E80" s="34"/>
      <c r="F80" s="34"/>
      <c r="G80" s="34"/>
      <c r="H80" s="34"/>
      <c r="I80" s="34"/>
    </row>
    <row r="81" spans="1:9">
      <c r="B81" s="34"/>
      <c r="C81" s="34"/>
      <c r="D81" s="34"/>
      <c r="E81" s="34"/>
      <c r="F81" s="34"/>
      <c r="G81" s="34"/>
      <c r="H81" s="34"/>
      <c r="I81" s="34"/>
    </row>
    <row r="82" spans="1:9">
      <c r="B82" s="34"/>
      <c r="C82" s="34"/>
      <c r="D82" s="34"/>
      <c r="E82" s="34"/>
      <c r="F82" s="34"/>
      <c r="G82" s="34"/>
      <c r="H82" s="34"/>
      <c r="I82" s="34"/>
    </row>
    <row r="83" spans="1:9">
      <c r="B83" s="34"/>
      <c r="C83" s="34"/>
      <c r="D83" s="34"/>
      <c r="E83" s="34"/>
      <c r="F83" s="34"/>
      <c r="G83" s="34"/>
      <c r="H83" s="34"/>
      <c r="I83" s="34"/>
    </row>
    <row r="84" spans="1:9">
      <c r="B84" s="34"/>
      <c r="C84" s="34"/>
      <c r="D84" s="34"/>
      <c r="E84" s="34"/>
      <c r="F84" s="34"/>
      <c r="G84" s="34"/>
      <c r="H84" s="34"/>
      <c r="I84" s="34"/>
    </row>
    <row r="85" spans="1:9">
      <c r="B85" s="34"/>
      <c r="C85" s="34"/>
      <c r="D85" s="34"/>
      <c r="E85" s="34"/>
      <c r="F85" s="34"/>
      <c r="G85" s="34"/>
      <c r="H85" s="34"/>
      <c r="I85" s="34"/>
    </row>
    <row r="86" spans="1:9">
      <c r="B86" s="34"/>
      <c r="C86" s="34"/>
      <c r="D86" s="34"/>
      <c r="E86" s="34"/>
      <c r="F86" s="34"/>
      <c r="G86" s="34"/>
      <c r="H86" s="34"/>
      <c r="I86" s="34"/>
    </row>
    <row r="87" spans="1:9">
      <c r="B87" s="34"/>
      <c r="C87" s="34"/>
      <c r="D87" s="34"/>
      <c r="E87" s="34"/>
      <c r="F87" s="34"/>
      <c r="G87" s="34"/>
      <c r="H87" s="34"/>
      <c r="I87" s="34"/>
    </row>
    <row r="88" spans="1:9">
      <c r="B88" s="34"/>
      <c r="C88" s="34"/>
      <c r="D88" s="34"/>
      <c r="E88" s="34"/>
      <c r="F88" s="34"/>
      <c r="G88" s="34"/>
      <c r="H88" s="34"/>
      <c r="I88" s="34"/>
    </row>
    <row r="89" spans="1:9">
      <c r="B89" s="34"/>
      <c r="C89" s="34"/>
      <c r="D89" s="34"/>
      <c r="E89" s="34"/>
      <c r="F89" s="34"/>
      <c r="G89" s="34"/>
      <c r="H89" s="34"/>
      <c r="I89" s="34"/>
    </row>
    <row r="90" spans="1:9">
      <c r="B90" s="34"/>
      <c r="C90" s="34"/>
      <c r="D90" s="34"/>
      <c r="E90" s="34"/>
      <c r="F90" s="34"/>
      <c r="G90" s="34"/>
      <c r="H90" s="34"/>
      <c r="I90" s="34"/>
    </row>
    <row r="95" spans="1:9">
      <c r="A95" t="str">
        <f>"CalFresh Child-Only Households, "&amp;A101</f>
        <v>CalFresh Child-Only Households, 2017</v>
      </c>
      <c r="F95" t="str">
        <f>IF(F96=0,""," - "&amp;F96)</f>
        <v/>
      </c>
    </row>
    <row r="96" spans="1:9">
      <c r="A96" t="str">
        <f>A95&amp;F95</f>
        <v>CalFresh Child-Only Households, 2017</v>
      </c>
      <c r="F96">
        <f>MAX(A102:A112)</f>
        <v>0</v>
      </c>
    </row>
    <row r="99" spans="1:62">
      <c r="A99" s="32" t="s">
        <v>254</v>
      </c>
      <c r="B99" s="32" t="s">
        <v>88</v>
      </c>
    </row>
    <row r="100" spans="1:62">
      <c r="A100" s="32" t="s">
        <v>87</v>
      </c>
      <c r="B100" s="106" t="s">
        <v>145</v>
      </c>
      <c r="C100" s="106" t="s">
        <v>151</v>
      </c>
      <c r="D100" s="106" t="s">
        <v>152</v>
      </c>
    </row>
    <row r="101" spans="1:62">
      <c r="A101" s="33">
        <v>2017</v>
      </c>
      <c r="B101" s="107">
        <v>653</v>
      </c>
      <c r="C101" s="107">
        <v>5509</v>
      </c>
      <c r="D101" s="107">
        <v>436</v>
      </c>
      <c r="BI101" s="34"/>
      <c r="BJ101" s="34"/>
    </row>
    <row r="102" spans="1:62">
      <c r="BI102" s="34"/>
      <c r="BJ102" s="34"/>
    </row>
    <row r="103" spans="1:62">
      <c r="BI103" s="34"/>
      <c r="BJ103" s="34"/>
    </row>
    <row r="104" spans="1:62">
      <c r="BI104" s="34"/>
      <c r="BJ104" s="34"/>
    </row>
    <row r="105" spans="1:62">
      <c r="BI105" s="34"/>
      <c r="BJ105" s="34"/>
    </row>
    <row r="106" spans="1:6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row>
    <row r="107" spans="1:6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row>
    <row r="108" spans="1:62">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row>
    <row r="109" spans="1:62">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row>
    <row r="110" spans="1:62">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row>
    <row r="111" spans="1:62">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row>
    <row r="112" spans="1:62">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row>
    <row r="113" spans="1:62">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row>
    <row r="114" spans="1:62">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row>
    <row r="126" spans="1:62">
      <c r="A126" t="str">
        <f>"CalFresh ESL Population (all ages), "&amp;A131</f>
        <v>CalFresh ESL Population (all ages), 2017</v>
      </c>
      <c r="F126" t="str">
        <f>IF(F127=0,""," - "&amp;F127)</f>
        <v/>
      </c>
    </row>
    <row r="127" spans="1:62">
      <c r="A127" t="str">
        <f>A126&amp;F126</f>
        <v>CalFresh ESL Population (all ages), 2017</v>
      </c>
      <c r="F127">
        <f>MAX(A132:A142)</f>
        <v>0</v>
      </c>
    </row>
    <row r="129" spans="1:4">
      <c r="A129" s="32" t="s">
        <v>255</v>
      </c>
      <c r="B129" s="32" t="s">
        <v>88</v>
      </c>
    </row>
    <row r="130" spans="1:4">
      <c r="A130" s="32" t="s">
        <v>87</v>
      </c>
      <c r="B130" s="106" t="s">
        <v>145</v>
      </c>
      <c r="C130" s="106" t="s">
        <v>151</v>
      </c>
      <c r="D130" s="106" t="s">
        <v>152</v>
      </c>
    </row>
    <row r="131" spans="1:4">
      <c r="A131" s="33">
        <v>2017</v>
      </c>
      <c r="B131" s="107">
        <v>4837</v>
      </c>
      <c r="C131" s="107">
        <v>31264</v>
      </c>
      <c r="D131" s="107">
        <v>3345</v>
      </c>
    </row>
    <row r="160" spans="1:6">
      <c r="A160" t="str">
        <f>"CalFresh Elderly Population (age 60+), "&amp;A165</f>
        <v>CalFresh Elderly Population (age 60+), 2017</v>
      </c>
      <c r="F160" t="str">
        <f>IF(F161=0,""," - "&amp;F161)</f>
        <v/>
      </c>
    </row>
    <row r="161" spans="1:8">
      <c r="A161" t="str">
        <f>A160&amp;F160</f>
        <v>CalFresh Elderly Population (age 60+), 2017</v>
      </c>
      <c r="F161">
        <f>MAX(A166:A175)</f>
        <v>0</v>
      </c>
      <c r="H161" s="63"/>
    </row>
    <row r="163" spans="1:8">
      <c r="A163" s="32" t="s">
        <v>202</v>
      </c>
      <c r="B163" s="32" t="s">
        <v>88</v>
      </c>
    </row>
    <row r="164" spans="1:8">
      <c r="A164" s="32" t="s">
        <v>87</v>
      </c>
      <c r="B164" s="106" t="s">
        <v>145</v>
      </c>
      <c r="C164" s="106" t="s">
        <v>151</v>
      </c>
      <c r="D164" s="106" t="s">
        <v>152</v>
      </c>
    </row>
    <row r="165" spans="1:8">
      <c r="A165" s="33">
        <v>2017</v>
      </c>
      <c r="B165" s="107">
        <v>1655</v>
      </c>
      <c r="C165" s="107">
        <v>3814</v>
      </c>
      <c r="D165" s="107">
        <v>764</v>
      </c>
    </row>
  </sheetData>
  <pageMargins left="0.7" right="0.7" top="0.75" bottom="0.75" header="0.3" footer="0.3"/>
  <pageSetup orientation="portrait" horizontalDpi="1200" verticalDpi="1200" r:id="rId7"/>
  <drawing r:id="rId8"/>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1.28515625"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2017</v>
      </c>
      <c r="F7" t="str">
        <f>IF(F8=0,""," - "&amp;F8)</f>
        <v/>
      </c>
    </row>
    <row r="8" spans="1:6">
      <c r="A8" t="str">
        <f>A7&amp;F7</f>
        <v>30-Day Churn: Percent of Reapplications (Quarterly), 2017</v>
      </c>
      <c r="F8">
        <f>MAX(A14:A42)</f>
        <v>0</v>
      </c>
    </row>
    <row r="11" spans="1:6">
      <c r="A11" s="32" t="s">
        <v>115</v>
      </c>
      <c r="C11" s="32" t="s">
        <v>0</v>
      </c>
    </row>
    <row r="12" spans="1:6">
      <c r="A12" s="32" t="s">
        <v>91</v>
      </c>
      <c r="B12" s="32" t="s">
        <v>67</v>
      </c>
      <c r="C12" s="106" t="s">
        <v>184</v>
      </c>
      <c r="D12" s="106" t="s">
        <v>185</v>
      </c>
      <c r="E12" s="106" t="s">
        <v>186</v>
      </c>
    </row>
    <row r="13" spans="1:6">
      <c r="A13" s="106">
        <v>2017</v>
      </c>
      <c r="C13" s="39"/>
      <c r="D13" s="39"/>
      <c r="E13" s="39"/>
    </row>
    <row r="14" spans="1:6">
      <c r="B14" s="106" t="s">
        <v>3</v>
      </c>
      <c r="C14" s="39">
        <v>0.1125</v>
      </c>
      <c r="D14" s="39">
        <v>8.3299999999999999E-2</v>
      </c>
      <c r="E14" s="39">
        <v>0.10589999999999999</v>
      </c>
    </row>
    <row r="15" spans="1:6">
      <c r="B15" s="106" t="s">
        <v>62</v>
      </c>
      <c r="C15" s="39">
        <v>0.1042</v>
      </c>
      <c r="D15" s="39">
        <v>0</v>
      </c>
      <c r="E15" s="39">
        <v>0.11359999999999999</v>
      </c>
    </row>
    <row r="16" spans="1:6">
      <c r="B16" s="106" t="s">
        <v>64</v>
      </c>
      <c r="C16" s="39">
        <v>8.6699999999999999E-2</v>
      </c>
      <c r="D16" s="39">
        <v>0</v>
      </c>
      <c r="E16" s="39">
        <v>9.98E-2</v>
      </c>
    </row>
    <row r="38" spans="1:61">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row>
    <row r="39" spans="1:61">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row>
    <row r="40" spans="1:61">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row>
    <row r="41" spans="1:61">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row>
    <row r="42" spans="1:61">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row>
    <row r="43" spans="1:61">
      <c r="A43" t="str">
        <f>"90-Day Churn: Percent of Reapplications (Quarterly), "&amp;A49</f>
        <v>90-Day Churn: Percent of Reapplications (Quarterly), 2017</v>
      </c>
      <c r="C43" s="39"/>
      <c r="D43" s="39"/>
      <c r="E43" s="39"/>
      <c r="F43" s="39" t="str">
        <f>IF(F44=0,""," - "&amp;F44)</f>
        <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row>
    <row r="44" spans="1:61">
      <c r="A44" t="str">
        <f>A43&amp;F43</f>
        <v>90-Day Churn: Percent of Reapplications (Quarterly), 2017</v>
      </c>
      <c r="C44" s="39"/>
      <c r="D44" s="39"/>
      <c r="E44" s="39"/>
      <c r="F44" s="38">
        <f>MAX(A50:A86)</f>
        <v>0</v>
      </c>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row>
    <row r="45" spans="1:61">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row>
    <row r="46" spans="1:61">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row>
    <row r="47" spans="1:61">
      <c r="A47" s="32" t="s">
        <v>116</v>
      </c>
      <c r="C47" s="32" t="s">
        <v>0</v>
      </c>
    </row>
    <row r="48" spans="1:61">
      <c r="A48" s="32" t="s">
        <v>91</v>
      </c>
      <c r="B48" s="32" t="s">
        <v>67</v>
      </c>
      <c r="C48" s="106" t="s">
        <v>184</v>
      </c>
      <c r="D48" s="106" t="s">
        <v>185</v>
      </c>
      <c r="E48" s="106" t="s">
        <v>186</v>
      </c>
    </row>
    <row r="49" spans="1:5">
      <c r="A49" s="106">
        <v>2017</v>
      </c>
      <c r="C49" s="39"/>
      <c r="D49" s="39"/>
      <c r="E49" s="39"/>
    </row>
    <row r="50" spans="1:5">
      <c r="B50" s="106" t="s">
        <v>3</v>
      </c>
      <c r="C50" s="39">
        <v>0.21820000000000001</v>
      </c>
      <c r="D50" s="39">
        <v>0.33329999999999999</v>
      </c>
      <c r="E50" s="39">
        <v>0.17829999999999999</v>
      </c>
    </row>
    <row r="51" spans="1:5">
      <c r="B51" s="106" t="s">
        <v>62</v>
      </c>
      <c r="C51" s="39">
        <v>0.20569999999999999</v>
      </c>
      <c r="D51" s="39">
        <v>0.125</v>
      </c>
      <c r="E51" s="39">
        <v>0.22159999999999999</v>
      </c>
    </row>
    <row r="52" spans="1:5">
      <c r="B52" s="106" t="s">
        <v>64</v>
      </c>
      <c r="C52" s="39">
        <v>0.1741</v>
      </c>
      <c r="D52" s="39">
        <v>0.1176</v>
      </c>
      <c r="E52" s="39">
        <v>0.18</v>
      </c>
    </row>
    <row r="74" spans="3:61">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row>
    <row r="75" spans="3:61">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row>
    <row r="76" spans="3:61">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row>
    <row r="77" spans="3:61">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row>
    <row r="78" spans="3:61">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row>
    <row r="79" spans="3:61">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c r="BC79" s="39"/>
      <c r="BD79" s="39"/>
      <c r="BE79" s="39"/>
      <c r="BF79" s="39"/>
      <c r="BG79" s="39"/>
      <c r="BH79" s="39"/>
      <c r="BI79" s="39"/>
    </row>
    <row r="80" spans="3:61">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c r="BC80" s="39"/>
      <c r="BD80" s="39"/>
      <c r="BE80" s="39"/>
      <c r="BF80" s="39"/>
      <c r="BG80" s="39"/>
      <c r="BH80" s="39"/>
      <c r="BI80" s="39"/>
    </row>
    <row r="81" spans="1:61">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row>
    <row r="82" spans="1:61">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row>
    <row r="83" spans="1:61">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row>
    <row r="84" spans="1:61">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row>
    <row r="85" spans="1:61">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row>
    <row r="86" spans="1:61">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row>
    <row r="87" spans="1:61">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c r="BC87" s="39"/>
      <c r="BD87" s="39"/>
      <c r="BE87" s="39"/>
      <c r="BF87" s="39"/>
      <c r="BG87" s="39"/>
      <c r="BH87" s="39"/>
      <c r="BI87" s="39"/>
    </row>
    <row r="88" spans="1:61">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row>
    <row r="89" spans="1:61">
      <c r="A89" t="str">
        <f>"30-Day Churn: Percent of Scheduled Recertifications (Quarterly), "&amp;A95</f>
        <v>30-Day Churn: Percent of Scheduled Recertifications (Quarterly), 2017</v>
      </c>
      <c r="C89" s="39"/>
      <c r="D89" s="39"/>
      <c r="E89" s="39"/>
      <c r="F89" s="39" t="str">
        <f>IF(F90=0,""," - "&amp;F90)</f>
        <v/>
      </c>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9"/>
      <c r="BC89" s="39"/>
      <c r="BD89" s="39"/>
      <c r="BE89" s="39"/>
      <c r="BF89" s="39"/>
      <c r="BG89" s="39"/>
      <c r="BH89" s="39"/>
      <c r="BI89" s="39"/>
    </row>
    <row r="90" spans="1:61">
      <c r="A90" t="str">
        <f>A89&amp;F89</f>
        <v>30-Day Churn: Percent of Scheduled Recertifications (Quarterly), 2017</v>
      </c>
      <c r="C90" s="39"/>
      <c r="D90" s="39"/>
      <c r="E90" s="39"/>
      <c r="F90" s="38">
        <f>MAX(A96:A140)</f>
        <v>0</v>
      </c>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9"/>
      <c r="BC90" s="39"/>
      <c r="BD90" s="39"/>
      <c r="BE90" s="39"/>
      <c r="BF90" s="39"/>
      <c r="BG90" s="39"/>
      <c r="BH90" s="39"/>
      <c r="BI90" s="39"/>
    </row>
    <row r="91" spans="1:61">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row>
    <row r="92" spans="1:61">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row>
    <row r="93" spans="1:61">
      <c r="A93" s="32" t="s">
        <v>117</v>
      </c>
      <c r="C93" s="32" t="s">
        <v>0</v>
      </c>
    </row>
    <row r="94" spans="1:61">
      <c r="A94" s="32" t="s">
        <v>91</v>
      </c>
      <c r="B94" s="32" t="s">
        <v>67</v>
      </c>
      <c r="C94" s="106" t="s">
        <v>183</v>
      </c>
    </row>
    <row r="95" spans="1:61">
      <c r="A95" s="106">
        <v>2017</v>
      </c>
      <c r="C95" s="39"/>
    </row>
    <row r="96" spans="1:61">
      <c r="B96" s="106" t="s">
        <v>3</v>
      </c>
      <c r="C96" s="39">
        <v>0.1038</v>
      </c>
    </row>
    <row r="97" spans="2:3">
      <c r="B97" s="106" t="s">
        <v>62</v>
      </c>
      <c r="C97" s="39">
        <v>0.10310000000000001</v>
      </c>
    </row>
    <row r="98" spans="2:3">
      <c r="B98" s="106" t="s">
        <v>64</v>
      </c>
      <c r="C98" s="39">
        <v>0.10830000000000001</v>
      </c>
    </row>
    <row r="120" spans="3:61">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9"/>
      <c r="BC120" s="39"/>
      <c r="BD120" s="39"/>
      <c r="BE120" s="39"/>
      <c r="BF120" s="39"/>
      <c r="BG120" s="39"/>
      <c r="BH120" s="39"/>
      <c r="BI120" s="39"/>
    </row>
    <row r="121" spans="3:61">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9"/>
      <c r="BC121" s="39"/>
      <c r="BD121" s="39"/>
      <c r="BE121" s="39"/>
      <c r="BF121" s="39"/>
      <c r="BG121" s="39"/>
      <c r="BH121" s="39"/>
      <c r="BI121" s="39"/>
    </row>
    <row r="122" spans="3:61">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9"/>
      <c r="BC122" s="39"/>
      <c r="BD122" s="39"/>
      <c r="BE122" s="39"/>
      <c r="BF122" s="39"/>
      <c r="BG122" s="39"/>
      <c r="BH122" s="39"/>
      <c r="BI122" s="39"/>
    </row>
    <row r="123" spans="3:61">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9"/>
      <c r="BC123" s="39"/>
      <c r="BD123" s="39"/>
      <c r="BE123" s="39"/>
      <c r="BF123" s="39"/>
      <c r="BG123" s="39"/>
      <c r="BH123" s="39"/>
      <c r="BI123" s="39"/>
    </row>
    <row r="124" spans="3:61">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9"/>
      <c r="BC124" s="39"/>
      <c r="BD124" s="39"/>
      <c r="BE124" s="39"/>
      <c r="BF124" s="39"/>
      <c r="BG124" s="39"/>
      <c r="BH124" s="39"/>
      <c r="BI124" s="39"/>
    </row>
    <row r="125" spans="3:61">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9"/>
      <c r="BC125" s="39"/>
      <c r="BD125" s="39"/>
      <c r="BE125" s="39"/>
      <c r="BF125" s="39"/>
      <c r="BG125" s="39"/>
      <c r="BH125" s="39"/>
      <c r="BI125" s="39"/>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1: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1: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1: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1: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1: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44" spans="1:61">
      <c r="A144" t="str">
        <f>"90-Day Churn: Percent of Scheduled Recertifications (Quarterly), "&amp;A148</f>
        <v>90-Day Churn: Percent of Scheduled Recertifications (Quarterly), 2017</v>
      </c>
      <c r="F144" t="str">
        <f>IF(F145=0,""," - "&amp;F145)</f>
        <v/>
      </c>
    </row>
    <row r="145" spans="1:6">
      <c r="A145" t="str">
        <f>A144&amp;F144</f>
        <v>90-Day Churn: Percent of Scheduled Recertifications (Quarterly), 2017</v>
      </c>
      <c r="F145">
        <f>MAX(A149:A209)</f>
        <v>0</v>
      </c>
    </row>
    <row r="146" spans="1:6">
      <c r="A146" s="32" t="s">
        <v>118</v>
      </c>
      <c r="C146" s="32" t="s">
        <v>0</v>
      </c>
    </row>
    <row r="147" spans="1:6">
      <c r="A147" s="32" t="s">
        <v>91</v>
      </c>
      <c r="B147" s="32" t="s">
        <v>67</v>
      </c>
      <c r="C147" s="106" t="s">
        <v>183</v>
      </c>
    </row>
    <row r="148" spans="1:6">
      <c r="A148" s="106">
        <v>2017</v>
      </c>
      <c r="C148" s="39"/>
    </row>
    <row r="149" spans="1:6">
      <c r="B149" s="106" t="s">
        <v>3</v>
      </c>
      <c r="C149" s="39">
        <v>0.1381</v>
      </c>
    </row>
    <row r="150" spans="1:6">
      <c r="B150" s="106" t="s">
        <v>62</v>
      </c>
      <c r="C150" s="39">
        <v>0.13949999999999999</v>
      </c>
    </row>
    <row r="151" spans="1:6">
      <c r="B151" s="106" t="s">
        <v>64</v>
      </c>
      <c r="C151" s="39">
        <v>0.14029999999999998</v>
      </c>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sheetData>
  <pageMargins left="0.7" right="0.7" top="0.75" bottom="0.75" header="0.3" footer="0.3"/>
  <pageSetup orientation="portrait" verticalDpi="0" r:id="rId5"/>
  <drawing r:id="rId6"/>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IF222"/>
  <sheetViews>
    <sheetView workbookViewId="0">
      <selection activeCell="A115" sqref="A115"/>
    </sheetView>
  </sheetViews>
  <sheetFormatPr defaultRowHeight="15"/>
  <cols>
    <col min="1" max="1" width="26.7109375" customWidth="1"/>
    <col min="2" max="2" width="9.28515625" customWidth="1"/>
    <col min="3" max="3" width="9.85546875" customWidth="1"/>
    <col min="4" max="4" width="11.7109375"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2016</v>
      </c>
      <c r="F7" t="str">
        <f>IF(F8=0,""," - "&amp;F8)</f>
        <v/>
      </c>
    </row>
    <row r="8" spans="1:240">
      <c r="A8" t="str">
        <f>A7&amp;F7</f>
        <v>Total Population, 2016</v>
      </c>
      <c r="F8">
        <f>MAX(A14:A26)</f>
        <v>0</v>
      </c>
    </row>
    <row r="11" spans="1:240">
      <c r="A11" s="32" t="s">
        <v>250</v>
      </c>
      <c r="B11" s="32" t="s">
        <v>88</v>
      </c>
    </row>
    <row r="12" spans="1:240">
      <c r="A12" s="32" t="s">
        <v>87</v>
      </c>
      <c r="B12" s="106" t="s">
        <v>184</v>
      </c>
      <c r="C12" s="106" t="s">
        <v>190</v>
      </c>
      <c r="D12" s="106" t="s">
        <v>145</v>
      </c>
    </row>
    <row r="13" spans="1:240">
      <c r="A13" s="33">
        <v>2016</v>
      </c>
      <c r="B13" s="107">
        <v>1637712</v>
      </c>
      <c r="C13" s="107">
        <v>1129894</v>
      </c>
      <c r="D13" s="107">
        <v>263257</v>
      </c>
    </row>
    <row r="14" spans="1:240">
      <c r="ID14" s="34"/>
      <c r="IE14" s="34"/>
      <c r="IF14" s="34"/>
    </row>
    <row r="15" spans="1:240">
      <c r="ID15" s="34"/>
      <c r="IE15" s="34"/>
      <c r="IF15" s="34"/>
    </row>
    <row r="16" spans="1:240">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row>
    <row r="17" spans="2:240">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row>
    <row r="18" spans="2:240">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row>
    <row r="19" spans="2:240">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row>
    <row r="20" spans="2:240">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4"/>
      <c r="EO20" s="34"/>
      <c r="EP20" s="34"/>
      <c r="EQ20" s="34"/>
      <c r="ER20" s="34"/>
      <c r="ES20" s="34"/>
      <c r="ET20" s="34"/>
      <c r="EU20" s="34"/>
      <c r="EV20" s="34"/>
      <c r="EW20" s="34"/>
      <c r="EX20" s="34"/>
      <c r="EY20" s="34"/>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c r="HH20" s="34"/>
      <c r="HI20" s="34"/>
      <c r="HJ20" s="34"/>
      <c r="HK20" s="34"/>
      <c r="HL20" s="34"/>
      <c r="HM20" s="34"/>
      <c r="HN20" s="34"/>
      <c r="HO20" s="34"/>
      <c r="HP20" s="34"/>
      <c r="HQ20" s="34"/>
      <c r="HR20" s="34"/>
      <c r="HS20" s="34"/>
      <c r="HT20" s="34"/>
      <c r="HU20" s="34"/>
      <c r="HV20" s="34"/>
      <c r="HW20" s="34"/>
      <c r="HX20" s="34"/>
      <c r="HY20" s="34"/>
      <c r="HZ20" s="34"/>
      <c r="IA20" s="34"/>
      <c r="IB20" s="34"/>
      <c r="IC20" s="34"/>
      <c r="ID20" s="34"/>
      <c r="IE20" s="34"/>
      <c r="IF20" s="34"/>
    </row>
    <row r="21" spans="2:240">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row>
    <row r="22" spans="2:240">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row>
    <row r="23" spans="2:240">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c r="EA23" s="34"/>
      <c r="EB23" s="34"/>
      <c r="EC23" s="34"/>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row>
    <row r="24" spans="2:240">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row>
    <row r="25" spans="2:240">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row>
    <row r="26" spans="2:240">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row>
    <row r="34" spans="1:63">
      <c r="A34" s="13" t="str">
        <f>"Elderly Population (age 60+), "&amp;A40</f>
        <v>Elderly Population (age 60+), 2016</v>
      </c>
      <c r="B34" s="13"/>
      <c r="C34" s="13"/>
      <c r="D34" s="13"/>
      <c r="E34" s="13"/>
      <c r="F34" s="13" t="str">
        <f>IF(F35=0,""," - "&amp;F35)</f>
        <v/>
      </c>
      <c r="J34" s="63" t="s">
        <v>217</v>
      </c>
    </row>
    <row r="35" spans="1:63">
      <c r="A35" s="13" t="str">
        <f>A34&amp;F34</f>
        <v>Elderly Population (age 60+), 2016</v>
      </c>
      <c r="B35" s="13"/>
      <c r="C35" s="13"/>
      <c r="D35" s="13"/>
      <c r="E35" s="13"/>
      <c r="F35" s="13">
        <f>MAX(A41:A53)</f>
        <v>0</v>
      </c>
    </row>
    <row r="38" spans="1:63">
      <c r="A38" s="32" t="s">
        <v>251</v>
      </c>
      <c r="B38" s="32" t="s">
        <v>88</v>
      </c>
    </row>
    <row r="39" spans="1:63">
      <c r="A39" s="32" t="s">
        <v>87</v>
      </c>
      <c r="B39" s="106" t="s">
        <v>184</v>
      </c>
      <c r="C39" s="106" t="s">
        <v>190</v>
      </c>
      <c r="D39" s="106" t="s">
        <v>145</v>
      </c>
    </row>
    <row r="40" spans="1:63">
      <c r="A40" s="33">
        <v>2016</v>
      </c>
      <c r="B40" s="107">
        <v>316180</v>
      </c>
      <c r="C40" s="107">
        <v>247789</v>
      </c>
      <c r="D40" s="107">
        <v>76036</v>
      </c>
      <c r="BI40" s="34"/>
      <c r="BJ40" s="34"/>
      <c r="BK40" s="34"/>
    </row>
    <row r="41" spans="1:63">
      <c r="BI41" s="34"/>
      <c r="BJ41" s="34"/>
      <c r="BK41" s="34"/>
    </row>
    <row r="42" spans="1:63">
      <c r="BI42" s="34"/>
      <c r="BJ42" s="34"/>
      <c r="BK42" s="34"/>
    </row>
    <row r="43" spans="1:63">
      <c r="BI43" s="34"/>
      <c r="BJ43" s="34"/>
      <c r="BK43" s="34"/>
    </row>
    <row r="44" spans="1:63">
      <c r="BI44" s="34"/>
      <c r="BJ44" s="34"/>
      <c r="BK44" s="34"/>
    </row>
    <row r="45" spans="1:63">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row>
    <row r="46" spans="1:63">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row>
    <row r="47" spans="1:63">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row>
    <row r="48" spans="1:63">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row>
    <row r="49" spans="1:63">
      <c r="B49" s="34"/>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row>
    <row r="50" spans="1:63">
      <c r="B50" s="34"/>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row>
    <row r="51" spans="1:63">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row>
    <row r="63" spans="1:63">
      <c r="A63" s="13" t="str">
        <f>"Population Under Age 18, "&amp;A69</f>
        <v>Population Under Age 18, 2016</v>
      </c>
      <c r="B63" s="13"/>
      <c r="C63" s="13"/>
      <c r="D63" s="13"/>
      <c r="E63" s="13"/>
      <c r="F63" s="13" t="str">
        <f>IF(F64=0,""," - "&amp;F64)</f>
        <v/>
      </c>
    </row>
    <row r="64" spans="1:63">
      <c r="A64" s="13" t="str">
        <f>A63&amp;F63</f>
        <v>Population Under Age 18, 2016</v>
      </c>
      <c r="B64" s="13"/>
      <c r="C64" s="13"/>
      <c r="D64" s="13"/>
      <c r="E64" s="13"/>
      <c r="F64" s="13">
        <f>MAX(A70:A82)</f>
        <v>0</v>
      </c>
    </row>
    <row r="67" spans="1:62">
      <c r="A67" s="32" t="s">
        <v>252</v>
      </c>
      <c r="B67" s="32" t="s">
        <v>88</v>
      </c>
    </row>
    <row r="68" spans="1:62">
      <c r="A68" s="32" t="s">
        <v>87</v>
      </c>
      <c r="B68" s="106" t="s">
        <v>184</v>
      </c>
      <c r="C68" s="106" t="s">
        <v>190</v>
      </c>
      <c r="D68" s="106" t="s">
        <v>145</v>
      </c>
    </row>
    <row r="69" spans="1:62">
      <c r="A69" s="33">
        <v>2016</v>
      </c>
      <c r="B69" s="107">
        <v>345421</v>
      </c>
      <c r="C69" s="107">
        <v>251595</v>
      </c>
      <c r="D69" s="107">
        <v>52612</v>
      </c>
      <c r="BI69" s="34"/>
      <c r="BJ69" s="34"/>
    </row>
    <row r="70" spans="1:62">
      <c r="BI70" s="34"/>
      <c r="BJ70" s="34"/>
    </row>
    <row r="71" spans="1:62">
      <c r="BI71" s="34"/>
      <c r="BJ71" s="34"/>
    </row>
    <row r="72" spans="1:62">
      <c r="BI72" s="34"/>
      <c r="BJ72" s="34"/>
    </row>
    <row r="73" spans="1:62">
      <c r="BI73" s="34"/>
      <c r="BJ73" s="34"/>
    </row>
    <row r="74" spans="1:62">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row>
    <row r="75" spans="1:62">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row>
    <row r="76" spans="1:62">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row>
    <row r="77" spans="1:62">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row>
    <row r="78" spans="1:62">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row>
    <row r="92" spans="1:6">
      <c r="A92" s="13" t="str">
        <f>"ESL Population (age 5+), "&amp;A98</f>
        <v>ESL Population (age 5+), 2016</v>
      </c>
      <c r="B92" s="13"/>
      <c r="C92" s="13"/>
      <c r="D92" s="13"/>
      <c r="E92" s="13"/>
      <c r="F92" s="13" t="str">
        <f>IF(F93=0,""," - "&amp;F93)</f>
        <v/>
      </c>
    </row>
    <row r="93" spans="1:6">
      <c r="A93" s="13" t="str">
        <f>A92&amp;F92</f>
        <v>ESL Population (age 5+), 2016</v>
      </c>
      <c r="B93" s="13"/>
      <c r="C93" s="13"/>
      <c r="D93" s="13"/>
      <c r="E93" s="13"/>
      <c r="F93" s="13">
        <f>MAX(A99:A111)</f>
        <v>0</v>
      </c>
    </row>
    <row r="96" spans="1:6">
      <c r="A96" s="32" t="s">
        <v>253</v>
      </c>
      <c r="B96" s="32" t="s">
        <v>88</v>
      </c>
    </row>
    <row r="97" spans="1:62">
      <c r="A97" s="32" t="s">
        <v>87</v>
      </c>
      <c r="B97" s="106" t="s">
        <v>184</v>
      </c>
      <c r="C97" s="106" t="s">
        <v>190</v>
      </c>
      <c r="D97" s="106" t="s">
        <v>145</v>
      </c>
    </row>
    <row r="98" spans="1:62">
      <c r="A98" s="33">
        <v>2016</v>
      </c>
      <c r="B98" s="107">
        <v>142005</v>
      </c>
      <c r="C98" s="107">
        <v>74586</v>
      </c>
      <c r="D98" s="107">
        <v>10590</v>
      </c>
      <c r="BI98" s="34"/>
      <c r="BJ98" s="34"/>
    </row>
    <row r="99" spans="1:62">
      <c r="BI99" s="34"/>
      <c r="BJ99" s="34"/>
    </row>
    <row r="100" spans="1:62">
      <c r="BI100" s="34"/>
      <c r="BJ100" s="34"/>
    </row>
    <row r="101" spans="1:62">
      <c r="BI101" s="34"/>
      <c r="BJ101" s="34"/>
    </row>
    <row r="102" spans="1:62">
      <c r="BI102" s="34"/>
      <c r="BJ102" s="34"/>
    </row>
    <row r="103" spans="1:62">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row>
    <row r="104" spans="1:62">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row>
    <row r="105" spans="1:62">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row>
    <row r="106" spans="1:6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row>
    <row r="107" spans="1:6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row>
    <row r="133" spans="1:62">
      <c r="A133" t="str">
        <f>"Persons Receiving Medi-Cal, "&amp;A140</f>
        <v>Persons Receiving Medi-Cal, 2017</v>
      </c>
      <c r="F133" t="str">
        <f>IF(F134=0,""," - "&amp;F134)</f>
        <v/>
      </c>
    </row>
    <row r="134" spans="1:62">
      <c r="A134" t="str">
        <f>A133&amp;F133</f>
        <v>Persons Receiving Medi-Cal, 2017</v>
      </c>
      <c r="F134">
        <f>MAX(A141:A236)</f>
        <v>0</v>
      </c>
    </row>
    <row r="138" spans="1:62">
      <c r="A138" s="32" t="s">
        <v>132</v>
      </c>
      <c r="C138" s="32" t="s">
        <v>0</v>
      </c>
    </row>
    <row r="139" spans="1:62">
      <c r="A139" s="32" t="s">
        <v>93</v>
      </c>
      <c r="B139" s="32" t="s">
        <v>1</v>
      </c>
      <c r="C139" s="106" t="s">
        <v>154</v>
      </c>
      <c r="D139" s="106" t="s">
        <v>157</v>
      </c>
      <c r="E139" s="106" t="s">
        <v>158</v>
      </c>
    </row>
    <row r="140" spans="1:62">
      <c r="A140" s="106">
        <v>2017</v>
      </c>
      <c r="C140" s="107"/>
      <c r="D140" s="107"/>
      <c r="E140" s="107"/>
    </row>
    <row r="141" spans="1:62">
      <c r="B141" s="106" t="s">
        <v>3</v>
      </c>
      <c r="C141" s="107">
        <v>913941</v>
      </c>
      <c r="D141" s="107">
        <v>848535</v>
      </c>
      <c r="E141" s="107">
        <v>562286</v>
      </c>
      <c r="BJ141" s="34"/>
    </row>
    <row r="142" spans="1:62">
      <c r="B142" s="106" t="s">
        <v>194</v>
      </c>
      <c r="C142" s="107">
        <v>908982</v>
      </c>
      <c r="D142" s="107">
        <v>848997</v>
      </c>
      <c r="E142" s="107">
        <v>561959</v>
      </c>
      <c r="BJ142" s="34"/>
    </row>
    <row r="143" spans="1:62">
      <c r="B143" s="106" t="s">
        <v>195</v>
      </c>
      <c r="C143" s="107">
        <v>906789</v>
      </c>
      <c r="D143" s="107">
        <v>846035</v>
      </c>
      <c r="E143" s="107">
        <v>562070</v>
      </c>
      <c r="BJ143" s="34"/>
    </row>
    <row r="144" spans="1:62">
      <c r="BJ144" s="34"/>
    </row>
    <row r="145" spans="62:62">
      <c r="BJ145" s="34"/>
    </row>
    <row r="146" spans="62:62">
      <c r="BJ146" s="34"/>
    </row>
    <row r="147" spans="62:62">
      <c r="BJ147" s="34"/>
    </row>
    <row r="148" spans="62:62">
      <c r="BJ148" s="34"/>
    </row>
    <row r="149" spans="62:62">
      <c r="BJ149" s="34"/>
    </row>
    <row r="150" spans="62:62">
      <c r="BJ150" s="34"/>
    </row>
    <row r="151" spans="62:62">
      <c r="BJ151" s="34"/>
    </row>
    <row r="152" spans="62:62">
      <c r="BJ152" s="34"/>
    </row>
    <row r="153" spans="62:62">
      <c r="BJ153" s="34"/>
    </row>
    <row r="154" spans="62:62">
      <c r="BJ154" s="34"/>
    </row>
    <row r="155" spans="62:62">
      <c r="BJ155" s="34"/>
    </row>
    <row r="156" spans="62:62">
      <c r="BJ156" s="34"/>
    </row>
    <row r="157" spans="62:62">
      <c r="BJ157" s="34"/>
    </row>
    <row r="158" spans="62:62">
      <c r="BJ158" s="34"/>
    </row>
    <row r="159" spans="62:62">
      <c r="BJ159" s="34"/>
    </row>
    <row r="160" spans="62:62">
      <c r="BJ160" s="34"/>
    </row>
    <row r="161" spans="62:62">
      <c r="BJ161" s="34"/>
    </row>
    <row r="162" spans="62:62">
      <c r="BJ162" s="34"/>
    </row>
    <row r="163" spans="62:62">
      <c r="BJ163" s="34"/>
    </row>
    <row r="164" spans="62:62">
      <c r="BJ164" s="34"/>
    </row>
    <row r="165" spans="62:62">
      <c r="BJ165" s="34"/>
    </row>
    <row r="166" spans="62:62">
      <c r="BJ166" s="34"/>
    </row>
    <row r="167" spans="62:62">
      <c r="BJ167" s="34"/>
    </row>
    <row r="168" spans="62:62">
      <c r="BJ168" s="34"/>
    </row>
    <row r="169" spans="62:62">
      <c r="BJ169" s="34"/>
    </row>
    <row r="170" spans="62:62">
      <c r="BJ170" s="34"/>
    </row>
    <row r="171" spans="62:62">
      <c r="BJ171" s="34"/>
    </row>
    <row r="172" spans="62:62">
      <c r="BJ172" s="34"/>
    </row>
    <row r="173" spans="62:62">
      <c r="BJ173" s="34"/>
    </row>
    <row r="174" spans="62:62">
      <c r="BJ174" s="34"/>
    </row>
    <row r="175" spans="62:62">
      <c r="BJ175" s="34"/>
    </row>
    <row r="176" spans="62:62">
      <c r="BJ176" s="34"/>
    </row>
    <row r="177" spans="62:62">
      <c r="BJ177" s="34"/>
    </row>
    <row r="178" spans="62:62">
      <c r="BJ178" s="34"/>
    </row>
    <row r="179" spans="62:62">
      <c r="BJ179" s="34"/>
    </row>
    <row r="180" spans="62:62">
      <c r="BJ180" s="34"/>
    </row>
    <row r="181" spans="62:62">
      <c r="BJ181" s="34"/>
    </row>
    <row r="182" spans="62:62">
      <c r="BJ182" s="34"/>
    </row>
    <row r="183" spans="62:62">
      <c r="BJ183" s="34"/>
    </row>
    <row r="184" spans="62:62">
      <c r="BJ184" s="34"/>
    </row>
    <row r="185" spans="62:62">
      <c r="BJ185" s="34"/>
    </row>
    <row r="186" spans="62:62">
      <c r="BJ186" s="34"/>
    </row>
    <row r="187" spans="62:62">
      <c r="BJ187" s="34"/>
    </row>
    <row r="188" spans="62:62">
      <c r="BJ188" s="34"/>
    </row>
    <row r="189" spans="62:62">
      <c r="BJ189" s="34"/>
    </row>
    <row r="190" spans="62:62">
      <c r="BJ190" s="34"/>
    </row>
    <row r="191" spans="62:62">
      <c r="BJ191" s="34"/>
    </row>
    <row r="192" spans="62:62">
      <c r="BJ192" s="34"/>
    </row>
    <row r="193" spans="62:62">
      <c r="BJ193" s="34"/>
    </row>
    <row r="194" spans="62:62">
      <c r="BJ194" s="34"/>
    </row>
    <row r="195" spans="62:62">
      <c r="BJ195" s="34"/>
    </row>
    <row r="196" spans="62:62">
      <c r="BJ196" s="34"/>
    </row>
    <row r="197" spans="62:62">
      <c r="BJ197" s="34"/>
    </row>
    <row r="198" spans="62:62">
      <c r="BJ198" s="34"/>
    </row>
    <row r="199" spans="62:62">
      <c r="BJ199" s="34"/>
    </row>
    <row r="200" spans="62:62">
      <c r="BJ200" s="34"/>
    </row>
    <row r="201" spans="62:62">
      <c r="BJ201" s="34"/>
    </row>
    <row r="202" spans="62:62">
      <c r="BJ202" s="34"/>
    </row>
    <row r="203" spans="62:62">
      <c r="BJ203" s="34"/>
    </row>
    <row r="204" spans="62:62">
      <c r="BJ204" s="34"/>
    </row>
    <row r="205" spans="62:62">
      <c r="BJ205" s="34"/>
    </row>
    <row r="206" spans="62:62">
      <c r="BJ206" s="34"/>
    </row>
    <row r="207" spans="62:62">
      <c r="BJ207" s="34"/>
    </row>
    <row r="208" spans="62:62">
      <c r="BJ208" s="34"/>
    </row>
    <row r="209" spans="3:62">
      <c r="BJ209" s="34"/>
    </row>
    <row r="210" spans="3:62">
      <c r="BJ210" s="34"/>
    </row>
    <row r="211" spans="3:62">
      <c r="BJ211" s="34"/>
    </row>
    <row r="212" spans="3:62">
      <c r="BJ212" s="34"/>
    </row>
    <row r="213" spans="3:62">
      <c r="BJ213" s="34"/>
    </row>
    <row r="214" spans="3:62">
      <c r="BJ214" s="34"/>
    </row>
    <row r="215" spans="3:62">
      <c r="BJ215" s="34"/>
    </row>
    <row r="216" spans="3:62">
      <c r="BJ216" s="34"/>
    </row>
    <row r="217" spans="3:62">
      <c r="BJ217" s="34"/>
    </row>
    <row r="218" spans="3:62">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row>
    <row r="219" spans="3:62">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row>
    <row r="220" spans="3:62">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row>
    <row r="221" spans="3:62">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row>
    <row r="222" spans="3:62">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row>
  </sheetData>
  <pageMargins left="0.7" right="0.7" top="0.75" bottom="0.75" header="0.3" footer="0.3"/>
  <pageSetup orientation="portrait" verticalDpi="1200" r:id="rId6"/>
  <drawing r:id="rId7"/>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D66"/>
  <sheetViews>
    <sheetView topLeftCell="A33" workbookViewId="0"/>
  </sheetViews>
  <sheetFormatPr defaultRowHeight="15"/>
  <cols>
    <col min="1" max="1" width="12.42578125" customWidth="1"/>
    <col min="4" max="4" width="11.5703125" customWidth="1"/>
  </cols>
  <sheetData>
    <row r="1" spans="1:4" s="13" customFormat="1"/>
    <row r="2" spans="1:4" s="13" customFormat="1"/>
    <row r="3" spans="1:4" s="13" customFormat="1"/>
    <row r="4" spans="1:4" s="13" customFormat="1"/>
    <row r="5" spans="1:4" s="13" customFormat="1"/>
    <row r="6" spans="1:4" s="13" customFormat="1"/>
    <row r="7" spans="1:4">
      <c r="A7" s="50" t="s">
        <v>120</v>
      </c>
      <c r="B7" s="50">
        <v>2014</v>
      </c>
      <c r="C7" s="50">
        <v>2015</v>
      </c>
      <c r="D7" s="50" t="s">
        <v>121</v>
      </c>
    </row>
    <row r="8" spans="1:4">
      <c r="A8" s="50" t="s">
        <v>2</v>
      </c>
      <c r="B8" s="51">
        <v>0.63400000000000001</v>
      </c>
      <c r="C8" s="51">
        <v>0.73286119894099144</v>
      </c>
      <c r="D8" s="52">
        <f>IF(B8="n/a","n/a",C8-B8)</f>
        <v>9.8861198940991435E-2</v>
      </c>
    </row>
    <row r="9" spans="1:4">
      <c r="A9" s="50" t="s">
        <v>4</v>
      </c>
      <c r="B9" s="51">
        <v>0.58770588854592853</v>
      </c>
      <c r="C9" s="51">
        <v>0.6372229790855547</v>
      </c>
      <c r="D9" s="52">
        <f t="shared" ref="D9:D66" si="0">IF(B9="n/a","n/a",C9-B9)</f>
        <v>4.9517090539626163E-2</v>
      </c>
    </row>
    <row r="10" spans="1:4">
      <c r="A10" s="50" t="s">
        <v>5</v>
      </c>
      <c r="B10" s="51" t="s">
        <v>66</v>
      </c>
      <c r="C10" s="51" t="s">
        <v>119</v>
      </c>
      <c r="D10" s="52" t="str">
        <f t="shared" si="0"/>
        <v>n/a</v>
      </c>
    </row>
    <row r="11" spans="1:4">
      <c r="A11" s="50" t="s">
        <v>6</v>
      </c>
      <c r="B11" s="51" t="s">
        <v>66</v>
      </c>
      <c r="C11" s="51" t="s">
        <v>119</v>
      </c>
      <c r="D11" s="52" t="str">
        <f t="shared" si="0"/>
        <v>n/a</v>
      </c>
    </row>
    <row r="12" spans="1:4">
      <c r="A12" s="50" t="s">
        <v>7</v>
      </c>
      <c r="B12" s="51">
        <v>0.56693046889491883</v>
      </c>
      <c r="C12" s="51">
        <v>0.60002261475812002</v>
      </c>
      <c r="D12" s="52">
        <f t="shared" si="0"/>
        <v>3.3092145863201194E-2</v>
      </c>
    </row>
    <row r="13" spans="1:4">
      <c r="A13" s="50" t="s">
        <v>8</v>
      </c>
      <c r="B13" s="51" t="s">
        <v>66</v>
      </c>
      <c r="C13" s="51" t="s">
        <v>119</v>
      </c>
      <c r="D13" s="52" t="str">
        <f t="shared" si="0"/>
        <v>n/a</v>
      </c>
    </row>
    <row r="14" spans="1:4">
      <c r="A14" s="50" t="s">
        <v>9</v>
      </c>
      <c r="B14" s="51" t="s">
        <v>66</v>
      </c>
      <c r="C14" s="51" t="s">
        <v>119</v>
      </c>
      <c r="D14" s="52" t="str">
        <f t="shared" si="0"/>
        <v>n/a</v>
      </c>
    </row>
    <row r="15" spans="1:4">
      <c r="A15" s="50" t="s">
        <v>10</v>
      </c>
      <c r="B15" s="51">
        <v>0.57143348851746278</v>
      </c>
      <c r="C15" s="51">
        <v>0.55604114791387682</v>
      </c>
      <c r="D15" s="52">
        <f t="shared" si="0"/>
        <v>-1.5392340603585963E-2</v>
      </c>
    </row>
    <row r="16" spans="1:4">
      <c r="A16" s="50" t="s">
        <v>11</v>
      </c>
      <c r="B16" s="51" t="s">
        <v>66</v>
      </c>
      <c r="C16" s="51" t="s">
        <v>119</v>
      </c>
      <c r="D16" s="52" t="str">
        <f t="shared" si="0"/>
        <v>n/a</v>
      </c>
    </row>
    <row r="17" spans="1:4">
      <c r="A17" s="50" t="s">
        <v>12</v>
      </c>
      <c r="B17" s="51">
        <v>0.45696364279304263</v>
      </c>
      <c r="C17" s="51">
        <v>0.65409556790410273</v>
      </c>
      <c r="D17" s="52">
        <f t="shared" si="0"/>
        <v>0.19713192511106009</v>
      </c>
    </row>
    <row r="18" spans="1:4">
      <c r="A18" s="50" t="s">
        <v>13</v>
      </c>
      <c r="B18" s="51">
        <v>0.80626906421255717</v>
      </c>
      <c r="C18" s="51">
        <v>0.87322270167921334</v>
      </c>
      <c r="D18" s="52">
        <f t="shared" si="0"/>
        <v>6.6953637466656168E-2</v>
      </c>
    </row>
    <row r="19" spans="1:4">
      <c r="A19" s="50" t="s">
        <v>14</v>
      </c>
      <c r="B19" s="51" t="s">
        <v>66</v>
      </c>
      <c r="C19" s="51" t="s">
        <v>119</v>
      </c>
      <c r="D19" s="52" t="str">
        <f t="shared" si="0"/>
        <v>n/a</v>
      </c>
    </row>
    <row r="20" spans="1:4">
      <c r="A20" s="50" t="s">
        <v>15</v>
      </c>
      <c r="B20" s="51">
        <v>0.56563435374326043</v>
      </c>
      <c r="C20" s="51">
        <v>0.65877861627084822</v>
      </c>
      <c r="D20" s="52">
        <f t="shared" si="0"/>
        <v>9.3144262527587784E-2</v>
      </c>
    </row>
    <row r="21" spans="1:4">
      <c r="A21" s="50" t="s">
        <v>16</v>
      </c>
      <c r="B21" s="51">
        <v>0.89508144333471995</v>
      </c>
      <c r="C21" s="51">
        <v>0.90733457568972442</v>
      </c>
      <c r="D21" s="52">
        <f t="shared" si="0"/>
        <v>1.225313235500447E-2</v>
      </c>
    </row>
    <row r="22" spans="1:4">
      <c r="A22" s="50" t="s">
        <v>17</v>
      </c>
      <c r="B22" s="51" t="s">
        <v>66</v>
      </c>
      <c r="C22" s="51" t="s">
        <v>119</v>
      </c>
      <c r="D22" s="52" t="str">
        <f t="shared" si="0"/>
        <v>n/a</v>
      </c>
    </row>
    <row r="23" spans="1:4">
      <c r="A23" s="50" t="s">
        <v>18</v>
      </c>
      <c r="B23" s="51">
        <v>0.6560986851203231</v>
      </c>
      <c r="C23" s="51">
        <v>0.76605508020541824</v>
      </c>
      <c r="D23" s="52">
        <f t="shared" si="0"/>
        <v>0.10995639508509514</v>
      </c>
    </row>
    <row r="24" spans="1:4">
      <c r="A24" s="50" t="s">
        <v>19</v>
      </c>
      <c r="B24" s="51">
        <v>0.61675060236025636</v>
      </c>
      <c r="C24" s="51">
        <v>0.68600653300893477</v>
      </c>
      <c r="D24" s="52">
        <f t="shared" si="0"/>
        <v>6.925593064867841E-2</v>
      </c>
    </row>
    <row r="25" spans="1:4">
      <c r="A25" s="50" t="s">
        <v>20</v>
      </c>
      <c r="B25" s="51">
        <v>0.6317675039698486</v>
      </c>
      <c r="C25" s="51">
        <v>0.83474883738835326</v>
      </c>
      <c r="D25" s="52">
        <f t="shared" si="0"/>
        <v>0.20298133341850466</v>
      </c>
    </row>
    <row r="26" spans="1:4">
      <c r="A26" s="50" t="s">
        <v>21</v>
      </c>
      <c r="B26" s="51" t="s">
        <v>66</v>
      </c>
      <c r="C26" s="51" t="s">
        <v>119</v>
      </c>
      <c r="D26" s="52" t="str">
        <f t="shared" si="0"/>
        <v>n/a</v>
      </c>
    </row>
    <row r="27" spans="1:4">
      <c r="A27" s="50" t="s">
        <v>22</v>
      </c>
      <c r="B27" s="51">
        <v>0.58334051625028915</v>
      </c>
      <c r="C27" s="51">
        <v>0.66276061455130608</v>
      </c>
      <c r="D27" s="52">
        <f t="shared" si="0"/>
        <v>7.9420098301016928E-2</v>
      </c>
    </row>
    <row r="28" spans="1:4">
      <c r="A28" s="50" t="s">
        <v>23</v>
      </c>
      <c r="B28" s="51">
        <v>0.74120990607815518</v>
      </c>
      <c r="C28" s="51">
        <v>0.91808234301547598</v>
      </c>
      <c r="D28" s="52">
        <f t="shared" si="0"/>
        <v>0.1768724369373208</v>
      </c>
    </row>
    <row r="29" spans="1:4">
      <c r="A29" s="50" t="s">
        <v>24</v>
      </c>
      <c r="B29" s="51">
        <v>0.45416962715835596</v>
      </c>
      <c r="C29" s="51">
        <v>0.44650733867359088</v>
      </c>
      <c r="D29" s="52">
        <f t="shared" si="0"/>
        <v>-7.6622884847650785E-3</v>
      </c>
    </row>
    <row r="30" spans="1:4">
      <c r="A30" s="50" t="s">
        <v>25</v>
      </c>
      <c r="B30" s="51" t="s">
        <v>66</v>
      </c>
      <c r="C30" s="51" t="s">
        <v>119</v>
      </c>
      <c r="D30" s="52" t="str">
        <f t="shared" si="0"/>
        <v>n/a</v>
      </c>
    </row>
    <row r="31" spans="1:4">
      <c r="A31" s="50" t="s">
        <v>26</v>
      </c>
      <c r="B31" s="51">
        <v>0.69491422244138812</v>
      </c>
      <c r="C31" s="51">
        <v>0.68801460976166073</v>
      </c>
      <c r="D31" s="52">
        <f t="shared" si="0"/>
        <v>-6.8996126797273849E-3</v>
      </c>
    </row>
    <row r="32" spans="1:4">
      <c r="A32" s="50" t="s">
        <v>27</v>
      </c>
      <c r="B32" s="51">
        <v>0.76763611001397902</v>
      </c>
      <c r="C32" s="51">
        <v>0.73586842548148068</v>
      </c>
      <c r="D32" s="52">
        <f t="shared" si="0"/>
        <v>-3.1767684532498341E-2</v>
      </c>
    </row>
    <row r="33" spans="1:4">
      <c r="A33" s="50" t="s">
        <v>28</v>
      </c>
      <c r="B33" s="51" t="s">
        <v>66</v>
      </c>
      <c r="C33" s="51" t="s">
        <v>119</v>
      </c>
      <c r="D33" s="52" t="str">
        <f t="shared" si="0"/>
        <v>n/a</v>
      </c>
    </row>
    <row r="34" spans="1:4">
      <c r="A34" s="50" t="s">
        <v>29</v>
      </c>
      <c r="B34" s="51" t="s">
        <v>66</v>
      </c>
      <c r="C34" s="51" t="s">
        <v>119</v>
      </c>
      <c r="D34" s="52" t="str">
        <f t="shared" si="0"/>
        <v>n/a</v>
      </c>
    </row>
    <row r="35" spans="1:4">
      <c r="A35" s="50" t="s">
        <v>30</v>
      </c>
      <c r="B35" s="51">
        <v>0.65190822926998127</v>
      </c>
      <c r="C35" s="51">
        <v>0.75962434950577884</v>
      </c>
      <c r="D35" s="52">
        <f t="shared" si="0"/>
        <v>0.10771612023579757</v>
      </c>
    </row>
    <row r="36" spans="1:4">
      <c r="A36" s="50" t="s">
        <v>31</v>
      </c>
      <c r="B36" s="51">
        <v>0.52160944627671246</v>
      </c>
      <c r="C36" s="51">
        <v>0.38161673999826451</v>
      </c>
      <c r="D36" s="52">
        <f t="shared" si="0"/>
        <v>-0.13999270627844795</v>
      </c>
    </row>
    <row r="37" spans="1:4">
      <c r="A37" s="50" t="s">
        <v>32</v>
      </c>
      <c r="B37" s="51">
        <v>0.61057440393830054</v>
      </c>
      <c r="C37" s="51">
        <v>0.42800062583066384</v>
      </c>
      <c r="D37" s="52">
        <f t="shared" si="0"/>
        <v>-0.1825737781076367</v>
      </c>
    </row>
    <row r="38" spans="1:4">
      <c r="A38" s="50" t="s">
        <v>33</v>
      </c>
      <c r="B38" s="51">
        <v>0.58262619430581397</v>
      </c>
      <c r="C38" s="51">
        <v>0.61073927765205804</v>
      </c>
      <c r="D38" s="52">
        <f t="shared" si="0"/>
        <v>2.8113083346244072E-2</v>
      </c>
    </row>
    <row r="39" spans="1:4">
      <c r="A39" s="50" t="s">
        <v>34</v>
      </c>
      <c r="B39" s="51">
        <v>0.44945277490867924</v>
      </c>
      <c r="C39" s="51">
        <v>0.47371604310456833</v>
      </c>
      <c r="D39" s="52">
        <f t="shared" si="0"/>
        <v>2.4263268195889087E-2</v>
      </c>
    </row>
    <row r="40" spans="1:4">
      <c r="A40" s="50" t="s">
        <v>35</v>
      </c>
      <c r="B40" s="51" t="s">
        <v>66</v>
      </c>
      <c r="C40" s="51" t="s">
        <v>119</v>
      </c>
      <c r="D40" s="52" t="str">
        <f t="shared" si="0"/>
        <v>n/a</v>
      </c>
    </row>
    <row r="41" spans="1:4">
      <c r="A41" s="50" t="s">
        <v>36</v>
      </c>
      <c r="B41" s="51">
        <v>0.63751163857777993</v>
      </c>
      <c r="C41" s="51">
        <v>0.69484033727327177</v>
      </c>
      <c r="D41" s="52">
        <f t="shared" si="0"/>
        <v>5.7328698695491842E-2</v>
      </c>
    </row>
    <row r="42" spans="1:4">
      <c r="A42" s="50" t="s">
        <v>37</v>
      </c>
      <c r="B42" s="51">
        <v>0.7368741653264238</v>
      </c>
      <c r="C42" s="51">
        <v>0.83260287264778898</v>
      </c>
      <c r="D42" s="52">
        <f t="shared" si="0"/>
        <v>9.5728707321365181E-2</v>
      </c>
    </row>
    <row r="43" spans="1:4">
      <c r="A43" s="50" t="s">
        <v>38</v>
      </c>
      <c r="B43" s="51" t="s">
        <v>66</v>
      </c>
      <c r="C43" s="51" t="s">
        <v>119</v>
      </c>
      <c r="D43" s="52" t="str">
        <f t="shared" si="0"/>
        <v>n/a</v>
      </c>
    </row>
    <row r="44" spans="1:4">
      <c r="A44" s="50" t="s">
        <v>39</v>
      </c>
      <c r="B44" s="51">
        <v>0.85480513964161331</v>
      </c>
      <c r="C44" s="51">
        <v>0.92665518793589696</v>
      </c>
      <c r="D44" s="52">
        <f t="shared" si="0"/>
        <v>7.1850048294283653E-2</v>
      </c>
    </row>
    <row r="45" spans="1:4">
      <c r="A45" s="50" t="s">
        <v>40</v>
      </c>
      <c r="B45" s="51">
        <v>0.5173190533272255</v>
      </c>
      <c r="C45" s="51">
        <v>0.57292109557354953</v>
      </c>
      <c r="D45" s="52">
        <f t="shared" si="0"/>
        <v>5.5602042246324035E-2</v>
      </c>
    </row>
    <row r="46" spans="1:4">
      <c r="A46" s="50" t="s">
        <v>41</v>
      </c>
      <c r="B46" s="51">
        <v>0.51877955213904448</v>
      </c>
      <c r="C46" s="51">
        <v>0.50698302103297233</v>
      </c>
      <c r="D46" s="52">
        <f t="shared" si="0"/>
        <v>-1.179653110607215E-2</v>
      </c>
    </row>
    <row r="47" spans="1:4">
      <c r="A47" s="50" t="s">
        <v>42</v>
      </c>
      <c r="B47" s="51">
        <v>0.75448405858440615</v>
      </c>
      <c r="C47" s="51">
        <v>0.92455081561557007</v>
      </c>
      <c r="D47" s="52">
        <f t="shared" si="0"/>
        <v>0.17006675703116392</v>
      </c>
    </row>
    <row r="48" spans="1:4">
      <c r="A48" s="50" t="s">
        <v>43</v>
      </c>
      <c r="B48" s="51">
        <v>0.39378556835265566</v>
      </c>
      <c r="C48" s="51">
        <v>0.40872986695625607</v>
      </c>
      <c r="D48" s="52">
        <f t="shared" si="0"/>
        <v>1.4944298603600414E-2</v>
      </c>
    </row>
    <row r="49" spans="1:4">
      <c r="A49" s="50" t="s">
        <v>44</v>
      </c>
      <c r="B49" s="51">
        <v>0.5047687081036859</v>
      </c>
      <c r="C49" s="51">
        <v>0.44253944353777569</v>
      </c>
      <c r="D49" s="52">
        <f t="shared" si="0"/>
        <v>-6.2229264565910214E-2</v>
      </c>
    </row>
    <row r="50" spans="1:4">
      <c r="A50" s="50" t="s">
        <v>45</v>
      </c>
      <c r="B50" s="51">
        <v>0.42200119780622236</v>
      </c>
      <c r="C50" s="51">
        <v>0.50750380291810415</v>
      </c>
      <c r="D50" s="52">
        <f t="shared" si="0"/>
        <v>8.5502605111881791E-2</v>
      </c>
    </row>
    <row r="51" spans="1:4">
      <c r="A51" s="50" t="s">
        <v>46</v>
      </c>
      <c r="B51" s="51">
        <v>0.65194601619115522</v>
      </c>
      <c r="C51" s="51">
        <v>0.68854903421894531</v>
      </c>
      <c r="D51" s="52">
        <f t="shared" si="0"/>
        <v>3.6603018027790091E-2</v>
      </c>
    </row>
    <row r="52" spans="1:4">
      <c r="A52" s="50" t="s">
        <v>47</v>
      </c>
      <c r="B52" s="51">
        <v>0.50502675093748539</v>
      </c>
      <c r="C52" s="51">
        <v>0.57953642042354159</v>
      </c>
      <c r="D52" s="52">
        <f t="shared" si="0"/>
        <v>7.4509669486056196E-2</v>
      </c>
    </row>
    <row r="53" spans="1:4">
      <c r="A53" s="50" t="s">
        <v>48</v>
      </c>
      <c r="B53" s="51">
        <v>0.83034253379074596</v>
      </c>
      <c r="C53" s="51">
        <v>0.69300660294121874</v>
      </c>
      <c r="D53" s="52">
        <f t="shared" si="0"/>
        <v>-0.13733593084952722</v>
      </c>
    </row>
    <row r="54" spans="1:4">
      <c r="A54" s="50" t="s">
        <v>49</v>
      </c>
      <c r="B54" s="51" t="s">
        <v>66</v>
      </c>
      <c r="C54" s="51" t="s">
        <v>119</v>
      </c>
      <c r="D54" s="52" t="str">
        <f t="shared" si="0"/>
        <v>n/a</v>
      </c>
    </row>
    <row r="55" spans="1:4">
      <c r="A55" s="50" t="s">
        <v>50</v>
      </c>
      <c r="B55" s="51" t="s">
        <v>66</v>
      </c>
      <c r="C55" s="51" t="s">
        <v>119</v>
      </c>
      <c r="D55" s="52" t="str">
        <f t="shared" si="0"/>
        <v>n/a</v>
      </c>
    </row>
    <row r="56" spans="1:4">
      <c r="A56" s="50" t="s">
        <v>51</v>
      </c>
      <c r="B56" s="51">
        <v>0.76925949545071659</v>
      </c>
      <c r="C56" s="51">
        <v>0.67496232970642456</v>
      </c>
      <c r="D56" s="52">
        <f t="shared" si="0"/>
        <v>-9.4297165744292033E-2</v>
      </c>
    </row>
    <row r="57" spans="1:4">
      <c r="A57" s="50" t="s">
        <v>52</v>
      </c>
      <c r="B57" s="51">
        <v>0.50345315035929272</v>
      </c>
      <c r="C57" s="51">
        <v>0.61995535705282345</v>
      </c>
      <c r="D57" s="52">
        <f t="shared" si="0"/>
        <v>0.11650220669353073</v>
      </c>
    </row>
    <row r="58" spans="1:4">
      <c r="A58" s="50" t="s">
        <v>53</v>
      </c>
      <c r="B58" s="51">
        <v>0.79497781177320248</v>
      </c>
      <c r="C58" s="51">
        <v>0.87422444234218655</v>
      </c>
      <c r="D58" s="52">
        <f t="shared" si="0"/>
        <v>7.9246630568984067E-2</v>
      </c>
    </row>
    <row r="59" spans="1:4">
      <c r="A59" s="50" t="s">
        <v>54</v>
      </c>
      <c r="B59" s="51">
        <v>0.8091986651521671</v>
      </c>
      <c r="C59" s="51">
        <v>0.59198717459615158</v>
      </c>
      <c r="D59" s="52">
        <f t="shared" si="0"/>
        <v>-0.21721149055601552</v>
      </c>
    </row>
    <row r="60" spans="1:4">
      <c r="A60" s="50" t="s">
        <v>55</v>
      </c>
      <c r="B60" s="51" t="s">
        <v>66</v>
      </c>
      <c r="C60" s="51" t="s">
        <v>119</v>
      </c>
      <c r="D60" s="52" t="str">
        <f t="shared" si="0"/>
        <v>n/a</v>
      </c>
    </row>
    <row r="61" spans="1:4">
      <c r="A61" s="50" t="s">
        <v>56</v>
      </c>
      <c r="B61" s="51" t="s">
        <v>66</v>
      </c>
      <c r="C61" s="51" t="s">
        <v>119</v>
      </c>
      <c r="D61" s="52" t="str">
        <f t="shared" si="0"/>
        <v>n/a</v>
      </c>
    </row>
    <row r="62" spans="1:4">
      <c r="A62" s="50" t="s">
        <v>57</v>
      </c>
      <c r="B62" s="51">
        <v>0.90358518151528189</v>
      </c>
      <c r="C62" s="51">
        <v>0.91335509939391257</v>
      </c>
      <c r="D62" s="52">
        <f t="shared" si="0"/>
        <v>9.7699178786306851E-3</v>
      </c>
    </row>
    <row r="63" spans="1:4">
      <c r="A63" s="50" t="s">
        <v>58</v>
      </c>
      <c r="B63" s="51" t="s">
        <v>66</v>
      </c>
      <c r="C63" s="51" t="s">
        <v>119</v>
      </c>
      <c r="D63" s="52" t="str">
        <f t="shared" si="0"/>
        <v>n/a</v>
      </c>
    </row>
    <row r="64" spans="1:4">
      <c r="A64" s="50" t="s">
        <v>59</v>
      </c>
      <c r="B64" s="51">
        <v>0.64997993128460252</v>
      </c>
      <c r="C64" s="51">
        <v>0.8310954940650721</v>
      </c>
      <c r="D64" s="52">
        <f t="shared" si="0"/>
        <v>0.18111556278046959</v>
      </c>
    </row>
    <row r="65" spans="1:4">
      <c r="A65" s="50" t="s">
        <v>60</v>
      </c>
      <c r="B65" s="51">
        <v>0.3707119276196772</v>
      </c>
      <c r="C65" s="51">
        <v>0.50741494929932407</v>
      </c>
      <c r="D65" s="52">
        <f t="shared" si="0"/>
        <v>0.13670302167964687</v>
      </c>
    </row>
    <row r="66" spans="1:4">
      <c r="A66" s="50" t="s">
        <v>61</v>
      </c>
      <c r="B66" s="51">
        <v>0.76600000000000001</v>
      </c>
      <c r="C66" s="51">
        <v>0.72442693271347103</v>
      </c>
      <c r="D66" s="52">
        <f t="shared" si="0"/>
        <v>-4.1573067286528986E-2</v>
      </c>
    </row>
  </sheetData>
  <conditionalFormatting sqref="D8:D66">
    <cfRule type="dataBar" priority="1">
      <dataBar>
        <cfvo type="min"/>
        <cfvo type="max"/>
        <color rgb="FFD6007B"/>
      </dataBar>
      <extLst>
        <ext xmlns:x14="http://schemas.microsoft.com/office/spreadsheetml/2009/9/main" uri="{B025F937-C7B1-47D3-B67F-A62EFF666E3E}">
          <x14:id>{1E2C9133-9E2B-42EF-9232-B998FC404802}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1E2C9133-9E2B-42EF-9232-B998FC404802}">
            <x14:dataBar minLength="0" maxLength="100" border="1" negativeBarBorderColorSameAsPositive="0">
              <x14:cfvo type="autoMin"/>
              <x14:cfvo type="autoMax"/>
              <x14:borderColor rgb="FFD6007B"/>
              <x14:negativeFillColor rgb="FFFF0000"/>
              <x14:negativeBorderColor rgb="FFFF0000"/>
              <x14:axisColor rgb="FF000000"/>
            </x14:dataBar>
          </x14:cfRule>
          <xm:sqref>D8:D66</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pageSetUpPr fitToPage="1"/>
  </sheetPr>
  <dimension ref="A6:O423"/>
  <sheetViews>
    <sheetView showGridLines="0" workbookViewId="0"/>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6" spans="1:10" ht="18.75">
      <c r="A6" s="23"/>
    </row>
    <row r="7" spans="1:10">
      <c r="A7" s="13" t="s">
        <v>86</v>
      </c>
    </row>
    <row r="8" spans="1:10" ht="45">
      <c r="A8" s="192" t="s">
        <v>247</v>
      </c>
      <c r="B8" s="192"/>
      <c r="C8" s="192"/>
      <c r="D8" s="192"/>
      <c r="E8" s="67" t="s">
        <v>219</v>
      </c>
      <c r="F8" s="67" t="s">
        <v>225</v>
      </c>
      <c r="G8" s="67" t="s">
        <v>66</v>
      </c>
      <c r="H8" s="67" t="s">
        <v>225</v>
      </c>
    </row>
    <row r="9" spans="1:10" ht="5.25" customHeight="1">
      <c r="D9" s="60"/>
      <c r="E9" s="61"/>
      <c r="F9" s="60"/>
      <c r="G9" s="60"/>
    </row>
    <row r="10" spans="1:10" ht="17.25" customHeight="1">
      <c r="A10" s="15" t="s">
        <v>0</v>
      </c>
      <c r="B10" s="16" t="s">
        <v>68</v>
      </c>
      <c r="C10" s="16" t="s">
        <v>93</v>
      </c>
      <c r="D10" s="16" t="s">
        <v>203</v>
      </c>
      <c r="E10" s="35" t="s">
        <v>96</v>
      </c>
      <c r="F10" s="16" t="s">
        <v>85</v>
      </c>
      <c r="G10" s="16" t="s">
        <v>206</v>
      </c>
      <c r="H10" s="16" t="s">
        <v>133</v>
      </c>
      <c r="I10" s="16"/>
      <c r="J10"/>
    </row>
    <row r="11" spans="1:10" ht="17.25" customHeight="1">
      <c r="A11" s="56" t="s">
        <v>183</v>
      </c>
      <c r="B11" s="14" t="s">
        <v>66</v>
      </c>
      <c r="C11" s="58">
        <v>2010</v>
      </c>
      <c r="D11" s="26" t="s">
        <v>204</v>
      </c>
      <c r="E11" s="59" t="s">
        <v>66</v>
      </c>
      <c r="F11" s="58" t="s">
        <v>66</v>
      </c>
      <c r="G11" s="26" t="s">
        <v>66</v>
      </c>
      <c r="H11" s="62">
        <v>0.50900000000000001</v>
      </c>
      <c r="I11" s="16"/>
    </row>
    <row r="12" spans="1:10" ht="17.25" customHeight="1">
      <c r="A12" s="56" t="s">
        <v>184</v>
      </c>
      <c r="B12" s="14" t="s">
        <v>77</v>
      </c>
      <c r="C12" s="58">
        <v>2010</v>
      </c>
      <c r="D12" s="26" t="s">
        <v>204</v>
      </c>
      <c r="E12" s="59" t="s">
        <v>66</v>
      </c>
      <c r="F12" s="58" t="s">
        <v>66</v>
      </c>
      <c r="G12" s="26" t="s">
        <v>66</v>
      </c>
      <c r="H12" s="62">
        <v>0.47165193813255296</v>
      </c>
      <c r="I12" s="16"/>
    </row>
    <row r="13" spans="1:10" ht="17.25" customHeight="1">
      <c r="A13" s="56" t="s">
        <v>185</v>
      </c>
      <c r="B13" s="14" t="s">
        <v>78</v>
      </c>
      <c r="C13" s="58">
        <v>2010</v>
      </c>
      <c r="D13" s="26" t="s">
        <v>205</v>
      </c>
      <c r="E13" s="59" t="s">
        <v>66</v>
      </c>
      <c r="F13" s="58" t="s">
        <v>66</v>
      </c>
      <c r="G13" s="26" t="s">
        <v>211</v>
      </c>
      <c r="H13" s="62">
        <v>1.004</v>
      </c>
      <c r="I13" s="16"/>
    </row>
    <row r="14" spans="1:10" ht="17.25" customHeight="1">
      <c r="A14" s="56" t="s">
        <v>186</v>
      </c>
      <c r="B14" s="14" t="s">
        <v>78</v>
      </c>
      <c r="C14" s="58">
        <v>2010</v>
      </c>
      <c r="D14" s="26" t="s">
        <v>205</v>
      </c>
      <c r="E14" s="59" t="s">
        <v>66</v>
      </c>
      <c r="F14" s="58" t="s">
        <v>66</v>
      </c>
      <c r="G14" s="26" t="s">
        <v>211</v>
      </c>
      <c r="H14" s="62">
        <v>0.75700000000000001</v>
      </c>
      <c r="I14" s="16"/>
    </row>
    <row r="15" spans="1:10" ht="17.25" customHeight="1">
      <c r="A15" s="56" t="s">
        <v>187</v>
      </c>
      <c r="B15" s="14" t="s">
        <v>78</v>
      </c>
      <c r="C15" s="58">
        <v>2010</v>
      </c>
      <c r="D15" s="26" t="s">
        <v>204</v>
      </c>
      <c r="E15" s="59" t="s">
        <v>66</v>
      </c>
      <c r="F15" s="58" t="s">
        <v>66</v>
      </c>
      <c r="G15" s="26" t="s">
        <v>66</v>
      </c>
      <c r="H15" s="62">
        <v>0.51641864341612043</v>
      </c>
      <c r="I15" s="16"/>
    </row>
    <row r="16" spans="1:10" ht="17.25" customHeight="1">
      <c r="A16" s="56" t="s">
        <v>188</v>
      </c>
      <c r="B16" s="14" t="s">
        <v>78</v>
      </c>
      <c r="C16" s="58">
        <v>2010</v>
      </c>
      <c r="D16" s="26" t="s">
        <v>205</v>
      </c>
      <c r="E16" s="59" t="s">
        <v>66</v>
      </c>
      <c r="F16" s="58" t="s">
        <v>66</v>
      </c>
      <c r="G16" s="26" t="s">
        <v>211</v>
      </c>
      <c r="H16" s="62">
        <v>0.80600000000000005</v>
      </c>
      <c r="I16" s="16"/>
    </row>
    <row r="17" spans="1:9" ht="17.25" customHeight="1">
      <c r="A17" s="56" t="s">
        <v>189</v>
      </c>
      <c r="B17" s="14" t="s">
        <v>78</v>
      </c>
      <c r="C17" s="58">
        <v>2010</v>
      </c>
      <c r="D17" s="26" t="s">
        <v>205</v>
      </c>
      <c r="E17" s="59" t="s">
        <v>66</v>
      </c>
      <c r="F17" s="58" t="s">
        <v>66</v>
      </c>
      <c r="G17" s="26" t="s">
        <v>211</v>
      </c>
      <c r="H17" s="62">
        <v>0.379</v>
      </c>
      <c r="I17" s="16"/>
    </row>
    <row r="18" spans="1:9" ht="17.25" customHeight="1">
      <c r="A18" s="56" t="s">
        <v>190</v>
      </c>
      <c r="B18" s="14" t="s">
        <v>77</v>
      </c>
      <c r="C18" s="58">
        <v>2010</v>
      </c>
      <c r="D18" s="26" t="s">
        <v>204</v>
      </c>
      <c r="E18" s="59" t="s">
        <v>66</v>
      </c>
      <c r="F18" s="58" t="s">
        <v>66</v>
      </c>
      <c r="G18" s="26" t="s">
        <v>66</v>
      </c>
      <c r="H18" s="62">
        <v>0.48497638009640698</v>
      </c>
      <c r="I18" s="16"/>
    </row>
    <row r="19" spans="1:9" ht="17.25" customHeight="1">
      <c r="A19" s="56" t="s">
        <v>191</v>
      </c>
      <c r="B19" s="14" t="s">
        <v>78</v>
      </c>
      <c r="C19" s="58">
        <v>2010</v>
      </c>
      <c r="D19" s="26" t="s">
        <v>205</v>
      </c>
      <c r="E19" s="59" t="s">
        <v>66</v>
      </c>
      <c r="F19" s="58" t="s">
        <v>66</v>
      </c>
      <c r="G19" s="26" t="s">
        <v>211</v>
      </c>
      <c r="H19" s="62">
        <v>0.85899999999999999</v>
      </c>
      <c r="I19" s="16"/>
    </row>
    <row r="20" spans="1:9" ht="17.25" customHeight="1">
      <c r="A20" s="56" t="s">
        <v>192</v>
      </c>
      <c r="B20" s="14" t="s">
        <v>78</v>
      </c>
      <c r="C20" s="58">
        <v>2010</v>
      </c>
      <c r="D20" s="26" t="s">
        <v>204</v>
      </c>
      <c r="E20" s="59" t="s">
        <v>66</v>
      </c>
      <c r="F20" s="58" t="s">
        <v>66</v>
      </c>
      <c r="G20" s="26" t="s">
        <v>66</v>
      </c>
      <c r="H20" s="62">
        <v>0.47299766139733179</v>
      </c>
      <c r="I20" s="16"/>
    </row>
    <row r="21" spans="1:9" ht="17.25" customHeight="1">
      <c r="A21" s="13" t="s">
        <v>134</v>
      </c>
      <c r="B21" s="14" t="s">
        <v>77</v>
      </c>
      <c r="C21" s="58">
        <v>2010</v>
      </c>
      <c r="D21" s="26" t="s">
        <v>204</v>
      </c>
      <c r="E21" s="59" t="s">
        <v>66</v>
      </c>
      <c r="F21" s="58" t="s">
        <v>66</v>
      </c>
      <c r="G21" s="26" t="s">
        <v>66</v>
      </c>
      <c r="H21" s="62">
        <v>0.7828532470569266</v>
      </c>
      <c r="I21" s="16"/>
    </row>
    <row r="22" spans="1:9" ht="17.25" customHeight="1">
      <c r="A22" s="13" t="s">
        <v>135</v>
      </c>
      <c r="B22" s="14" t="s">
        <v>78</v>
      </c>
      <c r="C22" s="58">
        <v>2010</v>
      </c>
      <c r="D22" s="26" t="s">
        <v>205</v>
      </c>
      <c r="E22" s="59" t="s">
        <v>66</v>
      </c>
      <c r="F22" s="58" t="s">
        <v>66</v>
      </c>
      <c r="G22" s="26" t="s">
        <v>211</v>
      </c>
      <c r="H22" s="62">
        <v>0.56599999999999995</v>
      </c>
      <c r="I22" s="16"/>
    </row>
    <row r="23" spans="1:9" ht="17.25" customHeight="1">
      <c r="A23" s="13" t="s">
        <v>136</v>
      </c>
      <c r="B23" s="14" t="s">
        <v>78</v>
      </c>
      <c r="C23" s="58">
        <v>2010</v>
      </c>
      <c r="D23" s="26" t="s">
        <v>204</v>
      </c>
      <c r="E23" s="59" t="s">
        <v>66</v>
      </c>
      <c r="F23" s="58" t="s">
        <v>66</v>
      </c>
      <c r="G23" s="26" t="s">
        <v>66</v>
      </c>
      <c r="H23" s="62">
        <v>0.49434912667395392</v>
      </c>
      <c r="I23" s="16"/>
    </row>
    <row r="24" spans="1:9" ht="17.25" customHeight="1">
      <c r="A24" s="13" t="s">
        <v>137</v>
      </c>
      <c r="B24" s="14" t="s">
        <v>78</v>
      </c>
      <c r="C24" s="58">
        <v>2010</v>
      </c>
      <c r="D24" s="26" t="s">
        <v>204</v>
      </c>
      <c r="E24" s="59" t="s">
        <v>66</v>
      </c>
      <c r="F24" s="58" t="s">
        <v>66</v>
      </c>
      <c r="G24" s="26" t="s">
        <v>66</v>
      </c>
      <c r="H24" s="62">
        <v>0.70739317319937023</v>
      </c>
      <c r="I24" s="16"/>
    </row>
    <row r="25" spans="1:9" ht="17.25" customHeight="1">
      <c r="A25" s="13" t="s">
        <v>138</v>
      </c>
      <c r="B25" s="14" t="s">
        <v>78</v>
      </c>
      <c r="C25" s="58">
        <v>2010</v>
      </c>
      <c r="D25" s="26" t="s">
        <v>205</v>
      </c>
      <c r="E25" s="59" t="s">
        <v>66</v>
      </c>
      <c r="F25" s="58" t="s">
        <v>66</v>
      </c>
      <c r="G25" s="26" t="s">
        <v>211</v>
      </c>
      <c r="H25" s="62">
        <v>0.65900000000000003</v>
      </c>
      <c r="I25" s="16"/>
    </row>
    <row r="26" spans="1:9" ht="17.25" customHeight="1">
      <c r="A26" s="13" t="s">
        <v>139</v>
      </c>
      <c r="B26" s="14" t="s">
        <v>78</v>
      </c>
      <c r="C26" s="58">
        <v>2010</v>
      </c>
      <c r="D26" s="26" t="s">
        <v>204</v>
      </c>
      <c r="E26" s="59" t="s">
        <v>66</v>
      </c>
      <c r="F26" s="58" t="s">
        <v>66</v>
      </c>
      <c r="G26" s="26" t="s">
        <v>66</v>
      </c>
      <c r="H26" s="62">
        <v>0.59594683469187015</v>
      </c>
      <c r="I26" s="16"/>
    </row>
    <row r="27" spans="1:9" ht="17.25" customHeight="1">
      <c r="A27" s="13" t="s">
        <v>140</v>
      </c>
      <c r="B27" s="14" t="s">
        <v>78</v>
      </c>
      <c r="C27" s="58">
        <v>2010</v>
      </c>
      <c r="D27" s="26" t="s">
        <v>204</v>
      </c>
      <c r="E27" s="59" t="s">
        <v>66</v>
      </c>
      <c r="F27" s="58" t="s">
        <v>66</v>
      </c>
      <c r="G27" s="26" t="s">
        <v>66</v>
      </c>
      <c r="H27" s="62">
        <v>0.57164595143584096</v>
      </c>
      <c r="I27" s="16"/>
    </row>
    <row r="28" spans="1:9" ht="17.25" customHeight="1">
      <c r="A28" s="13" t="s">
        <v>141</v>
      </c>
      <c r="B28" s="14" t="s">
        <v>78</v>
      </c>
      <c r="C28" s="58">
        <v>2010</v>
      </c>
      <c r="D28" s="26" t="s">
        <v>204</v>
      </c>
      <c r="E28" s="59" t="s">
        <v>66</v>
      </c>
      <c r="F28" s="58" t="s">
        <v>66</v>
      </c>
      <c r="G28" s="26" t="s">
        <v>66</v>
      </c>
      <c r="H28" s="62">
        <v>0.48514418023521527</v>
      </c>
      <c r="I28" s="16"/>
    </row>
    <row r="29" spans="1:9" ht="17.25" customHeight="1">
      <c r="A29" s="13" t="s">
        <v>142</v>
      </c>
      <c r="B29" s="14" t="s">
        <v>78</v>
      </c>
      <c r="C29" s="58">
        <v>2010</v>
      </c>
      <c r="D29" s="26" t="s">
        <v>205</v>
      </c>
      <c r="E29" s="59" t="s">
        <v>66</v>
      </c>
      <c r="F29" s="58" t="s">
        <v>66</v>
      </c>
      <c r="G29" s="26" t="s">
        <v>211</v>
      </c>
      <c r="H29" s="62">
        <v>0.74099999999999999</v>
      </c>
      <c r="I29" s="16"/>
    </row>
    <row r="30" spans="1:9" ht="17.25" customHeight="1">
      <c r="A30" s="13" t="s">
        <v>143</v>
      </c>
      <c r="B30" s="14" t="s">
        <v>79</v>
      </c>
      <c r="C30" s="58">
        <v>2010</v>
      </c>
      <c r="D30" s="26" t="s">
        <v>204</v>
      </c>
      <c r="E30" s="59" t="s">
        <v>66</v>
      </c>
      <c r="F30" s="58" t="s">
        <v>66</v>
      </c>
      <c r="G30" s="26" t="s">
        <v>66</v>
      </c>
      <c r="H30" s="62">
        <v>0.47395728276351284</v>
      </c>
      <c r="I30" s="16"/>
    </row>
    <row r="31" spans="1:9" ht="17.25" customHeight="1">
      <c r="A31" s="13" t="s">
        <v>144</v>
      </c>
      <c r="B31" s="14" t="s">
        <v>78</v>
      </c>
      <c r="C31" s="58">
        <v>2010</v>
      </c>
      <c r="D31" s="26" t="s">
        <v>204</v>
      </c>
      <c r="E31" s="59" t="s">
        <v>66</v>
      </c>
      <c r="F31" s="58" t="s">
        <v>66</v>
      </c>
      <c r="G31" s="26" t="s">
        <v>66</v>
      </c>
      <c r="H31" s="62">
        <v>0.68300681559737031</v>
      </c>
      <c r="I31" s="16"/>
    </row>
    <row r="32" spans="1:9" ht="17.25" customHeight="1">
      <c r="A32" s="13" t="s">
        <v>145</v>
      </c>
      <c r="B32" s="14" t="s">
        <v>78</v>
      </c>
      <c r="C32" s="58">
        <v>2010</v>
      </c>
      <c r="D32" s="26" t="s">
        <v>204</v>
      </c>
      <c r="E32" s="59" t="s">
        <v>66</v>
      </c>
      <c r="F32" s="58" t="s">
        <v>66</v>
      </c>
      <c r="G32" s="26" t="s">
        <v>66</v>
      </c>
      <c r="H32" s="62">
        <v>0.30737342536992979</v>
      </c>
      <c r="I32" s="16"/>
    </row>
    <row r="33" spans="1:9" ht="17.25" customHeight="1">
      <c r="A33" s="13" t="s">
        <v>146</v>
      </c>
      <c r="B33" s="14" t="s">
        <v>78</v>
      </c>
      <c r="C33" s="58">
        <v>2010</v>
      </c>
      <c r="D33" s="26" t="s">
        <v>205</v>
      </c>
      <c r="E33" s="59" t="s">
        <v>66</v>
      </c>
      <c r="F33" s="58" t="s">
        <v>66</v>
      </c>
      <c r="G33" s="26" t="s">
        <v>211</v>
      </c>
      <c r="H33" s="62">
        <v>0.5</v>
      </c>
      <c r="I33" s="16"/>
    </row>
    <row r="34" spans="1:9" ht="17.25" customHeight="1">
      <c r="A34" s="13" t="s">
        <v>147</v>
      </c>
      <c r="B34" s="14" t="s">
        <v>78</v>
      </c>
      <c r="C34" s="58">
        <v>2010</v>
      </c>
      <c r="D34" s="26" t="s">
        <v>204</v>
      </c>
      <c r="E34" s="59" t="s">
        <v>66</v>
      </c>
      <c r="F34" s="58" t="s">
        <v>66</v>
      </c>
      <c r="G34" s="26" t="s">
        <v>66</v>
      </c>
      <c r="H34" s="62">
        <v>0.51957844298227962</v>
      </c>
      <c r="I34" s="16"/>
    </row>
    <row r="35" spans="1:9" ht="17.25" customHeight="1">
      <c r="A35" s="13" t="s">
        <v>148</v>
      </c>
      <c r="B35" s="14" t="s">
        <v>78</v>
      </c>
      <c r="C35" s="58">
        <v>2010</v>
      </c>
      <c r="D35" s="26" t="s">
        <v>204</v>
      </c>
      <c r="E35" s="59" t="s">
        <v>66</v>
      </c>
      <c r="F35" s="58" t="s">
        <v>66</v>
      </c>
      <c r="G35" s="26" t="s">
        <v>66</v>
      </c>
      <c r="H35" s="62">
        <v>0.77533949700045079</v>
      </c>
      <c r="I35" s="16"/>
    </row>
    <row r="36" spans="1:9" ht="17.25" customHeight="1">
      <c r="A36" s="13" t="s">
        <v>149</v>
      </c>
      <c r="B36" s="14" t="s">
        <v>78</v>
      </c>
      <c r="C36" s="58">
        <v>2010</v>
      </c>
      <c r="D36" s="26" t="s">
        <v>205</v>
      </c>
      <c r="E36" s="59" t="s">
        <v>66</v>
      </c>
      <c r="F36" s="58" t="s">
        <v>66</v>
      </c>
      <c r="G36" s="26" t="s">
        <v>211</v>
      </c>
      <c r="H36" s="62">
        <v>0.49399999999999999</v>
      </c>
      <c r="I36" s="16"/>
    </row>
    <row r="37" spans="1:9" ht="17.25" customHeight="1">
      <c r="A37" s="13" t="s">
        <v>150</v>
      </c>
      <c r="B37" s="14" t="s">
        <v>78</v>
      </c>
      <c r="C37" s="58">
        <v>2010</v>
      </c>
      <c r="D37" s="26" t="s">
        <v>205</v>
      </c>
      <c r="E37" s="59" t="s">
        <v>66</v>
      </c>
      <c r="F37" s="58" t="s">
        <v>66</v>
      </c>
      <c r="G37" s="26" t="s">
        <v>211</v>
      </c>
      <c r="H37" s="62">
        <v>0.22900000000000001</v>
      </c>
      <c r="I37" s="16"/>
    </row>
    <row r="38" spans="1:9" ht="17.25" customHeight="1">
      <c r="A38" s="13" t="s">
        <v>151</v>
      </c>
      <c r="B38" s="14" t="s">
        <v>78</v>
      </c>
      <c r="C38" s="58">
        <v>2010</v>
      </c>
      <c r="D38" s="26" t="s">
        <v>204</v>
      </c>
      <c r="E38" s="59" t="s">
        <v>66</v>
      </c>
      <c r="F38" s="58" t="s">
        <v>66</v>
      </c>
      <c r="G38" s="26" t="s">
        <v>66</v>
      </c>
      <c r="H38" s="62">
        <v>0.43932290343012986</v>
      </c>
      <c r="I38" s="16"/>
    </row>
    <row r="39" spans="1:9" ht="17.25" customHeight="1">
      <c r="A39" s="13" t="s">
        <v>152</v>
      </c>
      <c r="B39" s="14" t="s">
        <v>78</v>
      </c>
      <c r="C39" s="58">
        <v>2010</v>
      </c>
      <c r="D39" s="26" t="s">
        <v>204</v>
      </c>
      <c r="E39" s="59" t="s">
        <v>66</v>
      </c>
      <c r="F39" s="58" t="s">
        <v>66</v>
      </c>
      <c r="G39" s="26" t="s">
        <v>66</v>
      </c>
      <c r="H39" s="62">
        <v>0.30936511637105141</v>
      </c>
      <c r="I39" s="16"/>
    </row>
    <row r="40" spans="1:9" ht="17.25" customHeight="1">
      <c r="A40" s="13" t="s">
        <v>153</v>
      </c>
      <c r="B40" s="14" t="s">
        <v>78</v>
      </c>
      <c r="C40" s="58">
        <v>2010</v>
      </c>
      <c r="D40" s="26" t="s">
        <v>204</v>
      </c>
      <c r="E40" s="59" t="s">
        <v>66</v>
      </c>
      <c r="F40" s="58" t="s">
        <v>66</v>
      </c>
      <c r="G40" s="26" t="s">
        <v>66</v>
      </c>
      <c r="H40" s="62">
        <v>0.3913688570140767</v>
      </c>
      <c r="I40" s="16"/>
    </row>
    <row r="41" spans="1:9" ht="17.25" customHeight="1">
      <c r="A41" s="13" t="s">
        <v>154</v>
      </c>
      <c r="B41" s="14" t="s">
        <v>77</v>
      </c>
      <c r="C41" s="58">
        <v>2010</v>
      </c>
      <c r="D41" s="26" t="s">
        <v>204</v>
      </c>
      <c r="E41" s="59" t="s">
        <v>66</v>
      </c>
      <c r="F41" s="58" t="s">
        <v>66</v>
      </c>
      <c r="G41" s="26" t="s">
        <v>66</v>
      </c>
      <c r="H41" s="62">
        <v>0.39477584375544039</v>
      </c>
      <c r="I41" s="16"/>
    </row>
    <row r="42" spans="1:9" ht="17.25" customHeight="1">
      <c r="A42" s="13" t="s">
        <v>155</v>
      </c>
      <c r="B42" s="14" t="s">
        <v>77</v>
      </c>
      <c r="C42" s="58">
        <v>2010</v>
      </c>
      <c r="D42" s="26" t="s">
        <v>204</v>
      </c>
      <c r="E42" s="59" t="s">
        <v>66</v>
      </c>
      <c r="F42" s="58" t="s">
        <v>66</v>
      </c>
      <c r="G42" s="26" t="s">
        <v>66</v>
      </c>
      <c r="H42" s="62">
        <v>0.33046744132101724</v>
      </c>
      <c r="I42" s="16"/>
    </row>
    <row r="43" spans="1:9" ht="17.25" customHeight="1">
      <c r="A43" s="13" t="s">
        <v>156</v>
      </c>
      <c r="B43" s="14" t="s">
        <v>78</v>
      </c>
      <c r="C43" s="58">
        <v>2010</v>
      </c>
      <c r="D43" s="26" t="s">
        <v>205</v>
      </c>
      <c r="E43" s="59" t="s">
        <v>66</v>
      </c>
      <c r="F43" s="58" t="s">
        <v>66</v>
      </c>
      <c r="G43" s="26" t="s">
        <v>211</v>
      </c>
      <c r="H43" s="62">
        <v>0.38800000000000001</v>
      </c>
      <c r="I43" s="16"/>
    </row>
    <row r="44" spans="1:9" ht="17.25" customHeight="1">
      <c r="A44" s="13" t="s">
        <v>157</v>
      </c>
      <c r="B44" s="14" t="s">
        <v>78</v>
      </c>
      <c r="C44" s="58">
        <v>2010</v>
      </c>
      <c r="D44" s="26" t="s">
        <v>204</v>
      </c>
      <c r="E44" s="59" t="s">
        <v>66</v>
      </c>
      <c r="F44" s="58" t="s">
        <v>66</v>
      </c>
      <c r="G44" s="26" t="s">
        <v>66</v>
      </c>
      <c r="H44" s="62">
        <v>0.47804341125848787</v>
      </c>
      <c r="I44" s="16"/>
    </row>
    <row r="45" spans="1:9" ht="17.25" customHeight="1">
      <c r="A45" s="13" t="s">
        <v>158</v>
      </c>
      <c r="B45" s="14" t="s">
        <v>77</v>
      </c>
      <c r="C45" s="58">
        <v>2010</v>
      </c>
      <c r="D45" s="26" t="s">
        <v>204</v>
      </c>
      <c r="E45" s="59" t="s">
        <v>66</v>
      </c>
      <c r="F45" s="58" t="s">
        <v>66</v>
      </c>
      <c r="G45" s="26" t="s">
        <v>66</v>
      </c>
      <c r="H45" s="62">
        <v>0.68975974336633206</v>
      </c>
      <c r="I45" s="16"/>
    </row>
    <row r="46" spans="1:9" ht="17.25" customHeight="1">
      <c r="A46" s="13" t="s">
        <v>159</v>
      </c>
      <c r="B46" s="14" t="s">
        <v>78</v>
      </c>
      <c r="C46" s="58">
        <v>2010</v>
      </c>
      <c r="D46" s="26" t="s">
        <v>205</v>
      </c>
      <c r="E46" s="59" t="s">
        <v>66</v>
      </c>
      <c r="F46" s="58" t="s">
        <v>66</v>
      </c>
      <c r="G46" s="26" t="s">
        <v>211</v>
      </c>
      <c r="H46" s="62">
        <v>0.74299999999999999</v>
      </c>
      <c r="I46" s="16"/>
    </row>
    <row r="47" spans="1:9" ht="17.25" customHeight="1">
      <c r="A47" s="13" t="s">
        <v>160</v>
      </c>
      <c r="B47" s="14" t="s">
        <v>78</v>
      </c>
      <c r="C47" s="58">
        <v>2010</v>
      </c>
      <c r="D47" s="26" t="s">
        <v>204</v>
      </c>
      <c r="E47" s="59" t="s">
        <v>66</v>
      </c>
      <c r="F47" s="58" t="s">
        <v>66</v>
      </c>
      <c r="G47" s="26" t="s">
        <v>66</v>
      </c>
      <c r="H47" s="62">
        <v>0.69667526925766921</v>
      </c>
      <c r="I47" s="16"/>
    </row>
    <row r="48" spans="1:9" ht="17.25" customHeight="1">
      <c r="A48" s="13" t="s">
        <v>161</v>
      </c>
      <c r="B48" s="14" t="s">
        <v>77</v>
      </c>
      <c r="C48" s="58">
        <v>2010</v>
      </c>
      <c r="D48" s="26" t="s">
        <v>204</v>
      </c>
      <c r="E48" s="59" t="s">
        <v>66</v>
      </c>
      <c r="F48" s="58" t="s">
        <v>66</v>
      </c>
      <c r="G48" s="26" t="s">
        <v>66</v>
      </c>
      <c r="H48" s="62">
        <v>0.33745585394677008</v>
      </c>
      <c r="I48" s="16"/>
    </row>
    <row r="49" spans="1:9" ht="17.25" customHeight="1">
      <c r="A49" s="13" t="s">
        <v>162</v>
      </c>
      <c r="B49" s="14" t="s">
        <v>77</v>
      </c>
      <c r="C49" s="58">
        <v>2010</v>
      </c>
      <c r="D49" s="26" t="s">
        <v>204</v>
      </c>
      <c r="E49" s="59" t="s">
        <v>66</v>
      </c>
      <c r="F49" s="58" t="s">
        <v>66</v>
      </c>
      <c r="G49" s="26" t="s">
        <v>66</v>
      </c>
      <c r="H49" s="62">
        <v>0.3944912964609707</v>
      </c>
      <c r="I49" s="16"/>
    </row>
    <row r="50" spans="1:9" ht="17.25" customHeight="1">
      <c r="A50" s="13" t="s">
        <v>163</v>
      </c>
      <c r="B50" s="14" t="s">
        <v>78</v>
      </c>
      <c r="C50" s="58">
        <v>2010</v>
      </c>
      <c r="D50" s="26" t="s">
        <v>204</v>
      </c>
      <c r="E50" s="59" t="s">
        <v>66</v>
      </c>
      <c r="F50" s="58" t="s">
        <v>66</v>
      </c>
      <c r="G50" s="26" t="s">
        <v>66</v>
      </c>
      <c r="H50" s="62">
        <v>0.62990190163489235</v>
      </c>
      <c r="I50" s="16"/>
    </row>
    <row r="51" spans="1:9" ht="17.25" customHeight="1">
      <c r="A51" s="13" t="s">
        <v>164</v>
      </c>
      <c r="B51" s="14" t="s">
        <v>77</v>
      </c>
      <c r="C51" s="58">
        <v>2010</v>
      </c>
      <c r="D51" s="26" t="s">
        <v>204</v>
      </c>
      <c r="E51" s="59" t="s">
        <v>66</v>
      </c>
      <c r="F51" s="58" t="s">
        <v>66</v>
      </c>
      <c r="G51" s="26" t="s">
        <v>66</v>
      </c>
      <c r="H51" s="62">
        <v>0.34641885350325086</v>
      </c>
      <c r="I51" s="16"/>
    </row>
    <row r="52" spans="1:9" ht="17.25" customHeight="1">
      <c r="A52" s="13" t="s">
        <v>165</v>
      </c>
      <c r="B52" s="14" t="s">
        <v>77</v>
      </c>
      <c r="C52" s="58">
        <v>2010</v>
      </c>
      <c r="D52" s="26" t="s">
        <v>204</v>
      </c>
      <c r="E52" s="59" t="s">
        <v>66</v>
      </c>
      <c r="F52" s="58" t="s">
        <v>66</v>
      </c>
      <c r="G52" s="26" t="s">
        <v>66</v>
      </c>
      <c r="H52" s="62">
        <v>0.29858306591852851</v>
      </c>
      <c r="I52" s="16"/>
    </row>
    <row r="53" spans="1:9" ht="17.25" customHeight="1">
      <c r="A53" s="13" t="s">
        <v>166</v>
      </c>
      <c r="B53" s="14" t="s">
        <v>77</v>
      </c>
      <c r="C53" s="58">
        <v>2010</v>
      </c>
      <c r="D53" s="26" t="s">
        <v>204</v>
      </c>
      <c r="E53" s="59" t="s">
        <v>66</v>
      </c>
      <c r="F53" s="58" t="s">
        <v>66</v>
      </c>
      <c r="G53" s="26" t="s">
        <v>66</v>
      </c>
      <c r="H53" s="62">
        <v>0.3286306885310431</v>
      </c>
      <c r="I53" s="16"/>
    </row>
    <row r="54" spans="1:9" ht="17.25" customHeight="1">
      <c r="A54" s="13" t="s">
        <v>167</v>
      </c>
      <c r="B54" s="14" t="s">
        <v>77</v>
      </c>
      <c r="C54" s="58">
        <v>2010</v>
      </c>
      <c r="D54" s="26" t="s">
        <v>204</v>
      </c>
      <c r="E54" s="59" t="s">
        <v>66</v>
      </c>
      <c r="F54" s="58" t="s">
        <v>66</v>
      </c>
      <c r="G54" s="26" t="s">
        <v>66</v>
      </c>
      <c r="H54" s="62">
        <v>0.43287228543532147</v>
      </c>
      <c r="I54" s="16"/>
    </row>
    <row r="55" spans="1:9" ht="17.25" customHeight="1">
      <c r="A55" s="13" t="s">
        <v>168</v>
      </c>
      <c r="B55" s="14" t="s">
        <v>77</v>
      </c>
      <c r="C55" s="58">
        <v>2010</v>
      </c>
      <c r="D55" s="26" t="s">
        <v>204</v>
      </c>
      <c r="E55" s="59" t="s">
        <v>66</v>
      </c>
      <c r="F55" s="58" t="s">
        <v>66</v>
      </c>
      <c r="G55" s="26" t="s">
        <v>66</v>
      </c>
      <c r="H55" s="62">
        <v>0.46008712522618744</v>
      </c>
      <c r="I55" s="16"/>
    </row>
    <row r="56" spans="1:9" ht="17.25" customHeight="1">
      <c r="A56" s="13" t="s">
        <v>169</v>
      </c>
      <c r="B56" s="14" t="s">
        <v>78</v>
      </c>
      <c r="C56" s="58">
        <v>2010</v>
      </c>
      <c r="D56" s="26" t="s">
        <v>204</v>
      </c>
      <c r="E56" s="59" t="s">
        <v>66</v>
      </c>
      <c r="F56" s="58" t="s">
        <v>66</v>
      </c>
      <c r="G56" s="26" t="s">
        <v>66</v>
      </c>
      <c r="H56" s="62">
        <v>0.58876383390933229</v>
      </c>
      <c r="I56" s="16"/>
    </row>
    <row r="57" spans="1:9" ht="17.25" customHeight="1">
      <c r="A57" s="13" t="s">
        <v>170</v>
      </c>
      <c r="B57" s="14" t="s">
        <v>78</v>
      </c>
      <c r="C57" s="58">
        <v>2010</v>
      </c>
      <c r="D57" s="26" t="s">
        <v>205</v>
      </c>
      <c r="E57" s="59" t="s">
        <v>66</v>
      </c>
      <c r="F57" s="58" t="s">
        <v>66</v>
      </c>
      <c r="G57" s="26" t="s">
        <v>211</v>
      </c>
      <c r="H57" s="62">
        <v>0.59399999999999997</v>
      </c>
      <c r="I57" s="16"/>
    </row>
    <row r="58" spans="1:9" ht="17.25" customHeight="1">
      <c r="A58" s="13" t="s">
        <v>171</v>
      </c>
      <c r="B58" s="14" t="s">
        <v>78</v>
      </c>
      <c r="C58" s="58">
        <v>2010</v>
      </c>
      <c r="D58" s="26" t="s">
        <v>205</v>
      </c>
      <c r="E58" s="59" t="s">
        <v>66</v>
      </c>
      <c r="F58" s="58" t="s">
        <v>66</v>
      </c>
      <c r="G58" s="26" t="s">
        <v>211</v>
      </c>
      <c r="H58" s="62">
        <v>0.59399999999999997</v>
      </c>
      <c r="I58" s="16"/>
    </row>
    <row r="59" spans="1:9" ht="17.25" customHeight="1">
      <c r="A59" s="13" t="s">
        <v>172</v>
      </c>
      <c r="B59" s="14" t="s">
        <v>77</v>
      </c>
      <c r="C59" s="58">
        <v>2010</v>
      </c>
      <c r="D59" s="26" t="s">
        <v>204</v>
      </c>
      <c r="E59" s="59" t="s">
        <v>66</v>
      </c>
      <c r="F59" s="58" t="s">
        <v>66</v>
      </c>
      <c r="G59" s="26" t="s">
        <v>66</v>
      </c>
      <c r="H59" s="62">
        <v>0.65288361989356747</v>
      </c>
      <c r="I59" s="16"/>
    </row>
    <row r="60" spans="1:9" ht="17.25" customHeight="1">
      <c r="A60" s="13" t="s">
        <v>173</v>
      </c>
      <c r="B60" s="14" t="s">
        <v>77</v>
      </c>
      <c r="C60" s="58">
        <v>2010</v>
      </c>
      <c r="D60" s="26" t="s">
        <v>204</v>
      </c>
      <c r="E60" s="59" t="s">
        <v>66</v>
      </c>
      <c r="F60" s="58" t="s">
        <v>66</v>
      </c>
      <c r="G60" s="26" t="s">
        <v>66</v>
      </c>
      <c r="H60" s="62">
        <v>0.33425411023157114</v>
      </c>
      <c r="I60" s="16"/>
    </row>
    <row r="61" spans="1:9" ht="17.25" customHeight="1">
      <c r="A61" s="13" t="s">
        <v>174</v>
      </c>
      <c r="B61" s="14" t="s">
        <v>78</v>
      </c>
      <c r="C61" s="58">
        <v>2010</v>
      </c>
      <c r="D61" s="26" t="s">
        <v>204</v>
      </c>
      <c r="E61" s="59" t="s">
        <v>66</v>
      </c>
      <c r="F61" s="58" t="s">
        <v>66</v>
      </c>
      <c r="G61" s="26" t="s">
        <v>66</v>
      </c>
      <c r="H61" s="62">
        <v>0.63148779469942806</v>
      </c>
      <c r="I61" s="16"/>
    </row>
    <row r="62" spans="1:9" ht="17.25" customHeight="1">
      <c r="A62" s="13" t="s">
        <v>175</v>
      </c>
      <c r="B62" s="14" t="s">
        <v>78</v>
      </c>
      <c r="C62" s="58">
        <v>2010</v>
      </c>
      <c r="D62" s="26" t="s">
        <v>204</v>
      </c>
      <c r="E62" s="59" t="s">
        <v>66</v>
      </c>
      <c r="F62" s="58" t="s">
        <v>66</v>
      </c>
      <c r="G62" s="26" t="s">
        <v>66</v>
      </c>
      <c r="H62" s="62">
        <v>0.52793163108086261</v>
      </c>
      <c r="I62" s="16"/>
    </row>
    <row r="63" spans="1:9" ht="17.25" customHeight="1">
      <c r="A63" s="13" t="s">
        <v>176</v>
      </c>
      <c r="B63" s="14" t="s">
        <v>78</v>
      </c>
      <c r="C63" s="58">
        <v>2010</v>
      </c>
      <c r="D63" s="26" t="s">
        <v>205</v>
      </c>
      <c r="E63" s="59" t="s">
        <v>66</v>
      </c>
      <c r="F63" s="58" t="s">
        <v>66</v>
      </c>
      <c r="G63" s="26" t="s">
        <v>211</v>
      </c>
      <c r="H63" s="62">
        <v>0.63100000000000001</v>
      </c>
      <c r="I63" s="16"/>
    </row>
    <row r="64" spans="1:9" ht="17.25" customHeight="1">
      <c r="A64" s="13" t="s">
        <v>177</v>
      </c>
      <c r="B64" s="14" t="s">
        <v>78</v>
      </c>
      <c r="C64" s="58">
        <v>2010</v>
      </c>
      <c r="D64" s="26" t="s">
        <v>205</v>
      </c>
      <c r="E64" s="59" t="s">
        <v>66</v>
      </c>
      <c r="F64" s="58" t="s">
        <v>66</v>
      </c>
      <c r="G64" s="26" t="s">
        <v>211</v>
      </c>
      <c r="H64" s="62">
        <v>0.59199999999999997</v>
      </c>
      <c r="I64" s="16"/>
    </row>
    <row r="65" spans="1:9" ht="17.25" customHeight="1">
      <c r="A65" s="13" t="s">
        <v>178</v>
      </c>
      <c r="B65" s="14" t="s">
        <v>77</v>
      </c>
      <c r="C65" s="58">
        <v>2010</v>
      </c>
      <c r="D65" s="26" t="s">
        <v>204</v>
      </c>
      <c r="E65" s="59" t="s">
        <v>66</v>
      </c>
      <c r="F65" s="58" t="s">
        <v>66</v>
      </c>
      <c r="G65" s="26" t="s">
        <v>66</v>
      </c>
      <c r="H65" s="62">
        <v>0.78322325594958742</v>
      </c>
      <c r="I65" s="16"/>
    </row>
    <row r="66" spans="1:9" ht="17.25" customHeight="1">
      <c r="A66" s="13" t="s">
        <v>179</v>
      </c>
      <c r="B66" s="14" t="s">
        <v>78</v>
      </c>
      <c r="C66" s="58">
        <v>2010</v>
      </c>
      <c r="D66" s="26" t="s">
        <v>205</v>
      </c>
      <c r="E66" s="59" t="s">
        <v>66</v>
      </c>
      <c r="F66" s="58" t="s">
        <v>66</v>
      </c>
      <c r="G66" s="26" t="s">
        <v>211</v>
      </c>
      <c r="H66" s="62">
        <v>0.70399999999999996</v>
      </c>
      <c r="I66" s="16"/>
    </row>
    <row r="67" spans="1:9" ht="17.25" customHeight="1">
      <c r="A67" s="13" t="s">
        <v>180</v>
      </c>
      <c r="B67" s="14" t="s">
        <v>77</v>
      </c>
      <c r="C67" s="58">
        <v>2010</v>
      </c>
      <c r="D67" s="26" t="s">
        <v>204</v>
      </c>
      <c r="E67" s="59" t="s">
        <v>66</v>
      </c>
      <c r="F67" s="58" t="s">
        <v>66</v>
      </c>
      <c r="G67" s="26" t="s">
        <v>66</v>
      </c>
      <c r="H67" s="62">
        <v>0.57745982701027343</v>
      </c>
      <c r="I67" s="16"/>
    </row>
    <row r="68" spans="1:9" ht="17.25" customHeight="1">
      <c r="A68" s="13" t="s">
        <v>181</v>
      </c>
      <c r="B68" s="14" t="s">
        <v>77</v>
      </c>
      <c r="C68" s="58">
        <v>2010</v>
      </c>
      <c r="D68" s="26" t="s">
        <v>204</v>
      </c>
      <c r="E68" s="59" t="s">
        <v>66</v>
      </c>
      <c r="F68" s="58" t="s">
        <v>66</v>
      </c>
      <c r="G68" s="26" t="s">
        <v>66</v>
      </c>
      <c r="H68" s="62">
        <v>0.38733733975324003</v>
      </c>
      <c r="I68" s="16"/>
    </row>
    <row r="69" spans="1:9" ht="17.25" customHeight="1">
      <c r="A69" s="13" t="s">
        <v>182</v>
      </c>
      <c r="B69" s="14" t="s">
        <v>78</v>
      </c>
      <c r="C69" s="58">
        <v>2010</v>
      </c>
      <c r="D69" s="26" t="s">
        <v>204</v>
      </c>
      <c r="E69" s="59" t="s">
        <v>66</v>
      </c>
      <c r="F69" s="58" t="s">
        <v>66</v>
      </c>
      <c r="G69" s="26" t="s">
        <v>66</v>
      </c>
      <c r="H69" s="62">
        <v>0.77659908753453721</v>
      </c>
      <c r="I69" s="16"/>
    </row>
    <row r="70" spans="1:9" ht="17.25" customHeight="1">
      <c r="A70" s="56" t="s">
        <v>183</v>
      </c>
      <c r="B70" s="14" t="s">
        <v>66</v>
      </c>
      <c r="C70" s="58">
        <v>2011</v>
      </c>
      <c r="D70" s="26" t="s">
        <v>204</v>
      </c>
      <c r="E70" s="59" t="s">
        <v>66</v>
      </c>
      <c r="F70" s="58" t="s">
        <v>66</v>
      </c>
      <c r="G70" s="26" t="s">
        <v>66</v>
      </c>
      <c r="H70" s="62">
        <v>0.55200000000000005</v>
      </c>
      <c r="I70" s="16"/>
    </row>
    <row r="71" spans="1:9" ht="17.25" customHeight="1">
      <c r="A71" s="56" t="s">
        <v>184</v>
      </c>
      <c r="B71" s="14" t="s">
        <v>77</v>
      </c>
      <c r="C71" s="58">
        <v>2011</v>
      </c>
      <c r="D71" s="26" t="s">
        <v>204</v>
      </c>
      <c r="E71" s="59" t="s">
        <v>66</v>
      </c>
      <c r="F71" s="58" t="s">
        <v>66</v>
      </c>
      <c r="G71" s="26" t="s">
        <v>66</v>
      </c>
      <c r="H71" s="62">
        <v>0.52524954377676614</v>
      </c>
      <c r="I71" s="16"/>
    </row>
    <row r="72" spans="1:9" ht="17.25" customHeight="1">
      <c r="A72" s="56" t="s">
        <v>185</v>
      </c>
      <c r="B72" s="14" t="s">
        <v>78</v>
      </c>
      <c r="C72" s="58">
        <v>2011</v>
      </c>
      <c r="D72" s="26" t="s">
        <v>205</v>
      </c>
      <c r="E72" s="59" t="s">
        <v>66</v>
      </c>
      <c r="F72" s="58" t="s">
        <v>66</v>
      </c>
      <c r="G72" s="26" t="s">
        <v>212</v>
      </c>
      <c r="H72" s="62">
        <v>0.72099999999999997</v>
      </c>
      <c r="I72" s="16"/>
    </row>
    <row r="73" spans="1:9" ht="17.25" customHeight="1">
      <c r="A73" s="56" t="s">
        <v>186</v>
      </c>
      <c r="B73" s="14" t="s">
        <v>78</v>
      </c>
      <c r="C73" s="58">
        <v>2011</v>
      </c>
      <c r="D73" s="26" t="s">
        <v>205</v>
      </c>
      <c r="E73" s="59" t="s">
        <v>66</v>
      </c>
      <c r="F73" s="58" t="s">
        <v>66</v>
      </c>
      <c r="G73" s="26" t="s">
        <v>212</v>
      </c>
      <c r="H73" s="62">
        <v>0.70299999999999996</v>
      </c>
      <c r="I73" s="16"/>
    </row>
    <row r="74" spans="1:9" ht="17.25" customHeight="1">
      <c r="A74" s="56" t="s">
        <v>187</v>
      </c>
      <c r="B74" s="14" t="s">
        <v>78</v>
      </c>
      <c r="C74" s="58">
        <v>2011</v>
      </c>
      <c r="D74" s="26" t="s">
        <v>204</v>
      </c>
      <c r="E74" s="59" t="s">
        <v>66</v>
      </c>
      <c r="F74" s="58" t="s">
        <v>66</v>
      </c>
      <c r="G74" s="26" t="s">
        <v>66</v>
      </c>
      <c r="H74" s="62">
        <v>0.44294320678061766</v>
      </c>
      <c r="I74" s="16"/>
    </row>
    <row r="75" spans="1:9" ht="17.25" customHeight="1">
      <c r="A75" s="56" t="s">
        <v>188</v>
      </c>
      <c r="B75" s="14" t="s">
        <v>78</v>
      </c>
      <c r="C75" s="58">
        <v>2011</v>
      </c>
      <c r="D75" s="26" t="s">
        <v>205</v>
      </c>
      <c r="E75" s="59" t="s">
        <v>66</v>
      </c>
      <c r="F75" s="58" t="s">
        <v>66</v>
      </c>
      <c r="G75" s="26" t="s">
        <v>212</v>
      </c>
      <c r="H75" s="62">
        <v>0.95499999999999996</v>
      </c>
      <c r="I75" s="16"/>
    </row>
    <row r="76" spans="1:9" ht="17.25" customHeight="1">
      <c r="A76" s="56" t="s">
        <v>189</v>
      </c>
      <c r="B76" s="14" t="s">
        <v>78</v>
      </c>
      <c r="C76" s="58">
        <v>2011</v>
      </c>
      <c r="D76" s="26" t="s">
        <v>205</v>
      </c>
      <c r="E76" s="59" t="s">
        <v>66</v>
      </c>
      <c r="F76" s="58" t="s">
        <v>66</v>
      </c>
      <c r="G76" s="26" t="s">
        <v>212</v>
      </c>
      <c r="H76" s="62">
        <v>0.38</v>
      </c>
      <c r="I76" s="16"/>
    </row>
    <row r="77" spans="1:9" ht="17.25" customHeight="1">
      <c r="A77" s="56" t="s">
        <v>190</v>
      </c>
      <c r="B77" s="14" t="s">
        <v>77</v>
      </c>
      <c r="C77" s="58">
        <v>2011</v>
      </c>
      <c r="D77" s="26" t="s">
        <v>204</v>
      </c>
      <c r="E77" s="59" t="s">
        <v>66</v>
      </c>
      <c r="F77" s="58" t="s">
        <v>66</v>
      </c>
      <c r="G77" s="26" t="s">
        <v>66</v>
      </c>
      <c r="H77" s="62">
        <v>0.43228592738602839</v>
      </c>
      <c r="I77" s="16"/>
    </row>
    <row r="78" spans="1:9" ht="17.25" customHeight="1">
      <c r="A78" s="56" t="s">
        <v>191</v>
      </c>
      <c r="B78" s="14" t="s">
        <v>78</v>
      </c>
      <c r="C78" s="58">
        <v>2011</v>
      </c>
      <c r="D78" s="26" t="s">
        <v>205</v>
      </c>
      <c r="E78" s="59" t="s">
        <v>66</v>
      </c>
      <c r="F78" s="58" t="s">
        <v>66</v>
      </c>
      <c r="G78" s="26" t="s">
        <v>212</v>
      </c>
      <c r="H78" s="62">
        <v>0.95399999999999996</v>
      </c>
      <c r="I78" s="16"/>
    </row>
    <row r="79" spans="1:9" ht="17.25" customHeight="1">
      <c r="A79" s="56" t="s">
        <v>192</v>
      </c>
      <c r="B79" s="14" t="s">
        <v>78</v>
      </c>
      <c r="C79" s="58">
        <v>2011</v>
      </c>
      <c r="D79" s="26" t="s">
        <v>204</v>
      </c>
      <c r="E79" s="59" t="s">
        <v>66</v>
      </c>
      <c r="F79" s="58" t="s">
        <v>66</v>
      </c>
      <c r="G79" s="26" t="s">
        <v>66</v>
      </c>
      <c r="H79" s="62">
        <v>0.4350009727331024</v>
      </c>
      <c r="I79" s="16"/>
    </row>
    <row r="80" spans="1:9" ht="17.25" customHeight="1">
      <c r="A80" s="13" t="s">
        <v>134</v>
      </c>
      <c r="B80" s="14" t="s">
        <v>77</v>
      </c>
      <c r="C80" s="58">
        <v>2011</v>
      </c>
      <c r="D80" s="26" t="s">
        <v>204</v>
      </c>
      <c r="E80" s="59" t="s">
        <v>66</v>
      </c>
      <c r="F80" s="58" t="s">
        <v>66</v>
      </c>
      <c r="G80" s="26" t="s">
        <v>66</v>
      </c>
      <c r="H80" s="62">
        <v>0.78912880771512761</v>
      </c>
      <c r="I80" s="16"/>
    </row>
    <row r="81" spans="1:9" ht="17.25" customHeight="1">
      <c r="A81" s="13" t="s">
        <v>135</v>
      </c>
      <c r="B81" s="14" t="s">
        <v>78</v>
      </c>
      <c r="C81" s="58">
        <v>2011</v>
      </c>
      <c r="D81" s="26" t="s">
        <v>205</v>
      </c>
      <c r="E81" s="59" t="s">
        <v>66</v>
      </c>
      <c r="F81" s="58" t="s">
        <v>66</v>
      </c>
      <c r="G81" s="26" t="s">
        <v>212</v>
      </c>
      <c r="H81" s="62">
        <v>0.54400000000000004</v>
      </c>
      <c r="I81" s="16"/>
    </row>
    <row r="82" spans="1:9" ht="17.25" customHeight="1">
      <c r="A82" s="13" t="s">
        <v>136</v>
      </c>
      <c r="B82" s="14" t="s">
        <v>78</v>
      </c>
      <c r="C82" s="58">
        <v>2011</v>
      </c>
      <c r="D82" s="26" t="s">
        <v>204</v>
      </c>
      <c r="E82" s="59" t="s">
        <v>66</v>
      </c>
      <c r="F82" s="58" t="s">
        <v>66</v>
      </c>
      <c r="G82" s="26" t="s">
        <v>66</v>
      </c>
      <c r="H82" s="62">
        <v>0.49959258276775814</v>
      </c>
      <c r="I82" s="16"/>
    </row>
    <row r="83" spans="1:9" ht="17.25" customHeight="1">
      <c r="A83" s="13" t="s">
        <v>137</v>
      </c>
      <c r="B83" s="14" t="s">
        <v>78</v>
      </c>
      <c r="C83" s="58">
        <v>2011</v>
      </c>
      <c r="D83" s="26" t="s">
        <v>204</v>
      </c>
      <c r="E83" s="59" t="s">
        <v>66</v>
      </c>
      <c r="F83" s="58" t="s">
        <v>66</v>
      </c>
      <c r="G83" s="26" t="s">
        <v>66</v>
      </c>
      <c r="H83" s="62">
        <v>0.65098415607129256</v>
      </c>
      <c r="I83" s="16"/>
    </row>
    <row r="84" spans="1:9" ht="17.25" customHeight="1">
      <c r="A84" s="13" t="s">
        <v>138</v>
      </c>
      <c r="B84" s="14" t="s">
        <v>78</v>
      </c>
      <c r="C84" s="58">
        <v>2011</v>
      </c>
      <c r="D84" s="26" t="s">
        <v>205</v>
      </c>
      <c r="E84" s="59" t="s">
        <v>66</v>
      </c>
      <c r="F84" s="58" t="s">
        <v>66</v>
      </c>
      <c r="G84" s="26" t="s">
        <v>212</v>
      </c>
      <c r="H84" s="62">
        <v>0.68799999999999994</v>
      </c>
      <c r="I84" s="16"/>
    </row>
    <row r="85" spans="1:9" ht="17.25" customHeight="1">
      <c r="A85" s="13" t="s">
        <v>139</v>
      </c>
      <c r="B85" s="14" t="s">
        <v>78</v>
      </c>
      <c r="C85" s="58">
        <v>2011</v>
      </c>
      <c r="D85" s="26" t="s">
        <v>204</v>
      </c>
      <c r="E85" s="59" t="s">
        <v>66</v>
      </c>
      <c r="F85" s="58" t="s">
        <v>66</v>
      </c>
      <c r="G85" s="26" t="s">
        <v>66</v>
      </c>
      <c r="H85" s="62">
        <v>0.62580136929041996</v>
      </c>
      <c r="I85" s="16"/>
    </row>
    <row r="86" spans="1:9" ht="17.25" customHeight="1">
      <c r="A86" s="13" t="s">
        <v>140</v>
      </c>
      <c r="B86" s="14" t="s">
        <v>78</v>
      </c>
      <c r="C86" s="58">
        <v>2011</v>
      </c>
      <c r="D86" s="26" t="s">
        <v>204</v>
      </c>
      <c r="E86" s="59" t="s">
        <v>66</v>
      </c>
      <c r="F86" s="58" t="s">
        <v>66</v>
      </c>
      <c r="G86" s="26" t="s">
        <v>66</v>
      </c>
      <c r="H86" s="62">
        <v>0.78333515635366657</v>
      </c>
      <c r="I86" s="16"/>
    </row>
    <row r="87" spans="1:9" ht="17.25" customHeight="1">
      <c r="A87" s="13" t="s">
        <v>141</v>
      </c>
      <c r="B87" s="14" t="s">
        <v>78</v>
      </c>
      <c r="C87" s="58">
        <v>2011</v>
      </c>
      <c r="D87" s="26" t="s">
        <v>204</v>
      </c>
      <c r="E87" s="59" t="s">
        <v>66</v>
      </c>
      <c r="F87" s="58" t="s">
        <v>66</v>
      </c>
      <c r="G87" s="26" t="s">
        <v>66</v>
      </c>
      <c r="H87" s="62">
        <v>0.52034089386354432</v>
      </c>
      <c r="I87" s="16"/>
    </row>
    <row r="88" spans="1:9" ht="17.25" customHeight="1">
      <c r="A88" s="13" t="s">
        <v>142</v>
      </c>
      <c r="B88" s="14" t="s">
        <v>78</v>
      </c>
      <c r="C88" s="58">
        <v>2011</v>
      </c>
      <c r="D88" s="26" t="s">
        <v>205</v>
      </c>
      <c r="E88" s="59" t="s">
        <v>66</v>
      </c>
      <c r="F88" s="58" t="s">
        <v>66</v>
      </c>
      <c r="G88" s="26" t="s">
        <v>212</v>
      </c>
      <c r="H88" s="62">
        <v>0.71699999999999997</v>
      </c>
      <c r="I88" s="16"/>
    </row>
    <row r="89" spans="1:9" ht="17.25" customHeight="1">
      <c r="A89" s="13" t="s">
        <v>143</v>
      </c>
      <c r="B89" s="14" t="s">
        <v>79</v>
      </c>
      <c r="C89" s="58">
        <v>2011</v>
      </c>
      <c r="D89" s="26" t="s">
        <v>204</v>
      </c>
      <c r="E89" s="59" t="s">
        <v>66</v>
      </c>
      <c r="F89" s="58" t="s">
        <v>66</v>
      </c>
      <c r="G89" s="26" t="s">
        <v>66</v>
      </c>
      <c r="H89" s="62">
        <v>0.52102785398926665</v>
      </c>
      <c r="I89" s="16"/>
    </row>
    <row r="90" spans="1:9" ht="17.25" customHeight="1">
      <c r="A90" s="13" t="s">
        <v>144</v>
      </c>
      <c r="B90" s="14" t="s">
        <v>78</v>
      </c>
      <c r="C90" s="58">
        <v>2011</v>
      </c>
      <c r="D90" s="26" t="s">
        <v>204</v>
      </c>
      <c r="E90" s="59" t="s">
        <v>66</v>
      </c>
      <c r="F90" s="58" t="s">
        <v>66</v>
      </c>
      <c r="G90" s="26" t="s">
        <v>66</v>
      </c>
      <c r="H90" s="62">
        <v>0.75664054081971555</v>
      </c>
      <c r="I90" s="16"/>
    </row>
    <row r="91" spans="1:9" ht="17.25" customHeight="1">
      <c r="A91" s="13" t="s">
        <v>145</v>
      </c>
      <c r="B91" s="14" t="s">
        <v>78</v>
      </c>
      <c r="C91" s="58">
        <v>2011</v>
      </c>
      <c r="D91" s="26" t="s">
        <v>204</v>
      </c>
      <c r="E91" s="59" t="s">
        <v>66</v>
      </c>
      <c r="F91" s="58" t="s">
        <v>66</v>
      </c>
      <c r="G91" s="26" t="s">
        <v>66</v>
      </c>
      <c r="H91" s="62">
        <v>0.31054608364138397</v>
      </c>
      <c r="I91" s="16"/>
    </row>
    <row r="92" spans="1:9" ht="17.25" customHeight="1">
      <c r="A92" s="13" t="s">
        <v>146</v>
      </c>
      <c r="B92" s="14" t="s">
        <v>78</v>
      </c>
      <c r="C92" s="58">
        <v>2011</v>
      </c>
      <c r="D92" s="26" t="s">
        <v>205</v>
      </c>
      <c r="E92" s="59" t="s">
        <v>66</v>
      </c>
      <c r="F92" s="58" t="s">
        <v>66</v>
      </c>
      <c r="G92" s="26" t="s">
        <v>212</v>
      </c>
      <c r="H92" s="62">
        <v>0.57399999999999995</v>
      </c>
      <c r="I92" s="16"/>
    </row>
    <row r="93" spans="1:9" ht="17.25" customHeight="1">
      <c r="A93" s="13" t="s">
        <v>147</v>
      </c>
      <c r="B93" s="14" t="s">
        <v>78</v>
      </c>
      <c r="C93" s="58">
        <v>2011</v>
      </c>
      <c r="D93" s="26" t="s">
        <v>204</v>
      </c>
      <c r="E93" s="59" t="s">
        <v>66</v>
      </c>
      <c r="F93" s="58" t="s">
        <v>66</v>
      </c>
      <c r="G93" s="26" t="s">
        <v>66</v>
      </c>
      <c r="H93" s="62">
        <v>0.6108109546086683</v>
      </c>
      <c r="I93" s="16"/>
    </row>
    <row r="94" spans="1:9" ht="17.25" customHeight="1">
      <c r="A94" s="13" t="s">
        <v>148</v>
      </c>
      <c r="B94" s="14" t="s">
        <v>78</v>
      </c>
      <c r="C94" s="58">
        <v>2011</v>
      </c>
      <c r="D94" s="26" t="s">
        <v>204</v>
      </c>
      <c r="E94" s="59" t="s">
        <v>66</v>
      </c>
      <c r="F94" s="58" t="s">
        <v>66</v>
      </c>
      <c r="G94" s="26" t="s">
        <v>66</v>
      </c>
      <c r="H94" s="62">
        <v>0.63247911074144558</v>
      </c>
      <c r="I94" s="16"/>
    </row>
    <row r="95" spans="1:9" ht="17.25" customHeight="1">
      <c r="A95" s="13" t="s">
        <v>149</v>
      </c>
      <c r="B95" s="14" t="s">
        <v>78</v>
      </c>
      <c r="C95" s="58">
        <v>2011</v>
      </c>
      <c r="D95" s="26" t="s">
        <v>205</v>
      </c>
      <c r="E95" s="59" t="s">
        <v>66</v>
      </c>
      <c r="F95" s="58" t="s">
        <v>66</v>
      </c>
      <c r="G95" s="26" t="s">
        <v>212</v>
      </c>
      <c r="H95" s="62">
        <v>0.41399999999999998</v>
      </c>
      <c r="I95" s="16"/>
    </row>
    <row r="96" spans="1:9" ht="17.25" customHeight="1">
      <c r="A96" s="13" t="s">
        <v>150</v>
      </c>
      <c r="B96" s="14" t="s">
        <v>78</v>
      </c>
      <c r="C96" s="58">
        <v>2011</v>
      </c>
      <c r="D96" s="26" t="s">
        <v>205</v>
      </c>
      <c r="E96" s="59" t="s">
        <v>66</v>
      </c>
      <c r="F96" s="58" t="s">
        <v>66</v>
      </c>
      <c r="G96" s="26" t="s">
        <v>212</v>
      </c>
      <c r="H96" s="62">
        <v>0.23200000000000001</v>
      </c>
      <c r="I96" s="16"/>
    </row>
    <row r="97" spans="1:10" ht="17.25" customHeight="1">
      <c r="A97" s="13" t="s">
        <v>151</v>
      </c>
      <c r="B97" s="14" t="s">
        <v>78</v>
      </c>
      <c r="C97" s="58">
        <v>2011</v>
      </c>
      <c r="D97" s="26" t="s">
        <v>204</v>
      </c>
      <c r="E97" s="59" t="s">
        <v>66</v>
      </c>
      <c r="F97" s="58" t="s">
        <v>66</v>
      </c>
      <c r="G97" s="26" t="s">
        <v>66</v>
      </c>
      <c r="H97" s="62">
        <v>0.4756837741446498</v>
      </c>
      <c r="I97" s="16"/>
    </row>
    <row r="98" spans="1:10" ht="17.25" customHeight="1">
      <c r="A98" s="13" t="s">
        <v>152</v>
      </c>
      <c r="B98" s="14" t="s">
        <v>78</v>
      </c>
      <c r="C98" s="58">
        <v>2011</v>
      </c>
      <c r="D98" s="26" t="s">
        <v>204</v>
      </c>
      <c r="E98" s="59" t="s">
        <v>66</v>
      </c>
      <c r="F98" s="58" t="s">
        <v>66</v>
      </c>
      <c r="G98" s="26" t="s">
        <v>66</v>
      </c>
      <c r="H98" s="62">
        <v>0.3119309665415238</v>
      </c>
      <c r="I98" s="16"/>
    </row>
    <row r="99" spans="1:10" ht="17.25" customHeight="1">
      <c r="A99" s="13" t="s">
        <v>153</v>
      </c>
      <c r="B99" s="14" t="s">
        <v>78</v>
      </c>
      <c r="C99" s="58">
        <v>2011</v>
      </c>
      <c r="D99" s="26" t="s">
        <v>204</v>
      </c>
      <c r="E99" s="59" t="s">
        <v>66</v>
      </c>
      <c r="F99" s="58" t="s">
        <v>66</v>
      </c>
      <c r="G99" s="26" t="s">
        <v>66</v>
      </c>
      <c r="H99" s="62">
        <v>0.39513911874531826</v>
      </c>
      <c r="I99" s="16"/>
      <c r="J99" s="44"/>
    </row>
    <row r="100" spans="1:10" ht="17.25" customHeight="1">
      <c r="A100" s="13" t="s">
        <v>154</v>
      </c>
      <c r="B100" s="14" t="s">
        <v>77</v>
      </c>
      <c r="C100" s="58">
        <v>2011</v>
      </c>
      <c r="D100" s="26" t="s">
        <v>204</v>
      </c>
      <c r="E100" s="59" t="s">
        <v>66</v>
      </c>
      <c r="F100" s="58" t="s">
        <v>66</v>
      </c>
      <c r="G100" s="26" t="s">
        <v>66</v>
      </c>
      <c r="H100" s="62">
        <v>0.45023574685673434</v>
      </c>
      <c r="I100" s="16"/>
      <c r="J100" s="44"/>
    </row>
    <row r="101" spans="1:10" ht="17.25" customHeight="1">
      <c r="A101" s="13" t="s">
        <v>155</v>
      </c>
      <c r="B101" s="14" t="s">
        <v>77</v>
      </c>
      <c r="C101" s="58">
        <v>2011</v>
      </c>
      <c r="D101" s="26" t="s">
        <v>204</v>
      </c>
      <c r="E101" s="59" t="s">
        <v>66</v>
      </c>
      <c r="F101" s="58" t="s">
        <v>66</v>
      </c>
      <c r="G101" s="26" t="s">
        <v>66</v>
      </c>
      <c r="H101" s="62">
        <v>0.41649454809999453</v>
      </c>
      <c r="I101" s="16"/>
      <c r="J101" s="44"/>
    </row>
    <row r="102" spans="1:10" ht="17.25" customHeight="1">
      <c r="A102" s="13" t="s">
        <v>156</v>
      </c>
      <c r="B102" s="14" t="s">
        <v>78</v>
      </c>
      <c r="C102" s="58">
        <v>2011</v>
      </c>
      <c r="D102" s="26" t="s">
        <v>205</v>
      </c>
      <c r="E102" s="59" t="s">
        <v>66</v>
      </c>
      <c r="F102" s="58" t="s">
        <v>66</v>
      </c>
      <c r="G102" s="26" t="s">
        <v>212</v>
      </c>
      <c r="H102" s="62">
        <v>0.44700000000000001</v>
      </c>
      <c r="I102" s="16"/>
      <c r="J102" s="44"/>
    </row>
    <row r="103" spans="1:10" ht="17.25" customHeight="1">
      <c r="A103" s="13" t="s">
        <v>157</v>
      </c>
      <c r="B103" s="14" t="s">
        <v>78</v>
      </c>
      <c r="C103" s="58">
        <v>2011</v>
      </c>
      <c r="D103" s="26" t="s">
        <v>204</v>
      </c>
      <c r="E103" s="59" t="s">
        <v>66</v>
      </c>
      <c r="F103" s="58" t="s">
        <v>66</v>
      </c>
      <c r="G103" s="26" t="s">
        <v>66</v>
      </c>
      <c r="H103" s="62">
        <v>0.55423950598910088</v>
      </c>
      <c r="I103" s="16"/>
      <c r="J103" s="44"/>
    </row>
    <row r="104" spans="1:10" ht="17.25" customHeight="1">
      <c r="A104" s="13" t="s">
        <v>158</v>
      </c>
      <c r="B104" s="14" t="s">
        <v>77</v>
      </c>
      <c r="C104" s="58">
        <v>2011</v>
      </c>
      <c r="D104" s="26" t="s">
        <v>204</v>
      </c>
      <c r="E104" s="59" t="s">
        <v>66</v>
      </c>
      <c r="F104" s="58" t="s">
        <v>66</v>
      </c>
      <c r="G104" s="26" t="s">
        <v>66</v>
      </c>
      <c r="H104" s="62">
        <v>0.70336554992480382</v>
      </c>
      <c r="I104" s="16"/>
      <c r="J104" s="44"/>
    </row>
    <row r="105" spans="1:10" ht="17.25" customHeight="1">
      <c r="A105" s="13" t="s">
        <v>159</v>
      </c>
      <c r="B105" s="14" t="s">
        <v>78</v>
      </c>
      <c r="C105" s="58">
        <v>2011</v>
      </c>
      <c r="D105" s="26" t="s">
        <v>205</v>
      </c>
      <c r="E105" s="59" t="s">
        <v>66</v>
      </c>
      <c r="F105" s="58" t="s">
        <v>66</v>
      </c>
      <c r="G105" s="26" t="s">
        <v>212</v>
      </c>
      <c r="H105" s="62">
        <v>0.82899999999999996</v>
      </c>
      <c r="I105" s="16"/>
      <c r="J105" s="44"/>
    </row>
    <row r="106" spans="1:10" ht="17.25" customHeight="1">
      <c r="A106" s="13" t="s">
        <v>160</v>
      </c>
      <c r="B106" s="14" t="s">
        <v>78</v>
      </c>
      <c r="C106" s="58">
        <v>2011</v>
      </c>
      <c r="D106" s="26" t="s">
        <v>204</v>
      </c>
      <c r="E106" s="59" t="s">
        <v>66</v>
      </c>
      <c r="F106" s="58" t="s">
        <v>66</v>
      </c>
      <c r="G106" s="26" t="s">
        <v>66</v>
      </c>
      <c r="H106" s="62">
        <v>0.78825903420077259</v>
      </c>
      <c r="I106" s="16"/>
      <c r="J106" s="44"/>
    </row>
    <row r="107" spans="1:10" ht="17.25" customHeight="1">
      <c r="A107" s="13" t="s">
        <v>161</v>
      </c>
      <c r="B107" s="14" t="s">
        <v>77</v>
      </c>
      <c r="C107" s="58">
        <v>2011</v>
      </c>
      <c r="D107" s="26" t="s">
        <v>204</v>
      </c>
      <c r="E107" s="59" t="s">
        <v>66</v>
      </c>
      <c r="F107" s="58" t="s">
        <v>66</v>
      </c>
      <c r="G107" s="26" t="s">
        <v>66</v>
      </c>
      <c r="H107" s="62">
        <v>0.41185794885175186</v>
      </c>
      <c r="I107" s="16"/>
      <c r="J107" s="44"/>
    </row>
    <row r="108" spans="1:10" ht="17.25" customHeight="1">
      <c r="A108" s="13" t="s">
        <v>162</v>
      </c>
      <c r="B108" s="14" t="s">
        <v>77</v>
      </c>
      <c r="C108" s="58">
        <v>2011</v>
      </c>
      <c r="D108" s="26" t="s">
        <v>204</v>
      </c>
      <c r="E108" s="59" t="s">
        <v>66</v>
      </c>
      <c r="F108" s="58" t="s">
        <v>66</v>
      </c>
      <c r="G108" s="26" t="s">
        <v>66</v>
      </c>
      <c r="H108" s="62">
        <v>0.425921671041187</v>
      </c>
      <c r="I108" s="16"/>
      <c r="J108" s="44"/>
    </row>
    <row r="109" spans="1:10" ht="17.25" customHeight="1">
      <c r="A109" s="13" t="s">
        <v>163</v>
      </c>
      <c r="B109" s="14" t="s">
        <v>78</v>
      </c>
      <c r="C109" s="58">
        <v>2011</v>
      </c>
      <c r="D109" s="26" t="s">
        <v>204</v>
      </c>
      <c r="E109" s="59" t="s">
        <v>66</v>
      </c>
      <c r="F109" s="58" t="s">
        <v>66</v>
      </c>
      <c r="G109" s="26" t="s">
        <v>66</v>
      </c>
      <c r="H109" s="62">
        <v>0.72413396031068133</v>
      </c>
      <c r="I109" s="16"/>
      <c r="J109" s="44"/>
    </row>
    <row r="110" spans="1:10" ht="17.25" customHeight="1">
      <c r="A110" s="13" t="s">
        <v>164</v>
      </c>
      <c r="B110" s="14" t="s">
        <v>77</v>
      </c>
      <c r="C110" s="58">
        <v>2011</v>
      </c>
      <c r="D110" s="26" t="s">
        <v>204</v>
      </c>
      <c r="E110" s="59" t="s">
        <v>66</v>
      </c>
      <c r="F110" s="58" t="s">
        <v>66</v>
      </c>
      <c r="G110" s="26" t="s">
        <v>66</v>
      </c>
      <c r="H110" s="62">
        <v>0.3450027157981515</v>
      </c>
      <c r="I110" s="16"/>
      <c r="J110" s="44"/>
    </row>
    <row r="111" spans="1:10" ht="17.25" customHeight="1">
      <c r="A111" s="13" t="s">
        <v>165</v>
      </c>
      <c r="B111" s="14" t="s">
        <v>77</v>
      </c>
      <c r="C111" s="58">
        <v>2011</v>
      </c>
      <c r="D111" s="26" t="s">
        <v>204</v>
      </c>
      <c r="E111" s="59" t="s">
        <v>66</v>
      </c>
      <c r="F111" s="58" t="s">
        <v>66</v>
      </c>
      <c r="G111" s="26" t="s">
        <v>66</v>
      </c>
      <c r="H111" s="62">
        <v>0.32624174302708259</v>
      </c>
      <c r="I111" s="16"/>
      <c r="J111" s="44"/>
    </row>
    <row r="112" spans="1:10" ht="17.25" customHeight="1">
      <c r="A112" s="13" t="s">
        <v>166</v>
      </c>
      <c r="B112" s="14" t="s">
        <v>77</v>
      </c>
      <c r="C112" s="58">
        <v>2011</v>
      </c>
      <c r="D112" s="26" t="s">
        <v>204</v>
      </c>
      <c r="E112" s="59" t="s">
        <v>66</v>
      </c>
      <c r="F112" s="58" t="s">
        <v>66</v>
      </c>
      <c r="G112" s="26" t="s">
        <v>66</v>
      </c>
      <c r="H112" s="62">
        <v>0.47816454030264011</v>
      </c>
      <c r="I112" s="16"/>
      <c r="J112" s="44"/>
    </row>
    <row r="113" spans="1:10" ht="17.25" customHeight="1">
      <c r="A113" s="13" t="s">
        <v>167</v>
      </c>
      <c r="B113" s="14" t="s">
        <v>77</v>
      </c>
      <c r="C113" s="58">
        <v>2011</v>
      </c>
      <c r="D113" s="26" t="s">
        <v>204</v>
      </c>
      <c r="E113" s="59" t="s">
        <v>66</v>
      </c>
      <c r="F113" s="58" t="s">
        <v>66</v>
      </c>
      <c r="G113" s="26" t="s">
        <v>66</v>
      </c>
      <c r="H113" s="62">
        <v>0.4799227991475557</v>
      </c>
      <c r="I113" s="16"/>
      <c r="J113" s="44"/>
    </row>
    <row r="114" spans="1:10" ht="17.25" customHeight="1">
      <c r="A114" s="13" t="s">
        <v>168</v>
      </c>
      <c r="B114" s="14" t="s">
        <v>77</v>
      </c>
      <c r="C114" s="58">
        <v>2011</v>
      </c>
      <c r="D114" s="26" t="s">
        <v>204</v>
      </c>
      <c r="E114" s="59" t="s">
        <v>66</v>
      </c>
      <c r="F114" s="58" t="s">
        <v>66</v>
      </c>
      <c r="G114" s="26" t="s">
        <v>66</v>
      </c>
      <c r="H114" s="62">
        <v>0.49902752697692054</v>
      </c>
      <c r="I114" s="16"/>
      <c r="J114" s="44"/>
    </row>
    <row r="115" spans="1:10" ht="17.25" customHeight="1">
      <c r="A115" s="13" t="s">
        <v>169</v>
      </c>
      <c r="B115" s="14" t="s">
        <v>78</v>
      </c>
      <c r="C115" s="58">
        <v>2011</v>
      </c>
      <c r="D115" s="26" t="s">
        <v>204</v>
      </c>
      <c r="E115" s="59" t="s">
        <v>66</v>
      </c>
      <c r="F115" s="58" t="s">
        <v>66</v>
      </c>
      <c r="G115" s="26" t="s">
        <v>66</v>
      </c>
      <c r="H115" s="62">
        <v>0.57693017360296328</v>
      </c>
      <c r="I115" s="16"/>
      <c r="J115" s="44"/>
    </row>
    <row r="116" spans="1:10" ht="17.25" customHeight="1">
      <c r="A116" s="13" t="s">
        <v>170</v>
      </c>
      <c r="B116" s="14" t="s">
        <v>78</v>
      </c>
      <c r="C116" s="58">
        <v>2011</v>
      </c>
      <c r="D116" s="26" t="s">
        <v>205</v>
      </c>
      <c r="E116" s="59" t="s">
        <v>66</v>
      </c>
      <c r="F116" s="58" t="s">
        <v>66</v>
      </c>
      <c r="G116" s="26" t="s">
        <v>212</v>
      </c>
      <c r="H116" s="62">
        <v>0.40899999999999997</v>
      </c>
      <c r="I116" s="16"/>
      <c r="J116" s="44"/>
    </row>
    <row r="117" spans="1:10" ht="17.25" customHeight="1">
      <c r="A117" s="13" t="s">
        <v>171</v>
      </c>
      <c r="B117" s="14" t="s">
        <v>78</v>
      </c>
      <c r="C117" s="58">
        <v>2011</v>
      </c>
      <c r="D117" s="26" t="s">
        <v>205</v>
      </c>
      <c r="E117" s="59" t="s">
        <v>66</v>
      </c>
      <c r="F117" s="58" t="s">
        <v>66</v>
      </c>
      <c r="G117" s="26" t="s">
        <v>212</v>
      </c>
      <c r="H117" s="62">
        <v>0.58299999999999996</v>
      </c>
      <c r="I117" s="16"/>
      <c r="J117" s="44"/>
    </row>
    <row r="118" spans="1:10" ht="17.25" customHeight="1">
      <c r="A118" s="13" t="s">
        <v>172</v>
      </c>
      <c r="B118" s="14" t="s">
        <v>77</v>
      </c>
      <c r="C118" s="58">
        <v>2011</v>
      </c>
      <c r="D118" s="26" t="s">
        <v>204</v>
      </c>
      <c r="E118" s="59" t="s">
        <v>66</v>
      </c>
      <c r="F118" s="58" t="s">
        <v>66</v>
      </c>
      <c r="G118" s="26" t="s">
        <v>66</v>
      </c>
      <c r="H118" s="62">
        <v>0.65398050312368827</v>
      </c>
      <c r="I118" s="16"/>
      <c r="J118" s="44"/>
    </row>
    <row r="119" spans="1:10" ht="17.25" customHeight="1">
      <c r="A119" s="13" t="s">
        <v>173</v>
      </c>
      <c r="B119" s="14" t="s">
        <v>77</v>
      </c>
      <c r="C119" s="58">
        <v>2011</v>
      </c>
      <c r="D119" s="26" t="s">
        <v>204</v>
      </c>
      <c r="E119" s="59" t="s">
        <v>66</v>
      </c>
      <c r="F119" s="58" t="s">
        <v>66</v>
      </c>
      <c r="G119" s="26" t="s">
        <v>66</v>
      </c>
      <c r="H119" s="62">
        <v>0.45510225337353288</v>
      </c>
      <c r="I119" s="16"/>
      <c r="J119" s="44"/>
    </row>
    <row r="120" spans="1:10" ht="17.25" customHeight="1">
      <c r="A120" s="13" t="s">
        <v>174</v>
      </c>
      <c r="B120" s="14" t="s">
        <v>78</v>
      </c>
      <c r="C120" s="58">
        <v>2011</v>
      </c>
      <c r="D120" s="26" t="s">
        <v>204</v>
      </c>
      <c r="E120" s="59" t="s">
        <v>66</v>
      </c>
      <c r="F120" s="58" t="s">
        <v>66</v>
      </c>
      <c r="G120" s="26" t="s">
        <v>66</v>
      </c>
      <c r="H120" s="62">
        <v>0.650434565785036</v>
      </c>
      <c r="I120" s="16"/>
      <c r="J120" s="44"/>
    </row>
    <row r="121" spans="1:10" ht="17.25" customHeight="1">
      <c r="A121" s="13" t="s">
        <v>175</v>
      </c>
      <c r="B121" s="14" t="s">
        <v>78</v>
      </c>
      <c r="C121" s="58">
        <v>2011</v>
      </c>
      <c r="D121" s="26" t="s">
        <v>204</v>
      </c>
      <c r="E121" s="59" t="s">
        <v>66</v>
      </c>
      <c r="F121" s="58" t="s">
        <v>66</v>
      </c>
      <c r="G121" s="26" t="s">
        <v>66</v>
      </c>
      <c r="H121" s="62">
        <v>0.53532333951755851</v>
      </c>
      <c r="I121" s="16"/>
      <c r="J121" s="44"/>
    </row>
    <row r="122" spans="1:10" ht="17.25" customHeight="1">
      <c r="A122" s="13" t="s">
        <v>176</v>
      </c>
      <c r="B122" s="14" t="s">
        <v>78</v>
      </c>
      <c r="C122" s="58">
        <v>2011</v>
      </c>
      <c r="D122" s="26" t="s">
        <v>205</v>
      </c>
      <c r="E122" s="59" t="s">
        <v>66</v>
      </c>
      <c r="F122" s="58" t="s">
        <v>66</v>
      </c>
      <c r="G122" s="26" t="s">
        <v>212</v>
      </c>
      <c r="H122" s="62">
        <v>0.629</v>
      </c>
      <c r="I122" s="16"/>
      <c r="J122" s="44"/>
    </row>
    <row r="123" spans="1:10" ht="17.25" customHeight="1">
      <c r="A123" s="13" t="s">
        <v>177</v>
      </c>
      <c r="B123" s="14" t="s">
        <v>78</v>
      </c>
      <c r="C123" s="58">
        <v>2011</v>
      </c>
      <c r="D123" s="26" t="s">
        <v>205</v>
      </c>
      <c r="E123" s="59" t="s">
        <v>66</v>
      </c>
      <c r="F123" s="58" t="s">
        <v>66</v>
      </c>
      <c r="G123" s="26" t="s">
        <v>212</v>
      </c>
      <c r="H123" s="62">
        <v>0.495</v>
      </c>
      <c r="I123" s="16"/>
      <c r="J123" s="44"/>
    </row>
    <row r="124" spans="1:10" ht="17.25" customHeight="1">
      <c r="A124" s="13" t="s">
        <v>178</v>
      </c>
      <c r="B124" s="14" t="s">
        <v>77</v>
      </c>
      <c r="C124" s="58">
        <v>2011</v>
      </c>
      <c r="D124" s="26" t="s">
        <v>204</v>
      </c>
      <c r="E124" s="59" t="s">
        <v>66</v>
      </c>
      <c r="F124" s="58" t="s">
        <v>66</v>
      </c>
      <c r="G124" s="26" t="s">
        <v>66</v>
      </c>
      <c r="H124" s="62">
        <v>0.80225974838777836</v>
      </c>
      <c r="I124" s="16"/>
      <c r="J124" s="44"/>
    </row>
    <row r="125" spans="1:10" ht="17.25" customHeight="1">
      <c r="A125" s="13" t="s">
        <v>179</v>
      </c>
      <c r="B125" s="14" t="s">
        <v>78</v>
      </c>
      <c r="C125" s="58">
        <v>2011</v>
      </c>
      <c r="D125" s="26" t="s">
        <v>205</v>
      </c>
      <c r="E125" s="59" t="s">
        <v>66</v>
      </c>
      <c r="F125" s="58" t="s">
        <v>66</v>
      </c>
      <c r="G125" s="26" t="s">
        <v>212</v>
      </c>
      <c r="H125" s="62">
        <v>0.60399999999999998</v>
      </c>
      <c r="I125" s="16"/>
      <c r="J125" s="44"/>
    </row>
    <row r="126" spans="1:10" ht="17.25" customHeight="1">
      <c r="A126" s="13" t="s">
        <v>180</v>
      </c>
      <c r="B126" s="14" t="s">
        <v>77</v>
      </c>
      <c r="C126" s="58">
        <v>2011</v>
      </c>
      <c r="D126" s="26" t="s">
        <v>204</v>
      </c>
      <c r="E126" s="59" t="s">
        <v>66</v>
      </c>
      <c r="F126" s="58" t="s">
        <v>66</v>
      </c>
      <c r="G126" s="26" t="s">
        <v>66</v>
      </c>
      <c r="H126" s="62">
        <v>0.6011148865988224</v>
      </c>
      <c r="I126" s="16"/>
      <c r="J126" s="44"/>
    </row>
    <row r="127" spans="1:10" ht="17.25" customHeight="1">
      <c r="A127" s="13" t="s">
        <v>181</v>
      </c>
      <c r="B127" s="14" t="s">
        <v>77</v>
      </c>
      <c r="C127" s="58">
        <v>2011</v>
      </c>
      <c r="D127" s="26" t="s">
        <v>204</v>
      </c>
      <c r="E127" s="59" t="s">
        <v>66</v>
      </c>
      <c r="F127" s="58" t="s">
        <v>66</v>
      </c>
      <c r="G127" s="26" t="s">
        <v>66</v>
      </c>
      <c r="H127" s="62">
        <v>0.30803858851457205</v>
      </c>
      <c r="I127" s="16"/>
      <c r="J127" s="44"/>
    </row>
    <row r="128" spans="1:10" ht="17.25" customHeight="1">
      <c r="A128" s="13" t="s">
        <v>182</v>
      </c>
      <c r="B128" s="14" t="s">
        <v>78</v>
      </c>
      <c r="C128" s="58">
        <v>2011</v>
      </c>
      <c r="D128" s="26" t="s">
        <v>204</v>
      </c>
      <c r="E128" s="59" t="s">
        <v>66</v>
      </c>
      <c r="F128" s="58" t="s">
        <v>66</v>
      </c>
      <c r="G128" s="26" t="s">
        <v>66</v>
      </c>
      <c r="H128" s="62">
        <v>0.94799999999999995</v>
      </c>
      <c r="I128" s="16"/>
      <c r="J128" s="44"/>
    </row>
    <row r="129" spans="1:12">
      <c r="A129" s="56" t="s">
        <v>183</v>
      </c>
      <c r="B129" s="14" t="s">
        <v>66</v>
      </c>
      <c r="C129" s="14">
        <v>2012</v>
      </c>
      <c r="D129" s="26" t="s">
        <v>204</v>
      </c>
      <c r="E129" s="53">
        <f>AVERAGE(Every_Mth!H11,Every_Mth!H70,Every_Mth!H129,Every_Mth!H188,Every_Mth!H247,Every_Mth!H306,Every_Mth!H365,Every_Mth!H424,Every_Mth!H483,Every_Mth!H542,Every_Mth!H601,Every_Mth!H660)</f>
        <v>4062300.1666666665</v>
      </c>
      <c r="F129" s="53">
        <v>7121279.8180800015</v>
      </c>
      <c r="G129" s="26" t="s">
        <v>66</v>
      </c>
      <c r="H129" s="20">
        <v>0.56999999999999995</v>
      </c>
      <c r="J129" s="69"/>
      <c r="K129" s="70"/>
      <c r="L129" s="68"/>
    </row>
    <row r="130" spans="1:12">
      <c r="A130" s="56" t="s">
        <v>184</v>
      </c>
      <c r="B130" s="14" t="s">
        <v>77</v>
      </c>
      <c r="C130" s="14">
        <v>2012</v>
      </c>
      <c r="D130" s="26" t="s">
        <v>204</v>
      </c>
      <c r="E130" s="53">
        <f>AVERAGE(Every_Mth!H12,Every_Mth!H71,Every_Mth!H130,Every_Mth!H189,Every_Mth!H248,Every_Mth!H307,Every_Mth!H366,Every_Mth!H425,Every_Mth!H484,Every_Mth!H543,Every_Mth!H602,Every_Mth!H661)</f>
        <v>124449</v>
      </c>
      <c r="F130" s="53">
        <v>220282.40624257483</v>
      </c>
      <c r="G130" s="26" t="s">
        <v>66</v>
      </c>
      <c r="H130" s="20">
        <v>0.56495206368390971</v>
      </c>
      <c r="J130" s="69"/>
      <c r="K130" s="70"/>
    </row>
    <row r="131" spans="1:12">
      <c r="A131" s="56" t="s">
        <v>185</v>
      </c>
      <c r="B131" s="14" t="s">
        <v>78</v>
      </c>
      <c r="C131" s="14">
        <v>2012</v>
      </c>
      <c r="D131" s="26" t="s">
        <v>205</v>
      </c>
      <c r="E131" s="53">
        <f>AVERAGE(Every_Mth!H13,Every_Mth!H72,Every_Mth!H131,Every_Mth!H190,Every_Mth!H249,Every_Mth!H308,Every_Mth!H367,Every_Mth!H426,Every_Mth!H485,Every_Mth!H544,Every_Mth!H603,Every_Mth!H662)</f>
        <v>145.91666666666666</v>
      </c>
      <c r="F131" s="53">
        <v>194.82315789473685</v>
      </c>
      <c r="G131" s="26" t="s">
        <v>207</v>
      </c>
      <c r="H131" s="20">
        <v>0.74896982598703987</v>
      </c>
      <c r="J131" s="69"/>
      <c r="K131" s="70"/>
    </row>
    <row r="132" spans="1:12">
      <c r="A132" s="56" t="s">
        <v>186</v>
      </c>
      <c r="B132" s="14" t="s">
        <v>78</v>
      </c>
      <c r="C132" s="14">
        <v>2012</v>
      </c>
      <c r="D132" s="26" t="s">
        <v>205</v>
      </c>
      <c r="E132" s="53">
        <f>AVERAGE(Every_Mth!H14,Every_Mth!H73,Every_Mth!H132,Every_Mth!H191,Every_Mth!H250,Every_Mth!H309,Every_Mth!H368,Every_Mth!H427,Every_Mth!H486,Every_Mth!H545,Every_Mth!H604,Every_Mth!H663)</f>
        <v>3248.4166666666665</v>
      </c>
      <c r="F132" s="53">
        <v>4236.6031210526316</v>
      </c>
      <c r="G132" s="26" t="s">
        <v>207</v>
      </c>
      <c r="H132" s="20">
        <v>0.76675028881618745</v>
      </c>
      <c r="J132" s="69"/>
      <c r="K132" s="70"/>
    </row>
    <row r="133" spans="1:12">
      <c r="A133" s="56" t="s">
        <v>187</v>
      </c>
      <c r="B133" s="14" t="s">
        <v>78</v>
      </c>
      <c r="C133" s="14">
        <v>2012</v>
      </c>
      <c r="D133" s="26" t="s">
        <v>204</v>
      </c>
      <c r="E133" s="53">
        <f>AVERAGE(Every_Mth!H15,Every_Mth!H74,Every_Mth!H133,Every_Mth!H192,Every_Mth!H251,Every_Mth!H310,Every_Mth!H369,Every_Mth!H428,Every_Mth!H487,Every_Mth!H546,Every_Mth!H605,Every_Mth!H664)</f>
        <v>29132.416666666668</v>
      </c>
      <c r="F133" s="53">
        <v>56950.071352083956</v>
      </c>
      <c r="G133" s="26" t="s">
        <v>66</v>
      </c>
      <c r="H133" s="20">
        <v>0.51154311092185545</v>
      </c>
      <c r="J133" s="69"/>
      <c r="K133" s="70"/>
    </row>
    <row r="134" spans="1:12">
      <c r="A134" s="56" t="s">
        <v>188</v>
      </c>
      <c r="B134" s="14" t="s">
        <v>78</v>
      </c>
      <c r="C134" s="14">
        <v>2012</v>
      </c>
      <c r="D134" s="26" t="s">
        <v>205</v>
      </c>
      <c r="E134" s="53">
        <f>AVERAGE(Every_Mth!H16,Every_Mth!H75,Every_Mth!H134,Every_Mth!H193,Every_Mth!H252,Every_Mth!H311,Every_Mth!H370,Every_Mth!H429,Every_Mth!H488,Every_Mth!H547,Every_Mth!H606,Every_Mth!H665)</f>
        <v>4975.916666666667</v>
      </c>
      <c r="F134" s="53">
        <v>5990.3815221052637</v>
      </c>
      <c r="G134" s="26" t="s">
        <v>207</v>
      </c>
      <c r="H134" s="20">
        <v>0.83065104422897051</v>
      </c>
      <c r="J134" s="69"/>
      <c r="K134" s="70"/>
    </row>
    <row r="135" spans="1:12">
      <c r="A135" s="56" t="s">
        <v>189</v>
      </c>
      <c r="B135" s="14" t="s">
        <v>78</v>
      </c>
      <c r="C135" s="14">
        <v>2012</v>
      </c>
      <c r="D135" s="26" t="s">
        <v>205</v>
      </c>
      <c r="E135" s="53">
        <f>AVERAGE(Every_Mth!H17,Every_Mth!H76,Every_Mth!H135,Every_Mth!H194,Every_Mth!H253,Every_Mth!H312,Every_Mth!H371,Every_Mth!H430,Every_Mth!H489,Every_Mth!H548,Every_Mth!H607,Every_Mth!H666)</f>
        <v>1725.5833333333333</v>
      </c>
      <c r="F135" s="53">
        <v>4435.3852812429377</v>
      </c>
      <c r="G135" s="26" t="s">
        <v>207</v>
      </c>
      <c r="H135" s="20">
        <v>0.38904925365351106</v>
      </c>
      <c r="J135" s="69"/>
      <c r="K135" s="70"/>
    </row>
    <row r="136" spans="1:12">
      <c r="A136" s="56" t="s">
        <v>190</v>
      </c>
      <c r="B136" s="14" t="s">
        <v>77</v>
      </c>
      <c r="C136" s="14">
        <v>2012</v>
      </c>
      <c r="D136" s="26" t="s">
        <v>204</v>
      </c>
      <c r="E136" s="53">
        <f>AVERAGE(Every_Mth!H18,Every_Mth!H77,Every_Mth!H136,Every_Mth!H195,Every_Mth!H254,Every_Mth!H313,Every_Mth!H372,Every_Mth!H431,Every_Mth!H490,Every_Mth!H549,Every_Mth!H608,Every_Mth!H667)</f>
        <v>68545.75</v>
      </c>
      <c r="F136" s="53">
        <v>135136.62536658553</v>
      </c>
      <c r="G136" s="26" t="s">
        <v>66</v>
      </c>
      <c r="H136" s="20">
        <v>0.50723295638066834</v>
      </c>
      <c r="J136" s="69"/>
      <c r="K136" s="70"/>
    </row>
    <row r="137" spans="1:12">
      <c r="A137" s="56" t="s">
        <v>191</v>
      </c>
      <c r="B137" s="14" t="s">
        <v>78</v>
      </c>
      <c r="C137" s="14">
        <v>2012</v>
      </c>
      <c r="D137" s="26" t="s">
        <v>205</v>
      </c>
      <c r="E137" s="53">
        <f>AVERAGE(Every_Mth!H19,Every_Mth!H78,Every_Mth!H137,Every_Mth!H196,Every_Mth!H255,Every_Mth!H314,Every_Mth!H373,Every_Mth!H432,Every_Mth!H491,Every_Mth!H550,Every_Mth!H609,Every_Mth!H668)</f>
        <v>5379.5</v>
      </c>
      <c r="F137" s="53">
        <v>5695.7737916763017</v>
      </c>
      <c r="G137" s="26" t="s">
        <v>207</v>
      </c>
      <c r="H137" s="20">
        <v>0.94447219934568005</v>
      </c>
      <c r="J137" s="69"/>
      <c r="K137" s="70"/>
    </row>
    <row r="138" spans="1:12">
      <c r="A138" s="56" t="s">
        <v>192</v>
      </c>
      <c r="B138" s="14" t="s">
        <v>78</v>
      </c>
      <c r="C138" s="14">
        <v>2012</v>
      </c>
      <c r="D138" s="26" t="s">
        <v>204</v>
      </c>
      <c r="E138" s="53">
        <f>AVERAGE(Every_Mth!H20,Every_Mth!H79,Every_Mth!H138,Every_Mth!H197,Every_Mth!H256,Every_Mth!H315,Every_Mth!H374,Every_Mth!H433,Every_Mth!H492,Every_Mth!H551,Every_Mth!H610,Every_Mth!H669)</f>
        <v>11655.25</v>
      </c>
      <c r="F138" s="53">
        <v>19222.858387186934</v>
      </c>
      <c r="G138" s="26" t="s">
        <v>66</v>
      </c>
      <c r="H138" s="20">
        <v>0.6063224191345471</v>
      </c>
      <c r="J138" s="69"/>
      <c r="K138" s="70"/>
    </row>
    <row r="139" spans="1:12">
      <c r="A139" s="13" t="s">
        <v>134</v>
      </c>
      <c r="B139" s="14" t="s">
        <v>77</v>
      </c>
      <c r="C139" s="14">
        <v>2012</v>
      </c>
      <c r="D139" s="26" t="s">
        <v>204</v>
      </c>
      <c r="E139" s="53">
        <f>AVERAGE(Every_Mth!H21,Every_Mth!H80,Every_Mth!H139,Every_Mth!H198,Every_Mth!H257,Every_Mth!H316,Every_Mth!H375,Every_Mth!H434,Every_Mth!H493,Every_Mth!H552,Every_Mth!H611,Every_Mth!H670)</f>
        <v>214900</v>
      </c>
      <c r="F139" s="53">
        <v>283512.80558743206</v>
      </c>
      <c r="G139" s="26" t="s">
        <v>66</v>
      </c>
      <c r="H139" s="20">
        <v>0.75799045321685599</v>
      </c>
      <c r="J139" s="69"/>
      <c r="K139" s="70"/>
    </row>
    <row r="140" spans="1:12">
      <c r="A140" s="13" t="s">
        <v>135</v>
      </c>
      <c r="B140" s="14" t="s">
        <v>78</v>
      </c>
      <c r="C140" s="14">
        <v>2012</v>
      </c>
      <c r="D140" s="26" t="s">
        <v>205</v>
      </c>
      <c r="E140" s="53">
        <f>AVERAGE(Every_Mth!H22,Every_Mth!H81,Every_Mth!H140,Every_Mth!H199,Every_Mth!H258,Every_Mth!H317,Every_Mth!H376,Every_Mth!H435,Every_Mth!H494,Every_Mth!H553,Every_Mth!H612,Every_Mth!H671)</f>
        <v>3440.6666666666665</v>
      </c>
      <c r="F140" s="53">
        <v>6413.0549728813558</v>
      </c>
      <c r="G140" s="26" t="s">
        <v>207</v>
      </c>
      <c r="H140" s="20">
        <v>0.53650977283308565</v>
      </c>
      <c r="J140" s="69"/>
      <c r="K140" s="70"/>
    </row>
    <row r="141" spans="1:12">
      <c r="A141" s="13" t="s">
        <v>136</v>
      </c>
      <c r="B141" s="14" t="s">
        <v>78</v>
      </c>
      <c r="C141" s="14">
        <v>2012</v>
      </c>
      <c r="D141" s="26" t="s">
        <v>204</v>
      </c>
      <c r="E141" s="53">
        <f>AVERAGE(Every_Mth!H23,Every_Mth!H82,Every_Mth!H141,Every_Mth!H200,Every_Mth!H259,Every_Mth!H318,Every_Mth!H377,Every_Mth!H436,Every_Mth!H495,Every_Mth!H554,Every_Mth!H613,Every_Mth!H672)</f>
        <v>15352.25</v>
      </c>
      <c r="F141" s="53">
        <v>32856.862674054057</v>
      </c>
      <c r="G141" s="26" t="s">
        <v>66</v>
      </c>
      <c r="H141" s="20">
        <v>0.46724637565969279</v>
      </c>
      <c r="J141" s="69"/>
      <c r="K141" s="70"/>
    </row>
    <row r="142" spans="1:12">
      <c r="A142" s="13" t="s">
        <v>137</v>
      </c>
      <c r="B142" s="14" t="s">
        <v>78</v>
      </c>
      <c r="C142" s="14">
        <v>2012</v>
      </c>
      <c r="D142" s="26" t="s">
        <v>204</v>
      </c>
      <c r="E142" s="53">
        <f>AVERAGE(Every_Mth!H24,Every_Mth!H83,Every_Mth!H142,Every_Mth!H201,Every_Mth!H260,Every_Mth!H319,Every_Mth!H378,Every_Mth!H437,Every_Mth!H496,Every_Mth!H555,Every_Mth!H614,Every_Mth!H673)</f>
        <v>36155.166666666664</v>
      </c>
      <c r="F142" s="53">
        <v>44744.189533749763</v>
      </c>
      <c r="G142" s="26" t="s">
        <v>66</v>
      </c>
      <c r="H142" s="20">
        <v>0.80804160369013844</v>
      </c>
      <c r="J142" s="69"/>
      <c r="K142" s="70"/>
    </row>
    <row r="143" spans="1:12">
      <c r="A143" s="13" t="s">
        <v>138</v>
      </c>
      <c r="B143" s="14" t="s">
        <v>78</v>
      </c>
      <c r="C143" s="14">
        <v>2012</v>
      </c>
      <c r="D143" s="26" t="s">
        <v>205</v>
      </c>
      <c r="E143" s="53">
        <f>AVERAGE(Every_Mth!H25,Every_Mth!H84,Every_Mth!H143,Every_Mth!H202,Every_Mth!H261,Every_Mth!H320,Every_Mth!H379,Every_Mth!H438,Every_Mth!H497,Every_Mth!H556,Every_Mth!H615,Every_Mth!H674)</f>
        <v>1953.5</v>
      </c>
      <c r="F143" s="53">
        <v>2515.1016021052633</v>
      </c>
      <c r="G143" s="26" t="s">
        <v>207</v>
      </c>
      <c r="H143" s="20">
        <v>0.77670818481640058</v>
      </c>
      <c r="J143" s="69"/>
      <c r="K143" s="70"/>
    </row>
    <row r="144" spans="1:12">
      <c r="A144" s="13" t="s">
        <v>139</v>
      </c>
      <c r="B144" s="14" t="s">
        <v>78</v>
      </c>
      <c r="C144" s="14">
        <v>2012</v>
      </c>
      <c r="D144" s="26" t="s">
        <v>204</v>
      </c>
      <c r="E144" s="53">
        <f>AVERAGE(Every_Mth!H26,Every_Mth!H85,Every_Mth!H144,Every_Mth!H203,Every_Mth!H262,Every_Mth!H321,Every_Mth!H380,Every_Mth!H439,Every_Mth!H498,Every_Mth!H557,Every_Mth!H616,Every_Mth!H675)</f>
        <v>139786.41666666666</v>
      </c>
      <c r="F144" s="53">
        <v>213671.26095903985</v>
      </c>
      <c r="G144" s="26" t="s">
        <v>66</v>
      </c>
      <c r="H144" s="20">
        <v>0.65421253208901731</v>
      </c>
      <c r="J144" s="69"/>
      <c r="K144" s="70"/>
    </row>
    <row r="145" spans="1:11">
      <c r="A145" s="13" t="s">
        <v>140</v>
      </c>
      <c r="B145" s="14" t="s">
        <v>78</v>
      </c>
      <c r="C145" s="14">
        <v>2012</v>
      </c>
      <c r="D145" s="26" t="s">
        <v>204</v>
      </c>
      <c r="E145" s="53">
        <f>AVERAGE(Every_Mth!H27,Every_Mth!H86,Every_Mth!H145,Every_Mth!H204,Every_Mth!H263,Every_Mth!H322,Every_Mth!H381,Every_Mth!H440,Every_Mth!H499,Every_Mth!H558,Every_Mth!H617,Every_Mth!H676)</f>
        <v>22918.666666666668</v>
      </c>
      <c r="F145" s="53">
        <v>33430.739861384653</v>
      </c>
      <c r="G145" s="26" t="s">
        <v>66</v>
      </c>
      <c r="H145" s="20">
        <v>0.68555666915226354</v>
      </c>
      <c r="J145" s="69"/>
      <c r="K145" s="70"/>
    </row>
    <row r="146" spans="1:11">
      <c r="A146" s="13" t="s">
        <v>141</v>
      </c>
      <c r="B146" s="14" t="s">
        <v>78</v>
      </c>
      <c r="C146" s="14">
        <v>2012</v>
      </c>
      <c r="D146" s="26" t="s">
        <v>204</v>
      </c>
      <c r="E146" s="53">
        <f>AVERAGE(Every_Mth!H28,Every_Mth!H87,Every_Mth!H146,Every_Mth!H205,Every_Mth!H264,Every_Mth!H323,Every_Mth!H382,Every_Mth!H441,Every_Mth!H500,Every_Mth!H559,Every_Mth!H618,Every_Mth!H677)</f>
        <v>10126.25</v>
      </c>
      <c r="F146" s="53">
        <v>19370.341200000003</v>
      </c>
      <c r="G146" s="26" t="s">
        <v>66</v>
      </c>
      <c r="H146" s="20">
        <v>0.52275795740758546</v>
      </c>
      <c r="J146" s="69"/>
      <c r="K146" s="70"/>
    </row>
    <row r="147" spans="1:11">
      <c r="A147" s="13" t="s">
        <v>142</v>
      </c>
      <c r="B147" s="14" t="s">
        <v>78</v>
      </c>
      <c r="C147" s="14">
        <v>2012</v>
      </c>
      <c r="D147" s="26" t="s">
        <v>205</v>
      </c>
      <c r="E147" s="53">
        <f>AVERAGE(Every_Mth!H29,Every_Mth!H88,Every_Mth!H147,Every_Mth!H206,Every_Mth!H265,Every_Mth!H324,Every_Mth!H383,Every_Mth!H442,Every_Mth!H501,Every_Mth!H560,Every_Mth!H619,Every_Mth!H678)</f>
        <v>2943.9166666666665</v>
      </c>
      <c r="F147" s="53">
        <v>4471.1315125516103</v>
      </c>
      <c r="G147" s="26" t="s">
        <v>207</v>
      </c>
      <c r="H147" s="20">
        <v>0.6584276616338256</v>
      </c>
      <c r="J147" s="69"/>
      <c r="K147" s="70"/>
    </row>
    <row r="148" spans="1:11">
      <c r="A148" s="13" t="s">
        <v>143</v>
      </c>
      <c r="B148" s="14" t="s">
        <v>79</v>
      </c>
      <c r="C148" s="14">
        <v>2012</v>
      </c>
      <c r="D148" s="26" t="s">
        <v>204</v>
      </c>
      <c r="E148" s="53">
        <f>AVERAGE(Every_Mth!H30,Every_Mth!H89,Every_Mth!H148,Every_Mth!H207,Every_Mth!H266,Every_Mth!H325,Every_Mth!H384,Every_Mth!H443,Every_Mth!H502,Every_Mth!H561,Every_Mth!H620,Every_Mth!H679)</f>
        <v>1088704.25</v>
      </c>
      <c r="F148" s="53">
        <v>2021647.9478391628</v>
      </c>
      <c r="G148" s="26" t="s">
        <v>66</v>
      </c>
      <c r="H148" s="20">
        <v>0.53852316431437086</v>
      </c>
      <c r="J148" s="69"/>
      <c r="K148" s="70"/>
    </row>
    <row r="149" spans="1:11">
      <c r="A149" s="13" t="s">
        <v>144</v>
      </c>
      <c r="B149" s="14" t="s">
        <v>78</v>
      </c>
      <c r="C149" s="14">
        <v>2012</v>
      </c>
      <c r="D149" s="26" t="s">
        <v>204</v>
      </c>
      <c r="E149" s="53">
        <f>AVERAGE(Every_Mth!H31,Every_Mth!H90,Every_Mth!H149,Every_Mth!H208,Every_Mth!H267,Every_Mth!H326,Every_Mth!H385,Every_Mth!H444,Every_Mth!H503,Every_Mth!H562,Every_Mth!H621,Every_Mth!H680)</f>
        <v>26415.333333333332</v>
      </c>
      <c r="F149" s="53">
        <v>38098.688851973253</v>
      </c>
      <c r="G149" s="26" t="s">
        <v>66</v>
      </c>
      <c r="H149" s="20">
        <v>0.69333969565110631</v>
      </c>
      <c r="J149" s="69"/>
      <c r="K149" s="70"/>
    </row>
    <row r="150" spans="1:11">
      <c r="A150" s="13" t="s">
        <v>145</v>
      </c>
      <c r="B150" s="14" t="s">
        <v>78</v>
      </c>
      <c r="C150" s="14">
        <v>2012</v>
      </c>
      <c r="D150" s="26" t="s">
        <v>204</v>
      </c>
      <c r="E150" s="53">
        <f>AVERAGE(Every_Mth!H32,Every_Mth!H91,Every_Mth!H150,Every_Mth!H209,Every_Mth!H268,Every_Mth!H327,Every_Mth!H386,Every_Mth!H445,Every_Mth!H504,Every_Mth!H563,Every_Mth!H622,Every_Mth!H681)</f>
        <v>9315.5</v>
      </c>
      <c r="F150" s="53">
        <v>20101.09749034483</v>
      </c>
      <c r="G150" s="26" t="s">
        <v>66</v>
      </c>
      <c r="H150" s="20">
        <v>0.463432407333705</v>
      </c>
      <c r="J150" s="69"/>
      <c r="K150" s="70"/>
    </row>
    <row r="151" spans="1:11">
      <c r="A151" s="13" t="s">
        <v>146</v>
      </c>
      <c r="B151" s="14" t="s">
        <v>78</v>
      </c>
      <c r="C151" s="14">
        <v>2012</v>
      </c>
      <c r="D151" s="26" t="s">
        <v>205</v>
      </c>
      <c r="E151" s="53">
        <f>AVERAGE(Every_Mth!H33,Every_Mth!H92,Every_Mth!H151,Every_Mth!H210,Every_Mth!H269,Every_Mth!H328,Every_Mth!H387,Every_Mth!H446,Every_Mth!H505,Every_Mth!H564,Every_Mth!H623,Every_Mth!H682)</f>
        <v>1774.5833333333333</v>
      </c>
      <c r="F151" s="53">
        <v>2847.9788705263154</v>
      </c>
      <c r="G151" s="26" t="s">
        <v>207</v>
      </c>
      <c r="H151" s="20">
        <v>0.62310270335867513</v>
      </c>
      <c r="J151" s="69"/>
      <c r="K151" s="70"/>
    </row>
    <row r="152" spans="1:11">
      <c r="A152" s="13" t="s">
        <v>147</v>
      </c>
      <c r="B152" s="14" t="s">
        <v>78</v>
      </c>
      <c r="C152" s="14">
        <v>2012</v>
      </c>
      <c r="D152" s="26" t="s">
        <v>204</v>
      </c>
      <c r="E152" s="53">
        <f>AVERAGE(Every_Mth!H34,Every_Mth!H93,Every_Mth!H152,Every_Mth!H211,Every_Mth!H270,Every_Mth!H329,Every_Mth!H388,Every_Mth!H447,Every_Mth!H506,Every_Mth!H565,Every_Mth!H624,Every_Mth!H683)</f>
        <v>13552.75</v>
      </c>
      <c r="F152" s="53">
        <v>19738.820480000002</v>
      </c>
      <c r="G152" s="26" t="s">
        <v>66</v>
      </c>
      <c r="H152" s="20">
        <v>0.68661650850578071</v>
      </c>
      <c r="J152" s="69"/>
      <c r="K152" s="70"/>
    </row>
    <row r="153" spans="1:11">
      <c r="A153" s="13" t="s">
        <v>148</v>
      </c>
      <c r="B153" s="14" t="s">
        <v>78</v>
      </c>
      <c r="C153" s="14">
        <v>2012</v>
      </c>
      <c r="D153" s="26" t="s">
        <v>204</v>
      </c>
      <c r="E153" s="53">
        <f>AVERAGE(Every_Mth!H35,Every_Mth!H94,Every_Mth!H153,Every_Mth!H212,Every_Mth!H271,Every_Mth!H330,Every_Mth!H389,Every_Mth!H448,Every_Mth!H507,Every_Mth!H566,Every_Mth!H625,Every_Mth!H684)</f>
        <v>53643.416666666664</v>
      </c>
      <c r="F153" s="53">
        <v>67910.306964249176</v>
      </c>
      <c r="G153" s="26" t="s">
        <v>66</v>
      </c>
      <c r="H153" s="20">
        <v>0.78991568533045808</v>
      </c>
      <c r="J153" s="69"/>
      <c r="K153" s="70"/>
    </row>
    <row r="154" spans="1:11">
      <c r="A154" s="13" t="s">
        <v>149</v>
      </c>
      <c r="B154" s="14" t="s">
        <v>78</v>
      </c>
      <c r="C154" s="14">
        <v>2012</v>
      </c>
      <c r="D154" s="26" t="s">
        <v>205</v>
      </c>
      <c r="E154" s="53">
        <f>AVERAGE(Every_Mth!H36,Every_Mth!H95,Every_Mth!H154,Every_Mth!H213,Every_Mth!H272,Every_Mth!H331,Every_Mth!H390,Every_Mth!H449,Every_Mth!H508,Every_Mth!H567,Every_Mth!H626,Every_Mth!H685)</f>
        <v>1006</v>
      </c>
      <c r="F154" s="53">
        <v>2460.3718157886042</v>
      </c>
      <c r="G154" s="26" t="s">
        <v>207</v>
      </c>
      <c r="H154" s="20">
        <v>0.40888128921992001</v>
      </c>
      <c r="J154" s="69"/>
      <c r="K154" s="70"/>
    </row>
    <row r="155" spans="1:11">
      <c r="A155" s="13" t="s">
        <v>150</v>
      </c>
      <c r="B155" s="14" t="s">
        <v>78</v>
      </c>
      <c r="C155" s="14">
        <v>2012</v>
      </c>
      <c r="D155" s="26" t="s">
        <v>205</v>
      </c>
      <c r="E155" s="53">
        <f>AVERAGE(Every_Mth!H37,Every_Mth!H96,Every_Mth!H155,Every_Mth!H214,Every_Mth!H273,Every_Mth!H332,Every_Mth!H391,Every_Mth!H450,Every_Mth!H509,Every_Mth!H568,Every_Mth!H627,Every_Mth!H686)</f>
        <v>695.5</v>
      </c>
      <c r="F155" s="53">
        <v>2221.0504484210528</v>
      </c>
      <c r="G155" s="26" t="s">
        <v>207</v>
      </c>
      <c r="H155" s="20">
        <v>0.31314011822398347</v>
      </c>
      <c r="J155" s="69"/>
      <c r="K155" s="70"/>
    </row>
    <row r="156" spans="1:11">
      <c r="A156" s="13" t="s">
        <v>151</v>
      </c>
      <c r="B156" s="14" t="s">
        <v>78</v>
      </c>
      <c r="C156" s="14">
        <v>2012</v>
      </c>
      <c r="D156" s="26" t="s">
        <v>204</v>
      </c>
      <c r="E156" s="53">
        <f>AVERAGE(Every_Mth!H38,Every_Mth!H97,Every_Mth!H156,Every_Mth!H215,Every_Mth!H274,Every_Mth!H333,Every_Mth!H392,Every_Mth!H451,Every_Mth!H510,Every_Mth!H569,Every_Mth!H628,Every_Mth!H687)</f>
        <v>44709.666666666664</v>
      </c>
      <c r="F156" s="53">
        <v>80399.99454</v>
      </c>
      <c r="G156" s="26" t="s">
        <v>66</v>
      </c>
      <c r="H156" s="20">
        <v>0.55609456512781497</v>
      </c>
      <c r="J156" s="69"/>
      <c r="K156" s="70"/>
    </row>
    <row r="157" spans="1:11">
      <c r="A157" s="13" t="s">
        <v>152</v>
      </c>
      <c r="B157" s="14" t="s">
        <v>78</v>
      </c>
      <c r="C157" s="14">
        <v>2012</v>
      </c>
      <c r="D157" s="26" t="s">
        <v>204</v>
      </c>
      <c r="E157" s="53">
        <f>AVERAGE(Every_Mth!H39,Every_Mth!H98,Every_Mth!H157,Every_Mth!H216,Every_Mth!H275,Every_Mth!H334,Every_Mth!H393,Every_Mth!H452,Every_Mth!H511,Every_Mth!H570,Every_Mth!H629,Every_Mth!H688)</f>
        <v>7200.833333333333</v>
      </c>
      <c r="F157" s="53">
        <v>18310.88619261745</v>
      </c>
      <c r="G157" s="26" t="s">
        <v>66</v>
      </c>
      <c r="H157" s="20">
        <v>0.39325422361242962</v>
      </c>
      <c r="J157" s="69"/>
      <c r="K157" s="70"/>
    </row>
    <row r="158" spans="1:11">
      <c r="A158" s="13" t="s">
        <v>153</v>
      </c>
      <c r="B158" s="14" t="s">
        <v>78</v>
      </c>
      <c r="C158" s="14">
        <v>2012</v>
      </c>
      <c r="D158" s="26" t="s">
        <v>204</v>
      </c>
      <c r="E158" s="53">
        <f>AVERAGE(Every_Mth!H40,Every_Mth!H99,Every_Mth!H158,Every_Mth!H217,Every_Mth!H276,Every_Mth!H335,Every_Mth!H394,Every_Mth!H453,Every_Mth!H512,Every_Mth!H571,Every_Mth!H630,Every_Mth!H689)</f>
        <v>7025.25</v>
      </c>
      <c r="F158" s="53">
        <v>14198.34296</v>
      </c>
      <c r="G158" s="26" t="s">
        <v>66</v>
      </c>
      <c r="H158" s="20">
        <v>0.49477604673947106</v>
      </c>
      <c r="J158" s="69"/>
      <c r="K158" s="70"/>
    </row>
    <row r="159" spans="1:11">
      <c r="A159" s="13" t="s">
        <v>154</v>
      </c>
      <c r="B159" s="14" t="s">
        <v>77</v>
      </c>
      <c r="C159" s="14">
        <v>2012</v>
      </c>
      <c r="D159" s="26" t="s">
        <v>204</v>
      </c>
      <c r="E159" s="53">
        <f>AVERAGE(Every_Mth!H41,Every_Mth!H100,Every_Mth!H159,Every_Mth!H218,Every_Mth!H277,Every_Mth!H336,Every_Mth!H395,Every_Mth!H454,Every_Mth!H513,Every_Mth!H572,Every_Mth!H631,Every_Mth!H690)</f>
        <v>218440.58333333334</v>
      </c>
      <c r="F159" s="53">
        <v>453553.14166493865</v>
      </c>
      <c r="G159" s="26" t="s">
        <v>66</v>
      </c>
      <c r="H159" s="20">
        <v>0.48162070387488537</v>
      </c>
      <c r="J159" s="69"/>
      <c r="K159" s="70"/>
    </row>
    <row r="160" spans="1:11">
      <c r="A160" s="13" t="s">
        <v>155</v>
      </c>
      <c r="B160" s="14" t="s">
        <v>77</v>
      </c>
      <c r="C160" s="14">
        <v>2012</v>
      </c>
      <c r="D160" s="26" t="s">
        <v>204</v>
      </c>
      <c r="E160" s="53">
        <f>AVERAGE(Every_Mth!H42,Every_Mth!H101,Every_Mth!H160,Every_Mth!H219,Every_Mth!H278,Every_Mth!H337,Every_Mth!H396,Every_Mth!H455,Every_Mth!H514,Every_Mth!H573,Every_Mth!H632,Every_Mth!H691)</f>
        <v>17912.75</v>
      </c>
      <c r="F160" s="53">
        <v>42086.809511900836</v>
      </c>
      <c r="G160" s="26" t="s">
        <v>66</v>
      </c>
      <c r="H160" s="20">
        <v>0.42561434824216915</v>
      </c>
      <c r="J160" s="69"/>
      <c r="K160" s="70"/>
    </row>
    <row r="161" spans="1:11">
      <c r="A161" s="13" t="s">
        <v>156</v>
      </c>
      <c r="B161" s="14" t="s">
        <v>78</v>
      </c>
      <c r="C161" s="14">
        <v>2012</v>
      </c>
      <c r="D161" s="26" t="s">
        <v>205</v>
      </c>
      <c r="E161" s="53">
        <f>AVERAGE(Every_Mth!H43,Every_Mth!H102,Every_Mth!H161,Every_Mth!H220,Every_Mth!H279,Every_Mth!H338,Every_Mth!H397,Every_Mth!H456,Every_Mth!H515,Every_Mth!H574,Every_Mth!H633,Every_Mth!H692)</f>
        <v>1637</v>
      </c>
      <c r="F161" s="53">
        <v>3547.6789545664742</v>
      </c>
      <c r="G161" s="26" t="s">
        <v>207</v>
      </c>
      <c r="H161" s="20">
        <v>0.46142844968902808</v>
      </c>
      <c r="J161" s="69"/>
      <c r="K161" s="70"/>
    </row>
    <row r="162" spans="1:11">
      <c r="A162" s="13" t="s">
        <v>157</v>
      </c>
      <c r="B162" s="14" t="s">
        <v>78</v>
      </c>
      <c r="C162" s="14">
        <v>2012</v>
      </c>
      <c r="D162" s="26" t="s">
        <v>204</v>
      </c>
      <c r="E162" s="53">
        <f>AVERAGE(Every_Mth!H44,Every_Mth!H103,Every_Mth!H162,Every_Mth!H221,Every_Mth!H280,Every_Mth!H339,Every_Mth!H398,Every_Mth!H457,Every_Mth!H516,Every_Mth!H575,Every_Mth!H634,Every_Mth!H693)</f>
        <v>267193.41666666669</v>
      </c>
      <c r="F162" s="53">
        <v>482427.27522957744</v>
      </c>
      <c r="G162" s="26" t="s">
        <v>66</v>
      </c>
      <c r="H162" s="20">
        <v>0.55385221853286526</v>
      </c>
      <c r="J162" s="69"/>
      <c r="K162" s="70"/>
    </row>
    <row r="163" spans="1:11">
      <c r="A163" s="13" t="s">
        <v>158</v>
      </c>
      <c r="B163" s="14" t="s">
        <v>77</v>
      </c>
      <c r="C163" s="14">
        <v>2012</v>
      </c>
      <c r="D163" s="26" t="s">
        <v>204</v>
      </c>
      <c r="E163" s="53">
        <f>AVERAGE(Every_Mth!H45,Every_Mth!H104,Every_Mth!H163,Every_Mth!H222,Every_Mth!H281,Every_Mth!H340,Every_Mth!H399,Every_Mth!H458,Every_Mth!H517,Every_Mth!H576,Every_Mth!H635,Every_Mth!H694)</f>
        <v>204383.75</v>
      </c>
      <c r="F163" s="53">
        <v>310461.56721629773</v>
      </c>
      <c r="G163" s="26" t="s">
        <v>66</v>
      </c>
      <c r="H163" s="20">
        <v>0.65832222594433532</v>
      </c>
      <c r="J163" s="69"/>
      <c r="K163" s="70"/>
    </row>
    <row r="164" spans="1:11">
      <c r="A164" s="13" t="s">
        <v>159</v>
      </c>
      <c r="B164" s="14" t="s">
        <v>78</v>
      </c>
      <c r="C164" s="14">
        <v>2012</v>
      </c>
      <c r="D164" s="26" t="s">
        <v>205</v>
      </c>
      <c r="E164" s="53">
        <f>AVERAGE(Every_Mth!H46,Every_Mth!H105,Every_Mth!H164,Every_Mth!H223,Every_Mth!H282,Every_Mth!H341,Every_Mth!H400,Every_Mth!H459,Every_Mth!H518,Every_Mth!H577,Every_Mth!H636,Every_Mth!H695)</f>
        <v>6167.416666666667</v>
      </c>
      <c r="F164" s="53">
        <v>8551.0181168606705</v>
      </c>
      <c r="G164" s="26" t="s">
        <v>207</v>
      </c>
      <c r="H164" s="20">
        <v>0.7212493977186083</v>
      </c>
      <c r="J164" s="69"/>
      <c r="K164" s="70"/>
    </row>
    <row r="165" spans="1:11">
      <c r="A165" s="13" t="s">
        <v>160</v>
      </c>
      <c r="B165" s="14" t="s">
        <v>78</v>
      </c>
      <c r="C165" s="14">
        <v>2012</v>
      </c>
      <c r="D165" s="26" t="s">
        <v>204</v>
      </c>
      <c r="E165" s="53">
        <f>AVERAGE(Every_Mth!H47,Every_Mth!H106,Every_Mth!H165,Every_Mth!H224,Every_Mth!H283,Every_Mth!H342,Every_Mth!H401,Every_Mth!H460,Every_Mth!H519,Every_Mth!H578,Every_Mth!H637,Every_Mth!H696)</f>
        <v>358854.83333333331</v>
      </c>
      <c r="F165" s="53">
        <v>474490.9036423486</v>
      </c>
      <c r="G165" s="26" t="s">
        <v>66</v>
      </c>
      <c r="H165" s="20">
        <v>0.75629444227201259</v>
      </c>
      <c r="J165" s="69"/>
      <c r="K165" s="70"/>
    </row>
    <row r="166" spans="1:11">
      <c r="A166" s="13" t="s">
        <v>161</v>
      </c>
      <c r="B166" s="14" t="s">
        <v>77</v>
      </c>
      <c r="C166" s="14">
        <v>2012</v>
      </c>
      <c r="D166" s="26" t="s">
        <v>204</v>
      </c>
      <c r="E166" s="53">
        <f>AVERAGE(Every_Mth!H48,Every_Mth!H107,Every_Mth!H166,Every_Mth!H225,Every_Mth!H284,Every_Mth!H343,Every_Mth!H402,Every_Mth!H461,Every_Mth!H520,Every_Mth!H579,Every_Mth!H638,Every_Mth!H697)</f>
        <v>247227.41666666666</v>
      </c>
      <c r="F166" s="53">
        <v>564164.47458884655</v>
      </c>
      <c r="G166" s="26" t="s">
        <v>66</v>
      </c>
      <c r="H166" s="20">
        <v>0.43821868941117176</v>
      </c>
      <c r="J166" s="69"/>
      <c r="K166" s="70"/>
    </row>
    <row r="167" spans="1:11">
      <c r="A167" s="13" t="s">
        <v>162</v>
      </c>
      <c r="B167" s="14" t="s">
        <v>77</v>
      </c>
      <c r="C167" s="14">
        <v>2012</v>
      </c>
      <c r="D167" s="26" t="s">
        <v>204</v>
      </c>
      <c r="E167" s="53">
        <f>AVERAGE(Every_Mth!H49,Every_Mth!H108,Every_Mth!H167,Every_Mth!H226,Every_Mth!H285,Every_Mth!H344,Every_Mth!H403,Every_Mth!H462,Every_Mth!H521,Every_Mth!H580,Every_Mth!H639,Every_Mth!H698)</f>
        <v>50980.916666666664</v>
      </c>
      <c r="F167" s="53">
        <v>121505.87217398337</v>
      </c>
      <c r="G167" s="26" t="s">
        <v>66</v>
      </c>
      <c r="H167" s="20">
        <v>0.41957574357943345</v>
      </c>
      <c r="J167" s="69"/>
      <c r="K167" s="70"/>
    </row>
    <row r="168" spans="1:11">
      <c r="A168" s="13" t="s">
        <v>163</v>
      </c>
      <c r="B168" s="14" t="s">
        <v>78</v>
      </c>
      <c r="C168" s="14">
        <v>2012</v>
      </c>
      <c r="D168" s="26" t="s">
        <v>204</v>
      </c>
      <c r="E168" s="53">
        <f>AVERAGE(Every_Mth!H50,Every_Mth!H109,Every_Mth!H168,Every_Mth!H227,Every_Mth!H286,Every_Mth!H345,Every_Mth!H404,Every_Mth!H463,Every_Mth!H522,Every_Mth!H581,Every_Mth!H640,Every_Mth!H699)</f>
        <v>107506.75</v>
      </c>
      <c r="F168" s="53">
        <v>138592.4051173247</v>
      </c>
      <c r="G168" s="26" t="s">
        <v>66</v>
      </c>
      <c r="H168" s="20">
        <v>0.77570448329394892</v>
      </c>
      <c r="J168" s="69"/>
      <c r="K168" s="70"/>
    </row>
    <row r="169" spans="1:11">
      <c r="A169" s="13" t="s">
        <v>164</v>
      </c>
      <c r="B169" s="14" t="s">
        <v>77</v>
      </c>
      <c r="C169" s="14">
        <v>2012</v>
      </c>
      <c r="D169" s="26" t="s">
        <v>204</v>
      </c>
      <c r="E169" s="53">
        <f>AVERAGE(Every_Mth!H51,Every_Mth!H110,Every_Mth!H169,Every_Mth!H228,Every_Mth!H287,Every_Mth!H346,Every_Mth!H405,Every_Mth!H464,Every_Mth!H523,Every_Mth!H582,Every_Mth!H641,Every_Mth!H700)</f>
        <v>17536.75</v>
      </c>
      <c r="F169" s="53">
        <v>43666.93101772316</v>
      </c>
      <c r="G169" s="26" t="s">
        <v>66</v>
      </c>
      <c r="H169" s="20">
        <v>0.40160253059420031</v>
      </c>
      <c r="J169" s="69"/>
      <c r="K169" s="70"/>
    </row>
    <row r="170" spans="1:11">
      <c r="A170" s="13" t="s">
        <v>165</v>
      </c>
      <c r="B170" s="14" t="s">
        <v>77</v>
      </c>
      <c r="C170" s="14">
        <v>2012</v>
      </c>
      <c r="D170" s="26" t="s">
        <v>204</v>
      </c>
      <c r="E170" s="53">
        <f>AVERAGE(Every_Mth!H52,Every_Mth!H111,Every_Mth!H170,Every_Mth!H229,Every_Mth!H288,Every_Mth!H347,Every_Mth!H406,Every_Mth!H465,Every_Mth!H524,Every_Mth!H583,Every_Mth!H642,Every_Mth!H701)</f>
        <v>27877.5</v>
      </c>
      <c r="F170" s="53">
        <v>72926.386569485534</v>
      </c>
      <c r="G170" s="26" t="s">
        <v>66</v>
      </c>
      <c r="H170" s="20">
        <v>0.38226904295385361</v>
      </c>
      <c r="J170" s="69"/>
      <c r="K170" s="70"/>
    </row>
    <row r="171" spans="1:11">
      <c r="A171" s="13" t="s">
        <v>166</v>
      </c>
      <c r="B171" s="14" t="s">
        <v>77</v>
      </c>
      <c r="C171" s="14">
        <v>2012</v>
      </c>
      <c r="D171" s="26" t="s">
        <v>204</v>
      </c>
      <c r="E171" s="53">
        <f>AVERAGE(Every_Mth!H53,Every_Mth!H112,Every_Mth!H171,Every_Mth!H230,Every_Mth!H289,Every_Mth!H348,Every_Mth!H407,Every_Mth!H466,Every_Mth!H525,Every_Mth!H584,Every_Mth!H643,Every_Mth!H702)</f>
        <v>32135.916666666668</v>
      </c>
      <c r="F171" s="53">
        <v>76854.923104213172</v>
      </c>
      <c r="G171" s="26" t="s">
        <v>66</v>
      </c>
      <c r="H171" s="20">
        <v>0.41813738624253444</v>
      </c>
      <c r="J171" s="69"/>
      <c r="K171" s="70"/>
    </row>
    <row r="172" spans="1:11">
      <c r="A172" s="13" t="s">
        <v>167</v>
      </c>
      <c r="B172" s="14" t="s">
        <v>77</v>
      </c>
      <c r="C172" s="14">
        <v>2012</v>
      </c>
      <c r="D172" s="26" t="s">
        <v>204</v>
      </c>
      <c r="E172" s="53">
        <f>AVERAGE(Every_Mth!H54,Every_Mth!H113,Every_Mth!H172,Every_Mth!H231,Every_Mth!H290,Every_Mth!H349,Every_Mth!H408,Every_Mth!H467,Every_Mth!H526,Every_Mth!H585,Every_Mth!H644,Every_Mth!H703)</f>
        <v>105371.08333333333</v>
      </c>
      <c r="F172" s="53">
        <v>220690.56334095966</v>
      </c>
      <c r="G172" s="26" t="s">
        <v>66</v>
      </c>
      <c r="H172" s="20">
        <v>0.4774607565369185</v>
      </c>
      <c r="J172" s="69"/>
      <c r="K172" s="70"/>
    </row>
    <row r="173" spans="1:11">
      <c r="A173" s="13" t="s">
        <v>168</v>
      </c>
      <c r="B173" s="14" t="s">
        <v>77</v>
      </c>
      <c r="C173" s="14">
        <v>2012</v>
      </c>
      <c r="D173" s="26" t="s">
        <v>204</v>
      </c>
      <c r="E173" s="53">
        <f>AVERAGE(Every_Mth!H55,Every_Mth!H114,Every_Mth!H173,Every_Mth!H232,Every_Mth!H291,Every_Mth!H350,Every_Mth!H409,Every_Mth!H468,Every_Mth!H527,Every_Mth!H586,Every_Mth!H645,Every_Mth!H704)</f>
        <v>21794.5</v>
      </c>
      <c r="F173" s="53">
        <v>37038.968007884811</v>
      </c>
      <c r="G173" s="26" t="s">
        <v>66</v>
      </c>
      <c r="H173" s="20">
        <v>0.58842082196675705</v>
      </c>
      <c r="J173" s="69"/>
      <c r="K173" s="70"/>
    </row>
    <row r="174" spans="1:11">
      <c r="A174" s="13" t="s">
        <v>169</v>
      </c>
      <c r="B174" s="14" t="s">
        <v>78</v>
      </c>
      <c r="C174" s="14">
        <v>2012</v>
      </c>
      <c r="D174" s="26" t="s">
        <v>204</v>
      </c>
      <c r="E174" s="53">
        <f>AVERAGE(Every_Mth!H56,Every_Mth!H115,Every_Mth!H174,Every_Mth!H233,Every_Mth!H292,Every_Mth!H351,Every_Mth!H410,Every_Mth!H469,Every_Mth!H528,Every_Mth!H587,Every_Mth!H646,Every_Mth!H705)</f>
        <v>24701.916666666668</v>
      </c>
      <c r="F174" s="53">
        <v>33388.903985567908</v>
      </c>
      <c r="G174" s="26" t="s">
        <v>66</v>
      </c>
      <c r="H174" s="20">
        <v>0.73982412472550396</v>
      </c>
      <c r="J174" s="69"/>
      <c r="K174" s="70"/>
    </row>
    <row r="175" spans="1:11">
      <c r="A175" s="13" t="s">
        <v>170</v>
      </c>
      <c r="B175" s="14" t="s">
        <v>78</v>
      </c>
      <c r="C175" s="14">
        <v>2012</v>
      </c>
      <c r="D175" s="26" t="s">
        <v>205</v>
      </c>
      <c r="E175" s="53">
        <f>AVERAGE(Every_Mth!H57,Every_Mth!H116,Every_Mth!H175,Every_Mth!H234,Every_Mth!H293,Every_Mth!H352,Every_Mth!H411,Every_Mth!H470,Every_Mth!H529,Every_Mth!H588,Every_Mth!H647,Every_Mth!H706)</f>
        <v>283.75</v>
      </c>
      <c r="F175" s="53">
        <v>622.60235294117649</v>
      </c>
      <c r="G175" s="26" t="s">
        <v>207</v>
      </c>
      <c r="H175" s="20">
        <v>0.45574835793595003</v>
      </c>
      <c r="J175" s="69"/>
      <c r="K175" s="70"/>
    </row>
    <row r="176" spans="1:11">
      <c r="A176" s="13" t="s">
        <v>171</v>
      </c>
      <c r="B176" s="14" t="s">
        <v>78</v>
      </c>
      <c r="C176" s="14">
        <v>2012</v>
      </c>
      <c r="D176" s="26" t="s">
        <v>205</v>
      </c>
      <c r="E176" s="53">
        <f>AVERAGE(Every_Mth!H58,Every_Mth!H117,Every_Mth!H176,Every_Mth!H235,Every_Mth!H294,Every_Mth!H353,Every_Mth!H412,Every_Mth!H471,Every_Mth!H530,Every_Mth!H589,Every_Mth!H648,Every_Mth!H707)</f>
        <v>6124.083333333333</v>
      </c>
      <c r="F176" s="53">
        <v>10259.458524987615</v>
      </c>
      <c r="G176" s="26" t="s">
        <v>207</v>
      </c>
      <c r="H176" s="20">
        <v>0.59692071647033884</v>
      </c>
      <c r="J176" s="69"/>
      <c r="K176" s="70"/>
    </row>
    <row r="177" spans="1:11">
      <c r="A177" s="13" t="s">
        <v>172</v>
      </c>
      <c r="B177" s="14" t="s">
        <v>77</v>
      </c>
      <c r="C177" s="14">
        <v>2012</v>
      </c>
      <c r="D177" s="26" t="s">
        <v>204</v>
      </c>
      <c r="E177" s="53">
        <f>AVERAGE(Every_Mth!H59,Every_Mth!H118,Every_Mth!H177,Every_Mth!H236,Every_Mth!H295,Every_Mth!H354,Every_Mth!H413,Every_Mth!H472,Every_Mth!H531,Every_Mth!H590,Every_Mth!H649,Every_Mth!H708)</f>
        <v>40115.416666666664</v>
      </c>
      <c r="F177" s="53">
        <v>65053.44049755804</v>
      </c>
      <c r="G177" s="26" t="s">
        <v>66</v>
      </c>
      <c r="H177" s="20">
        <v>0.61665326783404339</v>
      </c>
      <c r="J177" s="69"/>
      <c r="K177" s="70"/>
    </row>
    <row r="178" spans="1:11">
      <c r="A178" s="13" t="s">
        <v>173</v>
      </c>
      <c r="B178" s="14" t="s">
        <v>77</v>
      </c>
      <c r="C178" s="14">
        <v>2012</v>
      </c>
      <c r="D178" s="26" t="s">
        <v>204</v>
      </c>
      <c r="E178" s="53">
        <f>AVERAGE(Every_Mth!H60,Every_Mth!H119,Every_Mth!H178,Every_Mth!H237,Every_Mth!H296,Every_Mth!H355,Every_Mth!H414,Every_Mth!H473,Every_Mth!H532,Every_Mth!H591,Every_Mth!H650,Every_Mth!H709)</f>
        <v>33699.583333333336</v>
      </c>
      <c r="F178" s="53">
        <v>74079.336998473358</v>
      </c>
      <c r="G178" s="26" t="s">
        <v>66</v>
      </c>
      <c r="H178" s="20">
        <v>0.45491205373541377</v>
      </c>
      <c r="J178" s="69"/>
      <c r="K178" s="70"/>
    </row>
    <row r="179" spans="1:11">
      <c r="A179" s="13" t="s">
        <v>174</v>
      </c>
      <c r="B179" s="14" t="s">
        <v>78</v>
      </c>
      <c r="C179" s="14">
        <v>2012</v>
      </c>
      <c r="D179" s="26" t="s">
        <v>204</v>
      </c>
      <c r="E179" s="53">
        <f>AVERAGE(Every_Mth!H61,Every_Mth!H120,Every_Mth!H179,Every_Mth!H238,Every_Mth!H297,Every_Mth!H356,Every_Mth!H415,Every_Mth!H474,Every_Mth!H533,Every_Mth!H592,Every_Mth!H651,Every_Mth!H710)</f>
        <v>88080.583333333328</v>
      </c>
      <c r="F179" s="53">
        <v>117475.08863068646</v>
      </c>
      <c r="G179" s="26" t="s">
        <v>66</v>
      </c>
      <c r="H179" s="20">
        <v>0.74978094811434948</v>
      </c>
      <c r="J179" s="69"/>
      <c r="K179" s="70"/>
    </row>
    <row r="180" spans="1:11">
      <c r="A180" s="13" t="s">
        <v>175</v>
      </c>
      <c r="B180" s="14" t="s">
        <v>78</v>
      </c>
      <c r="C180" s="14">
        <v>2012</v>
      </c>
      <c r="D180" s="26" t="s">
        <v>204</v>
      </c>
      <c r="E180" s="53">
        <f>AVERAGE(Every_Mth!H62,Every_Mth!H121,Every_Mth!H180,Every_Mth!H239,Every_Mth!H298,Every_Mth!H357,Every_Mth!H416,Every_Mth!H475,Every_Mth!H534,Every_Mth!H593,Every_Mth!H652,Every_Mth!H711)</f>
        <v>11926.416666666666</v>
      </c>
      <c r="F180" s="53">
        <v>20846.288</v>
      </c>
      <c r="G180" s="26" t="s">
        <v>66</v>
      </c>
      <c r="H180" s="20">
        <f>(11926/20846)</f>
        <v>0.57210016310083467</v>
      </c>
      <c r="J180" s="69"/>
      <c r="K180" s="70"/>
    </row>
    <row r="181" spans="1:11">
      <c r="A181" s="13" t="s">
        <v>176</v>
      </c>
      <c r="B181" s="14" t="s">
        <v>78</v>
      </c>
      <c r="C181" s="14">
        <v>2012</v>
      </c>
      <c r="D181" s="26" t="s">
        <v>205</v>
      </c>
      <c r="E181" s="53">
        <f>AVERAGE(Every_Mth!H63,Every_Mth!H122,Every_Mth!H181,Every_Mth!H240,Every_Mth!H299,Every_Mth!H358,Every_Mth!H417,Every_Mth!H476,Every_Mth!H535,Every_Mth!H594,Every_Mth!H653,Every_Mth!H712)</f>
        <v>9693.5833333333339</v>
      </c>
      <c r="F181" s="53">
        <v>14556.19699118644</v>
      </c>
      <c r="G181" s="26" t="s">
        <v>207</v>
      </c>
      <c r="H181" s="20">
        <v>0.66594202724809604</v>
      </c>
      <c r="J181" s="69"/>
      <c r="K181" s="70"/>
    </row>
    <row r="182" spans="1:11">
      <c r="A182" s="13" t="s">
        <v>177</v>
      </c>
      <c r="B182" s="14" t="s">
        <v>78</v>
      </c>
      <c r="C182" s="14">
        <v>2012</v>
      </c>
      <c r="D182" s="26" t="s">
        <v>205</v>
      </c>
      <c r="E182" s="53">
        <f>AVERAGE(Every_Mth!H64,Every_Mth!H123,Every_Mth!H182,Every_Mth!H241,Every_Mth!H300,Every_Mth!H359,Every_Mth!H418,Every_Mth!H477,Every_Mth!H536,Every_Mth!H595,Every_Mth!H654,Every_Mth!H713)</f>
        <v>1563.3333333333333</v>
      </c>
      <c r="F182" s="53">
        <v>3087.6887005649719</v>
      </c>
      <c r="G182" s="26" t="s">
        <v>207</v>
      </c>
      <c r="H182" s="20">
        <v>0.50631183546685954</v>
      </c>
      <c r="J182" s="69"/>
      <c r="K182" s="70"/>
    </row>
    <row r="183" spans="1:11">
      <c r="A183" s="13" t="s">
        <v>178</v>
      </c>
      <c r="B183" s="14" t="s">
        <v>77</v>
      </c>
      <c r="C183" s="14">
        <v>2012</v>
      </c>
      <c r="D183" s="26" t="s">
        <v>204</v>
      </c>
      <c r="E183" s="53">
        <f>AVERAGE(Every_Mth!H65,Every_Mth!H124,Every_Mth!H183,Every_Mth!H242,Every_Mth!H301,Every_Mth!H360,Every_Mth!H419,Every_Mth!H478,Every_Mth!H537,Every_Mth!H596,Every_Mth!H655,Every_Mth!H714)</f>
        <v>110247</v>
      </c>
      <c r="F183" s="53">
        <v>151607.16820745409</v>
      </c>
      <c r="G183" s="26" t="s">
        <v>66</v>
      </c>
      <c r="H183" s="20">
        <f>PRI_Raw[[#This Row],[CF_Persons_CY_Avg]]/PRI_Raw[[#This Row],[CF_Eligibles]]</f>
        <v>0.72718857098591638</v>
      </c>
      <c r="J183" s="69"/>
      <c r="K183" s="70"/>
    </row>
    <row r="184" spans="1:11">
      <c r="A184" s="13" t="s">
        <v>179</v>
      </c>
      <c r="B184" s="14" t="s">
        <v>78</v>
      </c>
      <c r="C184" s="14">
        <v>2012</v>
      </c>
      <c r="D184" s="26" t="s">
        <v>205</v>
      </c>
      <c r="E184" s="53">
        <f>AVERAGE(Every_Mth!H66,Every_Mth!H125,Every_Mth!H184,Every_Mth!H243,Every_Mth!H302,Every_Mth!H361,Every_Mth!H420,Every_Mth!H479,Every_Mth!H538,Every_Mth!H597,Every_Mth!H656,Every_Mth!H715)</f>
        <v>5156.083333333333</v>
      </c>
      <c r="F184" s="53">
        <v>8975.860277894737</v>
      </c>
      <c r="G184" s="26" t="s">
        <v>207</v>
      </c>
      <c r="H184" s="20">
        <v>0.57443890320256608</v>
      </c>
      <c r="J184" s="69"/>
      <c r="K184" s="70"/>
    </row>
    <row r="185" spans="1:11">
      <c r="A185" s="13" t="s">
        <v>180</v>
      </c>
      <c r="B185" s="14" t="s">
        <v>77</v>
      </c>
      <c r="C185" s="14">
        <v>2012</v>
      </c>
      <c r="D185" s="26" t="s">
        <v>204</v>
      </c>
      <c r="E185" s="53">
        <f>AVERAGE(Every_Mth!H67,Every_Mth!H126,Every_Mth!H185,Every_Mth!H244,Every_Mth!H303,Every_Mth!H362,Every_Mth!H421,Every_Mth!H480,Every_Mth!H539,Every_Mth!H598,Every_Mth!H657,Every_Mth!H716)</f>
        <v>65090.833333333336</v>
      </c>
      <c r="F185" s="53">
        <v>105819.89103852196</v>
      </c>
      <c r="G185" s="26" t="s">
        <v>66</v>
      </c>
      <c r="H185" s="20">
        <v>0.61510962347937126</v>
      </c>
      <c r="J185" s="69"/>
      <c r="K185" s="70"/>
    </row>
    <row r="186" spans="1:11">
      <c r="A186" s="13" t="s">
        <v>181</v>
      </c>
      <c r="B186" s="14" t="s">
        <v>77</v>
      </c>
      <c r="C186" s="14">
        <v>2012</v>
      </c>
      <c r="D186" s="26" t="s">
        <v>204</v>
      </c>
      <c r="E186" s="53">
        <f>AVERAGE(Every_Mth!H68,Every_Mth!H127,Every_Mth!H186,Every_Mth!H245,Every_Mth!H304,Every_Mth!H363,Every_Mth!H422,Every_Mth!H481,Every_Mth!H540,Every_Mth!H599,Every_Mth!H658,Every_Mth!H717)</f>
        <v>16837.333333333332</v>
      </c>
      <c r="F186" s="53">
        <v>44017.736435320767</v>
      </c>
      <c r="G186" s="26" t="s">
        <v>66</v>
      </c>
      <c r="H186" s="20">
        <v>0.38251247558070017</v>
      </c>
      <c r="J186" s="69"/>
      <c r="K186" s="70"/>
    </row>
    <row r="187" spans="1:11">
      <c r="A187" s="13" t="s">
        <v>182</v>
      </c>
      <c r="B187" s="14" t="s">
        <v>78</v>
      </c>
      <c r="C187" s="14">
        <v>2012</v>
      </c>
      <c r="D187" s="26" t="s">
        <v>204</v>
      </c>
      <c r="E187" s="53">
        <f>AVERAGE(Every_Mth!H69,Every_Mth!H128,Every_Mth!H187,Every_Mth!H246,Every_Mth!H305,Every_Mth!H364,Every_Mth!H423,Every_Mth!H482,Every_Mth!H541,Every_Mth!H600,Every_Mth!H659,Every_Mth!H718)</f>
        <v>12882</v>
      </c>
      <c r="F187" s="53">
        <v>19439.976620000001</v>
      </c>
      <c r="G187" s="26" t="s">
        <v>66</v>
      </c>
      <c r="H187" s="20">
        <v>0.66300000000000003</v>
      </c>
      <c r="J187" s="69"/>
      <c r="K187" s="70"/>
    </row>
    <row r="188" spans="1:11">
      <c r="A188" s="56" t="s">
        <v>183</v>
      </c>
      <c r="B188" s="14" t="s">
        <v>66</v>
      </c>
      <c r="C188" s="14">
        <v>2013</v>
      </c>
      <c r="D188" s="26" t="s">
        <v>204</v>
      </c>
      <c r="E188" s="53">
        <f>AVERAGE(Every_Mth!H719,Every_Mth!H778,Every_Mth!H837,Every_Mth!H896,Every_Mth!H955,Every_Mth!H1014,Every_Mth!H1073,Every_Mth!H1132,Every_Mth!H1191,Every_Mth!H1250,Every_Mth!H1309,Every_Mth!H1368)</f>
        <v>4237437.416666667</v>
      </c>
      <c r="F188" s="53">
        <v>7166748.6884400006</v>
      </c>
      <c r="G188" s="26" t="s">
        <v>66</v>
      </c>
      <c r="H188" s="20">
        <v>0.59126357025769205</v>
      </c>
      <c r="J188" s="69"/>
      <c r="K188" s="70"/>
    </row>
    <row r="189" spans="1:11">
      <c r="A189" s="56" t="s">
        <v>184</v>
      </c>
      <c r="B189" s="14" t="s">
        <v>77</v>
      </c>
      <c r="C189" s="14">
        <v>2013</v>
      </c>
      <c r="D189" s="26" t="s">
        <v>204</v>
      </c>
      <c r="E189" s="53">
        <f>AVERAGE(Every_Mth!H720,Every_Mth!H779,Every_Mth!H838,Every_Mth!H897,Every_Mth!H956,Every_Mth!H1015,Every_Mth!H1074,Every_Mth!H1133,Every_Mth!H1192,Every_Mth!H1251,Every_Mth!H1310,Every_Mth!H1369)</f>
        <v>127163.66666666667</v>
      </c>
      <c r="F189" s="53">
        <v>220033.77107802388</v>
      </c>
      <c r="G189" s="26" t="s">
        <v>66</v>
      </c>
      <c r="H189" s="20">
        <v>0.57792795189414126</v>
      </c>
      <c r="J189" s="69"/>
      <c r="K189" s="70"/>
    </row>
    <row r="190" spans="1:11">
      <c r="A190" s="56" t="s">
        <v>185</v>
      </c>
      <c r="B190" s="14" t="s">
        <v>78</v>
      </c>
      <c r="C190" s="14">
        <v>2013</v>
      </c>
      <c r="D190" s="26" t="s">
        <v>205</v>
      </c>
      <c r="E190" s="53">
        <f>AVERAGE(Every_Mth!H721,Every_Mth!H780,Every_Mth!H839,Every_Mth!H898,Every_Mth!H957,Every_Mth!H1016,Every_Mth!H1075,Every_Mth!H1134,Every_Mth!H1193,Every_Mth!H1252,Every_Mth!H1311,Every_Mth!H1370)</f>
        <v>156.91666666666666</v>
      </c>
      <c r="F190" s="53">
        <v>221.78022827041264</v>
      </c>
      <c r="G190" s="26" t="s">
        <v>208</v>
      </c>
      <c r="H190" s="20">
        <v>0.70753226241313538</v>
      </c>
      <c r="J190" s="69"/>
      <c r="K190" s="70"/>
    </row>
    <row r="191" spans="1:11">
      <c r="A191" s="56" t="s">
        <v>186</v>
      </c>
      <c r="B191" s="14" t="s">
        <v>78</v>
      </c>
      <c r="C191" s="14">
        <v>2013</v>
      </c>
      <c r="D191" s="26" t="s">
        <v>205</v>
      </c>
      <c r="E191" s="53">
        <f>AVERAGE(Every_Mth!H722,Every_Mth!H781,Every_Mth!H840,Every_Mth!H899,Every_Mth!H958,Every_Mth!H1017,Every_Mth!H1076,Every_Mth!H1135,Every_Mth!H1194,Every_Mth!H1253,Every_Mth!H1312,Every_Mth!H1371)</f>
        <v>3285.75</v>
      </c>
      <c r="F191" s="53">
        <v>4989.423287006146</v>
      </c>
      <c r="G191" s="26" t="s">
        <v>208</v>
      </c>
      <c r="H191" s="20">
        <v>0.65854304415442411</v>
      </c>
      <c r="J191" s="69"/>
      <c r="K191" s="70"/>
    </row>
    <row r="192" spans="1:11">
      <c r="A192" s="56" t="s">
        <v>187</v>
      </c>
      <c r="B192" s="14" t="s">
        <v>78</v>
      </c>
      <c r="C192" s="14">
        <v>2013</v>
      </c>
      <c r="D192" s="26" t="s">
        <v>204</v>
      </c>
      <c r="E192" s="53">
        <f>AVERAGE(Every_Mth!H723,Every_Mth!H782,Every_Mth!H841,Every_Mth!H900,Every_Mth!H959,Every_Mth!H1018,Every_Mth!H1077,Every_Mth!H1136,Every_Mth!H1195,Every_Mth!H1254,Every_Mth!H1313,Every_Mth!H1372)</f>
        <v>30041.5</v>
      </c>
      <c r="F192" s="53">
        <v>57536.065457112876</v>
      </c>
      <c r="G192" s="26" t="s">
        <v>66</v>
      </c>
      <c r="H192" s="20">
        <v>0.52213337428143747</v>
      </c>
      <c r="J192" s="69"/>
      <c r="K192" s="70"/>
    </row>
    <row r="193" spans="1:11">
      <c r="A193" s="56" t="s">
        <v>188</v>
      </c>
      <c r="B193" s="14" t="s">
        <v>78</v>
      </c>
      <c r="C193" s="14">
        <v>2013</v>
      </c>
      <c r="D193" s="26" t="s">
        <v>205</v>
      </c>
      <c r="E193" s="53">
        <f>AVERAGE(Every_Mth!H724,Every_Mth!H783,Every_Mth!H842,Every_Mth!H901,Every_Mth!H960,Every_Mth!H1019,Every_Mth!H1078,Every_Mth!H1137,Every_Mth!H1196,Every_Mth!H1255,Every_Mth!H1314,Every_Mth!H1373)</f>
        <v>4973.166666666667</v>
      </c>
      <c r="F193" s="53">
        <v>6021.9586353819141</v>
      </c>
      <c r="G193" s="26" t="s">
        <v>208</v>
      </c>
      <c r="H193" s="20">
        <v>0.82583872918802725</v>
      </c>
      <c r="J193" s="69"/>
      <c r="K193" s="70"/>
    </row>
    <row r="194" spans="1:11">
      <c r="A194" s="56" t="s">
        <v>189</v>
      </c>
      <c r="B194" s="14" t="s">
        <v>78</v>
      </c>
      <c r="C194" s="14">
        <v>2013</v>
      </c>
      <c r="D194" s="26" t="s">
        <v>205</v>
      </c>
      <c r="E194" s="53">
        <f>AVERAGE(Every_Mth!H725,Every_Mth!H784,Every_Mth!H843,Every_Mth!H902,Every_Mth!H961,Every_Mth!H1020,Every_Mth!H1079,Every_Mth!H1138,Every_Mth!H1197,Every_Mth!H1256,Every_Mth!H1315,Every_Mth!H1374)</f>
        <v>1741.3333333333333</v>
      </c>
      <c r="F194" s="53">
        <v>3770.9613185430462</v>
      </c>
      <c r="G194" s="26" t="s">
        <v>208</v>
      </c>
      <c r="H194" s="20">
        <v>0.46177438224323053</v>
      </c>
      <c r="J194" s="69"/>
      <c r="K194" s="70"/>
    </row>
    <row r="195" spans="1:11">
      <c r="A195" s="56" t="s">
        <v>190</v>
      </c>
      <c r="B195" s="14" t="s">
        <v>77</v>
      </c>
      <c r="C195" s="14">
        <v>2013</v>
      </c>
      <c r="D195" s="26" t="s">
        <v>204</v>
      </c>
      <c r="E195" s="53">
        <f>AVERAGE(Every_Mth!H726,Every_Mth!H785,Every_Mth!H844,Every_Mth!H903,Every_Mth!H962,Every_Mth!H1021,Every_Mth!H1080,Every_Mth!H1139,Every_Mth!H1198,Every_Mth!H1257,Every_Mth!H1316,Every_Mth!H1375)</f>
        <v>69084.166666666672</v>
      </c>
      <c r="F195" s="53">
        <v>145292.77955832132</v>
      </c>
      <c r="G195" s="26" t="s">
        <v>66</v>
      </c>
      <c r="H195" s="20">
        <v>0.4754824491394351</v>
      </c>
      <c r="J195" s="69"/>
      <c r="K195" s="70"/>
    </row>
    <row r="196" spans="1:11">
      <c r="A196" s="56" t="s">
        <v>191</v>
      </c>
      <c r="B196" s="14" t="s">
        <v>78</v>
      </c>
      <c r="C196" s="14">
        <v>2013</v>
      </c>
      <c r="D196" s="26" t="s">
        <v>205</v>
      </c>
      <c r="E196" s="53">
        <f>AVERAGE(Every_Mth!H727,Every_Mth!H786,Every_Mth!H845,Every_Mth!H904,Every_Mth!H963,Every_Mth!H1022,Every_Mth!H1081,Every_Mth!H1140,Every_Mth!H1199,Every_Mth!H1258,Every_Mth!H1317,Every_Mth!H1376)</f>
        <v>5129.833333333333</v>
      </c>
      <c r="F196" s="53">
        <v>5923.4791235641733</v>
      </c>
      <c r="G196" s="26" t="s">
        <v>208</v>
      </c>
      <c r="H196" s="20">
        <v>0.86601695157941205</v>
      </c>
      <c r="J196" s="69"/>
      <c r="K196" s="70"/>
    </row>
    <row r="197" spans="1:11">
      <c r="A197" s="56" t="s">
        <v>192</v>
      </c>
      <c r="B197" s="14" t="s">
        <v>78</v>
      </c>
      <c r="C197" s="14">
        <v>2013</v>
      </c>
      <c r="D197" s="26" t="s">
        <v>204</v>
      </c>
      <c r="E197" s="53">
        <f>AVERAGE(Every_Mth!H728,Every_Mth!H787,Every_Mth!H846,Every_Mth!H905,Every_Mth!H964,Every_Mth!H1023,Every_Mth!H1082,Every_Mth!H1141,Every_Mth!H1200,Every_Mth!H1259,Every_Mth!H1318,Every_Mth!H1377)</f>
        <v>11787</v>
      </c>
      <c r="F197" s="53">
        <v>26641.383595184743</v>
      </c>
      <c r="G197" s="26" t="s">
        <v>66</v>
      </c>
      <c r="H197" s="20">
        <v>0.44243197647326482</v>
      </c>
      <c r="J197" s="69"/>
      <c r="K197" s="70"/>
    </row>
    <row r="198" spans="1:11">
      <c r="A198" s="13" t="s">
        <v>134</v>
      </c>
      <c r="B198" s="14" t="s">
        <v>77</v>
      </c>
      <c r="C198" s="14">
        <v>2013</v>
      </c>
      <c r="D198" s="26" t="s">
        <v>204</v>
      </c>
      <c r="E198" s="53">
        <f>AVERAGE(Every_Mth!H729,Every_Mth!H788,Every_Mth!H847,Every_Mth!H906,Every_Mth!H965,Every_Mth!H1024,Every_Mth!H1083,Every_Mth!H1142,Every_Mth!H1201,Every_Mth!H1260,Every_Mth!H1319,Every_Mth!H1378)</f>
        <v>220594.08333333334</v>
      </c>
      <c r="F198" s="53">
        <v>280018.27925108594</v>
      </c>
      <c r="G198" s="26" t="s">
        <v>66</v>
      </c>
      <c r="H198" s="20">
        <v>0.78778458293264386</v>
      </c>
      <c r="J198" s="69"/>
      <c r="K198" s="70"/>
    </row>
    <row r="199" spans="1:11">
      <c r="A199" s="13" t="s">
        <v>135</v>
      </c>
      <c r="B199" s="14" t="s">
        <v>78</v>
      </c>
      <c r="C199" s="14">
        <v>2013</v>
      </c>
      <c r="D199" s="26" t="s">
        <v>205</v>
      </c>
      <c r="E199" s="53">
        <f>AVERAGE(Every_Mth!H730,Every_Mth!H789,Every_Mth!H848,Every_Mth!H907,Every_Mth!H966,Every_Mth!H1025,Every_Mth!H1084,Every_Mth!H1143,Every_Mth!H1202,Every_Mth!H1261,Every_Mth!H1320,Every_Mth!H1379)</f>
        <v>3534.0833333333335</v>
      </c>
      <c r="F199" s="53">
        <v>6195.8077667108173</v>
      </c>
      <c r="G199" s="26" t="s">
        <v>208</v>
      </c>
      <c r="H199" s="20">
        <v>0.57039912573166884</v>
      </c>
      <c r="J199" s="69"/>
      <c r="K199" s="70"/>
    </row>
    <row r="200" spans="1:11">
      <c r="A200" s="13" t="s">
        <v>136</v>
      </c>
      <c r="B200" s="14" t="s">
        <v>78</v>
      </c>
      <c r="C200" s="14">
        <v>2013</v>
      </c>
      <c r="D200" s="26" t="s">
        <v>204</v>
      </c>
      <c r="E200" s="53">
        <f>AVERAGE(Every_Mth!H731,Every_Mth!H790,Every_Mth!H849,Every_Mth!H908,Every_Mth!H967,Every_Mth!H1026,Every_Mth!H1085,Every_Mth!H1144,Every_Mth!H1203,Every_Mth!H1262,Every_Mth!H1321,Every_Mth!H1380)</f>
        <v>16223.75</v>
      </c>
      <c r="F200" s="53">
        <v>34042.682734056158</v>
      </c>
      <c r="G200" s="26" t="s">
        <v>66</v>
      </c>
      <c r="H200" s="20">
        <v>0.4765708427488245</v>
      </c>
      <c r="J200" s="69"/>
      <c r="K200" s="70"/>
    </row>
    <row r="201" spans="1:11">
      <c r="A201" s="13" t="s">
        <v>137</v>
      </c>
      <c r="B201" s="14" t="s">
        <v>78</v>
      </c>
      <c r="C201" s="14">
        <v>2013</v>
      </c>
      <c r="D201" s="26" t="s">
        <v>204</v>
      </c>
      <c r="E201" s="53">
        <f>AVERAGE(Every_Mth!H732,Every_Mth!H791,Every_Mth!H850,Every_Mth!H909,Every_Mth!H968,Every_Mth!H1027,Every_Mth!H1086,Every_Mth!H1145,Every_Mth!H1204,Every_Mth!H1263,Every_Mth!H1322,Every_Mth!H1381)</f>
        <v>37016.166666666664</v>
      </c>
      <c r="F201" s="53">
        <v>44789.88102315415</v>
      </c>
      <c r="G201" s="26" t="s">
        <v>66</v>
      </c>
      <c r="H201" s="20">
        <v>0.82644038834421418</v>
      </c>
      <c r="J201" s="69"/>
      <c r="K201" s="70"/>
    </row>
    <row r="202" spans="1:11">
      <c r="A202" s="13" t="s">
        <v>138</v>
      </c>
      <c r="B202" s="14" t="s">
        <v>78</v>
      </c>
      <c r="C202" s="14">
        <v>2013</v>
      </c>
      <c r="D202" s="26" t="s">
        <v>205</v>
      </c>
      <c r="E202" s="53">
        <f>AVERAGE(Every_Mth!H733,Every_Mth!H792,Every_Mth!H851,Every_Mth!H910,Every_Mth!H969,Every_Mth!H1028,Every_Mth!H1087,Every_Mth!H1146,Every_Mth!H1205,Every_Mth!H1264,Every_Mth!H1323,Every_Mth!H1382)</f>
        <v>2052.3333333333335</v>
      </c>
      <c r="F202" s="53">
        <v>2765.882007287094</v>
      </c>
      <c r="G202" s="26" t="s">
        <v>208</v>
      </c>
      <c r="H202" s="20">
        <v>0.74201767390155504</v>
      </c>
      <c r="J202" s="69"/>
      <c r="K202" s="70"/>
    </row>
    <row r="203" spans="1:11">
      <c r="A203" s="13" t="s">
        <v>139</v>
      </c>
      <c r="B203" s="14" t="s">
        <v>78</v>
      </c>
      <c r="C203" s="14">
        <v>2013</v>
      </c>
      <c r="D203" s="26" t="s">
        <v>204</v>
      </c>
      <c r="E203" s="53">
        <f>AVERAGE(Every_Mth!H734,Every_Mth!H793,Every_Mth!H852,Every_Mth!H911,Every_Mth!H970,Every_Mth!H1029,Every_Mth!H1088,Every_Mth!H1147,Every_Mth!H1206,Every_Mth!H1265,Every_Mth!H1324,Every_Mth!H1383)</f>
        <v>144286.33333333334</v>
      </c>
      <c r="F203" s="53">
        <v>224185.42553944077</v>
      </c>
      <c r="G203" s="26" t="s">
        <v>66</v>
      </c>
      <c r="H203" s="20">
        <v>0.64360264716650439</v>
      </c>
      <c r="J203" s="69"/>
      <c r="K203" s="70"/>
    </row>
    <row r="204" spans="1:11">
      <c r="A204" s="13" t="s">
        <v>140</v>
      </c>
      <c r="B204" s="14" t="s">
        <v>78</v>
      </c>
      <c r="C204" s="14">
        <v>2013</v>
      </c>
      <c r="D204" s="26" t="s">
        <v>204</v>
      </c>
      <c r="E204" s="53">
        <f>AVERAGE(Every_Mth!H735,Every_Mth!H794,Every_Mth!H853,Every_Mth!H912,Every_Mth!H971,Every_Mth!H1030,Every_Mth!H1089,Every_Mth!H1148,Every_Mth!H1207,Every_Mth!H1266,Every_Mth!H1325,Every_Mth!H1384)</f>
        <v>23489.416666666668</v>
      </c>
      <c r="F204" s="53">
        <v>34890.974007600598</v>
      </c>
      <c r="G204" s="26" t="s">
        <v>66</v>
      </c>
      <c r="H204" s="20">
        <v>0.67322330014489618</v>
      </c>
      <c r="J204" s="69"/>
      <c r="K204" s="70"/>
    </row>
    <row r="205" spans="1:11">
      <c r="A205" s="13" t="s">
        <v>141</v>
      </c>
      <c r="B205" s="14" t="s">
        <v>78</v>
      </c>
      <c r="C205" s="14">
        <v>2013</v>
      </c>
      <c r="D205" s="26" t="s">
        <v>204</v>
      </c>
      <c r="E205" s="53">
        <f>AVERAGE(Every_Mth!H736,Every_Mth!H795,Every_Mth!H854,Every_Mth!H913,Every_Mth!H972,Every_Mth!H1031,Every_Mth!H1090,Every_Mth!H1149,Every_Mth!H1208,Every_Mth!H1267,Every_Mth!H1326,Every_Mth!H1385)</f>
        <v>10336</v>
      </c>
      <c r="F205" s="53">
        <v>17452.477499999997</v>
      </c>
      <c r="G205" s="26" t="s">
        <v>66</v>
      </c>
      <c r="H205" s="20">
        <v>0.59223683285080886</v>
      </c>
      <c r="J205" s="69"/>
      <c r="K205" s="70"/>
    </row>
    <row r="206" spans="1:11">
      <c r="A206" s="13" t="s">
        <v>142</v>
      </c>
      <c r="B206" s="14" t="s">
        <v>78</v>
      </c>
      <c r="C206" s="14">
        <v>2013</v>
      </c>
      <c r="D206" s="26" t="s">
        <v>205</v>
      </c>
      <c r="E206" s="53">
        <f>AVERAGE(Every_Mth!H737,Every_Mth!H796,Every_Mth!H855,Every_Mth!H914,Every_Mth!H973,Every_Mth!H1032,Every_Mth!H1091,Every_Mth!H1150,Every_Mth!H1209,Every_Mth!H1268,Every_Mth!H1327,Every_Mth!H1386)</f>
        <v>2991.3333333333335</v>
      </c>
      <c r="F206" s="53">
        <v>4398.0234857617725</v>
      </c>
      <c r="G206" s="26" t="s">
        <v>208</v>
      </c>
      <c r="H206" s="20">
        <v>0.68015401532472963</v>
      </c>
      <c r="J206" s="69"/>
      <c r="K206" s="70"/>
    </row>
    <row r="207" spans="1:11">
      <c r="A207" s="13" t="s">
        <v>143</v>
      </c>
      <c r="B207" s="14" t="s">
        <v>79</v>
      </c>
      <c r="C207" s="14">
        <v>2013</v>
      </c>
      <c r="D207" s="26" t="s">
        <v>204</v>
      </c>
      <c r="E207" s="53">
        <f>AVERAGE(Every_Mth!H738,Every_Mth!H797,Every_Mth!H856,Every_Mth!H915,Every_Mth!H974,Every_Mth!H1033,Every_Mth!H1092,Every_Mth!H1151,Every_Mth!H1210,Every_Mth!H1269,Every_Mth!H1328,Every_Mth!H1387)</f>
        <v>1147939.1666666667</v>
      </c>
      <c r="F207" s="53">
        <v>2088070.0759314524</v>
      </c>
      <c r="G207" s="26" t="s">
        <v>66</v>
      </c>
      <c r="H207" s="20">
        <v>0.54976084370855738</v>
      </c>
      <c r="J207" s="69"/>
      <c r="K207" s="70"/>
    </row>
    <row r="208" spans="1:11">
      <c r="A208" s="13" t="s">
        <v>144</v>
      </c>
      <c r="B208" s="14" t="s">
        <v>78</v>
      </c>
      <c r="C208" s="14">
        <v>2013</v>
      </c>
      <c r="D208" s="26" t="s">
        <v>204</v>
      </c>
      <c r="E208" s="53">
        <f>AVERAGE(Every_Mth!H739,Every_Mth!H798,Every_Mth!H857,Every_Mth!H916,Every_Mth!H975,Every_Mth!H1034,Every_Mth!H1093,Every_Mth!H1152,Every_Mth!H1211,Every_Mth!H1270,Every_Mth!H1329,Every_Mth!H1388)</f>
        <v>26960.583333333332</v>
      </c>
      <c r="F208" s="53">
        <v>38832.010696051904</v>
      </c>
      <c r="G208" s="26" t="s">
        <v>66</v>
      </c>
      <c r="H208" s="20">
        <v>0.69428759546758279</v>
      </c>
      <c r="J208" s="69"/>
      <c r="K208" s="70"/>
    </row>
    <row r="209" spans="1:11">
      <c r="A209" s="13" t="s">
        <v>145</v>
      </c>
      <c r="B209" s="14" t="s">
        <v>78</v>
      </c>
      <c r="C209" s="14">
        <v>2013</v>
      </c>
      <c r="D209" s="26" t="s">
        <v>204</v>
      </c>
      <c r="E209" s="53">
        <f>AVERAGE(Every_Mth!H740,Every_Mth!H799,Every_Mth!H858,Every_Mth!H917,Every_Mth!H976,Every_Mth!H1035,Every_Mth!H1094,Every_Mth!H1153,Every_Mth!H1212,Every_Mth!H1271,Every_Mth!H1330,Every_Mth!H1389)</f>
        <v>9674.5</v>
      </c>
      <c r="F209" s="53">
        <v>22421.144539797981</v>
      </c>
      <c r="G209" s="26" t="s">
        <v>66</v>
      </c>
      <c r="H209" s="20">
        <v>0.43149001527676561</v>
      </c>
      <c r="J209" s="69"/>
      <c r="K209" s="70"/>
    </row>
    <row r="210" spans="1:11">
      <c r="A210" s="13" t="s">
        <v>146</v>
      </c>
      <c r="B210" s="14" t="s">
        <v>78</v>
      </c>
      <c r="C210" s="14">
        <v>2013</v>
      </c>
      <c r="D210" s="26" t="s">
        <v>205</v>
      </c>
      <c r="E210" s="53">
        <f>AVERAGE(Every_Mth!H741,Every_Mth!H800,Every_Mth!H859,Every_Mth!H918,Every_Mth!H977,Every_Mth!H1036,Every_Mth!H1095,Every_Mth!H1154,Every_Mth!H1213,Every_Mth!H1272,Every_Mth!H1331,Every_Mth!H1390)</f>
        <v>1868.3333333333333</v>
      </c>
      <c r="F210" s="53">
        <v>3154.6148709745389</v>
      </c>
      <c r="G210" s="26" t="s">
        <v>208</v>
      </c>
      <c r="H210" s="20">
        <v>0.59225401823968404</v>
      </c>
      <c r="J210" s="69"/>
      <c r="K210" s="70"/>
    </row>
    <row r="211" spans="1:11">
      <c r="A211" s="13" t="s">
        <v>147</v>
      </c>
      <c r="B211" s="14" t="s">
        <v>78</v>
      </c>
      <c r="C211" s="14">
        <v>2013</v>
      </c>
      <c r="D211" s="26" t="s">
        <v>204</v>
      </c>
      <c r="E211" s="53">
        <f>AVERAGE(Every_Mth!H742,Every_Mth!H801,Every_Mth!H860,Every_Mth!H919,Every_Mth!H978,Every_Mth!H1037,Every_Mth!H1096,Every_Mth!H1155,Every_Mth!H1214,Every_Mth!H1273,Every_Mth!H1332,Every_Mth!H1391)</f>
        <v>13212.5</v>
      </c>
      <c r="F211" s="53">
        <v>22380.622580000003</v>
      </c>
      <c r="G211" s="26" t="s">
        <v>66</v>
      </c>
      <c r="H211" s="20">
        <v>0.5903544440183307</v>
      </c>
      <c r="J211" s="69"/>
      <c r="K211" s="70"/>
    </row>
    <row r="212" spans="1:11">
      <c r="A212" s="13" t="s">
        <v>148</v>
      </c>
      <c r="B212" s="14" t="s">
        <v>78</v>
      </c>
      <c r="C212" s="14">
        <v>2013</v>
      </c>
      <c r="D212" s="26" t="s">
        <v>204</v>
      </c>
      <c r="E212" s="53">
        <f>AVERAGE(Every_Mth!H743,Every_Mth!H802,Every_Mth!H861,Every_Mth!H920,Every_Mth!H979,Every_Mth!H1038,Every_Mth!H1097,Every_Mth!H1156,Every_Mth!H1215,Every_Mth!H1274,Every_Mth!H1333,Every_Mth!H1392)</f>
        <v>55300.333333333336</v>
      </c>
      <c r="F212" s="53">
        <v>70246.796206083513</v>
      </c>
      <c r="G212" s="26" t="s">
        <v>66</v>
      </c>
      <c r="H212" s="20">
        <v>0.78722925912661357</v>
      </c>
      <c r="J212" s="69"/>
      <c r="K212" s="70"/>
    </row>
    <row r="213" spans="1:11">
      <c r="A213" s="13" t="s">
        <v>149</v>
      </c>
      <c r="B213" s="14" t="s">
        <v>78</v>
      </c>
      <c r="C213" s="14">
        <v>2013</v>
      </c>
      <c r="D213" s="26" t="s">
        <v>205</v>
      </c>
      <c r="E213" s="53">
        <f>AVERAGE(Every_Mth!H744,Every_Mth!H803,Every_Mth!H862,Every_Mth!H921,Every_Mth!H980,Every_Mth!H1039,Every_Mth!H1098,Every_Mth!H1157,Every_Mth!H1216,Every_Mth!H1275,Every_Mth!H1334,Every_Mth!H1393)</f>
        <v>947.16666666666663</v>
      </c>
      <c r="F213" s="53">
        <v>2621.53076578024</v>
      </c>
      <c r="G213" s="26" t="s">
        <v>208</v>
      </c>
      <c r="H213" s="20">
        <v>0.36130289944728672</v>
      </c>
      <c r="J213" s="69"/>
      <c r="K213" s="70"/>
    </row>
    <row r="214" spans="1:11">
      <c r="A214" s="13" t="s">
        <v>150</v>
      </c>
      <c r="B214" s="14" t="s">
        <v>78</v>
      </c>
      <c r="C214" s="14">
        <v>2013</v>
      </c>
      <c r="D214" s="26" t="s">
        <v>205</v>
      </c>
      <c r="E214" s="53">
        <f>AVERAGE(Every_Mth!H745,Every_Mth!H804,Every_Mth!H863,Every_Mth!H922,Every_Mth!H981,Every_Mth!H1040,Every_Mth!H1099,Every_Mth!H1158,Every_Mth!H1217,Every_Mth!H1276,Every_Mth!H1335,Every_Mth!H1394)</f>
        <v>650.16666666666663</v>
      </c>
      <c r="F214" s="53">
        <v>2021.2970013169447</v>
      </c>
      <c r="G214" s="26" t="s">
        <v>208</v>
      </c>
      <c r="H214" s="20">
        <v>0.32165815624475802</v>
      </c>
      <c r="J214" s="69"/>
      <c r="K214" s="70"/>
    </row>
    <row r="215" spans="1:11">
      <c r="A215" s="13" t="s">
        <v>151</v>
      </c>
      <c r="B215" s="14" t="s">
        <v>78</v>
      </c>
      <c r="C215" s="14">
        <v>2013</v>
      </c>
      <c r="D215" s="26" t="s">
        <v>204</v>
      </c>
      <c r="E215" s="53">
        <f>AVERAGE(Every_Mth!H746,Every_Mth!H805,Every_Mth!H864,Every_Mth!H923,Every_Mth!H982,Every_Mth!H1041,Every_Mth!H1100,Every_Mth!H1159,Every_Mth!H1218,Every_Mth!H1277,Every_Mth!H1336,Every_Mth!H1395)</f>
        <v>47192.666666666664</v>
      </c>
      <c r="F215" s="53">
        <v>83051.855860000011</v>
      </c>
      <c r="G215" s="26" t="s">
        <v>66</v>
      </c>
      <c r="H215" s="20">
        <v>0.56823133183464369</v>
      </c>
      <c r="J215" s="69"/>
      <c r="K215" s="70"/>
    </row>
    <row r="216" spans="1:11">
      <c r="A216" s="13" t="s">
        <v>152</v>
      </c>
      <c r="B216" s="14" t="s">
        <v>78</v>
      </c>
      <c r="C216" s="14">
        <v>2013</v>
      </c>
      <c r="D216" s="26" t="s">
        <v>204</v>
      </c>
      <c r="E216" s="53">
        <f>AVERAGE(Every_Mth!H747,Every_Mth!H806,Every_Mth!H865,Every_Mth!H924,Every_Mth!H983,Every_Mth!H1042,Every_Mth!H1101,Every_Mth!H1160,Every_Mth!H1219,Every_Mth!H1278,Every_Mth!H1337,Every_Mth!H1396)</f>
        <v>6891.25</v>
      </c>
      <c r="F216" s="53">
        <v>16769.983695561572</v>
      </c>
      <c r="G216" s="26" t="s">
        <v>66</v>
      </c>
      <c r="H216" s="20">
        <v>0.41092765056318287</v>
      </c>
      <c r="J216" s="69"/>
      <c r="K216" s="70"/>
    </row>
    <row r="217" spans="1:11">
      <c r="A217" s="13" t="s">
        <v>153</v>
      </c>
      <c r="B217" s="14" t="s">
        <v>78</v>
      </c>
      <c r="C217" s="14">
        <v>2013</v>
      </c>
      <c r="D217" s="26" t="s">
        <v>204</v>
      </c>
      <c r="E217" s="53">
        <f>AVERAGE(Every_Mth!H748,Every_Mth!H807,Every_Mth!H866,Every_Mth!H925,Every_Mth!H984,Every_Mth!H1043,Every_Mth!H1102,Every_Mth!H1161,Every_Mth!H1220,Every_Mth!H1279,Every_Mth!H1338,Every_Mth!H1397)</f>
        <v>7403</v>
      </c>
      <c r="F217" s="53">
        <v>16674.10874</v>
      </c>
      <c r="G217" s="26" t="s">
        <v>66</v>
      </c>
      <c r="H217" s="20">
        <v>0.44398175131488316</v>
      </c>
      <c r="J217" s="69"/>
      <c r="K217" s="70"/>
    </row>
    <row r="218" spans="1:11">
      <c r="A218" s="13" t="s">
        <v>154</v>
      </c>
      <c r="B218" s="14" t="s">
        <v>77</v>
      </c>
      <c r="C218" s="14">
        <v>2013</v>
      </c>
      <c r="D218" s="26" t="s">
        <v>204</v>
      </c>
      <c r="E218" s="53">
        <f>AVERAGE(Every_Mth!H749,Every_Mth!H808,Every_Mth!H867,Every_Mth!H926,Every_Mth!H985,Every_Mth!H1044,Every_Mth!H1103,Every_Mth!H1162,Every_Mth!H1221,Every_Mth!H1280,Every_Mth!H1339,Every_Mth!H1398)</f>
        <v>234687.75</v>
      </c>
      <c r="F218" s="53">
        <v>444094.59284566849</v>
      </c>
      <c r="G218" s="26" t="s">
        <v>66</v>
      </c>
      <c r="H218" s="20">
        <v>0.52846342599257579</v>
      </c>
      <c r="J218" s="69"/>
      <c r="K218" s="70"/>
    </row>
    <row r="219" spans="1:11">
      <c r="A219" s="13" t="s">
        <v>155</v>
      </c>
      <c r="B219" s="14" t="s">
        <v>77</v>
      </c>
      <c r="C219" s="14">
        <v>2013</v>
      </c>
      <c r="D219" s="26" t="s">
        <v>204</v>
      </c>
      <c r="E219" s="53">
        <f>AVERAGE(Every_Mth!H750,Every_Mth!H809,Every_Mth!H868,Every_Mth!H927,Every_Mth!H986,Every_Mth!H1045,Every_Mth!H1104,Every_Mth!H1163,Every_Mth!H1222,Every_Mth!H1281,Every_Mth!H1340,Every_Mth!H1399)</f>
        <v>17888.666666666668</v>
      </c>
      <c r="F219" s="53">
        <v>39483.83882216749</v>
      </c>
      <c r="G219" s="26" t="s">
        <v>66</v>
      </c>
      <c r="H219" s="20">
        <v>0.4530630050243088</v>
      </c>
      <c r="J219" s="69"/>
      <c r="K219" s="70"/>
    </row>
    <row r="220" spans="1:11">
      <c r="A220" s="13" t="s">
        <v>156</v>
      </c>
      <c r="B220" s="14" t="s">
        <v>78</v>
      </c>
      <c r="C220" s="14">
        <v>2013</v>
      </c>
      <c r="D220" s="26" t="s">
        <v>205</v>
      </c>
      <c r="E220" s="53">
        <f>AVERAGE(Every_Mth!H751,Every_Mth!H810,Every_Mth!H869,Every_Mth!H928,Every_Mth!H987,Every_Mth!H1046,Every_Mth!H1105,Every_Mth!H1164,Every_Mth!H1223,Every_Mth!H1282,Every_Mth!H1341,Every_Mth!H1400)</f>
        <v>1679</v>
      </c>
      <c r="F220" s="53">
        <v>3815.7224676084952</v>
      </c>
      <c r="G220" s="26" t="s">
        <v>208</v>
      </c>
      <c r="H220" s="20">
        <v>0.44002151997503991</v>
      </c>
      <c r="J220" s="69"/>
      <c r="K220" s="70"/>
    </row>
    <row r="221" spans="1:11">
      <c r="A221" s="13" t="s">
        <v>157</v>
      </c>
      <c r="B221" s="14" t="s">
        <v>78</v>
      </c>
      <c r="C221" s="14">
        <v>2013</v>
      </c>
      <c r="D221" s="26" t="s">
        <v>204</v>
      </c>
      <c r="E221" s="53">
        <f>AVERAGE(Every_Mth!H752,Every_Mth!H811,Every_Mth!H870,Every_Mth!H929,Every_Mth!H988,Every_Mth!H1047,Every_Mth!H1106,Every_Mth!H1165,Every_Mth!H1224,Every_Mth!H1283,Every_Mth!H1342,Every_Mth!H1401)</f>
        <v>279605</v>
      </c>
      <c r="F221" s="53">
        <v>469029.00952508574</v>
      </c>
      <c r="G221" s="26" t="s">
        <v>66</v>
      </c>
      <c r="H221" s="20">
        <v>0.59613583450438046</v>
      </c>
      <c r="J221" s="69"/>
      <c r="K221" s="70"/>
    </row>
    <row r="222" spans="1:11">
      <c r="A222" s="13" t="s">
        <v>158</v>
      </c>
      <c r="B222" s="14" t="s">
        <v>77</v>
      </c>
      <c r="C222" s="14">
        <v>2013</v>
      </c>
      <c r="D222" s="26" t="s">
        <v>204</v>
      </c>
      <c r="E222" s="53">
        <f>AVERAGE(Every_Mth!H753,Every_Mth!H812,Every_Mth!H871,Every_Mth!H930,Every_Mth!H989,Every_Mth!H1048,Every_Mth!H1107,Every_Mth!H1166,Every_Mth!H1225,Every_Mth!H1284,Every_Mth!H1343,Every_Mth!H1402)</f>
        <v>210970</v>
      </c>
      <c r="F222" s="53">
        <v>306054.53273282293</v>
      </c>
      <c r="G222" s="26" t="s">
        <v>66</v>
      </c>
      <c r="H222" s="20">
        <v>0.68932159937709836</v>
      </c>
      <c r="J222" s="69"/>
      <c r="K222" s="70"/>
    </row>
    <row r="223" spans="1:11">
      <c r="A223" s="13" t="s">
        <v>159</v>
      </c>
      <c r="B223" s="14" t="s">
        <v>78</v>
      </c>
      <c r="C223" s="14">
        <v>2013</v>
      </c>
      <c r="D223" s="26" t="s">
        <v>205</v>
      </c>
      <c r="E223" s="53">
        <f>AVERAGE(Every_Mth!H754,Every_Mth!H813,Every_Mth!H872,Every_Mth!H931,Every_Mth!H990,Every_Mth!H1049,Every_Mth!H1108,Every_Mth!H1167,Every_Mth!H1226,Every_Mth!H1285,Every_Mth!H1344,Every_Mth!H1403)</f>
        <v>6225.916666666667</v>
      </c>
      <c r="F223" s="53">
        <v>8523.8692101923098</v>
      </c>
      <c r="G223" s="26" t="s">
        <v>208</v>
      </c>
      <c r="H223" s="20">
        <v>0.73040968991195987</v>
      </c>
      <c r="J223" s="69"/>
      <c r="K223" s="70"/>
    </row>
    <row r="224" spans="1:11">
      <c r="A224" s="13" t="s">
        <v>160</v>
      </c>
      <c r="B224" s="14" t="s">
        <v>78</v>
      </c>
      <c r="C224" s="14">
        <v>2013</v>
      </c>
      <c r="D224" s="26" t="s">
        <v>204</v>
      </c>
      <c r="E224" s="53">
        <f>AVERAGE(Every_Mth!H755,Every_Mth!H814,Every_Mth!H873,Every_Mth!H932,Every_Mth!H991,Every_Mth!H1050,Every_Mth!H1109,Every_Mth!H1168,Every_Mth!H1227,Every_Mth!H1286,Every_Mth!H1345,Every_Mth!H1404)</f>
        <v>373583.66666666669</v>
      </c>
      <c r="F224" s="53">
        <v>441318.99373791256</v>
      </c>
      <c r="G224" s="26" t="s">
        <v>66</v>
      </c>
      <c r="H224" s="20">
        <v>0.84651617530091605</v>
      </c>
      <c r="J224" s="69"/>
      <c r="K224" s="70"/>
    </row>
    <row r="225" spans="1:11">
      <c r="A225" s="13" t="s">
        <v>161</v>
      </c>
      <c r="B225" s="14" t="s">
        <v>77</v>
      </c>
      <c r="C225" s="14">
        <v>2013</v>
      </c>
      <c r="D225" s="26" t="s">
        <v>204</v>
      </c>
      <c r="E225" s="53">
        <f>AVERAGE(Every_Mth!H756,Every_Mth!H815,Every_Mth!H874,Every_Mth!H933,Every_Mth!H992,Every_Mth!H1051,Every_Mth!H1110,Every_Mth!H1169,Every_Mth!H1228,Every_Mth!H1287,Every_Mth!H1346,Every_Mth!H1405)</f>
        <v>262347.75</v>
      </c>
      <c r="F225" s="53">
        <v>553957.51309588843</v>
      </c>
      <c r="G225" s="26" t="s">
        <v>66</v>
      </c>
      <c r="H225" s="20">
        <v>0.47358821533771378</v>
      </c>
      <c r="J225" s="69"/>
      <c r="K225" s="70"/>
    </row>
    <row r="226" spans="1:11">
      <c r="A226" s="13" t="s">
        <v>162</v>
      </c>
      <c r="B226" s="14" t="s">
        <v>77</v>
      </c>
      <c r="C226" s="14">
        <v>2013</v>
      </c>
      <c r="D226" s="26" t="s">
        <v>204</v>
      </c>
      <c r="E226" s="53">
        <f>AVERAGE(Every_Mth!H757,Every_Mth!H816,Every_Mth!H875,Every_Mth!H934,Every_Mth!H993,Every_Mth!H1052,Every_Mth!H1111,Every_Mth!H1170,Every_Mth!H1229,Every_Mth!H1288,Every_Mth!H1347,Every_Mth!H1406)</f>
        <v>50531.75</v>
      </c>
      <c r="F226" s="53">
        <v>120297.20628484373</v>
      </c>
      <c r="G226" s="26" t="s">
        <v>66</v>
      </c>
      <c r="H226" s="20">
        <v>0.42005755212925927</v>
      </c>
      <c r="J226" s="69"/>
      <c r="K226" s="70"/>
    </row>
    <row r="227" spans="1:11">
      <c r="A227" s="13" t="s">
        <v>163</v>
      </c>
      <c r="B227" s="14" t="s">
        <v>78</v>
      </c>
      <c r="C227" s="14">
        <v>2013</v>
      </c>
      <c r="D227" s="26" t="s">
        <v>204</v>
      </c>
      <c r="E227" s="53">
        <f>AVERAGE(Every_Mth!H758,Every_Mth!H817,Every_Mth!H876,Every_Mth!H935,Every_Mth!H994,Every_Mth!H1053,Every_Mth!H1112,Every_Mth!H1171,Every_Mth!H1230,Every_Mth!H1289,Every_Mth!H1348,Every_Mth!H1407)</f>
        <v>112816.5</v>
      </c>
      <c r="F227" s="53">
        <v>156985.4932433136</v>
      </c>
      <c r="G227" s="26" t="s">
        <v>66</v>
      </c>
      <c r="H227" s="20">
        <v>0.71864283552076003</v>
      </c>
      <c r="J227" s="69"/>
      <c r="K227" s="70"/>
    </row>
    <row r="228" spans="1:11">
      <c r="A228" s="13" t="s">
        <v>164</v>
      </c>
      <c r="B228" s="14" t="s">
        <v>77</v>
      </c>
      <c r="C228" s="14">
        <v>2013</v>
      </c>
      <c r="D228" s="26" t="s">
        <v>204</v>
      </c>
      <c r="E228" s="53">
        <f>AVERAGE(Every_Mth!H759,Every_Mth!H818,Every_Mth!H877,Every_Mth!H936,Every_Mth!H995,Every_Mth!H1054,Every_Mth!H1113,Every_Mth!H1172,Every_Mth!H1231,Every_Mth!H1290,Every_Mth!H1349,Every_Mth!H1408)</f>
        <v>17609.416666666668</v>
      </c>
      <c r="F228" s="53">
        <v>47790.764874676264</v>
      </c>
      <c r="G228" s="26" t="s">
        <v>66</v>
      </c>
      <c r="H228" s="20">
        <v>0.36846902770534395</v>
      </c>
      <c r="J228" s="69"/>
      <c r="K228" s="70"/>
    </row>
    <row r="229" spans="1:11">
      <c r="A229" s="13" t="s">
        <v>165</v>
      </c>
      <c r="B229" s="14" t="s">
        <v>77</v>
      </c>
      <c r="C229" s="14">
        <v>2013</v>
      </c>
      <c r="D229" s="26" t="s">
        <v>204</v>
      </c>
      <c r="E229" s="53">
        <f>AVERAGE(Every_Mth!H760,Every_Mth!H819,Every_Mth!H878,Every_Mth!H937,Every_Mth!H996,Every_Mth!H1055,Every_Mth!H1114,Every_Mth!H1173,Every_Mth!H1232,Every_Mth!H1291,Every_Mth!H1350,Every_Mth!H1409)</f>
        <v>29752.25</v>
      </c>
      <c r="F229" s="53">
        <v>68113.992168687677</v>
      </c>
      <c r="G229" s="26" t="s">
        <v>66</v>
      </c>
      <c r="H229" s="20">
        <v>0.43680085475414626</v>
      </c>
      <c r="J229" s="69"/>
      <c r="K229" s="70"/>
    </row>
    <row r="230" spans="1:11">
      <c r="A230" s="13" t="s">
        <v>166</v>
      </c>
      <c r="B230" s="14" t="s">
        <v>77</v>
      </c>
      <c r="C230" s="14">
        <v>2013</v>
      </c>
      <c r="D230" s="26" t="s">
        <v>204</v>
      </c>
      <c r="E230" s="53">
        <f>AVERAGE(Every_Mth!H761,Every_Mth!H820,Every_Mth!H879,Every_Mth!H938,Every_Mth!H997,Every_Mth!H1056,Every_Mth!H1115,Every_Mth!H1174,Every_Mth!H1233,Every_Mth!H1292,Every_Mth!H1351,Every_Mth!H1410)</f>
        <v>33053.25</v>
      </c>
      <c r="F230" s="53">
        <v>79413.542201079195</v>
      </c>
      <c r="G230" s="26" t="s">
        <v>66</v>
      </c>
      <c r="H230" s="20">
        <v>0.41621679481702833</v>
      </c>
      <c r="J230" s="69"/>
      <c r="K230" s="70"/>
    </row>
    <row r="231" spans="1:11">
      <c r="A231" s="13" t="s">
        <v>167</v>
      </c>
      <c r="B231" s="14" t="s">
        <v>77</v>
      </c>
      <c r="C231" s="14">
        <v>2013</v>
      </c>
      <c r="D231" s="26" t="s">
        <v>204</v>
      </c>
      <c r="E231" s="53">
        <f>AVERAGE(Every_Mth!H762,Every_Mth!H821,Every_Mth!H880,Every_Mth!H939,Every_Mth!H998,Every_Mth!H1057,Every_Mth!H1116,Every_Mth!H1175,Every_Mth!H1234,Every_Mth!H1293,Every_Mth!H1352,Every_Mth!H1411)</f>
        <v>110861.41666666667</v>
      </c>
      <c r="F231" s="53">
        <v>215576.67456887264</v>
      </c>
      <c r="G231" s="26" t="s">
        <v>66</v>
      </c>
      <c r="H231" s="20">
        <v>0.51425515718885706</v>
      </c>
      <c r="J231" s="69"/>
      <c r="K231" s="70"/>
    </row>
    <row r="232" spans="1:11">
      <c r="A232" s="13" t="s">
        <v>168</v>
      </c>
      <c r="B232" s="14" t="s">
        <v>77</v>
      </c>
      <c r="C232" s="14">
        <v>2013</v>
      </c>
      <c r="D232" s="26" t="s">
        <v>204</v>
      </c>
      <c r="E232" s="53">
        <f>AVERAGE(Every_Mth!H763,Every_Mth!H822,Every_Mth!H881,Every_Mth!H940,Every_Mth!H999,Every_Mth!H1058,Every_Mth!H1117,Every_Mth!H1176,Every_Mth!H1235,Every_Mth!H1294,Every_Mth!H1353,Every_Mth!H1412)</f>
        <v>23049.333333333332</v>
      </c>
      <c r="F232" s="53">
        <v>42178.844377857531</v>
      </c>
      <c r="G232" s="26" t="s">
        <v>66</v>
      </c>
      <c r="H232" s="20">
        <v>0.5464666866367125</v>
      </c>
      <c r="J232" s="69"/>
      <c r="K232" s="70"/>
    </row>
    <row r="233" spans="1:11">
      <c r="A233" s="13" t="s">
        <v>169</v>
      </c>
      <c r="B233" s="14" t="s">
        <v>78</v>
      </c>
      <c r="C233" s="14">
        <v>2013</v>
      </c>
      <c r="D233" s="26" t="s">
        <v>204</v>
      </c>
      <c r="E233" s="53">
        <f>AVERAGE(Every_Mth!H764,Every_Mth!H823,Every_Mth!H882,Every_Mth!H941,Every_Mth!H1000,Every_Mth!H1059,Every_Mth!H1118,Every_Mth!H1177,Every_Mth!H1236,Every_Mth!H1295,Every_Mth!H1354,Every_Mth!H1413)</f>
        <v>23489.166666666668</v>
      </c>
      <c r="F233" s="53">
        <v>40244.806161417124</v>
      </c>
      <c r="G233" s="26" t="s">
        <v>66</v>
      </c>
      <c r="H233" s="20">
        <v>0.58365709533931953</v>
      </c>
      <c r="J233" s="69"/>
      <c r="K233" s="70"/>
    </row>
    <row r="234" spans="1:11">
      <c r="A234" s="13" t="s">
        <v>170</v>
      </c>
      <c r="B234" s="14" t="s">
        <v>78</v>
      </c>
      <c r="C234" s="14">
        <v>2013</v>
      </c>
      <c r="D234" s="26" t="s">
        <v>205</v>
      </c>
      <c r="E234" s="53">
        <f>AVERAGE(Every_Mth!H765,Every_Mth!H824,Every_Mth!H883,Every_Mth!H942,Every_Mth!H1001,Every_Mth!H1060,Every_Mth!H1119,Every_Mth!H1178,Every_Mth!H1237,Every_Mth!H1296,Every_Mth!H1355,Every_Mth!H1414)</f>
        <v>303.16666666666669</v>
      </c>
      <c r="F234" s="53">
        <v>696.60781829002519</v>
      </c>
      <c r="G234" s="26" t="s">
        <v>208</v>
      </c>
      <c r="H234" s="20">
        <v>0.43520422640511697</v>
      </c>
      <c r="J234" s="69"/>
      <c r="K234" s="70"/>
    </row>
    <row r="235" spans="1:11">
      <c r="A235" s="13" t="s">
        <v>171</v>
      </c>
      <c r="B235" s="14" t="s">
        <v>78</v>
      </c>
      <c r="C235" s="14">
        <v>2013</v>
      </c>
      <c r="D235" s="26" t="s">
        <v>205</v>
      </c>
      <c r="E235" s="53">
        <f>AVERAGE(Every_Mth!H766,Every_Mth!H825,Every_Mth!H884,Every_Mth!H943,Every_Mth!H1002,Every_Mth!H1061,Every_Mth!H1120,Every_Mth!H1179,Every_Mth!H1238,Every_Mth!H1297,Every_Mth!H1356,Every_Mth!H1415)</f>
        <v>6538.083333333333</v>
      </c>
      <c r="F235" s="53">
        <v>10390.206740110803</v>
      </c>
      <c r="G235" s="26" t="s">
        <v>208</v>
      </c>
      <c r="H235" s="20">
        <v>0.62925440242622255</v>
      </c>
      <c r="J235" s="69"/>
      <c r="K235" s="70"/>
    </row>
    <row r="236" spans="1:11">
      <c r="A236" s="13" t="s">
        <v>172</v>
      </c>
      <c r="B236" s="14" t="s">
        <v>77</v>
      </c>
      <c r="C236" s="14">
        <v>2013</v>
      </c>
      <c r="D236" s="26" t="s">
        <v>204</v>
      </c>
      <c r="E236" s="53">
        <f>AVERAGE(Every_Mth!H767,Every_Mth!H826,Every_Mth!H885,Every_Mth!H944,Every_Mth!H1003,Every_Mth!H1062,Every_Mth!H1121,Every_Mth!H1180,Every_Mth!H1239,Every_Mth!H1298,Every_Mth!H1357,Every_Mth!H1416)</f>
        <v>41574.166666666664</v>
      </c>
      <c r="F236" s="53">
        <v>61759.514093196245</v>
      </c>
      <c r="G236" s="26" t="s">
        <v>66</v>
      </c>
      <c r="H236" s="20">
        <v>0.67316213990820073</v>
      </c>
      <c r="J236" s="69"/>
      <c r="K236" s="70"/>
    </row>
    <row r="237" spans="1:11">
      <c r="A237" s="13" t="s">
        <v>173</v>
      </c>
      <c r="B237" s="14" t="s">
        <v>77</v>
      </c>
      <c r="C237" s="14">
        <v>2013</v>
      </c>
      <c r="D237" s="26" t="s">
        <v>204</v>
      </c>
      <c r="E237" s="53">
        <f>AVERAGE(Every_Mth!H768,Every_Mth!H827,Every_Mth!H886,Every_Mth!H945,Every_Mth!H1004,Every_Mth!H1063,Every_Mth!H1122,Every_Mth!H1181,Every_Mth!H1240,Every_Mth!H1299,Every_Mth!H1358,Every_Mth!H1417)</f>
        <v>35187.5</v>
      </c>
      <c r="F237" s="53">
        <v>71126.615584480154</v>
      </c>
      <c r="G237" s="26" t="s">
        <v>66</v>
      </c>
      <c r="H237" s="20">
        <v>0.49471635492351362</v>
      </c>
      <c r="J237" s="69"/>
      <c r="K237" s="70"/>
    </row>
    <row r="238" spans="1:11">
      <c r="A238" s="13" t="s">
        <v>174</v>
      </c>
      <c r="B238" s="14" t="s">
        <v>78</v>
      </c>
      <c r="C238" s="14">
        <v>2013</v>
      </c>
      <c r="D238" s="26" t="s">
        <v>204</v>
      </c>
      <c r="E238" s="53">
        <f>AVERAGE(Every_Mth!H769,Every_Mth!H828,Every_Mth!H887,Every_Mth!H946,Every_Mth!H1005,Every_Mth!H1064,Every_Mth!H1123,Every_Mth!H1182,Every_Mth!H1241,Every_Mth!H1300,Every_Mth!H1359,Every_Mth!H1418)</f>
        <v>90975</v>
      </c>
      <c r="F238" s="53">
        <v>125680.32642027165</v>
      </c>
      <c r="G238" s="26" t="s">
        <v>66</v>
      </c>
      <c r="H238" s="20">
        <v>0.72386030965405068</v>
      </c>
      <c r="J238" s="69"/>
      <c r="K238" s="70"/>
    </row>
    <row r="239" spans="1:11">
      <c r="A239" s="13" t="s">
        <v>175</v>
      </c>
      <c r="B239" s="14" t="s">
        <v>78</v>
      </c>
      <c r="C239" s="14">
        <v>2013</v>
      </c>
      <c r="D239" s="26" t="s">
        <v>204</v>
      </c>
      <c r="E239" s="53">
        <f>AVERAGE(Every_Mth!H770,Every_Mth!H829,Every_Mth!H888,Every_Mth!H947,Every_Mth!H1006,Every_Mth!H1065,Every_Mth!H1124,Every_Mth!H1183,Every_Mth!H1242,Every_Mth!H1301,Every_Mth!H1360,Every_Mth!H1419)</f>
        <v>12365.833333333334</v>
      </c>
      <c r="F239" s="53">
        <v>22882.857199999999</v>
      </c>
      <c r="G239" s="26" t="s">
        <v>66</v>
      </c>
      <c r="H239" s="20">
        <v>0.5403972600647674</v>
      </c>
      <c r="J239" s="69"/>
      <c r="K239" s="70"/>
    </row>
    <row r="240" spans="1:11">
      <c r="A240" s="13" t="s">
        <v>176</v>
      </c>
      <c r="B240" s="14" t="s">
        <v>78</v>
      </c>
      <c r="C240" s="14">
        <v>2013</v>
      </c>
      <c r="D240" s="26" t="s">
        <v>205</v>
      </c>
      <c r="E240" s="53">
        <f>AVERAGE(Every_Mth!H771,Every_Mth!H830,Every_Mth!H889,Every_Mth!H948,Every_Mth!H1007,Every_Mth!H1066,Every_Mth!H1125,Every_Mth!H1184,Every_Mth!H1243,Every_Mth!H1302,Every_Mth!H1361,Every_Mth!H1420)</f>
        <v>9909.1666666666661</v>
      </c>
      <c r="F240" s="53">
        <v>14220.398993863137</v>
      </c>
      <c r="G240" s="26" t="s">
        <v>208</v>
      </c>
      <c r="H240" s="20">
        <v>0.69682761158410544</v>
      </c>
      <c r="J240" s="69"/>
      <c r="K240" s="70"/>
    </row>
    <row r="241" spans="1:15">
      <c r="A241" s="13" t="s">
        <v>177</v>
      </c>
      <c r="B241" s="14" t="s">
        <v>78</v>
      </c>
      <c r="C241" s="14">
        <v>2013</v>
      </c>
      <c r="D241" s="26" t="s">
        <v>205</v>
      </c>
      <c r="E241" s="53">
        <f>AVERAGE(Every_Mth!H772,Every_Mth!H831,Every_Mth!H890,Every_Mth!H949,Every_Mth!H1008,Every_Mth!H1067,Every_Mth!H1126,Every_Mth!H1185,Every_Mth!H1244,Every_Mth!H1303,Every_Mth!H1362,Every_Mth!H1421)</f>
        <v>1561.75</v>
      </c>
      <c r="F241" s="53">
        <v>3100.4993651655632</v>
      </c>
      <c r="G241" s="26" t="s">
        <v>208</v>
      </c>
      <c r="H241" s="20">
        <v>0.50370918231637962</v>
      </c>
      <c r="J241" s="69"/>
      <c r="K241" s="70"/>
    </row>
    <row r="242" spans="1:15">
      <c r="A242" s="13" t="s">
        <v>178</v>
      </c>
      <c r="B242" s="14" t="s">
        <v>77</v>
      </c>
      <c r="C242" s="14">
        <v>2013</v>
      </c>
      <c r="D242" s="26" t="s">
        <v>204</v>
      </c>
      <c r="E242" s="53">
        <f>AVERAGE(Every_Mth!H773,Every_Mth!H832,Every_Mth!H891,Every_Mth!H950,Every_Mth!H1009,Every_Mth!H1068,Every_Mth!H1127,Every_Mth!H1186,Every_Mth!H1245,Every_Mth!H1304,Every_Mth!H1363,Every_Mth!H1422)</f>
        <v>115750.5</v>
      </c>
      <c r="F242" s="53">
        <v>147862.59264822828</v>
      </c>
      <c r="G242" s="26" t="s">
        <v>66</v>
      </c>
      <c r="H242" s="20">
        <v>0.78282476944913049</v>
      </c>
      <c r="J242" s="69"/>
      <c r="K242" s="70"/>
    </row>
    <row r="243" spans="1:15">
      <c r="A243" s="13" t="s">
        <v>179</v>
      </c>
      <c r="B243" s="14" t="s">
        <v>78</v>
      </c>
      <c r="C243" s="14">
        <v>2013</v>
      </c>
      <c r="D243" s="26" t="s">
        <v>205</v>
      </c>
      <c r="E243" s="53">
        <f>AVERAGE(Every_Mth!H774,Every_Mth!H833,Every_Mth!H892,Every_Mth!H951,Every_Mth!H1010,Every_Mth!H1069,Every_Mth!H1128,Every_Mth!H1187,Every_Mth!H1246,Every_Mth!H1305,Every_Mth!H1364,Every_Mth!H1423)</f>
        <v>5225.083333333333</v>
      </c>
      <c r="F243" s="53">
        <v>9822.2771205267782</v>
      </c>
      <c r="G243" s="26" t="s">
        <v>208</v>
      </c>
      <c r="H243" s="20">
        <v>0.53196252449585812</v>
      </c>
      <c r="J243" s="69"/>
      <c r="K243" s="70"/>
    </row>
    <row r="244" spans="1:15">
      <c r="A244" s="13" t="s">
        <v>180</v>
      </c>
      <c r="B244" s="14" t="s">
        <v>77</v>
      </c>
      <c r="C244" s="14">
        <v>2013</v>
      </c>
      <c r="D244" s="26" t="s">
        <v>204</v>
      </c>
      <c r="E244" s="53">
        <f>AVERAGE(Every_Mth!H775,Every_Mth!H834,Every_Mth!H893,Every_Mth!H952,Every_Mth!H1011,Every_Mth!H1070,Every_Mth!H1129,Every_Mth!H1188,Every_Mth!H1247,Every_Mth!H1306,Every_Mth!H1365,Every_Mth!H1424)</f>
        <v>68079.583333333328</v>
      </c>
      <c r="F244" s="53">
        <v>112131.8936891942</v>
      </c>
      <c r="G244" s="26" t="s">
        <v>66</v>
      </c>
      <c r="H244" s="20">
        <v>0.6071384428950739</v>
      </c>
      <c r="J244" s="69"/>
      <c r="K244" s="70"/>
    </row>
    <row r="245" spans="1:15">
      <c r="A245" s="13" t="s">
        <v>181</v>
      </c>
      <c r="B245" s="14" t="s">
        <v>77</v>
      </c>
      <c r="C245" s="14">
        <v>2013</v>
      </c>
      <c r="D245" s="26" t="s">
        <v>204</v>
      </c>
      <c r="E245" s="53">
        <f>AVERAGE(Every_Mth!H776,Every_Mth!H835,Every_Mth!H894,Every_Mth!H953,Every_Mth!H1012,Every_Mth!H1071,Every_Mth!H1130,Every_Mth!H1189,Every_Mth!H1248,Every_Mth!H1307,Every_Mth!H1366,Every_Mth!H1425)</f>
        <v>17032.916666666668</v>
      </c>
      <c r="F245" s="53">
        <v>42449.369602411716</v>
      </c>
      <c r="G245" s="26" t="s">
        <v>66</v>
      </c>
      <c r="H245" s="20">
        <v>0.40125252332837846</v>
      </c>
      <c r="J245" s="69"/>
      <c r="K245" s="70"/>
    </row>
    <row r="246" spans="1:15">
      <c r="A246" s="13" t="s">
        <v>182</v>
      </c>
      <c r="B246" s="14" t="s">
        <v>78</v>
      </c>
      <c r="C246" s="14">
        <v>2013</v>
      </c>
      <c r="D246" s="26" t="s">
        <v>204</v>
      </c>
      <c r="E246" s="53">
        <f>AVERAGE(Every_Mth!H777,Every_Mth!H836,Every_Mth!H895,Every_Mth!H954,Every_Mth!H1013,Every_Mth!H1072,Every_Mth!H1131,Every_Mth!H1190,Every_Mth!H1249,Every_Mth!H1308,Every_Mth!H1367,Every_Mth!H1426)</f>
        <v>12857.333333333334</v>
      </c>
      <c r="F246" s="53">
        <v>14308.209400000002</v>
      </c>
      <c r="G246" s="26" t="s">
        <v>66</v>
      </c>
      <c r="H246" s="20">
        <v>0.89859834825546603</v>
      </c>
      <c r="J246" s="69"/>
      <c r="K246" s="70"/>
    </row>
    <row r="247" spans="1:15">
      <c r="A247" s="56" t="s">
        <v>183</v>
      </c>
      <c r="B247" s="14" t="s">
        <v>66</v>
      </c>
      <c r="C247" s="14">
        <v>2014</v>
      </c>
      <c r="D247" s="26" t="s">
        <v>204</v>
      </c>
      <c r="E247" s="53">
        <f>AVERAGE(Every_Mth!H1427,Every_Mth!H1486,Every_Mth!H1545,Every_Mth!H1604,Every_Mth!H1663,Every_Mth!H1722,Every_Mth!H1781,Every_Mth!H1840,Every_Mth!H1899,Every_Mth!H1958,Every_Mth!H2017,Every_Mth!H2076)</f>
        <v>4428870.833333333</v>
      </c>
      <c r="F247" s="64">
        <v>6980318.9933200004</v>
      </c>
      <c r="G247" s="26" t="s">
        <v>66</v>
      </c>
      <c r="H247" s="19">
        <v>0.63400000000000001</v>
      </c>
      <c r="J247" s="69"/>
      <c r="K247" s="70"/>
      <c r="M247" s="45"/>
      <c r="N247" s="45"/>
      <c r="O247" s="39"/>
    </row>
    <row r="248" spans="1:15">
      <c r="A248" s="56" t="s">
        <v>184</v>
      </c>
      <c r="B248" s="14" t="s">
        <v>77</v>
      </c>
      <c r="C248" s="14">
        <v>2014</v>
      </c>
      <c r="D248" s="26" t="s">
        <v>204</v>
      </c>
      <c r="E248" s="53">
        <f>AVERAGE(Every_Mth!H1428,Every_Mth!H1487,Every_Mth!H1546,Every_Mth!H1605,Every_Mth!H1664,Every_Mth!H1723,Every_Mth!H1782,Every_Mth!H1841,Every_Mth!H1900,Every_Mth!H1959,Every_Mth!H2018,Every_Mth!H2077)</f>
        <v>125982.25</v>
      </c>
      <c r="F248" s="65">
        <v>214362.74921746785</v>
      </c>
      <c r="G248" s="26" t="s">
        <v>66</v>
      </c>
      <c r="H248" s="19">
        <v>0.58770588854592853</v>
      </c>
      <c r="J248" s="69"/>
      <c r="K248" s="70"/>
      <c r="M248" s="45"/>
      <c r="N248" s="45"/>
      <c r="O248" s="39"/>
    </row>
    <row r="249" spans="1:15">
      <c r="A249" s="56" t="s">
        <v>185</v>
      </c>
      <c r="B249" s="14" t="s">
        <v>78</v>
      </c>
      <c r="C249" s="14">
        <v>2014</v>
      </c>
      <c r="D249" s="26" t="s">
        <v>205</v>
      </c>
      <c r="E249" s="53">
        <f>AVERAGE(Every_Mth!H1429,Every_Mth!H1488,Every_Mth!H1547,Every_Mth!H1606,Every_Mth!H1665,Every_Mth!H1724,Every_Mth!H1783,Every_Mth!H1842,Every_Mth!H1901,Every_Mth!H1960,Every_Mth!H2019,Every_Mth!H2078)</f>
        <v>182.75</v>
      </c>
      <c r="F249" s="65">
        <v>227.60400000000001</v>
      </c>
      <c r="G249" s="26" t="s">
        <v>209</v>
      </c>
      <c r="H249" s="19">
        <v>0.80292964974253522</v>
      </c>
      <c r="J249" s="69"/>
      <c r="K249" s="70"/>
      <c r="M249" s="45"/>
      <c r="N249" s="45"/>
      <c r="O249" s="39"/>
    </row>
    <row r="250" spans="1:15">
      <c r="A250" s="56" t="s">
        <v>186</v>
      </c>
      <c r="B250" s="14" t="s">
        <v>78</v>
      </c>
      <c r="C250" s="14">
        <v>2014</v>
      </c>
      <c r="D250" s="26" t="s">
        <v>205</v>
      </c>
      <c r="E250" s="53">
        <f>AVERAGE(Every_Mth!H1430,Every_Mth!H1489,Every_Mth!H1548,Every_Mth!H1607,Every_Mth!H1666,Every_Mth!H1725,Every_Mth!H1784,Every_Mth!H1843,Every_Mth!H1902,Every_Mth!H1961,Every_Mth!H2020,Every_Mth!H2079)</f>
        <v>3367.75</v>
      </c>
      <c r="F250" s="65">
        <v>5066.8769000000002</v>
      </c>
      <c r="G250" s="26" t="s">
        <v>209</v>
      </c>
      <c r="H250" s="19">
        <v>0.66465992098604165</v>
      </c>
      <c r="J250" s="69"/>
      <c r="K250" s="70"/>
      <c r="M250" s="45"/>
      <c r="N250" s="45"/>
      <c r="O250" s="39"/>
    </row>
    <row r="251" spans="1:15">
      <c r="A251" s="56" t="s">
        <v>187</v>
      </c>
      <c r="B251" s="14" t="s">
        <v>78</v>
      </c>
      <c r="C251" s="14">
        <v>2014</v>
      </c>
      <c r="D251" s="26" t="s">
        <v>204</v>
      </c>
      <c r="E251" s="53">
        <f>AVERAGE(Every_Mth!H1431,Every_Mth!H1490,Every_Mth!H1549,Every_Mth!H1608,Every_Mth!H1667,Every_Mth!H1726,Every_Mth!H1785,Every_Mth!H1844,Every_Mth!H1903,Every_Mth!H1962,Every_Mth!H2021,Every_Mth!H2080)</f>
        <v>30891.166666666668</v>
      </c>
      <c r="F251" s="65">
        <v>54488.457335660292</v>
      </c>
      <c r="G251" s="26" t="s">
        <v>66</v>
      </c>
      <c r="H251" s="19">
        <v>0.56693046889491883</v>
      </c>
      <c r="J251" s="69"/>
      <c r="K251" s="70"/>
      <c r="M251" s="45"/>
      <c r="N251" s="45"/>
      <c r="O251" s="39"/>
    </row>
    <row r="252" spans="1:15">
      <c r="A252" s="56" t="s">
        <v>188</v>
      </c>
      <c r="B252" s="14" t="s">
        <v>78</v>
      </c>
      <c r="C252" s="14">
        <v>2014</v>
      </c>
      <c r="D252" s="26" t="s">
        <v>205</v>
      </c>
      <c r="E252" s="53">
        <f>AVERAGE(Every_Mth!H1432,Every_Mth!H1491,Every_Mth!H1550,Every_Mth!H1609,Every_Mth!H1668,Every_Mth!H1727,Every_Mth!H1786,Every_Mth!H1845,Every_Mth!H1904,Every_Mth!H1963,Every_Mth!H2022,Every_Mth!H2081)</f>
        <v>5204.5</v>
      </c>
      <c r="F252" s="65">
        <v>6481.8431399999999</v>
      </c>
      <c r="G252" s="26" t="s">
        <v>209</v>
      </c>
      <c r="H252" s="19">
        <v>0.80293519722539908</v>
      </c>
      <c r="J252" s="69"/>
      <c r="K252" s="70"/>
      <c r="M252" s="45"/>
      <c r="N252" s="45"/>
      <c r="O252" s="39"/>
    </row>
    <row r="253" spans="1:15">
      <c r="A253" s="56" t="s">
        <v>189</v>
      </c>
      <c r="B253" s="14" t="s">
        <v>78</v>
      </c>
      <c r="C253" s="14">
        <v>2014</v>
      </c>
      <c r="D253" s="26" t="s">
        <v>205</v>
      </c>
      <c r="E253" s="53">
        <f>AVERAGE(Every_Mth!H1433,Every_Mth!H1492,Every_Mth!H1551,Every_Mth!H1610,Every_Mth!H1669,Every_Mth!H1728,Every_Mth!H1787,Every_Mth!H1846,Every_Mth!H1905,Every_Mth!H1964,Every_Mth!H2023,Every_Mth!H2082)</f>
        <v>1694.5</v>
      </c>
      <c r="F253" s="65">
        <v>4329.1111334587722</v>
      </c>
      <c r="G253" s="26" t="s">
        <v>209</v>
      </c>
      <c r="H253" s="19">
        <v>0.39141984295657661</v>
      </c>
      <c r="J253" s="69"/>
      <c r="K253" s="70"/>
      <c r="M253" s="45"/>
      <c r="N253" s="45"/>
      <c r="O253" s="39"/>
    </row>
    <row r="254" spans="1:15">
      <c r="A254" s="56" t="s">
        <v>190</v>
      </c>
      <c r="B254" s="14" t="s">
        <v>77</v>
      </c>
      <c r="C254" s="14">
        <v>2014</v>
      </c>
      <c r="D254" s="26" t="s">
        <v>204</v>
      </c>
      <c r="E254" s="53">
        <f>AVERAGE(Every_Mth!H1434,Every_Mth!H1493,Every_Mth!H1552,Every_Mth!H1611,Every_Mth!H1670,Every_Mth!H1729,Every_Mth!H1788,Every_Mth!H1847,Every_Mth!H1906,Every_Mth!H1965,Every_Mth!H2024,Every_Mth!H2083)</f>
        <v>73883.5</v>
      </c>
      <c r="F254" s="65">
        <v>129295.01242862869</v>
      </c>
      <c r="G254" s="26" t="s">
        <v>66</v>
      </c>
      <c r="H254" s="19">
        <v>0.57143348851746278</v>
      </c>
      <c r="J254" s="69"/>
      <c r="K254" s="70"/>
      <c r="M254" s="45"/>
      <c r="N254" s="45"/>
      <c r="O254" s="39"/>
    </row>
    <row r="255" spans="1:15">
      <c r="A255" s="56" t="s">
        <v>191</v>
      </c>
      <c r="B255" s="14" t="s">
        <v>78</v>
      </c>
      <c r="C255" s="14">
        <v>2014</v>
      </c>
      <c r="D255" s="26" t="s">
        <v>205</v>
      </c>
      <c r="E255" s="53">
        <f>AVERAGE(Every_Mth!H1435,Every_Mth!H1494,Every_Mth!H1553,Every_Mth!H1612,Every_Mth!H1671,Every_Mth!H1730,Every_Mth!H1789,Every_Mth!H1848,Every_Mth!H1907,Every_Mth!H1966,Every_Mth!H2025,Every_Mth!H2084)</f>
        <v>5196.166666666667</v>
      </c>
      <c r="F255" s="65">
        <v>5678.398908648649</v>
      </c>
      <c r="G255" s="26" t="s">
        <v>209</v>
      </c>
      <c r="H255" s="19">
        <v>0.91507601883208589</v>
      </c>
      <c r="J255" s="69"/>
      <c r="K255" s="70"/>
      <c r="M255" s="45"/>
      <c r="N255" s="45"/>
      <c r="O255" s="39"/>
    </row>
    <row r="256" spans="1:15">
      <c r="A256" s="56" t="s">
        <v>192</v>
      </c>
      <c r="B256" s="14" t="s">
        <v>78</v>
      </c>
      <c r="C256" s="14">
        <v>2014</v>
      </c>
      <c r="D256" s="26" t="s">
        <v>204</v>
      </c>
      <c r="E256" s="53">
        <f>AVERAGE(Every_Mth!H1436,Every_Mth!H1495,Every_Mth!H1554,Every_Mth!H1613,Every_Mth!H1672,Every_Mth!H1731,Every_Mth!H1790,Every_Mth!H1849,Every_Mth!H1908,Every_Mth!H1967,Every_Mth!H2026,Every_Mth!H2085)</f>
        <v>12445.583333333334</v>
      </c>
      <c r="F256" s="65">
        <v>27235.390669734086</v>
      </c>
      <c r="G256" s="26" t="s">
        <v>66</v>
      </c>
      <c r="H256" s="19">
        <v>0.45696364279304263</v>
      </c>
      <c r="J256" s="69"/>
      <c r="K256" s="70"/>
      <c r="M256" s="45"/>
      <c r="N256" s="45"/>
      <c r="O256" s="39"/>
    </row>
    <row r="257" spans="1:15">
      <c r="A257" s="13" t="s">
        <v>134</v>
      </c>
      <c r="B257" s="14" t="s">
        <v>77</v>
      </c>
      <c r="C257" s="14">
        <v>2014</v>
      </c>
      <c r="D257" s="26" t="s">
        <v>204</v>
      </c>
      <c r="E257" s="53">
        <f>AVERAGE(Every_Mth!H1437,Every_Mth!H1496,Every_Mth!H1555,Every_Mth!H1614,Every_Mth!H1673,Every_Mth!H1732,Every_Mth!H1791,Every_Mth!H1850,Every_Mth!H1909,Every_Mth!H1968,Every_Mth!H2027,Every_Mth!H2086)</f>
        <v>226953.16666666666</v>
      </c>
      <c r="F257" s="65">
        <v>281485.64386297087</v>
      </c>
      <c r="G257" s="26" t="s">
        <v>66</v>
      </c>
      <c r="H257" s="19">
        <v>0.80626906421255717</v>
      </c>
      <c r="J257" s="69"/>
      <c r="K257" s="70"/>
      <c r="M257" s="45"/>
      <c r="N257" s="45"/>
      <c r="O257" s="39"/>
    </row>
    <row r="258" spans="1:15">
      <c r="A258" s="13" t="s">
        <v>135</v>
      </c>
      <c r="B258" s="14" t="s">
        <v>78</v>
      </c>
      <c r="C258" s="14">
        <v>2014</v>
      </c>
      <c r="D258" s="26" t="s">
        <v>205</v>
      </c>
      <c r="E258" s="53">
        <f>AVERAGE(Every_Mth!H1438,Every_Mth!H1497,Every_Mth!H1556,Every_Mth!H1615,Every_Mth!H1674,Every_Mth!H1733,Every_Mth!H1792,Every_Mth!H1851,Every_Mth!H1910,Every_Mth!H1969,Every_Mth!H2028,Every_Mth!H2087)</f>
        <v>3655.9166666666665</v>
      </c>
      <c r="F258" s="65">
        <v>6547.321475439956</v>
      </c>
      <c r="G258" s="26" t="s">
        <v>209</v>
      </c>
      <c r="H258" s="19">
        <v>0.55838355889207381</v>
      </c>
      <c r="J258" s="69"/>
      <c r="K258" s="70"/>
      <c r="M258" s="45"/>
      <c r="N258" s="45"/>
      <c r="O258" s="39"/>
    </row>
    <row r="259" spans="1:15">
      <c r="A259" s="13" t="s">
        <v>136</v>
      </c>
      <c r="B259" s="14" t="s">
        <v>78</v>
      </c>
      <c r="C259" s="14">
        <v>2014</v>
      </c>
      <c r="D259" s="26" t="s">
        <v>204</v>
      </c>
      <c r="E259" s="53">
        <f>AVERAGE(Every_Mth!H1439,Every_Mth!H1498,Every_Mth!H1557,Every_Mth!H1616,Every_Mth!H1675,Every_Mth!H1734,Every_Mth!H1793,Every_Mth!H1852,Every_Mth!H1911,Every_Mth!H1970,Every_Mth!H2029,Every_Mth!H2088)</f>
        <v>18791.333333333332</v>
      </c>
      <c r="F259" s="65">
        <v>33221.697389799374</v>
      </c>
      <c r="G259" s="26" t="s">
        <v>66</v>
      </c>
      <c r="H259" s="19">
        <v>0.56563435374326043</v>
      </c>
      <c r="J259" s="69"/>
      <c r="K259" s="70"/>
      <c r="M259" s="45"/>
      <c r="N259" s="45"/>
      <c r="O259" s="39"/>
    </row>
    <row r="260" spans="1:15">
      <c r="A260" s="13" t="s">
        <v>137</v>
      </c>
      <c r="B260" s="14" t="s">
        <v>78</v>
      </c>
      <c r="C260" s="14">
        <v>2014</v>
      </c>
      <c r="D260" s="26" t="s">
        <v>204</v>
      </c>
      <c r="E260" s="53">
        <f>AVERAGE(Every_Mth!H1440,Every_Mth!H1499,Every_Mth!H1558,Every_Mth!H1617,Every_Mth!H1676,Every_Mth!H1735,Every_Mth!H1794,Every_Mth!H1853,Every_Mth!H1912,Every_Mth!H1971,Every_Mth!H2030,Every_Mth!H2089)</f>
        <v>40122.833333333336</v>
      </c>
      <c r="F260" s="65">
        <v>44825.902304321608</v>
      </c>
      <c r="G260" s="26" t="s">
        <v>66</v>
      </c>
      <c r="H260" s="19">
        <v>0.89508144333471995</v>
      </c>
      <c r="J260" s="69"/>
      <c r="K260" s="70"/>
      <c r="M260" s="45"/>
      <c r="N260" s="45"/>
      <c r="O260" s="39"/>
    </row>
    <row r="261" spans="1:15">
      <c r="A261" s="13" t="s">
        <v>138</v>
      </c>
      <c r="B261" s="14" t="s">
        <v>78</v>
      </c>
      <c r="C261" s="14">
        <v>2014</v>
      </c>
      <c r="D261" s="26" t="s">
        <v>205</v>
      </c>
      <c r="E261" s="53">
        <f>AVERAGE(Every_Mth!H1441,Every_Mth!H1500,Every_Mth!H1559,Every_Mth!H1618,Every_Mth!H1677,Every_Mth!H1736,Every_Mth!H1795,Every_Mth!H1854,Every_Mth!H1913,Every_Mth!H1972,Every_Mth!H2031,Every_Mth!H2090)</f>
        <v>2138</v>
      </c>
      <c r="F261" s="65">
        <v>2967.7021800000002</v>
      </c>
      <c r="G261" s="26" t="s">
        <v>209</v>
      </c>
      <c r="H261" s="19">
        <v>0.72042269416670368</v>
      </c>
      <c r="J261" s="69"/>
      <c r="K261" s="70"/>
      <c r="M261" s="45"/>
      <c r="N261" s="45"/>
      <c r="O261" s="39"/>
    </row>
    <row r="262" spans="1:15">
      <c r="A262" s="13" t="s">
        <v>139</v>
      </c>
      <c r="B262" s="14" t="s">
        <v>78</v>
      </c>
      <c r="C262" s="14">
        <v>2014</v>
      </c>
      <c r="D262" s="26" t="s">
        <v>204</v>
      </c>
      <c r="E262" s="53">
        <f>AVERAGE(Every_Mth!H1442,Every_Mth!H1501,Every_Mth!H1560,Every_Mth!H1619,Every_Mth!H1678,Every_Mth!H1737,Every_Mth!H1796,Every_Mth!H1855,Every_Mth!H1914,Every_Mth!H1973,Every_Mth!H2032,Every_Mth!H2091)</f>
        <v>147974.16666666666</v>
      </c>
      <c r="F262" s="65">
        <v>225536.44752317923</v>
      </c>
      <c r="G262" s="26" t="s">
        <v>66</v>
      </c>
      <c r="H262" s="19">
        <v>0.6560986851203231</v>
      </c>
      <c r="J262" s="69"/>
      <c r="K262" s="70"/>
      <c r="M262" s="45"/>
      <c r="N262" s="45"/>
      <c r="O262" s="39"/>
    </row>
    <row r="263" spans="1:15">
      <c r="A263" s="13" t="s">
        <v>140</v>
      </c>
      <c r="B263" s="14" t="s">
        <v>78</v>
      </c>
      <c r="C263" s="14">
        <v>2014</v>
      </c>
      <c r="D263" s="26" t="s">
        <v>204</v>
      </c>
      <c r="E263" s="53">
        <f>AVERAGE(Every_Mth!H1443,Every_Mth!H1502,Every_Mth!H1561,Every_Mth!H1620,Every_Mth!H1679,Every_Mth!H1738,Every_Mth!H1797,Every_Mth!H1856,Every_Mth!H1915,Every_Mth!H1974,Every_Mth!H2033,Every_Mth!H2092)</f>
        <v>23966.333333333332</v>
      </c>
      <c r="F263" s="65">
        <v>38859.035145836984</v>
      </c>
      <c r="G263" s="26" t="s">
        <v>66</v>
      </c>
      <c r="H263" s="19">
        <v>0.61675060236025636</v>
      </c>
      <c r="J263" s="69"/>
      <c r="K263" s="70"/>
      <c r="M263" s="45"/>
      <c r="N263" s="45"/>
      <c r="O263" s="39"/>
    </row>
    <row r="264" spans="1:15">
      <c r="A264" s="13" t="s">
        <v>141</v>
      </c>
      <c r="B264" s="14" t="s">
        <v>78</v>
      </c>
      <c r="C264" s="14">
        <v>2014</v>
      </c>
      <c r="D264" s="26" t="s">
        <v>204</v>
      </c>
      <c r="E264" s="53">
        <f>AVERAGE(Every_Mth!H1444,Every_Mth!H1503,Every_Mth!H1562,Every_Mth!H1621,Every_Mth!H1680,Every_Mth!H1739,Every_Mth!H1798,Every_Mth!H1857,Every_Mth!H1916,Every_Mth!H1975,Every_Mth!H2034,Every_Mth!H2093)</f>
        <v>11014.5</v>
      </c>
      <c r="F264" s="65">
        <v>17435.21142</v>
      </c>
      <c r="G264" s="26" t="s">
        <v>66</v>
      </c>
      <c r="H264" s="19">
        <v>0.6317675039698486</v>
      </c>
      <c r="J264" s="69"/>
      <c r="K264" s="70"/>
      <c r="M264" s="45"/>
      <c r="N264" s="45"/>
      <c r="O264" s="39"/>
    </row>
    <row r="265" spans="1:15">
      <c r="A265" s="13" t="s">
        <v>142</v>
      </c>
      <c r="B265" s="14" t="s">
        <v>78</v>
      </c>
      <c r="C265" s="14">
        <v>2014</v>
      </c>
      <c r="D265" s="26" t="s">
        <v>205</v>
      </c>
      <c r="E265" s="53">
        <f>AVERAGE(Every_Mth!H1445,Every_Mth!H1504,Every_Mth!H1563,Every_Mth!H1622,Every_Mth!H1681,Every_Mth!H1740,Every_Mth!H1799,Every_Mth!H1858,Every_Mth!H1917,Every_Mth!H1976,Every_Mth!H2035,Every_Mth!H2094)</f>
        <v>3188.6666666666665</v>
      </c>
      <c r="F265" s="65">
        <v>4056.2381502702701</v>
      </c>
      <c r="G265" s="26" t="s">
        <v>209</v>
      </c>
      <c r="H265" s="19">
        <v>0.78611426364455528</v>
      </c>
      <c r="J265" s="69"/>
      <c r="K265" s="70"/>
      <c r="M265" s="45"/>
      <c r="N265" s="45"/>
      <c r="O265" s="39"/>
    </row>
    <row r="266" spans="1:15">
      <c r="A266" s="13" t="s">
        <v>143</v>
      </c>
      <c r="B266" s="14" t="s">
        <v>79</v>
      </c>
      <c r="C266" s="14">
        <v>2014</v>
      </c>
      <c r="D266" s="26" t="s">
        <v>204</v>
      </c>
      <c r="E266" s="53">
        <f>AVERAGE(Every_Mth!H1446,Every_Mth!H1505,Every_Mth!H1564,Every_Mth!H1623,Every_Mth!H1682,Every_Mth!H1741,Every_Mth!H1800,Every_Mth!H1859,Every_Mth!H1918,Every_Mth!H1977,Every_Mth!H2036,Every_Mth!H2095)</f>
        <v>1185610.1666666667</v>
      </c>
      <c r="F266" s="65">
        <v>2032449.5447149202</v>
      </c>
      <c r="G266" s="26" t="s">
        <v>66</v>
      </c>
      <c r="H266" s="19">
        <v>0.58334051625028915</v>
      </c>
      <c r="J266" s="69"/>
      <c r="K266" s="70"/>
      <c r="M266" s="45"/>
      <c r="N266" s="45"/>
      <c r="O266" s="39"/>
    </row>
    <row r="267" spans="1:15">
      <c r="A267" s="13" t="s">
        <v>144</v>
      </c>
      <c r="B267" s="14" t="s">
        <v>78</v>
      </c>
      <c r="C267" s="14">
        <v>2014</v>
      </c>
      <c r="D267" s="26" t="s">
        <v>204</v>
      </c>
      <c r="E267" s="53">
        <f>AVERAGE(Every_Mth!H1447,Every_Mth!H1506,Every_Mth!H1565,Every_Mth!H1624,Every_Mth!H1683,Every_Mth!H1742,Every_Mth!H1801,Every_Mth!H1860,Every_Mth!H1919,Every_Mth!H1978,Every_Mth!H2037,Every_Mth!H2096)</f>
        <v>28835.083333333332</v>
      </c>
      <c r="F267" s="65">
        <v>38902.722557910449</v>
      </c>
      <c r="G267" s="26" t="s">
        <v>66</v>
      </c>
      <c r="H267" s="19">
        <v>0.74120990607815518</v>
      </c>
      <c r="J267" s="69"/>
      <c r="K267" s="70"/>
      <c r="M267" s="45"/>
      <c r="N267" s="45"/>
      <c r="O267" s="39"/>
    </row>
    <row r="268" spans="1:15">
      <c r="A268" s="13" t="s">
        <v>145</v>
      </c>
      <c r="B268" s="14" t="s">
        <v>78</v>
      </c>
      <c r="C268" s="14">
        <v>2014</v>
      </c>
      <c r="D268" s="26" t="s">
        <v>204</v>
      </c>
      <c r="E268" s="53">
        <f>AVERAGE(Every_Mth!H1448,Every_Mth!H1507,Every_Mth!H1566,Every_Mth!H1625,Every_Mth!H1684,Every_Mth!H1743,Every_Mth!H1802,Every_Mth!H1861,Every_Mth!H1920,Every_Mth!H1979,Every_Mth!H2038,Every_Mth!H2097)</f>
        <v>10307.666666666666</v>
      </c>
      <c r="F268" s="65">
        <v>22695.631874723927</v>
      </c>
      <c r="G268" s="26" t="s">
        <v>66</v>
      </c>
      <c r="H268" s="19">
        <v>0.45416962715835596</v>
      </c>
      <c r="J268" s="69"/>
      <c r="K268" s="70"/>
      <c r="M268" s="45"/>
      <c r="N268" s="45"/>
      <c r="O268" s="39"/>
    </row>
    <row r="269" spans="1:15">
      <c r="A269" s="13" t="s">
        <v>146</v>
      </c>
      <c r="B269" s="14" t="s">
        <v>78</v>
      </c>
      <c r="C269" s="14">
        <v>2014</v>
      </c>
      <c r="D269" s="26" t="s">
        <v>205</v>
      </c>
      <c r="E269" s="53">
        <f>AVERAGE(Every_Mth!H1449,Every_Mth!H1508,Every_Mth!H1567,Every_Mth!H1626,Every_Mth!H1685,Every_Mth!H1744,Every_Mth!H1803,Every_Mth!H1862,Every_Mth!H1921,Every_Mth!H1980,Every_Mth!H2039,Every_Mth!H2098)</f>
        <v>2016.75</v>
      </c>
      <c r="F269" s="65">
        <v>3171.7656000000002</v>
      </c>
      <c r="G269" s="26" t="s">
        <v>209</v>
      </c>
      <c r="H269" s="19">
        <v>0.63584459078564948</v>
      </c>
      <c r="J269" s="69"/>
      <c r="K269" s="70"/>
      <c r="M269" s="45"/>
      <c r="N269" s="45"/>
      <c r="O269" s="39"/>
    </row>
    <row r="270" spans="1:15">
      <c r="A270" s="13" t="s">
        <v>147</v>
      </c>
      <c r="B270" s="14" t="s">
        <v>78</v>
      </c>
      <c r="C270" s="14">
        <v>2014</v>
      </c>
      <c r="D270" s="26" t="s">
        <v>204</v>
      </c>
      <c r="E270" s="53">
        <f>AVERAGE(Every_Mth!H1450,Every_Mth!H1509,Every_Mth!H1568,Every_Mth!H1627,Every_Mth!H1686,Every_Mth!H1745,Every_Mth!H1804,Every_Mth!H1863,Every_Mth!H1922,Every_Mth!H1981,Every_Mth!H2040,Every_Mth!H2099)</f>
        <v>13782.75</v>
      </c>
      <c r="F270" s="65">
        <v>19834.102620000001</v>
      </c>
      <c r="G270" s="26" t="s">
        <v>66</v>
      </c>
      <c r="H270" s="19">
        <v>0.69491422244138812</v>
      </c>
      <c r="J270" s="69"/>
      <c r="K270" s="70"/>
      <c r="M270" s="45"/>
      <c r="N270" s="45"/>
      <c r="O270" s="39"/>
    </row>
    <row r="271" spans="1:15">
      <c r="A271" s="13" t="s">
        <v>148</v>
      </c>
      <c r="B271" s="14" t="s">
        <v>78</v>
      </c>
      <c r="C271" s="14">
        <v>2014</v>
      </c>
      <c r="D271" s="26" t="s">
        <v>204</v>
      </c>
      <c r="E271" s="53">
        <f>AVERAGE(Every_Mth!H1451,Every_Mth!H1510,Every_Mth!H1569,Every_Mth!H1628,Every_Mth!H1687,Every_Mth!H1746,Every_Mth!H1805,Every_Mth!H1864,Every_Mth!H1923,Every_Mth!H1982,Every_Mth!H2041,Every_Mth!H2100)</f>
        <v>57188.083333333336</v>
      </c>
      <c r="F271" s="65">
        <v>74498.948899488212</v>
      </c>
      <c r="G271" s="26" t="s">
        <v>66</v>
      </c>
      <c r="H271" s="19">
        <v>0.76763611001397902</v>
      </c>
      <c r="J271" s="69"/>
      <c r="K271" s="70"/>
      <c r="M271" s="45"/>
      <c r="N271" s="45"/>
      <c r="O271" s="39"/>
    </row>
    <row r="272" spans="1:15">
      <c r="A272" s="13" t="s">
        <v>149</v>
      </c>
      <c r="B272" s="14" t="s">
        <v>78</v>
      </c>
      <c r="C272" s="14">
        <v>2014</v>
      </c>
      <c r="D272" s="26" t="s">
        <v>205</v>
      </c>
      <c r="E272" s="53">
        <f>AVERAGE(Every_Mth!H1452,Every_Mth!H1511,Every_Mth!H1570,Every_Mth!H1629,Every_Mth!H1688,Every_Mth!H1747,Every_Mth!H1806,Every_Mth!H1865,Every_Mth!H1924,Every_Mth!H1983,Every_Mth!H2042,Every_Mth!H2101)</f>
        <v>1005.0833333333334</v>
      </c>
      <c r="F272" s="65">
        <v>2247.367847027027</v>
      </c>
      <c r="G272" s="26" t="s">
        <v>209</v>
      </c>
      <c r="H272" s="19">
        <v>0.4472268901875262</v>
      </c>
      <c r="J272" s="69"/>
      <c r="K272" s="70"/>
      <c r="M272" s="45"/>
      <c r="N272" s="45"/>
      <c r="O272" s="39"/>
    </row>
    <row r="273" spans="1:15">
      <c r="A273" s="13" t="s">
        <v>150</v>
      </c>
      <c r="B273" s="14" t="s">
        <v>78</v>
      </c>
      <c r="C273" s="14">
        <v>2014</v>
      </c>
      <c r="D273" s="26" t="s">
        <v>205</v>
      </c>
      <c r="E273" s="53">
        <f>AVERAGE(Every_Mth!H1453,Every_Mth!H1512,Every_Mth!H1571,Every_Mth!H1630,Every_Mth!H1689,Every_Mth!H1748,Every_Mth!H1807,Every_Mth!H1866,Every_Mth!H1925,Every_Mth!H1984,Every_Mth!H2043,Every_Mth!H2102)</f>
        <v>856</v>
      </c>
      <c r="F273" s="65">
        <v>1714.0770399999999</v>
      </c>
      <c r="G273" s="26" t="s">
        <v>209</v>
      </c>
      <c r="H273" s="19">
        <v>0.49939412291526875</v>
      </c>
      <c r="J273" s="69"/>
      <c r="K273" s="70"/>
      <c r="M273" s="45"/>
      <c r="N273" s="45"/>
      <c r="O273" s="39"/>
    </row>
    <row r="274" spans="1:15">
      <c r="A274" s="13" t="s">
        <v>151</v>
      </c>
      <c r="B274" s="14" t="s">
        <v>78</v>
      </c>
      <c r="C274" s="14">
        <v>2014</v>
      </c>
      <c r="D274" s="26" t="s">
        <v>204</v>
      </c>
      <c r="E274" s="53">
        <f>AVERAGE(Every_Mth!H1454,Every_Mth!H1513,Every_Mth!H1572,Every_Mth!H1631,Every_Mth!H1690,Every_Mth!H1749,Every_Mth!H1808,Every_Mth!H1867,Every_Mth!H1926,Every_Mth!H1985,Every_Mth!H2044,Every_Mth!H2103)</f>
        <v>50079.416666666664</v>
      </c>
      <c r="F274" s="65">
        <v>76819.094700000001</v>
      </c>
      <c r="G274" s="26" t="s">
        <v>66</v>
      </c>
      <c r="H274" s="19">
        <v>0.65190822926998127</v>
      </c>
      <c r="J274" s="69"/>
      <c r="K274" s="70"/>
      <c r="M274" s="45"/>
      <c r="N274" s="45"/>
      <c r="O274" s="39"/>
    </row>
    <row r="275" spans="1:15">
      <c r="A275" s="13" t="s">
        <v>152</v>
      </c>
      <c r="B275" s="14" t="s">
        <v>78</v>
      </c>
      <c r="C275" s="14">
        <v>2014</v>
      </c>
      <c r="D275" s="26" t="s">
        <v>204</v>
      </c>
      <c r="E275" s="53">
        <f>AVERAGE(Every_Mth!H1455,Every_Mth!H1514,Every_Mth!H1573,Every_Mth!H1632,Every_Mth!H1691,Every_Mth!H1750,Every_Mth!H1809,Every_Mth!H1868,Every_Mth!H1927,Every_Mth!H1986,Every_Mth!H2045,Every_Mth!H2104)</f>
        <v>7300.75</v>
      </c>
      <c r="F275" s="65">
        <v>13996.583175617894</v>
      </c>
      <c r="G275" s="26" t="s">
        <v>66</v>
      </c>
      <c r="H275" s="19">
        <v>0.52160944627671246</v>
      </c>
      <c r="J275" s="69"/>
      <c r="K275" s="70"/>
      <c r="M275" s="45"/>
      <c r="N275" s="45"/>
      <c r="O275" s="39"/>
    </row>
    <row r="276" spans="1:15">
      <c r="A276" s="13" t="s">
        <v>153</v>
      </c>
      <c r="B276" s="14" t="s">
        <v>78</v>
      </c>
      <c r="C276" s="14">
        <v>2014</v>
      </c>
      <c r="D276" s="26" t="s">
        <v>204</v>
      </c>
      <c r="E276" s="53">
        <f>AVERAGE(Every_Mth!H1456,Every_Mth!H1515,Every_Mth!H1574,Every_Mth!H1633,Every_Mth!H1692,Every_Mth!H1751,Every_Mth!H1810,Every_Mth!H1869,Every_Mth!H1928,Every_Mth!H1987,Every_Mth!H2046,Every_Mth!H2105)</f>
        <v>7722.666666666667</v>
      </c>
      <c r="F276" s="65">
        <v>12648.7451</v>
      </c>
      <c r="G276" s="26" t="s">
        <v>66</v>
      </c>
      <c r="H276" s="19">
        <v>0.61057440393830054</v>
      </c>
      <c r="J276" s="69"/>
      <c r="K276" s="70"/>
      <c r="M276" s="45"/>
      <c r="N276" s="45"/>
      <c r="O276" s="39"/>
    </row>
    <row r="277" spans="1:15">
      <c r="A277" s="13" t="s">
        <v>154</v>
      </c>
      <c r="B277" s="14" t="s">
        <v>77</v>
      </c>
      <c r="C277" s="14">
        <v>2014</v>
      </c>
      <c r="D277" s="26" t="s">
        <v>204</v>
      </c>
      <c r="E277" s="53">
        <f>AVERAGE(Every_Mth!H1457,Every_Mth!H1516,Every_Mth!H1575,Every_Mth!H1634,Every_Mth!H1693,Every_Mth!H1752,Every_Mth!H1811,Every_Mth!H1870,Every_Mth!H1929,Every_Mth!H1988,Every_Mth!H2047,Every_Mth!H2106)</f>
        <v>258603</v>
      </c>
      <c r="F277" s="65">
        <v>443857.48963470419</v>
      </c>
      <c r="G277" s="26" t="s">
        <v>66</v>
      </c>
      <c r="H277" s="19">
        <v>0.58262619430581397</v>
      </c>
      <c r="J277" s="69"/>
      <c r="K277" s="70"/>
      <c r="M277" s="45"/>
      <c r="N277" s="45"/>
      <c r="O277" s="39"/>
    </row>
    <row r="278" spans="1:15">
      <c r="A278" s="13" t="s">
        <v>155</v>
      </c>
      <c r="B278" s="14" t="s">
        <v>77</v>
      </c>
      <c r="C278" s="14">
        <v>2014</v>
      </c>
      <c r="D278" s="26" t="s">
        <v>204</v>
      </c>
      <c r="E278" s="53">
        <f>AVERAGE(Every_Mth!H1458,Every_Mth!H1517,Every_Mth!H1576,Every_Mth!H1635,Every_Mth!H1694,Every_Mth!H1753,Every_Mth!H1812,Every_Mth!H1871,Every_Mth!H1930,Every_Mth!H1989,Every_Mth!H2048,Every_Mth!H2107)</f>
        <v>18534.833333333332</v>
      </c>
      <c r="F278" s="65">
        <v>41238.667037041385</v>
      </c>
      <c r="G278" s="26" t="s">
        <v>66</v>
      </c>
      <c r="H278" s="19">
        <v>0.44945277490867924</v>
      </c>
      <c r="J278" s="69"/>
      <c r="K278" s="70"/>
      <c r="M278" s="45"/>
      <c r="N278" s="45"/>
      <c r="O278" s="39"/>
    </row>
    <row r="279" spans="1:15">
      <c r="A279" s="13" t="s">
        <v>156</v>
      </c>
      <c r="B279" s="14" t="s">
        <v>78</v>
      </c>
      <c r="C279" s="14">
        <v>2014</v>
      </c>
      <c r="D279" s="26" t="s">
        <v>205</v>
      </c>
      <c r="E279" s="53">
        <f>AVERAGE(Every_Mth!H1459,Every_Mth!H1518,Every_Mth!H1577,Every_Mth!H1636,Every_Mth!H1695,Every_Mth!H1754,Every_Mth!H1813,Every_Mth!H1872,Every_Mth!H1931,Every_Mth!H1990,Every_Mth!H2049,Every_Mth!H2108)</f>
        <v>1895.3333333333333</v>
      </c>
      <c r="F279" s="65">
        <v>3602.3331367567566</v>
      </c>
      <c r="G279" s="26" t="s">
        <v>209</v>
      </c>
      <c r="H279" s="19">
        <v>0.5261404932248257</v>
      </c>
      <c r="J279" s="69"/>
      <c r="K279" s="70"/>
      <c r="M279" s="45"/>
      <c r="N279" s="45"/>
      <c r="O279" s="39"/>
    </row>
    <row r="280" spans="1:15">
      <c r="A280" s="13" t="s">
        <v>157</v>
      </c>
      <c r="B280" s="14" t="s">
        <v>78</v>
      </c>
      <c r="C280" s="14">
        <v>2014</v>
      </c>
      <c r="D280" s="26" t="s">
        <v>204</v>
      </c>
      <c r="E280" s="53">
        <f>AVERAGE(Every_Mth!H1460,Every_Mth!H1519,Every_Mth!H1578,Every_Mth!H1637,Every_Mth!H1696,Every_Mth!H1755,Every_Mth!H1814,Every_Mth!H1873,Every_Mth!H1932,Every_Mth!H1991,Every_Mth!H2050,Every_Mth!H2109)</f>
        <v>290271.91666666669</v>
      </c>
      <c r="F280" s="65">
        <v>455320.18413692369</v>
      </c>
      <c r="G280" s="26" t="s">
        <v>66</v>
      </c>
      <c r="H280" s="19">
        <v>0.63751163857777993</v>
      </c>
      <c r="J280" s="69"/>
      <c r="K280" s="70"/>
      <c r="M280" s="45"/>
      <c r="N280" s="45"/>
      <c r="O280" s="39"/>
    </row>
    <row r="281" spans="1:15">
      <c r="A281" s="13" t="s">
        <v>158</v>
      </c>
      <c r="B281" s="14" t="s">
        <v>77</v>
      </c>
      <c r="C281" s="14">
        <v>2014</v>
      </c>
      <c r="D281" s="26" t="s">
        <v>204</v>
      </c>
      <c r="E281" s="53">
        <f>AVERAGE(Every_Mth!H1461,Every_Mth!H1520,Every_Mth!H1579,Every_Mth!H1638,Every_Mth!H1697,Every_Mth!H1756,Every_Mth!H1815,Every_Mth!H1874,Every_Mth!H1933,Every_Mth!H1992,Every_Mth!H2051,Every_Mth!H2110)</f>
        <v>217509.33333333334</v>
      </c>
      <c r="F281" s="65">
        <v>295178.39485793357</v>
      </c>
      <c r="G281" s="26" t="s">
        <v>66</v>
      </c>
      <c r="H281" s="19">
        <v>0.7368741653264238</v>
      </c>
      <c r="J281" s="69"/>
      <c r="K281" s="70"/>
      <c r="M281" s="45"/>
      <c r="N281" s="45"/>
      <c r="O281" s="39"/>
    </row>
    <row r="282" spans="1:15">
      <c r="A282" s="13" t="s">
        <v>159</v>
      </c>
      <c r="B282" s="14" t="s">
        <v>78</v>
      </c>
      <c r="C282" s="14">
        <v>2014</v>
      </c>
      <c r="D282" s="26" t="s">
        <v>205</v>
      </c>
      <c r="E282" s="53">
        <f>AVERAGE(Every_Mth!H1462,Every_Mth!H1521,Every_Mth!H1580,Every_Mth!H1639,Every_Mth!H1698,Every_Mth!H1757,Every_Mth!H1816,Every_Mth!H1875,Every_Mth!H1934,Every_Mth!H1993,Every_Mth!H2052,Every_Mth!H2111)</f>
        <v>6198.166666666667</v>
      </c>
      <c r="F282" s="65">
        <v>8761.7082970805113</v>
      </c>
      <c r="G282" s="26" t="s">
        <v>209</v>
      </c>
      <c r="H282" s="19">
        <v>0.70741531862364759</v>
      </c>
      <c r="J282" s="69"/>
      <c r="K282" s="70"/>
      <c r="M282" s="45"/>
      <c r="N282" s="45"/>
      <c r="O282" s="39"/>
    </row>
    <row r="283" spans="1:15">
      <c r="A283" s="13" t="s">
        <v>160</v>
      </c>
      <c r="B283" s="14" t="s">
        <v>78</v>
      </c>
      <c r="C283" s="14">
        <v>2014</v>
      </c>
      <c r="D283" s="26" t="s">
        <v>204</v>
      </c>
      <c r="E283" s="53">
        <f>AVERAGE(Every_Mth!H1463,Every_Mth!H1522,Every_Mth!H1581,Every_Mth!H1640,Every_Mth!H1699,Every_Mth!H1758,Every_Mth!H1817,Every_Mth!H1876,Every_Mth!H1935,Every_Mth!H1994,Every_Mth!H2053,Every_Mth!H2112)</f>
        <v>391793.83333333331</v>
      </c>
      <c r="F283" s="65">
        <v>458342.86103801074</v>
      </c>
      <c r="G283" s="26" t="s">
        <v>66</v>
      </c>
      <c r="H283" s="19">
        <v>0.85480513964161331</v>
      </c>
      <c r="J283" s="69"/>
      <c r="K283" s="70"/>
      <c r="M283" s="45"/>
      <c r="N283" s="45"/>
      <c r="O283" s="39"/>
    </row>
    <row r="284" spans="1:15">
      <c r="A284" s="13" t="s">
        <v>161</v>
      </c>
      <c r="B284" s="14" t="s">
        <v>77</v>
      </c>
      <c r="C284" s="14">
        <v>2014</v>
      </c>
      <c r="D284" s="26" t="s">
        <v>204</v>
      </c>
      <c r="E284" s="53">
        <f>AVERAGE(Every_Mth!H1464,Every_Mth!H1523,Every_Mth!H1582,Every_Mth!H1641,Every_Mth!H1700,Every_Mth!H1759,Every_Mth!H1818,Every_Mth!H1877,Every_Mth!H1936,Every_Mth!H1995,Every_Mth!H2054,Every_Mth!H2113)</f>
        <v>283887.08333333331</v>
      </c>
      <c r="F284" s="65">
        <v>548765.95305636863</v>
      </c>
      <c r="G284" s="26" t="s">
        <v>66</v>
      </c>
      <c r="H284" s="19">
        <v>0.5173190533272255</v>
      </c>
      <c r="J284" s="69"/>
      <c r="K284" s="70"/>
      <c r="M284" s="45"/>
      <c r="N284" s="45"/>
      <c r="O284" s="39"/>
    </row>
    <row r="285" spans="1:15">
      <c r="A285" s="13" t="s">
        <v>162</v>
      </c>
      <c r="B285" s="14" t="s">
        <v>77</v>
      </c>
      <c r="C285" s="14">
        <v>2014</v>
      </c>
      <c r="D285" s="26" t="s">
        <v>204</v>
      </c>
      <c r="E285" s="53">
        <f>AVERAGE(Every_Mth!H1465,Every_Mth!H1524,Every_Mth!H1583,Every_Mth!H1642,Every_Mth!H1701,Every_Mth!H1760,Every_Mth!H1819,Every_Mth!H1878,Every_Mth!H1937,Every_Mth!H1996,Every_Mth!H2055,Every_Mth!H2114)</f>
        <v>52291.833333333336</v>
      </c>
      <c r="F285" s="65">
        <v>100797.79189006655</v>
      </c>
      <c r="G285" s="26" t="s">
        <v>66</v>
      </c>
      <c r="H285" s="19">
        <v>0.51877955213904448</v>
      </c>
      <c r="J285" s="69"/>
      <c r="K285" s="70"/>
      <c r="M285" s="45"/>
      <c r="N285" s="45"/>
      <c r="O285" s="39"/>
    </row>
    <row r="286" spans="1:15">
      <c r="A286" s="13" t="s">
        <v>163</v>
      </c>
      <c r="B286" s="14" t="s">
        <v>78</v>
      </c>
      <c r="C286" s="14">
        <v>2014</v>
      </c>
      <c r="D286" s="26" t="s">
        <v>204</v>
      </c>
      <c r="E286" s="53">
        <f>AVERAGE(Every_Mth!H1466,Every_Mth!H1525,Every_Mth!H1584,Every_Mth!H1643,Every_Mth!H1702,Every_Mth!H1761,Every_Mth!H1820,Every_Mth!H1879,Every_Mth!H1938,Every_Mth!H1997,Every_Mth!H2056,Every_Mth!H2115)</f>
        <v>117660.58333333333</v>
      </c>
      <c r="F286" s="65">
        <v>155948.40208299819</v>
      </c>
      <c r="G286" s="26" t="s">
        <v>66</v>
      </c>
      <c r="H286" s="19">
        <v>0.75448405858440615</v>
      </c>
      <c r="J286" s="69"/>
      <c r="K286" s="70"/>
      <c r="M286" s="45"/>
      <c r="N286" s="45"/>
      <c r="O286" s="39"/>
    </row>
    <row r="287" spans="1:15">
      <c r="A287" s="13" t="s">
        <v>164</v>
      </c>
      <c r="B287" s="14" t="s">
        <v>77</v>
      </c>
      <c r="C287" s="14">
        <v>2014</v>
      </c>
      <c r="D287" s="26" t="s">
        <v>204</v>
      </c>
      <c r="E287" s="53">
        <f>AVERAGE(Every_Mth!H1467,Every_Mth!H1526,Every_Mth!H1585,Every_Mth!H1644,Every_Mth!H1703,Every_Mth!H1762,Every_Mth!H1821,Every_Mth!H1880,Every_Mth!H1939,Every_Mth!H1998,Every_Mth!H2057,Every_Mth!H2116)</f>
        <v>18107.166666666668</v>
      </c>
      <c r="F287" s="65">
        <v>45982.301338302852</v>
      </c>
      <c r="G287" s="26" t="s">
        <v>66</v>
      </c>
      <c r="H287" s="19">
        <v>0.39378556835265566</v>
      </c>
      <c r="J287" s="69"/>
      <c r="K287" s="70"/>
      <c r="M287" s="45"/>
      <c r="N287" s="45"/>
      <c r="O287" s="39"/>
    </row>
    <row r="288" spans="1:15">
      <c r="A288" s="13" t="s">
        <v>165</v>
      </c>
      <c r="B288" s="14" t="s">
        <v>77</v>
      </c>
      <c r="C288" s="14">
        <v>2014</v>
      </c>
      <c r="D288" s="26" t="s">
        <v>204</v>
      </c>
      <c r="E288" s="53">
        <f>AVERAGE(Every_Mth!H1468,Every_Mth!H1527,Every_Mth!H1586,Every_Mth!H1645,Every_Mth!H1704,Every_Mth!H1763,Every_Mth!H1822,Every_Mth!H1881,Every_Mth!H1940,Every_Mth!H1999,Every_Mth!H2058,Every_Mth!H2117)</f>
        <v>32223.75</v>
      </c>
      <c r="F288" s="65">
        <v>63838.644279393076</v>
      </c>
      <c r="G288" s="26" t="s">
        <v>66</v>
      </c>
      <c r="H288" s="19">
        <v>0.5047687081036859</v>
      </c>
      <c r="J288" s="69"/>
      <c r="K288" s="70"/>
      <c r="M288" s="45"/>
      <c r="N288" s="45"/>
      <c r="O288" s="39"/>
    </row>
    <row r="289" spans="1:15">
      <c r="A289" s="13" t="s">
        <v>166</v>
      </c>
      <c r="B289" s="14" t="s">
        <v>77</v>
      </c>
      <c r="C289" s="14">
        <v>2014</v>
      </c>
      <c r="D289" s="26" t="s">
        <v>204</v>
      </c>
      <c r="E289" s="53">
        <f>AVERAGE(Every_Mth!H1469,Every_Mth!H1528,Every_Mth!H1587,Every_Mth!H1646,Every_Mth!H1705,Every_Mth!H1764,Every_Mth!H1823,Every_Mth!H1882,Every_Mth!H1941,Every_Mth!H2000,Every_Mth!H2059,Every_Mth!H2118)</f>
        <v>35297.083333333336</v>
      </c>
      <c r="F289" s="65">
        <v>83642.140157008063</v>
      </c>
      <c r="G289" s="26" t="s">
        <v>66</v>
      </c>
      <c r="H289" s="19">
        <v>0.42200119780622236</v>
      </c>
      <c r="J289" s="69"/>
      <c r="K289" s="70"/>
      <c r="M289" s="45"/>
      <c r="N289" s="45"/>
      <c r="O289" s="39"/>
    </row>
    <row r="290" spans="1:15">
      <c r="A290" s="13" t="s">
        <v>167</v>
      </c>
      <c r="B290" s="14" t="s">
        <v>77</v>
      </c>
      <c r="C290" s="14">
        <v>2014</v>
      </c>
      <c r="D290" s="26" t="s">
        <v>204</v>
      </c>
      <c r="E290" s="53">
        <f>AVERAGE(Every_Mth!H1470,Every_Mth!H1529,Every_Mth!H1588,Every_Mth!H1647,Every_Mth!H1706,Every_Mth!H1765,Every_Mth!H1824,Every_Mth!H1883,Every_Mth!H1942,Every_Mth!H2001,Every_Mth!H2060,Every_Mth!H2119)</f>
        <v>113253.5</v>
      </c>
      <c r="F290" s="65">
        <v>173716.07032996006</v>
      </c>
      <c r="G290" s="26" t="s">
        <v>66</v>
      </c>
      <c r="H290" s="19">
        <v>0.65194601619115522</v>
      </c>
      <c r="J290" s="69"/>
      <c r="K290" s="70"/>
      <c r="M290" s="45"/>
      <c r="N290" s="45"/>
      <c r="O290" s="39"/>
    </row>
    <row r="291" spans="1:15">
      <c r="A291" s="13" t="s">
        <v>168</v>
      </c>
      <c r="B291" s="14" t="s">
        <v>77</v>
      </c>
      <c r="C291" s="14">
        <v>2014</v>
      </c>
      <c r="D291" s="26" t="s">
        <v>204</v>
      </c>
      <c r="E291" s="53">
        <f>AVERAGE(Every_Mth!H1471,Every_Mth!H1530,Every_Mth!H1589,Every_Mth!H1648,Every_Mth!H1707,Every_Mth!H1766,Every_Mth!H1825,Every_Mth!H1884,Every_Mth!H1943,Every_Mth!H2002,Every_Mth!H2061,Every_Mth!H2120)</f>
        <v>24074.833333333332</v>
      </c>
      <c r="F291" s="65">
        <v>47670.412089345795</v>
      </c>
      <c r="G291" s="26" t="s">
        <v>66</v>
      </c>
      <c r="H291" s="19">
        <v>0.50502675093748539</v>
      </c>
      <c r="J291" s="69"/>
      <c r="K291" s="70"/>
      <c r="M291" s="45"/>
      <c r="N291" s="45"/>
      <c r="O291" s="39"/>
    </row>
    <row r="292" spans="1:15">
      <c r="A292" s="13" t="s">
        <v>169</v>
      </c>
      <c r="B292" s="14" t="s">
        <v>78</v>
      </c>
      <c r="C292" s="14">
        <v>2014</v>
      </c>
      <c r="D292" s="26" t="s">
        <v>204</v>
      </c>
      <c r="E292" s="53">
        <f>AVERAGE(Every_Mth!H1472,Every_Mth!H1531,Every_Mth!H1590,Every_Mth!H1649,Every_Mth!H1708,Every_Mth!H1767,Every_Mth!H1826,Every_Mth!H1885,Every_Mth!H1944,Every_Mth!H2003,Every_Mth!H2062,Every_Mth!H2121)</f>
        <v>24531.75</v>
      </c>
      <c r="F292" s="65">
        <v>29544.132694257751</v>
      </c>
      <c r="G292" s="26" t="s">
        <v>66</v>
      </c>
      <c r="H292" s="19">
        <v>0.83034253379074596</v>
      </c>
      <c r="J292" s="69"/>
      <c r="K292" s="70"/>
      <c r="M292" s="45"/>
      <c r="N292" s="45"/>
      <c r="O292" s="39"/>
    </row>
    <row r="293" spans="1:15">
      <c r="A293" s="13" t="s">
        <v>170</v>
      </c>
      <c r="B293" s="14" t="s">
        <v>78</v>
      </c>
      <c r="C293" s="14">
        <v>2014</v>
      </c>
      <c r="D293" s="26" t="s">
        <v>205</v>
      </c>
      <c r="E293" s="53">
        <f>AVERAGE(Every_Mth!H1473,Every_Mth!H1532,Every_Mth!H1591,Every_Mth!H1650,Every_Mth!H1709,Every_Mth!H1768,Every_Mth!H1827,Every_Mth!H1886,Every_Mth!H1945,Every_Mth!H2004,Every_Mth!H2063,Every_Mth!H2122)</f>
        <v>300.5</v>
      </c>
      <c r="F293" s="65">
        <v>535.0838027255985</v>
      </c>
      <c r="G293" s="26" t="s">
        <v>209</v>
      </c>
      <c r="H293" s="19">
        <v>0.56159427452170951</v>
      </c>
      <c r="J293" s="69"/>
      <c r="K293" s="70"/>
      <c r="M293" s="45"/>
      <c r="N293" s="45"/>
      <c r="O293" s="39"/>
    </row>
    <row r="294" spans="1:15">
      <c r="A294" s="13" t="s">
        <v>171</v>
      </c>
      <c r="B294" s="14" t="s">
        <v>78</v>
      </c>
      <c r="C294" s="14">
        <v>2014</v>
      </c>
      <c r="D294" s="26" t="s">
        <v>205</v>
      </c>
      <c r="E294" s="53">
        <f>AVERAGE(Every_Mth!H1474,Every_Mth!H1533,Every_Mth!H1592,Every_Mth!H1651,Every_Mth!H1710,Every_Mth!H1769,Every_Mth!H1828,Every_Mth!H1887,Every_Mth!H1946,Every_Mth!H2005,Every_Mth!H2064,Every_Mth!H2123)</f>
        <v>6946.75</v>
      </c>
      <c r="F294" s="65">
        <v>11466.607281621622</v>
      </c>
      <c r="G294" s="26" t="s">
        <v>209</v>
      </c>
      <c r="H294" s="19">
        <v>0.60582435845117577</v>
      </c>
      <c r="J294" s="69"/>
      <c r="K294" s="70"/>
      <c r="M294" s="45"/>
      <c r="N294" s="45"/>
      <c r="O294" s="39"/>
    </row>
    <row r="295" spans="1:15">
      <c r="A295" s="13" t="s">
        <v>172</v>
      </c>
      <c r="B295" s="14" t="s">
        <v>77</v>
      </c>
      <c r="C295" s="14">
        <v>2014</v>
      </c>
      <c r="D295" s="26" t="s">
        <v>204</v>
      </c>
      <c r="E295" s="53">
        <f>AVERAGE(Every_Mth!H1475,Every_Mth!H1534,Every_Mth!H1593,Every_Mth!H1652,Every_Mth!H1711,Every_Mth!H1770,Every_Mth!H1829,Every_Mth!H1888,Every_Mth!H1947,Every_Mth!H2006,Every_Mth!H2065,Every_Mth!H2124)</f>
        <v>43408.5</v>
      </c>
      <c r="F295" s="65">
        <v>56428.942712714306</v>
      </c>
      <c r="G295" s="26" t="s">
        <v>66</v>
      </c>
      <c r="H295" s="19">
        <v>0.76925949545071659</v>
      </c>
      <c r="J295" s="69"/>
      <c r="K295" s="70"/>
      <c r="M295" s="45"/>
      <c r="N295" s="45"/>
      <c r="O295" s="39"/>
    </row>
    <row r="296" spans="1:15">
      <c r="A296" s="13" t="s">
        <v>173</v>
      </c>
      <c r="B296" s="14" t="s">
        <v>77</v>
      </c>
      <c r="C296" s="14">
        <v>2014</v>
      </c>
      <c r="D296" s="26" t="s">
        <v>204</v>
      </c>
      <c r="E296" s="53">
        <f>AVERAGE(Every_Mth!H1476,Every_Mth!H1535,Every_Mth!H1594,Every_Mth!H1653,Every_Mth!H1712,Every_Mth!H1771,Every_Mth!H1830,Every_Mth!H1889,Every_Mth!H1948,Every_Mth!H2007,Every_Mth!H2066,Every_Mth!H2125)</f>
        <v>35227</v>
      </c>
      <c r="F296" s="65">
        <v>69970.760883828043</v>
      </c>
      <c r="G296" s="26" t="s">
        <v>66</v>
      </c>
      <c r="H296" s="19">
        <v>0.50345315035929272</v>
      </c>
      <c r="J296" s="69"/>
      <c r="K296" s="70"/>
      <c r="M296" s="45"/>
      <c r="N296" s="45"/>
      <c r="O296" s="39"/>
    </row>
    <row r="297" spans="1:15">
      <c r="A297" s="13" t="s">
        <v>174</v>
      </c>
      <c r="B297" s="14" t="s">
        <v>78</v>
      </c>
      <c r="C297" s="14">
        <v>2014</v>
      </c>
      <c r="D297" s="26" t="s">
        <v>204</v>
      </c>
      <c r="E297" s="53">
        <f>AVERAGE(Every_Mth!H1477,Every_Mth!H1536,Every_Mth!H1595,Every_Mth!H1654,Every_Mth!H1713,Every_Mth!H1772,Every_Mth!H1831,Every_Mth!H1890,Every_Mth!H1949,Every_Mth!H2008,Every_Mth!H2067,Every_Mth!H2126)</f>
        <v>92205.416666666672</v>
      </c>
      <c r="F297" s="65">
        <v>115984.89329029445</v>
      </c>
      <c r="G297" s="26" t="s">
        <v>66</v>
      </c>
      <c r="H297" s="19">
        <v>0.79497781177320248</v>
      </c>
      <c r="J297" s="69"/>
      <c r="K297" s="70"/>
      <c r="M297" s="45"/>
      <c r="N297" s="45"/>
      <c r="O297" s="39"/>
    </row>
    <row r="298" spans="1:15">
      <c r="A298" s="13" t="s">
        <v>175</v>
      </c>
      <c r="B298" s="14" t="s">
        <v>78</v>
      </c>
      <c r="C298" s="14">
        <v>2014</v>
      </c>
      <c r="D298" s="26" t="s">
        <v>204</v>
      </c>
      <c r="E298" s="53">
        <f>AVERAGE(Every_Mth!H1478,Every_Mth!H1537,Every_Mth!H1596,Every_Mth!H1655,Every_Mth!H1714,Every_Mth!H1773,Every_Mth!H1832,Every_Mth!H1891,Every_Mth!H1950,Every_Mth!H2009,Every_Mth!H2068,Every_Mth!H2127)</f>
        <v>12977.916666666666</v>
      </c>
      <c r="F298" s="65">
        <v>16038.088739999999</v>
      </c>
      <c r="G298" s="26" t="s">
        <v>66</v>
      </c>
      <c r="H298" s="19">
        <v>0.8091986651521671</v>
      </c>
      <c r="J298" s="69"/>
      <c r="K298" s="70"/>
      <c r="M298" s="45"/>
      <c r="N298" s="45"/>
      <c r="O298" s="39"/>
    </row>
    <row r="299" spans="1:15">
      <c r="A299" s="13" t="s">
        <v>176</v>
      </c>
      <c r="B299" s="14" t="s">
        <v>78</v>
      </c>
      <c r="C299" s="14">
        <v>2014</v>
      </c>
      <c r="D299" s="26" t="s">
        <v>205</v>
      </c>
      <c r="E299" s="53">
        <f>AVERAGE(Every_Mth!H1479,Every_Mth!H1538,Every_Mth!H1597,Every_Mth!H1656,Every_Mth!H1715,Every_Mth!H1774,Every_Mth!H1833,Every_Mth!H1892,Every_Mth!H1951,Every_Mth!H2010,Every_Mth!H2069,Every_Mth!H2128)</f>
        <v>10781.166666666666</v>
      </c>
      <c r="F299" s="65">
        <v>14124.951781959047</v>
      </c>
      <c r="G299" s="26" t="s">
        <v>209</v>
      </c>
      <c r="H299" s="19">
        <v>0.76327104213104657</v>
      </c>
      <c r="J299" s="69"/>
      <c r="K299" s="70"/>
      <c r="M299" s="45"/>
      <c r="N299" s="45"/>
      <c r="O299" s="39"/>
    </row>
    <row r="300" spans="1:15">
      <c r="A300" s="13" t="s">
        <v>177</v>
      </c>
      <c r="B300" s="14" t="s">
        <v>78</v>
      </c>
      <c r="C300" s="14">
        <v>2014</v>
      </c>
      <c r="D300" s="26" t="s">
        <v>205</v>
      </c>
      <c r="E300" s="53">
        <f>AVERAGE(Every_Mth!H1480,Every_Mth!H1539,Every_Mth!H1598,Every_Mth!H1657,Every_Mth!H1716,Every_Mth!H1775,Every_Mth!H1834,Every_Mth!H1893,Every_Mth!H1952,Every_Mth!H2011,Every_Mth!H2070,Every_Mth!H2129)</f>
        <v>1787.4166666666667</v>
      </c>
      <c r="F300" s="65">
        <v>3023.1546806198121</v>
      </c>
      <c r="G300" s="26" t="s">
        <v>209</v>
      </c>
      <c r="H300" s="19">
        <v>0.5912422140107656</v>
      </c>
      <c r="J300" s="69"/>
      <c r="K300" s="70"/>
      <c r="M300" s="45"/>
      <c r="N300" s="45"/>
      <c r="O300" s="39"/>
    </row>
    <row r="301" spans="1:15">
      <c r="A301" s="13" t="s">
        <v>178</v>
      </c>
      <c r="B301" s="14" t="s">
        <v>77</v>
      </c>
      <c r="C301" s="14">
        <v>2014</v>
      </c>
      <c r="D301" s="26" t="s">
        <v>204</v>
      </c>
      <c r="E301" s="53">
        <f>AVERAGE(Every_Mth!H1481,Every_Mth!H1540,Every_Mth!H1599,Every_Mth!H1658,Every_Mth!H1717,Every_Mth!H1776,Every_Mth!H1835,Every_Mth!H1894,Every_Mth!H1953,Every_Mth!H2012,Every_Mth!H2071,Every_Mth!H2130)</f>
        <v>126110.08333333333</v>
      </c>
      <c r="F301" s="65">
        <v>139566.34738282335</v>
      </c>
      <c r="G301" s="26" t="s">
        <v>66</v>
      </c>
      <c r="H301" s="19">
        <v>0.90358518151528189</v>
      </c>
      <c r="J301" s="69"/>
      <c r="K301" s="70"/>
      <c r="M301" s="45"/>
      <c r="N301" s="45"/>
      <c r="O301" s="39"/>
    </row>
    <row r="302" spans="1:15">
      <c r="A302" s="13" t="s">
        <v>179</v>
      </c>
      <c r="B302" s="14" t="s">
        <v>78</v>
      </c>
      <c r="C302" s="14">
        <v>2014</v>
      </c>
      <c r="D302" s="26" t="s">
        <v>205</v>
      </c>
      <c r="E302" s="53">
        <f>AVERAGE(Every_Mth!H1482,Every_Mth!H1541,Every_Mth!H1600,Every_Mth!H1659,Every_Mth!H1718,Every_Mth!H1777,Every_Mth!H1836,Every_Mth!H1895,Every_Mth!H1954,Every_Mth!H2013,Every_Mth!H2072,Every_Mth!H2131)</f>
        <v>5502.25</v>
      </c>
      <c r="F302" s="65">
        <v>9986.6219400000009</v>
      </c>
      <c r="G302" s="26" t="s">
        <v>209</v>
      </c>
      <c r="H302" s="19">
        <v>0.55096208037690064</v>
      </c>
      <c r="J302" s="69"/>
      <c r="K302" s="70"/>
      <c r="M302" s="45"/>
      <c r="N302" s="45"/>
      <c r="O302" s="39"/>
    </row>
    <row r="303" spans="1:15">
      <c r="A303" s="13" t="s">
        <v>180</v>
      </c>
      <c r="B303" s="14" t="s">
        <v>77</v>
      </c>
      <c r="C303" s="14">
        <v>2014</v>
      </c>
      <c r="D303" s="26" t="s">
        <v>204</v>
      </c>
      <c r="E303" s="53">
        <f>AVERAGE(Every_Mth!H1483,Every_Mth!H1542,Every_Mth!H1601,Every_Mth!H1660,Every_Mth!H1719,Every_Mth!H1778,Every_Mth!H1837,Every_Mth!H1896,Every_Mth!H1955,Every_Mth!H2014,Every_Mth!H2073,Every_Mth!H2132)</f>
        <v>74195.166666666672</v>
      </c>
      <c r="F303" s="65">
        <v>114149.93462956522</v>
      </c>
      <c r="G303" s="26" t="s">
        <v>66</v>
      </c>
      <c r="H303" s="19">
        <v>0.64997993128460252</v>
      </c>
      <c r="J303" s="69"/>
      <c r="K303" s="70"/>
      <c r="M303" s="45"/>
      <c r="N303" s="45"/>
      <c r="O303" s="39"/>
    </row>
    <row r="304" spans="1:15">
      <c r="A304" s="13" t="s">
        <v>181</v>
      </c>
      <c r="B304" s="14" t="s">
        <v>77</v>
      </c>
      <c r="C304" s="14">
        <v>2014</v>
      </c>
      <c r="D304" s="26" t="s">
        <v>204</v>
      </c>
      <c r="E304" s="53">
        <f>AVERAGE(Every_Mth!H1484,Every_Mth!H1543,Every_Mth!H1602,Every_Mth!H1661,Every_Mth!H1720,Every_Mth!H1779,Every_Mth!H1838,Every_Mth!H1897,Every_Mth!H1956,Every_Mth!H2015,Every_Mth!H2074,Every_Mth!H2133)</f>
        <v>18623.916666666668</v>
      </c>
      <c r="F304" s="65">
        <v>50238.245060659116</v>
      </c>
      <c r="G304" s="26" t="s">
        <v>66</v>
      </c>
      <c r="H304" s="19">
        <v>0.3707119276196772</v>
      </c>
      <c r="J304" s="69"/>
      <c r="K304" s="70"/>
      <c r="M304" s="45"/>
      <c r="N304" s="45"/>
      <c r="O304" s="39"/>
    </row>
    <row r="305" spans="1:15">
      <c r="A305" s="13" t="s">
        <v>182</v>
      </c>
      <c r="B305" s="14" t="s">
        <v>78</v>
      </c>
      <c r="C305" s="14">
        <v>2014</v>
      </c>
      <c r="D305" s="26" t="s">
        <v>204</v>
      </c>
      <c r="E305" s="53">
        <f>AVERAGE(Every_Mth!H1485,Every_Mth!H1544,Every_Mth!H1603,Every_Mth!H1662,Every_Mth!H1721,Every_Mth!H1780,Every_Mth!H1839,Every_Mth!H1898,Every_Mth!H1957,Every_Mth!H2016,Every_Mth!H2075,Every_Mth!H2134)</f>
        <v>13313.25</v>
      </c>
      <c r="F305" s="65">
        <v>17375.6149</v>
      </c>
      <c r="G305" s="26" t="s">
        <v>66</v>
      </c>
      <c r="H305" s="19">
        <v>0.76600000000000001</v>
      </c>
      <c r="J305" s="69"/>
      <c r="K305" s="70"/>
      <c r="M305" s="45"/>
      <c r="N305" s="45"/>
      <c r="O305" s="39"/>
    </row>
    <row r="306" spans="1:15">
      <c r="A306" s="56" t="s">
        <v>183</v>
      </c>
      <c r="B306" s="14" t="s">
        <v>66</v>
      </c>
      <c r="C306" s="14">
        <v>2015</v>
      </c>
      <c r="D306" s="26" t="s">
        <v>204</v>
      </c>
      <c r="E306" s="66">
        <f>AVERAGE(Every_Mth!H2135,Every_Mth!H2194,Every_Mth!H2253,Every_Mth!H2312,Every_Mth!H2371,Every_Mth!H2430,Every_Mth!H2489,Every_Mth!H2548,Every_Mth!H2607,Every_Mth!H2666,Every_Mth!H2725,Every_Mth!H2784)</f>
        <v>4469489.333333333</v>
      </c>
      <c r="F306" s="53">
        <v>6409430.1798400003</v>
      </c>
      <c r="G306" s="26" t="s">
        <v>66</v>
      </c>
      <c r="H306" s="17">
        <v>0.69733016424114824</v>
      </c>
      <c r="J306" s="39"/>
      <c r="K306" s="70"/>
    </row>
    <row r="307" spans="1:15">
      <c r="A307" s="56" t="s">
        <v>184</v>
      </c>
      <c r="B307" s="14" t="s">
        <v>77</v>
      </c>
      <c r="C307" s="14">
        <v>2015</v>
      </c>
      <c r="D307" s="26" t="s">
        <v>204</v>
      </c>
      <c r="E307" s="66">
        <f>AVERAGE(Every_Mth!H2136,Every_Mth!H2195,Every_Mth!H2254,Every_Mth!H2313,Every_Mth!H2372,Every_Mth!H2431,Every_Mth!H2490,Every_Mth!H2549,Every_Mth!H2608,Every_Mth!H2667,Every_Mth!H2726,Every_Mth!H2785)</f>
        <v>120817.08333333333</v>
      </c>
      <c r="F307" s="53">
        <v>189599.38247473686</v>
      </c>
      <c r="G307" s="26" t="s">
        <v>66</v>
      </c>
      <c r="H307" s="17">
        <v>0.6372229790855547</v>
      </c>
      <c r="J307" s="39"/>
      <c r="K307" s="70"/>
    </row>
    <row r="308" spans="1:15">
      <c r="A308" s="56" t="s">
        <v>185</v>
      </c>
      <c r="B308" s="14" t="s">
        <v>78</v>
      </c>
      <c r="C308" s="14">
        <v>2015</v>
      </c>
      <c r="D308" s="26" t="s">
        <v>205</v>
      </c>
      <c r="E308" s="66">
        <f>AVERAGE(Every_Mth!H2137,Every_Mth!H2196,Every_Mth!H2255,Every_Mth!H2314,Every_Mth!H2373,Every_Mth!H2432,Every_Mth!H2491,Every_Mth!H2550,Every_Mth!H2609,Every_Mth!H2668,Every_Mth!H2727,Every_Mth!H2786)</f>
        <v>167.66666666666666</v>
      </c>
      <c r="F308" s="53">
        <v>251.76235368406708</v>
      </c>
      <c r="G308" s="26" t="s">
        <v>210</v>
      </c>
      <c r="H308" s="17">
        <v>0.66597195415907617</v>
      </c>
      <c r="J308" s="39"/>
      <c r="K308" s="70"/>
    </row>
    <row r="309" spans="1:15">
      <c r="A309" s="56" t="s">
        <v>186</v>
      </c>
      <c r="B309" s="14" t="s">
        <v>78</v>
      </c>
      <c r="C309" s="14">
        <v>2015</v>
      </c>
      <c r="D309" s="26" t="s">
        <v>205</v>
      </c>
      <c r="E309" s="66">
        <f>AVERAGE(Every_Mth!H2138,Every_Mth!H2197,Every_Mth!H2256,Every_Mth!H2315,Every_Mth!H2374,Every_Mth!H2433,Every_Mth!H2492,Every_Mth!H2551,Every_Mth!H2610,Every_Mth!H2669,Every_Mth!H2728,Every_Mth!H2787)</f>
        <v>3396.5833333333335</v>
      </c>
      <c r="F309" s="53">
        <v>4641.215269938667</v>
      </c>
      <c r="G309" s="26" t="s">
        <v>210</v>
      </c>
      <c r="H309" s="17">
        <v>0.73183059517474591</v>
      </c>
      <c r="J309" s="39"/>
      <c r="K309" s="70"/>
    </row>
    <row r="310" spans="1:15">
      <c r="A310" s="56" t="s">
        <v>187</v>
      </c>
      <c r="B310" s="14" t="s">
        <v>78</v>
      </c>
      <c r="C310" s="14">
        <v>2015</v>
      </c>
      <c r="D310" s="26" t="s">
        <v>204</v>
      </c>
      <c r="E310" s="66">
        <f>AVERAGE(Every_Mth!H2139,Every_Mth!H2198,Every_Mth!H2257,Every_Mth!H2316,Every_Mth!H2375,Every_Mth!H2434,Every_Mth!H2493,Every_Mth!H2552,Every_Mth!H2611,Every_Mth!H2670,Every_Mth!H2729,Every_Mth!H2788)</f>
        <v>31978.166666666668</v>
      </c>
      <c r="F310" s="53">
        <v>53294.935690978324</v>
      </c>
      <c r="G310" s="26" t="s">
        <v>66</v>
      </c>
      <c r="H310" s="17">
        <v>0.60002261475812002</v>
      </c>
      <c r="J310" s="39"/>
      <c r="K310" s="70"/>
    </row>
    <row r="311" spans="1:15">
      <c r="A311" s="56" t="s">
        <v>188</v>
      </c>
      <c r="B311" s="14" t="s">
        <v>78</v>
      </c>
      <c r="C311" s="14">
        <v>2015</v>
      </c>
      <c r="D311" s="26" t="s">
        <v>205</v>
      </c>
      <c r="E311" s="66">
        <f>AVERAGE(Every_Mth!H2140,Every_Mth!H2199,Every_Mth!H2258,Every_Mth!H2317,Every_Mth!H2376,Every_Mth!H2435,Every_Mth!H2494,Every_Mth!H2553,Every_Mth!H2612,Every_Mth!H2671,Every_Mth!H2730,Every_Mth!H2789)</f>
        <v>5433</v>
      </c>
      <c r="F311" s="53">
        <v>6513.4381661360239</v>
      </c>
      <c r="G311" s="26" t="s">
        <v>210</v>
      </c>
      <c r="H311" s="17">
        <v>0.83412168219338856</v>
      </c>
      <c r="J311" s="39"/>
      <c r="K311" s="70"/>
    </row>
    <row r="312" spans="1:15">
      <c r="A312" s="56" t="s">
        <v>189</v>
      </c>
      <c r="B312" s="14" t="s">
        <v>78</v>
      </c>
      <c r="C312" s="14">
        <v>2015</v>
      </c>
      <c r="D312" s="26" t="s">
        <v>205</v>
      </c>
      <c r="E312" s="66">
        <f>AVERAGE(Every_Mth!H2141,Every_Mth!H2200,Every_Mth!H2259,Every_Mth!H2318,Every_Mth!H2377,Every_Mth!H2436,Every_Mth!H2495,Every_Mth!H2554,Every_Mth!H2613,Every_Mth!H2672,Every_Mth!H2731,Every_Mth!H2790)</f>
        <v>1548</v>
      </c>
      <c r="F312" s="53">
        <v>3891.2793981338737</v>
      </c>
      <c r="G312" s="26" t="s">
        <v>210</v>
      </c>
      <c r="H312" s="17">
        <v>0.39781260650221328</v>
      </c>
      <c r="J312" s="39"/>
      <c r="K312" s="70"/>
    </row>
    <row r="313" spans="1:15">
      <c r="A313" s="56" t="s">
        <v>190</v>
      </c>
      <c r="B313" s="14" t="s">
        <v>77</v>
      </c>
      <c r="C313" s="14">
        <v>2015</v>
      </c>
      <c r="D313" s="26" t="s">
        <v>204</v>
      </c>
      <c r="E313" s="66">
        <f>AVERAGE(Every_Mth!H2142,Every_Mth!H2201,Every_Mth!H2260,Every_Mth!H2319,Every_Mth!H2378,Every_Mth!H2437,Every_Mth!H2496,Every_Mth!H2555,Every_Mth!H2614,Every_Mth!H2673,Every_Mth!H2732,Every_Mth!H2791)</f>
        <v>71780.416666666672</v>
      </c>
      <c r="F313" s="53">
        <v>129091.91511449881</v>
      </c>
      <c r="G313" s="26" t="s">
        <v>66</v>
      </c>
      <c r="H313" s="17">
        <v>0.55604114791387682</v>
      </c>
      <c r="J313" s="39"/>
      <c r="K313" s="70"/>
    </row>
    <row r="314" spans="1:15">
      <c r="A314" s="56" t="s">
        <v>191</v>
      </c>
      <c r="B314" s="14" t="s">
        <v>78</v>
      </c>
      <c r="C314" s="14">
        <v>2015</v>
      </c>
      <c r="D314" s="26" t="s">
        <v>205</v>
      </c>
      <c r="E314" s="66">
        <f>AVERAGE(Every_Mth!H2143,Every_Mth!H2202,Every_Mth!H2261,Every_Mth!H2320,Every_Mth!H2379,Every_Mth!H2438,Every_Mth!H2497,Every_Mth!H2556,Every_Mth!H2615,Every_Mth!H2674,Every_Mth!H2733,Every_Mth!H2792)</f>
        <v>5193.5</v>
      </c>
      <c r="F314" s="53">
        <v>5724.0149025059327</v>
      </c>
      <c r="G314" s="26" t="s">
        <v>210</v>
      </c>
      <c r="H314" s="17">
        <v>0.90731769369194393</v>
      </c>
      <c r="J314" s="39"/>
      <c r="K314" s="70"/>
    </row>
    <row r="315" spans="1:15">
      <c r="A315" s="56" t="s">
        <v>192</v>
      </c>
      <c r="B315" s="14" t="s">
        <v>78</v>
      </c>
      <c r="C315" s="14">
        <v>2015</v>
      </c>
      <c r="D315" s="26" t="s">
        <v>204</v>
      </c>
      <c r="E315" s="66">
        <f>AVERAGE(Every_Mth!H2144,Every_Mth!H2203,Every_Mth!H2262,Every_Mth!H2321,Every_Mth!H2380,Every_Mth!H2439,Every_Mth!H2498,Every_Mth!H2557,Every_Mth!H2616,Every_Mth!H2675,Every_Mth!H2734,Every_Mth!H2793)</f>
        <v>13136.75</v>
      </c>
      <c r="F315" s="53">
        <v>20083.838883198157</v>
      </c>
      <c r="G315" s="26" t="s">
        <v>66</v>
      </c>
      <c r="H315" s="17">
        <v>0.65409556790410273</v>
      </c>
      <c r="J315" s="39"/>
      <c r="K315" s="70"/>
    </row>
    <row r="316" spans="1:15">
      <c r="A316" s="13" t="s">
        <v>134</v>
      </c>
      <c r="B316" s="14" t="s">
        <v>77</v>
      </c>
      <c r="C316" s="14">
        <v>2015</v>
      </c>
      <c r="D316" s="26" t="s">
        <v>204</v>
      </c>
      <c r="E316" s="66">
        <f>AVERAGE(Every_Mth!H2145,Every_Mth!H2204,Every_Mth!H2263,Every_Mth!H2322,Every_Mth!H2381,Every_Mth!H2440,Every_Mth!H2499,Every_Mth!H2558,Every_Mth!H2617,Every_Mth!H2676,Every_Mth!H2735,Every_Mth!H2794)</f>
        <v>228248.58333333334</v>
      </c>
      <c r="F316" s="53">
        <v>261386.45146811887</v>
      </c>
      <c r="G316" s="26" t="s">
        <v>66</v>
      </c>
      <c r="H316" s="17">
        <v>0.87322270167921334</v>
      </c>
      <c r="J316" s="39"/>
      <c r="K316" s="70"/>
    </row>
    <row r="317" spans="1:15">
      <c r="A317" s="13" t="s">
        <v>135</v>
      </c>
      <c r="B317" s="14" t="s">
        <v>78</v>
      </c>
      <c r="C317" s="14">
        <v>2015</v>
      </c>
      <c r="D317" s="26" t="s">
        <v>205</v>
      </c>
      <c r="E317" s="66">
        <f>AVERAGE(Every_Mth!H2146,Every_Mth!H2205,Every_Mth!H2264,Every_Mth!H2323,Every_Mth!H2382,Every_Mth!H2441,Every_Mth!H2500,Every_Mth!H2559,Every_Mth!H2618,Every_Mth!H2677,Every_Mth!H2736,Every_Mth!H2795)</f>
        <v>3606.8333333333335</v>
      </c>
      <c r="F317" s="53">
        <v>6488.522581162948</v>
      </c>
      <c r="G317" s="26" t="s">
        <v>210</v>
      </c>
      <c r="H317" s="17">
        <v>0.55587898296053628</v>
      </c>
      <c r="J317" s="39"/>
      <c r="K317" s="70"/>
    </row>
    <row r="318" spans="1:15">
      <c r="A318" s="13" t="s">
        <v>136</v>
      </c>
      <c r="B318" s="14" t="s">
        <v>78</v>
      </c>
      <c r="C318" s="14">
        <v>2015</v>
      </c>
      <c r="D318" s="26" t="s">
        <v>204</v>
      </c>
      <c r="E318" s="66">
        <f>AVERAGE(Every_Mth!H2147,Every_Mth!H2206,Every_Mth!H2265,Every_Mth!H2324,Every_Mth!H2383,Every_Mth!H2442,Every_Mth!H2501,Every_Mth!H2560,Every_Mth!H2619,Every_Mth!H2678,Every_Mth!H2737,Every_Mth!H2796)</f>
        <v>20982.666666666668</v>
      </c>
      <c r="F318" s="53">
        <v>31850.861804597371</v>
      </c>
      <c r="G318" s="26" t="s">
        <v>66</v>
      </c>
      <c r="H318" s="17">
        <v>0.65877861627084822</v>
      </c>
      <c r="J318" s="39"/>
      <c r="K318" s="70"/>
    </row>
    <row r="319" spans="1:15">
      <c r="A319" s="13" t="s">
        <v>137</v>
      </c>
      <c r="B319" s="14" t="s">
        <v>78</v>
      </c>
      <c r="C319" s="14">
        <v>2015</v>
      </c>
      <c r="D319" s="26" t="s">
        <v>204</v>
      </c>
      <c r="E319" s="66">
        <f>AVERAGE(Every_Mth!H2148,Every_Mth!H2207,Every_Mth!H2266,Every_Mth!H2325,Every_Mth!H2384,Every_Mth!H2443,Every_Mth!H2502,Every_Mth!H2561,Every_Mth!H2620,Every_Mth!H2679,Every_Mth!H2738,Every_Mth!H2797)</f>
        <v>43185</v>
      </c>
      <c r="F319" s="53">
        <v>47595.452831908508</v>
      </c>
      <c r="G319" s="26" t="s">
        <v>66</v>
      </c>
      <c r="H319" s="17">
        <v>0.90733457568972442</v>
      </c>
      <c r="J319" s="39"/>
      <c r="K319" s="70"/>
    </row>
    <row r="320" spans="1:15">
      <c r="A320" s="13" t="s">
        <v>138</v>
      </c>
      <c r="B320" s="14" t="s">
        <v>78</v>
      </c>
      <c r="C320" s="14">
        <v>2015</v>
      </c>
      <c r="D320" s="26" t="s">
        <v>205</v>
      </c>
      <c r="E320" s="66">
        <f>AVERAGE(Every_Mth!H2149,Every_Mth!H2208,Every_Mth!H2267,Every_Mth!H2326,Every_Mth!H2385,Every_Mth!H2444,Every_Mth!H2503,Every_Mth!H2562,Every_Mth!H2621,Every_Mth!H2680,Every_Mth!H2739,Every_Mth!H2798)</f>
        <v>2081.1666666666665</v>
      </c>
      <c r="F320" s="53">
        <v>2591.6434729807825</v>
      </c>
      <c r="G320" s="26" t="s">
        <v>210</v>
      </c>
      <c r="H320" s="17">
        <v>0.80302969461806784</v>
      </c>
      <c r="J320" s="39"/>
      <c r="K320" s="70"/>
    </row>
    <row r="321" spans="1:11">
      <c r="A321" s="13" t="s">
        <v>139</v>
      </c>
      <c r="B321" s="14" t="s">
        <v>78</v>
      </c>
      <c r="C321" s="14">
        <v>2015</v>
      </c>
      <c r="D321" s="26" t="s">
        <v>204</v>
      </c>
      <c r="E321" s="66">
        <f>AVERAGE(Every_Mth!H2150,Every_Mth!H2209,Every_Mth!H2268,Every_Mth!H2327,Every_Mth!H2386,Every_Mth!H2445,Every_Mth!H2504,Every_Mth!H2563,Every_Mth!H2622,Every_Mth!H2681,Every_Mth!H2740,Every_Mth!H2799)</f>
        <v>158932</v>
      </c>
      <c r="F321" s="53">
        <v>207468.11046195566</v>
      </c>
      <c r="G321" s="26" t="s">
        <v>66</v>
      </c>
      <c r="H321" s="17">
        <v>0.76605508020541824</v>
      </c>
      <c r="J321" s="39"/>
      <c r="K321" s="70"/>
    </row>
    <row r="322" spans="1:11">
      <c r="A322" s="13" t="s">
        <v>140</v>
      </c>
      <c r="B322" s="14" t="s">
        <v>78</v>
      </c>
      <c r="C322" s="14">
        <v>2015</v>
      </c>
      <c r="D322" s="26" t="s">
        <v>204</v>
      </c>
      <c r="E322" s="66">
        <f>AVERAGE(Every_Mth!H2151,Every_Mth!H2210,Every_Mth!H2269,Every_Mth!H2328,Every_Mth!H2387,Every_Mth!H2446,Every_Mth!H2505,Every_Mth!H2564,Every_Mth!H2623,Every_Mth!H2682,Every_Mth!H2741,Every_Mth!H2800)</f>
        <v>24667.5</v>
      </c>
      <c r="F322" s="53">
        <v>35958.112369286609</v>
      </c>
      <c r="G322" s="26" t="s">
        <v>66</v>
      </c>
      <c r="H322" s="17">
        <v>0.68600653300893477</v>
      </c>
      <c r="J322" s="39"/>
      <c r="K322" s="70"/>
    </row>
    <row r="323" spans="1:11">
      <c r="A323" s="13" t="s">
        <v>141</v>
      </c>
      <c r="B323" s="14" t="s">
        <v>78</v>
      </c>
      <c r="C323" s="14">
        <v>2015</v>
      </c>
      <c r="D323" s="26" t="s">
        <v>204</v>
      </c>
      <c r="E323" s="66">
        <f>AVERAGE(Every_Mth!H2152,Every_Mth!H2211,Every_Mth!H2270,Every_Mth!H2329,Every_Mth!H2388,Every_Mth!H2447,Every_Mth!H2506,Every_Mth!H2565,Every_Mth!H2624,Every_Mth!H2683,Every_Mth!H2742,Every_Mth!H2801)</f>
        <v>12322.833333333334</v>
      </c>
      <c r="F323" s="53">
        <v>14762.324643526681</v>
      </c>
      <c r="G323" s="26" t="s">
        <v>66</v>
      </c>
      <c r="H323" s="17">
        <v>0.83474883738835326</v>
      </c>
      <c r="J323" s="39"/>
      <c r="K323" s="70"/>
    </row>
    <row r="324" spans="1:11">
      <c r="A324" s="13" t="s">
        <v>142</v>
      </c>
      <c r="B324" s="14" t="s">
        <v>78</v>
      </c>
      <c r="C324" s="14">
        <v>2015</v>
      </c>
      <c r="D324" s="26" t="s">
        <v>205</v>
      </c>
      <c r="E324" s="66">
        <f>AVERAGE(Every_Mth!H2153,Every_Mth!H2212,Every_Mth!H2271,Every_Mth!H2330,Every_Mth!H2389,Every_Mth!H2448,Every_Mth!H2507,Every_Mth!H2566,Every_Mth!H2625,Every_Mth!H2684,Every_Mth!H2743,Every_Mth!H2802)</f>
        <v>3188.9166666666665</v>
      </c>
      <c r="F324" s="53">
        <v>3734.3844591172287</v>
      </c>
      <c r="G324" s="26" t="s">
        <v>210</v>
      </c>
      <c r="H324" s="17">
        <v>0.85393368079206677</v>
      </c>
      <c r="J324" s="39"/>
      <c r="K324" s="70"/>
    </row>
    <row r="325" spans="1:11">
      <c r="A325" s="13" t="s">
        <v>143</v>
      </c>
      <c r="B325" s="14" t="s">
        <v>79</v>
      </c>
      <c r="C325" s="14">
        <v>2015</v>
      </c>
      <c r="D325" s="26" t="s">
        <v>204</v>
      </c>
      <c r="E325" s="66">
        <f>AVERAGE(Every_Mth!H2154,Every_Mth!H2213,Every_Mth!H2272,Every_Mth!H2331,Every_Mth!H2390,Every_Mth!H2449,Every_Mth!H2508,Every_Mth!H2567,Every_Mth!H2626,Every_Mth!H2685,Every_Mth!H2744,Every_Mth!H2803)</f>
        <v>1177606.25</v>
      </c>
      <c r="F325" s="53">
        <v>1776819.9017034955</v>
      </c>
      <c r="G325" s="26" t="s">
        <v>66</v>
      </c>
      <c r="H325" s="17">
        <v>0.66276061455130608</v>
      </c>
      <c r="J325" s="39"/>
      <c r="K325" s="70"/>
    </row>
    <row r="326" spans="1:11">
      <c r="A326" s="13" t="s">
        <v>144</v>
      </c>
      <c r="B326" s="14" t="s">
        <v>78</v>
      </c>
      <c r="C326" s="14">
        <v>2015</v>
      </c>
      <c r="D326" s="26" t="s">
        <v>204</v>
      </c>
      <c r="E326" s="66">
        <f>AVERAGE(Every_Mth!H2155,Every_Mth!H2214,Every_Mth!H2273,Every_Mth!H2332,Every_Mth!H2391,Every_Mth!H2450,Every_Mth!H2509,Every_Mth!H2568,Every_Mth!H2627,Every_Mth!H2686,Every_Mth!H2745,Every_Mth!H2804)</f>
        <v>29757.5</v>
      </c>
      <c r="F326" s="53">
        <v>32412.669981496838</v>
      </c>
      <c r="G326" s="26" t="s">
        <v>66</v>
      </c>
      <c r="H326" s="17">
        <v>0.91808234301547598</v>
      </c>
      <c r="J326" s="39"/>
      <c r="K326" s="70"/>
    </row>
    <row r="327" spans="1:11">
      <c r="A327" s="13" t="s">
        <v>145</v>
      </c>
      <c r="B327" s="14" t="s">
        <v>78</v>
      </c>
      <c r="C327" s="14">
        <v>2015</v>
      </c>
      <c r="D327" s="26" t="s">
        <v>204</v>
      </c>
      <c r="E327" s="66">
        <f>AVERAGE(Every_Mth!H2156,Every_Mth!H2215,Every_Mth!H2274,Every_Mth!H2333,Every_Mth!H2392,Every_Mth!H2451,Every_Mth!H2510,Every_Mth!H2569,Every_Mth!H2628,Every_Mth!H2687,Every_Mth!H2746,Every_Mth!H2805)</f>
        <v>10586</v>
      </c>
      <c r="F327" s="53">
        <v>23708.456912370384</v>
      </c>
      <c r="G327" s="26" t="s">
        <v>66</v>
      </c>
      <c r="H327" s="17">
        <v>0.44650733867359088</v>
      </c>
      <c r="J327" s="39"/>
      <c r="K327" s="70"/>
    </row>
    <row r="328" spans="1:11">
      <c r="A328" s="13" t="s">
        <v>146</v>
      </c>
      <c r="B328" s="14" t="s">
        <v>78</v>
      </c>
      <c r="C328" s="14">
        <v>2015</v>
      </c>
      <c r="D328" s="26" t="s">
        <v>205</v>
      </c>
      <c r="E328" s="66">
        <f>AVERAGE(Every_Mth!H2157,Every_Mth!H2216,Every_Mth!H2275,Every_Mth!H2334,Every_Mth!H2393,Every_Mth!H2452,Every_Mth!H2511,Every_Mth!H2570,Every_Mth!H2629,Every_Mth!H2688,Every_Mth!H2747,Every_Mth!H2806)</f>
        <v>2104.5</v>
      </c>
      <c r="F328" s="53">
        <v>3054.69051511517</v>
      </c>
      <c r="G328" s="26" t="s">
        <v>210</v>
      </c>
      <c r="H328" s="17">
        <v>0.68894049645505728</v>
      </c>
      <c r="J328" s="39"/>
      <c r="K328" s="70"/>
    </row>
    <row r="329" spans="1:11">
      <c r="A329" s="13" t="s">
        <v>147</v>
      </c>
      <c r="B329" s="14" t="s">
        <v>78</v>
      </c>
      <c r="C329" s="14">
        <v>2015</v>
      </c>
      <c r="D329" s="26" t="s">
        <v>204</v>
      </c>
      <c r="E329" s="66">
        <f>AVERAGE(Every_Mth!H2158,Every_Mth!H2217,Every_Mth!H2276,Every_Mth!H2335,Every_Mth!H2394,Every_Mth!H2453,Every_Mth!H2512,Every_Mth!H2571,Every_Mth!H2630,Every_Mth!H2689,Every_Mth!H2748,Every_Mth!H2807)</f>
        <v>13191.75</v>
      </c>
      <c r="F329" s="53">
        <v>19173.64807786543</v>
      </c>
      <c r="G329" s="26" t="s">
        <v>66</v>
      </c>
      <c r="H329" s="17">
        <v>0.68801460976166073</v>
      </c>
      <c r="J329" s="39"/>
      <c r="K329" s="70"/>
    </row>
    <row r="330" spans="1:11">
      <c r="A330" s="13" t="s">
        <v>148</v>
      </c>
      <c r="B330" s="14" t="s">
        <v>78</v>
      </c>
      <c r="C330" s="14">
        <v>2015</v>
      </c>
      <c r="D330" s="26" t="s">
        <v>204</v>
      </c>
      <c r="E330" s="66">
        <f>AVERAGE(Every_Mth!H2159,Every_Mth!H2218,Every_Mth!H2277,Every_Mth!H2336,Every_Mth!H2395,Every_Mth!H2454,Every_Mth!H2513,Every_Mth!H2572,Every_Mth!H2631,Every_Mth!H2690,Every_Mth!H2749,Every_Mth!H2808)</f>
        <v>58408.25</v>
      </c>
      <c r="F330" s="53">
        <v>79373.224855765933</v>
      </c>
      <c r="G330" s="26" t="s">
        <v>66</v>
      </c>
      <c r="H330" s="17">
        <v>0.73586842548148068</v>
      </c>
      <c r="J330" s="39"/>
      <c r="K330" s="70"/>
    </row>
    <row r="331" spans="1:11">
      <c r="A331" s="13" t="s">
        <v>149</v>
      </c>
      <c r="B331" s="14" t="s">
        <v>78</v>
      </c>
      <c r="C331" s="14">
        <v>2015</v>
      </c>
      <c r="D331" s="26" t="s">
        <v>205</v>
      </c>
      <c r="E331" s="66">
        <f>AVERAGE(Every_Mth!H2160,Every_Mth!H2219,Every_Mth!H2278,Every_Mth!H2337,Every_Mth!H2396,Every_Mth!H2455,Every_Mth!H2514,Every_Mth!H2573,Every_Mth!H2632,Every_Mth!H2691,Every_Mth!H2750,Every_Mth!H2809)</f>
        <v>1000</v>
      </c>
      <c r="F331" s="53">
        <v>2017.0868161556718</v>
      </c>
      <c r="G331" s="26" t="s">
        <v>210</v>
      </c>
      <c r="H331" s="17">
        <v>0.49576448172215082</v>
      </c>
      <c r="J331" s="39"/>
      <c r="K331" s="70"/>
    </row>
    <row r="332" spans="1:11">
      <c r="A332" s="13" t="s">
        <v>150</v>
      </c>
      <c r="B332" s="14" t="s">
        <v>78</v>
      </c>
      <c r="C332" s="14">
        <v>2015</v>
      </c>
      <c r="D332" s="26" t="s">
        <v>205</v>
      </c>
      <c r="E332" s="66">
        <f>AVERAGE(Every_Mth!H2161,Every_Mth!H2220,Every_Mth!H2279,Every_Mth!H2338,Every_Mth!H2397,Every_Mth!H2456,Every_Mth!H2515,Every_Mth!H2574,Every_Mth!H2633,Every_Mth!H2692,Every_Mth!H2751,Every_Mth!H2810)</f>
        <v>832</v>
      </c>
      <c r="F332" s="53">
        <v>1202.935349824179</v>
      </c>
      <c r="G332" s="26" t="s">
        <v>210</v>
      </c>
      <c r="H332" s="17">
        <v>0.69164149189032076</v>
      </c>
      <c r="J332" s="39"/>
      <c r="K332" s="70"/>
    </row>
    <row r="333" spans="1:11">
      <c r="A333" s="13" t="s">
        <v>151</v>
      </c>
      <c r="B333" s="14" t="s">
        <v>78</v>
      </c>
      <c r="C333" s="14">
        <v>2015</v>
      </c>
      <c r="D333" s="26" t="s">
        <v>204</v>
      </c>
      <c r="E333" s="66">
        <f>AVERAGE(Every_Mth!H2162,Every_Mth!H2221,Every_Mth!H2280,Every_Mth!H2339,Every_Mth!H2398,Every_Mth!H2457,Every_Mth!H2516,Every_Mth!H2575,Every_Mth!H2634,Every_Mth!H2693,Every_Mth!H2752,Every_Mth!H2811)</f>
        <v>51644.833333333336</v>
      </c>
      <c r="F333" s="53">
        <v>67987.332642685971</v>
      </c>
      <c r="G333" s="26" t="s">
        <v>66</v>
      </c>
      <c r="H333" s="17">
        <v>0.75962434950577884</v>
      </c>
      <c r="J333" s="39"/>
      <c r="K333" s="70"/>
    </row>
    <row r="334" spans="1:11">
      <c r="A334" s="13" t="s">
        <v>152</v>
      </c>
      <c r="B334" s="14" t="s">
        <v>78</v>
      </c>
      <c r="C334" s="14">
        <v>2015</v>
      </c>
      <c r="D334" s="26" t="s">
        <v>204</v>
      </c>
      <c r="E334" s="66">
        <f>AVERAGE(Every_Mth!H2163,Every_Mth!H2222,Every_Mth!H2281,Every_Mth!H2340,Every_Mth!H2399,Every_Mth!H2458,Every_Mth!H2517,Every_Mth!H2576,Every_Mth!H2635,Every_Mth!H2694,Every_Mth!H2753,Every_Mth!H2812)</f>
        <v>7501.5</v>
      </c>
      <c r="F334" s="53">
        <v>19657.156549353978</v>
      </c>
      <c r="G334" s="26" t="s">
        <v>66</v>
      </c>
      <c r="H334" s="17">
        <v>0.38161673999826451</v>
      </c>
      <c r="J334" s="39"/>
      <c r="K334" s="70"/>
    </row>
    <row r="335" spans="1:11">
      <c r="A335" s="13" t="s">
        <v>153</v>
      </c>
      <c r="B335" s="14" t="s">
        <v>78</v>
      </c>
      <c r="C335" s="14">
        <v>2015</v>
      </c>
      <c r="D335" s="26" t="s">
        <v>204</v>
      </c>
      <c r="E335" s="66">
        <f>AVERAGE(Every_Mth!H2164,Every_Mth!H2223,Every_Mth!H2282,Every_Mth!H2341,Every_Mth!H2400,Every_Mth!H2459,Every_Mth!H2518,Every_Mth!H2577,Every_Mth!H2636,Every_Mth!H2695,Every_Mth!H2754,Every_Mth!H2813)</f>
        <v>7736.583333333333</v>
      </c>
      <c r="F335" s="53">
        <v>18076.102852228705</v>
      </c>
      <c r="G335" s="26" t="s">
        <v>66</v>
      </c>
      <c r="H335" s="17">
        <v>0.42800062583066384</v>
      </c>
      <c r="J335" s="39"/>
      <c r="K335" s="70"/>
    </row>
    <row r="336" spans="1:11">
      <c r="A336" s="13" t="s">
        <v>154</v>
      </c>
      <c r="B336" s="14" t="s">
        <v>77</v>
      </c>
      <c r="C336" s="14">
        <v>2015</v>
      </c>
      <c r="D336" s="26" t="s">
        <v>204</v>
      </c>
      <c r="E336" s="66">
        <f>AVERAGE(Every_Mth!H2165,Every_Mth!H2224,Every_Mth!H2283,Every_Mth!H2342,Every_Mth!H2401,Every_Mth!H2460,Every_Mth!H2519,Every_Mth!H2578,Every_Mth!H2637,Every_Mth!H2696,Every_Mth!H2755,Every_Mth!H2814)</f>
        <v>256994.91666666666</v>
      </c>
      <c r="F336" s="53">
        <v>420793.16996716603</v>
      </c>
      <c r="G336" s="26" t="s">
        <v>66</v>
      </c>
      <c r="H336" s="17">
        <v>0.61073927765205804</v>
      </c>
      <c r="J336" s="39"/>
      <c r="K336" s="70"/>
    </row>
    <row r="337" spans="1:11">
      <c r="A337" s="13" t="s">
        <v>155</v>
      </c>
      <c r="B337" s="14" t="s">
        <v>77</v>
      </c>
      <c r="C337" s="14">
        <v>2015</v>
      </c>
      <c r="D337" s="26" t="s">
        <v>204</v>
      </c>
      <c r="E337" s="66">
        <f>AVERAGE(Every_Mth!H2166,Every_Mth!H2225,Every_Mth!H2284,Every_Mth!H2343,Every_Mth!H2402,Every_Mth!H2461,Every_Mth!H2520,Every_Mth!H2579,Every_Mth!H2638,Every_Mth!H2697,Every_Mth!H2756,Every_Mth!H2815)</f>
        <v>18227.416666666668</v>
      </c>
      <c r="F337" s="53">
        <v>38477.516081597299</v>
      </c>
      <c r="G337" s="26" t="s">
        <v>66</v>
      </c>
      <c r="H337" s="17">
        <v>0.47371604310456833</v>
      </c>
      <c r="J337" s="39"/>
      <c r="K337" s="70"/>
    </row>
    <row r="338" spans="1:11">
      <c r="A338" s="13" t="s">
        <v>156</v>
      </c>
      <c r="B338" s="14" t="s">
        <v>78</v>
      </c>
      <c r="C338" s="14">
        <v>2015</v>
      </c>
      <c r="D338" s="26" t="s">
        <v>205</v>
      </c>
      <c r="E338" s="66">
        <f>AVERAGE(Every_Mth!H2167,Every_Mth!H2226,Every_Mth!H2285,Every_Mth!H2344,Every_Mth!H2403,Every_Mth!H2462,Every_Mth!H2521,Every_Mth!H2580,Every_Mth!H2639,Every_Mth!H2698,Every_Mth!H2757,Every_Mth!H2816)</f>
        <v>2050.25</v>
      </c>
      <c r="F338" s="53">
        <v>3447.5723620028475</v>
      </c>
      <c r="G338" s="26" t="s">
        <v>210</v>
      </c>
      <c r="H338" s="17">
        <v>0.59469382647241054</v>
      </c>
      <c r="J338" s="39"/>
      <c r="K338" s="70"/>
    </row>
    <row r="339" spans="1:11">
      <c r="A339" s="13" t="s">
        <v>157</v>
      </c>
      <c r="B339" s="14" t="s">
        <v>78</v>
      </c>
      <c r="C339" s="14">
        <v>2015</v>
      </c>
      <c r="D339" s="26" t="s">
        <v>204</v>
      </c>
      <c r="E339" s="66">
        <f>AVERAGE(Every_Mth!H2168,Every_Mth!H2227,Every_Mth!H2286,Every_Mth!H2345,Every_Mth!H2404,Every_Mth!H2463,Every_Mth!H2522,Every_Mth!H2581,Every_Mth!H2640,Every_Mth!H2699,Every_Mth!H2758,Every_Mth!H2817)</f>
        <v>294433.16666666669</v>
      </c>
      <c r="F339" s="53">
        <v>423742.19064784935</v>
      </c>
      <c r="G339" s="26" t="s">
        <v>66</v>
      </c>
      <c r="H339" s="17">
        <v>0.69484033727327177</v>
      </c>
      <c r="J339" s="39"/>
      <c r="K339" s="70"/>
    </row>
    <row r="340" spans="1:11">
      <c r="A340" s="13" t="s">
        <v>158</v>
      </c>
      <c r="B340" s="14" t="s">
        <v>77</v>
      </c>
      <c r="C340" s="14">
        <v>2015</v>
      </c>
      <c r="D340" s="26" t="s">
        <v>204</v>
      </c>
      <c r="E340" s="66">
        <f>AVERAGE(Every_Mth!H2169,Every_Mth!H2228,Every_Mth!H2287,Every_Mth!H2346,Every_Mth!H2405,Every_Mth!H2464,Every_Mth!H2523,Every_Mth!H2582,Every_Mth!H2641,Every_Mth!H2700,Every_Mth!H2759,Every_Mth!H2818)</f>
        <v>219942.75</v>
      </c>
      <c r="F340" s="53">
        <v>264162.85269416921</v>
      </c>
      <c r="G340" s="26" t="s">
        <v>66</v>
      </c>
      <c r="H340" s="17">
        <v>0.83260287264778898</v>
      </c>
      <c r="J340" s="39"/>
      <c r="K340" s="70"/>
    </row>
    <row r="341" spans="1:11">
      <c r="A341" s="13" t="s">
        <v>159</v>
      </c>
      <c r="B341" s="14" t="s">
        <v>78</v>
      </c>
      <c r="C341" s="14">
        <v>2015</v>
      </c>
      <c r="D341" s="26" t="s">
        <v>205</v>
      </c>
      <c r="E341" s="66">
        <f>AVERAGE(Every_Mth!H2170,Every_Mth!H2229,Every_Mth!H2288,Every_Mth!H2347,Every_Mth!H2406,Every_Mth!H2465,Every_Mth!H2524,Every_Mth!H2583,Every_Mth!H2642,Every_Mth!H2701,Every_Mth!H2760,Every_Mth!H2819)</f>
        <v>6089.333333333333</v>
      </c>
      <c r="F341" s="53">
        <v>7772.2114419793561</v>
      </c>
      <c r="G341" s="26" t="s">
        <v>210</v>
      </c>
      <c r="H341" s="17">
        <v>0.78347499663269027</v>
      </c>
      <c r="J341" s="39"/>
      <c r="K341" s="70"/>
    </row>
    <row r="342" spans="1:11">
      <c r="A342" s="13" t="s">
        <v>160</v>
      </c>
      <c r="B342" s="14" t="s">
        <v>78</v>
      </c>
      <c r="C342" s="14">
        <v>2015</v>
      </c>
      <c r="D342" s="26" t="s">
        <v>204</v>
      </c>
      <c r="E342" s="66">
        <f>AVERAGE(Every_Mth!H2171,Every_Mth!H2230,Every_Mth!H2289,Every_Mth!H2348,Every_Mth!H2407,Every_Mth!H2466,Every_Mth!H2525,Every_Mth!H2584,Every_Mth!H2643,Every_Mth!H2702,Every_Mth!H2761,Every_Mth!H2820)</f>
        <v>401294.33333333331</v>
      </c>
      <c r="F342" s="53">
        <v>433056.80317530752</v>
      </c>
      <c r="G342" s="26" t="s">
        <v>66</v>
      </c>
      <c r="H342" s="17">
        <v>0.92665518793589696</v>
      </c>
      <c r="J342" s="39"/>
      <c r="K342" s="70"/>
    </row>
    <row r="343" spans="1:11">
      <c r="A343" s="13" t="s">
        <v>161</v>
      </c>
      <c r="B343" s="14" t="s">
        <v>77</v>
      </c>
      <c r="C343" s="14">
        <v>2015</v>
      </c>
      <c r="D343" s="26" t="s">
        <v>204</v>
      </c>
      <c r="E343" s="66">
        <f>AVERAGE(Every_Mth!H2172,Every_Mth!H2231,Every_Mth!H2290,Every_Mth!H2349,Every_Mth!H2408,Every_Mth!H2467,Every_Mth!H2526,Every_Mth!H2585,Every_Mth!H2644,Every_Mth!H2703,Every_Mth!H2762,Every_Mth!H2821)</f>
        <v>291172.5</v>
      </c>
      <c r="F343" s="53">
        <v>508224.43482990994</v>
      </c>
      <c r="G343" s="26" t="s">
        <v>66</v>
      </c>
      <c r="H343" s="17">
        <v>0.57292109557354953</v>
      </c>
      <c r="J343" s="39"/>
      <c r="K343" s="70"/>
    </row>
    <row r="344" spans="1:11">
      <c r="A344" s="13" t="s">
        <v>162</v>
      </c>
      <c r="B344" s="14" t="s">
        <v>77</v>
      </c>
      <c r="C344" s="14">
        <v>2015</v>
      </c>
      <c r="D344" s="26" t="s">
        <v>204</v>
      </c>
      <c r="E344" s="66">
        <f>AVERAGE(Every_Mth!H2173,Every_Mth!H2232,Every_Mth!H2291,Every_Mth!H2350,Every_Mth!H2409,Every_Mth!H2468,Every_Mth!H2527,Every_Mth!H2586,Every_Mth!H2645,Every_Mth!H2704,Every_Mth!H2763,Every_Mth!H2822)</f>
        <v>52042.25</v>
      </c>
      <c r="F344" s="53">
        <v>102650.87358145542</v>
      </c>
      <c r="G344" s="26" t="s">
        <v>66</v>
      </c>
      <c r="H344" s="17">
        <v>0.50698302103297233</v>
      </c>
      <c r="J344" s="39"/>
      <c r="K344" s="70"/>
    </row>
    <row r="345" spans="1:11">
      <c r="A345" s="13" t="s">
        <v>163</v>
      </c>
      <c r="B345" s="14" t="s">
        <v>78</v>
      </c>
      <c r="C345" s="14">
        <v>2015</v>
      </c>
      <c r="D345" s="26" t="s">
        <v>204</v>
      </c>
      <c r="E345" s="66">
        <f>AVERAGE(Every_Mth!H2174,Every_Mth!H2233,Every_Mth!H2292,Every_Mth!H2351,Every_Mth!H2410,Every_Mth!H2469,Every_Mth!H2528,Every_Mth!H2587,Every_Mth!H2646,Every_Mth!H2705,Every_Mth!H2764,Every_Mth!H2823)</f>
        <v>121333.58333333333</v>
      </c>
      <c r="F345" s="53">
        <v>131235.16986197117</v>
      </c>
      <c r="G345" s="26" t="s">
        <v>66</v>
      </c>
      <c r="H345" s="17">
        <v>0.92455081561557007</v>
      </c>
      <c r="J345" s="39"/>
      <c r="K345" s="70"/>
    </row>
    <row r="346" spans="1:11">
      <c r="A346" s="13" t="s">
        <v>164</v>
      </c>
      <c r="B346" s="14" t="s">
        <v>77</v>
      </c>
      <c r="C346" s="14">
        <v>2015</v>
      </c>
      <c r="D346" s="26" t="s">
        <v>204</v>
      </c>
      <c r="E346" s="66">
        <f>AVERAGE(Every_Mth!H2175,Every_Mth!H2234,Every_Mth!H2293,Every_Mth!H2352,Every_Mth!H2411,Every_Mth!H2470,Every_Mth!H2529,Every_Mth!H2588,Every_Mth!H2647,Every_Mth!H2706,Every_Mth!H2765,Every_Mth!H2824)</f>
        <v>18597.833333333332</v>
      </c>
      <c r="F346" s="53">
        <v>45501.527627105723</v>
      </c>
      <c r="G346" s="26" t="s">
        <v>66</v>
      </c>
      <c r="H346" s="17">
        <v>0.40872986695625607</v>
      </c>
      <c r="J346" s="39"/>
      <c r="K346" s="70"/>
    </row>
    <row r="347" spans="1:11">
      <c r="A347" s="13" t="s">
        <v>165</v>
      </c>
      <c r="B347" s="14" t="s">
        <v>77</v>
      </c>
      <c r="C347" s="14">
        <v>2015</v>
      </c>
      <c r="D347" s="26" t="s">
        <v>204</v>
      </c>
      <c r="E347" s="66">
        <f>AVERAGE(Every_Mth!H2176,Every_Mth!H2235,Every_Mth!H2294,Every_Mth!H2353,Every_Mth!H2412,Every_Mth!H2471,Every_Mth!H2530,Every_Mth!H2589,Every_Mth!H2648,Every_Mth!H2707,Every_Mth!H2766,Every_Mth!H2825)</f>
        <v>31802.583333333332</v>
      </c>
      <c r="F347" s="53">
        <v>71863.839026630463</v>
      </c>
      <c r="G347" s="26" t="s">
        <v>66</v>
      </c>
      <c r="H347" s="17">
        <v>0.44253944353777569</v>
      </c>
      <c r="J347" s="39"/>
      <c r="K347" s="70"/>
    </row>
    <row r="348" spans="1:11">
      <c r="A348" s="13" t="s">
        <v>166</v>
      </c>
      <c r="B348" s="14" t="s">
        <v>77</v>
      </c>
      <c r="C348" s="14">
        <v>2015</v>
      </c>
      <c r="D348" s="26" t="s">
        <v>204</v>
      </c>
      <c r="E348" s="66">
        <f>AVERAGE(Every_Mth!H2177,Every_Mth!H2236,Every_Mth!H2295,Every_Mth!H2354,Every_Mth!H2413,Every_Mth!H2472,Every_Mth!H2531,Every_Mth!H2590,Every_Mth!H2649,Every_Mth!H2708,Every_Mth!H2767,Every_Mth!H2826)</f>
        <v>37310.083333333336</v>
      </c>
      <c r="F348" s="53">
        <v>73516.85468917375</v>
      </c>
      <c r="G348" s="26" t="s">
        <v>66</v>
      </c>
      <c r="H348" s="17">
        <v>0.50750380291810415</v>
      </c>
      <c r="J348" s="39"/>
      <c r="K348" s="70"/>
    </row>
    <row r="349" spans="1:11">
      <c r="A349" s="13" t="s">
        <v>167</v>
      </c>
      <c r="B349" s="14" t="s">
        <v>77</v>
      </c>
      <c r="C349" s="14">
        <v>2015</v>
      </c>
      <c r="D349" s="26" t="s">
        <v>204</v>
      </c>
      <c r="E349" s="66">
        <f>AVERAGE(Every_Mth!H2178,Every_Mth!H2237,Every_Mth!H2296,Every_Mth!H2355,Every_Mth!H2414,Every_Mth!H2473,Every_Mth!H2532,Every_Mth!H2591,Every_Mth!H2650,Every_Mth!H2709,Every_Mth!H2768,Every_Mth!H2827)</f>
        <v>110775.16666666667</v>
      </c>
      <c r="F349" s="53">
        <v>160882.03041679427</v>
      </c>
      <c r="G349" s="26" t="s">
        <v>66</v>
      </c>
      <c r="H349" s="17">
        <v>0.68854903421894531</v>
      </c>
      <c r="J349" s="39"/>
      <c r="K349" s="70"/>
    </row>
    <row r="350" spans="1:11">
      <c r="A350" s="13" t="s">
        <v>168</v>
      </c>
      <c r="B350" s="14" t="s">
        <v>77</v>
      </c>
      <c r="C350" s="14">
        <v>2015</v>
      </c>
      <c r="D350" s="26" t="s">
        <v>204</v>
      </c>
      <c r="E350" s="66">
        <f>AVERAGE(Every_Mth!H2179,Every_Mth!H2238,Every_Mth!H2297,Every_Mth!H2356,Every_Mth!H2415,Every_Mth!H2474,Every_Mth!H2533,Every_Mth!H2592,Every_Mth!H2651,Every_Mth!H2710,Every_Mth!H2769,Every_Mth!H2828)</f>
        <v>26006.416666666668</v>
      </c>
      <c r="F350" s="53">
        <v>44874.516510386777</v>
      </c>
      <c r="G350" s="26" t="s">
        <v>66</v>
      </c>
      <c r="H350" s="17">
        <v>0.57953642042354159</v>
      </c>
      <c r="J350" s="39"/>
      <c r="K350" s="70"/>
    </row>
    <row r="351" spans="1:11">
      <c r="A351" s="13" t="s">
        <v>169</v>
      </c>
      <c r="B351" s="14" t="s">
        <v>78</v>
      </c>
      <c r="C351" s="14">
        <v>2015</v>
      </c>
      <c r="D351" s="26" t="s">
        <v>204</v>
      </c>
      <c r="E351" s="66">
        <f>AVERAGE(Every_Mth!H2180,Every_Mth!H2239,Every_Mth!H2298,Every_Mth!H2357,Every_Mth!H2416,Every_Mth!H2475,Every_Mth!H2534,Every_Mth!H2593,Every_Mth!H2652,Every_Mth!H2711,Every_Mth!H2770,Every_Mth!H2829)</f>
        <v>25061.833333333332</v>
      </c>
      <c r="F351" s="53">
        <v>36163.91709251736</v>
      </c>
      <c r="G351" s="26" t="s">
        <v>66</v>
      </c>
      <c r="H351" s="17">
        <v>0.69300660294121874</v>
      </c>
      <c r="J351" s="39"/>
      <c r="K351" s="70"/>
    </row>
    <row r="352" spans="1:11">
      <c r="A352" s="13" t="s">
        <v>170</v>
      </c>
      <c r="B352" s="14" t="s">
        <v>78</v>
      </c>
      <c r="C352" s="14">
        <v>2015</v>
      </c>
      <c r="D352" s="26" t="s">
        <v>205</v>
      </c>
      <c r="E352" s="66">
        <f>AVERAGE(Every_Mth!H2181,Every_Mth!H2240,Every_Mth!H2299,Every_Mth!H2358,Every_Mth!H2417,Every_Mth!H2476,Every_Mth!H2535,Every_Mth!H2594,Every_Mth!H2653,Every_Mth!H2712,Every_Mth!H2771,Every_Mth!H2830)</f>
        <v>312.5</v>
      </c>
      <c r="F352" s="53">
        <v>517.50934604434076</v>
      </c>
      <c r="G352" s="26" t="s">
        <v>210</v>
      </c>
      <c r="H352" s="17">
        <v>0.60385382870597404</v>
      </c>
      <c r="J352" s="39"/>
      <c r="K352" s="70"/>
    </row>
    <row r="353" spans="1:11">
      <c r="A353" s="13" t="s">
        <v>171</v>
      </c>
      <c r="B353" s="14" t="s">
        <v>78</v>
      </c>
      <c r="C353" s="14">
        <v>2015</v>
      </c>
      <c r="D353" s="26" t="s">
        <v>205</v>
      </c>
      <c r="E353" s="66">
        <f>AVERAGE(Every_Mth!H2182,Every_Mth!H2241,Every_Mth!H2300,Every_Mth!H2359,Every_Mth!H2418,Every_Mth!H2477,Every_Mth!H2536,Every_Mth!H2595,Every_Mth!H2654,Every_Mth!H2713,Every_Mth!H2772,Every_Mth!H2831)</f>
        <v>7053.083333333333</v>
      </c>
      <c r="F353" s="53">
        <v>11426.959750526816</v>
      </c>
      <c r="G353" s="26" t="s">
        <v>210</v>
      </c>
      <c r="H353" s="17">
        <v>0.61723183482887178</v>
      </c>
      <c r="J353" s="39"/>
      <c r="K353" s="70"/>
    </row>
    <row r="354" spans="1:11">
      <c r="A354" s="13" t="s">
        <v>172</v>
      </c>
      <c r="B354" s="14" t="s">
        <v>77</v>
      </c>
      <c r="C354" s="14">
        <v>2015</v>
      </c>
      <c r="D354" s="26" t="s">
        <v>204</v>
      </c>
      <c r="E354" s="66">
        <f>AVERAGE(Every_Mth!H2183,Every_Mth!H2242,Every_Mth!H2301,Every_Mth!H2360,Every_Mth!H2419,Every_Mth!H2478,Every_Mth!H2537,Every_Mth!H2596,Every_Mth!H2655,Every_Mth!H2714,Every_Mth!H2773,Every_Mth!H2832)</f>
        <v>43943.416666666664</v>
      </c>
      <c r="F354" s="53">
        <v>65104.991393786215</v>
      </c>
      <c r="G354" s="26" t="s">
        <v>66</v>
      </c>
      <c r="H354" s="17">
        <v>0.67496232970642456</v>
      </c>
      <c r="J354" s="39"/>
      <c r="K354" s="70"/>
    </row>
    <row r="355" spans="1:11">
      <c r="A355" s="13" t="s">
        <v>173</v>
      </c>
      <c r="B355" s="14" t="s">
        <v>77</v>
      </c>
      <c r="C355" s="14">
        <v>2015</v>
      </c>
      <c r="D355" s="26" t="s">
        <v>204</v>
      </c>
      <c r="E355" s="66">
        <f>AVERAGE(Every_Mth!H2184,Every_Mth!H2243,Every_Mth!H2302,Every_Mth!H2361,Every_Mth!H2420,Every_Mth!H2479,Every_Mth!H2538,Every_Mth!H2597,Every_Mth!H2656,Every_Mth!H2715,Every_Mth!H2774,Every_Mth!H2833)</f>
        <v>35963.666666666664</v>
      </c>
      <c r="F355" s="53">
        <v>58010.09098079682</v>
      </c>
      <c r="G355" s="26" t="s">
        <v>66</v>
      </c>
      <c r="H355" s="17">
        <v>0.61995535705282345</v>
      </c>
      <c r="J355" s="39"/>
      <c r="K355" s="70"/>
    </row>
    <row r="356" spans="1:11">
      <c r="A356" s="13" t="s">
        <v>174</v>
      </c>
      <c r="B356" s="14" t="s">
        <v>78</v>
      </c>
      <c r="C356" s="14">
        <v>2015</v>
      </c>
      <c r="D356" s="26" t="s">
        <v>204</v>
      </c>
      <c r="E356" s="66">
        <f>AVERAGE(Every_Mth!H2185,Every_Mth!H2244,Every_Mth!H2303,Every_Mth!H2362,Every_Mth!H2421,Every_Mth!H2480,Every_Mth!H2539,Every_Mth!H2598,Every_Mth!H2657,Every_Mth!H2716,Every_Mth!H2775,Every_Mth!H2834)</f>
        <v>92177.916666666672</v>
      </c>
      <c r="F356" s="53">
        <v>105439.64707702218</v>
      </c>
      <c r="G356" s="26" t="s">
        <v>66</v>
      </c>
      <c r="H356" s="17">
        <v>0.87422444234218655</v>
      </c>
      <c r="J356" s="39"/>
      <c r="K356" s="70"/>
    </row>
    <row r="357" spans="1:11">
      <c r="A357" s="13" t="s">
        <v>175</v>
      </c>
      <c r="B357" s="14" t="s">
        <v>78</v>
      </c>
      <c r="C357" s="14">
        <v>2015</v>
      </c>
      <c r="D357" s="26" t="s">
        <v>204</v>
      </c>
      <c r="E357" s="66">
        <f>AVERAGE(Every_Mth!H2186,Every_Mth!H2245,Every_Mth!H2304,Every_Mth!H2363,Every_Mth!H2422,Every_Mth!H2481,Every_Mth!H2540,Every_Mth!H2599,Every_Mth!H2658,Every_Mth!H2717,Every_Mth!H2776,Every_Mth!H2835)</f>
        <v>13172.416666666666</v>
      </c>
      <c r="F357" s="53">
        <v>22251.185890391582</v>
      </c>
      <c r="G357" s="26" t="s">
        <v>66</v>
      </c>
      <c r="H357" s="17">
        <v>0.59198717459615158</v>
      </c>
      <c r="J357" s="39"/>
      <c r="K357" s="70"/>
    </row>
    <row r="358" spans="1:11">
      <c r="A358" s="13" t="s">
        <v>176</v>
      </c>
      <c r="B358" s="14" t="s">
        <v>78</v>
      </c>
      <c r="C358" s="14">
        <v>2015</v>
      </c>
      <c r="D358" s="26" t="s">
        <v>205</v>
      </c>
      <c r="E358" s="66">
        <f>AVERAGE(Every_Mth!H2187,Every_Mth!H2246,Every_Mth!H2305,Every_Mth!H2364,Every_Mth!H2423,Every_Mth!H2482,Every_Mth!H2541,Every_Mth!H2600,Every_Mth!H2659,Every_Mth!H2718,Every_Mth!H2777,Every_Mth!H2836)</f>
        <v>10420.583333333334</v>
      </c>
      <c r="F358" s="53">
        <v>14981.799913806626</v>
      </c>
      <c r="G358" s="26" t="s">
        <v>210</v>
      </c>
      <c r="H358" s="17">
        <v>0.69554949293710311</v>
      </c>
      <c r="J358" s="39"/>
      <c r="K358" s="70"/>
    </row>
    <row r="359" spans="1:11">
      <c r="A359" s="13" t="s">
        <v>177</v>
      </c>
      <c r="B359" s="14" t="s">
        <v>78</v>
      </c>
      <c r="C359" s="14">
        <v>2015</v>
      </c>
      <c r="D359" s="26" t="s">
        <v>205</v>
      </c>
      <c r="E359" s="66">
        <f>AVERAGE(Every_Mth!H2188,Every_Mth!H2247,Every_Mth!H2306,Every_Mth!H2365,Every_Mth!H2424,Every_Mth!H2483,Every_Mth!H2542,Every_Mth!H2601,Every_Mth!H2660,Every_Mth!H2719,Every_Mth!H2778,Every_Mth!H2837)</f>
        <v>1832.25</v>
      </c>
      <c r="F359" s="53">
        <v>3244.6750167680871</v>
      </c>
      <c r="G359" s="26" t="s">
        <v>210</v>
      </c>
      <c r="H359" s="17">
        <v>0.56469445800616525</v>
      </c>
      <c r="J359" s="39"/>
      <c r="K359" s="70"/>
    </row>
    <row r="360" spans="1:11">
      <c r="A360" s="13" t="s">
        <v>178</v>
      </c>
      <c r="B360" s="14" t="s">
        <v>77</v>
      </c>
      <c r="C360" s="14">
        <v>2015</v>
      </c>
      <c r="D360" s="26" t="s">
        <v>204</v>
      </c>
      <c r="E360" s="66">
        <f>AVERAGE(Every_Mth!H2189,Every_Mth!H2248,Every_Mth!H2307,Every_Mth!H2366,Every_Mth!H2425,Every_Mth!H2484,Every_Mth!H2543,Every_Mth!H2602,Every_Mth!H2661,Every_Mth!H2720,Every_Mth!H2779,Every_Mth!H2838)</f>
        <v>124775.91666666667</v>
      </c>
      <c r="F360" s="53">
        <v>136612.71147384617</v>
      </c>
      <c r="G360" s="26" t="s">
        <v>66</v>
      </c>
      <c r="H360" s="17">
        <v>0.91335509939391257</v>
      </c>
      <c r="J360" s="39"/>
      <c r="K360" s="70"/>
    </row>
    <row r="361" spans="1:11">
      <c r="A361" s="13" t="s">
        <v>179</v>
      </c>
      <c r="B361" s="14" t="s">
        <v>78</v>
      </c>
      <c r="C361" s="14">
        <v>2015</v>
      </c>
      <c r="D361" s="26" t="s">
        <v>205</v>
      </c>
      <c r="E361" s="66">
        <f>AVERAGE(Every_Mth!H2190,Every_Mth!H2249,Every_Mth!H2308,Every_Mth!H2367,Every_Mth!H2426,Every_Mth!H2485,Every_Mth!H2544,Every_Mth!H2603,Every_Mth!H2662,Every_Mth!H2721,Every_Mth!H2780,Every_Mth!H2839)</f>
        <v>5586.166666666667</v>
      </c>
      <c r="F361" s="53">
        <v>9026.3750228294939</v>
      </c>
      <c r="G361" s="26" t="s">
        <v>210</v>
      </c>
      <c r="H361" s="17">
        <v>0.61887154616755258</v>
      </c>
      <c r="J361" s="39"/>
      <c r="K361" s="70"/>
    </row>
    <row r="362" spans="1:11">
      <c r="A362" s="13" t="s">
        <v>180</v>
      </c>
      <c r="B362" s="14" t="s">
        <v>77</v>
      </c>
      <c r="C362" s="14">
        <v>2015</v>
      </c>
      <c r="D362" s="26" t="s">
        <v>204</v>
      </c>
      <c r="E362" s="66">
        <f>AVERAGE(Every_Mth!H2191,Every_Mth!H2250,Every_Mth!H2309,Every_Mth!H2368,Every_Mth!H2427,Every_Mth!H2486,Every_Mth!H2545,Every_Mth!H2604,Every_Mth!H2663,Every_Mth!H2722,Every_Mth!H2781,Every_Mth!H2840)</f>
        <v>75753.333333333328</v>
      </c>
      <c r="F362" s="53">
        <v>91148.771560301699</v>
      </c>
      <c r="G362" s="26" t="s">
        <v>66</v>
      </c>
      <c r="H362" s="17">
        <v>0.8310954940650721</v>
      </c>
      <c r="J362" s="39"/>
      <c r="K362" s="70"/>
    </row>
    <row r="363" spans="1:11">
      <c r="A363" s="13" t="s">
        <v>181</v>
      </c>
      <c r="B363" s="14" t="s">
        <v>77</v>
      </c>
      <c r="C363" s="14">
        <v>2015</v>
      </c>
      <c r="D363" s="26" t="s">
        <v>204</v>
      </c>
      <c r="E363" s="66">
        <f>AVERAGE(Every_Mth!H2192,Every_Mth!H2251,Every_Mth!H2310,Every_Mth!H2369,Every_Mth!H2428,Every_Mth!H2487,Every_Mth!H2546,Every_Mth!H2605,Every_Mth!H2664,Every_Mth!H2723,Every_Mth!H2782,Every_Mth!H2841)</f>
        <v>20737.083333333332</v>
      </c>
      <c r="F363" s="53">
        <v>40868.096933227178</v>
      </c>
      <c r="G363" s="26" t="s">
        <v>66</v>
      </c>
      <c r="H363" s="17">
        <v>0.50741494929932407</v>
      </c>
      <c r="J363" s="39"/>
      <c r="K363" s="70"/>
    </row>
    <row r="364" spans="1:11">
      <c r="A364" s="13" t="s">
        <v>182</v>
      </c>
      <c r="B364" s="14" t="s">
        <v>78</v>
      </c>
      <c r="C364" s="14">
        <v>2015</v>
      </c>
      <c r="D364" s="26" t="s">
        <v>204</v>
      </c>
      <c r="E364" s="66">
        <f>AVERAGE(Every_Mth!H2193,Every_Mth!H2252,Every_Mth!H2311,Every_Mth!H2370,Every_Mth!H2429,Every_Mth!H2488,Every_Mth!H2547,Every_Mth!H2606,Every_Mth!H2665,Every_Mth!H2724,Every_Mth!H2783,Every_Mth!H2842)</f>
        <v>13590.75</v>
      </c>
      <c r="F364" s="53">
        <v>18760.691225398547</v>
      </c>
      <c r="G364" s="26" t="s">
        <v>66</v>
      </c>
      <c r="H364" s="17">
        <v>0.72442693271347103</v>
      </c>
      <c r="J364" s="39"/>
      <c r="K364" s="70"/>
    </row>
    <row r="365" spans="1:11">
      <c r="A365" s="56" t="s">
        <v>183</v>
      </c>
      <c r="B365" s="14" t="s">
        <v>66</v>
      </c>
      <c r="C365" s="14">
        <v>2016</v>
      </c>
      <c r="D365" s="26" t="s">
        <v>204</v>
      </c>
      <c r="E365" s="66">
        <f>AVERAGE(Every_Mth!H2843,Every_Mth!H2902,Every_Mth!H2961,Every_Mth!H3020,Every_Mth!H3079,Every_Mth!H3138,Every_Mth!H3197,Every_Mth!H3256,Every_Mth!H3315,Every_Mth!H3374,Every_Mth!H3433,Every_Mth!H3492)</f>
        <v>4330996.75</v>
      </c>
      <c r="F365" s="53">
        <v>6034577.9049400007</v>
      </c>
      <c r="G365" s="116" t="s">
        <v>66</v>
      </c>
      <c r="H365" s="17">
        <v>0.71799999999999997</v>
      </c>
    </row>
    <row r="366" spans="1:11">
      <c r="A366" s="56" t="s">
        <v>184</v>
      </c>
      <c r="B366" s="14" t="s">
        <v>77</v>
      </c>
      <c r="C366" s="14">
        <v>2016</v>
      </c>
      <c r="D366" s="26" t="s">
        <v>204</v>
      </c>
      <c r="E366" s="66">
        <f>AVERAGE(Every_Mth!H2844,Every_Mth!H2903,Every_Mth!H2962,Every_Mth!H3021,Every_Mth!H3080,Every_Mth!H3139,Every_Mth!H3198,Every_Mth!H3257,Every_Mth!H3316,Every_Mth!H3375,Every_Mth!H3434,Every_Mth!H3493)</f>
        <v>116103.25</v>
      </c>
      <c r="F366" s="53">
        <v>175986.23878000001</v>
      </c>
      <c r="G366" s="116" t="s">
        <v>66</v>
      </c>
      <c r="H366" s="17">
        <v>0.65972914021499374</v>
      </c>
    </row>
    <row r="367" spans="1:11">
      <c r="A367" s="56" t="s">
        <v>185</v>
      </c>
      <c r="B367" s="14" t="s">
        <v>78</v>
      </c>
      <c r="C367" s="14">
        <v>2016</v>
      </c>
      <c r="D367" s="26" t="s">
        <v>205</v>
      </c>
      <c r="E367" s="66">
        <f>AVERAGE(Every_Mth!H2845,Every_Mth!H2904,Every_Mth!H2963,Every_Mth!H3022,Every_Mth!H3081,Every_Mth!H3140,Every_Mth!H3199,Every_Mth!H3258,Every_Mth!H3317,Every_Mth!H3376,Every_Mth!H3435,Every_Mth!H3494)</f>
        <v>150.5</v>
      </c>
      <c r="F367" s="53">
        <v>227.33153999999999</v>
      </c>
      <c r="G367" s="116" t="s">
        <v>261</v>
      </c>
      <c r="H367" s="17">
        <v>0.66202868286556282</v>
      </c>
    </row>
    <row r="368" spans="1:11">
      <c r="A368" s="56" t="s">
        <v>186</v>
      </c>
      <c r="B368" s="14" t="s">
        <v>78</v>
      </c>
      <c r="C368" s="14">
        <v>2016</v>
      </c>
      <c r="D368" s="26" t="s">
        <v>205</v>
      </c>
      <c r="E368" s="66">
        <f>AVERAGE(Every_Mth!H2846,Every_Mth!H2905,Every_Mth!H2964,Every_Mth!H3023,Every_Mth!H3082,Every_Mth!H3141,Every_Mth!H3200,Every_Mth!H3259,Every_Mth!H3318,Every_Mth!H3377,Every_Mth!H3436,Every_Mth!H3495)</f>
        <v>3335.5</v>
      </c>
      <c r="F368" s="53">
        <v>4449.9306999999999</v>
      </c>
      <c r="G368" s="116" t="s">
        <v>261</v>
      </c>
      <c r="H368" s="17">
        <v>0.74956223475570083</v>
      </c>
    </row>
    <row r="369" spans="1:8">
      <c r="A369" s="56" t="s">
        <v>187</v>
      </c>
      <c r="B369" s="14" t="s">
        <v>78</v>
      </c>
      <c r="C369" s="14">
        <v>2016</v>
      </c>
      <c r="D369" s="26" t="s">
        <v>204</v>
      </c>
      <c r="E369" s="66">
        <f>AVERAGE(Every_Mth!H2847,Every_Mth!H2906,Every_Mth!H2965,Every_Mth!H3024,Every_Mth!H3083,Every_Mth!H3142,Every_Mth!H3201,Every_Mth!H3260,Every_Mth!H3319,Every_Mth!H3378,Every_Mth!H3437,Every_Mth!H3496)</f>
        <v>32064.75</v>
      </c>
      <c r="F369" s="53">
        <v>50672.636620000005</v>
      </c>
      <c r="G369" s="116" t="s">
        <v>66</v>
      </c>
      <c r="H369" s="17">
        <v>0.6327823483995374</v>
      </c>
    </row>
    <row r="370" spans="1:8">
      <c r="A370" s="56" t="s">
        <v>188</v>
      </c>
      <c r="B370" s="14" t="s">
        <v>78</v>
      </c>
      <c r="C370" s="14">
        <v>2016</v>
      </c>
      <c r="D370" s="26" t="s">
        <v>205</v>
      </c>
      <c r="E370" s="66">
        <f>AVERAGE(Every_Mth!H2848,Every_Mth!H2907,Every_Mth!H2966,Every_Mth!H3025,Every_Mth!H3084,Every_Mth!H3143,Every_Mth!H3202,Every_Mth!H3261,Every_Mth!H3320,Every_Mth!H3379,Every_Mth!H3438,Every_Mth!H3497)</f>
        <v>5186.833333333333</v>
      </c>
      <c r="F370" s="53">
        <v>6587.9578200000005</v>
      </c>
      <c r="G370" s="116" t="s">
        <v>261</v>
      </c>
      <c r="H370" s="17">
        <v>0.7873203616433192</v>
      </c>
    </row>
    <row r="371" spans="1:8">
      <c r="A371" s="56" t="s">
        <v>189</v>
      </c>
      <c r="B371" s="14" t="s">
        <v>78</v>
      </c>
      <c r="C371" s="14">
        <v>2016</v>
      </c>
      <c r="D371" s="26" t="s">
        <v>205</v>
      </c>
      <c r="E371" s="66">
        <f>AVERAGE(Every_Mth!H2849,Every_Mth!H2908,Every_Mth!H2967,Every_Mth!H3026,Every_Mth!H3085,Every_Mth!H3144,Every_Mth!H3203,Every_Mth!H3262,Every_Mth!H3321,Every_Mth!H3380,Every_Mth!H3439,Every_Mth!H3498)</f>
        <v>1427.6666666666667</v>
      </c>
      <c r="F371" s="53">
        <v>3454.2103400000005</v>
      </c>
      <c r="G371" s="116" t="s">
        <v>261</v>
      </c>
      <c r="H371" s="17">
        <v>0.41331202391880584</v>
      </c>
    </row>
    <row r="372" spans="1:8">
      <c r="A372" s="56" t="s">
        <v>190</v>
      </c>
      <c r="B372" s="14" t="s">
        <v>77</v>
      </c>
      <c r="C372" s="14">
        <v>2016</v>
      </c>
      <c r="D372" s="26" t="s">
        <v>204</v>
      </c>
      <c r="E372" s="66">
        <f>AVERAGE(Every_Mth!H2850,Every_Mth!H2909,Every_Mth!H2968,Every_Mth!H3027,Every_Mth!H3086,Every_Mth!H3145,Every_Mth!H3204,Every_Mth!H3263,Every_Mth!H3322,Every_Mth!H3381,Every_Mth!H3440,Every_Mth!H3499)</f>
        <v>67936.583333333328</v>
      </c>
      <c r="F372" s="53">
        <v>107992.29498000002</v>
      </c>
      <c r="G372" s="116" t="s">
        <v>66</v>
      </c>
      <c r="H372" s="17">
        <v>0.62908731910841476</v>
      </c>
    </row>
    <row r="373" spans="1:8">
      <c r="A373" s="56" t="s">
        <v>191</v>
      </c>
      <c r="B373" s="14" t="s">
        <v>78</v>
      </c>
      <c r="C373" s="14">
        <v>2016</v>
      </c>
      <c r="D373" s="26" t="s">
        <v>205</v>
      </c>
      <c r="E373" s="66">
        <f>AVERAGE(Every_Mth!H2851,Every_Mth!H2910,Every_Mth!H2969,Every_Mth!H3028,Every_Mth!H3087,Every_Mth!H3146,Every_Mth!H3205,Every_Mth!H3264,Every_Mth!H3323,Every_Mth!H3382,Every_Mth!H3441,Every_Mth!H3500)</f>
        <v>5317.583333333333</v>
      </c>
      <c r="F373" s="53">
        <v>5486.2428</v>
      </c>
      <c r="G373" s="116" t="s">
        <v>261</v>
      </c>
      <c r="H373" s="17">
        <v>0.96925774654620334</v>
      </c>
    </row>
    <row r="374" spans="1:8">
      <c r="A374" s="56" t="s">
        <v>192</v>
      </c>
      <c r="B374" s="14" t="s">
        <v>78</v>
      </c>
      <c r="C374" s="14">
        <v>2016</v>
      </c>
      <c r="D374" s="26" t="s">
        <v>204</v>
      </c>
      <c r="E374" s="66">
        <f>AVERAGE(Every_Mth!H2852,Every_Mth!H2911,Every_Mth!H2970,Every_Mth!H3029,Every_Mth!H3088,Every_Mth!H3147,Every_Mth!H3206,Every_Mth!H3265,Every_Mth!H3324,Every_Mth!H3383,Every_Mth!H3442,Every_Mth!H3501)</f>
        <v>12772.75</v>
      </c>
      <c r="F374" s="53">
        <v>19417.215980000001</v>
      </c>
      <c r="G374" s="116" t="s">
        <v>66</v>
      </c>
      <c r="H374" s="17">
        <v>0.65780542448289747</v>
      </c>
    </row>
    <row r="375" spans="1:8">
      <c r="A375" s="106" t="s">
        <v>134</v>
      </c>
      <c r="B375" s="14" t="s">
        <v>77</v>
      </c>
      <c r="C375" s="14">
        <v>2016</v>
      </c>
      <c r="D375" s="26" t="s">
        <v>204</v>
      </c>
      <c r="E375" s="66">
        <f>AVERAGE(Every_Mth!H2853,Every_Mth!H2912,Every_Mth!H2971,Every_Mth!H3030,Every_Mth!H3089,Every_Mth!H3148,Every_Mth!H3207,Every_Mth!H3266,Every_Mth!H3325,Every_Mth!H3384,Every_Mth!H3443,Every_Mth!H3502)</f>
        <v>220324</v>
      </c>
      <c r="F375" s="53">
        <v>253718.35286000004</v>
      </c>
      <c r="G375" s="116" t="s">
        <v>66</v>
      </c>
      <c r="H375" s="17">
        <v>0.8683802236473338</v>
      </c>
    </row>
    <row r="376" spans="1:8">
      <c r="A376" s="106" t="s">
        <v>135</v>
      </c>
      <c r="B376" s="14" t="s">
        <v>78</v>
      </c>
      <c r="C376" s="14">
        <v>2016</v>
      </c>
      <c r="D376" s="26" t="s">
        <v>205</v>
      </c>
      <c r="E376" s="66">
        <f>AVERAGE(Every_Mth!H2854,Every_Mth!H2913,Every_Mth!H2972,Every_Mth!H3031,Every_Mth!H3090,Every_Mth!H3149,Every_Mth!H3208,Every_Mth!H3267,Every_Mth!H3326,Every_Mth!H3385,Every_Mth!H3444,Every_Mth!H3503)</f>
        <v>3615.3333333333335</v>
      </c>
      <c r="F376" s="53">
        <v>5744.980340000001</v>
      </c>
      <c r="G376" s="116" t="s">
        <v>261</v>
      </c>
      <c r="H376" s="17">
        <v>0.62930299485295238</v>
      </c>
    </row>
    <row r="377" spans="1:8">
      <c r="A377" s="106" t="s">
        <v>136</v>
      </c>
      <c r="B377" s="14" t="s">
        <v>78</v>
      </c>
      <c r="C377" s="14">
        <v>2016</v>
      </c>
      <c r="D377" s="26" t="s">
        <v>204</v>
      </c>
      <c r="E377" s="66">
        <f>AVERAGE(Every_Mth!H2855,Every_Mth!H2914,Every_Mth!H2973,Every_Mth!H3032,Every_Mth!H3091,Every_Mth!H3150,Every_Mth!H3209,Every_Mth!H3268,Every_Mth!H3327,Every_Mth!H3386,Every_Mth!H3445,Every_Mth!H3504)</f>
        <v>21216.166666666668</v>
      </c>
      <c r="F377" s="53">
        <v>33392.659719999996</v>
      </c>
      <c r="G377" s="116" t="s">
        <v>66</v>
      </c>
      <c r="H377" s="17">
        <v>0.63535420192838332</v>
      </c>
    </row>
    <row r="378" spans="1:8">
      <c r="A378" s="106" t="s">
        <v>137</v>
      </c>
      <c r="B378" s="14" t="s">
        <v>78</v>
      </c>
      <c r="C378" s="14">
        <v>2016</v>
      </c>
      <c r="D378" s="26" t="s">
        <v>204</v>
      </c>
      <c r="E378" s="66">
        <f>AVERAGE(Every_Mth!H2856,Every_Mth!H2915,Every_Mth!H2974,Every_Mth!H3033,Every_Mth!H3092,Every_Mth!H3151,Every_Mth!H3210,Every_Mth!H3269,Every_Mth!H3328,Every_Mth!H3387,Every_Mth!H3446,Every_Mth!H3505)</f>
        <v>42812</v>
      </c>
      <c r="F378" s="53">
        <v>47395.674400000004</v>
      </c>
      <c r="G378" s="116" t="s">
        <v>66</v>
      </c>
      <c r="H378" s="17">
        <v>0.90328918286264526</v>
      </c>
    </row>
    <row r="379" spans="1:8">
      <c r="A379" s="106" t="s">
        <v>138</v>
      </c>
      <c r="B379" s="14" t="s">
        <v>78</v>
      </c>
      <c r="C379" s="14">
        <v>2016</v>
      </c>
      <c r="D379" s="26" t="s">
        <v>205</v>
      </c>
      <c r="E379" s="66">
        <f>AVERAGE(Every_Mth!H2857,Every_Mth!H2916,Every_Mth!H2975,Every_Mth!H3034,Every_Mth!H3093,Every_Mth!H3152,Every_Mth!H3211,Every_Mth!H3270,Every_Mth!H3329,Every_Mth!H3388,Every_Mth!H3447,Every_Mth!H3506)</f>
        <v>2046.5833333333333</v>
      </c>
      <c r="F379" s="53">
        <v>2229.92596</v>
      </c>
      <c r="G379" s="116" t="s">
        <v>261</v>
      </c>
      <c r="H379" s="17">
        <v>0.91778084566239737</v>
      </c>
    </row>
    <row r="380" spans="1:8">
      <c r="A380" s="106" t="s">
        <v>139</v>
      </c>
      <c r="B380" s="14" t="s">
        <v>78</v>
      </c>
      <c r="C380" s="14">
        <v>2016</v>
      </c>
      <c r="D380" s="26" t="s">
        <v>204</v>
      </c>
      <c r="E380" s="66">
        <f>AVERAGE(Every_Mth!H2858,Every_Mth!H2917,Every_Mth!H2976,Every_Mth!H3035,Every_Mth!H3094,Every_Mth!H3153,Every_Mth!H3212,Every_Mth!H3271,Every_Mth!H3330,Every_Mth!H3389,Every_Mth!H3448,Every_Mth!H3507)</f>
        <v>164239.66666666666</v>
      </c>
      <c r="F380" s="53">
        <v>215670.07949999999</v>
      </c>
      <c r="G380" s="116" t="s">
        <v>66</v>
      </c>
      <c r="H380" s="17">
        <v>0.76153199853884534</v>
      </c>
    </row>
    <row r="381" spans="1:8">
      <c r="A381" s="106" t="s">
        <v>140</v>
      </c>
      <c r="B381" s="14" t="s">
        <v>78</v>
      </c>
      <c r="C381" s="14">
        <v>2016</v>
      </c>
      <c r="D381" s="26" t="s">
        <v>204</v>
      </c>
      <c r="E381" s="66">
        <f>AVERAGE(Every_Mth!H2859,Every_Mth!H2918,Every_Mth!H2977,Every_Mth!H3036,Every_Mth!H3095,Every_Mth!H3154,Every_Mth!H3213,Every_Mth!H3272,Every_Mth!H3331,Every_Mth!H3390,Every_Mth!H3449,Every_Mth!H3508)</f>
        <v>24655.833333333332</v>
      </c>
      <c r="F381" s="53">
        <v>27457.412680000001</v>
      </c>
      <c r="G381" s="116" t="s">
        <v>66</v>
      </c>
      <c r="H381" s="17">
        <v>0.89796637507993093</v>
      </c>
    </row>
    <row r="382" spans="1:8">
      <c r="A382" s="106" t="s">
        <v>141</v>
      </c>
      <c r="B382" s="14" t="s">
        <v>78</v>
      </c>
      <c r="C382" s="14">
        <v>2016</v>
      </c>
      <c r="D382" s="26" t="s">
        <v>204</v>
      </c>
      <c r="E382" s="66">
        <f>AVERAGE(Every_Mth!H2860,Every_Mth!H2919,Every_Mth!H2978,Every_Mth!H3037,Every_Mth!H3096,Every_Mth!H3155,Every_Mth!H3214,Every_Mth!H3273,Every_Mth!H3332,Every_Mth!H3391,Every_Mth!H3450,Every_Mth!H3509)</f>
        <v>12482.5</v>
      </c>
      <c r="F382" s="53">
        <v>11882.113880000001</v>
      </c>
      <c r="G382" s="116" t="s">
        <v>66</v>
      </c>
      <c r="H382" s="17">
        <v>1</v>
      </c>
    </row>
    <row r="383" spans="1:8">
      <c r="A383" s="106" t="s">
        <v>142</v>
      </c>
      <c r="B383" s="14" t="s">
        <v>78</v>
      </c>
      <c r="C383" s="14">
        <v>2016</v>
      </c>
      <c r="D383" s="26" t="s">
        <v>205</v>
      </c>
      <c r="E383" s="66">
        <f>AVERAGE(Every_Mth!H2861,Every_Mth!H2920,Every_Mth!H2979,Every_Mth!H3038,Every_Mth!H3097,Every_Mth!H3156,Every_Mth!H3215,Every_Mth!H3274,Every_Mth!H3333,Every_Mth!H3392,Every_Mth!H3451,Every_Mth!H3510)</f>
        <v>3149.3333333333335</v>
      </c>
      <c r="F383" s="53">
        <v>3801.2583799999993</v>
      </c>
      <c r="G383" s="116" t="s">
        <v>261</v>
      </c>
      <c r="H383" s="17">
        <v>0.82849757067377616</v>
      </c>
    </row>
    <row r="384" spans="1:8">
      <c r="A384" s="106" t="s">
        <v>143</v>
      </c>
      <c r="B384" s="14" t="s">
        <v>79</v>
      </c>
      <c r="C384" s="14">
        <v>2016</v>
      </c>
      <c r="D384" s="26" t="s">
        <v>204</v>
      </c>
      <c r="E384" s="66">
        <f>AVERAGE(Every_Mth!H2862,Every_Mth!H2921,Every_Mth!H2980,Every_Mth!H3039,Every_Mth!H3098,Every_Mth!H3157,Every_Mth!H3216,Every_Mth!H3275,Every_Mth!H3334,Every_Mth!H3393,Every_Mth!H3452,Every_Mth!H3511)</f>
        <v>1118309.0833333333</v>
      </c>
      <c r="F384" s="53">
        <v>1722921.69686</v>
      </c>
      <c r="G384" s="116" t="s">
        <v>66</v>
      </c>
      <c r="H384" s="17">
        <v>0.64907713761538643</v>
      </c>
    </row>
    <row r="385" spans="1:8">
      <c r="A385" s="106" t="s">
        <v>144</v>
      </c>
      <c r="B385" s="14" t="s">
        <v>78</v>
      </c>
      <c r="C385" s="14">
        <v>2016</v>
      </c>
      <c r="D385" s="26" t="s">
        <v>204</v>
      </c>
      <c r="E385" s="66">
        <f>AVERAGE(Every_Mth!H2863,Every_Mth!H2922,Every_Mth!H2981,Every_Mth!H3040,Every_Mth!H3099,Every_Mth!H3158,Every_Mth!H3217,Every_Mth!H3276,Every_Mth!H3335,Every_Mth!H3394,Every_Mth!H3453,Every_Mth!H3512)</f>
        <v>29255.333333333332</v>
      </c>
      <c r="F385" s="53">
        <v>31945.839260000001</v>
      </c>
      <c r="G385" s="116" t="s">
        <v>66</v>
      </c>
      <c r="H385" s="17">
        <v>0.9157791440453561</v>
      </c>
    </row>
    <row r="386" spans="1:8">
      <c r="A386" s="106" t="s">
        <v>145</v>
      </c>
      <c r="B386" s="14" t="s">
        <v>78</v>
      </c>
      <c r="C386" s="14">
        <v>2016</v>
      </c>
      <c r="D386" s="26" t="s">
        <v>204</v>
      </c>
      <c r="E386" s="66">
        <f>AVERAGE(Every_Mth!H2864,Every_Mth!H2923,Every_Mth!H2982,Every_Mth!H3041,Every_Mth!H3100,Every_Mth!H3159,Every_Mth!H3218,Every_Mth!H3277,Every_Mth!H3336,Every_Mth!H3395,Every_Mth!H3454,Every_Mth!H3513)</f>
        <v>10304.166666666666</v>
      </c>
      <c r="F386" s="53">
        <v>20564.168020000001</v>
      </c>
      <c r="G386" s="116" t="s">
        <v>66</v>
      </c>
      <c r="H386" s="17">
        <v>0.50107384148219314</v>
      </c>
    </row>
    <row r="387" spans="1:8">
      <c r="A387" s="106" t="s">
        <v>146</v>
      </c>
      <c r="B387" s="14" t="s">
        <v>78</v>
      </c>
      <c r="C387" s="14">
        <v>2016</v>
      </c>
      <c r="D387" s="26" t="s">
        <v>205</v>
      </c>
      <c r="E387" s="66">
        <f>AVERAGE(Every_Mth!H2865,Every_Mth!H2924,Every_Mth!H2983,Every_Mth!H3042,Every_Mth!H3101,Every_Mth!H3160,Every_Mth!H3219,Every_Mth!H3278,Every_Mth!H3337,Every_Mth!H3396,Every_Mth!H3455,Every_Mth!H3514)</f>
        <v>2013.1666666666667</v>
      </c>
      <c r="F387" s="53">
        <v>3175.5577400000002</v>
      </c>
      <c r="G387" s="116" t="s">
        <v>261</v>
      </c>
      <c r="H387" s="17">
        <v>0.63395687671125978</v>
      </c>
    </row>
    <row r="388" spans="1:8">
      <c r="A388" s="106" t="s">
        <v>147</v>
      </c>
      <c r="B388" s="14" t="s">
        <v>78</v>
      </c>
      <c r="C388" s="14">
        <v>2016</v>
      </c>
      <c r="D388" s="26" t="s">
        <v>204</v>
      </c>
      <c r="E388" s="66">
        <f>AVERAGE(Every_Mth!H2866,Every_Mth!H2925,Every_Mth!H2984,Every_Mth!H3043,Every_Mth!H3102,Every_Mth!H3161,Every_Mth!H3220,Every_Mth!H3279,Every_Mth!H3338,Every_Mth!H3397,Every_Mth!H3456,Every_Mth!H3515)</f>
        <v>12644.166666666666</v>
      </c>
      <c r="F388" s="53">
        <v>19475.312679999999</v>
      </c>
      <c r="G388" s="116" t="s">
        <v>66</v>
      </c>
      <c r="H388" s="17">
        <v>0.64924075286613914</v>
      </c>
    </row>
    <row r="389" spans="1:8">
      <c r="A389" s="106" t="s">
        <v>148</v>
      </c>
      <c r="B389" s="14" t="s">
        <v>78</v>
      </c>
      <c r="C389" s="14">
        <v>2016</v>
      </c>
      <c r="D389" s="26" t="s">
        <v>204</v>
      </c>
      <c r="E389" s="66">
        <f>AVERAGE(Every_Mth!H2867,Every_Mth!H2926,Every_Mth!H2985,Every_Mth!H3044,Every_Mth!H3103,Every_Mth!H3162,Every_Mth!H3221,Every_Mth!H3280,Every_Mth!H3339,Every_Mth!H3398,Every_Mth!H3457,Every_Mth!H3516)</f>
        <v>56659.75</v>
      </c>
      <c r="F389" s="53">
        <v>59925.132820000013</v>
      </c>
      <c r="G389" s="116" t="s">
        <v>66</v>
      </c>
      <c r="H389" s="17">
        <v>0.94550895982478</v>
      </c>
    </row>
    <row r="390" spans="1:8">
      <c r="A390" s="106" t="s">
        <v>149</v>
      </c>
      <c r="B390" s="14" t="s">
        <v>78</v>
      </c>
      <c r="C390" s="14">
        <v>2016</v>
      </c>
      <c r="D390" s="26" t="s">
        <v>205</v>
      </c>
      <c r="E390" s="66">
        <f>AVERAGE(Every_Mth!H2868,Every_Mth!H2927,Every_Mth!H2986,Every_Mth!H3045,Every_Mth!H3104,Every_Mth!H3163,Every_Mth!H3222,Every_Mth!H3281,Every_Mth!H3340,Every_Mth!H3399,Every_Mth!H3458,Every_Mth!H3517)</f>
        <v>1084.8333333333333</v>
      </c>
      <c r="F390" s="53">
        <v>1611.51298</v>
      </c>
      <c r="G390" s="116" t="s">
        <v>261</v>
      </c>
      <c r="H390" s="17">
        <v>0.67317691312255723</v>
      </c>
    </row>
    <row r="391" spans="1:8">
      <c r="A391" s="106" t="s">
        <v>150</v>
      </c>
      <c r="B391" s="14" t="s">
        <v>78</v>
      </c>
      <c r="C391" s="14">
        <v>2016</v>
      </c>
      <c r="D391" s="26" t="s">
        <v>205</v>
      </c>
      <c r="E391" s="66">
        <f>AVERAGE(Every_Mth!H2869,Every_Mth!H2928,Every_Mth!H2987,Every_Mth!H3046,Every_Mth!H3105,Every_Mth!H3164,Every_Mth!H3223,Every_Mth!H3282,Every_Mth!H3341,Every_Mth!H3400,Every_Mth!H3459,Every_Mth!H3518)</f>
        <v>794.08333333333337</v>
      </c>
      <c r="F391" s="53">
        <v>1182.7973200000001</v>
      </c>
      <c r="G391" s="116" t="s">
        <v>261</v>
      </c>
      <c r="H391" s="17">
        <v>0.67136044350635937</v>
      </c>
    </row>
    <row r="392" spans="1:8">
      <c r="A392" s="106" t="s">
        <v>151</v>
      </c>
      <c r="B392" s="14" t="s">
        <v>78</v>
      </c>
      <c r="C392" s="14">
        <v>2016</v>
      </c>
      <c r="D392" s="26" t="s">
        <v>204</v>
      </c>
      <c r="E392" s="66">
        <f>AVERAGE(Every_Mth!H2870,Every_Mth!H2929,Every_Mth!H2988,Every_Mth!H3047,Every_Mth!H3106,Every_Mth!H3165,Every_Mth!H3224,Every_Mth!H3283,Every_Mth!H3342,Every_Mth!H3401,Every_Mth!H3460,Every_Mth!H3519)</f>
        <v>50326.25</v>
      </c>
      <c r="F392" s="53">
        <v>60652.211059999994</v>
      </c>
      <c r="G392" s="116" t="s">
        <v>66</v>
      </c>
      <c r="H392" s="17">
        <v>0.82975128392623521</v>
      </c>
    </row>
    <row r="393" spans="1:8">
      <c r="A393" s="106" t="s">
        <v>152</v>
      </c>
      <c r="B393" s="14" t="s">
        <v>78</v>
      </c>
      <c r="C393" s="14">
        <v>2016</v>
      </c>
      <c r="D393" s="26" t="s">
        <v>205</v>
      </c>
      <c r="E393" s="66">
        <f>AVERAGE(Every_Mth!H2871,Every_Mth!H2930,Every_Mth!H2989,Every_Mth!H3048,Every_Mth!H3107,Every_Mth!H3166,Every_Mth!H3225,Every_Mth!H3284,Every_Mth!H3343,Every_Mth!H3402,Every_Mth!H3461,Every_Mth!H3520)</f>
        <v>7274.25</v>
      </c>
      <c r="F393" s="53">
        <v>16826</v>
      </c>
      <c r="G393" s="116" t="s">
        <v>261</v>
      </c>
      <c r="H393" s="17">
        <v>0.432</v>
      </c>
    </row>
    <row r="394" spans="1:8">
      <c r="A394" s="106" t="s">
        <v>153</v>
      </c>
      <c r="B394" s="14" t="s">
        <v>78</v>
      </c>
      <c r="C394" s="14">
        <v>2016</v>
      </c>
      <c r="D394" s="26" t="s">
        <v>205</v>
      </c>
      <c r="E394" s="66">
        <f>AVERAGE(Every_Mth!H2872,Every_Mth!H2931,Every_Mth!H2990,Every_Mth!H3049,Every_Mth!H3108,Every_Mth!H3167,Every_Mth!H3226,Every_Mth!H3285,Every_Mth!H3344,Every_Mth!H3403,Every_Mth!H3462,Every_Mth!H3521)</f>
        <v>7660.5</v>
      </c>
      <c r="F394" s="53">
        <v>15723</v>
      </c>
      <c r="G394" s="116" t="s">
        <v>261</v>
      </c>
      <c r="H394" s="17">
        <v>0.48699999999999999</v>
      </c>
    </row>
    <row r="395" spans="1:8">
      <c r="A395" s="106" t="s">
        <v>154</v>
      </c>
      <c r="B395" s="14" t="s">
        <v>77</v>
      </c>
      <c r="C395" s="14">
        <v>2016</v>
      </c>
      <c r="D395" s="26" t="s">
        <v>204</v>
      </c>
      <c r="E395" s="66">
        <f>AVERAGE(Every_Mth!H2873,Every_Mth!H2932,Every_Mth!H2991,Every_Mth!H3050,Every_Mth!H3109,Every_Mth!H3168,Every_Mth!H3227,Every_Mth!H3286,Every_Mth!H3345,Every_Mth!H3404,Every_Mth!H3463,Every_Mth!H3522)</f>
        <v>253145.16666666666</v>
      </c>
      <c r="F395" s="53">
        <v>357201.12008000008</v>
      </c>
      <c r="G395" s="116" t="s">
        <v>66</v>
      </c>
      <c r="H395" s="17">
        <v>0.70869085351684036</v>
      </c>
    </row>
    <row r="396" spans="1:8">
      <c r="A396" s="106" t="s">
        <v>155</v>
      </c>
      <c r="B396" s="14" t="s">
        <v>77</v>
      </c>
      <c r="C396" s="14">
        <v>2016</v>
      </c>
      <c r="D396" s="26" t="s">
        <v>204</v>
      </c>
      <c r="E396" s="66">
        <f>AVERAGE(Every_Mth!H2874,Every_Mth!H2933,Every_Mth!H2992,Every_Mth!H3051,Every_Mth!H3110,Every_Mth!H3169,Every_Mth!H3228,Every_Mth!H3287,Every_Mth!H3346,Every_Mth!H3405,Every_Mth!H3464,Every_Mth!H3523)</f>
        <v>17625.583333333332</v>
      </c>
      <c r="F396" s="53">
        <v>34761.376620000003</v>
      </c>
      <c r="G396" s="116" t="s">
        <v>66</v>
      </c>
      <c r="H396" s="17">
        <v>0.50704503236481235</v>
      </c>
    </row>
    <row r="397" spans="1:8">
      <c r="A397" s="106" t="s">
        <v>156</v>
      </c>
      <c r="B397" s="14" t="s">
        <v>78</v>
      </c>
      <c r="C397" s="14">
        <v>2016</v>
      </c>
      <c r="D397" s="26" t="s">
        <v>205</v>
      </c>
      <c r="E397" s="66">
        <f>AVERAGE(Every_Mth!H2875,Every_Mth!H2934,Every_Mth!H2993,Every_Mth!H3052,Every_Mth!H3111,Every_Mth!H3170,Every_Mth!H3229,Every_Mth!H3288,Every_Mth!H3347,Every_Mth!H3406,Every_Mth!H3465,Every_Mth!H3524)</f>
        <v>2132.1666666666665</v>
      </c>
      <c r="F397" s="53">
        <v>2866.99332</v>
      </c>
      <c r="G397" s="116" t="s">
        <v>261</v>
      </c>
      <c r="H397" s="17">
        <v>0.74369432666367929</v>
      </c>
    </row>
    <row r="398" spans="1:8">
      <c r="A398" s="106" t="s">
        <v>157</v>
      </c>
      <c r="B398" s="14" t="s">
        <v>78</v>
      </c>
      <c r="C398" s="14">
        <v>2016</v>
      </c>
      <c r="D398" s="26" t="s">
        <v>204</v>
      </c>
      <c r="E398" s="66">
        <f>AVERAGE(Every_Mth!H2876,Every_Mth!H2935,Every_Mth!H2994,Every_Mth!H3053,Every_Mth!H3112,Every_Mth!H3171,Every_Mth!H3230,Every_Mth!H3289,Every_Mth!H3348,Every_Mth!H3407,Every_Mth!H3466,Every_Mth!H3525)</f>
        <v>287642.75</v>
      </c>
      <c r="F398" s="53">
        <v>421674.33782000002</v>
      </c>
      <c r="G398" s="116" t="s">
        <v>66</v>
      </c>
      <c r="H398" s="17">
        <v>0.68214430948554894</v>
      </c>
    </row>
    <row r="399" spans="1:8">
      <c r="A399" s="106" t="s">
        <v>158</v>
      </c>
      <c r="B399" s="14" t="s">
        <v>77</v>
      </c>
      <c r="C399" s="14">
        <v>2016</v>
      </c>
      <c r="D399" s="26" t="s">
        <v>204</v>
      </c>
      <c r="E399" s="66">
        <f>AVERAGE(Every_Mth!H2877,Every_Mth!H2936,Every_Mth!H2995,Every_Mth!H3054,Every_Mth!H3113,Every_Mth!H3172,Every_Mth!H3231,Every_Mth!H3290,Every_Mth!H3349,Every_Mth!H3408,Every_Mth!H3467,Every_Mth!H3526)</f>
        <v>214057.33333333334</v>
      </c>
      <c r="F399" s="53">
        <v>270638.75339999999</v>
      </c>
      <c r="G399" s="116" t="s">
        <v>66</v>
      </c>
      <c r="H399" s="17">
        <v>0.7909337840355769</v>
      </c>
    </row>
    <row r="400" spans="1:8">
      <c r="A400" s="106" t="s">
        <v>159</v>
      </c>
      <c r="B400" s="14" t="s">
        <v>78</v>
      </c>
      <c r="C400" s="14">
        <v>2016</v>
      </c>
      <c r="D400" s="26" t="s">
        <v>205</v>
      </c>
      <c r="E400" s="66">
        <f>AVERAGE(Every_Mth!H2878,Every_Mth!H2937,Every_Mth!H2996,Every_Mth!H3055,Every_Mth!H3114,Every_Mth!H3173,Every_Mth!H3232,Every_Mth!H3291,Every_Mth!H3350,Every_Mth!H3409,Every_Mth!H3468,Every_Mth!H3527)</f>
        <v>5619.833333333333</v>
      </c>
      <c r="F400" s="53">
        <v>7743.2246999999998</v>
      </c>
      <c r="G400" s="116" t="s">
        <v>261</v>
      </c>
      <c r="H400" s="17">
        <v>0.72577428023409074</v>
      </c>
    </row>
    <row r="401" spans="1:8">
      <c r="A401" s="106" t="s">
        <v>160</v>
      </c>
      <c r="B401" s="14" t="s">
        <v>78</v>
      </c>
      <c r="C401" s="14">
        <v>2016</v>
      </c>
      <c r="D401" s="26" t="s">
        <v>204</v>
      </c>
      <c r="E401" s="66">
        <f>AVERAGE(Every_Mth!H2879,Every_Mth!H2938,Every_Mth!H2997,Every_Mth!H3056,Every_Mth!H3115,Every_Mth!H3174,Every_Mth!H3233,Every_Mth!H3292,Every_Mth!H3351,Every_Mth!H3410,Every_Mth!H3469,Every_Mth!H3528)</f>
        <v>390589.91666666669</v>
      </c>
      <c r="F401" s="53">
        <v>403621.80548000004</v>
      </c>
      <c r="G401" s="116" t="s">
        <v>66</v>
      </c>
      <c r="H401" s="17">
        <v>0.96771262445091288</v>
      </c>
    </row>
    <row r="402" spans="1:8">
      <c r="A402" s="106" t="s">
        <v>161</v>
      </c>
      <c r="B402" s="14" t="s">
        <v>77</v>
      </c>
      <c r="C402" s="14">
        <v>2016</v>
      </c>
      <c r="D402" s="26" t="s">
        <v>204</v>
      </c>
      <c r="E402" s="66">
        <f>AVERAGE(Every_Mth!H2880,Every_Mth!H2939,Every_Mth!H2998,Every_Mth!H3057,Every_Mth!H3116,Every_Mth!H3175,Every_Mth!H3234,Every_Mth!H3293,Every_Mth!H3352,Every_Mth!H3411,Every_Mth!H3470,Every_Mth!H3529)</f>
        <v>286487.16666666669</v>
      </c>
      <c r="F402" s="53">
        <v>468815.26489999995</v>
      </c>
      <c r="G402" s="116" t="s">
        <v>66</v>
      </c>
      <c r="H402" s="17">
        <v>0.61108753941230021</v>
      </c>
    </row>
    <row r="403" spans="1:8">
      <c r="A403" s="106" t="s">
        <v>162</v>
      </c>
      <c r="B403" s="14" t="s">
        <v>77</v>
      </c>
      <c r="C403" s="14">
        <v>2016</v>
      </c>
      <c r="D403" s="26" t="s">
        <v>204</v>
      </c>
      <c r="E403" s="66">
        <f>AVERAGE(Every_Mth!H2881,Every_Mth!H2940,Every_Mth!H2999,Every_Mth!H3058,Every_Mth!H3117,Every_Mth!H3176,Every_Mth!H3235,Every_Mth!H3294,Every_Mth!H3353,Every_Mth!H3412,Every_Mth!H3471,Every_Mth!H3530)</f>
        <v>52812.454545454544</v>
      </c>
      <c r="F403" s="53">
        <v>80562.663740000004</v>
      </c>
      <c r="G403" s="116" t="s">
        <v>66</v>
      </c>
      <c r="H403" s="17">
        <v>0.65602762967099149</v>
      </c>
    </row>
    <row r="404" spans="1:8">
      <c r="A404" s="106" t="s">
        <v>163</v>
      </c>
      <c r="B404" s="14" t="s">
        <v>78</v>
      </c>
      <c r="C404" s="14">
        <v>2016</v>
      </c>
      <c r="D404" s="26" t="s">
        <v>204</v>
      </c>
      <c r="E404" s="66">
        <f>AVERAGE(Every_Mth!H2882,Every_Mth!H2941,Every_Mth!H3000,Every_Mth!H3059,Every_Mth!H3118,Every_Mth!H3177,Every_Mth!H3236,Every_Mth!H3295,Every_Mth!H3354,Every_Mth!H3413,Every_Mth!H3472,Every_Mth!H3531)</f>
        <v>116203.66666666667</v>
      </c>
      <c r="F404" s="53">
        <v>125684.21928</v>
      </c>
      <c r="G404" s="116" t="s">
        <v>66</v>
      </c>
      <c r="H404" s="17">
        <v>0.92456847273552689</v>
      </c>
    </row>
    <row r="405" spans="1:8">
      <c r="A405" s="106" t="s">
        <v>164</v>
      </c>
      <c r="B405" s="14" t="s">
        <v>77</v>
      </c>
      <c r="C405" s="14">
        <v>2016</v>
      </c>
      <c r="D405" s="26" t="s">
        <v>204</v>
      </c>
      <c r="E405" s="66">
        <f>AVERAGE(Every_Mth!H2883,Every_Mth!H2942,Every_Mth!H3001,Every_Mth!H3060,Every_Mth!H3119,Every_Mth!H3178,Every_Mth!H3237,Every_Mth!H3296,Every_Mth!H3355,Every_Mth!H3414,Every_Mth!H3473,Every_Mth!H3532)</f>
        <v>18140.75</v>
      </c>
      <c r="F405" s="53">
        <v>35022.467860000004</v>
      </c>
      <c r="G405" s="116" t="s">
        <v>66</v>
      </c>
      <c r="H405" s="17">
        <v>0.51797463481204253</v>
      </c>
    </row>
    <row r="406" spans="1:8">
      <c r="A406" s="106" t="s">
        <v>165</v>
      </c>
      <c r="B406" s="14" t="s">
        <v>77</v>
      </c>
      <c r="C406" s="14">
        <v>2016</v>
      </c>
      <c r="D406" s="26" t="s">
        <v>204</v>
      </c>
      <c r="E406" s="66">
        <f>AVERAGE(Every_Mth!H2884,Every_Mth!H2943,Every_Mth!H3002,Every_Mth!H3061,Every_Mth!H3120,Every_Mth!H3179,Every_Mth!H3238,Every_Mth!H3297,Every_Mth!H3356,Every_Mth!H3415,Every_Mth!H3474,Every_Mth!H3533)</f>
        <v>29408.75</v>
      </c>
      <c r="F406" s="53">
        <v>53230.80128</v>
      </c>
      <c r="G406" s="116" t="s">
        <v>66</v>
      </c>
      <c r="H406" s="17">
        <v>0.55247618470566817</v>
      </c>
    </row>
    <row r="407" spans="1:8">
      <c r="A407" s="106" t="s">
        <v>166</v>
      </c>
      <c r="B407" s="14" t="s">
        <v>77</v>
      </c>
      <c r="C407" s="14">
        <v>2016</v>
      </c>
      <c r="D407" s="26" t="s">
        <v>204</v>
      </c>
      <c r="E407" s="66">
        <f>AVERAGE(Every_Mth!H2885,Every_Mth!H2944,Every_Mth!H3003,Every_Mth!H3062,Every_Mth!H3121,Every_Mth!H3180,Every_Mth!H3239,Every_Mth!H3298,Every_Mth!H3357,Every_Mth!H3416,Every_Mth!H3475,Every_Mth!H3534)</f>
        <v>38650.166666666664</v>
      </c>
      <c r="F407" s="53">
        <v>64123.562179999994</v>
      </c>
      <c r="G407" s="116" t="s">
        <v>66</v>
      </c>
      <c r="H407" s="17">
        <v>0.60274515876352186</v>
      </c>
    </row>
    <row r="408" spans="1:8">
      <c r="A408" s="106" t="s">
        <v>167</v>
      </c>
      <c r="B408" s="14" t="s">
        <v>77</v>
      </c>
      <c r="C408" s="14">
        <v>2016</v>
      </c>
      <c r="D408" s="26" t="s">
        <v>204</v>
      </c>
      <c r="E408" s="66">
        <f>AVERAGE(Every_Mth!H2886,Every_Mth!H2945,Every_Mth!H3004,Every_Mth!H3063,Every_Mth!H3122,Every_Mth!H3181,Every_Mth!H3240,Every_Mth!H3299,Every_Mth!H3358,Every_Mth!H3417,Every_Mth!H3476,Every_Mth!H3535)</f>
        <v>103617.33333333333</v>
      </c>
      <c r="F408" s="53">
        <v>180133.01454</v>
      </c>
      <c r="G408" s="116" t="s">
        <v>66</v>
      </c>
      <c r="H408" s="17">
        <v>0.57522677671240685</v>
      </c>
    </row>
    <row r="409" spans="1:8">
      <c r="A409" s="106" t="s">
        <v>168</v>
      </c>
      <c r="B409" s="14" t="s">
        <v>77</v>
      </c>
      <c r="C409" s="14">
        <v>2016</v>
      </c>
      <c r="D409" s="26" t="s">
        <v>204</v>
      </c>
      <c r="E409" s="66">
        <f>AVERAGE(Every_Mth!H2887,Every_Mth!H2946,Every_Mth!H3005,Every_Mth!H3064,Every_Mth!H3123,Every_Mth!H3182,Every_Mth!H3241,Every_Mth!H3300,Every_Mth!H3359,Every_Mth!H3418,Every_Mth!H3477,Every_Mth!H3536)</f>
        <v>26729.75</v>
      </c>
      <c r="F409" s="53">
        <v>38408.247000000003</v>
      </c>
      <c r="G409" s="116" t="s">
        <v>66</v>
      </c>
      <c r="H409" s="17">
        <v>0.69593777607189411</v>
      </c>
    </row>
    <row r="410" spans="1:8">
      <c r="A410" s="106" t="s">
        <v>169</v>
      </c>
      <c r="B410" s="14" t="s">
        <v>78</v>
      </c>
      <c r="C410" s="14">
        <v>2016</v>
      </c>
      <c r="D410" s="26" t="s">
        <v>204</v>
      </c>
      <c r="E410" s="66">
        <f>AVERAGE(Every_Mth!H2888,Every_Mth!H2947,Every_Mth!H3006,Every_Mth!H3065,Every_Mth!H3124,Every_Mth!H3183,Every_Mth!H3242,Every_Mth!H3301,Every_Mth!H3360,Every_Mth!H3419,Every_Mth!H3478,Every_Mth!H3537)</f>
        <v>24407.333333333332</v>
      </c>
      <c r="F410" s="53">
        <v>34951.272580000004</v>
      </c>
      <c r="G410" s="116" t="s">
        <v>66</v>
      </c>
      <c r="H410" s="17">
        <v>0.69832459683599102</v>
      </c>
    </row>
    <row r="411" spans="1:8">
      <c r="A411" s="106" t="s">
        <v>170</v>
      </c>
      <c r="B411" s="14" t="s">
        <v>78</v>
      </c>
      <c r="C411" s="14">
        <v>2016</v>
      </c>
      <c r="D411" s="26" t="s">
        <v>205</v>
      </c>
      <c r="E411" s="66">
        <f>AVERAGE(Every_Mth!H2889,Every_Mth!H2948,Every_Mth!H3007,Every_Mth!H3066,Every_Mth!H3125,Every_Mth!H3184,Every_Mth!H3243,Every_Mth!H3302,Every_Mth!H3361,Every_Mth!H3420,Every_Mth!H3479,Every_Mth!H3538)</f>
        <v>277.33333333333331</v>
      </c>
      <c r="F411" s="53">
        <v>439.94970000000006</v>
      </c>
      <c r="G411" s="116" t="s">
        <v>261</v>
      </c>
      <c r="H411" s="17">
        <v>0.63037509363759825</v>
      </c>
    </row>
    <row r="412" spans="1:8">
      <c r="A412" s="106" t="s">
        <v>171</v>
      </c>
      <c r="B412" s="14" t="s">
        <v>78</v>
      </c>
      <c r="C412" s="14">
        <v>2016</v>
      </c>
      <c r="D412" s="26" t="s">
        <v>205</v>
      </c>
      <c r="E412" s="66">
        <f>AVERAGE(Every_Mth!H2890,Every_Mth!H2949,Every_Mth!H3008,Every_Mth!H3067,Every_Mth!H3126,Every_Mth!H3185,Every_Mth!H3244,Every_Mth!H3303,Every_Mth!H3362,Every_Mth!H3421,Every_Mth!H3480,Every_Mth!H3539)</f>
        <v>6773.333333333333</v>
      </c>
      <c r="F412" s="53">
        <v>10625.203460000001</v>
      </c>
      <c r="G412" s="116" t="s">
        <v>261</v>
      </c>
      <c r="H412" s="17">
        <v>0.6374779888999258</v>
      </c>
    </row>
    <row r="413" spans="1:8">
      <c r="A413" s="106" t="s">
        <v>172</v>
      </c>
      <c r="B413" s="14" t="s">
        <v>77</v>
      </c>
      <c r="C413" s="14">
        <v>2016</v>
      </c>
      <c r="D413" s="26" t="s">
        <v>204</v>
      </c>
      <c r="E413" s="66">
        <f>AVERAGE(Every_Mth!H2891,Every_Mth!H2950,Every_Mth!H3009,Every_Mth!H3068,Every_Mth!H3127,Every_Mth!H3186,Every_Mth!H3245,Every_Mth!H3304,Every_Mth!H3363,Every_Mth!H3422,Every_Mth!H3481,Every_Mth!H3540)</f>
        <v>42352.666666666664</v>
      </c>
      <c r="F413" s="53">
        <v>58480.924500000001</v>
      </c>
      <c r="G413" s="116" t="s">
        <v>66</v>
      </c>
      <c r="H413" s="17">
        <v>0.72421335724038804</v>
      </c>
    </row>
    <row r="414" spans="1:8">
      <c r="A414" s="106" t="s">
        <v>173</v>
      </c>
      <c r="B414" s="14" t="s">
        <v>77</v>
      </c>
      <c r="C414" s="14">
        <v>2016</v>
      </c>
      <c r="D414" s="26" t="s">
        <v>204</v>
      </c>
      <c r="E414" s="66">
        <f>AVERAGE(Every_Mth!H2892,Every_Mth!H2951,Every_Mth!H3010,Every_Mth!H3069,Every_Mth!H3128,Every_Mth!H3187,Every_Mth!H3246,Every_Mth!H3305,Every_Mth!H3364,Every_Mth!H3423,Every_Mth!H3482,Every_Mth!H3541)</f>
        <v>33626.583333333336</v>
      </c>
      <c r="F414" s="53">
        <v>51364.934600000001</v>
      </c>
      <c r="G414" s="116" t="s">
        <v>66</v>
      </c>
      <c r="H414" s="17">
        <v>0.65466029685810867</v>
      </c>
    </row>
    <row r="415" spans="1:8">
      <c r="A415" s="106" t="s">
        <v>174</v>
      </c>
      <c r="B415" s="14" t="s">
        <v>78</v>
      </c>
      <c r="C415" s="14">
        <v>2016</v>
      </c>
      <c r="D415" s="26" t="s">
        <v>204</v>
      </c>
      <c r="E415" s="66">
        <f>AVERAGE(Every_Mth!H2893,Every_Mth!H2952,Every_Mth!H3011,Every_Mth!H3070,Every_Mth!H3129,Every_Mth!H3188,Every_Mth!H3247,Every_Mth!H3306,Every_Mth!H3365,Every_Mth!H3424,Every_Mth!H3483,Every_Mth!H3542)</f>
        <v>88015.083333333328</v>
      </c>
      <c r="F415" s="53">
        <v>93759.110939999999</v>
      </c>
      <c r="G415" s="116" t="s">
        <v>66</v>
      </c>
      <c r="H415" s="17">
        <v>0.93873632600524026</v>
      </c>
    </row>
    <row r="416" spans="1:8">
      <c r="A416" s="106" t="s">
        <v>175</v>
      </c>
      <c r="B416" s="14" t="s">
        <v>78</v>
      </c>
      <c r="C416" s="14">
        <v>2016</v>
      </c>
      <c r="D416" s="26" t="s">
        <v>204</v>
      </c>
      <c r="E416" s="66">
        <f>AVERAGE(Every_Mth!H2894,Every_Mth!H2953,Every_Mth!H3012,Every_Mth!H3071,Every_Mth!H3130,Every_Mth!H3189,Every_Mth!H3248,Every_Mth!H3307,Every_Mth!H3366,Every_Mth!H3425,Every_Mth!H3484,Every_Mth!H3543)</f>
        <v>13128.75</v>
      </c>
      <c r="F416" s="53">
        <v>19005.51096</v>
      </c>
      <c r="G416" s="116" t="s">
        <v>66</v>
      </c>
      <c r="H416" s="17">
        <v>0.69078647912342162</v>
      </c>
    </row>
    <row r="417" spans="1:8">
      <c r="A417" s="106" t="s">
        <v>176</v>
      </c>
      <c r="B417" s="14" t="s">
        <v>78</v>
      </c>
      <c r="C417" s="14">
        <v>2016</v>
      </c>
      <c r="D417" s="26" t="s">
        <v>205</v>
      </c>
      <c r="E417" s="66">
        <f>AVERAGE(Every_Mth!H2895,Every_Mth!H2954,Every_Mth!H3013,Every_Mth!H3072,Every_Mth!H3131,Every_Mth!H3190,Every_Mth!H3249,Every_Mth!H3308,Every_Mth!H3367,Every_Mth!H3426,Every_Mth!H3485,Every_Mth!H3544)</f>
        <v>9930.5833333333339</v>
      </c>
      <c r="F417" s="53">
        <v>14987.858100000001</v>
      </c>
      <c r="G417" s="116" t="s">
        <v>261</v>
      </c>
      <c r="H417" s="17">
        <v>0.66257521702406119</v>
      </c>
    </row>
    <row r="418" spans="1:8">
      <c r="A418" s="106" t="s">
        <v>177</v>
      </c>
      <c r="B418" s="14" t="s">
        <v>78</v>
      </c>
      <c r="C418" s="14">
        <v>2016</v>
      </c>
      <c r="D418" s="26" t="s">
        <v>205</v>
      </c>
      <c r="E418" s="66">
        <f>AVERAGE(Every_Mth!H2896,Every_Mth!H2955,Every_Mth!H3014,Every_Mth!H3073,Every_Mth!H3132,Every_Mth!H3191,Every_Mth!H3250,Every_Mth!H3309,Every_Mth!H3368,Every_Mth!H3427,Every_Mth!H3486,Every_Mth!H3545)</f>
        <v>1757.4166666666667</v>
      </c>
      <c r="F418" s="53">
        <v>3189.3911200000002</v>
      </c>
      <c r="G418" s="116" t="s">
        <v>261</v>
      </c>
      <c r="H418" s="17">
        <v>0.5510194894712902</v>
      </c>
    </row>
    <row r="419" spans="1:8">
      <c r="A419" s="106" t="s">
        <v>178</v>
      </c>
      <c r="B419" s="14" t="s">
        <v>77</v>
      </c>
      <c r="C419" s="14">
        <v>2016</v>
      </c>
      <c r="D419" s="26" t="s">
        <v>204</v>
      </c>
      <c r="E419" s="66">
        <f>AVERAGE(Every_Mth!H2897,Every_Mth!H2956,Every_Mth!H3015,Every_Mth!H3074,Every_Mth!H3133,Every_Mth!H3192,Every_Mth!H3251,Every_Mth!H3310,Every_Mth!H3369,Every_Mth!H3428,Every_Mth!H3487,Every_Mth!H3546)</f>
        <v>122466.75</v>
      </c>
      <c r="F419" s="53">
        <v>115553.38148000001</v>
      </c>
      <c r="G419" s="116" t="s">
        <v>66</v>
      </c>
      <c r="H419" s="17">
        <v>1</v>
      </c>
    </row>
    <row r="420" spans="1:8">
      <c r="A420" s="106" t="s">
        <v>179</v>
      </c>
      <c r="B420" s="14" t="s">
        <v>78</v>
      </c>
      <c r="C420" s="14">
        <v>2016</v>
      </c>
      <c r="D420" s="26" t="s">
        <v>205</v>
      </c>
      <c r="E420" s="66">
        <f>AVERAGE(Every_Mth!H2898,Every_Mth!H2957,Every_Mth!H3016,Every_Mth!H3075,Every_Mth!H3134,Every_Mth!H3193,Every_Mth!H3252,Every_Mth!H3311,Every_Mth!H3370,Every_Mth!H3429,Every_Mth!H3488,Every_Mth!H3547)</f>
        <v>5451.833333333333</v>
      </c>
      <c r="F420" s="53">
        <v>8881.7049400000014</v>
      </c>
      <c r="G420" s="116" t="s">
        <v>261</v>
      </c>
      <c r="H420" s="17">
        <v>0.61382734172807729</v>
      </c>
    </row>
    <row r="421" spans="1:8">
      <c r="A421" s="106" t="s">
        <v>180</v>
      </c>
      <c r="B421" s="14" t="s">
        <v>77</v>
      </c>
      <c r="C421" s="14">
        <v>2016</v>
      </c>
      <c r="D421" s="26" t="s">
        <v>204</v>
      </c>
      <c r="E421" s="66">
        <f>AVERAGE(Every_Mth!H2899,Every_Mth!H2958,Every_Mth!H3017,Every_Mth!H3076,Every_Mth!H3135,Every_Mth!H3194,Every_Mth!H3253,Every_Mth!H3312,Every_Mth!H3371,Every_Mth!H3430,Every_Mth!H3489,Every_Mth!H3548)</f>
        <v>75010.5</v>
      </c>
      <c r="F421" s="53">
        <v>90705.197500000009</v>
      </c>
      <c r="G421" s="116" t="s">
        <v>66</v>
      </c>
      <c r="H421" s="17">
        <v>0.82697025162201965</v>
      </c>
    </row>
    <row r="422" spans="1:8">
      <c r="A422" s="106" t="s">
        <v>181</v>
      </c>
      <c r="B422" s="14" t="s">
        <v>77</v>
      </c>
      <c r="C422" s="14">
        <v>2016</v>
      </c>
      <c r="D422" s="26" t="s">
        <v>204</v>
      </c>
      <c r="E422" s="66">
        <f>AVERAGE(Every_Mth!H2900,Every_Mth!H2959,Every_Mth!H3018,Every_Mth!H3077,Every_Mth!H3136,Every_Mth!H3195,Every_Mth!H3254,Every_Mth!H3313,Every_Mth!H3372,Every_Mth!H3431,Every_Mth!H3490,Every_Mth!H3549)</f>
        <v>20842.75</v>
      </c>
      <c r="F422" s="53">
        <v>46097.322260000008</v>
      </c>
      <c r="G422" s="116" t="s">
        <v>66</v>
      </c>
      <c r="H422" s="17">
        <v>0.45214665360477702</v>
      </c>
    </row>
    <row r="423" spans="1:8">
      <c r="A423" s="106" t="s">
        <v>182</v>
      </c>
      <c r="B423" s="14" t="s">
        <v>78</v>
      </c>
      <c r="C423" s="14">
        <v>2016</v>
      </c>
      <c r="D423" s="26" t="s">
        <v>204</v>
      </c>
      <c r="E423" s="66">
        <f>AVERAGE(Every_Mth!H2901,Every_Mth!H2960,Every_Mth!H3019,Every_Mth!H3078,Every_Mth!H3137,Every_Mth!H3196,Every_Mth!H3255,Every_Mth!H3314,Every_Mth!H3373,Every_Mth!H3432,Every_Mth!H3491,Every_Mth!H3550)</f>
        <v>13331.666666666666</v>
      </c>
      <c r="F423" s="53">
        <v>14544.35772</v>
      </c>
      <c r="G423" s="116" t="s">
        <v>66</v>
      </c>
      <c r="H423" s="17">
        <v>0.91662120275921444</v>
      </c>
    </row>
  </sheetData>
  <sheetProtection algorithmName="SHA-512" hashValue="glJdV/OuL4+L2CESvA+u7lFr7Uwg1BJkNG1SH7TYB03pBImDj0flYFY0gYa/k1M4DHT4r8YLQ+Hyndui8v0enA==" saltValue="s/Lv34vFxWVS7gwLOAllCA==" spinCount="100000" sheet="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1"/>
  <sheetViews>
    <sheetView topLeftCell="A103" workbookViewId="0">
      <selection activeCell="A104" sqref="A104"/>
    </sheetView>
  </sheetViews>
  <sheetFormatPr defaultRowHeight="15"/>
  <cols>
    <col min="1" max="1" width="17" customWidth="1"/>
    <col min="2" max="2" width="16.28515625" customWidth="1"/>
    <col min="3" max="3" width="11.28515625" customWidth="1"/>
    <col min="4" max="4" width="10.42578125" customWidth="1"/>
    <col min="5" max="5" width="11.28515625" customWidth="1"/>
    <col min="6" max="59" width="17.42578125" bestFit="1" customWidth="1"/>
    <col min="60" max="60" width="11.28515625" bestFit="1" customWidth="1"/>
  </cols>
  <sheetData>
    <row r="1" spans="1:6">
      <c r="A1" s="106" t="str">
        <f>"Negative Error Rate (Monthly Cumulative %), FFY "&amp;A7</f>
        <v>Negative Error Rate (Monthly Cumulative %), FFY 2018</v>
      </c>
      <c r="B1" s="106"/>
      <c r="C1" s="106"/>
      <c r="D1" s="106"/>
      <c r="E1" s="106"/>
      <c r="F1" s="106" t="str">
        <f>IF(F2=0,""," - "&amp;F2)</f>
        <v/>
      </c>
    </row>
    <row r="2" spans="1:6">
      <c r="A2" s="106" t="str">
        <f>A1&amp;F1</f>
        <v>Negative Error Rate (Monthly Cumulative %), FFY 2018</v>
      </c>
      <c r="B2" s="106"/>
      <c r="C2" s="106"/>
      <c r="D2" s="106"/>
      <c r="E2" s="106"/>
      <c r="F2" s="106">
        <f>MAX(A8:A96)</f>
        <v>0</v>
      </c>
    </row>
    <row r="5" spans="1:6">
      <c r="A5" s="32" t="s">
        <v>413</v>
      </c>
      <c r="B5" s="32" t="s">
        <v>88</v>
      </c>
    </row>
    <row r="6" spans="1:6">
      <c r="A6" s="32" t="s">
        <v>87</v>
      </c>
      <c r="B6" s="106" t="s">
        <v>183</v>
      </c>
      <c r="C6" s="106" t="s">
        <v>184</v>
      </c>
    </row>
    <row r="7" spans="1:6">
      <c r="A7" s="33">
        <v>2018</v>
      </c>
      <c r="B7" s="39"/>
      <c r="C7" s="39"/>
    </row>
    <row r="8" spans="1:6">
      <c r="A8" s="154" t="s">
        <v>65</v>
      </c>
      <c r="B8" s="39">
        <v>0.375</v>
      </c>
      <c r="C8" s="39">
        <v>1</v>
      </c>
    </row>
    <row r="9" spans="1:6">
      <c r="A9" s="154" t="s">
        <v>199</v>
      </c>
      <c r="B9" s="39">
        <v>0.38200000000000001</v>
      </c>
      <c r="C9" s="39">
        <v>0.66700000000000004</v>
      </c>
    </row>
    <row r="103" spans="1:6">
      <c r="A103" s="106" t="str">
        <f>"Negative Error Rate Cases Completed (Monthly Cumulative), FFY "&amp;A109</f>
        <v>Negative Error Rate Cases Completed (Monthly Cumulative), FFY 2018</v>
      </c>
      <c r="B103" s="106"/>
      <c r="C103" s="106"/>
      <c r="D103" s="106"/>
      <c r="E103" s="106"/>
      <c r="F103" s="106" t="str">
        <f>IF(F104=0,""," - "&amp;F104)</f>
        <v/>
      </c>
    </row>
    <row r="104" spans="1:6">
      <c r="A104" s="106" t="str">
        <f>A103&amp;F103</f>
        <v>Negative Error Rate Cases Completed (Monthly Cumulative), FFY 2018</v>
      </c>
      <c r="B104" s="106"/>
      <c r="C104" s="106"/>
      <c r="D104" s="106"/>
      <c r="E104" s="106"/>
      <c r="F104" s="106">
        <f>MAX(A110:A198)</f>
        <v>0</v>
      </c>
    </row>
    <row r="107" spans="1:6">
      <c r="A107" s="32" t="s">
        <v>414</v>
      </c>
      <c r="B107" s="32" t="s">
        <v>88</v>
      </c>
    </row>
    <row r="108" spans="1:6">
      <c r="A108" s="32" t="s">
        <v>87</v>
      </c>
      <c r="B108" s="106" t="s">
        <v>183</v>
      </c>
      <c r="C108" s="106" t="s">
        <v>184</v>
      </c>
    </row>
    <row r="109" spans="1:6">
      <c r="A109" s="33">
        <v>2018</v>
      </c>
      <c r="B109" s="46"/>
      <c r="C109" s="46"/>
    </row>
    <row r="110" spans="1:6">
      <c r="A110" s="154" t="s">
        <v>65</v>
      </c>
      <c r="B110" s="46">
        <v>56</v>
      </c>
      <c r="C110" s="46">
        <v>1</v>
      </c>
    </row>
    <row r="111" spans="1:6">
      <c r="A111" s="154" t="s">
        <v>199</v>
      </c>
      <c r="B111" s="46">
        <v>110</v>
      </c>
      <c r="C111" s="46">
        <v>3</v>
      </c>
    </row>
  </sheetData>
  <pageMargins left="0.7" right="0.7" top="0.75" bottom="0.75" header="0.3" footer="0.3"/>
  <pageSetup orientation="portrait" horizontalDpi="1200" verticalDpi="1200" r:id="rId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DB69"/>
  <sheetViews>
    <sheetView showGridLines="0" workbookViewId="0">
      <pane ySplit="10" topLeftCell="A11" activePane="bottomLeft" state="frozen"/>
      <selection pane="bottomLeft"/>
    </sheetView>
  </sheetViews>
  <sheetFormatPr defaultRowHeight="15"/>
  <cols>
    <col min="1" max="1" width="14.85546875" style="33" bestFit="1" customWidth="1"/>
    <col min="2" max="2" width="18.42578125" style="14" bestFit="1" customWidth="1"/>
    <col min="3" max="3" width="16" style="14" bestFit="1" customWidth="1"/>
    <col min="4" max="4" width="18.42578125" style="14" bestFit="1" customWidth="1"/>
    <col min="5" max="6" width="14.7109375" style="14" customWidth="1"/>
    <col min="7" max="7" width="18.42578125" style="14" bestFit="1" customWidth="1"/>
    <col min="8" max="8" width="16" style="14" bestFit="1" customWidth="1"/>
    <col min="9" max="9" width="18.42578125" style="14" bestFit="1" customWidth="1"/>
    <col min="10" max="10" width="16.140625" style="14" customWidth="1"/>
    <col min="11" max="11" width="14.28515625" style="14" customWidth="1"/>
    <col min="12" max="12" width="18.42578125" style="14" bestFit="1" customWidth="1"/>
    <col min="13" max="13" width="16" style="14" bestFit="1" customWidth="1"/>
    <col min="14" max="14" width="18.42578125" style="14" bestFit="1" customWidth="1"/>
    <col min="15" max="15" width="15.85546875" style="14" customWidth="1"/>
    <col min="16" max="16" width="13.5703125" style="14" customWidth="1"/>
    <col min="17" max="17" width="18.42578125" style="14" bestFit="1" customWidth="1"/>
    <col min="18" max="18" width="16" style="14" bestFit="1" customWidth="1"/>
    <col min="19" max="19" width="18.42578125" style="14" bestFit="1" customWidth="1"/>
    <col min="20" max="21" width="13.85546875" style="106" customWidth="1"/>
    <col min="22" max="22" width="18.42578125" style="106" bestFit="1" customWidth="1"/>
    <col min="23" max="23" width="16" style="106" bestFit="1" customWidth="1"/>
    <col min="24" max="24" width="18.42578125" style="106" bestFit="1" customWidth="1"/>
    <col min="25" max="25" width="15.85546875" style="106" bestFit="1" customWidth="1"/>
    <col min="26" max="26" width="13.5703125" style="106" bestFit="1" customWidth="1"/>
    <col min="27" max="27" width="18.42578125" style="106" bestFit="1" customWidth="1"/>
    <col min="28" max="28" width="16" style="106" bestFit="1" customWidth="1"/>
    <col min="29" max="29" width="18.42578125" style="106" bestFit="1" customWidth="1"/>
    <col min="30" max="30" width="15.85546875" style="106" bestFit="1" customWidth="1"/>
    <col min="31" max="31" width="13.5703125" style="106" bestFit="1" customWidth="1"/>
    <col min="32" max="32" width="15.7109375" style="106" customWidth="1"/>
    <col min="33" max="33" width="15.85546875" style="106" bestFit="1" customWidth="1"/>
    <col min="34" max="34" width="18.28515625" style="106" bestFit="1" customWidth="1"/>
    <col min="35" max="35" width="15.7109375" style="106" bestFit="1" customWidth="1"/>
    <col min="36" max="36" width="13.42578125" style="106" bestFit="1" customWidth="1"/>
    <col min="37" max="37" width="15.7109375" style="106" customWidth="1"/>
    <col min="38" max="38" width="13.42578125" style="106" customWidth="1"/>
    <col min="39" max="39" width="18.28515625" style="106" bestFit="1" customWidth="1"/>
    <col min="40" max="40" width="15.7109375" style="106" bestFit="1" customWidth="1"/>
    <col min="41" max="41" width="15" style="106" customWidth="1"/>
    <col min="42" max="42" width="15.7109375" style="106" customWidth="1"/>
    <col min="43" max="43" width="15.85546875" style="106" bestFit="1" customWidth="1"/>
    <col min="44" max="44" width="18.28515625" style="106" bestFit="1" customWidth="1"/>
    <col min="45" max="45" width="15.7109375" style="106" bestFit="1" customWidth="1"/>
    <col min="46" max="46" width="13.85546875" style="106" customWidth="1"/>
    <col min="47" max="47" width="15.7109375" style="106" customWidth="1"/>
    <col min="48" max="48" width="13.42578125" style="106" customWidth="1"/>
    <col min="49" max="49" width="18.28515625" style="106" bestFit="1" customWidth="1"/>
    <col min="50" max="50" width="15.7109375" style="106" bestFit="1" customWidth="1"/>
    <col min="51" max="51" width="13.42578125" style="106" bestFit="1" customWidth="1"/>
    <col min="52" max="52" width="15.7109375" style="106" customWidth="1"/>
    <col min="53" max="53" width="13.42578125" style="106" customWidth="1"/>
    <col min="54" max="54" width="13.5703125" style="106" customWidth="1"/>
    <col min="55" max="55" width="15.7109375" style="106" bestFit="1" customWidth="1"/>
    <col min="56" max="56" width="13.42578125" style="106" bestFit="1" customWidth="1"/>
    <col min="57" max="57" width="18.140625" style="106" bestFit="1" customWidth="1"/>
    <col min="58" max="58" width="15.7109375" style="106" bestFit="1" customWidth="1"/>
    <col min="59" max="59" width="18.140625" style="106" bestFit="1" customWidth="1"/>
    <col min="60" max="60" width="15.5703125" style="106" bestFit="1" customWidth="1"/>
    <col min="61" max="61" width="13.28515625" style="106" bestFit="1" customWidth="1"/>
    <col min="62" max="62" width="18.140625" style="106" bestFit="1" customWidth="1"/>
    <col min="63" max="63" width="15.7109375" style="106" bestFit="1" customWidth="1"/>
    <col min="64" max="64" width="18.140625" style="106" bestFit="1" customWidth="1"/>
    <col min="65" max="65" width="15.5703125" style="106" bestFit="1" customWidth="1"/>
    <col min="66" max="66" width="13.28515625" style="106" bestFit="1" customWidth="1"/>
    <col min="67" max="67" width="18.140625" style="106" bestFit="1" customWidth="1"/>
    <col min="68" max="68" width="15.7109375" style="106" bestFit="1" customWidth="1"/>
    <col min="69" max="69" width="18.140625" style="106" bestFit="1" customWidth="1"/>
    <col min="70" max="70" width="15.5703125" style="106" bestFit="1" customWidth="1"/>
    <col min="71" max="71" width="13.28515625" style="106" bestFit="1" customWidth="1"/>
    <col min="72" max="72" width="18.140625" style="106" bestFit="1" customWidth="1"/>
    <col min="73" max="73" width="15.7109375" style="106" bestFit="1" customWidth="1"/>
    <col min="74" max="74" width="18.140625" style="106" bestFit="1" customWidth="1"/>
    <col min="75" max="75" width="15.5703125" style="106" bestFit="1" customWidth="1"/>
    <col min="76" max="76" width="13.28515625" style="106" bestFit="1" customWidth="1"/>
    <col min="77" max="77" width="18.140625" style="106" bestFit="1" customWidth="1"/>
    <col min="78" max="78" width="15.7109375" style="106" bestFit="1" customWidth="1"/>
    <col min="79" max="79" width="18.140625" style="106" bestFit="1" customWidth="1"/>
    <col min="80" max="80" width="15.5703125" style="106" bestFit="1" customWidth="1"/>
    <col min="81" max="81" width="13.28515625" style="106" bestFit="1" customWidth="1"/>
    <col min="82" max="82" width="18.140625" style="106" bestFit="1" customWidth="1"/>
    <col min="83" max="83" width="15.7109375" style="106" bestFit="1" customWidth="1"/>
    <col min="84" max="84" width="18.140625" style="106" bestFit="1" customWidth="1"/>
    <col min="85" max="85" width="15.5703125" style="106" bestFit="1" customWidth="1"/>
    <col min="86" max="86" width="13.28515625" style="106" bestFit="1" customWidth="1"/>
    <col min="87" max="87" width="18.140625" style="106" bestFit="1" customWidth="1"/>
    <col min="88" max="88" width="15.7109375" style="106" bestFit="1" customWidth="1"/>
    <col min="89" max="89" width="16" style="106" bestFit="1" customWidth="1"/>
    <col min="90" max="90" width="15.5703125" style="106" bestFit="1" customWidth="1"/>
    <col min="91" max="91" width="13.28515625" style="106" bestFit="1" customWidth="1"/>
    <col min="92" max="92" width="18.140625" style="106" bestFit="1" customWidth="1"/>
    <col min="93" max="93" width="15.7109375" style="106" bestFit="1" customWidth="1"/>
    <col min="94" max="94" width="18.140625" style="106" bestFit="1" customWidth="1"/>
    <col min="95" max="95" width="15.5703125" style="106" bestFit="1" customWidth="1"/>
    <col min="96" max="96" width="13.28515625" style="106" bestFit="1" customWidth="1"/>
    <col min="97" max="97" width="18.140625" style="106" bestFit="1" customWidth="1"/>
    <col min="98" max="98" width="15.7109375" style="106" bestFit="1" customWidth="1"/>
    <col min="99" max="99" width="18.140625" style="106" bestFit="1" customWidth="1"/>
    <col min="100" max="100" width="15.5703125" style="106" bestFit="1" customWidth="1"/>
    <col min="101" max="101" width="13.28515625" style="106" bestFit="1" customWidth="1"/>
    <col min="102" max="102" width="15.5703125" style="106" customWidth="1"/>
    <col min="103" max="103" width="15.7109375" style="106" bestFit="1" customWidth="1"/>
    <col min="104" max="104" width="18.140625" style="106" bestFit="1" customWidth="1"/>
    <col min="105" max="105" width="15.5703125" style="106" bestFit="1" customWidth="1"/>
    <col min="106" max="106" width="13.28515625" style="106" bestFit="1" customWidth="1"/>
    <col min="107" max="16384" width="9.140625" style="106"/>
  </cols>
  <sheetData>
    <row r="7" spans="1:106">
      <c r="A7"/>
      <c r="B7"/>
      <c r="C7"/>
      <c r="D7"/>
      <c r="E7"/>
      <c r="F7"/>
    </row>
    <row r="8" spans="1:106" ht="41.25" customHeight="1">
      <c r="A8" s="192" t="s">
        <v>295</v>
      </c>
      <c r="B8" s="192"/>
      <c r="C8" s="192"/>
      <c r="D8" s="192"/>
      <c r="E8" s="192"/>
      <c r="F8" s="192"/>
    </row>
    <row r="9" spans="1:106" ht="8.25" customHeight="1"/>
    <row r="10" spans="1:106" s="15" customFormat="1">
      <c r="A10" s="117" t="s">
        <v>0</v>
      </c>
      <c r="B10" s="10" t="s">
        <v>274</v>
      </c>
      <c r="C10" s="10" t="s">
        <v>275</v>
      </c>
      <c r="D10" s="10" t="s">
        <v>296</v>
      </c>
      <c r="E10" s="10" t="s">
        <v>298</v>
      </c>
      <c r="F10" s="10" t="s">
        <v>299</v>
      </c>
      <c r="G10" s="10" t="s">
        <v>276</v>
      </c>
      <c r="H10" s="10" t="s">
        <v>277</v>
      </c>
      <c r="I10" s="10" t="s">
        <v>297</v>
      </c>
      <c r="J10" s="10" t="s">
        <v>300</v>
      </c>
      <c r="K10" s="10" t="s">
        <v>301</v>
      </c>
      <c r="L10" s="10" t="s">
        <v>278</v>
      </c>
      <c r="M10" s="10" t="s">
        <v>279</v>
      </c>
      <c r="N10" s="10" t="s">
        <v>302</v>
      </c>
      <c r="O10" s="10" t="s">
        <v>303</v>
      </c>
      <c r="P10" s="10" t="s">
        <v>304</v>
      </c>
      <c r="Q10" s="10" t="s">
        <v>280</v>
      </c>
      <c r="R10" s="10" t="s">
        <v>306</v>
      </c>
      <c r="S10" s="10" t="s">
        <v>305</v>
      </c>
      <c r="T10" s="10" t="s">
        <v>307</v>
      </c>
      <c r="U10" s="10" t="s">
        <v>308</v>
      </c>
      <c r="V10" s="10" t="s">
        <v>281</v>
      </c>
      <c r="W10" s="10" t="s">
        <v>282</v>
      </c>
      <c r="X10" s="10" t="s">
        <v>309</v>
      </c>
      <c r="Y10" s="10" t="s">
        <v>310</v>
      </c>
      <c r="Z10" s="10" t="s">
        <v>311</v>
      </c>
      <c r="AA10" s="10" t="s">
        <v>283</v>
      </c>
      <c r="AB10" s="10" t="s">
        <v>284</v>
      </c>
      <c r="AC10" s="10" t="s">
        <v>312</v>
      </c>
      <c r="AD10" s="10" t="s">
        <v>313</v>
      </c>
      <c r="AE10" s="10" t="s">
        <v>314</v>
      </c>
      <c r="AF10" s="10" t="s">
        <v>285</v>
      </c>
      <c r="AG10" s="10" t="s">
        <v>286</v>
      </c>
      <c r="AH10" s="10" t="s">
        <v>315</v>
      </c>
      <c r="AI10" s="10" t="s">
        <v>316</v>
      </c>
      <c r="AJ10" s="10" t="s">
        <v>317</v>
      </c>
      <c r="AK10" s="10" t="s">
        <v>287</v>
      </c>
      <c r="AL10" s="10" t="s">
        <v>288</v>
      </c>
      <c r="AM10" s="10" t="s">
        <v>318</v>
      </c>
      <c r="AN10" s="10" t="s">
        <v>319</v>
      </c>
      <c r="AO10" s="10" t="s">
        <v>320</v>
      </c>
      <c r="AP10" s="10" t="s">
        <v>289</v>
      </c>
      <c r="AQ10" s="10" t="s">
        <v>290</v>
      </c>
      <c r="AR10" s="10" t="s">
        <v>321</v>
      </c>
      <c r="AS10" s="10" t="s">
        <v>322</v>
      </c>
      <c r="AT10" s="10" t="s">
        <v>323</v>
      </c>
      <c r="AU10" s="10" t="s">
        <v>291</v>
      </c>
      <c r="AV10" s="10" t="s">
        <v>292</v>
      </c>
      <c r="AW10" s="10" t="s">
        <v>324</v>
      </c>
      <c r="AX10" s="10" t="s">
        <v>325</v>
      </c>
      <c r="AY10" s="10" t="s">
        <v>326</v>
      </c>
      <c r="AZ10" s="10" t="s">
        <v>293</v>
      </c>
      <c r="BA10" s="10" t="s">
        <v>294</v>
      </c>
      <c r="BB10" s="10" t="s">
        <v>327</v>
      </c>
      <c r="BC10" s="10" t="s">
        <v>328</v>
      </c>
      <c r="BD10" s="10" t="s">
        <v>329</v>
      </c>
      <c r="BE10" s="10" t="s">
        <v>332</v>
      </c>
      <c r="BF10" s="10" t="s">
        <v>333</v>
      </c>
      <c r="BG10" s="10" t="s">
        <v>334</v>
      </c>
      <c r="BH10" s="10" t="s">
        <v>335</v>
      </c>
      <c r="BI10" s="10" t="s">
        <v>336</v>
      </c>
      <c r="BJ10" s="10" t="s">
        <v>337</v>
      </c>
      <c r="BK10" s="10" t="s">
        <v>338</v>
      </c>
      <c r="BL10" s="10" t="s">
        <v>339</v>
      </c>
      <c r="BM10" s="10" t="s">
        <v>340</v>
      </c>
      <c r="BN10" s="10" t="s">
        <v>341</v>
      </c>
      <c r="BO10" s="10" t="s">
        <v>342</v>
      </c>
      <c r="BP10" s="10" t="s">
        <v>343</v>
      </c>
      <c r="BQ10" s="10" t="s">
        <v>344</v>
      </c>
      <c r="BR10" s="10" t="s">
        <v>345</v>
      </c>
      <c r="BS10" s="10" t="s">
        <v>346</v>
      </c>
      <c r="BT10" s="10" t="s">
        <v>347</v>
      </c>
      <c r="BU10" s="10" t="s">
        <v>348</v>
      </c>
      <c r="BV10" s="10" t="s">
        <v>349</v>
      </c>
      <c r="BW10" s="10" t="s">
        <v>350</v>
      </c>
      <c r="BX10" s="10" t="s">
        <v>351</v>
      </c>
      <c r="BY10" s="10" t="s">
        <v>352</v>
      </c>
      <c r="BZ10" s="10" t="s">
        <v>353</v>
      </c>
      <c r="CA10" s="10" t="s">
        <v>354</v>
      </c>
      <c r="CB10" s="10" t="s">
        <v>355</v>
      </c>
      <c r="CC10" s="10" t="s">
        <v>356</v>
      </c>
      <c r="CD10" s="10" t="s">
        <v>357</v>
      </c>
      <c r="CE10" s="10" t="s">
        <v>358</v>
      </c>
      <c r="CF10" s="10" t="s">
        <v>359</v>
      </c>
      <c r="CG10" s="10" t="s">
        <v>360</v>
      </c>
      <c r="CH10" s="10" t="s">
        <v>361</v>
      </c>
      <c r="CI10" s="10" t="s">
        <v>362</v>
      </c>
      <c r="CJ10" s="10" t="s">
        <v>363</v>
      </c>
      <c r="CK10" s="10" t="s">
        <v>364</v>
      </c>
      <c r="CL10" s="10" t="s">
        <v>365</v>
      </c>
      <c r="CM10" s="10" t="s">
        <v>366</v>
      </c>
      <c r="CN10" s="10" t="s">
        <v>367</v>
      </c>
      <c r="CO10" s="10" t="s">
        <v>368</v>
      </c>
      <c r="CP10" s="10" t="s">
        <v>369</v>
      </c>
      <c r="CQ10" s="10" t="s">
        <v>370</v>
      </c>
      <c r="CR10" s="10" t="s">
        <v>371</v>
      </c>
      <c r="CS10" s="10" t="s">
        <v>372</v>
      </c>
      <c r="CT10" s="10" t="s">
        <v>373</v>
      </c>
      <c r="CU10" s="10" t="s">
        <v>374</v>
      </c>
      <c r="CV10" s="10" t="s">
        <v>375</v>
      </c>
      <c r="CW10" s="10" t="s">
        <v>376</v>
      </c>
      <c r="CX10" s="10" t="s">
        <v>377</v>
      </c>
      <c r="CY10" s="10" t="s">
        <v>378</v>
      </c>
      <c r="CZ10" s="10" t="s">
        <v>379</v>
      </c>
      <c r="DA10" s="10" t="s">
        <v>380</v>
      </c>
      <c r="DB10" s="10" t="s">
        <v>381</v>
      </c>
    </row>
    <row r="11" spans="1:106" s="15" customFormat="1">
      <c r="A11" s="118" t="s">
        <v>2</v>
      </c>
      <c r="B11" s="119">
        <v>428958</v>
      </c>
      <c r="C11" s="119">
        <v>143180</v>
      </c>
      <c r="D11" s="119">
        <v>572138</v>
      </c>
      <c r="E11" s="17">
        <v>0.749745690724965</v>
      </c>
      <c r="F11" s="17">
        <v>0.25025430927503506</v>
      </c>
      <c r="G11" s="119">
        <v>1565327</v>
      </c>
      <c r="H11" s="119">
        <v>1054241</v>
      </c>
      <c r="I11" s="119">
        <v>2619568</v>
      </c>
      <c r="J11" s="17">
        <v>0.59755158102404671</v>
      </c>
      <c r="K11" s="17">
        <v>0.40244841897595329</v>
      </c>
      <c r="L11" s="119">
        <v>113169</v>
      </c>
      <c r="M11" s="119">
        <v>959860</v>
      </c>
      <c r="N11" s="119">
        <v>1073029</v>
      </c>
      <c r="O11" s="17">
        <v>0.10546686063470792</v>
      </c>
      <c r="P11" s="17">
        <v>0.89453313936529211</v>
      </c>
      <c r="Q11" s="119">
        <v>6</v>
      </c>
      <c r="R11" s="119">
        <v>4</v>
      </c>
      <c r="S11" s="119">
        <v>10</v>
      </c>
      <c r="T11" s="17">
        <v>0.6</v>
      </c>
      <c r="U11" s="17">
        <v>0.4</v>
      </c>
      <c r="V11" s="119">
        <v>50492</v>
      </c>
      <c r="W11" s="119">
        <v>3883</v>
      </c>
      <c r="X11" s="119">
        <v>54375</v>
      </c>
      <c r="Y11" s="17">
        <v>0.92858850574712648</v>
      </c>
      <c r="Z11" s="17">
        <v>7.1411494252873561E-2</v>
      </c>
      <c r="AA11" s="119">
        <v>4087</v>
      </c>
      <c r="AB11" s="119">
        <v>1316</v>
      </c>
      <c r="AC11" s="119">
        <v>5403</v>
      </c>
      <c r="AD11" s="17">
        <v>0.75643161206736997</v>
      </c>
      <c r="AE11" s="17">
        <v>0.24356838793263003</v>
      </c>
      <c r="AF11" s="119">
        <v>35</v>
      </c>
      <c r="AG11" s="119">
        <v>15</v>
      </c>
      <c r="AH11" s="119">
        <v>50</v>
      </c>
      <c r="AI11" s="17">
        <v>0.7</v>
      </c>
      <c r="AJ11" s="17">
        <v>0.3</v>
      </c>
      <c r="AK11" s="119">
        <v>0</v>
      </c>
      <c r="AL11" s="119">
        <v>0</v>
      </c>
      <c r="AM11" s="119">
        <v>0</v>
      </c>
      <c r="AN11" s="17">
        <v>0</v>
      </c>
      <c r="AO11" s="17">
        <v>0</v>
      </c>
      <c r="AP11" s="119">
        <v>3984</v>
      </c>
      <c r="AQ11" s="119">
        <v>1130</v>
      </c>
      <c r="AR11" s="119">
        <v>5114</v>
      </c>
      <c r="AS11" s="17">
        <v>0.77903793508017205</v>
      </c>
      <c r="AT11" s="17">
        <v>0.22096206491982792</v>
      </c>
      <c r="AU11" s="119">
        <v>2568115</v>
      </c>
      <c r="AV11" s="119">
        <v>870856</v>
      </c>
      <c r="AW11" s="119">
        <v>3438971</v>
      </c>
      <c r="AX11" s="17">
        <v>0.74676843741921639</v>
      </c>
      <c r="AY11" s="17">
        <v>0.25323156258078361</v>
      </c>
      <c r="AZ11" s="119">
        <v>0</v>
      </c>
      <c r="BA11" s="119">
        <v>0</v>
      </c>
      <c r="BB11" s="119">
        <v>0</v>
      </c>
      <c r="BC11" s="17">
        <v>0</v>
      </c>
      <c r="BD11" s="17">
        <v>0</v>
      </c>
      <c r="BE11" s="119">
        <v>434169</v>
      </c>
      <c r="BF11" s="119">
        <v>298553</v>
      </c>
      <c r="BG11" s="119">
        <v>732722</v>
      </c>
      <c r="BH11" s="17">
        <v>0.59254260142318638</v>
      </c>
      <c r="BI11" s="17">
        <v>0.40745739857681357</v>
      </c>
      <c r="BJ11" s="119">
        <v>0</v>
      </c>
      <c r="BK11" s="119">
        <v>0</v>
      </c>
      <c r="BL11" s="119">
        <v>0</v>
      </c>
      <c r="BM11" s="17">
        <v>0</v>
      </c>
      <c r="BN11" s="17">
        <v>0</v>
      </c>
      <c r="BO11" s="119">
        <v>291204</v>
      </c>
      <c r="BP11" s="119">
        <v>53997</v>
      </c>
      <c r="BQ11" s="119">
        <v>345201</v>
      </c>
      <c r="BR11" s="17">
        <v>0.84357808928711098</v>
      </c>
      <c r="BS11" s="17">
        <v>0.15642191071288902</v>
      </c>
      <c r="BT11" s="119">
        <v>39626</v>
      </c>
      <c r="BU11" s="119">
        <v>8976</v>
      </c>
      <c r="BV11" s="119">
        <v>48602</v>
      </c>
      <c r="BW11" s="17">
        <v>0.81531624212995346</v>
      </c>
      <c r="BX11" s="17">
        <v>0.18468375787004651</v>
      </c>
      <c r="BY11" s="119">
        <v>2522</v>
      </c>
      <c r="BZ11" s="119">
        <v>599</v>
      </c>
      <c r="CA11" s="119">
        <v>3121</v>
      </c>
      <c r="CB11" s="17">
        <v>0.80807433514899074</v>
      </c>
      <c r="CC11" s="17">
        <v>0.19192566485100929</v>
      </c>
      <c r="CD11" s="119">
        <v>121</v>
      </c>
      <c r="CE11" s="119">
        <v>22</v>
      </c>
      <c r="CF11" s="119">
        <v>143</v>
      </c>
      <c r="CG11" s="17">
        <v>0.84615384615384615</v>
      </c>
      <c r="CH11" s="17">
        <v>0.15384615384615385</v>
      </c>
      <c r="CI11" s="119">
        <v>1761</v>
      </c>
      <c r="CJ11" s="119">
        <v>1206</v>
      </c>
      <c r="CK11" s="119">
        <v>2967</v>
      </c>
      <c r="CL11" s="17">
        <v>0.59352881698685545</v>
      </c>
      <c r="CM11" s="17">
        <v>0.40647118301314461</v>
      </c>
      <c r="CN11" s="119">
        <v>10313</v>
      </c>
      <c r="CO11" s="119">
        <v>13644</v>
      </c>
      <c r="CP11" s="119">
        <v>23957</v>
      </c>
      <c r="CQ11" s="17">
        <v>0.43047960929999585</v>
      </c>
      <c r="CR11" s="17">
        <v>0.56952039070000415</v>
      </c>
      <c r="CS11" s="119">
        <v>26</v>
      </c>
      <c r="CT11" s="119">
        <v>6</v>
      </c>
      <c r="CU11" s="119">
        <v>32</v>
      </c>
      <c r="CV11" s="17">
        <v>0.8125</v>
      </c>
      <c r="CW11" s="17">
        <v>0.1875</v>
      </c>
      <c r="CX11" s="119">
        <v>0</v>
      </c>
      <c r="CY11" s="119">
        <v>0</v>
      </c>
      <c r="CZ11" s="119">
        <v>0</v>
      </c>
      <c r="DA11" s="17">
        <v>0</v>
      </c>
      <c r="DB11" s="17">
        <v>0</v>
      </c>
    </row>
    <row r="12" spans="1:106">
      <c r="A12" s="33" t="s">
        <v>4</v>
      </c>
      <c r="B12" s="120">
        <v>26537</v>
      </c>
      <c r="C12" s="120">
        <v>5247</v>
      </c>
      <c r="D12" s="120">
        <v>31784</v>
      </c>
      <c r="E12" s="17">
        <v>0.83491693934054867</v>
      </c>
      <c r="F12" s="17">
        <v>0.1650830606594513</v>
      </c>
      <c r="G12" s="120">
        <v>40211</v>
      </c>
      <c r="H12" s="120">
        <v>24360</v>
      </c>
      <c r="I12" s="120">
        <v>64571</v>
      </c>
      <c r="J12" s="17">
        <v>0.62274085889950592</v>
      </c>
      <c r="K12" s="17">
        <v>0.37725914110049402</v>
      </c>
      <c r="L12" s="120">
        <v>7197</v>
      </c>
      <c r="M12" s="120">
        <v>24330</v>
      </c>
      <c r="N12" s="120">
        <v>31527</v>
      </c>
      <c r="O12" s="17">
        <v>0.22828052145779809</v>
      </c>
      <c r="P12" s="17">
        <v>0.77171947854220191</v>
      </c>
      <c r="Q12" s="120">
        <v>0</v>
      </c>
      <c r="R12" s="120">
        <v>0</v>
      </c>
      <c r="S12" s="120">
        <v>0</v>
      </c>
      <c r="T12" s="17">
        <v>0</v>
      </c>
      <c r="U12" s="17">
        <v>0</v>
      </c>
      <c r="V12" s="120">
        <v>1325</v>
      </c>
      <c r="W12" s="120">
        <v>82</v>
      </c>
      <c r="X12" s="120">
        <v>1407</v>
      </c>
      <c r="Y12" s="17">
        <v>0.94171997157071785</v>
      </c>
      <c r="Z12" s="17">
        <v>5.8280028429282163E-2</v>
      </c>
      <c r="AA12" s="120">
        <v>114</v>
      </c>
      <c r="AB12" s="120">
        <v>24</v>
      </c>
      <c r="AC12" s="120">
        <v>138</v>
      </c>
      <c r="AD12" s="17">
        <v>0.82608695652173914</v>
      </c>
      <c r="AE12" s="17">
        <v>0.17391304347826086</v>
      </c>
      <c r="AF12" s="120">
        <v>2</v>
      </c>
      <c r="AG12" s="120">
        <v>0</v>
      </c>
      <c r="AH12" s="120">
        <v>2</v>
      </c>
      <c r="AI12" s="17">
        <v>1</v>
      </c>
      <c r="AJ12" s="17">
        <v>0</v>
      </c>
      <c r="AK12" s="120">
        <v>0</v>
      </c>
      <c r="AL12" s="120">
        <v>0</v>
      </c>
      <c r="AM12" s="120">
        <v>0</v>
      </c>
      <c r="AN12" s="17">
        <v>0</v>
      </c>
      <c r="AO12" s="17">
        <v>0</v>
      </c>
      <c r="AP12" s="120">
        <v>955</v>
      </c>
      <c r="AQ12" s="120">
        <v>267</v>
      </c>
      <c r="AR12" s="120">
        <v>1222</v>
      </c>
      <c r="AS12" s="17">
        <v>0.78150572831423892</v>
      </c>
      <c r="AT12" s="17">
        <v>0.21849427168576105</v>
      </c>
      <c r="AU12" s="120">
        <v>89861</v>
      </c>
      <c r="AV12" s="120">
        <v>23942</v>
      </c>
      <c r="AW12" s="120">
        <v>113803</v>
      </c>
      <c r="AX12" s="17">
        <v>0.7896189028408741</v>
      </c>
      <c r="AY12" s="17">
        <v>0.21038109715912587</v>
      </c>
      <c r="AZ12" s="120">
        <v>0</v>
      </c>
      <c r="BA12" s="120">
        <v>0</v>
      </c>
      <c r="BB12" s="120">
        <v>0</v>
      </c>
      <c r="BC12" s="17">
        <v>0</v>
      </c>
      <c r="BD12" s="17">
        <v>0</v>
      </c>
      <c r="BE12" s="120">
        <v>13780</v>
      </c>
      <c r="BF12" s="120">
        <v>6756</v>
      </c>
      <c r="BG12" s="120">
        <v>20536</v>
      </c>
      <c r="BH12" s="17">
        <v>0.67101675107128944</v>
      </c>
      <c r="BI12" s="17">
        <v>0.32898324892871056</v>
      </c>
      <c r="BJ12" s="120">
        <v>0</v>
      </c>
      <c r="BK12" s="120">
        <v>0</v>
      </c>
      <c r="BL12" s="120">
        <v>0</v>
      </c>
      <c r="BM12" s="17">
        <v>0</v>
      </c>
      <c r="BN12" s="17">
        <v>0</v>
      </c>
      <c r="BO12" s="120">
        <v>7363</v>
      </c>
      <c r="BP12" s="120">
        <v>1721</v>
      </c>
      <c r="BQ12" s="120">
        <v>9084</v>
      </c>
      <c r="BR12" s="17">
        <v>0.81054601497137824</v>
      </c>
      <c r="BS12" s="17">
        <v>0.18945398502862176</v>
      </c>
      <c r="BT12" s="120">
        <v>7376</v>
      </c>
      <c r="BU12" s="120">
        <v>951</v>
      </c>
      <c r="BV12" s="120">
        <v>8327</v>
      </c>
      <c r="BW12" s="17">
        <v>0.88579320283415397</v>
      </c>
      <c r="BX12" s="17">
        <v>0.11420679716584604</v>
      </c>
      <c r="BY12" s="120">
        <v>27</v>
      </c>
      <c r="BZ12" s="120">
        <v>6</v>
      </c>
      <c r="CA12" s="120">
        <v>33</v>
      </c>
      <c r="CB12" s="17">
        <v>0.81818181818181823</v>
      </c>
      <c r="CC12" s="17">
        <v>0.18181818181818182</v>
      </c>
      <c r="CD12" s="120">
        <v>27</v>
      </c>
      <c r="CE12" s="120">
        <v>1</v>
      </c>
      <c r="CF12" s="120">
        <v>28</v>
      </c>
      <c r="CG12" s="17">
        <v>0.96430000000000005</v>
      </c>
      <c r="CH12" s="17">
        <v>3.5700000000000003E-2</v>
      </c>
      <c r="CI12" s="120">
        <v>145</v>
      </c>
      <c r="CJ12" s="120">
        <v>57</v>
      </c>
      <c r="CK12" s="120">
        <v>202</v>
      </c>
      <c r="CL12" s="17">
        <v>0.71782178217821779</v>
      </c>
      <c r="CM12" s="17">
        <v>0.28217821782178215</v>
      </c>
      <c r="CN12" s="120">
        <v>168</v>
      </c>
      <c r="CO12" s="120">
        <v>328</v>
      </c>
      <c r="CP12" s="120">
        <v>496</v>
      </c>
      <c r="CQ12" s="17">
        <v>0.33870967741935482</v>
      </c>
      <c r="CR12" s="17">
        <v>0.66129032258064513</v>
      </c>
      <c r="CS12" s="120">
        <v>1</v>
      </c>
      <c r="CT12" s="120">
        <v>0</v>
      </c>
      <c r="CU12" s="120">
        <v>1</v>
      </c>
      <c r="CV12" s="17">
        <v>1</v>
      </c>
      <c r="CW12" s="17">
        <v>0</v>
      </c>
      <c r="CX12" s="120">
        <v>0</v>
      </c>
      <c r="CY12" s="120">
        <v>0</v>
      </c>
      <c r="CZ12" s="120">
        <v>0</v>
      </c>
      <c r="DA12" s="17">
        <v>0</v>
      </c>
      <c r="DB12" s="17">
        <v>0</v>
      </c>
    </row>
    <row r="13" spans="1:106">
      <c r="A13" s="33" t="s">
        <v>5</v>
      </c>
      <c r="B13" s="120">
        <v>6</v>
      </c>
      <c r="C13" s="120">
        <v>8</v>
      </c>
      <c r="D13" s="120">
        <v>14</v>
      </c>
      <c r="E13" s="17">
        <v>0.42857142857142855</v>
      </c>
      <c r="F13" s="17">
        <v>0.5714285714285714</v>
      </c>
      <c r="G13" s="120">
        <v>26</v>
      </c>
      <c r="H13" s="120">
        <v>53</v>
      </c>
      <c r="I13" s="120">
        <v>79</v>
      </c>
      <c r="J13" s="17">
        <v>0.32911392405063289</v>
      </c>
      <c r="K13" s="17">
        <v>0.67088607594936711</v>
      </c>
      <c r="L13" s="120">
        <v>0</v>
      </c>
      <c r="M13" s="120">
        <v>2</v>
      </c>
      <c r="N13" s="120">
        <v>2</v>
      </c>
      <c r="O13" s="17">
        <v>0</v>
      </c>
      <c r="P13" s="17">
        <v>1</v>
      </c>
      <c r="Q13" s="120">
        <v>0</v>
      </c>
      <c r="R13" s="120">
        <v>0</v>
      </c>
      <c r="S13" s="120">
        <v>0</v>
      </c>
      <c r="T13" s="17">
        <v>0</v>
      </c>
      <c r="U13" s="17">
        <v>0</v>
      </c>
      <c r="V13" s="120">
        <v>1</v>
      </c>
      <c r="W13" s="120">
        <v>0</v>
      </c>
      <c r="X13" s="120">
        <v>1</v>
      </c>
      <c r="Y13" s="17">
        <v>1</v>
      </c>
      <c r="Z13" s="17">
        <v>0</v>
      </c>
      <c r="AA13" s="120">
        <v>0</v>
      </c>
      <c r="AB13" s="120">
        <v>0</v>
      </c>
      <c r="AC13" s="120">
        <v>0</v>
      </c>
      <c r="AD13" s="17">
        <v>0</v>
      </c>
      <c r="AE13" s="17">
        <v>0</v>
      </c>
      <c r="AF13" s="120">
        <v>0</v>
      </c>
      <c r="AG13" s="120">
        <v>0</v>
      </c>
      <c r="AH13" s="120">
        <v>0</v>
      </c>
      <c r="AI13" s="17">
        <v>0</v>
      </c>
      <c r="AJ13" s="17">
        <v>0</v>
      </c>
      <c r="AK13" s="120">
        <v>0</v>
      </c>
      <c r="AL13" s="120">
        <v>0</v>
      </c>
      <c r="AM13" s="120">
        <v>0</v>
      </c>
      <c r="AN13" s="17">
        <v>0</v>
      </c>
      <c r="AO13" s="17">
        <v>0</v>
      </c>
      <c r="AP13" s="120">
        <v>0</v>
      </c>
      <c r="AQ13" s="120">
        <v>0</v>
      </c>
      <c r="AR13" s="120">
        <v>0</v>
      </c>
      <c r="AS13" s="17">
        <v>0</v>
      </c>
      <c r="AT13" s="17">
        <v>0</v>
      </c>
      <c r="AU13" s="120">
        <v>48</v>
      </c>
      <c r="AV13" s="120">
        <v>44</v>
      </c>
      <c r="AW13" s="120">
        <v>92</v>
      </c>
      <c r="AX13" s="17">
        <v>0.52173913043478259</v>
      </c>
      <c r="AY13" s="17">
        <v>0.47826086956521741</v>
      </c>
      <c r="AZ13" s="120">
        <v>0</v>
      </c>
      <c r="BA13" s="120">
        <v>0</v>
      </c>
      <c r="BB13" s="120">
        <v>0</v>
      </c>
      <c r="BC13" s="17">
        <v>0</v>
      </c>
      <c r="BD13" s="17">
        <v>0</v>
      </c>
      <c r="BE13" s="120">
        <v>3</v>
      </c>
      <c r="BF13" s="120">
        <v>17</v>
      </c>
      <c r="BG13" s="120">
        <v>20</v>
      </c>
      <c r="BH13" s="17">
        <v>0.15</v>
      </c>
      <c r="BI13" s="17">
        <v>0.85</v>
      </c>
      <c r="BJ13" s="120">
        <v>0</v>
      </c>
      <c r="BK13" s="120">
        <v>0</v>
      </c>
      <c r="BL13" s="120">
        <v>0</v>
      </c>
      <c r="BM13" s="17">
        <v>0</v>
      </c>
      <c r="BN13" s="17">
        <v>0</v>
      </c>
      <c r="BO13" s="120">
        <v>5</v>
      </c>
      <c r="BP13" s="120">
        <v>0</v>
      </c>
      <c r="BQ13" s="120">
        <v>5</v>
      </c>
      <c r="BR13" s="17">
        <v>1</v>
      </c>
      <c r="BS13" s="17">
        <v>0</v>
      </c>
      <c r="BT13" s="120">
        <v>0</v>
      </c>
      <c r="BU13" s="120">
        <v>0</v>
      </c>
      <c r="BV13" s="120">
        <v>0</v>
      </c>
      <c r="BW13" s="17">
        <v>0</v>
      </c>
      <c r="BX13" s="17">
        <v>0</v>
      </c>
      <c r="BY13" s="120">
        <v>0</v>
      </c>
      <c r="BZ13" s="120">
        <v>0</v>
      </c>
      <c r="CA13" s="120">
        <v>0</v>
      </c>
      <c r="CB13" s="17">
        <v>0</v>
      </c>
      <c r="CC13" s="17">
        <v>0</v>
      </c>
      <c r="CD13" s="120">
        <v>0</v>
      </c>
      <c r="CE13" s="120">
        <v>0</v>
      </c>
      <c r="CF13" s="120">
        <v>0</v>
      </c>
      <c r="CG13" s="17">
        <v>0</v>
      </c>
      <c r="CH13" s="17">
        <v>0</v>
      </c>
      <c r="CI13" s="120">
        <v>0</v>
      </c>
      <c r="CJ13" s="120">
        <v>0</v>
      </c>
      <c r="CK13" s="120">
        <v>0</v>
      </c>
      <c r="CL13" s="17">
        <v>0</v>
      </c>
      <c r="CM13" s="17">
        <v>0</v>
      </c>
      <c r="CN13" s="120">
        <v>0</v>
      </c>
      <c r="CO13" s="120">
        <v>0</v>
      </c>
      <c r="CP13" s="120">
        <v>0</v>
      </c>
      <c r="CQ13" s="17">
        <v>0</v>
      </c>
      <c r="CR13" s="17">
        <v>0</v>
      </c>
      <c r="CS13" s="120">
        <v>0</v>
      </c>
      <c r="CT13" s="120">
        <v>0</v>
      </c>
      <c r="CU13" s="120">
        <v>0</v>
      </c>
      <c r="CV13" s="17">
        <v>0</v>
      </c>
      <c r="CW13" s="17">
        <v>0</v>
      </c>
      <c r="CX13" s="120">
        <v>0</v>
      </c>
      <c r="CY13" s="120">
        <v>0</v>
      </c>
      <c r="CZ13" s="120">
        <v>0</v>
      </c>
      <c r="DA13" s="17">
        <v>0</v>
      </c>
      <c r="DB13" s="17">
        <v>0</v>
      </c>
    </row>
    <row r="14" spans="1:106">
      <c r="A14" s="33" t="s">
        <v>6</v>
      </c>
      <c r="B14" s="120">
        <v>168</v>
      </c>
      <c r="C14" s="120">
        <v>139</v>
      </c>
      <c r="D14" s="120">
        <v>307</v>
      </c>
      <c r="E14" s="17">
        <v>0.54723127035830621</v>
      </c>
      <c r="F14" s="17">
        <v>0.45276872964169379</v>
      </c>
      <c r="G14" s="120">
        <v>1010</v>
      </c>
      <c r="H14" s="120">
        <v>790</v>
      </c>
      <c r="I14" s="120">
        <v>1800</v>
      </c>
      <c r="J14" s="17">
        <v>0.56111111111111112</v>
      </c>
      <c r="K14" s="17">
        <v>0.43888888888888888</v>
      </c>
      <c r="L14" s="120">
        <v>68</v>
      </c>
      <c r="M14" s="120">
        <v>432</v>
      </c>
      <c r="N14" s="120">
        <v>500</v>
      </c>
      <c r="O14" s="17">
        <v>0.13600000000000001</v>
      </c>
      <c r="P14" s="17">
        <v>0.86399999999999999</v>
      </c>
      <c r="Q14" s="120">
        <v>0</v>
      </c>
      <c r="R14" s="120">
        <v>0</v>
      </c>
      <c r="S14" s="120">
        <v>0</v>
      </c>
      <c r="T14" s="17">
        <v>0</v>
      </c>
      <c r="U14" s="17">
        <v>0</v>
      </c>
      <c r="V14" s="120">
        <v>2</v>
      </c>
      <c r="W14" s="120">
        <v>0</v>
      </c>
      <c r="X14" s="120">
        <v>2</v>
      </c>
      <c r="Y14" s="17">
        <v>1</v>
      </c>
      <c r="Z14" s="17">
        <v>0</v>
      </c>
      <c r="AA14" s="120">
        <v>1</v>
      </c>
      <c r="AB14" s="120">
        <v>0</v>
      </c>
      <c r="AC14" s="120">
        <v>1</v>
      </c>
      <c r="AD14" s="17">
        <v>1</v>
      </c>
      <c r="AE14" s="17">
        <v>0</v>
      </c>
      <c r="AF14" s="120">
        <v>0</v>
      </c>
      <c r="AG14" s="120">
        <v>0</v>
      </c>
      <c r="AH14" s="120">
        <v>0</v>
      </c>
      <c r="AI14" s="17">
        <v>0</v>
      </c>
      <c r="AJ14" s="17">
        <v>0</v>
      </c>
      <c r="AK14" s="120">
        <v>0</v>
      </c>
      <c r="AL14" s="120">
        <v>0</v>
      </c>
      <c r="AM14" s="120">
        <v>0</v>
      </c>
      <c r="AN14" s="17">
        <v>0</v>
      </c>
      <c r="AO14" s="17">
        <v>0</v>
      </c>
      <c r="AP14" s="120">
        <v>0</v>
      </c>
      <c r="AQ14" s="120">
        <v>0</v>
      </c>
      <c r="AR14" s="120">
        <v>0</v>
      </c>
      <c r="AS14" s="17">
        <v>0</v>
      </c>
      <c r="AT14" s="17">
        <v>0</v>
      </c>
      <c r="AU14" s="120">
        <v>1617</v>
      </c>
      <c r="AV14" s="120">
        <v>823</v>
      </c>
      <c r="AW14" s="120">
        <v>2440</v>
      </c>
      <c r="AX14" s="17">
        <v>0.66270491803278686</v>
      </c>
      <c r="AY14" s="17">
        <v>0.33729508196721314</v>
      </c>
      <c r="AZ14" s="120">
        <v>0</v>
      </c>
      <c r="BA14" s="120">
        <v>0</v>
      </c>
      <c r="BB14" s="120">
        <v>0</v>
      </c>
      <c r="BC14" s="17">
        <v>0</v>
      </c>
      <c r="BD14" s="17">
        <v>0</v>
      </c>
      <c r="BE14" s="120">
        <v>275</v>
      </c>
      <c r="BF14" s="120">
        <v>214</v>
      </c>
      <c r="BG14" s="120">
        <v>489</v>
      </c>
      <c r="BH14" s="17">
        <v>0.56237218813905931</v>
      </c>
      <c r="BI14" s="17">
        <v>0.43762781186094069</v>
      </c>
      <c r="BJ14" s="120">
        <v>0</v>
      </c>
      <c r="BK14" s="120">
        <v>0</v>
      </c>
      <c r="BL14" s="120">
        <v>0</v>
      </c>
      <c r="BM14" s="17">
        <v>0</v>
      </c>
      <c r="BN14" s="17">
        <v>0</v>
      </c>
      <c r="BO14" s="120">
        <v>181</v>
      </c>
      <c r="BP14" s="120">
        <v>20</v>
      </c>
      <c r="BQ14" s="120">
        <v>201</v>
      </c>
      <c r="BR14" s="17">
        <v>0.90049751243781095</v>
      </c>
      <c r="BS14" s="17">
        <v>9.950248756218906E-2</v>
      </c>
      <c r="BT14" s="120">
        <v>0</v>
      </c>
      <c r="BU14" s="120">
        <v>0</v>
      </c>
      <c r="BV14" s="120">
        <v>0</v>
      </c>
      <c r="BW14" s="17">
        <v>0</v>
      </c>
      <c r="BX14" s="17">
        <v>0</v>
      </c>
      <c r="BY14" s="120">
        <v>0</v>
      </c>
      <c r="BZ14" s="120">
        <v>0</v>
      </c>
      <c r="CA14" s="120">
        <v>0</v>
      </c>
      <c r="CB14" s="17">
        <v>0</v>
      </c>
      <c r="CC14" s="17">
        <v>0</v>
      </c>
      <c r="CD14" s="120">
        <v>0</v>
      </c>
      <c r="CE14" s="120">
        <v>0</v>
      </c>
      <c r="CF14" s="120">
        <v>0</v>
      </c>
      <c r="CG14" s="17">
        <v>0</v>
      </c>
      <c r="CH14" s="17">
        <v>0</v>
      </c>
      <c r="CI14" s="120">
        <v>0</v>
      </c>
      <c r="CJ14" s="120">
        <v>0</v>
      </c>
      <c r="CK14" s="120">
        <v>0</v>
      </c>
      <c r="CL14" s="17">
        <v>0</v>
      </c>
      <c r="CM14" s="17">
        <v>0</v>
      </c>
      <c r="CN14" s="120">
        <v>0</v>
      </c>
      <c r="CO14" s="120">
        <v>0</v>
      </c>
      <c r="CP14" s="120">
        <v>0</v>
      </c>
      <c r="CQ14" s="17">
        <v>0</v>
      </c>
      <c r="CR14" s="17">
        <v>0</v>
      </c>
      <c r="CS14" s="120">
        <v>0</v>
      </c>
      <c r="CT14" s="120">
        <v>0</v>
      </c>
      <c r="CU14" s="120">
        <v>0</v>
      </c>
      <c r="CV14" s="17">
        <v>0</v>
      </c>
      <c r="CW14" s="17">
        <v>0</v>
      </c>
      <c r="CX14" s="120">
        <v>0</v>
      </c>
      <c r="CY14" s="120">
        <v>0</v>
      </c>
      <c r="CZ14" s="120">
        <v>0</v>
      </c>
      <c r="DA14" s="17">
        <v>0</v>
      </c>
      <c r="DB14" s="17">
        <v>0</v>
      </c>
    </row>
    <row r="15" spans="1:106">
      <c r="A15" s="33" t="s">
        <v>7</v>
      </c>
      <c r="B15" s="120">
        <v>1824</v>
      </c>
      <c r="C15" s="120">
        <v>997</v>
      </c>
      <c r="D15" s="120">
        <v>2821</v>
      </c>
      <c r="E15" s="17">
        <v>0.64657922722438854</v>
      </c>
      <c r="F15" s="17">
        <v>0.35342077277561146</v>
      </c>
      <c r="G15" s="120">
        <v>8538</v>
      </c>
      <c r="H15" s="120">
        <v>8060</v>
      </c>
      <c r="I15" s="120">
        <v>16598</v>
      </c>
      <c r="J15" s="17">
        <v>0.51439932521990606</v>
      </c>
      <c r="K15" s="17">
        <v>0.485600674780094</v>
      </c>
      <c r="L15" s="120">
        <v>582</v>
      </c>
      <c r="M15" s="120">
        <v>6063</v>
      </c>
      <c r="N15" s="120">
        <v>6645</v>
      </c>
      <c r="O15" s="17">
        <v>8.7584650112866813E-2</v>
      </c>
      <c r="P15" s="17">
        <v>0.91241534988713313</v>
      </c>
      <c r="Q15" s="120">
        <v>0</v>
      </c>
      <c r="R15" s="120">
        <v>0</v>
      </c>
      <c r="S15" s="120">
        <v>0</v>
      </c>
      <c r="T15" s="17">
        <v>0</v>
      </c>
      <c r="U15" s="17">
        <v>0</v>
      </c>
      <c r="V15" s="120">
        <v>267</v>
      </c>
      <c r="W15" s="120">
        <v>15</v>
      </c>
      <c r="X15" s="120">
        <v>282</v>
      </c>
      <c r="Y15" s="17">
        <v>0.94680851063829785</v>
      </c>
      <c r="Z15" s="17">
        <v>5.3191489361702128E-2</v>
      </c>
      <c r="AA15" s="120">
        <v>30</v>
      </c>
      <c r="AB15" s="120">
        <v>11</v>
      </c>
      <c r="AC15" s="120">
        <v>41</v>
      </c>
      <c r="AD15" s="17">
        <v>0.73170731707317072</v>
      </c>
      <c r="AE15" s="17">
        <v>0.26829268292682928</v>
      </c>
      <c r="AF15" s="120">
        <v>0</v>
      </c>
      <c r="AG15" s="120">
        <v>0</v>
      </c>
      <c r="AH15" s="120">
        <v>0</v>
      </c>
      <c r="AI15" s="17">
        <v>0</v>
      </c>
      <c r="AJ15" s="17">
        <v>0</v>
      </c>
      <c r="AK15" s="120">
        <v>0</v>
      </c>
      <c r="AL15" s="120">
        <v>0</v>
      </c>
      <c r="AM15" s="120">
        <v>0</v>
      </c>
      <c r="AN15" s="17">
        <v>0</v>
      </c>
      <c r="AO15" s="17">
        <v>0</v>
      </c>
      <c r="AP15" s="120">
        <v>3</v>
      </c>
      <c r="AQ15" s="120">
        <v>0</v>
      </c>
      <c r="AR15" s="120">
        <v>3</v>
      </c>
      <c r="AS15" s="17">
        <v>1</v>
      </c>
      <c r="AT15" s="17">
        <v>0</v>
      </c>
      <c r="AU15" s="120">
        <v>15481</v>
      </c>
      <c r="AV15" s="120">
        <v>8283</v>
      </c>
      <c r="AW15" s="120">
        <v>23764</v>
      </c>
      <c r="AX15" s="17">
        <v>0.65144756774953716</v>
      </c>
      <c r="AY15" s="17">
        <v>0.3485524322504629</v>
      </c>
      <c r="AZ15" s="120">
        <v>0</v>
      </c>
      <c r="BA15" s="120">
        <v>0</v>
      </c>
      <c r="BB15" s="120">
        <v>0</v>
      </c>
      <c r="BC15" s="17">
        <v>0</v>
      </c>
      <c r="BD15" s="17">
        <v>0</v>
      </c>
      <c r="BE15" s="120">
        <v>2270</v>
      </c>
      <c r="BF15" s="120">
        <v>2022</v>
      </c>
      <c r="BG15" s="120">
        <v>4292</v>
      </c>
      <c r="BH15" s="17">
        <v>0.52889095992544266</v>
      </c>
      <c r="BI15" s="17">
        <v>0.47110904007455734</v>
      </c>
      <c r="BJ15" s="120">
        <v>0</v>
      </c>
      <c r="BK15" s="120">
        <v>0</v>
      </c>
      <c r="BL15" s="120">
        <v>0</v>
      </c>
      <c r="BM15" s="17">
        <v>0</v>
      </c>
      <c r="BN15" s="17">
        <v>0</v>
      </c>
      <c r="BO15" s="120">
        <v>1345</v>
      </c>
      <c r="BP15" s="120">
        <v>164</v>
      </c>
      <c r="BQ15" s="120">
        <v>1509</v>
      </c>
      <c r="BR15" s="17">
        <v>0.89131875414181572</v>
      </c>
      <c r="BS15" s="17">
        <v>0.10868124585818423</v>
      </c>
      <c r="BT15" s="120">
        <v>47</v>
      </c>
      <c r="BU15" s="120">
        <v>1</v>
      </c>
      <c r="BV15" s="120">
        <v>48</v>
      </c>
      <c r="BW15" s="17">
        <v>0.97916666666666663</v>
      </c>
      <c r="BX15" s="17">
        <v>2.0833333333333332E-2</v>
      </c>
      <c r="BY15" s="120">
        <v>2</v>
      </c>
      <c r="BZ15" s="120">
        <v>1</v>
      </c>
      <c r="CA15" s="120">
        <v>3</v>
      </c>
      <c r="CB15" s="17">
        <v>0.66666666666666663</v>
      </c>
      <c r="CC15" s="17">
        <v>0.33333333333333331</v>
      </c>
      <c r="CD15" s="120">
        <v>0</v>
      </c>
      <c r="CE15" s="120">
        <v>0</v>
      </c>
      <c r="CF15" s="120">
        <v>0</v>
      </c>
      <c r="CG15" s="17">
        <v>0</v>
      </c>
      <c r="CH15" s="17">
        <v>0</v>
      </c>
      <c r="CI15" s="120">
        <v>5</v>
      </c>
      <c r="CJ15" s="120">
        <v>0</v>
      </c>
      <c r="CK15" s="120">
        <v>5</v>
      </c>
      <c r="CL15" s="17">
        <v>1</v>
      </c>
      <c r="CM15" s="17">
        <v>0</v>
      </c>
      <c r="CN15" s="120">
        <v>48</v>
      </c>
      <c r="CO15" s="120">
        <v>27</v>
      </c>
      <c r="CP15" s="120">
        <v>75</v>
      </c>
      <c r="CQ15" s="17">
        <v>0.64</v>
      </c>
      <c r="CR15" s="17">
        <v>0.36</v>
      </c>
      <c r="CS15" s="120">
        <v>0</v>
      </c>
      <c r="CT15" s="120">
        <v>0</v>
      </c>
      <c r="CU15" s="120">
        <v>0</v>
      </c>
      <c r="CV15" s="17">
        <v>0</v>
      </c>
      <c r="CW15" s="17">
        <v>0</v>
      </c>
      <c r="CX15" s="120">
        <v>0</v>
      </c>
      <c r="CY15" s="120">
        <v>0</v>
      </c>
      <c r="CZ15" s="120">
        <v>0</v>
      </c>
      <c r="DA15" s="17">
        <v>0</v>
      </c>
      <c r="DB15" s="17">
        <v>0</v>
      </c>
    </row>
    <row r="16" spans="1:106">
      <c r="A16" s="33" t="s">
        <v>8</v>
      </c>
      <c r="B16" s="120">
        <v>218</v>
      </c>
      <c r="C16" s="120">
        <v>241</v>
      </c>
      <c r="D16" s="120">
        <v>459</v>
      </c>
      <c r="E16" s="17">
        <v>0.47494553376906318</v>
      </c>
      <c r="F16" s="17">
        <v>0.52505446623093677</v>
      </c>
      <c r="G16" s="120">
        <v>1407</v>
      </c>
      <c r="H16" s="120">
        <v>1100</v>
      </c>
      <c r="I16" s="120">
        <v>2507</v>
      </c>
      <c r="J16" s="17">
        <v>0.56122856003191068</v>
      </c>
      <c r="K16" s="17">
        <v>0.43877143996808937</v>
      </c>
      <c r="L16" s="120">
        <v>110</v>
      </c>
      <c r="M16" s="120">
        <v>730</v>
      </c>
      <c r="N16" s="120">
        <v>840</v>
      </c>
      <c r="O16" s="17">
        <v>0.13095238095238096</v>
      </c>
      <c r="P16" s="17">
        <v>0.86904761904761907</v>
      </c>
      <c r="Q16" s="120">
        <v>0</v>
      </c>
      <c r="R16" s="120">
        <v>0</v>
      </c>
      <c r="S16" s="120">
        <v>0</v>
      </c>
      <c r="T16" s="17">
        <v>0</v>
      </c>
      <c r="U16" s="17">
        <v>0</v>
      </c>
      <c r="V16" s="120">
        <v>20</v>
      </c>
      <c r="W16" s="120">
        <v>3</v>
      </c>
      <c r="X16" s="120">
        <v>23</v>
      </c>
      <c r="Y16" s="17">
        <v>0.86956521739130432</v>
      </c>
      <c r="Z16" s="17">
        <v>0.13043478260869565</v>
      </c>
      <c r="AA16" s="120">
        <v>3</v>
      </c>
      <c r="AB16" s="120">
        <v>2</v>
      </c>
      <c r="AC16" s="120">
        <v>5</v>
      </c>
      <c r="AD16" s="17">
        <v>0.6</v>
      </c>
      <c r="AE16" s="17">
        <v>0.4</v>
      </c>
      <c r="AF16" s="120">
        <v>0</v>
      </c>
      <c r="AG16" s="120">
        <v>0</v>
      </c>
      <c r="AH16" s="120">
        <v>0</v>
      </c>
      <c r="AI16" s="17">
        <v>0</v>
      </c>
      <c r="AJ16" s="17">
        <v>0</v>
      </c>
      <c r="AK16" s="120">
        <v>0</v>
      </c>
      <c r="AL16" s="120">
        <v>0</v>
      </c>
      <c r="AM16" s="120">
        <v>0</v>
      </c>
      <c r="AN16" s="17">
        <v>0</v>
      </c>
      <c r="AO16" s="17">
        <v>0</v>
      </c>
      <c r="AP16" s="120">
        <v>0</v>
      </c>
      <c r="AQ16" s="120">
        <v>0</v>
      </c>
      <c r="AR16" s="120">
        <v>0</v>
      </c>
      <c r="AS16" s="17">
        <v>0</v>
      </c>
      <c r="AT16" s="17">
        <v>0</v>
      </c>
      <c r="AU16" s="120">
        <v>2252</v>
      </c>
      <c r="AV16" s="120">
        <v>1503</v>
      </c>
      <c r="AW16" s="120">
        <v>3755</v>
      </c>
      <c r="AX16" s="17">
        <v>0.59973368841544605</v>
      </c>
      <c r="AY16" s="17">
        <v>0.40026631158455395</v>
      </c>
      <c r="AZ16" s="120">
        <v>0</v>
      </c>
      <c r="BA16" s="120">
        <v>0</v>
      </c>
      <c r="BB16" s="120">
        <v>0</v>
      </c>
      <c r="BC16" s="17">
        <v>0</v>
      </c>
      <c r="BD16" s="17">
        <v>0</v>
      </c>
      <c r="BE16" s="120">
        <v>347</v>
      </c>
      <c r="BF16" s="120">
        <v>262</v>
      </c>
      <c r="BG16" s="120">
        <v>609</v>
      </c>
      <c r="BH16" s="17">
        <v>0.56978653530377665</v>
      </c>
      <c r="BI16" s="17">
        <v>0.43021346469622329</v>
      </c>
      <c r="BJ16" s="120">
        <v>0</v>
      </c>
      <c r="BK16" s="120">
        <v>0</v>
      </c>
      <c r="BL16" s="120">
        <v>0</v>
      </c>
      <c r="BM16" s="17">
        <v>0</v>
      </c>
      <c r="BN16" s="17">
        <v>0</v>
      </c>
      <c r="BO16" s="120">
        <v>268</v>
      </c>
      <c r="BP16" s="120">
        <v>35</v>
      </c>
      <c r="BQ16" s="120">
        <v>303</v>
      </c>
      <c r="BR16" s="17">
        <v>0.88448844884488453</v>
      </c>
      <c r="BS16" s="17">
        <v>0.11551155115511551</v>
      </c>
      <c r="BT16" s="120">
        <v>0</v>
      </c>
      <c r="BU16" s="120">
        <v>0</v>
      </c>
      <c r="BV16" s="120">
        <v>0</v>
      </c>
      <c r="BW16" s="17">
        <v>0</v>
      </c>
      <c r="BX16" s="17">
        <v>0</v>
      </c>
      <c r="BY16" s="120">
        <v>0</v>
      </c>
      <c r="BZ16" s="120">
        <v>0</v>
      </c>
      <c r="CA16" s="120">
        <v>0</v>
      </c>
      <c r="CB16" s="17">
        <v>0</v>
      </c>
      <c r="CC16" s="17">
        <v>0</v>
      </c>
      <c r="CD16" s="120">
        <v>0</v>
      </c>
      <c r="CE16" s="120">
        <v>0</v>
      </c>
      <c r="CF16" s="120">
        <v>0</v>
      </c>
      <c r="CG16" s="17">
        <v>0</v>
      </c>
      <c r="CH16" s="17">
        <v>0</v>
      </c>
      <c r="CI16" s="120">
        <v>0</v>
      </c>
      <c r="CJ16" s="120">
        <v>0</v>
      </c>
      <c r="CK16" s="120">
        <v>0</v>
      </c>
      <c r="CL16" s="17">
        <v>0</v>
      </c>
      <c r="CM16" s="17">
        <v>0</v>
      </c>
      <c r="CN16" s="120">
        <v>1</v>
      </c>
      <c r="CO16" s="120">
        <v>30</v>
      </c>
      <c r="CP16" s="120">
        <v>31</v>
      </c>
      <c r="CQ16" s="17">
        <v>3.2258064516129031E-2</v>
      </c>
      <c r="CR16" s="17">
        <v>0.967741935483871</v>
      </c>
      <c r="CS16" s="120">
        <v>0</v>
      </c>
      <c r="CT16" s="120">
        <v>0</v>
      </c>
      <c r="CU16" s="120">
        <v>0</v>
      </c>
      <c r="CV16" s="17">
        <v>0</v>
      </c>
      <c r="CW16" s="17">
        <v>0</v>
      </c>
      <c r="CX16" s="120">
        <v>0</v>
      </c>
      <c r="CY16" s="120">
        <v>0</v>
      </c>
      <c r="CZ16" s="120">
        <v>0</v>
      </c>
      <c r="DA16" s="17">
        <v>0</v>
      </c>
      <c r="DB16" s="17">
        <v>0</v>
      </c>
    </row>
    <row r="17" spans="1:106">
      <c r="A17" s="33" t="s">
        <v>9</v>
      </c>
      <c r="B17" s="120">
        <v>286</v>
      </c>
      <c r="C17" s="120">
        <v>68</v>
      </c>
      <c r="D17" s="120">
        <v>354</v>
      </c>
      <c r="E17" s="17">
        <v>0.80790960451977401</v>
      </c>
      <c r="F17" s="17">
        <v>0.19209039548022599</v>
      </c>
      <c r="G17" s="120">
        <v>1462</v>
      </c>
      <c r="H17" s="120">
        <v>529</v>
      </c>
      <c r="I17" s="120">
        <v>1991</v>
      </c>
      <c r="J17" s="17">
        <v>0.73430436966348567</v>
      </c>
      <c r="K17" s="17">
        <v>0.26569563033651433</v>
      </c>
      <c r="L17" s="120">
        <v>94</v>
      </c>
      <c r="M17" s="120">
        <v>297</v>
      </c>
      <c r="N17" s="120">
        <v>391</v>
      </c>
      <c r="O17" s="17">
        <v>0.24040920716112532</v>
      </c>
      <c r="P17" s="17">
        <v>0.75959079283887465</v>
      </c>
      <c r="Q17" s="120">
        <v>0</v>
      </c>
      <c r="R17" s="120">
        <v>0</v>
      </c>
      <c r="S17" s="120">
        <v>0</v>
      </c>
      <c r="T17" s="17">
        <v>0</v>
      </c>
      <c r="U17" s="17">
        <v>0</v>
      </c>
      <c r="V17" s="120">
        <v>3</v>
      </c>
      <c r="W17" s="120">
        <v>0</v>
      </c>
      <c r="X17" s="120">
        <v>3</v>
      </c>
      <c r="Y17" s="17">
        <v>1</v>
      </c>
      <c r="Z17" s="17">
        <v>0</v>
      </c>
      <c r="AA17" s="120">
        <v>2</v>
      </c>
      <c r="AB17" s="120">
        <v>0</v>
      </c>
      <c r="AC17" s="120">
        <v>2</v>
      </c>
      <c r="AD17" s="17">
        <v>1</v>
      </c>
      <c r="AE17" s="17">
        <v>0</v>
      </c>
      <c r="AF17" s="120">
        <v>0</v>
      </c>
      <c r="AG17" s="120">
        <v>0</v>
      </c>
      <c r="AH17" s="120">
        <v>0</v>
      </c>
      <c r="AI17" s="17">
        <v>0</v>
      </c>
      <c r="AJ17" s="17">
        <v>0</v>
      </c>
      <c r="AK17" s="120">
        <v>0</v>
      </c>
      <c r="AL17" s="120">
        <v>0</v>
      </c>
      <c r="AM17" s="120">
        <v>0</v>
      </c>
      <c r="AN17" s="17">
        <v>0</v>
      </c>
      <c r="AO17" s="17">
        <v>0</v>
      </c>
      <c r="AP17" s="120">
        <v>29</v>
      </c>
      <c r="AQ17" s="120">
        <v>0</v>
      </c>
      <c r="AR17" s="120">
        <v>29</v>
      </c>
      <c r="AS17" s="17">
        <v>1</v>
      </c>
      <c r="AT17" s="17">
        <v>0</v>
      </c>
      <c r="AU17" s="120">
        <v>1746</v>
      </c>
      <c r="AV17" s="120">
        <v>284</v>
      </c>
      <c r="AW17" s="120">
        <v>2030</v>
      </c>
      <c r="AX17" s="17">
        <v>0.86009852216748772</v>
      </c>
      <c r="AY17" s="17">
        <v>0.13990147783251231</v>
      </c>
      <c r="AZ17" s="120">
        <v>0</v>
      </c>
      <c r="BA17" s="120">
        <v>0</v>
      </c>
      <c r="BB17" s="120">
        <v>0</v>
      </c>
      <c r="BC17" s="17">
        <v>0</v>
      </c>
      <c r="BD17" s="17">
        <v>0</v>
      </c>
      <c r="BE17" s="120">
        <v>553</v>
      </c>
      <c r="BF17" s="120">
        <v>147</v>
      </c>
      <c r="BG17" s="120">
        <v>700</v>
      </c>
      <c r="BH17" s="17">
        <v>0.79</v>
      </c>
      <c r="BI17" s="17">
        <v>0.21</v>
      </c>
      <c r="BJ17" s="120">
        <v>0</v>
      </c>
      <c r="BK17" s="120">
        <v>0</v>
      </c>
      <c r="BL17" s="120">
        <v>0</v>
      </c>
      <c r="BM17" s="17">
        <v>0</v>
      </c>
      <c r="BN17" s="17">
        <v>0</v>
      </c>
      <c r="BO17" s="120">
        <v>449</v>
      </c>
      <c r="BP17" s="120">
        <v>25</v>
      </c>
      <c r="BQ17" s="120">
        <v>474</v>
      </c>
      <c r="BR17" s="17">
        <v>0.9472573839662447</v>
      </c>
      <c r="BS17" s="17">
        <v>5.2742616033755275E-2</v>
      </c>
      <c r="BT17" s="120">
        <v>1</v>
      </c>
      <c r="BU17" s="120">
        <v>0</v>
      </c>
      <c r="BV17" s="120">
        <v>1</v>
      </c>
      <c r="BW17" s="17">
        <v>1</v>
      </c>
      <c r="BX17" s="17">
        <v>0</v>
      </c>
      <c r="BY17" s="120">
        <v>0</v>
      </c>
      <c r="BZ17" s="120">
        <v>0</v>
      </c>
      <c r="CA17" s="120">
        <v>0</v>
      </c>
      <c r="CB17" s="17">
        <v>0</v>
      </c>
      <c r="CC17" s="17">
        <v>0</v>
      </c>
      <c r="CD17" s="120">
        <v>0</v>
      </c>
      <c r="CE17" s="120">
        <v>0</v>
      </c>
      <c r="CF17" s="120">
        <v>0</v>
      </c>
      <c r="CG17" s="17">
        <v>0</v>
      </c>
      <c r="CH17" s="17">
        <v>0</v>
      </c>
      <c r="CI17" s="120">
        <v>1</v>
      </c>
      <c r="CJ17" s="120">
        <v>1</v>
      </c>
      <c r="CK17" s="120">
        <v>2</v>
      </c>
      <c r="CL17" s="17">
        <v>0.5</v>
      </c>
      <c r="CM17" s="17">
        <v>0.5</v>
      </c>
      <c r="CN17" s="120">
        <v>11</v>
      </c>
      <c r="CO17" s="120">
        <v>5</v>
      </c>
      <c r="CP17" s="120">
        <v>16</v>
      </c>
      <c r="CQ17" s="17">
        <v>0.6875</v>
      </c>
      <c r="CR17" s="17">
        <v>0.3125</v>
      </c>
      <c r="CS17" s="120">
        <v>0</v>
      </c>
      <c r="CT17" s="120">
        <v>0</v>
      </c>
      <c r="CU17" s="120">
        <v>0</v>
      </c>
      <c r="CV17" s="17">
        <v>0</v>
      </c>
      <c r="CW17" s="17">
        <v>0</v>
      </c>
      <c r="CX17" s="120">
        <v>0</v>
      </c>
      <c r="CY17" s="120">
        <v>0</v>
      </c>
      <c r="CZ17" s="120">
        <v>0</v>
      </c>
      <c r="DA17" s="17">
        <v>0</v>
      </c>
      <c r="DB17" s="17">
        <v>0</v>
      </c>
    </row>
    <row r="18" spans="1:106">
      <c r="A18" s="33" t="s">
        <v>10</v>
      </c>
      <c r="B18" s="120">
        <v>12928</v>
      </c>
      <c r="C18" s="120">
        <v>2193</v>
      </c>
      <c r="D18" s="120">
        <v>15121</v>
      </c>
      <c r="E18" s="17">
        <v>0.8549699093975266</v>
      </c>
      <c r="F18" s="17">
        <v>0.14503009060247338</v>
      </c>
      <c r="G18" s="120">
        <v>34681</v>
      </c>
      <c r="H18" s="120">
        <v>15263</v>
      </c>
      <c r="I18" s="120">
        <v>49944</v>
      </c>
      <c r="J18" s="17">
        <v>0.69439772545250678</v>
      </c>
      <c r="K18" s="17">
        <v>0.30560227454749317</v>
      </c>
      <c r="L18" s="120">
        <v>2919</v>
      </c>
      <c r="M18" s="120">
        <v>14449</v>
      </c>
      <c r="N18" s="120">
        <v>17368</v>
      </c>
      <c r="O18" s="17">
        <v>0.16806771073238139</v>
      </c>
      <c r="P18" s="17">
        <v>0.83193228926761864</v>
      </c>
      <c r="Q18" s="120">
        <v>0</v>
      </c>
      <c r="R18" s="120">
        <v>0</v>
      </c>
      <c r="S18" s="120">
        <v>0</v>
      </c>
      <c r="T18" s="17">
        <v>0</v>
      </c>
      <c r="U18" s="17">
        <v>0</v>
      </c>
      <c r="V18" s="120">
        <v>1402</v>
      </c>
      <c r="W18" s="120">
        <v>116</v>
      </c>
      <c r="X18" s="120">
        <v>1518</v>
      </c>
      <c r="Y18" s="17">
        <v>0.92358366271409753</v>
      </c>
      <c r="Z18" s="17">
        <v>7.6416337285902497E-2</v>
      </c>
      <c r="AA18" s="120">
        <v>91</v>
      </c>
      <c r="AB18" s="120">
        <v>27</v>
      </c>
      <c r="AC18" s="120">
        <v>118</v>
      </c>
      <c r="AD18" s="17">
        <v>0.77118644067796616</v>
      </c>
      <c r="AE18" s="17">
        <v>0.2288135593220339</v>
      </c>
      <c r="AF18" s="120">
        <v>0</v>
      </c>
      <c r="AG18" s="120">
        <v>0</v>
      </c>
      <c r="AH18" s="120">
        <v>0</v>
      </c>
      <c r="AI18" s="17">
        <v>0</v>
      </c>
      <c r="AJ18" s="17">
        <v>0</v>
      </c>
      <c r="AK18" s="120">
        <v>0</v>
      </c>
      <c r="AL18" s="120">
        <v>0</v>
      </c>
      <c r="AM18" s="120">
        <v>0</v>
      </c>
      <c r="AN18" s="17">
        <v>0</v>
      </c>
      <c r="AO18" s="17">
        <v>0</v>
      </c>
      <c r="AP18" s="120">
        <v>233</v>
      </c>
      <c r="AQ18" s="120">
        <v>35</v>
      </c>
      <c r="AR18" s="120">
        <v>268</v>
      </c>
      <c r="AS18" s="17">
        <v>0.86940298507462688</v>
      </c>
      <c r="AT18" s="17">
        <v>0.13059701492537312</v>
      </c>
      <c r="AU18" s="120">
        <v>56231</v>
      </c>
      <c r="AV18" s="120">
        <v>11826</v>
      </c>
      <c r="AW18" s="120">
        <v>68057</v>
      </c>
      <c r="AX18" s="17">
        <v>0.82623389217861498</v>
      </c>
      <c r="AY18" s="17">
        <v>0.17376610782138502</v>
      </c>
      <c r="AZ18" s="120">
        <v>0</v>
      </c>
      <c r="BA18" s="120">
        <v>0</v>
      </c>
      <c r="BB18" s="120">
        <v>0</v>
      </c>
      <c r="BC18" s="17">
        <v>0</v>
      </c>
      <c r="BD18" s="17">
        <v>0</v>
      </c>
      <c r="BE18" s="120">
        <v>9924</v>
      </c>
      <c r="BF18" s="120">
        <v>4496</v>
      </c>
      <c r="BG18" s="120">
        <v>14420</v>
      </c>
      <c r="BH18" s="17">
        <v>0.68821081830790565</v>
      </c>
      <c r="BI18" s="17">
        <v>0.3117891816920943</v>
      </c>
      <c r="BJ18" s="120">
        <v>0</v>
      </c>
      <c r="BK18" s="120">
        <v>0</v>
      </c>
      <c r="BL18" s="120">
        <v>0</v>
      </c>
      <c r="BM18" s="17">
        <v>0</v>
      </c>
      <c r="BN18" s="17">
        <v>0</v>
      </c>
      <c r="BO18" s="120">
        <v>5390</v>
      </c>
      <c r="BP18" s="120">
        <v>989</v>
      </c>
      <c r="BQ18" s="120">
        <v>6379</v>
      </c>
      <c r="BR18" s="17">
        <v>0.84496002508230128</v>
      </c>
      <c r="BS18" s="17">
        <v>0.15503997491769869</v>
      </c>
      <c r="BT18" s="120">
        <v>8307</v>
      </c>
      <c r="BU18" s="120">
        <v>2191</v>
      </c>
      <c r="BV18" s="120">
        <v>10498</v>
      </c>
      <c r="BW18" s="17">
        <v>0.79129357972947223</v>
      </c>
      <c r="BX18" s="17">
        <v>0.20870642027052771</v>
      </c>
      <c r="BY18" s="120">
        <v>14</v>
      </c>
      <c r="BZ18" s="120">
        <v>1</v>
      </c>
      <c r="CA18" s="120">
        <v>15</v>
      </c>
      <c r="CB18" s="17">
        <v>0.93333333333333335</v>
      </c>
      <c r="CC18" s="17">
        <v>6.6666666666666666E-2</v>
      </c>
      <c r="CD18" s="120">
        <v>13</v>
      </c>
      <c r="CE18" s="120">
        <v>2</v>
      </c>
      <c r="CF18" s="120">
        <f>CD18+CE18</f>
        <v>15</v>
      </c>
      <c r="CG18" s="17">
        <f>CD18/CF18</f>
        <v>0.8666666666666667</v>
      </c>
      <c r="CH18" s="17">
        <f>CE18/CF18</f>
        <v>0.13333333333333333</v>
      </c>
      <c r="CI18" s="120">
        <v>67</v>
      </c>
      <c r="CJ18" s="120">
        <v>13</v>
      </c>
      <c r="CK18" s="120">
        <v>80</v>
      </c>
      <c r="CL18" s="17">
        <v>0.83750000000000002</v>
      </c>
      <c r="CM18" s="17">
        <v>0.16250000000000001</v>
      </c>
      <c r="CN18" s="120">
        <v>82</v>
      </c>
      <c r="CO18" s="120">
        <v>126</v>
      </c>
      <c r="CP18" s="120">
        <v>208</v>
      </c>
      <c r="CQ18" s="17">
        <v>0.39423076923076922</v>
      </c>
      <c r="CR18" s="17">
        <v>0.60576923076923073</v>
      </c>
      <c r="CS18" s="120">
        <v>1</v>
      </c>
      <c r="CT18" s="120">
        <v>0</v>
      </c>
      <c r="CU18" s="120">
        <v>1</v>
      </c>
      <c r="CV18" s="17">
        <v>1</v>
      </c>
      <c r="CW18" s="17">
        <v>0</v>
      </c>
      <c r="CX18" s="120">
        <v>0</v>
      </c>
      <c r="CY18" s="120">
        <v>0</v>
      </c>
      <c r="CZ18" s="120">
        <v>0</v>
      </c>
      <c r="DA18" s="17">
        <v>0</v>
      </c>
      <c r="DB18" s="17">
        <v>0</v>
      </c>
    </row>
    <row r="19" spans="1:106">
      <c r="A19" s="33" t="s">
        <v>11</v>
      </c>
      <c r="B19" s="120">
        <v>345</v>
      </c>
      <c r="C19" s="120">
        <v>255</v>
      </c>
      <c r="D19" s="120">
        <v>600</v>
      </c>
      <c r="E19" s="17">
        <v>0.57499999999999996</v>
      </c>
      <c r="F19" s="17">
        <v>0.42499999999999999</v>
      </c>
      <c r="G19" s="120">
        <v>947</v>
      </c>
      <c r="H19" s="120">
        <v>1214</v>
      </c>
      <c r="I19" s="120">
        <v>2161</v>
      </c>
      <c r="J19" s="17">
        <v>0.43822304488662656</v>
      </c>
      <c r="K19" s="17">
        <v>0.56177695511337344</v>
      </c>
      <c r="L19" s="120">
        <v>101</v>
      </c>
      <c r="M19" s="120">
        <v>1617</v>
      </c>
      <c r="N19" s="120">
        <v>1718</v>
      </c>
      <c r="O19" s="17">
        <v>5.8789289871944123E-2</v>
      </c>
      <c r="P19" s="17">
        <v>0.94121071012805591</v>
      </c>
      <c r="Q19" s="120">
        <v>0</v>
      </c>
      <c r="R19" s="120">
        <v>0</v>
      </c>
      <c r="S19" s="120">
        <v>0</v>
      </c>
      <c r="T19" s="17">
        <v>0</v>
      </c>
      <c r="U19" s="17">
        <v>0</v>
      </c>
      <c r="V19" s="120">
        <v>45</v>
      </c>
      <c r="W19" s="120">
        <v>1</v>
      </c>
      <c r="X19" s="120">
        <v>46</v>
      </c>
      <c r="Y19" s="17">
        <v>0.97826086956521741</v>
      </c>
      <c r="Z19" s="17">
        <v>2.1739130434782608E-2</v>
      </c>
      <c r="AA19" s="120">
        <v>9</v>
      </c>
      <c r="AB19" s="120">
        <v>2</v>
      </c>
      <c r="AC19" s="120">
        <v>11</v>
      </c>
      <c r="AD19" s="17">
        <v>0.81818181818181823</v>
      </c>
      <c r="AE19" s="17">
        <v>0.18181818181818182</v>
      </c>
      <c r="AF19" s="120">
        <v>0</v>
      </c>
      <c r="AG19" s="120">
        <v>0</v>
      </c>
      <c r="AH19" s="120">
        <v>0</v>
      </c>
      <c r="AI19" s="17">
        <v>0</v>
      </c>
      <c r="AJ19" s="17">
        <v>0</v>
      </c>
      <c r="AK19" s="120">
        <v>0</v>
      </c>
      <c r="AL19" s="120">
        <v>0</v>
      </c>
      <c r="AM19" s="120">
        <v>0</v>
      </c>
      <c r="AN19" s="17">
        <v>0</v>
      </c>
      <c r="AO19" s="17">
        <v>0</v>
      </c>
      <c r="AP19" s="120">
        <v>0</v>
      </c>
      <c r="AQ19" s="120">
        <v>0</v>
      </c>
      <c r="AR19" s="120">
        <v>0</v>
      </c>
      <c r="AS19" s="17">
        <v>0</v>
      </c>
      <c r="AT19" s="17">
        <v>0</v>
      </c>
      <c r="AU19" s="120">
        <v>1663</v>
      </c>
      <c r="AV19" s="120">
        <v>1419</v>
      </c>
      <c r="AW19" s="120">
        <v>3082</v>
      </c>
      <c r="AX19" s="17">
        <v>0.5395846852693057</v>
      </c>
      <c r="AY19" s="17">
        <v>0.46041531473069436</v>
      </c>
      <c r="AZ19" s="120">
        <v>0</v>
      </c>
      <c r="BA19" s="120">
        <v>0</v>
      </c>
      <c r="BB19" s="120">
        <v>0</v>
      </c>
      <c r="BC19" s="17">
        <v>0</v>
      </c>
      <c r="BD19" s="17">
        <v>0</v>
      </c>
      <c r="BE19" s="120">
        <v>265</v>
      </c>
      <c r="BF19" s="120">
        <v>288</v>
      </c>
      <c r="BG19" s="120">
        <v>553</v>
      </c>
      <c r="BH19" s="17">
        <v>0.47920433996383366</v>
      </c>
      <c r="BI19" s="17">
        <v>0.5207956600361664</v>
      </c>
      <c r="BJ19" s="120">
        <v>0</v>
      </c>
      <c r="BK19" s="120">
        <v>0</v>
      </c>
      <c r="BL19" s="120">
        <v>0</v>
      </c>
      <c r="BM19" s="17">
        <v>0</v>
      </c>
      <c r="BN19" s="17">
        <v>0</v>
      </c>
      <c r="BO19" s="120">
        <v>166</v>
      </c>
      <c r="BP19" s="120">
        <v>33</v>
      </c>
      <c r="BQ19" s="120">
        <v>199</v>
      </c>
      <c r="BR19" s="17">
        <v>0.83417085427135673</v>
      </c>
      <c r="BS19" s="17">
        <v>0.16582914572864321</v>
      </c>
      <c r="BT19" s="120">
        <v>0</v>
      </c>
      <c r="BU19" s="120">
        <v>1</v>
      </c>
      <c r="BV19" s="120">
        <v>1</v>
      </c>
      <c r="BW19" s="17">
        <v>0</v>
      </c>
      <c r="BX19" s="17">
        <v>1</v>
      </c>
      <c r="BY19" s="120">
        <v>2</v>
      </c>
      <c r="BZ19" s="120">
        <v>1</v>
      </c>
      <c r="CA19" s="120">
        <v>3</v>
      </c>
      <c r="CB19" s="17">
        <v>0.66666666666666663</v>
      </c>
      <c r="CC19" s="17">
        <v>0.33333333333333331</v>
      </c>
      <c r="CD19" s="120">
        <v>0</v>
      </c>
      <c r="CE19" s="120">
        <v>0</v>
      </c>
      <c r="CF19" s="120">
        <v>0</v>
      </c>
      <c r="CG19" s="17">
        <v>0</v>
      </c>
      <c r="CH19" s="17">
        <v>0</v>
      </c>
      <c r="CI19" s="120">
        <v>1</v>
      </c>
      <c r="CJ19" s="120">
        <v>0</v>
      </c>
      <c r="CK19" s="120">
        <v>1</v>
      </c>
      <c r="CL19" s="17">
        <v>1</v>
      </c>
      <c r="CM19" s="17">
        <v>0</v>
      </c>
      <c r="CN19" s="120">
        <v>0</v>
      </c>
      <c r="CO19" s="120">
        <v>2</v>
      </c>
      <c r="CP19" s="120">
        <v>2</v>
      </c>
      <c r="CQ19" s="17">
        <v>0</v>
      </c>
      <c r="CR19" s="17">
        <v>1</v>
      </c>
      <c r="CS19" s="120">
        <v>0</v>
      </c>
      <c r="CT19" s="120">
        <v>0</v>
      </c>
      <c r="CU19" s="120">
        <v>0</v>
      </c>
      <c r="CV19" s="17">
        <v>0</v>
      </c>
      <c r="CW19" s="17">
        <v>0</v>
      </c>
      <c r="CX19" s="120">
        <v>0</v>
      </c>
      <c r="CY19" s="120">
        <v>0</v>
      </c>
      <c r="CZ19" s="120">
        <v>0</v>
      </c>
      <c r="DA19" s="17">
        <v>0</v>
      </c>
      <c r="DB19" s="17">
        <v>0</v>
      </c>
    </row>
    <row r="20" spans="1:106">
      <c r="A20" s="33" t="s">
        <v>12</v>
      </c>
      <c r="B20" s="120">
        <v>942</v>
      </c>
      <c r="C20" s="120">
        <v>535</v>
      </c>
      <c r="D20" s="120">
        <v>1477</v>
      </c>
      <c r="E20" s="17">
        <v>0.63777928232904535</v>
      </c>
      <c r="F20" s="17">
        <v>0.36222071767095465</v>
      </c>
      <c r="G20" s="120">
        <v>4857</v>
      </c>
      <c r="H20" s="120">
        <v>3068</v>
      </c>
      <c r="I20" s="120">
        <v>7925</v>
      </c>
      <c r="J20" s="17">
        <v>0.61287066246056787</v>
      </c>
      <c r="K20" s="17">
        <v>0.38712933753943218</v>
      </c>
      <c r="L20" s="120">
        <v>180</v>
      </c>
      <c r="M20" s="120">
        <v>1747</v>
      </c>
      <c r="N20" s="120">
        <v>1927</v>
      </c>
      <c r="O20" s="17">
        <v>9.3409444732745206E-2</v>
      </c>
      <c r="P20" s="17">
        <v>0.90659055526725485</v>
      </c>
      <c r="Q20" s="120">
        <v>0</v>
      </c>
      <c r="R20" s="120">
        <v>0</v>
      </c>
      <c r="S20" s="120">
        <v>0</v>
      </c>
      <c r="T20" s="17">
        <v>0</v>
      </c>
      <c r="U20" s="17">
        <v>0</v>
      </c>
      <c r="V20" s="120">
        <v>11</v>
      </c>
      <c r="W20" s="120">
        <v>0</v>
      </c>
      <c r="X20" s="120">
        <v>11</v>
      </c>
      <c r="Y20" s="17">
        <v>1</v>
      </c>
      <c r="Z20" s="17">
        <v>0</v>
      </c>
      <c r="AA20" s="120">
        <v>6</v>
      </c>
      <c r="AB20" s="120">
        <v>4</v>
      </c>
      <c r="AC20" s="120">
        <v>10</v>
      </c>
      <c r="AD20" s="17">
        <v>0.6</v>
      </c>
      <c r="AE20" s="17">
        <v>0.4</v>
      </c>
      <c r="AF20" s="120">
        <v>0</v>
      </c>
      <c r="AG20" s="120">
        <v>0</v>
      </c>
      <c r="AH20" s="120">
        <v>0</v>
      </c>
      <c r="AI20" s="17">
        <v>0</v>
      </c>
      <c r="AJ20" s="17">
        <v>0</v>
      </c>
      <c r="AK20" s="120">
        <v>0</v>
      </c>
      <c r="AL20" s="120">
        <v>0</v>
      </c>
      <c r="AM20" s="120">
        <v>0</v>
      </c>
      <c r="AN20" s="17">
        <v>0</v>
      </c>
      <c r="AO20" s="17">
        <v>0</v>
      </c>
      <c r="AP20" s="120">
        <v>0</v>
      </c>
      <c r="AQ20" s="120">
        <v>0</v>
      </c>
      <c r="AR20" s="120">
        <v>0</v>
      </c>
      <c r="AS20" s="17">
        <v>0</v>
      </c>
      <c r="AT20" s="17">
        <v>0</v>
      </c>
      <c r="AU20" s="120">
        <v>8734</v>
      </c>
      <c r="AV20" s="120">
        <v>3513</v>
      </c>
      <c r="AW20" s="120">
        <v>12247</v>
      </c>
      <c r="AX20" s="17">
        <v>0.7131542418551482</v>
      </c>
      <c r="AY20" s="17">
        <v>0.2868457581448518</v>
      </c>
      <c r="AZ20" s="120">
        <v>0</v>
      </c>
      <c r="BA20" s="120">
        <v>0</v>
      </c>
      <c r="BB20" s="120">
        <v>0</v>
      </c>
      <c r="BC20" s="17">
        <v>0</v>
      </c>
      <c r="BD20" s="17">
        <v>0</v>
      </c>
      <c r="BE20" s="120">
        <v>1295</v>
      </c>
      <c r="BF20" s="120">
        <v>749</v>
      </c>
      <c r="BG20" s="120">
        <v>2044</v>
      </c>
      <c r="BH20" s="17">
        <v>0.63356164383561642</v>
      </c>
      <c r="BI20" s="17">
        <v>0.36643835616438358</v>
      </c>
      <c r="BJ20" s="120">
        <v>0</v>
      </c>
      <c r="BK20" s="120">
        <v>0</v>
      </c>
      <c r="BL20" s="120">
        <v>0</v>
      </c>
      <c r="BM20" s="17">
        <v>0</v>
      </c>
      <c r="BN20" s="17">
        <v>0</v>
      </c>
      <c r="BO20" s="120">
        <v>928</v>
      </c>
      <c r="BP20" s="120">
        <v>107</v>
      </c>
      <c r="BQ20" s="120">
        <v>1035</v>
      </c>
      <c r="BR20" s="17">
        <v>0.89661835748792273</v>
      </c>
      <c r="BS20" s="17">
        <v>0.10338164251207729</v>
      </c>
      <c r="BT20" s="120">
        <v>0</v>
      </c>
      <c r="BU20" s="120">
        <v>0</v>
      </c>
      <c r="BV20" s="120">
        <v>0</v>
      </c>
      <c r="BW20" s="17">
        <v>0</v>
      </c>
      <c r="BX20" s="17">
        <v>0</v>
      </c>
      <c r="BY20" s="120">
        <v>0</v>
      </c>
      <c r="BZ20" s="120">
        <v>0</v>
      </c>
      <c r="CA20" s="120">
        <v>0</v>
      </c>
      <c r="CB20" s="17">
        <v>0</v>
      </c>
      <c r="CC20" s="17">
        <v>0</v>
      </c>
      <c r="CD20" s="120">
        <v>0</v>
      </c>
      <c r="CE20" s="120">
        <v>0</v>
      </c>
      <c r="CF20" s="120">
        <v>0</v>
      </c>
      <c r="CG20" s="17">
        <v>0</v>
      </c>
      <c r="CH20" s="17">
        <v>0</v>
      </c>
      <c r="CI20" s="120">
        <v>0</v>
      </c>
      <c r="CJ20" s="120">
        <v>0</v>
      </c>
      <c r="CK20" s="120">
        <v>0</v>
      </c>
      <c r="CL20" s="17">
        <v>0</v>
      </c>
      <c r="CM20" s="17">
        <v>0</v>
      </c>
      <c r="CN20" s="120">
        <v>3</v>
      </c>
      <c r="CO20" s="120">
        <v>6</v>
      </c>
      <c r="CP20" s="120">
        <v>9</v>
      </c>
      <c r="CQ20" s="17">
        <v>0.33333333333333331</v>
      </c>
      <c r="CR20" s="17">
        <v>0.66666666666666663</v>
      </c>
      <c r="CS20" s="120">
        <v>0</v>
      </c>
      <c r="CT20" s="120">
        <v>0</v>
      </c>
      <c r="CU20" s="120">
        <v>0</v>
      </c>
      <c r="CV20" s="17">
        <v>0</v>
      </c>
      <c r="CW20" s="17">
        <v>0</v>
      </c>
      <c r="CX20" s="120">
        <v>0</v>
      </c>
      <c r="CY20" s="120">
        <v>0</v>
      </c>
      <c r="CZ20" s="120">
        <v>0</v>
      </c>
      <c r="DA20" s="17">
        <v>0</v>
      </c>
      <c r="DB20" s="17">
        <v>0</v>
      </c>
    </row>
    <row r="21" spans="1:106">
      <c r="A21" s="33" t="s">
        <v>13</v>
      </c>
      <c r="B21" s="120">
        <v>9365</v>
      </c>
      <c r="C21" s="120">
        <v>3275</v>
      </c>
      <c r="D21" s="120">
        <v>12640</v>
      </c>
      <c r="E21" s="17">
        <v>0.74090189873417722</v>
      </c>
      <c r="F21" s="17">
        <v>0.25909810126582278</v>
      </c>
      <c r="G21" s="120">
        <v>60412</v>
      </c>
      <c r="H21" s="120">
        <v>69128</v>
      </c>
      <c r="I21" s="120">
        <v>129540</v>
      </c>
      <c r="J21" s="17">
        <v>0.46635788173537129</v>
      </c>
      <c r="K21" s="17">
        <v>0.53364211826462871</v>
      </c>
      <c r="L21" s="120">
        <v>3190</v>
      </c>
      <c r="M21" s="120">
        <v>57261</v>
      </c>
      <c r="N21" s="120">
        <v>60451</v>
      </c>
      <c r="O21" s="17">
        <v>5.2770012075896183E-2</v>
      </c>
      <c r="P21" s="17">
        <v>0.94722998792410384</v>
      </c>
      <c r="Q21" s="120">
        <v>0</v>
      </c>
      <c r="R21" s="120">
        <v>0</v>
      </c>
      <c r="S21" s="120">
        <v>0</v>
      </c>
      <c r="T21" s="17">
        <v>0</v>
      </c>
      <c r="U21" s="17">
        <v>0</v>
      </c>
      <c r="V21" s="120">
        <v>259</v>
      </c>
      <c r="W21" s="120">
        <v>26</v>
      </c>
      <c r="X21" s="120">
        <v>285</v>
      </c>
      <c r="Y21" s="17">
        <v>0.90877192982456145</v>
      </c>
      <c r="Z21" s="17">
        <v>9.1228070175438603E-2</v>
      </c>
      <c r="AA21" s="120">
        <v>116</v>
      </c>
      <c r="AB21" s="120">
        <v>59</v>
      </c>
      <c r="AC21" s="120">
        <v>175</v>
      </c>
      <c r="AD21" s="17">
        <v>0.66285714285714281</v>
      </c>
      <c r="AE21" s="17">
        <v>0.33714285714285713</v>
      </c>
      <c r="AF21" s="120">
        <v>0</v>
      </c>
      <c r="AG21" s="120">
        <v>1</v>
      </c>
      <c r="AH21" s="120">
        <v>1</v>
      </c>
      <c r="AI21" s="17">
        <v>0</v>
      </c>
      <c r="AJ21" s="17">
        <v>1</v>
      </c>
      <c r="AK21" s="120">
        <v>0</v>
      </c>
      <c r="AL21" s="120">
        <v>0</v>
      </c>
      <c r="AM21" s="120">
        <v>0</v>
      </c>
      <c r="AN21" s="17">
        <v>0</v>
      </c>
      <c r="AO21" s="17">
        <v>0</v>
      </c>
      <c r="AP21" s="120">
        <v>14</v>
      </c>
      <c r="AQ21" s="120">
        <v>89</v>
      </c>
      <c r="AR21" s="120">
        <v>103</v>
      </c>
      <c r="AS21" s="17">
        <v>0.13592233009708737</v>
      </c>
      <c r="AT21" s="17">
        <v>0.86407766990291257</v>
      </c>
      <c r="AU21" s="120">
        <v>75509</v>
      </c>
      <c r="AV21" s="120">
        <v>44360</v>
      </c>
      <c r="AW21" s="120">
        <v>119869</v>
      </c>
      <c r="AX21" s="17">
        <v>0.62992933952898578</v>
      </c>
      <c r="AY21" s="17">
        <v>0.37007066047101417</v>
      </c>
      <c r="AZ21" s="120">
        <v>0</v>
      </c>
      <c r="BA21" s="120">
        <v>0</v>
      </c>
      <c r="BB21" s="120">
        <v>0</v>
      </c>
      <c r="BC21" s="17">
        <v>0</v>
      </c>
      <c r="BD21" s="17">
        <v>0</v>
      </c>
      <c r="BE21" s="120">
        <v>12897</v>
      </c>
      <c r="BF21" s="120">
        <v>19673</v>
      </c>
      <c r="BG21" s="120">
        <v>32570</v>
      </c>
      <c r="BH21" s="17">
        <v>0.39597789376727049</v>
      </c>
      <c r="BI21" s="17">
        <v>0.60402210623272956</v>
      </c>
      <c r="BJ21" s="120">
        <v>0</v>
      </c>
      <c r="BK21" s="120">
        <v>0</v>
      </c>
      <c r="BL21" s="120">
        <v>0</v>
      </c>
      <c r="BM21" s="17">
        <v>0</v>
      </c>
      <c r="BN21" s="17">
        <v>0</v>
      </c>
      <c r="BO21" s="120">
        <v>9228</v>
      </c>
      <c r="BP21" s="120">
        <v>2997</v>
      </c>
      <c r="BQ21" s="120">
        <v>12225</v>
      </c>
      <c r="BR21" s="17">
        <v>0.75484662576687112</v>
      </c>
      <c r="BS21" s="17">
        <v>0.24515337423312883</v>
      </c>
      <c r="BT21" s="120">
        <v>66</v>
      </c>
      <c r="BU21" s="120">
        <v>65</v>
      </c>
      <c r="BV21" s="120">
        <v>131</v>
      </c>
      <c r="BW21" s="17">
        <v>0.50381679389312972</v>
      </c>
      <c r="BX21" s="17">
        <v>0.49618320610687022</v>
      </c>
      <c r="BY21" s="120">
        <v>39</v>
      </c>
      <c r="BZ21" s="120">
        <v>8</v>
      </c>
      <c r="CA21" s="120">
        <v>47</v>
      </c>
      <c r="CB21" s="17">
        <v>0.82978723404255317</v>
      </c>
      <c r="CC21" s="17">
        <v>0.1702127659574468</v>
      </c>
      <c r="CD21" s="120">
        <v>0</v>
      </c>
      <c r="CE21" s="120">
        <v>0</v>
      </c>
      <c r="CF21" s="120">
        <v>0</v>
      </c>
      <c r="CG21" s="17">
        <v>0</v>
      </c>
      <c r="CH21" s="17">
        <v>0</v>
      </c>
      <c r="CI21" s="120">
        <v>9</v>
      </c>
      <c r="CJ21" s="120">
        <v>18</v>
      </c>
      <c r="CK21" s="120">
        <v>27</v>
      </c>
      <c r="CL21" s="17">
        <v>0.33333333333333331</v>
      </c>
      <c r="CM21" s="17">
        <v>0.66666666666666663</v>
      </c>
      <c r="CN21" s="120">
        <v>51</v>
      </c>
      <c r="CO21" s="120">
        <v>500</v>
      </c>
      <c r="CP21" s="120">
        <v>551</v>
      </c>
      <c r="CQ21" s="17">
        <v>9.2558983666061703E-2</v>
      </c>
      <c r="CR21" s="17">
        <v>0.90744101633393826</v>
      </c>
      <c r="CS21" s="120">
        <v>0</v>
      </c>
      <c r="CT21" s="120">
        <v>0</v>
      </c>
      <c r="CU21" s="120">
        <v>0</v>
      </c>
      <c r="CV21" s="17">
        <v>0</v>
      </c>
      <c r="CW21" s="17">
        <v>0</v>
      </c>
      <c r="CX21" s="120">
        <v>0</v>
      </c>
      <c r="CY21" s="120">
        <v>0</v>
      </c>
      <c r="CZ21" s="120">
        <v>0</v>
      </c>
      <c r="DA21" s="17">
        <v>0</v>
      </c>
      <c r="DB21" s="17">
        <v>0</v>
      </c>
    </row>
    <row r="22" spans="1:106">
      <c r="A22" s="33" t="s">
        <v>14</v>
      </c>
      <c r="B22" s="120">
        <v>306</v>
      </c>
      <c r="C22" s="120">
        <v>132</v>
      </c>
      <c r="D22" s="120">
        <v>438</v>
      </c>
      <c r="E22" s="17">
        <v>0.69863013698630139</v>
      </c>
      <c r="F22" s="17">
        <v>0.30136986301369861</v>
      </c>
      <c r="G22" s="120">
        <v>1674</v>
      </c>
      <c r="H22" s="120">
        <v>1051</v>
      </c>
      <c r="I22" s="120">
        <v>2725</v>
      </c>
      <c r="J22" s="17">
        <v>0.6143119266055046</v>
      </c>
      <c r="K22" s="17">
        <v>0.3856880733944954</v>
      </c>
      <c r="L22" s="120">
        <v>126</v>
      </c>
      <c r="M22" s="120">
        <v>701</v>
      </c>
      <c r="N22" s="120">
        <v>827</v>
      </c>
      <c r="O22" s="17">
        <v>0.15235792019347039</v>
      </c>
      <c r="P22" s="17">
        <v>0.84764207980652961</v>
      </c>
      <c r="Q22" s="120">
        <v>0</v>
      </c>
      <c r="R22" s="120">
        <v>0</v>
      </c>
      <c r="S22" s="120">
        <v>0</v>
      </c>
      <c r="T22" s="17">
        <v>0</v>
      </c>
      <c r="U22" s="17">
        <v>0</v>
      </c>
      <c r="V22" s="120">
        <v>14</v>
      </c>
      <c r="W22" s="120">
        <v>2</v>
      </c>
      <c r="X22" s="120">
        <v>16</v>
      </c>
      <c r="Y22" s="17">
        <v>0.875</v>
      </c>
      <c r="Z22" s="17">
        <v>0.125</v>
      </c>
      <c r="AA22" s="120">
        <v>1</v>
      </c>
      <c r="AB22" s="120">
        <v>0</v>
      </c>
      <c r="AC22" s="120">
        <v>1</v>
      </c>
      <c r="AD22" s="17">
        <v>1</v>
      </c>
      <c r="AE22" s="17">
        <v>0</v>
      </c>
      <c r="AF22" s="120">
        <v>0</v>
      </c>
      <c r="AG22" s="120">
        <v>0</v>
      </c>
      <c r="AH22" s="120">
        <v>0</v>
      </c>
      <c r="AI22" s="17">
        <v>0</v>
      </c>
      <c r="AJ22" s="17">
        <v>0</v>
      </c>
      <c r="AK22" s="120">
        <v>0</v>
      </c>
      <c r="AL22" s="120">
        <v>0</v>
      </c>
      <c r="AM22" s="120">
        <v>0</v>
      </c>
      <c r="AN22" s="17">
        <v>0</v>
      </c>
      <c r="AO22" s="17">
        <v>0</v>
      </c>
      <c r="AP22" s="120">
        <v>0</v>
      </c>
      <c r="AQ22" s="120">
        <v>0</v>
      </c>
      <c r="AR22" s="120">
        <v>0</v>
      </c>
      <c r="AS22" s="17">
        <v>0</v>
      </c>
      <c r="AT22" s="17">
        <v>0</v>
      </c>
      <c r="AU22" s="120">
        <v>2183</v>
      </c>
      <c r="AV22" s="120">
        <v>735</v>
      </c>
      <c r="AW22" s="120">
        <v>2918</v>
      </c>
      <c r="AX22" s="17">
        <v>0.74811514736120632</v>
      </c>
      <c r="AY22" s="17">
        <v>0.25188485263879368</v>
      </c>
      <c r="AZ22" s="120">
        <v>0</v>
      </c>
      <c r="BA22" s="120">
        <v>0</v>
      </c>
      <c r="BB22" s="120">
        <v>0</v>
      </c>
      <c r="BC22" s="17">
        <v>0</v>
      </c>
      <c r="BD22" s="17">
        <v>0</v>
      </c>
      <c r="BE22" s="120">
        <v>496</v>
      </c>
      <c r="BF22" s="120">
        <v>372</v>
      </c>
      <c r="BG22" s="120">
        <v>868</v>
      </c>
      <c r="BH22" s="17">
        <v>0.5714285714285714</v>
      </c>
      <c r="BI22" s="17">
        <v>0.42857142857142855</v>
      </c>
      <c r="BJ22" s="120">
        <v>0</v>
      </c>
      <c r="BK22" s="120">
        <v>0</v>
      </c>
      <c r="BL22" s="120">
        <v>0</v>
      </c>
      <c r="BM22" s="17">
        <v>0</v>
      </c>
      <c r="BN22" s="17">
        <v>0</v>
      </c>
      <c r="BO22" s="120">
        <v>414</v>
      </c>
      <c r="BP22" s="120">
        <v>30</v>
      </c>
      <c r="BQ22" s="120">
        <v>444</v>
      </c>
      <c r="BR22" s="17">
        <v>0.93243243243243246</v>
      </c>
      <c r="BS22" s="17">
        <v>6.7567567567567571E-2</v>
      </c>
      <c r="BT22" s="120">
        <v>0</v>
      </c>
      <c r="BU22" s="120">
        <v>0</v>
      </c>
      <c r="BV22" s="120">
        <v>0</v>
      </c>
      <c r="BW22" s="17">
        <v>0</v>
      </c>
      <c r="BX22" s="17">
        <v>0</v>
      </c>
      <c r="BY22" s="120">
        <v>1</v>
      </c>
      <c r="BZ22" s="120">
        <v>0</v>
      </c>
      <c r="CA22" s="120">
        <v>1</v>
      </c>
      <c r="CB22" s="17">
        <v>1</v>
      </c>
      <c r="CC22" s="17">
        <v>0</v>
      </c>
      <c r="CD22" s="120">
        <v>0</v>
      </c>
      <c r="CE22" s="120">
        <v>0</v>
      </c>
      <c r="CF22" s="120">
        <v>0</v>
      </c>
      <c r="CG22" s="17">
        <v>0</v>
      </c>
      <c r="CH22" s="17">
        <v>0</v>
      </c>
      <c r="CI22" s="120">
        <v>0</v>
      </c>
      <c r="CJ22" s="120">
        <v>0</v>
      </c>
      <c r="CK22" s="120">
        <v>0</v>
      </c>
      <c r="CL22" s="17">
        <v>0</v>
      </c>
      <c r="CM22" s="17">
        <v>0</v>
      </c>
      <c r="CN22" s="120">
        <v>27</v>
      </c>
      <c r="CO22" s="120">
        <v>11</v>
      </c>
      <c r="CP22" s="120">
        <v>38</v>
      </c>
      <c r="CQ22" s="17">
        <v>0.71052631578947367</v>
      </c>
      <c r="CR22" s="17">
        <v>0.28947368421052633</v>
      </c>
      <c r="CS22" s="120">
        <v>0</v>
      </c>
      <c r="CT22" s="120">
        <v>0</v>
      </c>
      <c r="CU22" s="120">
        <v>0</v>
      </c>
      <c r="CV22" s="17">
        <v>0</v>
      </c>
      <c r="CW22" s="17">
        <v>0</v>
      </c>
      <c r="CX22" s="120">
        <v>0</v>
      </c>
      <c r="CY22" s="120">
        <v>0</v>
      </c>
      <c r="CZ22" s="120">
        <v>0</v>
      </c>
      <c r="DA22" s="17">
        <v>0</v>
      </c>
      <c r="DB22" s="17">
        <v>0</v>
      </c>
    </row>
    <row r="23" spans="1:106">
      <c r="A23" s="33" t="s">
        <v>15</v>
      </c>
      <c r="B23" s="120">
        <v>1305</v>
      </c>
      <c r="C23" s="120">
        <v>974</v>
      </c>
      <c r="D23" s="120">
        <v>2279</v>
      </c>
      <c r="E23" s="17">
        <v>0.57261956998683639</v>
      </c>
      <c r="F23" s="17">
        <v>0.42738043001316367</v>
      </c>
      <c r="G23" s="120">
        <v>6053</v>
      </c>
      <c r="H23" s="120">
        <v>5025</v>
      </c>
      <c r="I23" s="120">
        <v>11078</v>
      </c>
      <c r="J23" s="17">
        <v>0.54639826683516879</v>
      </c>
      <c r="K23" s="17">
        <v>0.45360173316483121</v>
      </c>
      <c r="L23" s="120">
        <v>298</v>
      </c>
      <c r="M23" s="120">
        <v>3110</v>
      </c>
      <c r="N23" s="120">
        <v>3408</v>
      </c>
      <c r="O23" s="17">
        <v>8.7441314553990609E-2</v>
      </c>
      <c r="P23" s="17">
        <v>0.91255868544600938</v>
      </c>
      <c r="Q23" s="120">
        <v>0</v>
      </c>
      <c r="R23" s="120">
        <v>0</v>
      </c>
      <c r="S23" s="120">
        <v>0</v>
      </c>
      <c r="T23" s="17">
        <v>0</v>
      </c>
      <c r="U23" s="17">
        <v>0</v>
      </c>
      <c r="V23" s="120">
        <v>50</v>
      </c>
      <c r="W23" s="120">
        <v>4</v>
      </c>
      <c r="X23" s="120">
        <v>54</v>
      </c>
      <c r="Y23" s="17">
        <v>0.92592592592592593</v>
      </c>
      <c r="Z23" s="17">
        <v>7.407407407407407E-2</v>
      </c>
      <c r="AA23" s="120">
        <v>29</v>
      </c>
      <c r="AB23" s="120">
        <v>9</v>
      </c>
      <c r="AC23" s="120">
        <v>38</v>
      </c>
      <c r="AD23" s="17">
        <v>0.76315789473684215</v>
      </c>
      <c r="AE23" s="17">
        <v>0.23684210526315788</v>
      </c>
      <c r="AF23" s="120">
        <v>0</v>
      </c>
      <c r="AG23" s="120">
        <v>0</v>
      </c>
      <c r="AH23" s="120">
        <v>0</v>
      </c>
      <c r="AI23" s="17">
        <v>0</v>
      </c>
      <c r="AJ23" s="17">
        <v>0</v>
      </c>
      <c r="AK23" s="120">
        <v>0</v>
      </c>
      <c r="AL23" s="120">
        <v>0</v>
      </c>
      <c r="AM23" s="120">
        <v>0</v>
      </c>
      <c r="AN23" s="17">
        <v>0</v>
      </c>
      <c r="AO23" s="17">
        <v>0</v>
      </c>
      <c r="AP23" s="120">
        <v>0</v>
      </c>
      <c r="AQ23" s="120">
        <v>0</v>
      </c>
      <c r="AR23" s="120">
        <v>0</v>
      </c>
      <c r="AS23" s="17">
        <v>0</v>
      </c>
      <c r="AT23" s="17">
        <v>0</v>
      </c>
      <c r="AU23" s="120">
        <v>12669</v>
      </c>
      <c r="AV23" s="120">
        <v>6810</v>
      </c>
      <c r="AW23" s="120">
        <v>19479</v>
      </c>
      <c r="AX23" s="17">
        <v>0.65039273063298941</v>
      </c>
      <c r="AY23" s="17">
        <v>0.34960726936701064</v>
      </c>
      <c r="AZ23" s="120">
        <v>0</v>
      </c>
      <c r="BA23" s="120">
        <v>0</v>
      </c>
      <c r="BB23" s="120">
        <v>0</v>
      </c>
      <c r="BC23" s="17">
        <v>0</v>
      </c>
      <c r="BD23" s="17">
        <v>0</v>
      </c>
      <c r="BE23" s="120">
        <v>1635</v>
      </c>
      <c r="BF23" s="120">
        <v>1371</v>
      </c>
      <c r="BG23" s="120">
        <v>3006</v>
      </c>
      <c r="BH23" s="17">
        <v>0.54391217564870264</v>
      </c>
      <c r="BI23" s="17">
        <v>0.45608782435129741</v>
      </c>
      <c r="BJ23" s="120">
        <v>0</v>
      </c>
      <c r="BK23" s="120">
        <v>0</v>
      </c>
      <c r="BL23" s="120">
        <v>0</v>
      </c>
      <c r="BM23" s="17">
        <v>0</v>
      </c>
      <c r="BN23" s="17">
        <v>0</v>
      </c>
      <c r="BO23" s="120">
        <v>1120</v>
      </c>
      <c r="BP23" s="120">
        <v>179</v>
      </c>
      <c r="BQ23" s="120">
        <v>1299</v>
      </c>
      <c r="BR23" s="17">
        <v>0.86220169361046961</v>
      </c>
      <c r="BS23" s="17">
        <v>0.13779830638953042</v>
      </c>
      <c r="BT23" s="120">
        <v>0</v>
      </c>
      <c r="BU23" s="120">
        <v>0</v>
      </c>
      <c r="BV23" s="120">
        <v>0</v>
      </c>
      <c r="BW23" s="17">
        <v>0</v>
      </c>
      <c r="BX23" s="17">
        <v>0</v>
      </c>
      <c r="BY23" s="120">
        <v>22</v>
      </c>
      <c r="BZ23" s="120">
        <v>11</v>
      </c>
      <c r="CA23" s="120">
        <v>33</v>
      </c>
      <c r="CB23" s="17">
        <v>0.66666666666666663</v>
      </c>
      <c r="CC23" s="17">
        <v>0.33333333333333331</v>
      </c>
      <c r="CD23" s="120">
        <v>1</v>
      </c>
      <c r="CE23" s="120">
        <v>1</v>
      </c>
      <c r="CF23" s="120">
        <f>CD23+CE23</f>
        <v>2</v>
      </c>
      <c r="CG23" s="17">
        <f>CD23/CF23</f>
        <v>0.5</v>
      </c>
      <c r="CH23" s="17">
        <f>CE23/CF23</f>
        <v>0.5</v>
      </c>
      <c r="CI23" s="120">
        <v>0</v>
      </c>
      <c r="CJ23" s="120">
        <v>0</v>
      </c>
      <c r="CK23" s="120">
        <v>0</v>
      </c>
      <c r="CL23" s="17">
        <v>0</v>
      </c>
      <c r="CM23" s="17">
        <v>0</v>
      </c>
      <c r="CN23" s="120">
        <v>373</v>
      </c>
      <c r="CO23" s="120">
        <v>88</v>
      </c>
      <c r="CP23" s="120">
        <v>461</v>
      </c>
      <c r="CQ23" s="17">
        <v>0.80911062906724507</v>
      </c>
      <c r="CR23" s="17">
        <v>0.19088937093275488</v>
      </c>
      <c r="CS23" s="120">
        <v>0</v>
      </c>
      <c r="CT23" s="120">
        <v>0</v>
      </c>
      <c r="CU23" s="120">
        <v>0</v>
      </c>
      <c r="CV23" s="17">
        <v>0</v>
      </c>
      <c r="CW23" s="17">
        <v>0</v>
      </c>
      <c r="CX23" s="120">
        <v>0</v>
      </c>
      <c r="CY23" s="120">
        <v>0</v>
      </c>
      <c r="CZ23" s="120">
        <v>0</v>
      </c>
      <c r="DA23" s="17">
        <v>0</v>
      </c>
      <c r="DB23" s="17">
        <v>0</v>
      </c>
    </row>
    <row r="24" spans="1:106">
      <c r="A24" s="33" t="s">
        <v>16</v>
      </c>
      <c r="B24" s="120">
        <v>3217</v>
      </c>
      <c r="C24" s="120">
        <v>1399</v>
      </c>
      <c r="D24" s="120">
        <v>4616</v>
      </c>
      <c r="E24" s="17">
        <v>0.6969237435008665</v>
      </c>
      <c r="F24" s="17">
        <v>0.30307625649913345</v>
      </c>
      <c r="G24" s="120">
        <v>11045</v>
      </c>
      <c r="H24" s="120">
        <v>12927</v>
      </c>
      <c r="I24" s="120">
        <v>23972</v>
      </c>
      <c r="J24" s="17">
        <v>0.46074587018187885</v>
      </c>
      <c r="K24" s="17">
        <v>0.53925412981812115</v>
      </c>
      <c r="L24" s="120">
        <v>650</v>
      </c>
      <c r="M24" s="120">
        <v>10696</v>
      </c>
      <c r="N24" s="120">
        <v>11346</v>
      </c>
      <c r="O24" s="17">
        <v>5.7288912392032432E-2</v>
      </c>
      <c r="P24" s="17">
        <v>0.94271108760796751</v>
      </c>
      <c r="Q24" s="120">
        <v>0</v>
      </c>
      <c r="R24" s="120">
        <v>0</v>
      </c>
      <c r="S24" s="120">
        <v>0</v>
      </c>
      <c r="T24" s="17">
        <v>0</v>
      </c>
      <c r="U24" s="17">
        <v>0</v>
      </c>
      <c r="V24" s="120">
        <v>48</v>
      </c>
      <c r="W24" s="120">
        <v>4</v>
      </c>
      <c r="X24" s="120">
        <v>52</v>
      </c>
      <c r="Y24" s="17">
        <v>0.92307692307692313</v>
      </c>
      <c r="Z24" s="17">
        <v>7.6923076923076927E-2</v>
      </c>
      <c r="AA24" s="120">
        <v>15</v>
      </c>
      <c r="AB24" s="120">
        <v>2</v>
      </c>
      <c r="AC24" s="120">
        <v>17</v>
      </c>
      <c r="AD24" s="17">
        <v>0.88235294117647056</v>
      </c>
      <c r="AE24" s="17">
        <v>0.11764705882352941</v>
      </c>
      <c r="AF24" s="120">
        <v>0</v>
      </c>
      <c r="AG24" s="120">
        <v>0</v>
      </c>
      <c r="AH24" s="120">
        <v>0</v>
      </c>
      <c r="AI24" s="17">
        <v>0</v>
      </c>
      <c r="AJ24" s="17">
        <v>0</v>
      </c>
      <c r="AK24" s="120">
        <v>0</v>
      </c>
      <c r="AL24" s="120">
        <v>0</v>
      </c>
      <c r="AM24" s="120">
        <v>0</v>
      </c>
      <c r="AN24" s="17">
        <v>0</v>
      </c>
      <c r="AO24" s="17">
        <v>0</v>
      </c>
      <c r="AP24" s="120">
        <v>0</v>
      </c>
      <c r="AQ24" s="120">
        <v>0</v>
      </c>
      <c r="AR24" s="120">
        <v>0</v>
      </c>
      <c r="AS24" s="17">
        <v>0</v>
      </c>
      <c r="AT24" s="17">
        <v>0</v>
      </c>
      <c r="AU24" s="120">
        <v>14016</v>
      </c>
      <c r="AV24" s="120">
        <v>8694</v>
      </c>
      <c r="AW24" s="120">
        <v>22710</v>
      </c>
      <c r="AX24" s="17">
        <v>0.61717305151915458</v>
      </c>
      <c r="AY24" s="17">
        <v>0.38282694848084542</v>
      </c>
      <c r="AZ24" s="120">
        <v>0</v>
      </c>
      <c r="BA24" s="120">
        <v>0</v>
      </c>
      <c r="BB24" s="120">
        <v>0</v>
      </c>
      <c r="BC24" s="17">
        <v>0</v>
      </c>
      <c r="BD24" s="17">
        <v>0</v>
      </c>
      <c r="BE24" s="120">
        <v>2617</v>
      </c>
      <c r="BF24" s="120">
        <v>2713</v>
      </c>
      <c r="BG24" s="120">
        <v>5330</v>
      </c>
      <c r="BH24" s="17">
        <v>0.49099437148217634</v>
      </c>
      <c r="BI24" s="17">
        <v>0.50900562851782361</v>
      </c>
      <c r="BJ24" s="120">
        <v>0</v>
      </c>
      <c r="BK24" s="120">
        <v>0</v>
      </c>
      <c r="BL24" s="120">
        <v>0</v>
      </c>
      <c r="BM24" s="17">
        <v>0</v>
      </c>
      <c r="BN24" s="17">
        <v>0</v>
      </c>
      <c r="BO24" s="120">
        <v>1599</v>
      </c>
      <c r="BP24" s="120">
        <v>336</v>
      </c>
      <c r="BQ24" s="120">
        <v>1935</v>
      </c>
      <c r="BR24" s="17">
        <v>0.82635658914728682</v>
      </c>
      <c r="BS24" s="17">
        <v>0.17364341085271318</v>
      </c>
      <c r="BT24" s="120">
        <v>0</v>
      </c>
      <c r="BU24" s="120">
        <v>1</v>
      </c>
      <c r="BV24" s="120">
        <v>1</v>
      </c>
      <c r="BW24" s="17">
        <v>0</v>
      </c>
      <c r="BX24" s="17">
        <v>1</v>
      </c>
      <c r="BY24" s="120">
        <v>1</v>
      </c>
      <c r="BZ24" s="120">
        <v>2</v>
      </c>
      <c r="CA24" s="120">
        <v>3</v>
      </c>
      <c r="CB24" s="17">
        <v>0.33333333333333331</v>
      </c>
      <c r="CC24" s="17">
        <v>0.66666666666666663</v>
      </c>
      <c r="CD24" s="120">
        <v>0</v>
      </c>
      <c r="CE24" s="120">
        <v>0</v>
      </c>
      <c r="CF24" s="120">
        <v>0</v>
      </c>
      <c r="CG24" s="17">
        <v>0</v>
      </c>
      <c r="CH24" s="17">
        <v>0</v>
      </c>
      <c r="CI24" s="120">
        <v>1</v>
      </c>
      <c r="CJ24" s="120">
        <v>0</v>
      </c>
      <c r="CK24" s="120">
        <v>1</v>
      </c>
      <c r="CL24" s="17">
        <v>1</v>
      </c>
      <c r="CM24" s="17">
        <v>0</v>
      </c>
      <c r="CN24" s="120">
        <v>235</v>
      </c>
      <c r="CO24" s="120">
        <v>55</v>
      </c>
      <c r="CP24" s="120">
        <v>290</v>
      </c>
      <c r="CQ24" s="17">
        <v>0.81034482758620685</v>
      </c>
      <c r="CR24" s="17">
        <v>0.18965517241379309</v>
      </c>
      <c r="CS24" s="120">
        <v>0</v>
      </c>
      <c r="CT24" s="120">
        <v>0</v>
      </c>
      <c r="CU24" s="120">
        <v>0</v>
      </c>
      <c r="CV24" s="17">
        <v>0</v>
      </c>
      <c r="CW24" s="17">
        <v>0</v>
      </c>
      <c r="CX24" s="120">
        <v>0</v>
      </c>
      <c r="CY24" s="120">
        <v>0</v>
      </c>
      <c r="CZ24" s="120">
        <v>0</v>
      </c>
      <c r="DA24" s="17">
        <v>0</v>
      </c>
      <c r="DB24" s="17">
        <v>0</v>
      </c>
    </row>
    <row r="25" spans="1:106">
      <c r="A25" s="33" t="s">
        <v>17</v>
      </c>
      <c r="B25" s="120">
        <v>134</v>
      </c>
      <c r="C25" s="120">
        <v>95</v>
      </c>
      <c r="D25" s="120">
        <v>229</v>
      </c>
      <c r="E25" s="17">
        <v>0.58515283842794763</v>
      </c>
      <c r="F25" s="17">
        <v>0.41484716157205243</v>
      </c>
      <c r="G25" s="120">
        <v>594</v>
      </c>
      <c r="H25" s="120">
        <v>463</v>
      </c>
      <c r="I25" s="120">
        <v>1057</v>
      </c>
      <c r="J25" s="17">
        <v>0.56196783349101231</v>
      </c>
      <c r="K25" s="17">
        <v>0.43803216650898769</v>
      </c>
      <c r="L25" s="120">
        <v>29</v>
      </c>
      <c r="M25" s="120">
        <v>157</v>
      </c>
      <c r="N25" s="120">
        <v>186</v>
      </c>
      <c r="O25" s="17">
        <v>0.15591397849462366</v>
      </c>
      <c r="P25" s="17">
        <v>0.84408602150537637</v>
      </c>
      <c r="Q25" s="120">
        <v>0</v>
      </c>
      <c r="R25" s="120">
        <v>0</v>
      </c>
      <c r="S25" s="120">
        <v>0</v>
      </c>
      <c r="T25" s="17">
        <v>0</v>
      </c>
      <c r="U25" s="17">
        <v>0</v>
      </c>
      <c r="V25" s="120">
        <v>9</v>
      </c>
      <c r="W25" s="120">
        <v>0</v>
      </c>
      <c r="X25" s="120">
        <v>9</v>
      </c>
      <c r="Y25" s="17">
        <v>1</v>
      </c>
      <c r="Z25" s="17">
        <v>0</v>
      </c>
      <c r="AA25" s="120">
        <v>1</v>
      </c>
      <c r="AB25" s="120">
        <v>0</v>
      </c>
      <c r="AC25" s="120">
        <v>1</v>
      </c>
      <c r="AD25" s="17">
        <v>1</v>
      </c>
      <c r="AE25" s="17">
        <v>0</v>
      </c>
      <c r="AF25" s="120">
        <v>0</v>
      </c>
      <c r="AG25" s="120">
        <v>0</v>
      </c>
      <c r="AH25" s="120">
        <v>0</v>
      </c>
      <c r="AI25" s="17">
        <v>0</v>
      </c>
      <c r="AJ25" s="17">
        <v>0</v>
      </c>
      <c r="AK25" s="120">
        <v>0</v>
      </c>
      <c r="AL25" s="120">
        <v>0</v>
      </c>
      <c r="AM25" s="120">
        <v>0</v>
      </c>
      <c r="AN25" s="17">
        <v>0</v>
      </c>
      <c r="AO25" s="17">
        <v>0</v>
      </c>
      <c r="AP25" s="120">
        <v>0</v>
      </c>
      <c r="AQ25" s="120">
        <v>0</v>
      </c>
      <c r="AR25" s="120">
        <v>0</v>
      </c>
      <c r="AS25" s="17">
        <v>0</v>
      </c>
      <c r="AT25" s="17">
        <v>0</v>
      </c>
      <c r="AU25" s="120">
        <v>872</v>
      </c>
      <c r="AV25" s="120">
        <v>433</v>
      </c>
      <c r="AW25" s="120">
        <v>1305</v>
      </c>
      <c r="AX25" s="17">
        <v>0.66819923371647505</v>
      </c>
      <c r="AY25" s="17">
        <v>0.33180076628352489</v>
      </c>
      <c r="AZ25" s="120">
        <v>0</v>
      </c>
      <c r="BA25" s="120">
        <v>0</v>
      </c>
      <c r="BB25" s="120">
        <v>0</v>
      </c>
      <c r="BC25" s="17">
        <v>0</v>
      </c>
      <c r="BD25" s="17">
        <v>0</v>
      </c>
      <c r="BE25" s="120">
        <v>191</v>
      </c>
      <c r="BF25" s="120">
        <v>133</v>
      </c>
      <c r="BG25" s="120">
        <v>324</v>
      </c>
      <c r="BH25" s="17">
        <v>0.58950617283950613</v>
      </c>
      <c r="BI25" s="17">
        <v>0.41049382716049382</v>
      </c>
      <c r="BJ25" s="120">
        <v>0</v>
      </c>
      <c r="BK25" s="120">
        <v>0</v>
      </c>
      <c r="BL25" s="120">
        <v>0</v>
      </c>
      <c r="BM25" s="17">
        <v>0</v>
      </c>
      <c r="BN25" s="17">
        <v>0</v>
      </c>
      <c r="BO25" s="120">
        <v>140</v>
      </c>
      <c r="BP25" s="120">
        <v>8</v>
      </c>
      <c r="BQ25" s="120">
        <v>148</v>
      </c>
      <c r="BR25" s="17">
        <v>0.94594594594594594</v>
      </c>
      <c r="BS25" s="17">
        <v>5.4054054054054057E-2</v>
      </c>
      <c r="BT25" s="120">
        <v>2</v>
      </c>
      <c r="BU25" s="120">
        <v>0</v>
      </c>
      <c r="BV25" s="120">
        <v>2</v>
      </c>
      <c r="BW25" s="17">
        <v>1</v>
      </c>
      <c r="BX25" s="17">
        <v>0</v>
      </c>
      <c r="BY25" s="120">
        <v>0</v>
      </c>
      <c r="BZ25" s="120">
        <v>0</v>
      </c>
      <c r="CA25" s="120">
        <v>0</v>
      </c>
      <c r="CB25" s="17">
        <v>0</v>
      </c>
      <c r="CC25" s="17">
        <v>0</v>
      </c>
      <c r="CD25" s="120">
        <v>0</v>
      </c>
      <c r="CE25" s="120">
        <v>0</v>
      </c>
      <c r="CF25" s="120">
        <v>0</v>
      </c>
      <c r="CG25" s="17">
        <v>0</v>
      </c>
      <c r="CH25" s="17">
        <v>0</v>
      </c>
      <c r="CI25" s="120">
        <v>0</v>
      </c>
      <c r="CJ25" s="120">
        <v>0</v>
      </c>
      <c r="CK25" s="120">
        <v>0</v>
      </c>
      <c r="CL25" s="17">
        <v>0</v>
      </c>
      <c r="CM25" s="17">
        <v>0</v>
      </c>
      <c r="CN25" s="120">
        <v>4</v>
      </c>
      <c r="CO25" s="120">
        <v>0</v>
      </c>
      <c r="CP25" s="120">
        <v>4</v>
      </c>
      <c r="CQ25" s="17">
        <v>1</v>
      </c>
      <c r="CR25" s="17">
        <v>0</v>
      </c>
      <c r="CS25" s="120">
        <v>0</v>
      </c>
      <c r="CT25" s="120">
        <v>0</v>
      </c>
      <c r="CU25" s="120">
        <v>0</v>
      </c>
      <c r="CV25" s="17">
        <v>0</v>
      </c>
      <c r="CW25" s="17">
        <v>0</v>
      </c>
      <c r="CX25" s="120">
        <v>0</v>
      </c>
      <c r="CY25" s="120">
        <v>0</v>
      </c>
      <c r="CZ25" s="120">
        <v>0</v>
      </c>
      <c r="DA25" s="17">
        <v>0</v>
      </c>
      <c r="DB25" s="17">
        <v>0</v>
      </c>
    </row>
    <row r="26" spans="1:106">
      <c r="A26" s="33" t="s">
        <v>18</v>
      </c>
      <c r="B26" s="120">
        <v>7158</v>
      </c>
      <c r="C26" s="120">
        <v>3704</v>
      </c>
      <c r="D26" s="120">
        <v>10862</v>
      </c>
      <c r="E26" s="17">
        <v>0.65899466028355735</v>
      </c>
      <c r="F26" s="17">
        <v>0.34100533971644265</v>
      </c>
      <c r="G26" s="120">
        <v>56080</v>
      </c>
      <c r="H26" s="120">
        <v>46459</v>
      </c>
      <c r="I26" s="120">
        <v>102539</v>
      </c>
      <c r="J26" s="17">
        <v>0.54691385716654151</v>
      </c>
      <c r="K26" s="17">
        <v>0.45308614283345849</v>
      </c>
      <c r="L26" s="120">
        <v>3342</v>
      </c>
      <c r="M26" s="120">
        <v>40692</v>
      </c>
      <c r="N26" s="120">
        <v>44034</v>
      </c>
      <c r="O26" s="17">
        <v>7.5895898623790703E-2</v>
      </c>
      <c r="P26" s="17">
        <v>0.92410410137620924</v>
      </c>
      <c r="Q26" s="120">
        <v>0</v>
      </c>
      <c r="R26" s="120">
        <v>0</v>
      </c>
      <c r="S26" s="120">
        <v>0</v>
      </c>
      <c r="T26" s="17">
        <v>0</v>
      </c>
      <c r="U26" s="17">
        <v>0</v>
      </c>
      <c r="V26" s="120">
        <v>124</v>
      </c>
      <c r="W26" s="120">
        <v>13</v>
      </c>
      <c r="X26" s="120">
        <v>137</v>
      </c>
      <c r="Y26" s="17">
        <v>0.9051094890510949</v>
      </c>
      <c r="Z26" s="17">
        <v>9.4890510948905105E-2</v>
      </c>
      <c r="AA26" s="120">
        <v>79</v>
      </c>
      <c r="AB26" s="120">
        <v>17</v>
      </c>
      <c r="AC26" s="120">
        <v>96</v>
      </c>
      <c r="AD26" s="17">
        <v>0.82291666666666663</v>
      </c>
      <c r="AE26" s="17">
        <v>0.17708333333333334</v>
      </c>
      <c r="AF26" s="120">
        <v>2</v>
      </c>
      <c r="AG26" s="120">
        <v>1</v>
      </c>
      <c r="AH26" s="120">
        <v>3</v>
      </c>
      <c r="AI26" s="17">
        <v>0.66669999999999996</v>
      </c>
      <c r="AJ26" s="17">
        <v>0.33329999999999999</v>
      </c>
      <c r="AK26" s="120">
        <v>0</v>
      </c>
      <c r="AL26" s="120">
        <v>0</v>
      </c>
      <c r="AM26" s="120">
        <v>0</v>
      </c>
      <c r="AN26" s="17">
        <v>0</v>
      </c>
      <c r="AO26" s="17">
        <v>0</v>
      </c>
      <c r="AP26" s="120">
        <v>3</v>
      </c>
      <c r="AQ26" s="120">
        <v>0</v>
      </c>
      <c r="AR26" s="120">
        <v>3</v>
      </c>
      <c r="AS26" s="17">
        <v>1</v>
      </c>
      <c r="AT26" s="17">
        <v>0</v>
      </c>
      <c r="AU26" s="120">
        <v>63774</v>
      </c>
      <c r="AV26" s="120">
        <v>30715</v>
      </c>
      <c r="AW26" s="120">
        <v>94489</v>
      </c>
      <c r="AX26" s="17">
        <v>0.67493570680185</v>
      </c>
      <c r="AY26" s="17">
        <v>0.32506429319815006</v>
      </c>
      <c r="AZ26" s="120">
        <v>0</v>
      </c>
      <c r="BA26" s="120">
        <v>0</v>
      </c>
      <c r="BB26" s="120">
        <v>0</v>
      </c>
      <c r="BC26" s="17">
        <v>0</v>
      </c>
      <c r="BD26" s="17">
        <v>0</v>
      </c>
      <c r="BE26" s="120">
        <v>14970</v>
      </c>
      <c r="BF26" s="120">
        <v>13170</v>
      </c>
      <c r="BG26" s="120">
        <v>28140</v>
      </c>
      <c r="BH26" s="17">
        <v>0.53198294243070365</v>
      </c>
      <c r="BI26" s="17">
        <v>0.4680170575692964</v>
      </c>
      <c r="BJ26" s="120">
        <v>0</v>
      </c>
      <c r="BK26" s="120">
        <v>0</v>
      </c>
      <c r="BL26" s="120">
        <v>0</v>
      </c>
      <c r="BM26" s="17">
        <v>0</v>
      </c>
      <c r="BN26" s="17">
        <v>0</v>
      </c>
      <c r="BO26" s="120">
        <v>7777</v>
      </c>
      <c r="BP26" s="120">
        <v>1459</v>
      </c>
      <c r="BQ26" s="120">
        <v>9236</v>
      </c>
      <c r="BR26" s="17">
        <v>0.84203118233001295</v>
      </c>
      <c r="BS26" s="17">
        <v>0.15796881766998699</v>
      </c>
      <c r="BT26" s="120">
        <v>7</v>
      </c>
      <c r="BU26" s="120">
        <v>2</v>
      </c>
      <c r="BV26" s="120">
        <v>9</v>
      </c>
      <c r="BW26" s="17">
        <v>0.77777777777777779</v>
      </c>
      <c r="BX26" s="17">
        <v>0.22222222222222221</v>
      </c>
      <c r="BY26" s="120">
        <v>1</v>
      </c>
      <c r="BZ26" s="120">
        <v>0</v>
      </c>
      <c r="CA26" s="120">
        <v>1</v>
      </c>
      <c r="CB26" s="17">
        <v>1</v>
      </c>
      <c r="CC26" s="17">
        <v>0</v>
      </c>
      <c r="CD26" s="120">
        <v>0</v>
      </c>
      <c r="CE26" s="120">
        <v>0</v>
      </c>
      <c r="CF26" s="120">
        <v>0</v>
      </c>
      <c r="CG26" s="17">
        <v>0</v>
      </c>
      <c r="CH26" s="17">
        <v>0</v>
      </c>
      <c r="CI26" s="120">
        <v>4</v>
      </c>
      <c r="CJ26" s="120">
        <v>7</v>
      </c>
      <c r="CK26" s="120">
        <v>11</v>
      </c>
      <c r="CL26" s="17">
        <v>0.36363636363636365</v>
      </c>
      <c r="CM26" s="17">
        <v>0.63636363636363635</v>
      </c>
      <c r="CN26" s="120">
        <v>7</v>
      </c>
      <c r="CO26" s="120">
        <v>23</v>
      </c>
      <c r="CP26" s="120">
        <v>30</v>
      </c>
      <c r="CQ26" s="17">
        <v>0.23333333333333334</v>
      </c>
      <c r="CR26" s="17">
        <v>0.76666666666666672</v>
      </c>
      <c r="CS26" s="120">
        <v>0</v>
      </c>
      <c r="CT26" s="120">
        <v>0</v>
      </c>
      <c r="CU26" s="120">
        <v>0</v>
      </c>
      <c r="CV26" s="17">
        <v>0</v>
      </c>
      <c r="CW26" s="17">
        <v>0</v>
      </c>
      <c r="CX26" s="120">
        <v>0</v>
      </c>
      <c r="CY26" s="120">
        <v>0</v>
      </c>
      <c r="CZ26" s="120">
        <v>0</v>
      </c>
      <c r="DA26" s="17">
        <v>0</v>
      </c>
      <c r="DB26" s="17">
        <v>0</v>
      </c>
    </row>
    <row r="27" spans="1:106">
      <c r="A27" s="33" t="s">
        <v>19</v>
      </c>
      <c r="B27" s="120">
        <v>1125</v>
      </c>
      <c r="C27" s="120">
        <v>549</v>
      </c>
      <c r="D27" s="120">
        <v>1674</v>
      </c>
      <c r="E27" s="17">
        <v>0.67204301075268813</v>
      </c>
      <c r="F27" s="17">
        <v>0.32795698924731181</v>
      </c>
      <c r="G27" s="120">
        <v>7205</v>
      </c>
      <c r="H27" s="120">
        <v>6849</v>
      </c>
      <c r="I27" s="120">
        <v>14054</v>
      </c>
      <c r="J27" s="17">
        <v>0.51266543332858971</v>
      </c>
      <c r="K27" s="17">
        <v>0.48733456667141029</v>
      </c>
      <c r="L27" s="120">
        <v>433</v>
      </c>
      <c r="M27" s="120">
        <v>5996</v>
      </c>
      <c r="N27" s="120">
        <v>6429</v>
      </c>
      <c r="O27" s="17">
        <v>6.7351065484523256E-2</v>
      </c>
      <c r="P27" s="17">
        <v>0.9326489345154767</v>
      </c>
      <c r="Q27" s="120">
        <v>0</v>
      </c>
      <c r="R27" s="120">
        <v>0</v>
      </c>
      <c r="S27" s="120">
        <v>0</v>
      </c>
      <c r="T27" s="17">
        <v>0</v>
      </c>
      <c r="U27" s="17">
        <v>0</v>
      </c>
      <c r="V27" s="120">
        <v>74</v>
      </c>
      <c r="W27" s="120">
        <v>8</v>
      </c>
      <c r="X27" s="120">
        <v>82</v>
      </c>
      <c r="Y27" s="17">
        <v>0.90243902439024393</v>
      </c>
      <c r="Z27" s="17">
        <v>9.7560975609756101E-2</v>
      </c>
      <c r="AA27" s="120">
        <v>7</v>
      </c>
      <c r="AB27" s="120">
        <v>3</v>
      </c>
      <c r="AC27" s="120">
        <v>10</v>
      </c>
      <c r="AD27" s="17">
        <v>0.7</v>
      </c>
      <c r="AE27" s="17">
        <v>0.3</v>
      </c>
      <c r="AF27" s="120">
        <v>0</v>
      </c>
      <c r="AG27" s="120">
        <v>0</v>
      </c>
      <c r="AH27" s="120">
        <v>0</v>
      </c>
      <c r="AI27" s="17">
        <v>0</v>
      </c>
      <c r="AJ27" s="17">
        <v>0</v>
      </c>
      <c r="AK27" s="120">
        <v>0</v>
      </c>
      <c r="AL27" s="120">
        <v>0</v>
      </c>
      <c r="AM27" s="120">
        <v>0</v>
      </c>
      <c r="AN27" s="17">
        <v>0</v>
      </c>
      <c r="AO27" s="17">
        <v>0</v>
      </c>
      <c r="AP27" s="120">
        <v>0</v>
      </c>
      <c r="AQ27" s="120">
        <v>0</v>
      </c>
      <c r="AR27" s="120">
        <v>0</v>
      </c>
      <c r="AS27" s="17">
        <v>0</v>
      </c>
      <c r="AT27" s="17">
        <v>0</v>
      </c>
      <c r="AU27" s="120">
        <v>8493</v>
      </c>
      <c r="AV27" s="120">
        <v>5267</v>
      </c>
      <c r="AW27" s="120">
        <v>13760</v>
      </c>
      <c r="AX27" s="17">
        <v>0.6172238372093023</v>
      </c>
      <c r="AY27" s="17">
        <v>0.38277616279069765</v>
      </c>
      <c r="AZ27" s="120">
        <v>0</v>
      </c>
      <c r="BA27" s="120">
        <v>0</v>
      </c>
      <c r="BB27" s="120">
        <v>0</v>
      </c>
      <c r="BC27" s="17">
        <v>0</v>
      </c>
      <c r="BD27" s="17">
        <v>0</v>
      </c>
      <c r="BE27" s="120">
        <v>1981</v>
      </c>
      <c r="BF27" s="120">
        <v>1958</v>
      </c>
      <c r="BG27" s="120">
        <v>3939</v>
      </c>
      <c r="BH27" s="17">
        <v>0.50291952272150287</v>
      </c>
      <c r="BI27" s="17">
        <v>0.49708047727849708</v>
      </c>
      <c r="BJ27" s="120">
        <v>0</v>
      </c>
      <c r="BK27" s="120">
        <v>0</v>
      </c>
      <c r="BL27" s="120">
        <v>0</v>
      </c>
      <c r="BM27" s="17">
        <v>0</v>
      </c>
      <c r="BN27" s="17">
        <v>0</v>
      </c>
      <c r="BO27" s="120">
        <v>1418</v>
      </c>
      <c r="BP27" s="120">
        <v>319</v>
      </c>
      <c r="BQ27" s="120">
        <v>1737</v>
      </c>
      <c r="BR27" s="17">
        <v>0.81635002878526197</v>
      </c>
      <c r="BS27" s="17">
        <v>0.18364997121473806</v>
      </c>
      <c r="BT27" s="120">
        <v>1</v>
      </c>
      <c r="BU27" s="120">
        <v>0</v>
      </c>
      <c r="BV27" s="120">
        <v>1</v>
      </c>
      <c r="BW27" s="17">
        <v>1</v>
      </c>
      <c r="BX27" s="17">
        <v>0</v>
      </c>
      <c r="BY27" s="120">
        <v>1</v>
      </c>
      <c r="BZ27" s="120">
        <v>0</v>
      </c>
      <c r="CA27" s="120">
        <v>1</v>
      </c>
      <c r="CB27" s="17">
        <v>1</v>
      </c>
      <c r="CC27" s="17">
        <v>0</v>
      </c>
      <c r="CD27" s="120">
        <v>0</v>
      </c>
      <c r="CE27" s="120">
        <v>0</v>
      </c>
      <c r="CF27" s="120">
        <v>0</v>
      </c>
      <c r="CG27" s="17">
        <v>0</v>
      </c>
      <c r="CH27" s="17">
        <v>0</v>
      </c>
      <c r="CI27" s="120">
        <v>2</v>
      </c>
      <c r="CJ27" s="120">
        <v>0</v>
      </c>
      <c r="CK27" s="120">
        <v>2</v>
      </c>
      <c r="CL27" s="17">
        <v>1</v>
      </c>
      <c r="CM27" s="17">
        <v>0</v>
      </c>
      <c r="CN27" s="120">
        <v>0</v>
      </c>
      <c r="CO27" s="120">
        <v>2</v>
      </c>
      <c r="CP27" s="120">
        <v>2</v>
      </c>
      <c r="CQ27" s="17">
        <v>0</v>
      </c>
      <c r="CR27" s="17">
        <v>1</v>
      </c>
      <c r="CS27" s="120">
        <v>0</v>
      </c>
      <c r="CT27" s="120">
        <v>0</v>
      </c>
      <c r="CU27" s="120">
        <v>0</v>
      </c>
      <c r="CV27" s="17">
        <v>0</v>
      </c>
      <c r="CW27" s="17">
        <v>0</v>
      </c>
      <c r="CX27" s="120">
        <v>0</v>
      </c>
      <c r="CY27" s="120">
        <v>0</v>
      </c>
      <c r="CZ27" s="120">
        <v>0</v>
      </c>
      <c r="DA27" s="17">
        <v>0</v>
      </c>
      <c r="DB27" s="17">
        <v>0</v>
      </c>
    </row>
    <row r="28" spans="1:106">
      <c r="A28" s="33" t="s">
        <v>20</v>
      </c>
      <c r="B28" s="120">
        <v>1432</v>
      </c>
      <c r="C28" s="120">
        <v>817</v>
      </c>
      <c r="D28" s="120">
        <v>2249</v>
      </c>
      <c r="E28" s="17">
        <v>0.63672743441529567</v>
      </c>
      <c r="F28" s="17">
        <v>0.36327256558470433</v>
      </c>
      <c r="G28" s="120">
        <v>4401</v>
      </c>
      <c r="H28" s="120">
        <v>3222</v>
      </c>
      <c r="I28" s="120">
        <v>7623</v>
      </c>
      <c r="J28" s="17">
        <v>0.57733175914994095</v>
      </c>
      <c r="K28" s="17">
        <v>0.42266824085005905</v>
      </c>
      <c r="L28" s="120">
        <v>223</v>
      </c>
      <c r="M28" s="120">
        <v>2104</v>
      </c>
      <c r="N28" s="120">
        <v>2327</v>
      </c>
      <c r="O28" s="17">
        <v>9.583154275891706E-2</v>
      </c>
      <c r="P28" s="17">
        <v>0.90416845724108297</v>
      </c>
      <c r="Q28" s="120">
        <v>0</v>
      </c>
      <c r="R28" s="120">
        <v>0</v>
      </c>
      <c r="S28" s="120">
        <v>0</v>
      </c>
      <c r="T28" s="17">
        <v>0</v>
      </c>
      <c r="U28" s="17">
        <v>0</v>
      </c>
      <c r="V28" s="120">
        <v>92</v>
      </c>
      <c r="W28" s="120">
        <v>7</v>
      </c>
      <c r="X28" s="120">
        <v>99</v>
      </c>
      <c r="Y28" s="17">
        <v>0.92929292929292928</v>
      </c>
      <c r="Z28" s="17">
        <v>7.0707070707070704E-2</v>
      </c>
      <c r="AA28" s="120">
        <v>29</v>
      </c>
      <c r="AB28" s="120">
        <v>5</v>
      </c>
      <c r="AC28" s="120">
        <v>34</v>
      </c>
      <c r="AD28" s="17">
        <v>0.8529411764705882</v>
      </c>
      <c r="AE28" s="17">
        <v>0.14705882352941177</v>
      </c>
      <c r="AF28" s="120">
        <v>0</v>
      </c>
      <c r="AG28" s="120">
        <v>0</v>
      </c>
      <c r="AH28" s="120">
        <v>0</v>
      </c>
      <c r="AI28" s="17">
        <v>0</v>
      </c>
      <c r="AJ28" s="17">
        <v>0</v>
      </c>
      <c r="AK28" s="120">
        <v>0</v>
      </c>
      <c r="AL28" s="120">
        <v>0</v>
      </c>
      <c r="AM28" s="120">
        <v>0</v>
      </c>
      <c r="AN28" s="17">
        <v>0</v>
      </c>
      <c r="AO28" s="17">
        <v>0</v>
      </c>
      <c r="AP28" s="120">
        <v>5</v>
      </c>
      <c r="AQ28" s="120">
        <v>0</v>
      </c>
      <c r="AR28" s="120">
        <v>5</v>
      </c>
      <c r="AS28" s="17">
        <v>1</v>
      </c>
      <c r="AT28" s="17">
        <v>0</v>
      </c>
      <c r="AU28" s="120">
        <v>5680</v>
      </c>
      <c r="AV28" s="120">
        <v>3510</v>
      </c>
      <c r="AW28" s="120">
        <v>9190</v>
      </c>
      <c r="AX28" s="17">
        <v>0.61806311207834608</v>
      </c>
      <c r="AY28" s="17">
        <v>0.38193688792165398</v>
      </c>
      <c r="AZ28" s="120">
        <v>0</v>
      </c>
      <c r="BA28" s="120">
        <v>0</v>
      </c>
      <c r="BB28" s="120">
        <v>0</v>
      </c>
      <c r="BC28" s="17">
        <v>0</v>
      </c>
      <c r="BD28" s="17">
        <v>0</v>
      </c>
      <c r="BE28" s="120">
        <v>1043</v>
      </c>
      <c r="BF28" s="120">
        <v>838</v>
      </c>
      <c r="BG28" s="120">
        <v>1881</v>
      </c>
      <c r="BH28" s="17">
        <v>0.55449229133439659</v>
      </c>
      <c r="BI28" s="17">
        <v>0.44550770866560341</v>
      </c>
      <c r="BJ28" s="120">
        <v>0</v>
      </c>
      <c r="BK28" s="120">
        <v>0</v>
      </c>
      <c r="BL28" s="120">
        <v>0</v>
      </c>
      <c r="BM28" s="17">
        <v>0</v>
      </c>
      <c r="BN28" s="17">
        <v>0</v>
      </c>
      <c r="BO28" s="120">
        <v>524</v>
      </c>
      <c r="BP28" s="120">
        <v>82</v>
      </c>
      <c r="BQ28" s="120">
        <v>606</v>
      </c>
      <c r="BR28" s="17">
        <v>0.86468646864686471</v>
      </c>
      <c r="BS28" s="17">
        <v>0.13531353135313531</v>
      </c>
      <c r="BT28" s="120">
        <v>21</v>
      </c>
      <c r="BU28" s="120">
        <v>0</v>
      </c>
      <c r="BV28" s="120">
        <v>21</v>
      </c>
      <c r="BW28" s="17">
        <v>1</v>
      </c>
      <c r="BX28" s="17">
        <v>0</v>
      </c>
      <c r="BY28" s="120">
        <v>32</v>
      </c>
      <c r="BZ28" s="120">
        <v>3</v>
      </c>
      <c r="CA28" s="120">
        <v>35</v>
      </c>
      <c r="CB28" s="17">
        <v>0.91428571428571426</v>
      </c>
      <c r="CC28" s="17">
        <v>8.5714285714285715E-2</v>
      </c>
      <c r="CD28" s="120">
        <v>0</v>
      </c>
      <c r="CE28" s="120">
        <v>0</v>
      </c>
      <c r="CF28" s="120">
        <v>0</v>
      </c>
      <c r="CG28" s="17">
        <v>0</v>
      </c>
      <c r="CH28" s="17">
        <v>0</v>
      </c>
      <c r="CI28" s="120">
        <v>6</v>
      </c>
      <c r="CJ28" s="120">
        <v>0</v>
      </c>
      <c r="CK28" s="120">
        <v>6</v>
      </c>
      <c r="CL28" s="17">
        <v>1</v>
      </c>
      <c r="CM28" s="17">
        <v>0</v>
      </c>
      <c r="CN28" s="120">
        <v>30</v>
      </c>
      <c r="CO28" s="120">
        <v>134</v>
      </c>
      <c r="CP28" s="120">
        <v>164</v>
      </c>
      <c r="CQ28" s="17">
        <v>0.18292682926829268</v>
      </c>
      <c r="CR28" s="17">
        <v>0.81707317073170727</v>
      </c>
      <c r="CS28" s="120">
        <v>0</v>
      </c>
      <c r="CT28" s="120">
        <v>0</v>
      </c>
      <c r="CU28" s="120">
        <v>0</v>
      </c>
      <c r="CV28" s="17">
        <v>0</v>
      </c>
      <c r="CW28" s="17">
        <v>0</v>
      </c>
      <c r="CX28" s="120">
        <v>0</v>
      </c>
      <c r="CY28" s="120">
        <v>0</v>
      </c>
      <c r="CZ28" s="120">
        <v>0</v>
      </c>
      <c r="DA28" s="17">
        <v>0</v>
      </c>
      <c r="DB28" s="17">
        <v>0</v>
      </c>
    </row>
    <row r="29" spans="1:106">
      <c r="A29" s="33" t="s">
        <v>21</v>
      </c>
      <c r="B29" s="120">
        <v>282</v>
      </c>
      <c r="C29" s="120">
        <v>136</v>
      </c>
      <c r="D29" s="120">
        <v>418</v>
      </c>
      <c r="E29" s="17">
        <v>0.67464114832535882</v>
      </c>
      <c r="F29" s="17">
        <v>0.32535885167464113</v>
      </c>
      <c r="G29" s="120">
        <v>763</v>
      </c>
      <c r="H29" s="120">
        <v>618</v>
      </c>
      <c r="I29" s="120">
        <v>1381</v>
      </c>
      <c r="J29" s="17">
        <v>0.5524981897175959</v>
      </c>
      <c r="K29" s="17">
        <v>0.44750181028240404</v>
      </c>
      <c r="L29" s="120">
        <v>95</v>
      </c>
      <c r="M29" s="120">
        <v>982</v>
      </c>
      <c r="N29" s="120">
        <v>1077</v>
      </c>
      <c r="O29" s="17">
        <v>8.8207985143918297E-2</v>
      </c>
      <c r="P29" s="17">
        <v>0.91179201485608175</v>
      </c>
      <c r="Q29" s="120">
        <v>0</v>
      </c>
      <c r="R29" s="120">
        <v>0</v>
      </c>
      <c r="S29" s="120">
        <v>0</v>
      </c>
      <c r="T29" s="17">
        <v>0</v>
      </c>
      <c r="U29" s="17">
        <v>0</v>
      </c>
      <c r="V29" s="120">
        <v>16</v>
      </c>
      <c r="W29" s="120">
        <v>1</v>
      </c>
      <c r="X29" s="120">
        <v>17</v>
      </c>
      <c r="Y29" s="17">
        <v>0.94117647058823528</v>
      </c>
      <c r="Z29" s="17">
        <v>5.8823529411764705E-2</v>
      </c>
      <c r="AA29" s="120">
        <v>3</v>
      </c>
      <c r="AB29" s="120">
        <v>1</v>
      </c>
      <c r="AC29" s="120">
        <v>4</v>
      </c>
      <c r="AD29" s="17">
        <v>0.75</v>
      </c>
      <c r="AE29" s="17">
        <v>0.25</v>
      </c>
      <c r="AF29" s="120">
        <v>0</v>
      </c>
      <c r="AG29" s="120">
        <v>0</v>
      </c>
      <c r="AH29" s="120">
        <v>0</v>
      </c>
      <c r="AI29" s="17">
        <v>0</v>
      </c>
      <c r="AJ29" s="17">
        <v>0</v>
      </c>
      <c r="AK29" s="120">
        <v>0</v>
      </c>
      <c r="AL29" s="120">
        <v>0</v>
      </c>
      <c r="AM29" s="120">
        <v>0</v>
      </c>
      <c r="AN29" s="17">
        <v>0</v>
      </c>
      <c r="AO29" s="17">
        <v>0</v>
      </c>
      <c r="AP29" s="120">
        <v>3</v>
      </c>
      <c r="AQ29" s="120">
        <v>0</v>
      </c>
      <c r="AR29" s="120">
        <v>3</v>
      </c>
      <c r="AS29" s="17">
        <v>1</v>
      </c>
      <c r="AT29" s="17">
        <v>0</v>
      </c>
      <c r="AU29" s="120">
        <v>1277</v>
      </c>
      <c r="AV29" s="120">
        <v>734</v>
      </c>
      <c r="AW29" s="120">
        <v>2011</v>
      </c>
      <c r="AX29" s="17">
        <v>0.63500745897563404</v>
      </c>
      <c r="AY29" s="17">
        <v>0.36499254102436601</v>
      </c>
      <c r="AZ29" s="120">
        <v>0</v>
      </c>
      <c r="BA29" s="120">
        <v>0</v>
      </c>
      <c r="BB29" s="120">
        <v>0</v>
      </c>
      <c r="BC29" s="17">
        <v>0</v>
      </c>
      <c r="BD29" s="17">
        <v>0</v>
      </c>
      <c r="BE29" s="120">
        <v>256</v>
      </c>
      <c r="BF29" s="120">
        <v>159</v>
      </c>
      <c r="BG29" s="120">
        <v>415</v>
      </c>
      <c r="BH29" s="17">
        <v>0.61686746987951813</v>
      </c>
      <c r="BI29" s="17">
        <v>0.38313253012048193</v>
      </c>
      <c r="BJ29" s="120">
        <v>0</v>
      </c>
      <c r="BK29" s="120">
        <v>0</v>
      </c>
      <c r="BL29" s="120">
        <v>0</v>
      </c>
      <c r="BM29" s="17">
        <v>0</v>
      </c>
      <c r="BN29" s="17">
        <v>0</v>
      </c>
      <c r="BO29" s="120">
        <v>131</v>
      </c>
      <c r="BP29" s="120">
        <v>17</v>
      </c>
      <c r="BQ29" s="120">
        <v>148</v>
      </c>
      <c r="BR29" s="17">
        <v>0.88513513513513509</v>
      </c>
      <c r="BS29" s="17">
        <v>0.11486486486486487</v>
      </c>
      <c r="BT29" s="120">
        <v>98</v>
      </c>
      <c r="BU29" s="120">
        <v>33</v>
      </c>
      <c r="BV29" s="120">
        <v>131</v>
      </c>
      <c r="BW29" s="17">
        <v>0.74809160305343514</v>
      </c>
      <c r="BX29" s="17">
        <v>0.25190839694656486</v>
      </c>
      <c r="BY29" s="120">
        <v>4</v>
      </c>
      <c r="BZ29" s="120">
        <v>0</v>
      </c>
      <c r="CA29" s="120">
        <v>4</v>
      </c>
      <c r="CB29" s="17">
        <v>1</v>
      </c>
      <c r="CC29" s="17">
        <v>0</v>
      </c>
      <c r="CD29" s="120">
        <v>0</v>
      </c>
      <c r="CE29" s="120">
        <v>0</v>
      </c>
      <c r="CF29" s="120">
        <v>0</v>
      </c>
      <c r="CG29" s="17">
        <v>0</v>
      </c>
      <c r="CH29" s="17">
        <v>0</v>
      </c>
      <c r="CI29" s="120">
        <v>2</v>
      </c>
      <c r="CJ29" s="120">
        <v>1</v>
      </c>
      <c r="CK29" s="120">
        <v>3</v>
      </c>
      <c r="CL29" s="17">
        <v>0.66666666666666663</v>
      </c>
      <c r="CM29" s="17">
        <v>0.33333333333333331</v>
      </c>
      <c r="CN29" s="120">
        <v>0</v>
      </c>
      <c r="CO29" s="120">
        <v>0</v>
      </c>
      <c r="CP29" s="120">
        <v>0</v>
      </c>
      <c r="CQ29" s="17">
        <v>0</v>
      </c>
      <c r="CR29" s="17">
        <v>0</v>
      </c>
      <c r="CS29" s="120">
        <v>0</v>
      </c>
      <c r="CT29" s="120">
        <v>0</v>
      </c>
      <c r="CU29" s="120">
        <v>0</v>
      </c>
      <c r="CV29" s="17">
        <v>0</v>
      </c>
      <c r="CW29" s="17">
        <v>0</v>
      </c>
      <c r="CX29" s="120">
        <v>0</v>
      </c>
      <c r="CY29" s="120">
        <v>0</v>
      </c>
      <c r="CZ29" s="120">
        <v>0</v>
      </c>
      <c r="DA29" s="17">
        <v>0</v>
      </c>
      <c r="DB29" s="17">
        <v>0</v>
      </c>
    </row>
    <row r="30" spans="1:106">
      <c r="A30" s="33" t="s">
        <v>22</v>
      </c>
      <c r="B30" s="120">
        <v>131670</v>
      </c>
      <c r="C30" s="120">
        <v>34371</v>
      </c>
      <c r="D30" s="120">
        <v>166041</v>
      </c>
      <c r="E30" s="17">
        <v>0.79299691040164777</v>
      </c>
      <c r="F30" s="17">
        <v>0.2070030895983522</v>
      </c>
      <c r="G30" s="120">
        <v>432496</v>
      </c>
      <c r="H30" s="120">
        <v>225019</v>
      </c>
      <c r="I30" s="120">
        <v>657515</v>
      </c>
      <c r="J30" s="17">
        <v>0.65777358691436694</v>
      </c>
      <c r="K30" s="17">
        <v>0.34222641308563301</v>
      </c>
      <c r="L30" s="120">
        <v>44268</v>
      </c>
      <c r="M30" s="120">
        <v>302597</v>
      </c>
      <c r="N30" s="120">
        <v>346865</v>
      </c>
      <c r="O30" s="17">
        <v>0.12762313868507921</v>
      </c>
      <c r="P30" s="17">
        <v>0.87237686131492076</v>
      </c>
      <c r="Q30" s="120">
        <v>2</v>
      </c>
      <c r="R30" s="120">
        <v>0</v>
      </c>
      <c r="S30" s="120">
        <v>2</v>
      </c>
      <c r="T30" s="17">
        <v>1</v>
      </c>
      <c r="U30" s="17">
        <v>0</v>
      </c>
      <c r="V30" s="120">
        <v>30335</v>
      </c>
      <c r="W30" s="120">
        <v>2212</v>
      </c>
      <c r="X30" s="120">
        <v>32547</v>
      </c>
      <c r="Y30" s="17">
        <v>0.93203674685838944</v>
      </c>
      <c r="Z30" s="17">
        <v>6.7963253141610599E-2</v>
      </c>
      <c r="AA30" s="120">
        <v>780</v>
      </c>
      <c r="AB30" s="120">
        <v>221</v>
      </c>
      <c r="AC30" s="120">
        <v>1001</v>
      </c>
      <c r="AD30" s="17">
        <v>0.77922077922077926</v>
      </c>
      <c r="AE30" s="17">
        <v>0.22077922077922077</v>
      </c>
      <c r="AF30" s="120">
        <v>7</v>
      </c>
      <c r="AG30" s="120">
        <v>9</v>
      </c>
      <c r="AH30" s="120">
        <v>16</v>
      </c>
      <c r="AI30" s="17">
        <v>0.4375</v>
      </c>
      <c r="AJ30" s="17">
        <v>0.5625</v>
      </c>
      <c r="AK30" s="120">
        <v>0</v>
      </c>
      <c r="AL30" s="120">
        <v>0</v>
      </c>
      <c r="AM30" s="120">
        <v>0</v>
      </c>
      <c r="AN30" s="17">
        <v>0</v>
      </c>
      <c r="AO30" s="17">
        <v>0</v>
      </c>
      <c r="AP30" s="120">
        <v>433</v>
      </c>
      <c r="AQ30" s="120">
        <v>22</v>
      </c>
      <c r="AR30" s="120">
        <v>455</v>
      </c>
      <c r="AS30" s="17">
        <v>0.9516483516483516</v>
      </c>
      <c r="AT30" s="17">
        <v>4.8351648351648353E-2</v>
      </c>
      <c r="AU30" s="120">
        <v>785926</v>
      </c>
      <c r="AV30" s="120">
        <v>208421</v>
      </c>
      <c r="AW30" s="120">
        <v>994347</v>
      </c>
      <c r="AX30" s="17">
        <v>0.79039409783506165</v>
      </c>
      <c r="AY30" s="17">
        <v>0.20960590216493841</v>
      </c>
      <c r="AZ30" s="120">
        <v>0</v>
      </c>
      <c r="BA30" s="120">
        <v>0</v>
      </c>
      <c r="BB30" s="120">
        <v>0</v>
      </c>
      <c r="BC30" s="17">
        <v>0</v>
      </c>
      <c r="BD30" s="17">
        <v>0</v>
      </c>
      <c r="BE30" s="120">
        <v>116321</v>
      </c>
      <c r="BF30" s="120">
        <v>59860</v>
      </c>
      <c r="BG30" s="120">
        <v>176181</v>
      </c>
      <c r="BH30" s="17">
        <v>0.66023578024872154</v>
      </c>
      <c r="BI30" s="17">
        <v>0.33976421975127852</v>
      </c>
      <c r="BJ30" s="120">
        <v>0</v>
      </c>
      <c r="BK30" s="120">
        <v>0</v>
      </c>
      <c r="BL30" s="120">
        <v>0</v>
      </c>
      <c r="BM30" s="17">
        <v>0</v>
      </c>
      <c r="BN30" s="17">
        <v>0</v>
      </c>
      <c r="BO30" s="120">
        <v>75395</v>
      </c>
      <c r="BP30" s="120">
        <v>9757</v>
      </c>
      <c r="BQ30" s="120">
        <v>85152</v>
      </c>
      <c r="BR30" s="17">
        <v>0.88541666666666663</v>
      </c>
      <c r="BS30" s="17">
        <v>0.11458333333333333</v>
      </c>
      <c r="BT30" s="120">
        <v>3676</v>
      </c>
      <c r="BU30" s="120">
        <v>437</v>
      </c>
      <c r="BV30" s="120">
        <v>4113</v>
      </c>
      <c r="BW30" s="17">
        <v>0.89375151957208854</v>
      </c>
      <c r="BX30" s="17">
        <v>0.1062484804279115</v>
      </c>
      <c r="BY30" s="120">
        <v>266</v>
      </c>
      <c r="BZ30" s="120">
        <v>42</v>
      </c>
      <c r="CA30" s="120">
        <v>308</v>
      </c>
      <c r="CB30" s="17">
        <v>0.86363636363636365</v>
      </c>
      <c r="CC30" s="17">
        <v>0.13636363636363635</v>
      </c>
      <c r="CD30" s="120">
        <v>13</v>
      </c>
      <c r="CE30" s="120">
        <v>0</v>
      </c>
      <c r="CF30" s="120">
        <f>CD30+CE30</f>
        <v>13</v>
      </c>
      <c r="CG30" s="17">
        <f>CD30/CF30</f>
        <v>1</v>
      </c>
      <c r="CH30" s="17">
        <f>CE30/CF30</f>
        <v>0</v>
      </c>
      <c r="CI30" s="120">
        <v>1101</v>
      </c>
      <c r="CJ30" s="120">
        <v>858</v>
      </c>
      <c r="CK30" s="120">
        <v>1959</v>
      </c>
      <c r="CL30" s="17">
        <v>0.56202143950995409</v>
      </c>
      <c r="CM30" s="17">
        <v>0.43797856049004597</v>
      </c>
      <c r="CN30" s="120">
        <v>1260</v>
      </c>
      <c r="CO30" s="120">
        <v>5118</v>
      </c>
      <c r="CP30" s="120">
        <v>6378</v>
      </c>
      <c r="CQ30" s="17">
        <v>0.1975540921919097</v>
      </c>
      <c r="CR30" s="17">
        <v>0.80244590780809033</v>
      </c>
      <c r="CS30" s="120">
        <v>9</v>
      </c>
      <c r="CT30" s="120">
        <v>2</v>
      </c>
      <c r="CU30" s="120">
        <v>11</v>
      </c>
      <c r="CV30" s="17">
        <v>0.81818181818181823</v>
      </c>
      <c r="CW30" s="17">
        <v>0.18181818181818182</v>
      </c>
      <c r="CX30" s="120">
        <v>0</v>
      </c>
      <c r="CY30" s="120">
        <v>0</v>
      </c>
      <c r="CZ30" s="120">
        <v>0</v>
      </c>
      <c r="DA30" s="17">
        <v>0</v>
      </c>
      <c r="DB30" s="17">
        <v>0</v>
      </c>
    </row>
    <row r="31" spans="1:106">
      <c r="A31" s="33" t="s">
        <v>23</v>
      </c>
      <c r="B31" s="120">
        <v>1206</v>
      </c>
      <c r="C31" s="120">
        <v>389</v>
      </c>
      <c r="D31" s="120">
        <v>1595</v>
      </c>
      <c r="E31" s="17">
        <v>0.75611285266457684</v>
      </c>
      <c r="F31" s="17">
        <v>0.24388714733542319</v>
      </c>
      <c r="G31" s="120">
        <v>8822</v>
      </c>
      <c r="H31" s="120">
        <v>8996</v>
      </c>
      <c r="I31" s="120">
        <v>17818</v>
      </c>
      <c r="J31" s="17">
        <v>0.49511729711527669</v>
      </c>
      <c r="K31" s="17">
        <v>0.50488270288472337</v>
      </c>
      <c r="L31" s="120">
        <v>460</v>
      </c>
      <c r="M31" s="120">
        <v>6845</v>
      </c>
      <c r="N31" s="120">
        <v>7305</v>
      </c>
      <c r="O31" s="17">
        <v>6.2970568104038324E-2</v>
      </c>
      <c r="P31" s="17">
        <v>0.93702943189596166</v>
      </c>
      <c r="Q31" s="120">
        <v>0</v>
      </c>
      <c r="R31" s="120">
        <v>0</v>
      </c>
      <c r="S31" s="120">
        <v>0</v>
      </c>
      <c r="T31" s="17">
        <v>0</v>
      </c>
      <c r="U31" s="17">
        <v>0</v>
      </c>
      <c r="V31" s="120">
        <v>39</v>
      </c>
      <c r="W31" s="120">
        <v>3</v>
      </c>
      <c r="X31" s="120">
        <v>42</v>
      </c>
      <c r="Y31" s="17">
        <v>0.9285714285714286</v>
      </c>
      <c r="Z31" s="17">
        <v>7.1428571428571425E-2</v>
      </c>
      <c r="AA31" s="120">
        <v>5</v>
      </c>
      <c r="AB31" s="120">
        <v>4</v>
      </c>
      <c r="AC31" s="120">
        <v>9</v>
      </c>
      <c r="AD31" s="17">
        <v>0.55555555555555558</v>
      </c>
      <c r="AE31" s="17">
        <v>0.44444444444444442</v>
      </c>
      <c r="AF31" s="120">
        <v>0</v>
      </c>
      <c r="AG31" s="120">
        <v>0</v>
      </c>
      <c r="AH31" s="120">
        <v>0</v>
      </c>
      <c r="AI31" s="17">
        <v>0</v>
      </c>
      <c r="AJ31" s="17">
        <v>0</v>
      </c>
      <c r="AK31" s="120">
        <v>0</v>
      </c>
      <c r="AL31" s="120">
        <v>0</v>
      </c>
      <c r="AM31" s="120">
        <v>0</v>
      </c>
      <c r="AN31" s="17">
        <v>0</v>
      </c>
      <c r="AO31" s="17">
        <v>0</v>
      </c>
      <c r="AP31" s="120">
        <v>0</v>
      </c>
      <c r="AQ31" s="120">
        <v>0</v>
      </c>
      <c r="AR31" s="120">
        <v>0</v>
      </c>
      <c r="AS31" s="17">
        <v>0</v>
      </c>
      <c r="AT31" s="17">
        <v>0</v>
      </c>
      <c r="AU31" s="120">
        <v>10070</v>
      </c>
      <c r="AV31" s="120">
        <v>5214</v>
      </c>
      <c r="AW31" s="120">
        <v>15284</v>
      </c>
      <c r="AX31" s="17">
        <v>0.65885893745092905</v>
      </c>
      <c r="AY31" s="17">
        <v>0.34114106254907095</v>
      </c>
      <c r="AZ31" s="120">
        <v>0</v>
      </c>
      <c r="BA31" s="120">
        <v>0</v>
      </c>
      <c r="BB31" s="120">
        <v>0</v>
      </c>
      <c r="BC31" s="17">
        <v>0</v>
      </c>
      <c r="BD31" s="17">
        <v>0</v>
      </c>
      <c r="BE31" s="120">
        <v>2326</v>
      </c>
      <c r="BF31" s="120">
        <v>3059</v>
      </c>
      <c r="BG31" s="120">
        <v>5385</v>
      </c>
      <c r="BH31" s="17">
        <v>0.43194057567316618</v>
      </c>
      <c r="BI31" s="17">
        <v>0.56805942432683376</v>
      </c>
      <c r="BJ31" s="120">
        <v>0</v>
      </c>
      <c r="BK31" s="120">
        <v>0</v>
      </c>
      <c r="BL31" s="120">
        <v>0</v>
      </c>
      <c r="BM31" s="17">
        <v>0</v>
      </c>
      <c r="BN31" s="17">
        <v>0</v>
      </c>
      <c r="BO31" s="120">
        <v>1547</v>
      </c>
      <c r="BP31" s="120">
        <v>324</v>
      </c>
      <c r="BQ31" s="120">
        <v>1871</v>
      </c>
      <c r="BR31" s="17">
        <v>0.82683057188669162</v>
      </c>
      <c r="BS31" s="17">
        <v>0.1731694281133084</v>
      </c>
      <c r="BT31" s="120">
        <v>0</v>
      </c>
      <c r="BU31" s="120">
        <v>0</v>
      </c>
      <c r="BV31" s="120">
        <v>0</v>
      </c>
      <c r="BW31" s="17">
        <v>0</v>
      </c>
      <c r="BX31" s="17">
        <v>0</v>
      </c>
      <c r="BY31" s="120">
        <v>2</v>
      </c>
      <c r="BZ31" s="120">
        <v>0</v>
      </c>
      <c r="CA31" s="120">
        <v>2</v>
      </c>
      <c r="CB31" s="17">
        <v>1</v>
      </c>
      <c r="CC31" s="17">
        <v>0</v>
      </c>
      <c r="CD31" s="120">
        <v>0</v>
      </c>
      <c r="CE31" s="120">
        <v>0</v>
      </c>
      <c r="CF31" s="120">
        <v>0</v>
      </c>
      <c r="CG31" s="17">
        <v>0</v>
      </c>
      <c r="CH31" s="17">
        <v>0</v>
      </c>
      <c r="CI31" s="120">
        <v>0</v>
      </c>
      <c r="CJ31" s="120">
        <v>0</v>
      </c>
      <c r="CK31" s="120">
        <v>0</v>
      </c>
      <c r="CL31" s="17">
        <v>0</v>
      </c>
      <c r="CM31" s="17">
        <v>0</v>
      </c>
      <c r="CN31" s="120">
        <v>0</v>
      </c>
      <c r="CO31" s="120">
        <v>0</v>
      </c>
      <c r="CP31" s="120">
        <v>0</v>
      </c>
      <c r="CQ31" s="17">
        <v>0</v>
      </c>
      <c r="CR31" s="17">
        <v>0</v>
      </c>
      <c r="CS31" s="120">
        <v>0</v>
      </c>
      <c r="CT31" s="120">
        <v>0</v>
      </c>
      <c r="CU31" s="120">
        <v>0</v>
      </c>
      <c r="CV31" s="17">
        <v>0</v>
      </c>
      <c r="CW31" s="17">
        <v>0</v>
      </c>
      <c r="CX31" s="120">
        <v>0</v>
      </c>
      <c r="CY31" s="120">
        <v>0</v>
      </c>
      <c r="CZ31" s="120">
        <v>0</v>
      </c>
      <c r="DA31" s="17">
        <v>0</v>
      </c>
      <c r="DB31" s="17">
        <v>0</v>
      </c>
    </row>
    <row r="32" spans="1:106">
      <c r="A32" s="33" t="s">
        <v>24</v>
      </c>
      <c r="B32" s="120">
        <v>1841</v>
      </c>
      <c r="C32" s="120">
        <v>799</v>
      </c>
      <c r="D32" s="120">
        <v>2640</v>
      </c>
      <c r="E32" s="17">
        <v>0.69734848484848488</v>
      </c>
      <c r="F32" s="17">
        <v>0.30265151515151517</v>
      </c>
      <c r="G32" s="120">
        <v>6182</v>
      </c>
      <c r="H32" s="120">
        <v>2489</v>
      </c>
      <c r="I32" s="120">
        <v>8671</v>
      </c>
      <c r="J32" s="17">
        <v>0.71295121669934258</v>
      </c>
      <c r="K32" s="17">
        <v>0.28704878330065736</v>
      </c>
      <c r="L32" s="120">
        <v>138</v>
      </c>
      <c r="M32" s="120">
        <v>1530</v>
      </c>
      <c r="N32" s="120">
        <v>1668</v>
      </c>
      <c r="O32" s="17">
        <v>8.2733812949640287E-2</v>
      </c>
      <c r="P32" s="17">
        <v>0.91726618705035967</v>
      </c>
      <c r="Q32" s="120">
        <v>0</v>
      </c>
      <c r="R32" s="120">
        <v>0</v>
      </c>
      <c r="S32" s="120">
        <v>0</v>
      </c>
      <c r="T32" s="17">
        <v>0</v>
      </c>
      <c r="U32" s="17">
        <v>0</v>
      </c>
      <c r="V32" s="120">
        <v>63</v>
      </c>
      <c r="W32" s="120">
        <v>6</v>
      </c>
      <c r="X32" s="120">
        <v>69</v>
      </c>
      <c r="Y32" s="17">
        <v>0.91304347826086951</v>
      </c>
      <c r="Z32" s="17">
        <v>8.6956521739130432E-2</v>
      </c>
      <c r="AA32" s="120">
        <v>13</v>
      </c>
      <c r="AB32" s="120">
        <v>4</v>
      </c>
      <c r="AC32" s="120">
        <v>17</v>
      </c>
      <c r="AD32" s="17">
        <v>0.76470588235294112</v>
      </c>
      <c r="AE32" s="17">
        <v>0.23529411764705882</v>
      </c>
      <c r="AF32" s="120">
        <v>0</v>
      </c>
      <c r="AG32" s="120">
        <v>0</v>
      </c>
      <c r="AH32" s="120">
        <v>0</v>
      </c>
      <c r="AI32" s="17">
        <v>0</v>
      </c>
      <c r="AJ32" s="17">
        <v>0</v>
      </c>
      <c r="AK32" s="120">
        <v>0</v>
      </c>
      <c r="AL32" s="120">
        <v>0</v>
      </c>
      <c r="AM32" s="120">
        <v>0</v>
      </c>
      <c r="AN32" s="17">
        <v>0</v>
      </c>
      <c r="AO32" s="17">
        <v>0</v>
      </c>
      <c r="AP32" s="120">
        <v>30</v>
      </c>
      <c r="AQ32" s="120">
        <v>0</v>
      </c>
      <c r="AR32" s="120">
        <v>30</v>
      </c>
      <c r="AS32" s="17">
        <v>1</v>
      </c>
      <c r="AT32" s="17">
        <v>0</v>
      </c>
      <c r="AU32" s="120">
        <v>11254</v>
      </c>
      <c r="AV32" s="120">
        <v>2927</v>
      </c>
      <c r="AW32" s="120">
        <v>14181</v>
      </c>
      <c r="AX32" s="17">
        <v>0.79359706649742612</v>
      </c>
      <c r="AY32" s="17">
        <v>0.20640293350257385</v>
      </c>
      <c r="AZ32" s="120">
        <v>0</v>
      </c>
      <c r="BA32" s="120">
        <v>0</v>
      </c>
      <c r="BB32" s="120">
        <v>0</v>
      </c>
      <c r="BC32" s="17">
        <v>0</v>
      </c>
      <c r="BD32" s="17">
        <v>0</v>
      </c>
      <c r="BE32" s="120">
        <v>1871</v>
      </c>
      <c r="BF32" s="120">
        <v>885</v>
      </c>
      <c r="BG32" s="120">
        <v>2756</v>
      </c>
      <c r="BH32" s="17">
        <v>0.6788824383164006</v>
      </c>
      <c r="BI32" s="17">
        <v>0.3211175616835994</v>
      </c>
      <c r="BJ32" s="120">
        <v>0</v>
      </c>
      <c r="BK32" s="120">
        <v>0</v>
      </c>
      <c r="BL32" s="120">
        <v>0</v>
      </c>
      <c r="BM32" s="17">
        <v>0</v>
      </c>
      <c r="BN32" s="17">
        <v>0</v>
      </c>
      <c r="BO32" s="120">
        <v>1221</v>
      </c>
      <c r="BP32" s="120">
        <v>153</v>
      </c>
      <c r="BQ32" s="120">
        <v>1374</v>
      </c>
      <c r="BR32" s="17">
        <v>0.888646288209607</v>
      </c>
      <c r="BS32" s="17">
        <v>0.11135371179039301</v>
      </c>
      <c r="BT32" s="120">
        <v>44</v>
      </c>
      <c r="BU32" s="120">
        <v>0</v>
      </c>
      <c r="BV32" s="120">
        <v>44</v>
      </c>
      <c r="BW32" s="17">
        <v>1</v>
      </c>
      <c r="BX32" s="17">
        <v>0</v>
      </c>
      <c r="BY32" s="120">
        <v>11</v>
      </c>
      <c r="BZ32" s="120">
        <v>7</v>
      </c>
      <c r="CA32" s="120">
        <v>18</v>
      </c>
      <c r="CB32" s="17">
        <v>0.61111111111111116</v>
      </c>
      <c r="CC32" s="17">
        <v>0.3888888888888889</v>
      </c>
      <c r="CD32" s="120">
        <v>0</v>
      </c>
      <c r="CE32" s="120">
        <v>0</v>
      </c>
      <c r="CF32" s="120">
        <v>0</v>
      </c>
      <c r="CG32" s="17">
        <v>0</v>
      </c>
      <c r="CH32" s="17">
        <v>0</v>
      </c>
      <c r="CI32" s="120">
        <v>3</v>
      </c>
      <c r="CJ32" s="120">
        <v>0</v>
      </c>
      <c r="CK32" s="120">
        <v>3</v>
      </c>
      <c r="CL32" s="17">
        <v>1</v>
      </c>
      <c r="CM32" s="17">
        <v>0</v>
      </c>
      <c r="CN32" s="120">
        <v>8</v>
      </c>
      <c r="CO32" s="120">
        <v>14</v>
      </c>
      <c r="CP32" s="120">
        <v>22</v>
      </c>
      <c r="CQ32" s="17">
        <v>0.36363636363636365</v>
      </c>
      <c r="CR32" s="17">
        <v>0.63636363636363635</v>
      </c>
      <c r="CS32" s="120">
        <v>0</v>
      </c>
      <c r="CT32" s="120">
        <v>0</v>
      </c>
      <c r="CU32" s="120">
        <v>0</v>
      </c>
      <c r="CV32" s="17">
        <v>0</v>
      </c>
      <c r="CW32" s="17">
        <v>0</v>
      </c>
      <c r="CX32" s="120">
        <v>0</v>
      </c>
      <c r="CY32" s="120">
        <v>0</v>
      </c>
      <c r="CZ32" s="120">
        <v>0</v>
      </c>
      <c r="DA32" s="17">
        <v>0</v>
      </c>
      <c r="DB32" s="17">
        <v>0</v>
      </c>
    </row>
    <row r="33" spans="1:106">
      <c r="A33" s="33" t="s">
        <v>25</v>
      </c>
      <c r="B33" s="120">
        <v>122</v>
      </c>
      <c r="C33" s="120">
        <v>89</v>
      </c>
      <c r="D33" s="120">
        <v>211</v>
      </c>
      <c r="E33" s="17">
        <v>0.5781990521327014</v>
      </c>
      <c r="F33" s="17">
        <v>0.4218009478672986</v>
      </c>
      <c r="G33" s="120">
        <v>423</v>
      </c>
      <c r="H33" s="120">
        <v>398</v>
      </c>
      <c r="I33" s="120">
        <v>821</v>
      </c>
      <c r="J33" s="17">
        <v>0.51522533495736911</v>
      </c>
      <c r="K33" s="17">
        <v>0.48477466504263095</v>
      </c>
      <c r="L33" s="120">
        <v>49</v>
      </c>
      <c r="M33" s="120">
        <v>326</v>
      </c>
      <c r="N33" s="120">
        <v>375</v>
      </c>
      <c r="O33" s="17">
        <v>0.13066666666666665</v>
      </c>
      <c r="P33" s="17">
        <v>0.86933333333333329</v>
      </c>
      <c r="Q33" s="120">
        <v>0</v>
      </c>
      <c r="R33" s="120">
        <v>0</v>
      </c>
      <c r="S33" s="120">
        <v>0</v>
      </c>
      <c r="T33" s="17">
        <v>0</v>
      </c>
      <c r="U33" s="17">
        <v>0</v>
      </c>
      <c r="V33" s="120">
        <v>13</v>
      </c>
      <c r="W33" s="120">
        <v>1</v>
      </c>
      <c r="X33" s="120">
        <v>14</v>
      </c>
      <c r="Y33" s="17">
        <v>0.9285714285714286</v>
      </c>
      <c r="Z33" s="17">
        <v>7.1428571428571425E-2</v>
      </c>
      <c r="AA33" s="120">
        <v>3</v>
      </c>
      <c r="AB33" s="120">
        <v>0</v>
      </c>
      <c r="AC33" s="120">
        <v>3</v>
      </c>
      <c r="AD33" s="17">
        <v>1</v>
      </c>
      <c r="AE33" s="17">
        <v>0</v>
      </c>
      <c r="AF33" s="120">
        <v>0</v>
      </c>
      <c r="AG33" s="120">
        <v>0</v>
      </c>
      <c r="AH33" s="120">
        <v>0</v>
      </c>
      <c r="AI33" s="17">
        <v>0</v>
      </c>
      <c r="AJ33" s="17">
        <v>0</v>
      </c>
      <c r="AK33" s="120">
        <v>0</v>
      </c>
      <c r="AL33" s="120">
        <v>0</v>
      </c>
      <c r="AM33" s="120">
        <v>0</v>
      </c>
      <c r="AN33" s="17">
        <v>0</v>
      </c>
      <c r="AO33" s="17">
        <v>0</v>
      </c>
      <c r="AP33" s="120">
        <v>0</v>
      </c>
      <c r="AQ33" s="120">
        <v>0</v>
      </c>
      <c r="AR33" s="120">
        <v>0</v>
      </c>
      <c r="AS33" s="17">
        <v>0</v>
      </c>
      <c r="AT33" s="17">
        <v>0</v>
      </c>
      <c r="AU33" s="120">
        <v>973</v>
      </c>
      <c r="AV33" s="120">
        <v>605</v>
      </c>
      <c r="AW33" s="120">
        <v>1578</v>
      </c>
      <c r="AX33" s="17">
        <v>0.61660329531051961</v>
      </c>
      <c r="AY33" s="17">
        <v>0.38339670468948034</v>
      </c>
      <c r="AZ33" s="120">
        <v>0</v>
      </c>
      <c r="BA33" s="120">
        <v>0</v>
      </c>
      <c r="BB33" s="120">
        <v>0</v>
      </c>
      <c r="BC33" s="17">
        <v>0</v>
      </c>
      <c r="BD33" s="17">
        <v>0</v>
      </c>
      <c r="BE33" s="120">
        <v>120</v>
      </c>
      <c r="BF33" s="120">
        <v>98</v>
      </c>
      <c r="BG33" s="120">
        <v>218</v>
      </c>
      <c r="BH33" s="17">
        <v>0.55045871559633031</v>
      </c>
      <c r="BI33" s="17">
        <v>0.44954128440366975</v>
      </c>
      <c r="BJ33" s="120">
        <v>0</v>
      </c>
      <c r="BK33" s="120">
        <v>0</v>
      </c>
      <c r="BL33" s="120">
        <v>0</v>
      </c>
      <c r="BM33" s="17">
        <v>0</v>
      </c>
      <c r="BN33" s="17">
        <v>0</v>
      </c>
      <c r="BO33" s="120">
        <v>141</v>
      </c>
      <c r="BP33" s="120">
        <v>9</v>
      </c>
      <c r="BQ33" s="120">
        <v>150</v>
      </c>
      <c r="BR33" s="17">
        <v>0.94</v>
      </c>
      <c r="BS33" s="17">
        <v>0.06</v>
      </c>
      <c r="BT33" s="120">
        <v>4</v>
      </c>
      <c r="BU33" s="120">
        <v>0</v>
      </c>
      <c r="BV33" s="120">
        <v>4</v>
      </c>
      <c r="BW33" s="17">
        <v>1</v>
      </c>
      <c r="BX33" s="17">
        <v>0</v>
      </c>
      <c r="BY33" s="120">
        <v>1</v>
      </c>
      <c r="BZ33" s="120">
        <v>0</v>
      </c>
      <c r="CA33" s="120">
        <v>1</v>
      </c>
      <c r="CB33" s="17">
        <v>1</v>
      </c>
      <c r="CC33" s="17">
        <v>0</v>
      </c>
      <c r="CD33" s="120">
        <v>0</v>
      </c>
      <c r="CE33" s="120">
        <v>0</v>
      </c>
      <c r="CF33" s="120">
        <v>0</v>
      </c>
      <c r="CG33" s="17">
        <v>0</v>
      </c>
      <c r="CH33" s="17">
        <v>0</v>
      </c>
      <c r="CI33" s="120">
        <v>2</v>
      </c>
      <c r="CJ33" s="120">
        <v>0</v>
      </c>
      <c r="CK33" s="120">
        <v>2</v>
      </c>
      <c r="CL33" s="17">
        <v>1</v>
      </c>
      <c r="CM33" s="17">
        <v>0</v>
      </c>
      <c r="CN33" s="120">
        <v>0</v>
      </c>
      <c r="CO33" s="120">
        <v>0</v>
      </c>
      <c r="CP33" s="120">
        <v>0</v>
      </c>
      <c r="CQ33" s="17">
        <v>0</v>
      </c>
      <c r="CR33" s="17">
        <v>0</v>
      </c>
      <c r="CS33" s="120">
        <v>0</v>
      </c>
      <c r="CT33" s="120">
        <v>0</v>
      </c>
      <c r="CU33" s="120">
        <v>0</v>
      </c>
      <c r="CV33" s="17">
        <v>0</v>
      </c>
      <c r="CW33" s="17">
        <v>0</v>
      </c>
      <c r="CX33" s="120">
        <v>0</v>
      </c>
      <c r="CY33" s="120">
        <v>0</v>
      </c>
      <c r="CZ33" s="120">
        <v>0</v>
      </c>
      <c r="DA33" s="17">
        <v>0</v>
      </c>
      <c r="DB33" s="17">
        <v>0</v>
      </c>
    </row>
    <row r="34" spans="1:106">
      <c r="A34" s="33" t="s">
        <v>26</v>
      </c>
      <c r="B34" s="120">
        <v>1468</v>
      </c>
      <c r="C34" s="120">
        <v>656</v>
      </c>
      <c r="D34" s="120">
        <v>2124</v>
      </c>
      <c r="E34" s="17">
        <v>0.6911487758945386</v>
      </c>
      <c r="F34" s="17">
        <v>0.3088512241054614</v>
      </c>
      <c r="G34" s="120">
        <v>5921</v>
      </c>
      <c r="H34" s="120">
        <v>3393</v>
      </c>
      <c r="I34" s="120">
        <v>9314</v>
      </c>
      <c r="J34" s="17">
        <v>0.63570968434614561</v>
      </c>
      <c r="K34" s="17">
        <v>0.36429031565385439</v>
      </c>
      <c r="L34" s="120">
        <v>349</v>
      </c>
      <c r="M34" s="120">
        <v>2102</v>
      </c>
      <c r="N34" s="120">
        <v>2451</v>
      </c>
      <c r="O34" s="17">
        <v>0.14239086087311301</v>
      </c>
      <c r="P34" s="17">
        <v>0.85760913912688697</v>
      </c>
      <c r="Q34" s="120">
        <v>0</v>
      </c>
      <c r="R34" s="120">
        <v>0</v>
      </c>
      <c r="S34" s="120">
        <v>0</v>
      </c>
      <c r="T34" s="17">
        <v>0</v>
      </c>
      <c r="U34" s="17">
        <v>0</v>
      </c>
      <c r="V34" s="120">
        <v>149</v>
      </c>
      <c r="W34" s="120">
        <v>7</v>
      </c>
      <c r="X34" s="120">
        <v>156</v>
      </c>
      <c r="Y34" s="17">
        <v>0.95512820512820518</v>
      </c>
      <c r="Z34" s="17">
        <v>4.4871794871794872E-2</v>
      </c>
      <c r="AA34" s="120">
        <v>15</v>
      </c>
      <c r="AB34" s="120">
        <v>6</v>
      </c>
      <c r="AC34" s="120">
        <v>21</v>
      </c>
      <c r="AD34" s="17">
        <v>0.7142857142857143</v>
      </c>
      <c r="AE34" s="17">
        <v>0.2857142857142857</v>
      </c>
      <c r="AF34" s="120">
        <v>0</v>
      </c>
      <c r="AG34" s="120">
        <v>0</v>
      </c>
      <c r="AH34" s="120">
        <v>0</v>
      </c>
      <c r="AI34" s="17">
        <v>0</v>
      </c>
      <c r="AJ34" s="17">
        <v>0</v>
      </c>
      <c r="AK34" s="120">
        <v>0</v>
      </c>
      <c r="AL34" s="120">
        <v>0</v>
      </c>
      <c r="AM34" s="120">
        <v>0</v>
      </c>
      <c r="AN34" s="17">
        <v>0</v>
      </c>
      <c r="AO34" s="17">
        <v>0</v>
      </c>
      <c r="AP34" s="120">
        <v>15</v>
      </c>
      <c r="AQ34" s="120">
        <v>0</v>
      </c>
      <c r="AR34" s="120">
        <v>15</v>
      </c>
      <c r="AS34" s="17">
        <v>1</v>
      </c>
      <c r="AT34" s="17">
        <v>0</v>
      </c>
      <c r="AU34" s="120">
        <v>9042</v>
      </c>
      <c r="AV34" s="120">
        <v>3498</v>
      </c>
      <c r="AW34" s="120">
        <v>12540</v>
      </c>
      <c r="AX34" s="17">
        <v>0.72105263157894739</v>
      </c>
      <c r="AY34" s="17">
        <v>0.27894736842105261</v>
      </c>
      <c r="AZ34" s="120">
        <v>0</v>
      </c>
      <c r="BA34" s="120">
        <v>0</v>
      </c>
      <c r="BB34" s="120">
        <v>0</v>
      </c>
      <c r="BC34" s="17">
        <v>0</v>
      </c>
      <c r="BD34" s="17">
        <v>0</v>
      </c>
      <c r="BE34" s="120">
        <v>1784</v>
      </c>
      <c r="BF34" s="120">
        <v>961</v>
      </c>
      <c r="BG34" s="120">
        <v>2745</v>
      </c>
      <c r="BH34" s="17">
        <v>0.64990892531876143</v>
      </c>
      <c r="BI34" s="17">
        <v>0.35009107468123862</v>
      </c>
      <c r="BJ34" s="120">
        <v>0</v>
      </c>
      <c r="BK34" s="120">
        <v>0</v>
      </c>
      <c r="BL34" s="120">
        <v>0</v>
      </c>
      <c r="BM34" s="17">
        <v>0</v>
      </c>
      <c r="BN34" s="17">
        <v>0</v>
      </c>
      <c r="BO34" s="120">
        <v>897</v>
      </c>
      <c r="BP34" s="120">
        <v>101</v>
      </c>
      <c r="BQ34" s="120">
        <v>998</v>
      </c>
      <c r="BR34" s="17">
        <v>0.89879759519038072</v>
      </c>
      <c r="BS34" s="17">
        <v>0.10120240480961924</v>
      </c>
      <c r="BT34" s="120">
        <v>48</v>
      </c>
      <c r="BU34" s="120">
        <v>5</v>
      </c>
      <c r="BV34" s="120">
        <v>53</v>
      </c>
      <c r="BW34" s="17">
        <v>0.90566037735849059</v>
      </c>
      <c r="BX34" s="17">
        <v>9.4339622641509441E-2</v>
      </c>
      <c r="BY34" s="120">
        <v>22</v>
      </c>
      <c r="BZ34" s="120">
        <v>2</v>
      </c>
      <c r="CA34" s="120">
        <v>24</v>
      </c>
      <c r="CB34" s="17">
        <v>0.91666666666666663</v>
      </c>
      <c r="CC34" s="17">
        <v>8.3333333333333329E-2</v>
      </c>
      <c r="CD34" s="120">
        <v>1</v>
      </c>
      <c r="CE34" s="120">
        <v>0</v>
      </c>
      <c r="CF34" s="120">
        <f>CD34+CE34</f>
        <v>1</v>
      </c>
      <c r="CG34" s="17">
        <f>CD34/CF34</f>
        <v>1</v>
      </c>
      <c r="CH34" s="17">
        <f>CE34/CF34</f>
        <v>0</v>
      </c>
      <c r="CI34" s="120">
        <v>9</v>
      </c>
      <c r="CJ34" s="120">
        <v>0</v>
      </c>
      <c r="CK34" s="120">
        <v>9</v>
      </c>
      <c r="CL34" s="17">
        <v>1</v>
      </c>
      <c r="CM34" s="17">
        <v>0</v>
      </c>
      <c r="CN34" s="120">
        <v>2</v>
      </c>
      <c r="CO34" s="120">
        <v>11</v>
      </c>
      <c r="CP34" s="120">
        <v>13</v>
      </c>
      <c r="CQ34" s="17">
        <v>0.15384615384615385</v>
      </c>
      <c r="CR34" s="17">
        <v>0.84615384615384615</v>
      </c>
      <c r="CS34" s="120">
        <v>0</v>
      </c>
      <c r="CT34" s="120">
        <v>0</v>
      </c>
      <c r="CU34" s="120">
        <v>0</v>
      </c>
      <c r="CV34" s="17">
        <v>0</v>
      </c>
      <c r="CW34" s="17">
        <v>0</v>
      </c>
      <c r="CX34" s="120">
        <v>0</v>
      </c>
      <c r="CY34" s="120">
        <v>0</v>
      </c>
      <c r="CZ34" s="120">
        <v>0</v>
      </c>
      <c r="DA34" s="17">
        <v>0</v>
      </c>
      <c r="DB34" s="17">
        <v>0</v>
      </c>
    </row>
    <row r="35" spans="1:106">
      <c r="A35" s="33" t="s">
        <v>27</v>
      </c>
      <c r="B35" s="120">
        <v>3270</v>
      </c>
      <c r="C35" s="120">
        <v>1448</v>
      </c>
      <c r="D35" s="120">
        <v>4718</v>
      </c>
      <c r="E35" s="17">
        <v>0.69309029249682064</v>
      </c>
      <c r="F35" s="17">
        <v>0.30690970750317931</v>
      </c>
      <c r="G35" s="120">
        <v>18106</v>
      </c>
      <c r="H35" s="120">
        <v>16420</v>
      </c>
      <c r="I35" s="120">
        <v>34526</v>
      </c>
      <c r="J35" s="17">
        <v>0.52441638185715111</v>
      </c>
      <c r="K35" s="17">
        <v>0.47558361814284889</v>
      </c>
      <c r="L35" s="120">
        <v>1012</v>
      </c>
      <c r="M35" s="120">
        <v>16364</v>
      </c>
      <c r="N35" s="120">
        <v>17376</v>
      </c>
      <c r="O35" s="17">
        <v>5.824125230202578E-2</v>
      </c>
      <c r="P35" s="17">
        <v>0.94175874769797419</v>
      </c>
      <c r="Q35" s="120">
        <v>0</v>
      </c>
      <c r="R35" s="120">
        <v>0</v>
      </c>
      <c r="S35" s="120">
        <v>0</v>
      </c>
      <c r="T35" s="17">
        <v>0</v>
      </c>
      <c r="U35" s="17">
        <v>0</v>
      </c>
      <c r="V35" s="120">
        <v>104</v>
      </c>
      <c r="W35" s="120">
        <v>11</v>
      </c>
      <c r="X35" s="120">
        <v>115</v>
      </c>
      <c r="Y35" s="17">
        <v>0.90434782608695652</v>
      </c>
      <c r="Z35" s="17">
        <v>9.5652173913043481E-2</v>
      </c>
      <c r="AA35" s="120">
        <v>48</v>
      </c>
      <c r="AB35" s="120">
        <v>19</v>
      </c>
      <c r="AC35" s="120">
        <v>67</v>
      </c>
      <c r="AD35" s="17">
        <v>0.71641791044776115</v>
      </c>
      <c r="AE35" s="17">
        <v>0.28358208955223879</v>
      </c>
      <c r="AF35" s="120">
        <v>0</v>
      </c>
      <c r="AG35" s="120">
        <v>0</v>
      </c>
      <c r="AH35" s="120">
        <v>0</v>
      </c>
      <c r="AI35" s="17">
        <v>0</v>
      </c>
      <c r="AJ35" s="17">
        <v>0</v>
      </c>
      <c r="AK35" s="120">
        <v>0</v>
      </c>
      <c r="AL35" s="120">
        <v>0</v>
      </c>
      <c r="AM35" s="120">
        <v>0</v>
      </c>
      <c r="AN35" s="17">
        <v>0</v>
      </c>
      <c r="AO35" s="17">
        <v>0</v>
      </c>
      <c r="AP35" s="120">
        <v>1</v>
      </c>
      <c r="AQ35" s="120">
        <v>0</v>
      </c>
      <c r="AR35" s="120">
        <v>1</v>
      </c>
      <c r="AS35" s="17">
        <v>1</v>
      </c>
      <c r="AT35" s="17">
        <v>0</v>
      </c>
      <c r="AU35" s="120">
        <v>22893</v>
      </c>
      <c r="AV35" s="120">
        <v>11470</v>
      </c>
      <c r="AW35" s="120">
        <v>34363</v>
      </c>
      <c r="AX35" s="17">
        <v>0.66621074993452256</v>
      </c>
      <c r="AY35" s="17">
        <v>0.33378925006547738</v>
      </c>
      <c r="AZ35" s="120">
        <v>0</v>
      </c>
      <c r="BA35" s="120">
        <v>0</v>
      </c>
      <c r="BB35" s="120">
        <v>0</v>
      </c>
      <c r="BC35" s="17">
        <v>0</v>
      </c>
      <c r="BD35" s="17">
        <v>0</v>
      </c>
      <c r="BE35" s="120">
        <v>4704</v>
      </c>
      <c r="BF35" s="120">
        <v>4508</v>
      </c>
      <c r="BG35" s="120">
        <v>9212</v>
      </c>
      <c r="BH35" s="17">
        <v>0.51063829787234039</v>
      </c>
      <c r="BI35" s="17">
        <v>0.48936170212765956</v>
      </c>
      <c r="BJ35" s="120">
        <v>0</v>
      </c>
      <c r="BK35" s="120">
        <v>0</v>
      </c>
      <c r="BL35" s="120">
        <v>0</v>
      </c>
      <c r="BM35" s="17">
        <v>0</v>
      </c>
      <c r="BN35" s="17">
        <v>0</v>
      </c>
      <c r="BO35" s="120">
        <v>3505</v>
      </c>
      <c r="BP35" s="120">
        <v>618</v>
      </c>
      <c r="BQ35" s="120">
        <v>4123</v>
      </c>
      <c r="BR35" s="17">
        <v>0.85010914382731018</v>
      </c>
      <c r="BS35" s="17">
        <v>0.1498908561726898</v>
      </c>
      <c r="BT35" s="120">
        <v>5</v>
      </c>
      <c r="BU35" s="120">
        <v>0</v>
      </c>
      <c r="BV35" s="120">
        <v>5</v>
      </c>
      <c r="BW35" s="17">
        <v>1</v>
      </c>
      <c r="BX35" s="17">
        <v>0</v>
      </c>
      <c r="BY35" s="120">
        <v>57</v>
      </c>
      <c r="BZ35" s="120">
        <v>7</v>
      </c>
      <c r="CA35" s="120">
        <v>64</v>
      </c>
      <c r="CB35" s="17">
        <v>0.890625</v>
      </c>
      <c r="CC35" s="17">
        <v>0.109375</v>
      </c>
      <c r="CD35" s="120">
        <v>0</v>
      </c>
      <c r="CE35" s="120">
        <v>0</v>
      </c>
      <c r="CF35" s="120">
        <v>0</v>
      </c>
      <c r="CG35" s="17">
        <v>0</v>
      </c>
      <c r="CH35" s="17">
        <v>0</v>
      </c>
      <c r="CI35" s="120">
        <v>2</v>
      </c>
      <c r="CJ35" s="120">
        <v>0</v>
      </c>
      <c r="CK35" s="120">
        <v>2</v>
      </c>
      <c r="CL35" s="17">
        <v>1</v>
      </c>
      <c r="CM35" s="17">
        <v>0</v>
      </c>
      <c r="CN35" s="120">
        <v>242</v>
      </c>
      <c r="CO35" s="120">
        <v>25</v>
      </c>
      <c r="CP35" s="120">
        <v>267</v>
      </c>
      <c r="CQ35" s="17">
        <v>0.90636704119850187</v>
      </c>
      <c r="CR35" s="17">
        <v>9.3632958801498134E-2</v>
      </c>
      <c r="CS35" s="120">
        <v>0</v>
      </c>
      <c r="CT35" s="120">
        <v>0</v>
      </c>
      <c r="CU35" s="120">
        <v>0</v>
      </c>
      <c r="CV35" s="17">
        <v>0</v>
      </c>
      <c r="CW35" s="17">
        <v>0</v>
      </c>
      <c r="CX35" s="120">
        <v>0</v>
      </c>
      <c r="CY35" s="120">
        <v>0</v>
      </c>
      <c r="CZ35" s="120">
        <v>0</v>
      </c>
      <c r="DA35" s="17">
        <v>0</v>
      </c>
      <c r="DB35" s="17">
        <v>0</v>
      </c>
    </row>
    <row r="36" spans="1:106">
      <c r="A36" s="33" t="s">
        <v>28</v>
      </c>
      <c r="B36" s="120">
        <v>140</v>
      </c>
      <c r="C36" s="120">
        <v>41</v>
      </c>
      <c r="D36" s="120">
        <v>181</v>
      </c>
      <c r="E36" s="17">
        <v>0.77348066298342544</v>
      </c>
      <c r="F36" s="17">
        <v>0.22651933701657459</v>
      </c>
      <c r="G36" s="120">
        <v>407</v>
      </c>
      <c r="H36" s="120">
        <v>293</v>
      </c>
      <c r="I36" s="120">
        <v>700</v>
      </c>
      <c r="J36" s="17">
        <v>0.58142857142857141</v>
      </c>
      <c r="K36" s="17">
        <v>0.41857142857142859</v>
      </c>
      <c r="L36" s="120">
        <v>21</v>
      </c>
      <c r="M36" s="120">
        <v>301</v>
      </c>
      <c r="N36" s="120">
        <v>322</v>
      </c>
      <c r="O36" s="17">
        <v>6.5217391304347824E-2</v>
      </c>
      <c r="P36" s="17">
        <v>0.93478260869565222</v>
      </c>
      <c r="Q36" s="120">
        <v>0</v>
      </c>
      <c r="R36" s="120">
        <v>0</v>
      </c>
      <c r="S36" s="120">
        <v>0</v>
      </c>
      <c r="T36" s="17">
        <v>0</v>
      </c>
      <c r="U36" s="17">
        <v>0</v>
      </c>
      <c r="V36" s="120">
        <v>10</v>
      </c>
      <c r="W36" s="120">
        <v>0</v>
      </c>
      <c r="X36" s="120">
        <v>10</v>
      </c>
      <c r="Y36" s="17">
        <v>1</v>
      </c>
      <c r="Z36" s="17">
        <v>0</v>
      </c>
      <c r="AA36" s="120">
        <v>3</v>
      </c>
      <c r="AB36" s="120">
        <v>0</v>
      </c>
      <c r="AC36" s="120">
        <v>3</v>
      </c>
      <c r="AD36" s="17">
        <v>1</v>
      </c>
      <c r="AE36" s="17">
        <v>0</v>
      </c>
      <c r="AF36" s="120">
        <v>0</v>
      </c>
      <c r="AG36" s="120">
        <v>0</v>
      </c>
      <c r="AH36" s="120">
        <v>0</v>
      </c>
      <c r="AI36" s="17">
        <v>0</v>
      </c>
      <c r="AJ36" s="17">
        <v>0</v>
      </c>
      <c r="AK36" s="120">
        <v>0</v>
      </c>
      <c r="AL36" s="120">
        <v>0</v>
      </c>
      <c r="AM36" s="120">
        <v>0</v>
      </c>
      <c r="AN36" s="17">
        <v>0</v>
      </c>
      <c r="AO36" s="17">
        <v>0</v>
      </c>
      <c r="AP36" s="120">
        <v>0</v>
      </c>
      <c r="AQ36" s="120">
        <v>0</v>
      </c>
      <c r="AR36" s="120">
        <v>0</v>
      </c>
      <c r="AS36" s="17">
        <v>0</v>
      </c>
      <c r="AT36" s="17">
        <v>0</v>
      </c>
      <c r="AU36" s="120">
        <v>554</v>
      </c>
      <c r="AV36" s="120">
        <v>283</v>
      </c>
      <c r="AW36" s="120">
        <v>837</v>
      </c>
      <c r="AX36" s="17">
        <v>0.66188769414575865</v>
      </c>
      <c r="AY36" s="17">
        <v>0.33811230585424135</v>
      </c>
      <c r="AZ36" s="120">
        <v>0</v>
      </c>
      <c r="BA36" s="120">
        <v>0</v>
      </c>
      <c r="BB36" s="120">
        <v>0</v>
      </c>
      <c r="BC36" s="17">
        <v>0</v>
      </c>
      <c r="BD36" s="17">
        <v>0</v>
      </c>
      <c r="BE36" s="120">
        <v>82</v>
      </c>
      <c r="BF36" s="120">
        <v>74</v>
      </c>
      <c r="BG36" s="120">
        <v>156</v>
      </c>
      <c r="BH36" s="17">
        <v>0.52564102564102566</v>
      </c>
      <c r="BI36" s="17">
        <v>0.47435897435897434</v>
      </c>
      <c r="BJ36" s="120">
        <v>0</v>
      </c>
      <c r="BK36" s="120">
        <v>0</v>
      </c>
      <c r="BL36" s="120">
        <v>0</v>
      </c>
      <c r="BM36" s="17">
        <v>0</v>
      </c>
      <c r="BN36" s="17">
        <v>0</v>
      </c>
      <c r="BO36" s="120">
        <v>54</v>
      </c>
      <c r="BP36" s="120">
        <v>8</v>
      </c>
      <c r="BQ36" s="120">
        <v>62</v>
      </c>
      <c r="BR36" s="17">
        <v>0.87096774193548387</v>
      </c>
      <c r="BS36" s="17">
        <v>0.12903225806451613</v>
      </c>
      <c r="BT36" s="120">
        <v>0</v>
      </c>
      <c r="BU36" s="120">
        <v>0</v>
      </c>
      <c r="BV36" s="120">
        <v>0</v>
      </c>
      <c r="BW36" s="17">
        <v>0</v>
      </c>
      <c r="BX36" s="17">
        <v>0</v>
      </c>
      <c r="BY36" s="120">
        <v>1</v>
      </c>
      <c r="BZ36" s="120">
        <v>0</v>
      </c>
      <c r="CA36" s="120">
        <v>1</v>
      </c>
      <c r="CB36" s="17">
        <v>1</v>
      </c>
      <c r="CC36" s="17">
        <v>0</v>
      </c>
      <c r="CD36" s="120">
        <v>0</v>
      </c>
      <c r="CE36" s="120">
        <v>0</v>
      </c>
      <c r="CF36" s="120">
        <v>0</v>
      </c>
      <c r="CG36" s="17">
        <v>0</v>
      </c>
      <c r="CH36" s="17">
        <v>0</v>
      </c>
      <c r="CI36" s="120">
        <v>0</v>
      </c>
      <c r="CJ36" s="120">
        <v>0</v>
      </c>
      <c r="CK36" s="120">
        <v>0</v>
      </c>
      <c r="CL36" s="17">
        <v>0</v>
      </c>
      <c r="CM36" s="17">
        <v>0</v>
      </c>
      <c r="CN36" s="120">
        <v>0</v>
      </c>
      <c r="CO36" s="120">
        <v>0</v>
      </c>
      <c r="CP36" s="120">
        <v>0</v>
      </c>
      <c r="CQ36" s="17">
        <v>0</v>
      </c>
      <c r="CR36" s="17">
        <v>0</v>
      </c>
      <c r="CS36" s="120">
        <v>0</v>
      </c>
      <c r="CT36" s="120">
        <v>0</v>
      </c>
      <c r="CU36" s="120">
        <v>0</v>
      </c>
      <c r="CV36" s="17">
        <v>0</v>
      </c>
      <c r="CW36" s="17">
        <v>0</v>
      </c>
      <c r="CX36" s="120">
        <v>0</v>
      </c>
      <c r="CY36" s="120">
        <v>0</v>
      </c>
      <c r="CZ36" s="120">
        <v>0</v>
      </c>
      <c r="DA36" s="17">
        <v>0</v>
      </c>
      <c r="DB36" s="17">
        <v>0</v>
      </c>
    </row>
    <row r="37" spans="1:106">
      <c r="A37" s="33" t="s">
        <v>29</v>
      </c>
      <c r="B37" s="120">
        <v>59</v>
      </c>
      <c r="C37" s="120">
        <v>17</v>
      </c>
      <c r="D37" s="120">
        <v>76</v>
      </c>
      <c r="E37" s="17">
        <v>0.77631578947368418</v>
      </c>
      <c r="F37" s="17">
        <v>0.22368421052631579</v>
      </c>
      <c r="G37" s="120">
        <v>529</v>
      </c>
      <c r="H37" s="120">
        <v>154</v>
      </c>
      <c r="I37" s="120">
        <v>683</v>
      </c>
      <c r="J37" s="17">
        <v>0.77452415812591513</v>
      </c>
      <c r="K37" s="17">
        <v>0.22547584187408493</v>
      </c>
      <c r="L37" s="120">
        <v>0</v>
      </c>
      <c r="M37" s="120">
        <v>40</v>
      </c>
      <c r="N37" s="120">
        <v>40</v>
      </c>
      <c r="O37" s="17">
        <v>0</v>
      </c>
      <c r="P37" s="17">
        <v>1</v>
      </c>
      <c r="Q37" s="120">
        <v>0</v>
      </c>
      <c r="R37" s="120">
        <v>0</v>
      </c>
      <c r="S37" s="120">
        <v>0</v>
      </c>
      <c r="T37" s="17">
        <v>0</v>
      </c>
      <c r="U37" s="17">
        <v>0</v>
      </c>
      <c r="V37" s="120">
        <v>4</v>
      </c>
      <c r="W37" s="120">
        <v>0</v>
      </c>
      <c r="X37" s="120">
        <v>4</v>
      </c>
      <c r="Y37" s="17">
        <v>1</v>
      </c>
      <c r="Z37" s="17">
        <v>0</v>
      </c>
      <c r="AA37" s="120">
        <v>0</v>
      </c>
      <c r="AB37" s="120">
        <v>0</v>
      </c>
      <c r="AC37" s="120">
        <v>0</v>
      </c>
      <c r="AD37" s="17">
        <v>0</v>
      </c>
      <c r="AE37" s="17">
        <v>0</v>
      </c>
      <c r="AF37" s="120">
        <v>0</v>
      </c>
      <c r="AG37" s="120">
        <v>0</v>
      </c>
      <c r="AH37" s="120">
        <v>0</v>
      </c>
      <c r="AI37" s="17">
        <v>0</v>
      </c>
      <c r="AJ37" s="17">
        <v>0</v>
      </c>
      <c r="AK37" s="120">
        <v>0</v>
      </c>
      <c r="AL37" s="120">
        <v>0</v>
      </c>
      <c r="AM37" s="120">
        <v>0</v>
      </c>
      <c r="AN37" s="17">
        <v>0</v>
      </c>
      <c r="AO37" s="17">
        <v>0</v>
      </c>
      <c r="AP37" s="120">
        <v>0</v>
      </c>
      <c r="AQ37" s="120">
        <v>0</v>
      </c>
      <c r="AR37" s="120">
        <v>0</v>
      </c>
      <c r="AS37" s="17">
        <v>0</v>
      </c>
      <c r="AT37" s="17">
        <v>0</v>
      </c>
      <c r="AU37" s="120">
        <v>1011</v>
      </c>
      <c r="AV37" s="120">
        <v>203</v>
      </c>
      <c r="AW37" s="120">
        <v>1214</v>
      </c>
      <c r="AX37" s="17">
        <v>0.83278418451400327</v>
      </c>
      <c r="AY37" s="17">
        <v>0.1672158154859967</v>
      </c>
      <c r="AZ37" s="120">
        <v>0</v>
      </c>
      <c r="BA37" s="120">
        <v>0</v>
      </c>
      <c r="BB37" s="120">
        <v>0</v>
      </c>
      <c r="BC37" s="17">
        <v>0</v>
      </c>
      <c r="BD37" s="17">
        <v>0</v>
      </c>
      <c r="BE37" s="120">
        <v>201</v>
      </c>
      <c r="BF37" s="120">
        <v>65</v>
      </c>
      <c r="BG37" s="120">
        <v>266</v>
      </c>
      <c r="BH37" s="17">
        <v>0.75563909774436089</v>
      </c>
      <c r="BI37" s="17">
        <v>0.24436090225563908</v>
      </c>
      <c r="BJ37" s="120">
        <v>0</v>
      </c>
      <c r="BK37" s="120">
        <v>0</v>
      </c>
      <c r="BL37" s="120">
        <v>0</v>
      </c>
      <c r="BM37" s="17">
        <v>0</v>
      </c>
      <c r="BN37" s="17">
        <v>0</v>
      </c>
      <c r="BO37" s="120">
        <v>123</v>
      </c>
      <c r="BP37" s="120">
        <v>17</v>
      </c>
      <c r="BQ37" s="120">
        <v>140</v>
      </c>
      <c r="BR37" s="17">
        <v>0.87857142857142856</v>
      </c>
      <c r="BS37" s="17">
        <v>0.12142857142857143</v>
      </c>
      <c r="BT37" s="120">
        <v>21</v>
      </c>
      <c r="BU37" s="120">
        <v>0</v>
      </c>
      <c r="BV37" s="120">
        <v>21</v>
      </c>
      <c r="BW37" s="17">
        <v>1</v>
      </c>
      <c r="BX37" s="17">
        <v>0</v>
      </c>
      <c r="BY37" s="120">
        <v>0</v>
      </c>
      <c r="BZ37" s="120">
        <v>0</v>
      </c>
      <c r="CA37" s="120">
        <v>0</v>
      </c>
      <c r="CB37" s="17">
        <v>0</v>
      </c>
      <c r="CC37" s="17">
        <v>0</v>
      </c>
      <c r="CD37" s="120">
        <v>0</v>
      </c>
      <c r="CE37" s="120">
        <v>0</v>
      </c>
      <c r="CF37" s="120">
        <v>0</v>
      </c>
      <c r="CG37" s="17">
        <v>0</v>
      </c>
      <c r="CH37" s="17">
        <v>0</v>
      </c>
      <c r="CI37" s="120">
        <v>1</v>
      </c>
      <c r="CJ37" s="120">
        <v>0</v>
      </c>
      <c r="CK37" s="120">
        <v>1</v>
      </c>
      <c r="CL37" s="17">
        <v>1</v>
      </c>
      <c r="CM37" s="17">
        <v>0</v>
      </c>
      <c r="CN37" s="120">
        <v>0</v>
      </c>
      <c r="CO37" s="120">
        <v>0</v>
      </c>
      <c r="CP37" s="120">
        <v>0</v>
      </c>
      <c r="CQ37" s="17">
        <v>0</v>
      </c>
      <c r="CR37" s="17">
        <v>0</v>
      </c>
      <c r="CS37" s="120">
        <v>0</v>
      </c>
      <c r="CT37" s="120">
        <v>0</v>
      </c>
      <c r="CU37" s="120">
        <v>0</v>
      </c>
      <c r="CV37" s="17">
        <v>0</v>
      </c>
      <c r="CW37" s="17">
        <v>0</v>
      </c>
      <c r="CX37" s="120">
        <v>0</v>
      </c>
      <c r="CY37" s="120">
        <v>0</v>
      </c>
      <c r="CZ37" s="120">
        <v>0</v>
      </c>
      <c r="DA37" s="17">
        <v>0</v>
      </c>
      <c r="DB37" s="17">
        <v>0</v>
      </c>
    </row>
    <row r="38" spans="1:106">
      <c r="A38" s="33" t="s">
        <v>30</v>
      </c>
      <c r="B38" s="120">
        <v>5021</v>
      </c>
      <c r="C38" s="120">
        <v>2014</v>
      </c>
      <c r="D38" s="120">
        <v>7035</v>
      </c>
      <c r="E38" s="17">
        <v>0.71371712864250181</v>
      </c>
      <c r="F38" s="17">
        <v>0.28628287135749825</v>
      </c>
      <c r="G38" s="120">
        <v>27499</v>
      </c>
      <c r="H38" s="120">
        <v>14602</v>
      </c>
      <c r="I38" s="120">
        <v>42101</v>
      </c>
      <c r="J38" s="17">
        <v>0.65316738319754875</v>
      </c>
      <c r="K38" s="17">
        <v>0.34683261680245125</v>
      </c>
      <c r="L38" s="120">
        <v>1641</v>
      </c>
      <c r="M38" s="120">
        <v>8190</v>
      </c>
      <c r="N38" s="120">
        <v>9831</v>
      </c>
      <c r="O38" s="17">
        <v>0.16692096429661277</v>
      </c>
      <c r="P38" s="17">
        <v>0.83307903570338726</v>
      </c>
      <c r="Q38" s="120">
        <v>0</v>
      </c>
      <c r="R38" s="120">
        <v>0</v>
      </c>
      <c r="S38" s="120">
        <v>0</v>
      </c>
      <c r="T38" s="17">
        <v>0</v>
      </c>
      <c r="U38" s="17">
        <v>0</v>
      </c>
      <c r="V38" s="120">
        <v>249</v>
      </c>
      <c r="W38" s="120">
        <v>11</v>
      </c>
      <c r="X38" s="120">
        <v>260</v>
      </c>
      <c r="Y38" s="17">
        <v>0.95769230769230773</v>
      </c>
      <c r="Z38" s="17">
        <v>4.230769230769231E-2</v>
      </c>
      <c r="AA38" s="120">
        <v>47</v>
      </c>
      <c r="AB38" s="120">
        <v>20</v>
      </c>
      <c r="AC38" s="120">
        <v>67</v>
      </c>
      <c r="AD38" s="17">
        <v>0.70149253731343286</v>
      </c>
      <c r="AE38" s="17">
        <v>0.29850746268656714</v>
      </c>
      <c r="AF38" s="120">
        <v>0</v>
      </c>
      <c r="AG38" s="120">
        <v>0</v>
      </c>
      <c r="AH38" s="120">
        <v>0</v>
      </c>
      <c r="AI38" s="17">
        <v>0</v>
      </c>
      <c r="AJ38" s="17">
        <v>0</v>
      </c>
      <c r="AK38" s="120">
        <v>0</v>
      </c>
      <c r="AL38" s="120">
        <v>0</v>
      </c>
      <c r="AM38" s="120">
        <v>0</v>
      </c>
      <c r="AN38" s="17">
        <v>0</v>
      </c>
      <c r="AO38" s="17">
        <v>0</v>
      </c>
      <c r="AP38" s="120">
        <v>216</v>
      </c>
      <c r="AQ38" s="120">
        <v>0</v>
      </c>
      <c r="AR38" s="120">
        <v>216</v>
      </c>
      <c r="AS38" s="17">
        <v>1</v>
      </c>
      <c r="AT38" s="17">
        <v>0</v>
      </c>
      <c r="AU38" s="120">
        <v>31640</v>
      </c>
      <c r="AV38" s="120">
        <v>8500</v>
      </c>
      <c r="AW38" s="120">
        <v>40140</v>
      </c>
      <c r="AX38" s="17">
        <v>0.78824115595416044</v>
      </c>
      <c r="AY38" s="17">
        <v>0.21175884404583956</v>
      </c>
      <c r="AZ38" s="120">
        <v>0</v>
      </c>
      <c r="BA38" s="120">
        <v>0</v>
      </c>
      <c r="BB38" s="120">
        <v>0</v>
      </c>
      <c r="BC38" s="17">
        <v>0</v>
      </c>
      <c r="BD38" s="17">
        <v>0</v>
      </c>
      <c r="BE38" s="120">
        <v>8912</v>
      </c>
      <c r="BF38" s="120">
        <v>5968</v>
      </c>
      <c r="BG38" s="120">
        <v>14880</v>
      </c>
      <c r="BH38" s="17">
        <v>0.59892473118279566</v>
      </c>
      <c r="BI38" s="17">
        <v>0.40107526881720429</v>
      </c>
      <c r="BJ38" s="120">
        <v>0</v>
      </c>
      <c r="BK38" s="120">
        <v>0</v>
      </c>
      <c r="BL38" s="120">
        <v>0</v>
      </c>
      <c r="BM38" s="17">
        <v>0</v>
      </c>
      <c r="BN38" s="17">
        <v>0</v>
      </c>
      <c r="BO38" s="120">
        <v>4553</v>
      </c>
      <c r="BP38" s="120">
        <v>780</v>
      </c>
      <c r="BQ38" s="120">
        <v>5333</v>
      </c>
      <c r="BR38" s="17">
        <v>0.85374085880367523</v>
      </c>
      <c r="BS38" s="17">
        <v>0.14625914119632477</v>
      </c>
      <c r="BT38" s="120">
        <v>2485</v>
      </c>
      <c r="BU38" s="120">
        <v>7</v>
      </c>
      <c r="BV38" s="120">
        <v>2492</v>
      </c>
      <c r="BW38" s="17">
        <v>0.9971910112359551</v>
      </c>
      <c r="BX38" s="17">
        <v>2.8089887640449437E-3</v>
      </c>
      <c r="BY38" s="120">
        <v>47</v>
      </c>
      <c r="BZ38" s="120">
        <v>19</v>
      </c>
      <c r="CA38" s="120">
        <v>66</v>
      </c>
      <c r="CB38" s="17">
        <v>0.71212121212121215</v>
      </c>
      <c r="CC38" s="17">
        <v>0.2878787878787879</v>
      </c>
      <c r="CD38" s="120">
        <v>1</v>
      </c>
      <c r="CE38" s="120">
        <v>0</v>
      </c>
      <c r="CF38" s="120">
        <f>CD38+CE38</f>
        <v>1</v>
      </c>
      <c r="CG38" s="17">
        <f>CD38/CF38</f>
        <v>1</v>
      </c>
      <c r="CH38" s="17">
        <f>CE38/CF38</f>
        <v>0</v>
      </c>
      <c r="CI38" s="120">
        <v>26</v>
      </c>
      <c r="CJ38" s="120">
        <v>2</v>
      </c>
      <c r="CK38" s="120">
        <v>28</v>
      </c>
      <c r="CL38" s="17">
        <v>0.9285714285714286</v>
      </c>
      <c r="CM38" s="17">
        <v>7.1428571428571425E-2</v>
      </c>
      <c r="CN38" s="120">
        <v>2728</v>
      </c>
      <c r="CO38" s="120">
        <v>2338</v>
      </c>
      <c r="CP38" s="120">
        <v>5066</v>
      </c>
      <c r="CQ38" s="17">
        <v>0.53849190682984605</v>
      </c>
      <c r="CR38" s="17">
        <v>0.46150809317015395</v>
      </c>
      <c r="CS38" s="120">
        <v>0</v>
      </c>
      <c r="CT38" s="120">
        <v>0</v>
      </c>
      <c r="CU38" s="120">
        <v>0</v>
      </c>
      <c r="CV38" s="17">
        <v>0</v>
      </c>
      <c r="CW38" s="17">
        <v>0</v>
      </c>
      <c r="CX38" s="120">
        <v>0</v>
      </c>
      <c r="CY38" s="120">
        <v>0</v>
      </c>
      <c r="CZ38" s="120">
        <v>0</v>
      </c>
      <c r="DA38" s="17">
        <v>0</v>
      </c>
      <c r="DB38" s="17">
        <v>0</v>
      </c>
    </row>
    <row r="39" spans="1:106">
      <c r="A39" s="33" t="s">
        <v>31</v>
      </c>
      <c r="B39" s="120">
        <v>1455</v>
      </c>
      <c r="C39" s="120">
        <v>412</v>
      </c>
      <c r="D39" s="120">
        <v>1867</v>
      </c>
      <c r="E39" s="17">
        <v>0.77932512051419389</v>
      </c>
      <c r="F39" s="17">
        <v>0.22067487948580611</v>
      </c>
      <c r="G39" s="120">
        <v>4232</v>
      </c>
      <c r="H39" s="120">
        <v>1906</v>
      </c>
      <c r="I39" s="120">
        <v>6138</v>
      </c>
      <c r="J39" s="17">
        <v>0.68947539915281852</v>
      </c>
      <c r="K39" s="17">
        <v>0.31052460084718148</v>
      </c>
      <c r="L39" s="120">
        <v>131</v>
      </c>
      <c r="M39" s="120">
        <v>848</v>
      </c>
      <c r="N39" s="120">
        <v>979</v>
      </c>
      <c r="O39" s="17">
        <v>0.13381001021450459</v>
      </c>
      <c r="P39" s="17">
        <v>0.86618998978549544</v>
      </c>
      <c r="Q39" s="120">
        <v>0</v>
      </c>
      <c r="R39" s="120">
        <v>0</v>
      </c>
      <c r="S39" s="120">
        <v>0</v>
      </c>
      <c r="T39" s="17">
        <v>0</v>
      </c>
      <c r="U39" s="17">
        <v>0</v>
      </c>
      <c r="V39" s="120">
        <v>341</v>
      </c>
      <c r="W39" s="120">
        <v>11</v>
      </c>
      <c r="X39" s="120">
        <v>352</v>
      </c>
      <c r="Y39" s="17">
        <v>0.96875</v>
      </c>
      <c r="Z39" s="17">
        <v>3.125E-2</v>
      </c>
      <c r="AA39" s="120">
        <v>12</v>
      </c>
      <c r="AB39" s="120">
        <v>2</v>
      </c>
      <c r="AC39" s="120">
        <v>14</v>
      </c>
      <c r="AD39" s="17">
        <v>0.8571428571428571</v>
      </c>
      <c r="AE39" s="17">
        <v>0.14285714285714285</v>
      </c>
      <c r="AF39" s="120">
        <v>0</v>
      </c>
      <c r="AG39" s="120">
        <v>0</v>
      </c>
      <c r="AH39" s="120">
        <v>0</v>
      </c>
      <c r="AI39" s="17">
        <v>0</v>
      </c>
      <c r="AJ39" s="17">
        <v>0</v>
      </c>
      <c r="AK39" s="120">
        <v>0</v>
      </c>
      <c r="AL39" s="120">
        <v>0</v>
      </c>
      <c r="AM39" s="120">
        <v>0</v>
      </c>
      <c r="AN39" s="17">
        <v>0</v>
      </c>
      <c r="AO39" s="17">
        <v>0</v>
      </c>
      <c r="AP39" s="120">
        <v>7</v>
      </c>
      <c r="AQ39" s="120">
        <v>0</v>
      </c>
      <c r="AR39" s="120">
        <v>7</v>
      </c>
      <c r="AS39" s="17">
        <v>1</v>
      </c>
      <c r="AT39" s="17">
        <v>0</v>
      </c>
      <c r="AU39" s="120">
        <v>6896</v>
      </c>
      <c r="AV39" s="120">
        <v>1658</v>
      </c>
      <c r="AW39" s="120">
        <v>8554</v>
      </c>
      <c r="AX39" s="17">
        <v>0.80617255085340189</v>
      </c>
      <c r="AY39" s="17">
        <v>0.19382744914659808</v>
      </c>
      <c r="AZ39" s="120">
        <v>0</v>
      </c>
      <c r="BA39" s="120">
        <v>0</v>
      </c>
      <c r="BB39" s="120">
        <v>0</v>
      </c>
      <c r="BC39" s="17">
        <v>0</v>
      </c>
      <c r="BD39" s="17">
        <v>0</v>
      </c>
      <c r="BE39" s="120">
        <v>1382</v>
      </c>
      <c r="BF39" s="120">
        <v>664</v>
      </c>
      <c r="BG39" s="120">
        <v>2046</v>
      </c>
      <c r="BH39" s="17">
        <v>0.6754643206256109</v>
      </c>
      <c r="BI39" s="17">
        <v>0.32453567937438904</v>
      </c>
      <c r="BJ39" s="120">
        <v>0</v>
      </c>
      <c r="BK39" s="120">
        <v>0</v>
      </c>
      <c r="BL39" s="120">
        <v>0</v>
      </c>
      <c r="BM39" s="17">
        <v>0</v>
      </c>
      <c r="BN39" s="17">
        <v>0</v>
      </c>
      <c r="BO39" s="120">
        <v>1233</v>
      </c>
      <c r="BP39" s="120">
        <v>202</v>
      </c>
      <c r="BQ39" s="120">
        <v>1435</v>
      </c>
      <c r="BR39" s="17">
        <v>0.85923344947735192</v>
      </c>
      <c r="BS39" s="17">
        <v>0.14076655052264808</v>
      </c>
      <c r="BT39" s="120">
        <v>35</v>
      </c>
      <c r="BU39" s="120">
        <v>0</v>
      </c>
      <c r="BV39" s="120">
        <v>35</v>
      </c>
      <c r="BW39" s="17">
        <v>1</v>
      </c>
      <c r="BX39" s="17">
        <v>0</v>
      </c>
      <c r="BY39" s="120">
        <v>7</v>
      </c>
      <c r="BZ39" s="120">
        <v>0</v>
      </c>
      <c r="CA39" s="120">
        <v>7</v>
      </c>
      <c r="CB39" s="17">
        <v>1</v>
      </c>
      <c r="CC39" s="17">
        <v>0</v>
      </c>
      <c r="CD39" s="120">
        <v>0</v>
      </c>
      <c r="CE39" s="120">
        <v>0</v>
      </c>
      <c r="CF39" s="120">
        <v>0</v>
      </c>
      <c r="CG39" s="17">
        <v>0</v>
      </c>
      <c r="CH39" s="17">
        <v>0</v>
      </c>
      <c r="CI39" s="120">
        <v>0</v>
      </c>
      <c r="CJ39" s="120">
        <v>0</v>
      </c>
      <c r="CK39" s="120">
        <v>0</v>
      </c>
      <c r="CL39" s="17">
        <v>0</v>
      </c>
      <c r="CM39" s="17">
        <v>0</v>
      </c>
      <c r="CN39" s="120">
        <v>31</v>
      </c>
      <c r="CO39" s="120">
        <v>18</v>
      </c>
      <c r="CP39" s="120">
        <v>49</v>
      </c>
      <c r="CQ39" s="17">
        <v>0.63265306122448983</v>
      </c>
      <c r="CR39" s="17">
        <v>0.36734693877551022</v>
      </c>
      <c r="CS39" s="120">
        <v>0</v>
      </c>
      <c r="CT39" s="120">
        <v>0</v>
      </c>
      <c r="CU39" s="120">
        <v>0</v>
      </c>
      <c r="CV39" s="17">
        <v>0</v>
      </c>
      <c r="CW39" s="17">
        <v>0</v>
      </c>
      <c r="CX39" s="120">
        <v>0</v>
      </c>
      <c r="CY39" s="120">
        <v>0</v>
      </c>
      <c r="CZ39" s="120">
        <v>0</v>
      </c>
      <c r="DA39" s="17">
        <v>0</v>
      </c>
      <c r="DB39" s="17">
        <v>0</v>
      </c>
    </row>
    <row r="40" spans="1:106">
      <c r="A40" s="33" t="s">
        <v>32</v>
      </c>
      <c r="B40" s="120">
        <v>592</v>
      </c>
      <c r="C40" s="120">
        <v>342</v>
      </c>
      <c r="D40" s="120">
        <v>934</v>
      </c>
      <c r="E40" s="17">
        <v>0.63383297644539616</v>
      </c>
      <c r="F40" s="17">
        <v>0.36616702355460384</v>
      </c>
      <c r="G40" s="120">
        <v>3181</v>
      </c>
      <c r="H40" s="120">
        <v>1815</v>
      </c>
      <c r="I40" s="120">
        <v>4996</v>
      </c>
      <c r="J40" s="17">
        <v>0.6367093674939952</v>
      </c>
      <c r="K40" s="17">
        <v>0.3632906325060048</v>
      </c>
      <c r="L40" s="120">
        <v>158</v>
      </c>
      <c r="M40" s="120">
        <v>884</v>
      </c>
      <c r="N40" s="120">
        <v>1042</v>
      </c>
      <c r="O40" s="17">
        <v>0.15163147792706333</v>
      </c>
      <c r="P40" s="17">
        <v>0.84836852207293667</v>
      </c>
      <c r="Q40" s="120">
        <v>0</v>
      </c>
      <c r="R40" s="120">
        <v>0</v>
      </c>
      <c r="S40" s="120">
        <v>0</v>
      </c>
      <c r="T40" s="17">
        <v>0</v>
      </c>
      <c r="U40" s="17">
        <v>0</v>
      </c>
      <c r="V40" s="120">
        <v>26</v>
      </c>
      <c r="W40" s="120">
        <v>5</v>
      </c>
      <c r="X40" s="120">
        <v>31</v>
      </c>
      <c r="Y40" s="17">
        <v>0.83870967741935487</v>
      </c>
      <c r="Z40" s="17">
        <v>0.16129032258064516</v>
      </c>
      <c r="AA40" s="120">
        <v>2</v>
      </c>
      <c r="AB40" s="120">
        <v>2</v>
      </c>
      <c r="AC40" s="120">
        <v>4</v>
      </c>
      <c r="AD40" s="17">
        <v>0.5</v>
      </c>
      <c r="AE40" s="17">
        <v>0.5</v>
      </c>
      <c r="AF40" s="120">
        <v>0</v>
      </c>
      <c r="AG40" s="120">
        <v>0</v>
      </c>
      <c r="AH40" s="120">
        <v>0</v>
      </c>
      <c r="AI40" s="17">
        <v>0</v>
      </c>
      <c r="AJ40" s="17">
        <v>0</v>
      </c>
      <c r="AK40" s="120">
        <v>0</v>
      </c>
      <c r="AL40" s="120">
        <v>0</v>
      </c>
      <c r="AM40" s="120">
        <v>0</v>
      </c>
      <c r="AN40" s="17">
        <v>0</v>
      </c>
      <c r="AO40" s="17">
        <v>0</v>
      </c>
      <c r="AP40" s="120">
        <v>9</v>
      </c>
      <c r="AQ40" s="120">
        <v>0</v>
      </c>
      <c r="AR40" s="120">
        <v>9</v>
      </c>
      <c r="AS40" s="17">
        <v>1</v>
      </c>
      <c r="AT40" s="17">
        <v>0</v>
      </c>
      <c r="AU40" s="120">
        <v>6000</v>
      </c>
      <c r="AV40" s="120">
        <v>2197</v>
      </c>
      <c r="AW40" s="120">
        <v>8197</v>
      </c>
      <c r="AX40" s="17">
        <v>0.73197511284616323</v>
      </c>
      <c r="AY40" s="17">
        <v>0.26802488715383677</v>
      </c>
      <c r="AZ40" s="120">
        <v>0</v>
      </c>
      <c r="BA40" s="120">
        <v>0</v>
      </c>
      <c r="BB40" s="120">
        <v>0</v>
      </c>
      <c r="BC40" s="17">
        <v>0</v>
      </c>
      <c r="BD40" s="17">
        <v>0</v>
      </c>
      <c r="BE40" s="120">
        <v>802</v>
      </c>
      <c r="BF40" s="120">
        <v>483</v>
      </c>
      <c r="BG40" s="120">
        <v>1285</v>
      </c>
      <c r="BH40" s="17">
        <v>0.62412451361867705</v>
      </c>
      <c r="BI40" s="17">
        <v>0.37587548638132295</v>
      </c>
      <c r="BJ40" s="120">
        <v>0</v>
      </c>
      <c r="BK40" s="120">
        <v>0</v>
      </c>
      <c r="BL40" s="120">
        <v>0</v>
      </c>
      <c r="BM40" s="17">
        <v>0</v>
      </c>
      <c r="BN40" s="17">
        <v>0</v>
      </c>
      <c r="BO40" s="120">
        <v>632</v>
      </c>
      <c r="BP40" s="120">
        <v>66</v>
      </c>
      <c r="BQ40" s="120">
        <v>698</v>
      </c>
      <c r="BR40" s="17">
        <v>0.90544412607449853</v>
      </c>
      <c r="BS40" s="17">
        <v>9.4555873925501438E-2</v>
      </c>
      <c r="BT40" s="120">
        <v>107</v>
      </c>
      <c r="BU40" s="120">
        <v>8</v>
      </c>
      <c r="BV40" s="120">
        <v>115</v>
      </c>
      <c r="BW40" s="17">
        <v>0.93043478260869561</v>
      </c>
      <c r="BX40" s="17">
        <v>6.9565217391304349E-2</v>
      </c>
      <c r="BY40" s="120">
        <v>1</v>
      </c>
      <c r="BZ40" s="120">
        <v>0</v>
      </c>
      <c r="CA40" s="120">
        <v>1</v>
      </c>
      <c r="CB40" s="17">
        <v>1</v>
      </c>
      <c r="CC40" s="17">
        <v>0</v>
      </c>
      <c r="CD40" s="120">
        <v>1</v>
      </c>
      <c r="CE40" s="120">
        <v>0</v>
      </c>
      <c r="CF40" s="120">
        <f>CD40+CE40</f>
        <v>1</v>
      </c>
      <c r="CG40" s="17">
        <f>CD40/CF40</f>
        <v>1</v>
      </c>
      <c r="CH40" s="17">
        <f>CE40/CF40</f>
        <v>0</v>
      </c>
      <c r="CI40" s="120">
        <v>0</v>
      </c>
      <c r="CJ40" s="120">
        <v>0</v>
      </c>
      <c r="CK40" s="120">
        <v>0</v>
      </c>
      <c r="CL40" s="17">
        <v>0</v>
      </c>
      <c r="CM40" s="17">
        <v>0</v>
      </c>
      <c r="CN40" s="120">
        <v>0</v>
      </c>
      <c r="CO40" s="120">
        <v>8</v>
      </c>
      <c r="CP40" s="120">
        <v>8</v>
      </c>
      <c r="CQ40" s="17">
        <v>0</v>
      </c>
      <c r="CR40" s="17">
        <v>1</v>
      </c>
      <c r="CS40" s="120">
        <v>0</v>
      </c>
      <c r="CT40" s="120">
        <v>0</v>
      </c>
      <c r="CU40" s="120">
        <v>0</v>
      </c>
      <c r="CV40" s="17">
        <v>0</v>
      </c>
      <c r="CW40" s="17">
        <v>0</v>
      </c>
      <c r="CX40" s="120">
        <v>0</v>
      </c>
      <c r="CY40" s="120">
        <v>0</v>
      </c>
      <c r="CZ40" s="120">
        <v>0</v>
      </c>
      <c r="DA40" s="17">
        <v>0</v>
      </c>
      <c r="DB40" s="17">
        <v>0</v>
      </c>
    </row>
    <row r="41" spans="1:106">
      <c r="A41" s="33" t="s">
        <v>33</v>
      </c>
      <c r="B41" s="120">
        <v>34647</v>
      </c>
      <c r="C41" s="120">
        <v>10892</v>
      </c>
      <c r="D41" s="120">
        <v>45539</v>
      </c>
      <c r="E41" s="17">
        <v>0.76082039570478055</v>
      </c>
      <c r="F41" s="17">
        <v>0.23917960429521948</v>
      </c>
      <c r="G41" s="120">
        <v>112079</v>
      </c>
      <c r="H41" s="120">
        <v>74833</v>
      </c>
      <c r="I41" s="120">
        <v>186912</v>
      </c>
      <c r="J41" s="17">
        <v>0.59963512241054617</v>
      </c>
      <c r="K41" s="17">
        <v>0.40036487758945388</v>
      </c>
      <c r="L41" s="120">
        <v>4937</v>
      </c>
      <c r="M41" s="120">
        <v>36853</v>
      </c>
      <c r="N41" s="120">
        <v>41790</v>
      </c>
      <c r="O41" s="17">
        <v>0.11813831060062216</v>
      </c>
      <c r="P41" s="17">
        <v>0.88186168939937781</v>
      </c>
      <c r="Q41" s="120">
        <v>0</v>
      </c>
      <c r="R41" s="120">
        <v>1</v>
      </c>
      <c r="S41" s="120">
        <v>1</v>
      </c>
      <c r="T41" s="17">
        <v>0</v>
      </c>
      <c r="U41" s="17">
        <v>1</v>
      </c>
      <c r="V41" s="120">
        <v>825</v>
      </c>
      <c r="W41" s="120">
        <v>64</v>
      </c>
      <c r="X41" s="120">
        <v>889</v>
      </c>
      <c r="Y41" s="17">
        <v>0.92800899887514066</v>
      </c>
      <c r="Z41" s="17">
        <v>7.19910011248594E-2</v>
      </c>
      <c r="AA41" s="120">
        <v>329</v>
      </c>
      <c r="AB41" s="120">
        <v>63</v>
      </c>
      <c r="AC41" s="120">
        <v>392</v>
      </c>
      <c r="AD41" s="17">
        <v>0.8392857142857143</v>
      </c>
      <c r="AE41" s="17">
        <v>0.16071428571428573</v>
      </c>
      <c r="AF41" s="120">
        <v>3</v>
      </c>
      <c r="AG41" s="120">
        <v>0</v>
      </c>
      <c r="AH41" s="120">
        <v>3</v>
      </c>
      <c r="AI41" s="17">
        <v>1</v>
      </c>
      <c r="AJ41" s="17">
        <v>0</v>
      </c>
      <c r="AK41" s="120">
        <v>0</v>
      </c>
      <c r="AL41" s="120">
        <v>0</v>
      </c>
      <c r="AM41" s="120">
        <v>0</v>
      </c>
      <c r="AN41" s="17">
        <v>0</v>
      </c>
      <c r="AO41" s="17">
        <v>0</v>
      </c>
      <c r="AP41" s="120">
        <v>143</v>
      </c>
      <c r="AQ41" s="120">
        <v>119</v>
      </c>
      <c r="AR41" s="120">
        <v>262</v>
      </c>
      <c r="AS41" s="17">
        <v>0.54580152671755722</v>
      </c>
      <c r="AT41" s="17">
        <v>0.45419847328244273</v>
      </c>
      <c r="AU41" s="120">
        <v>210719</v>
      </c>
      <c r="AV41" s="120">
        <v>55298</v>
      </c>
      <c r="AW41" s="120">
        <v>266017</v>
      </c>
      <c r="AX41" s="17">
        <v>0.79212606713104805</v>
      </c>
      <c r="AY41" s="17">
        <v>0.20787393286895198</v>
      </c>
      <c r="AZ41" s="120">
        <v>0</v>
      </c>
      <c r="BA41" s="120">
        <v>0</v>
      </c>
      <c r="BB41" s="120">
        <v>0</v>
      </c>
      <c r="BC41" s="17">
        <v>0</v>
      </c>
      <c r="BD41" s="17">
        <v>0</v>
      </c>
      <c r="BE41" s="120">
        <v>30094</v>
      </c>
      <c r="BF41" s="120">
        <v>22820</v>
      </c>
      <c r="BG41" s="120">
        <v>52914</v>
      </c>
      <c r="BH41" s="17">
        <v>0.56873417243073665</v>
      </c>
      <c r="BI41" s="17">
        <v>0.43126582756926335</v>
      </c>
      <c r="BJ41" s="120">
        <v>0</v>
      </c>
      <c r="BK41" s="120">
        <v>0</v>
      </c>
      <c r="BL41" s="120">
        <v>0</v>
      </c>
      <c r="BM41" s="17">
        <v>0</v>
      </c>
      <c r="BN41" s="17">
        <v>0</v>
      </c>
      <c r="BO41" s="120">
        <v>25737</v>
      </c>
      <c r="BP41" s="120">
        <v>6400</v>
      </c>
      <c r="BQ41" s="120">
        <v>32137</v>
      </c>
      <c r="BR41" s="17">
        <v>0.8008525998070759</v>
      </c>
      <c r="BS41" s="17">
        <v>0.19914740019292404</v>
      </c>
      <c r="BT41" s="120">
        <v>512</v>
      </c>
      <c r="BU41" s="120">
        <v>112</v>
      </c>
      <c r="BV41" s="120">
        <v>624</v>
      </c>
      <c r="BW41" s="17">
        <v>0.82051282051282048</v>
      </c>
      <c r="BX41" s="17">
        <v>0.17948717948717949</v>
      </c>
      <c r="BY41" s="120">
        <v>274</v>
      </c>
      <c r="BZ41" s="120">
        <v>74</v>
      </c>
      <c r="CA41" s="120">
        <v>348</v>
      </c>
      <c r="CB41" s="17">
        <v>0.78735632183908044</v>
      </c>
      <c r="CC41" s="17">
        <v>0.21264367816091953</v>
      </c>
      <c r="CD41" s="120">
        <v>10</v>
      </c>
      <c r="CE41" s="120">
        <v>1</v>
      </c>
      <c r="CF41" s="120">
        <f>CD41+CE41</f>
        <v>11</v>
      </c>
      <c r="CG41" s="17">
        <f>CD41/CF41</f>
        <v>0.90909090909090906</v>
      </c>
      <c r="CH41" s="17">
        <f>CE41/CF41</f>
        <v>9.0909090909090912E-2</v>
      </c>
      <c r="CI41" s="120">
        <v>45</v>
      </c>
      <c r="CJ41" s="120">
        <v>27</v>
      </c>
      <c r="CK41" s="120">
        <v>72</v>
      </c>
      <c r="CL41" s="17">
        <v>0.625</v>
      </c>
      <c r="CM41" s="17">
        <v>0.375</v>
      </c>
      <c r="CN41" s="120">
        <v>394</v>
      </c>
      <c r="CO41" s="120">
        <v>993</v>
      </c>
      <c r="CP41" s="120">
        <v>1387</v>
      </c>
      <c r="CQ41" s="17">
        <v>0.28406633020908434</v>
      </c>
      <c r="CR41" s="17">
        <v>0.71593366979091566</v>
      </c>
      <c r="CS41" s="120">
        <v>1</v>
      </c>
      <c r="CT41" s="120">
        <v>2</v>
      </c>
      <c r="CU41" s="120">
        <v>3</v>
      </c>
      <c r="CV41" s="17">
        <v>0.33333333333333331</v>
      </c>
      <c r="CW41" s="17">
        <v>0.66666666666666663</v>
      </c>
      <c r="CX41" s="120">
        <v>0</v>
      </c>
      <c r="CY41" s="120">
        <v>0</v>
      </c>
      <c r="CZ41" s="120">
        <v>0</v>
      </c>
      <c r="DA41" s="17">
        <v>0</v>
      </c>
      <c r="DB41" s="17">
        <v>0</v>
      </c>
    </row>
    <row r="42" spans="1:106">
      <c r="A42" s="33" t="s">
        <v>34</v>
      </c>
      <c r="B42" s="120">
        <v>2146</v>
      </c>
      <c r="C42" s="120">
        <v>624</v>
      </c>
      <c r="D42" s="120">
        <v>2770</v>
      </c>
      <c r="E42" s="17">
        <v>0.77472924187725634</v>
      </c>
      <c r="F42" s="17">
        <v>0.22527075812274369</v>
      </c>
      <c r="G42" s="120">
        <v>7485</v>
      </c>
      <c r="H42" s="120">
        <v>3242</v>
      </c>
      <c r="I42" s="120">
        <v>10727</v>
      </c>
      <c r="J42" s="17">
        <v>0.69777197725365903</v>
      </c>
      <c r="K42" s="17">
        <v>0.30222802274634103</v>
      </c>
      <c r="L42" s="120">
        <v>853</v>
      </c>
      <c r="M42" s="120">
        <v>2239</v>
      </c>
      <c r="N42" s="120">
        <v>3092</v>
      </c>
      <c r="O42" s="17">
        <v>0.27587322121604141</v>
      </c>
      <c r="P42" s="17">
        <v>0.72412677878395859</v>
      </c>
      <c r="Q42" s="120">
        <v>0</v>
      </c>
      <c r="R42" s="120">
        <v>0</v>
      </c>
      <c r="S42" s="120">
        <v>0</v>
      </c>
      <c r="T42" s="17">
        <v>0</v>
      </c>
      <c r="U42" s="17">
        <v>0</v>
      </c>
      <c r="V42" s="120">
        <v>80</v>
      </c>
      <c r="W42" s="120">
        <v>7</v>
      </c>
      <c r="X42" s="120">
        <v>87</v>
      </c>
      <c r="Y42" s="17">
        <v>0.91954022988505746</v>
      </c>
      <c r="Z42" s="17">
        <v>8.0459770114942528E-2</v>
      </c>
      <c r="AA42" s="120">
        <v>10</v>
      </c>
      <c r="AB42" s="120">
        <v>4</v>
      </c>
      <c r="AC42" s="120">
        <v>14</v>
      </c>
      <c r="AD42" s="17">
        <v>0.7142857142857143</v>
      </c>
      <c r="AE42" s="17">
        <v>0.2857142857142857</v>
      </c>
      <c r="AF42" s="120">
        <v>0</v>
      </c>
      <c r="AG42" s="120">
        <v>0</v>
      </c>
      <c r="AH42" s="120">
        <v>0</v>
      </c>
      <c r="AI42" s="17">
        <v>0</v>
      </c>
      <c r="AJ42" s="17">
        <v>0</v>
      </c>
      <c r="AK42" s="120">
        <v>0</v>
      </c>
      <c r="AL42" s="120">
        <v>0</v>
      </c>
      <c r="AM42" s="120">
        <v>0</v>
      </c>
      <c r="AN42" s="17">
        <v>0</v>
      </c>
      <c r="AO42" s="17">
        <v>0</v>
      </c>
      <c r="AP42" s="120">
        <v>116</v>
      </c>
      <c r="AQ42" s="120">
        <v>27</v>
      </c>
      <c r="AR42" s="120">
        <v>143</v>
      </c>
      <c r="AS42" s="17">
        <v>0.81118881118881114</v>
      </c>
      <c r="AT42" s="17">
        <v>0.1888111888111888</v>
      </c>
      <c r="AU42" s="120">
        <v>13041</v>
      </c>
      <c r="AV42" s="120">
        <v>3530</v>
      </c>
      <c r="AW42" s="120">
        <v>16571</v>
      </c>
      <c r="AX42" s="17">
        <v>0.78697724941162273</v>
      </c>
      <c r="AY42" s="17">
        <v>0.21302275058837727</v>
      </c>
      <c r="AZ42" s="120">
        <v>0</v>
      </c>
      <c r="BA42" s="120">
        <v>0</v>
      </c>
      <c r="BB42" s="120">
        <v>0</v>
      </c>
      <c r="BC42" s="17">
        <v>0</v>
      </c>
      <c r="BD42" s="17">
        <v>0</v>
      </c>
      <c r="BE42" s="120">
        <v>2410</v>
      </c>
      <c r="BF42" s="120">
        <v>1042</v>
      </c>
      <c r="BG42" s="120">
        <v>3452</v>
      </c>
      <c r="BH42" s="17">
        <v>0.69814600231749713</v>
      </c>
      <c r="BI42" s="17">
        <v>0.30185399768250287</v>
      </c>
      <c r="BJ42" s="120">
        <v>0</v>
      </c>
      <c r="BK42" s="120">
        <v>0</v>
      </c>
      <c r="BL42" s="120">
        <v>0</v>
      </c>
      <c r="BM42" s="17">
        <v>0</v>
      </c>
      <c r="BN42" s="17">
        <v>0</v>
      </c>
      <c r="BO42" s="120">
        <v>1496</v>
      </c>
      <c r="BP42" s="120">
        <v>176</v>
      </c>
      <c r="BQ42" s="120">
        <v>1672</v>
      </c>
      <c r="BR42" s="17">
        <v>0.89473684210526316</v>
      </c>
      <c r="BS42" s="17">
        <v>0.10526315789473684</v>
      </c>
      <c r="BT42" s="120">
        <v>623</v>
      </c>
      <c r="BU42" s="120">
        <v>207</v>
      </c>
      <c r="BV42" s="120">
        <v>830</v>
      </c>
      <c r="BW42" s="17">
        <v>0.75060240963855418</v>
      </c>
      <c r="BX42" s="17">
        <v>0.24939759036144579</v>
      </c>
      <c r="BY42" s="120">
        <v>2</v>
      </c>
      <c r="BZ42" s="120">
        <v>0</v>
      </c>
      <c r="CA42" s="120">
        <v>2</v>
      </c>
      <c r="CB42" s="17">
        <v>1</v>
      </c>
      <c r="CC42" s="17">
        <v>0</v>
      </c>
      <c r="CD42" s="120">
        <v>0</v>
      </c>
      <c r="CE42" s="120">
        <v>1</v>
      </c>
      <c r="CF42" s="120">
        <f>CD42+CE42</f>
        <v>1</v>
      </c>
      <c r="CG42" s="17">
        <f>CD42/CF42</f>
        <v>0</v>
      </c>
      <c r="CH42" s="17">
        <f>CE42/CF42</f>
        <v>1</v>
      </c>
      <c r="CI42" s="120">
        <v>8</v>
      </c>
      <c r="CJ42" s="120">
        <v>9</v>
      </c>
      <c r="CK42" s="120">
        <v>17</v>
      </c>
      <c r="CL42" s="17">
        <v>0.47058823529411764</v>
      </c>
      <c r="CM42" s="17">
        <v>0.52941176470588236</v>
      </c>
      <c r="CN42" s="120">
        <v>38</v>
      </c>
      <c r="CO42" s="120">
        <v>55</v>
      </c>
      <c r="CP42" s="120">
        <v>93</v>
      </c>
      <c r="CQ42" s="17">
        <v>0.40860215053763443</v>
      </c>
      <c r="CR42" s="17">
        <v>0.59139784946236562</v>
      </c>
      <c r="CS42" s="120">
        <v>0</v>
      </c>
      <c r="CT42" s="120">
        <v>0</v>
      </c>
      <c r="CU42" s="120">
        <v>0</v>
      </c>
      <c r="CV42" s="17">
        <v>0</v>
      </c>
      <c r="CW42" s="17">
        <v>0</v>
      </c>
      <c r="CX42" s="120">
        <v>0</v>
      </c>
      <c r="CY42" s="120">
        <v>0</v>
      </c>
      <c r="CZ42" s="120">
        <v>0</v>
      </c>
      <c r="DA42" s="17">
        <v>0</v>
      </c>
      <c r="DB42" s="17">
        <v>0</v>
      </c>
    </row>
    <row r="43" spans="1:106">
      <c r="A43" s="33" t="s">
        <v>35</v>
      </c>
      <c r="B43" s="120">
        <v>169</v>
      </c>
      <c r="C43" s="120">
        <v>80</v>
      </c>
      <c r="D43" s="120">
        <v>249</v>
      </c>
      <c r="E43" s="17">
        <v>0.67871485943775101</v>
      </c>
      <c r="F43" s="17">
        <v>0.32128514056224899</v>
      </c>
      <c r="G43" s="120">
        <v>810</v>
      </c>
      <c r="H43" s="120">
        <v>517</v>
      </c>
      <c r="I43" s="120">
        <v>1327</v>
      </c>
      <c r="J43" s="17">
        <v>0.6103993971363979</v>
      </c>
      <c r="K43" s="17">
        <v>0.3896006028636021</v>
      </c>
      <c r="L43" s="120">
        <v>46</v>
      </c>
      <c r="M43" s="120">
        <v>244</v>
      </c>
      <c r="N43" s="120">
        <v>290</v>
      </c>
      <c r="O43" s="17">
        <v>0.15862068965517243</v>
      </c>
      <c r="P43" s="17">
        <v>0.8413793103448276</v>
      </c>
      <c r="Q43" s="120">
        <v>0</v>
      </c>
      <c r="R43" s="120">
        <v>0</v>
      </c>
      <c r="S43" s="120">
        <v>0</v>
      </c>
      <c r="T43" s="17">
        <v>0</v>
      </c>
      <c r="U43" s="17">
        <v>0</v>
      </c>
      <c r="V43" s="120">
        <v>11</v>
      </c>
      <c r="W43" s="120">
        <v>1</v>
      </c>
      <c r="X43" s="120">
        <v>12</v>
      </c>
      <c r="Y43" s="17">
        <v>0.91666666666666663</v>
      </c>
      <c r="Z43" s="17">
        <v>8.3333333333333329E-2</v>
      </c>
      <c r="AA43" s="120">
        <v>1</v>
      </c>
      <c r="AB43" s="120">
        <v>0</v>
      </c>
      <c r="AC43" s="120">
        <v>1</v>
      </c>
      <c r="AD43" s="17">
        <v>1</v>
      </c>
      <c r="AE43" s="17">
        <v>0</v>
      </c>
      <c r="AF43" s="120">
        <v>0</v>
      </c>
      <c r="AG43" s="120">
        <v>0</v>
      </c>
      <c r="AH43" s="120">
        <v>0</v>
      </c>
      <c r="AI43" s="17">
        <v>0</v>
      </c>
      <c r="AJ43" s="17">
        <v>0</v>
      </c>
      <c r="AK43" s="120">
        <v>0</v>
      </c>
      <c r="AL43" s="120">
        <v>0</v>
      </c>
      <c r="AM43" s="120">
        <v>0</v>
      </c>
      <c r="AN43" s="17">
        <v>0</v>
      </c>
      <c r="AO43" s="17">
        <v>0</v>
      </c>
      <c r="AP43" s="120">
        <v>0</v>
      </c>
      <c r="AQ43" s="120">
        <v>0</v>
      </c>
      <c r="AR43" s="120">
        <v>0</v>
      </c>
      <c r="AS43" s="17">
        <v>0</v>
      </c>
      <c r="AT43" s="17">
        <v>0</v>
      </c>
      <c r="AU43" s="120">
        <v>1463</v>
      </c>
      <c r="AV43" s="120">
        <v>580</v>
      </c>
      <c r="AW43" s="120">
        <v>2043</v>
      </c>
      <c r="AX43" s="17">
        <v>0.71610376896720507</v>
      </c>
      <c r="AY43" s="17">
        <v>0.28389623103279493</v>
      </c>
      <c r="AZ43" s="120">
        <v>0</v>
      </c>
      <c r="BA43" s="120">
        <v>0</v>
      </c>
      <c r="BB43" s="120">
        <v>0</v>
      </c>
      <c r="BC43" s="17">
        <v>0</v>
      </c>
      <c r="BD43" s="17">
        <v>0</v>
      </c>
      <c r="BE43" s="120">
        <v>176</v>
      </c>
      <c r="BF43" s="120">
        <v>148</v>
      </c>
      <c r="BG43" s="120">
        <v>324</v>
      </c>
      <c r="BH43" s="17">
        <v>0.54320987654320985</v>
      </c>
      <c r="BI43" s="17">
        <v>0.4567901234567901</v>
      </c>
      <c r="BJ43" s="120">
        <v>0</v>
      </c>
      <c r="BK43" s="120">
        <v>0</v>
      </c>
      <c r="BL43" s="120">
        <v>0</v>
      </c>
      <c r="BM43" s="17">
        <v>0</v>
      </c>
      <c r="BN43" s="17">
        <v>0</v>
      </c>
      <c r="BO43" s="120">
        <v>145</v>
      </c>
      <c r="BP43" s="120">
        <v>17</v>
      </c>
      <c r="BQ43" s="120">
        <v>162</v>
      </c>
      <c r="BR43" s="17">
        <v>0.89506172839506171</v>
      </c>
      <c r="BS43" s="17">
        <v>0.10493827160493827</v>
      </c>
      <c r="BT43" s="120">
        <v>5</v>
      </c>
      <c r="BU43" s="120">
        <v>0</v>
      </c>
      <c r="BV43" s="120">
        <v>5</v>
      </c>
      <c r="BW43" s="17">
        <v>1</v>
      </c>
      <c r="BX43" s="17">
        <v>0</v>
      </c>
      <c r="BY43" s="120">
        <v>0</v>
      </c>
      <c r="BZ43" s="120">
        <v>0</v>
      </c>
      <c r="CA43" s="120">
        <v>0</v>
      </c>
      <c r="CB43" s="17">
        <v>0</v>
      </c>
      <c r="CC43" s="17">
        <v>0</v>
      </c>
      <c r="CD43" s="120">
        <v>0</v>
      </c>
      <c r="CE43" s="120">
        <v>0</v>
      </c>
      <c r="CF43" s="120">
        <v>0</v>
      </c>
      <c r="CG43" s="17">
        <v>0</v>
      </c>
      <c r="CH43" s="17">
        <v>0</v>
      </c>
      <c r="CI43" s="120">
        <v>0</v>
      </c>
      <c r="CJ43" s="120">
        <v>0</v>
      </c>
      <c r="CK43" s="120">
        <v>0</v>
      </c>
      <c r="CL43" s="17">
        <v>0</v>
      </c>
      <c r="CM43" s="17">
        <v>0</v>
      </c>
      <c r="CN43" s="120">
        <v>0</v>
      </c>
      <c r="CO43" s="120">
        <v>2</v>
      </c>
      <c r="CP43" s="120">
        <v>2</v>
      </c>
      <c r="CQ43" s="17">
        <v>0</v>
      </c>
      <c r="CR43" s="17">
        <v>1</v>
      </c>
      <c r="CS43" s="120">
        <v>0</v>
      </c>
      <c r="CT43" s="120">
        <v>0</v>
      </c>
      <c r="CU43" s="120">
        <v>0</v>
      </c>
      <c r="CV43" s="17">
        <v>0</v>
      </c>
      <c r="CW43" s="17">
        <v>0</v>
      </c>
      <c r="CX43" s="120">
        <v>0</v>
      </c>
      <c r="CY43" s="120">
        <v>0</v>
      </c>
      <c r="CZ43" s="120">
        <v>0</v>
      </c>
      <c r="DA43" s="17">
        <v>0</v>
      </c>
      <c r="DB43" s="17">
        <v>0</v>
      </c>
    </row>
    <row r="44" spans="1:106">
      <c r="A44" s="33" t="s">
        <v>36</v>
      </c>
      <c r="B44" s="120">
        <v>20665</v>
      </c>
      <c r="C44" s="120">
        <v>7664</v>
      </c>
      <c r="D44" s="120">
        <v>28329</v>
      </c>
      <c r="E44" s="17">
        <v>0.72946450633626314</v>
      </c>
      <c r="F44" s="17">
        <v>0.2705354936637368</v>
      </c>
      <c r="G44" s="120">
        <v>112826</v>
      </c>
      <c r="H44" s="120">
        <v>71344</v>
      </c>
      <c r="I44" s="120">
        <v>184170</v>
      </c>
      <c r="J44" s="17">
        <v>0.61261877613074878</v>
      </c>
      <c r="K44" s="17">
        <v>0.38738122386925122</v>
      </c>
      <c r="L44" s="120">
        <v>6017</v>
      </c>
      <c r="M44" s="120">
        <v>54723</v>
      </c>
      <c r="N44" s="120">
        <v>60740</v>
      </c>
      <c r="O44" s="17">
        <v>9.9061573921633186E-2</v>
      </c>
      <c r="P44" s="17">
        <v>0.90093842607836683</v>
      </c>
      <c r="Q44" s="120">
        <v>0</v>
      </c>
      <c r="R44" s="120">
        <v>0</v>
      </c>
      <c r="S44" s="120">
        <v>0</v>
      </c>
      <c r="T44" s="17">
        <v>0</v>
      </c>
      <c r="U44" s="17">
        <v>0</v>
      </c>
      <c r="V44" s="120">
        <v>4751</v>
      </c>
      <c r="W44" s="120">
        <v>483</v>
      </c>
      <c r="X44" s="120">
        <v>5234</v>
      </c>
      <c r="Y44" s="17">
        <v>0.90771876194115397</v>
      </c>
      <c r="Z44" s="17">
        <v>9.2281238058846013E-2</v>
      </c>
      <c r="AA44" s="120">
        <v>335</v>
      </c>
      <c r="AB44" s="120">
        <v>133</v>
      </c>
      <c r="AC44" s="120">
        <v>468</v>
      </c>
      <c r="AD44" s="17">
        <v>0.71581196581196582</v>
      </c>
      <c r="AE44" s="17">
        <v>0.28418803418803418</v>
      </c>
      <c r="AF44" s="120">
        <v>1</v>
      </c>
      <c r="AG44" s="120">
        <v>0</v>
      </c>
      <c r="AH44" s="120">
        <v>1</v>
      </c>
      <c r="AI44" s="17">
        <v>1</v>
      </c>
      <c r="AJ44" s="17">
        <v>0</v>
      </c>
      <c r="AK44" s="120">
        <v>0</v>
      </c>
      <c r="AL44" s="120">
        <v>0</v>
      </c>
      <c r="AM44" s="120">
        <v>0</v>
      </c>
      <c r="AN44" s="17">
        <v>0</v>
      </c>
      <c r="AO44" s="17">
        <v>0</v>
      </c>
      <c r="AP44" s="120">
        <v>575</v>
      </c>
      <c r="AQ44" s="120">
        <v>111</v>
      </c>
      <c r="AR44" s="120">
        <v>686</v>
      </c>
      <c r="AS44" s="17">
        <v>0.83819241982507287</v>
      </c>
      <c r="AT44" s="17">
        <v>0.16180758017492711</v>
      </c>
      <c r="AU44" s="120">
        <v>155903</v>
      </c>
      <c r="AV44" s="120">
        <v>50370</v>
      </c>
      <c r="AW44" s="120">
        <v>206273</v>
      </c>
      <c r="AX44" s="17">
        <v>0.75580904917269831</v>
      </c>
      <c r="AY44" s="17">
        <v>0.24419095082730169</v>
      </c>
      <c r="AZ44" s="120">
        <v>0</v>
      </c>
      <c r="BA44" s="120">
        <v>0</v>
      </c>
      <c r="BB44" s="120">
        <v>0</v>
      </c>
      <c r="BC44" s="17">
        <v>0</v>
      </c>
      <c r="BD44" s="17">
        <v>0</v>
      </c>
      <c r="BE44" s="120">
        <v>33345</v>
      </c>
      <c r="BF44" s="120">
        <v>20852</v>
      </c>
      <c r="BG44" s="120">
        <v>54197</v>
      </c>
      <c r="BH44" s="17">
        <v>0.61525545694411132</v>
      </c>
      <c r="BI44" s="17">
        <v>0.38474454305588868</v>
      </c>
      <c r="BJ44" s="120">
        <v>0</v>
      </c>
      <c r="BK44" s="120">
        <v>0</v>
      </c>
      <c r="BL44" s="120">
        <v>0</v>
      </c>
      <c r="BM44" s="17">
        <v>0</v>
      </c>
      <c r="BN44" s="17">
        <v>0</v>
      </c>
      <c r="BO44" s="120">
        <v>19601</v>
      </c>
      <c r="BP44" s="120">
        <v>2600</v>
      </c>
      <c r="BQ44" s="120">
        <v>22201</v>
      </c>
      <c r="BR44" s="17">
        <v>0.88288815819107247</v>
      </c>
      <c r="BS44" s="17">
        <v>0.11711184180892753</v>
      </c>
      <c r="BT44" s="120">
        <v>5975</v>
      </c>
      <c r="BU44" s="120">
        <v>2892</v>
      </c>
      <c r="BV44" s="120">
        <v>8867</v>
      </c>
      <c r="BW44" s="17">
        <v>0.67384684786286231</v>
      </c>
      <c r="BX44" s="17">
        <v>0.32615315213713769</v>
      </c>
      <c r="BY44" s="120">
        <v>258</v>
      </c>
      <c r="BZ44" s="120">
        <v>50</v>
      </c>
      <c r="CA44" s="120">
        <v>308</v>
      </c>
      <c r="CB44" s="17">
        <v>0.83766233766233766</v>
      </c>
      <c r="CC44" s="17">
        <v>0.16233766233766234</v>
      </c>
      <c r="CD44" s="120">
        <v>7</v>
      </c>
      <c r="CE44" s="120">
        <v>1</v>
      </c>
      <c r="CF44" s="120">
        <f>CD44+CE44</f>
        <v>8</v>
      </c>
      <c r="CG44" s="17">
        <f>CD44/CF44</f>
        <v>0.875</v>
      </c>
      <c r="CH44" s="17">
        <f>CE44/CF44</f>
        <v>0.125</v>
      </c>
      <c r="CI44" s="120">
        <v>65</v>
      </c>
      <c r="CJ44" s="120">
        <v>8</v>
      </c>
      <c r="CK44" s="120">
        <v>73</v>
      </c>
      <c r="CL44" s="17">
        <v>0.8904109589041096</v>
      </c>
      <c r="CM44" s="17">
        <v>0.1095890410958904</v>
      </c>
      <c r="CN44" s="120">
        <v>176</v>
      </c>
      <c r="CO44" s="120">
        <v>82</v>
      </c>
      <c r="CP44" s="120">
        <v>258</v>
      </c>
      <c r="CQ44" s="17">
        <v>0.68217054263565891</v>
      </c>
      <c r="CR44" s="17">
        <v>0.31782945736434109</v>
      </c>
      <c r="CS44" s="120">
        <v>0</v>
      </c>
      <c r="CT44" s="120">
        <v>0</v>
      </c>
      <c r="CU44" s="120">
        <v>0</v>
      </c>
      <c r="CV44" s="17">
        <v>0</v>
      </c>
      <c r="CW44" s="17">
        <v>0</v>
      </c>
      <c r="CX44" s="120">
        <v>0</v>
      </c>
      <c r="CY44" s="120">
        <v>0</v>
      </c>
      <c r="CZ44" s="120">
        <v>0</v>
      </c>
      <c r="DA44" s="17">
        <v>0</v>
      </c>
      <c r="DB44" s="17">
        <v>0</v>
      </c>
    </row>
    <row r="45" spans="1:106">
      <c r="A45" s="33" t="s">
        <v>37</v>
      </c>
      <c r="B45" s="120">
        <v>16164</v>
      </c>
      <c r="C45" s="120">
        <v>5911</v>
      </c>
      <c r="D45" s="120">
        <v>22075</v>
      </c>
      <c r="E45" s="17">
        <v>0.73223103057757644</v>
      </c>
      <c r="F45" s="17">
        <v>0.26776896942242356</v>
      </c>
      <c r="G45" s="120">
        <v>56644</v>
      </c>
      <c r="H45" s="120">
        <v>44741</v>
      </c>
      <c r="I45" s="120">
        <v>101385</v>
      </c>
      <c r="J45" s="17">
        <v>0.5587019776101001</v>
      </c>
      <c r="K45" s="17">
        <v>0.4412980223898999</v>
      </c>
      <c r="L45" s="120">
        <v>6441</v>
      </c>
      <c r="M45" s="120">
        <v>62808</v>
      </c>
      <c r="N45" s="120">
        <v>69249</v>
      </c>
      <c r="O45" s="17">
        <v>9.3012173460988612E-2</v>
      </c>
      <c r="P45" s="17">
        <v>0.90698782653901144</v>
      </c>
      <c r="Q45" s="120">
        <v>0</v>
      </c>
      <c r="R45" s="120">
        <v>0</v>
      </c>
      <c r="S45" s="120">
        <v>0</v>
      </c>
      <c r="T45" s="17">
        <v>0</v>
      </c>
      <c r="U45" s="17">
        <v>0</v>
      </c>
      <c r="V45" s="120">
        <v>388</v>
      </c>
      <c r="W45" s="120">
        <v>25</v>
      </c>
      <c r="X45" s="120">
        <v>413</v>
      </c>
      <c r="Y45" s="17">
        <v>0.93946731234866832</v>
      </c>
      <c r="Z45" s="17">
        <v>6.0532687651331719E-2</v>
      </c>
      <c r="AA45" s="120">
        <v>135</v>
      </c>
      <c r="AB45" s="120">
        <v>42</v>
      </c>
      <c r="AC45" s="120">
        <v>177</v>
      </c>
      <c r="AD45" s="17">
        <v>0.76271186440677963</v>
      </c>
      <c r="AE45" s="17">
        <v>0.23728813559322035</v>
      </c>
      <c r="AF45" s="120">
        <v>0</v>
      </c>
      <c r="AG45" s="120">
        <v>0</v>
      </c>
      <c r="AH45" s="120">
        <v>0</v>
      </c>
      <c r="AI45" s="17">
        <v>0</v>
      </c>
      <c r="AJ45" s="17">
        <v>0</v>
      </c>
      <c r="AK45" s="120">
        <v>0</v>
      </c>
      <c r="AL45" s="120">
        <v>0</v>
      </c>
      <c r="AM45" s="120">
        <v>0</v>
      </c>
      <c r="AN45" s="17">
        <v>0</v>
      </c>
      <c r="AO45" s="17">
        <v>0</v>
      </c>
      <c r="AP45" s="120">
        <v>248</v>
      </c>
      <c r="AQ45" s="120">
        <v>215</v>
      </c>
      <c r="AR45" s="120">
        <v>463</v>
      </c>
      <c r="AS45" s="17">
        <v>0.5356371490280778</v>
      </c>
      <c r="AT45" s="17">
        <v>0.46436285097192226</v>
      </c>
      <c r="AU45" s="120">
        <v>95977</v>
      </c>
      <c r="AV45" s="120">
        <v>42335</v>
      </c>
      <c r="AW45" s="120">
        <v>138312</v>
      </c>
      <c r="AX45" s="17">
        <v>0.69391665220660537</v>
      </c>
      <c r="AY45" s="17">
        <v>0.30608334779339463</v>
      </c>
      <c r="AZ45" s="120">
        <v>0</v>
      </c>
      <c r="BA45" s="120">
        <v>0</v>
      </c>
      <c r="BB45" s="120">
        <v>0</v>
      </c>
      <c r="BC45" s="17">
        <v>0</v>
      </c>
      <c r="BD45" s="17">
        <v>0</v>
      </c>
      <c r="BE45" s="120">
        <v>16517</v>
      </c>
      <c r="BF45" s="120">
        <v>11999</v>
      </c>
      <c r="BG45" s="120">
        <v>28516</v>
      </c>
      <c r="BH45" s="17">
        <v>0.57921868424744005</v>
      </c>
      <c r="BI45" s="17">
        <v>0.42078131575255995</v>
      </c>
      <c r="BJ45" s="120">
        <v>0</v>
      </c>
      <c r="BK45" s="120">
        <v>0</v>
      </c>
      <c r="BL45" s="120">
        <v>0</v>
      </c>
      <c r="BM45" s="17">
        <v>0</v>
      </c>
      <c r="BN45" s="17">
        <v>0</v>
      </c>
      <c r="BO45" s="120">
        <v>11518</v>
      </c>
      <c r="BP45" s="120">
        <v>2663</v>
      </c>
      <c r="BQ45" s="120">
        <v>14181</v>
      </c>
      <c r="BR45" s="17">
        <v>0.81221352513927081</v>
      </c>
      <c r="BS45" s="17">
        <v>0.18778647486072914</v>
      </c>
      <c r="BT45" s="120">
        <v>4131</v>
      </c>
      <c r="BU45" s="120">
        <v>1478</v>
      </c>
      <c r="BV45" s="120">
        <v>5609</v>
      </c>
      <c r="BW45" s="17">
        <v>0.73649491888037089</v>
      </c>
      <c r="BX45" s="17">
        <v>0.26350508111962917</v>
      </c>
      <c r="BY45" s="120">
        <v>33</v>
      </c>
      <c r="BZ45" s="120">
        <v>6</v>
      </c>
      <c r="CA45" s="120">
        <v>39</v>
      </c>
      <c r="CB45" s="17">
        <v>0.84615384615384615</v>
      </c>
      <c r="CC45" s="17">
        <v>0.15384615384615385</v>
      </c>
      <c r="CD45" s="120">
        <v>11</v>
      </c>
      <c r="CE45" s="120">
        <v>6</v>
      </c>
      <c r="CF45" s="120">
        <f>CD45+CE45</f>
        <v>17</v>
      </c>
      <c r="CG45" s="17">
        <f>CD45/CF45</f>
        <v>0.6470588235294118</v>
      </c>
      <c r="CH45" s="17">
        <f>CE45/CF45</f>
        <v>0.35294117647058826</v>
      </c>
      <c r="CI45" s="120">
        <v>70</v>
      </c>
      <c r="CJ45" s="120">
        <v>105</v>
      </c>
      <c r="CK45" s="120">
        <v>175</v>
      </c>
      <c r="CL45" s="17">
        <v>0.4</v>
      </c>
      <c r="CM45" s="17">
        <v>0.6</v>
      </c>
      <c r="CN45" s="120">
        <v>265</v>
      </c>
      <c r="CO45" s="120">
        <v>951</v>
      </c>
      <c r="CP45" s="120">
        <v>1216</v>
      </c>
      <c r="CQ45" s="17">
        <v>0.21792763157894737</v>
      </c>
      <c r="CR45" s="17">
        <v>0.78207236842105265</v>
      </c>
      <c r="CS45" s="120">
        <v>0</v>
      </c>
      <c r="CT45" s="120">
        <v>0</v>
      </c>
      <c r="CU45" s="120">
        <v>0</v>
      </c>
      <c r="CV45" s="17">
        <v>0</v>
      </c>
      <c r="CW45" s="17">
        <v>0</v>
      </c>
      <c r="CX45" s="120">
        <v>0</v>
      </c>
      <c r="CY45" s="120">
        <v>0</v>
      </c>
      <c r="CZ45" s="120">
        <v>0</v>
      </c>
      <c r="DA45" s="17">
        <v>0</v>
      </c>
      <c r="DB45" s="17">
        <v>0</v>
      </c>
    </row>
    <row r="46" spans="1:106">
      <c r="A46" s="33" t="s">
        <v>38</v>
      </c>
      <c r="B46" s="120">
        <v>345</v>
      </c>
      <c r="C46" s="120">
        <v>139</v>
      </c>
      <c r="D46" s="120">
        <v>484</v>
      </c>
      <c r="E46" s="17">
        <v>0.71280991735537191</v>
      </c>
      <c r="F46" s="17">
        <v>0.28719008264462809</v>
      </c>
      <c r="G46" s="120">
        <v>1713</v>
      </c>
      <c r="H46" s="120">
        <v>826</v>
      </c>
      <c r="I46" s="120">
        <v>2539</v>
      </c>
      <c r="J46" s="17">
        <v>0.67467506892477358</v>
      </c>
      <c r="K46" s="17">
        <v>0.32532493107522648</v>
      </c>
      <c r="L46" s="120">
        <v>93</v>
      </c>
      <c r="M46" s="120">
        <v>509</v>
      </c>
      <c r="N46" s="120">
        <v>602</v>
      </c>
      <c r="O46" s="17">
        <v>0.15448504983388706</v>
      </c>
      <c r="P46" s="17">
        <v>0.845514950166113</v>
      </c>
      <c r="Q46" s="120">
        <v>0</v>
      </c>
      <c r="R46" s="120">
        <v>0</v>
      </c>
      <c r="S46" s="120">
        <v>0</v>
      </c>
      <c r="T46" s="17">
        <v>0</v>
      </c>
      <c r="U46" s="17">
        <v>0</v>
      </c>
      <c r="V46" s="120">
        <v>3</v>
      </c>
      <c r="W46" s="120">
        <v>2</v>
      </c>
      <c r="X46" s="120">
        <v>5</v>
      </c>
      <c r="Y46" s="17">
        <v>0.6</v>
      </c>
      <c r="Z46" s="17">
        <v>0.4</v>
      </c>
      <c r="AA46" s="120">
        <v>0</v>
      </c>
      <c r="AB46" s="120">
        <v>0</v>
      </c>
      <c r="AC46" s="120">
        <v>0</v>
      </c>
      <c r="AD46" s="17">
        <v>0</v>
      </c>
      <c r="AE46" s="17">
        <v>0</v>
      </c>
      <c r="AF46" s="120">
        <v>0</v>
      </c>
      <c r="AG46" s="120">
        <v>0</v>
      </c>
      <c r="AH46" s="120">
        <v>0</v>
      </c>
      <c r="AI46" s="17">
        <v>0</v>
      </c>
      <c r="AJ46" s="17">
        <v>0</v>
      </c>
      <c r="AK46" s="120">
        <v>0</v>
      </c>
      <c r="AL46" s="120">
        <v>0</v>
      </c>
      <c r="AM46" s="120">
        <v>0</v>
      </c>
      <c r="AN46" s="17">
        <v>0</v>
      </c>
      <c r="AO46" s="17">
        <v>0</v>
      </c>
      <c r="AP46" s="120">
        <v>0</v>
      </c>
      <c r="AQ46" s="120">
        <v>0</v>
      </c>
      <c r="AR46" s="120">
        <v>0</v>
      </c>
      <c r="AS46" s="17">
        <v>0</v>
      </c>
      <c r="AT46" s="17">
        <v>0</v>
      </c>
      <c r="AU46" s="120">
        <v>2158</v>
      </c>
      <c r="AV46" s="120">
        <v>553</v>
      </c>
      <c r="AW46" s="120">
        <v>2711</v>
      </c>
      <c r="AX46" s="17">
        <v>0.79601623017336776</v>
      </c>
      <c r="AY46" s="17">
        <v>0.20398376982663224</v>
      </c>
      <c r="AZ46" s="120">
        <v>0</v>
      </c>
      <c r="BA46" s="120">
        <v>0</v>
      </c>
      <c r="BB46" s="120">
        <v>0</v>
      </c>
      <c r="BC46" s="17">
        <v>0</v>
      </c>
      <c r="BD46" s="17">
        <v>0</v>
      </c>
      <c r="BE46" s="120">
        <v>517</v>
      </c>
      <c r="BF46" s="120">
        <v>305</v>
      </c>
      <c r="BG46" s="120">
        <v>822</v>
      </c>
      <c r="BH46" s="17">
        <v>0.62895377128953767</v>
      </c>
      <c r="BI46" s="17">
        <v>0.37104622871046228</v>
      </c>
      <c r="BJ46" s="120">
        <v>0</v>
      </c>
      <c r="BK46" s="120">
        <v>0</v>
      </c>
      <c r="BL46" s="120">
        <v>0</v>
      </c>
      <c r="BM46" s="17">
        <v>0</v>
      </c>
      <c r="BN46" s="17">
        <v>0</v>
      </c>
      <c r="BO46" s="120">
        <v>338</v>
      </c>
      <c r="BP46" s="120">
        <v>37</v>
      </c>
      <c r="BQ46" s="120">
        <v>375</v>
      </c>
      <c r="BR46" s="17">
        <v>0.90133333333333332</v>
      </c>
      <c r="BS46" s="17">
        <v>9.8666666666666666E-2</v>
      </c>
      <c r="BT46" s="120">
        <v>25</v>
      </c>
      <c r="BU46" s="120">
        <v>0</v>
      </c>
      <c r="BV46" s="120">
        <v>25</v>
      </c>
      <c r="BW46" s="17">
        <v>1</v>
      </c>
      <c r="BX46" s="17">
        <v>0</v>
      </c>
      <c r="BY46" s="120">
        <v>0</v>
      </c>
      <c r="BZ46" s="120">
        <v>0</v>
      </c>
      <c r="CA46" s="120">
        <v>0</v>
      </c>
      <c r="CB46" s="17">
        <v>0</v>
      </c>
      <c r="CC46" s="17">
        <v>0</v>
      </c>
      <c r="CD46" s="120">
        <v>0</v>
      </c>
      <c r="CE46" s="120">
        <v>0</v>
      </c>
      <c r="CF46" s="120">
        <v>0</v>
      </c>
      <c r="CG46" s="17">
        <v>0</v>
      </c>
      <c r="CH46" s="17">
        <v>0</v>
      </c>
      <c r="CI46" s="120">
        <v>2</v>
      </c>
      <c r="CJ46" s="120">
        <v>0</v>
      </c>
      <c r="CK46" s="120">
        <v>2</v>
      </c>
      <c r="CL46" s="17">
        <v>1</v>
      </c>
      <c r="CM46" s="17">
        <v>0</v>
      </c>
      <c r="CN46" s="120">
        <v>1</v>
      </c>
      <c r="CO46" s="120">
        <v>0</v>
      </c>
      <c r="CP46" s="120">
        <v>1</v>
      </c>
      <c r="CQ46" s="17">
        <v>1</v>
      </c>
      <c r="CR46" s="17">
        <v>0</v>
      </c>
      <c r="CS46" s="120">
        <v>0</v>
      </c>
      <c r="CT46" s="120">
        <v>0</v>
      </c>
      <c r="CU46" s="120">
        <v>0</v>
      </c>
      <c r="CV46" s="17">
        <v>0</v>
      </c>
      <c r="CW46" s="17">
        <v>0</v>
      </c>
      <c r="CX46" s="120">
        <v>0</v>
      </c>
      <c r="CY46" s="120">
        <v>0</v>
      </c>
      <c r="CZ46" s="120">
        <v>0</v>
      </c>
      <c r="DA46" s="17">
        <v>0</v>
      </c>
      <c r="DB46" s="17">
        <v>0</v>
      </c>
    </row>
    <row r="47" spans="1:106">
      <c r="A47" s="33" t="s">
        <v>39</v>
      </c>
      <c r="B47" s="120">
        <v>19754</v>
      </c>
      <c r="C47" s="120">
        <v>10198</v>
      </c>
      <c r="D47" s="120">
        <v>29952</v>
      </c>
      <c r="E47" s="17">
        <v>0.65952190170940173</v>
      </c>
      <c r="F47" s="17">
        <v>0.34047809829059827</v>
      </c>
      <c r="G47" s="120">
        <v>101386</v>
      </c>
      <c r="H47" s="120">
        <v>84508</v>
      </c>
      <c r="I47" s="120">
        <v>185894</v>
      </c>
      <c r="J47" s="17">
        <v>0.54539683905881842</v>
      </c>
      <c r="K47" s="17">
        <v>0.45460316094118153</v>
      </c>
      <c r="L47" s="120">
        <v>5674</v>
      </c>
      <c r="M47" s="120">
        <v>87316</v>
      </c>
      <c r="N47" s="120">
        <v>92990</v>
      </c>
      <c r="O47" s="17">
        <v>6.1017313689644047E-2</v>
      </c>
      <c r="P47" s="17">
        <v>0.93898268631035597</v>
      </c>
      <c r="Q47" s="120">
        <v>0</v>
      </c>
      <c r="R47" s="120">
        <v>0</v>
      </c>
      <c r="S47" s="120">
        <v>0</v>
      </c>
      <c r="T47" s="17">
        <v>0</v>
      </c>
      <c r="U47" s="17">
        <v>0</v>
      </c>
      <c r="V47" s="120">
        <v>827</v>
      </c>
      <c r="W47" s="120">
        <v>166</v>
      </c>
      <c r="X47" s="120">
        <v>993</v>
      </c>
      <c r="Y47" s="17">
        <v>0.83282980866062439</v>
      </c>
      <c r="Z47" s="17">
        <v>0.16717019133937563</v>
      </c>
      <c r="AA47" s="120">
        <v>463</v>
      </c>
      <c r="AB47" s="120">
        <v>214</v>
      </c>
      <c r="AC47" s="120">
        <v>677</v>
      </c>
      <c r="AD47" s="17">
        <v>0.68389955686853765</v>
      </c>
      <c r="AE47" s="17">
        <v>0.31610044313146235</v>
      </c>
      <c r="AF47" s="120">
        <v>2</v>
      </c>
      <c r="AG47" s="120">
        <v>1</v>
      </c>
      <c r="AH47" s="120">
        <v>3</v>
      </c>
      <c r="AI47" s="17">
        <v>0.66669999999999996</v>
      </c>
      <c r="AJ47" s="17">
        <v>0.33329999999999999</v>
      </c>
      <c r="AK47" s="120">
        <v>0</v>
      </c>
      <c r="AL47" s="120">
        <v>0</v>
      </c>
      <c r="AM47" s="120">
        <v>0</v>
      </c>
      <c r="AN47" s="17">
        <v>0</v>
      </c>
      <c r="AO47" s="17">
        <v>0</v>
      </c>
      <c r="AP47" s="120">
        <v>40</v>
      </c>
      <c r="AQ47" s="120">
        <v>1</v>
      </c>
      <c r="AR47" s="120">
        <v>41</v>
      </c>
      <c r="AS47" s="17">
        <v>0.97560975609756095</v>
      </c>
      <c r="AT47" s="17">
        <v>2.4390243902439025E-2</v>
      </c>
      <c r="AU47" s="120">
        <v>147355</v>
      </c>
      <c r="AV47" s="120">
        <v>72588</v>
      </c>
      <c r="AW47" s="120">
        <v>219943</v>
      </c>
      <c r="AX47" s="17">
        <v>0.66996903743242564</v>
      </c>
      <c r="AY47" s="17">
        <v>0.3300309625675743</v>
      </c>
      <c r="AZ47" s="120">
        <v>0</v>
      </c>
      <c r="BA47" s="120">
        <v>0</v>
      </c>
      <c r="BB47" s="120">
        <v>0</v>
      </c>
      <c r="BC47" s="17">
        <v>0</v>
      </c>
      <c r="BD47" s="17">
        <v>0</v>
      </c>
      <c r="BE47" s="120">
        <v>26900</v>
      </c>
      <c r="BF47" s="120">
        <v>22566</v>
      </c>
      <c r="BG47" s="120">
        <v>49466</v>
      </c>
      <c r="BH47" s="17">
        <v>0.54380786803056647</v>
      </c>
      <c r="BI47" s="17">
        <v>0.45619213196943353</v>
      </c>
      <c r="BJ47" s="120">
        <v>0</v>
      </c>
      <c r="BK47" s="120">
        <v>0</v>
      </c>
      <c r="BL47" s="120">
        <v>0</v>
      </c>
      <c r="BM47" s="17">
        <v>0</v>
      </c>
      <c r="BN47" s="17">
        <v>0</v>
      </c>
      <c r="BO47" s="120">
        <v>16875</v>
      </c>
      <c r="BP47" s="120">
        <v>2998</v>
      </c>
      <c r="BQ47" s="120">
        <v>19873</v>
      </c>
      <c r="BR47" s="17">
        <v>0.84914205203039295</v>
      </c>
      <c r="BS47" s="17">
        <v>0.150857947969607</v>
      </c>
      <c r="BT47" s="120">
        <v>107</v>
      </c>
      <c r="BU47" s="120">
        <v>8</v>
      </c>
      <c r="BV47" s="120">
        <v>115</v>
      </c>
      <c r="BW47" s="17">
        <v>0.93043478260869561</v>
      </c>
      <c r="BX47" s="17">
        <v>6.9565217391304349E-2</v>
      </c>
      <c r="BY47" s="120">
        <v>351</v>
      </c>
      <c r="BZ47" s="120">
        <v>91</v>
      </c>
      <c r="CA47" s="120">
        <v>442</v>
      </c>
      <c r="CB47" s="17">
        <v>0.79411764705882348</v>
      </c>
      <c r="CC47" s="17">
        <v>0.20588235294117646</v>
      </c>
      <c r="CD47" s="120">
        <v>1</v>
      </c>
      <c r="CE47" s="120">
        <v>0</v>
      </c>
      <c r="CF47" s="120">
        <f>CD47+CE47</f>
        <v>1</v>
      </c>
      <c r="CG47" s="17">
        <f>CD47/CF47</f>
        <v>1</v>
      </c>
      <c r="CH47" s="17">
        <f>CE47/CF47</f>
        <v>0</v>
      </c>
      <c r="CI47" s="120">
        <v>14</v>
      </c>
      <c r="CJ47" s="120">
        <v>3</v>
      </c>
      <c r="CK47" s="120">
        <v>17</v>
      </c>
      <c r="CL47" s="17">
        <v>0.82352941176470584</v>
      </c>
      <c r="CM47" s="17">
        <v>0.17647058823529413</v>
      </c>
      <c r="CN47" s="120">
        <v>951</v>
      </c>
      <c r="CO47" s="120">
        <v>344</v>
      </c>
      <c r="CP47" s="120">
        <v>1295</v>
      </c>
      <c r="CQ47" s="17">
        <v>0.73436293436293432</v>
      </c>
      <c r="CR47" s="17">
        <v>0.26563706563706563</v>
      </c>
      <c r="CS47" s="120">
        <v>0</v>
      </c>
      <c r="CT47" s="120">
        <v>0</v>
      </c>
      <c r="CU47" s="120">
        <v>0</v>
      </c>
      <c r="CV47" s="17">
        <v>0</v>
      </c>
      <c r="CW47" s="17">
        <v>0</v>
      </c>
      <c r="CX47" s="120">
        <v>0</v>
      </c>
      <c r="CY47" s="120">
        <v>0</v>
      </c>
      <c r="CZ47" s="120">
        <v>0</v>
      </c>
      <c r="DA47" s="17">
        <v>0</v>
      </c>
      <c r="DB47" s="17">
        <v>0</v>
      </c>
    </row>
    <row r="48" spans="1:106">
      <c r="A48" s="33" t="s">
        <v>40</v>
      </c>
      <c r="B48" s="120">
        <v>21407</v>
      </c>
      <c r="C48" s="120">
        <v>11224</v>
      </c>
      <c r="D48" s="120">
        <v>32631</v>
      </c>
      <c r="E48" s="17">
        <v>0.65603260703012478</v>
      </c>
      <c r="F48" s="17">
        <v>0.34396739296987527</v>
      </c>
      <c r="G48" s="120">
        <v>101826</v>
      </c>
      <c r="H48" s="120">
        <v>72346</v>
      </c>
      <c r="I48" s="120">
        <v>174172</v>
      </c>
      <c r="J48" s="17">
        <v>0.58462898743770531</v>
      </c>
      <c r="K48" s="17">
        <v>0.41537101256229475</v>
      </c>
      <c r="L48" s="120">
        <v>5463</v>
      </c>
      <c r="M48" s="120">
        <v>50571</v>
      </c>
      <c r="N48" s="120">
        <v>56034</v>
      </c>
      <c r="O48" s="17">
        <v>9.7494378413106333E-2</v>
      </c>
      <c r="P48" s="17">
        <v>0.90250562158689362</v>
      </c>
      <c r="Q48" s="120">
        <v>0</v>
      </c>
      <c r="R48" s="120">
        <v>0</v>
      </c>
      <c r="S48" s="120">
        <v>0</v>
      </c>
      <c r="T48" s="17">
        <v>0</v>
      </c>
      <c r="U48" s="17">
        <v>0</v>
      </c>
      <c r="V48" s="120">
        <v>4350</v>
      </c>
      <c r="W48" s="120">
        <v>315</v>
      </c>
      <c r="X48" s="120">
        <v>4665</v>
      </c>
      <c r="Y48" s="17">
        <v>0.932475884244373</v>
      </c>
      <c r="Z48" s="17">
        <v>6.7524115755627015E-2</v>
      </c>
      <c r="AA48" s="120">
        <v>275</v>
      </c>
      <c r="AB48" s="120">
        <v>71</v>
      </c>
      <c r="AC48" s="120">
        <v>346</v>
      </c>
      <c r="AD48" s="17">
        <v>0.7947976878612717</v>
      </c>
      <c r="AE48" s="17">
        <v>0.20520231213872833</v>
      </c>
      <c r="AF48" s="120">
        <v>15</v>
      </c>
      <c r="AG48" s="120">
        <v>3</v>
      </c>
      <c r="AH48" s="120">
        <v>18</v>
      </c>
      <c r="AI48" s="17">
        <v>0.83330000000000004</v>
      </c>
      <c r="AJ48" s="17">
        <v>0.16669999999999999</v>
      </c>
      <c r="AK48" s="120">
        <v>0</v>
      </c>
      <c r="AL48" s="120">
        <v>0</v>
      </c>
      <c r="AM48" s="120">
        <v>0</v>
      </c>
      <c r="AN48" s="17">
        <v>0</v>
      </c>
      <c r="AO48" s="17">
        <v>0</v>
      </c>
      <c r="AP48" s="120">
        <v>367</v>
      </c>
      <c r="AQ48" s="120">
        <v>122</v>
      </c>
      <c r="AR48" s="120">
        <v>489</v>
      </c>
      <c r="AS48" s="17">
        <v>0.75051124744376274</v>
      </c>
      <c r="AT48" s="17">
        <v>0.24948875255623723</v>
      </c>
      <c r="AU48" s="120">
        <v>181022</v>
      </c>
      <c r="AV48" s="120">
        <v>58014</v>
      </c>
      <c r="AW48" s="120">
        <v>239036</v>
      </c>
      <c r="AX48" s="17">
        <v>0.75730015562509412</v>
      </c>
      <c r="AY48" s="17">
        <v>0.24269984437490588</v>
      </c>
      <c r="AZ48" s="120">
        <v>0</v>
      </c>
      <c r="BA48" s="120">
        <v>0</v>
      </c>
      <c r="BB48" s="120">
        <v>0</v>
      </c>
      <c r="BC48" s="17">
        <v>0</v>
      </c>
      <c r="BD48" s="17">
        <v>0</v>
      </c>
      <c r="BE48" s="120">
        <v>28861</v>
      </c>
      <c r="BF48" s="120">
        <v>19471</v>
      </c>
      <c r="BG48" s="120">
        <v>48332</v>
      </c>
      <c r="BH48" s="17">
        <v>0.59714061077546965</v>
      </c>
      <c r="BI48" s="17">
        <v>0.40285938922453035</v>
      </c>
      <c r="BJ48" s="120">
        <v>0</v>
      </c>
      <c r="BK48" s="120">
        <v>0</v>
      </c>
      <c r="BL48" s="120">
        <v>0</v>
      </c>
      <c r="BM48" s="17">
        <v>0</v>
      </c>
      <c r="BN48" s="17">
        <v>0</v>
      </c>
      <c r="BO48" s="120">
        <v>22136</v>
      </c>
      <c r="BP48" s="120">
        <v>4987</v>
      </c>
      <c r="BQ48" s="120">
        <v>27123</v>
      </c>
      <c r="BR48" s="17">
        <v>0.81613390849094869</v>
      </c>
      <c r="BS48" s="17">
        <v>0.18386609150905137</v>
      </c>
      <c r="BT48" s="120">
        <v>968</v>
      </c>
      <c r="BU48" s="120">
        <v>195</v>
      </c>
      <c r="BV48" s="120">
        <v>1163</v>
      </c>
      <c r="BW48" s="17">
        <v>0.83233018056749786</v>
      </c>
      <c r="BX48" s="17">
        <v>0.16766981943250214</v>
      </c>
      <c r="BY48" s="120">
        <v>125</v>
      </c>
      <c r="BZ48" s="120">
        <v>47</v>
      </c>
      <c r="CA48" s="120">
        <v>172</v>
      </c>
      <c r="CB48" s="17">
        <v>0.72674418604651159</v>
      </c>
      <c r="CC48" s="17">
        <v>0.27325581395348836</v>
      </c>
      <c r="CD48" s="120">
        <v>5</v>
      </c>
      <c r="CE48" s="120">
        <v>1</v>
      </c>
      <c r="CF48" s="120">
        <f>CD48+CE48</f>
        <v>6</v>
      </c>
      <c r="CG48" s="17">
        <f>CD48/CF48</f>
        <v>0.83333333333333337</v>
      </c>
      <c r="CH48" s="17">
        <f>CE48/CF48</f>
        <v>0.16666666666666666</v>
      </c>
      <c r="CI48" s="120">
        <v>49</v>
      </c>
      <c r="CJ48" s="120">
        <v>38</v>
      </c>
      <c r="CK48" s="120">
        <v>87</v>
      </c>
      <c r="CL48" s="17">
        <v>0.56321839080459768</v>
      </c>
      <c r="CM48" s="17">
        <v>0.43678160919540232</v>
      </c>
      <c r="CN48" s="120">
        <v>151</v>
      </c>
      <c r="CO48" s="120">
        <v>387</v>
      </c>
      <c r="CP48" s="120">
        <v>538</v>
      </c>
      <c r="CQ48" s="17">
        <v>0.28066914498141265</v>
      </c>
      <c r="CR48" s="17">
        <v>0.7193308550185874</v>
      </c>
      <c r="CS48" s="120">
        <v>10</v>
      </c>
      <c r="CT48" s="120">
        <v>0</v>
      </c>
      <c r="CU48" s="120">
        <v>10</v>
      </c>
      <c r="CV48" s="17">
        <v>1</v>
      </c>
      <c r="CW48" s="17">
        <v>0</v>
      </c>
      <c r="CX48" s="120">
        <v>0</v>
      </c>
      <c r="CY48" s="120">
        <v>0</v>
      </c>
      <c r="CZ48" s="120">
        <v>0</v>
      </c>
      <c r="DA48" s="17">
        <v>0</v>
      </c>
      <c r="DB48" s="17">
        <v>0</v>
      </c>
    </row>
    <row r="49" spans="1:106">
      <c r="A49" s="33" t="s">
        <v>41</v>
      </c>
      <c r="B49" s="120">
        <v>16595</v>
      </c>
      <c r="C49" s="120">
        <v>4343</v>
      </c>
      <c r="D49" s="120">
        <v>20938</v>
      </c>
      <c r="E49" s="17">
        <v>0.79257808768745819</v>
      </c>
      <c r="F49" s="17">
        <v>0.20742191231254178</v>
      </c>
      <c r="G49" s="120">
        <v>19907</v>
      </c>
      <c r="H49" s="120">
        <v>10127</v>
      </c>
      <c r="I49" s="120">
        <v>30034</v>
      </c>
      <c r="J49" s="17">
        <v>0.66281547579410005</v>
      </c>
      <c r="K49" s="17">
        <v>0.3371845242059</v>
      </c>
      <c r="L49" s="120">
        <v>336</v>
      </c>
      <c r="M49" s="120">
        <v>5816</v>
      </c>
      <c r="N49" s="120">
        <v>6152</v>
      </c>
      <c r="O49" s="17">
        <v>5.4616384915474644E-2</v>
      </c>
      <c r="P49" s="17">
        <v>0.9453836150845254</v>
      </c>
      <c r="Q49" s="120">
        <v>4</v>
      </c>
      <c r="R49" s="120">
        <v>3</v>
      </c>
      <c r="S49" s="120">
        <v>7</v>
      </c>
      <c r="T49" s="17">
        <v>0.57140000000000002</v>
      </c>
      <c r="U49" s="17">
        <v>0.42859999999999998</v>
      </c>
      <c r="V49" s="120">
        <v>249</v>
      </c>
      <c r="W49" s="120">
        <v>29</v>
      </c>
      <c r="X49" s="120">
        <v>278</v>
      </c>
      <c r="Y49" s="17">
        <v>0.89568345323741005</v>
      </c>
      <c r="Z49" s="17">
        <v>0.10431654676258993</v>
      </c>
      <c r="AA49" s="120">
        <v>56</v>
      </c>
      <c r="AB49" s="120">
        <v>50</v>
      </c>
      <c r="AC49" s="120">
        <v>106</v>
      </c>
      <c r="AD49" s="17">
        <v>0.52830188679245282</v>
      </c>
      <c r="AE49" s="17">
        <v>0.47169811320754718</v>
      </c>
      <c r="AF49" s="120">
        <v>0</v>
      </c>
      <c r="AG49" s="120">
        <v>0</v>
      </c>
      <c r="AH49" s="120">
        <v>0</v>
      </c>
      <c r="AI49" s="17">
        <v>0</v>
      </c>
      <c r="AJ49" s="17">
        <v>0</v>
      </c>
      <c r="AK49" s="120">
        <v>0</v>
      </c>
      <c r="AL49" s="120">
        <v>0</v>
      </c>
      <c r="AM49" s="120">
        <v>0</v>
      </c>
      <c r="AN49" s="17">
        <v>0</v>
      </c>
      <c r="AO49" s="17">
        <v>0</v>
      </c>
      <c r="AP49" s="120">
        <v>3</v>
      </c>
      <c r="AQ49" s="120">
        <v>3</v>
      </c>
      <c r="AR49" s="120">
        <v>6</v>
      </c>
      <c r="AS49" s="17">
        <v>0.5</v>
      </c>
      <c r="AT49" s="17">
        <v>0.5</v>
      </c>
      <c r="AU49" s="120">
        <v>54451</v>
      </c>
      <c r="AV49" s="120">
        <v>16302</v>
      </c>
      <c r="AW49" s="120">
        <v>70753</v>
      </c>
      <c r="AX49" s="17">
        <v>0.76959280878549319</v>
      </c>
      <c r="AY49" s="17">
        <v>0.23040719121450681</v>
      </c>
      <c r="AZ49" s="120">
        <v>0</v>
      </c>
      <c r="BA49" s="120">
        <v>0</v>
      </c>
      <c r="BB49" s="120">
        <v>0</v>
      </c>
      <c r="BC49" s="17">
        <v>0</v>
      </c>
      <c r="BD49" s="17">
        <v>0</v>
      </c>
      <c r="BE49" s="120">
        <v>5275</v>
      </c>
      <c r="BF49" s="120">
        <v>3315</v>
      </c>
      <c r="BG49" s="120">
        <v>8590</v>
      </c>
      <c r="BH49" s="17">
        <v>0.61408614668218864</v>
      </c>
      <c r="BI49" s="17">
        <v>0.38591385331781142</v>
      </c>
      <c r="BJ49" s="120">
        <v>0</v>
      </c>
      <c r="BK49" s="120">
        <v>0</v>
      </c>
      <c r="BL49" s="120">
        <v>0</v>
      </c>
      <c r="BM49" s="17">
        <v>0</v>
      </c>
      <c r="BN49" s="17">
        <v>0</v>
      </c>
      <c r="BO49" s="120">
        <v>3447</v>
      </c>
      <c r="BP49" s="120">
        <v>815</v>
      </c>
      <c r="BQ49" s="120">
        <v>4262</v>
      </c>
      <c r="BR49" s="17">
        <v>0.80877522290004689</v>
      </c>
      <c r="BS49" s="17">
        <v>0.19122477709995309</v>
      </c>
      <c r="BT49" s="120">
        <v>4</v>
      </c>
      <c r="BU49" s="120">
        <v>2</v>
      </c>
      <c r="BV49" s="120">
        <v>6</v>
      </c>
      <c r="BW49" s="17">
        <v>0.66666666666666663</v>
      </c>
      <c r="BX49" s="17">
        <v>0.33333333333333331</v>
      </c>
      <c r="BY49" s="120">
        <v>34</v>
      </c>
      <c r="BZ49" s="120">
        <v>5</v>
      </c>
      <c r="CA49" s="120">
        <v>39</v>
      </c>
      <c r="CB49" s="17">
        <v>0.87179487179487181</v>
      </c>
      <c r="CC49" s="17">
        <v>0.12820512820512819</v>
      </c>
      <c r="CD49" s="120">
        <v>1</v>
      </c>
      <c r="CE49" s="120">
        <v>0</v>
      </c>
      <c r="CF49" s="120">
        <f>CD49+CE49</f>
        <v>1</v>
      </c>
      <c r="CG49" s="17">
        <f>CD49/CF49</f>
        <v>1</v>
      </c>
      <c r="CH49" s="17">
        <f>CE49/CF49</f>
        <v>0</v>
      </c>
      <c r="CI49" s="120">
        <v>1</v>
      </c>
      <c r="CJ49" s="120">
        <v>0</v>
      </c>
      <c r="CK49" s="120">
        <v>1</v>
      </c>
      <c r="CL49" s="17">
        <v>1</v>
      </c>
      <c r="CM49" s="17">
        <v>0</v>
      </c>
      <c r="CN49" s="120">
        <v>26</v>
      </c>
      <c r="CO49" s="120">
        <v>54</v>
      </c>
      <c r="CP49" s="120">
        <v>80</v>
      </c>
      <c r="CQ49" s="17">
        <v>0.32500000000000001</v>
      </c>
      <c r="CR49" s="17">
        <v>0.67500000000000004</v>
      </c>
      <c r="CS49" s="120">
        <v>0</v>
      </c>
      <c r="CT49" s="120">
        <v>0</v>
      </c>
      <c r="CU49" s="120">
        <v>0</v>
      </c>
      <c r="CV49" s="17">
        <v>0</v>
      </c>
      <c r="CW49" s="17">
        <v>0</v>
      </c>
      <c r="CX49" s="120">
        <v>0</v>
      </c>
      <c r="CY49" s="120">
        <v>0</v>
      </c>
      <c r="CZ49" s="120">
        <v>0</v>
      </c>
      <c r="DA49" s="17">
        <v>0</v>
      </c>
      <c r="DB49" s="17">
        <v>0</v>
      </c>
    </row>
    <row r="50" spans="1:106">
      <c r="A50" s="33" t="s">
        <v>42</v>
      </c>
      <c r="B50" s="120">
        <v>7094</v>
      </c>
      <c r="C50" s="120">
        <v>3127</v>
      </c>
      <c r="D50" s="120">
        <v>10221</v>
      </c>
      <c r="E50" s="17">
        <v>0.6940612464533803</v>
      </c>
      <c r="F50" s="17">
        <v>0.3059387535466197</v>
      </c>
      <c r="G50" s="120">
        <v>38743</v>
      </c>
      <c r="H50" s="120">
        <v>31489</v>
      </c>
      <c r="I50" s="120">
        <v>70232</v>
      </c>
      <c r="J50" s="17">
        <v>0.55164312564073359</v>
      </c>
      <c r="K50" s="17">
        <v>0.44835687435926641</v>
      </c>
      <c r="L50" s="120">
        <v>1771</v>
      </c>
      <c r="M50" s="120">
        <v>27101</v>
      </c>
      <c r="N50" s="120">
        <v>28872</v>
      </c>
      <c r="O50" s="17">
        <v>6.1339706289830979E-2</v>
      </c>
      <c r="P50" s="17">
        <v>0.93866029371016901</v>
      </c>
      <c r="Q50" s="120">
        <v>0</v>
      </c>
      <c r="R50" s="120">
        <v>0</v>
      </c>
      <c r="S50" s="120">
        <v>0</v>
      </c>
      <c r="T50" s="17">
        <v>0</v>
      </c>
      <c r="U50" s="17">
        <v>0</v>
      </c>
      <c r="V50" s="120">
        <v>194</v>
      </c>
      <c r="W50" s="120">
        <v>14</v>
      </c>
      <c r="X50" s="120">
        <v>208</v>
      </c>
      <c r="Y50" s="17">
        <v>0.93269230769230771</v>
      </c>
      <c r="Z50" s="17">
        <v>6.7307692307692304E-2</v>
      </c>
      <c r="AA50" s="120">
        <v>88</v>
      </c>
      <c r="AB50" s="120">
        <v>27</v>
      </c>
      <c r="AC50" s="120">
        <v>115</v>
      </c>
      <c r="AD50" s="17">
        <v>0.76521739130434785</v>
      </c>
      <c r="AE50" s="17">
        <v>0.23478260869565218</v>
      </c>
      <c r="AF50" s="120">
        <v>1</v>
      </c>
      <c r="AG50" s="120">
        <v>0</v>
      </c>
      <c r="AH50" s="120">
        <v>1</v>
      </c>
      <c r="AI50" s="17">
        <v>1</v>
      </c>
      <c r="AJ50" s="17">
        <v>0</v>
      </c>
      <c r="AK50" s="120">
        <v>0</v>
      </c>
      <c r="AL50" s="120">
        <v>0</v>
      </c>
      <c r="AM50" s="120">
        <v>0</v>
      </c>
      <c r="AN50" s="17">
        <v>0</v>
      </c>
      <c r="AO50" s="17">
        <v>0</v>
      </c>
      <c r="AP50" s="120">
        <v>0</v>
      </c>
      <c r="AQ50" s="120">
        <v>1</v>
      </c>
      <c r="AR50" s="120">
        <v>1</v>
      </c>
      <c r="AS50" s="17">
        <v>0</v>
      </c>
      <c r="AT50" s="17">
        <v>1</v>
      </c>
      <c r="AU50" s="120">
        <v>49448</v>
      </c>
      <c r="AV50" s="120">
        <v>22456</v>
      </c>
      <c r="AW50" s="120">
        <v>71904</v>
      </c>
      <c r="AX50" s="17">
        <v>0.68769470404984423</v>
      </c>
      <c r="AY50" s="17">
        <v>0.31230529595015577</v>
      </c>
      <c r="AZ50" s="120">
        <v>0</v>
      </c>
      <c r="BA50" s="120">
        <v>0</v>
      </c>
      <c r="BB50" s="120">
        <v>0</v>
      </c>
      <c r="BC50" s="17">
        <v>0</v>
      </c>
      <c r="BD50" s="17">
        <v>0</v>
      </c>
      <c r="BE50" s="120">
        <v>10451</v>
      </c>
      <c r="BF50" s="120">
        <v>8421</v>
      </c>
      <c r="BG50" s="120">
        <v>18872</v>
      </c>
      <c r="BH50" s="17">
        <v>0.55378338278931749</v>
      </c>
      <c r="BI50" s="17">
        <v>0.44621661721068251</v>
      </c>
      <c r="BJ50" s="120">
        <v>0</v>
      </c>
      <c r="BK50" s="120">
        <v>0</v>
      </c>
      <c r="BL50" s="120">
        <v>0</v>
      </c>
      <c r="BM50" s="17">
        <v>0</v>
      </c>
      <c r="BN50" s="17">
        <v>0</v>
      </c>
      <c r="BO50" s="120">
        <v>7406</v>
      </c>
      <c r="BP50" s="120">
        <v>1101</v>
      </c>
      <c r="BQ50" s="120">
        <v>8507</v>
      </c>
      <c r="BR50" s="17">
        <v>0.8705771717409192</v>
      </c>
      <c r="BS50" s="17">
        <v>0.12942282825908075</v>
      </c>
      <c r="BT50" s="120">
        <v>4</v>
      </c>
      <c r="BU50" s="120">
        <v>0</v>
      </c>
      <c r="BV50" s="120">
        <v>4</v>
      </c>
      <c r="BW50" s="17">
        <v>1</v>
      </c>
      <c r="BX50" s="17">
        <v>0</v>
      </c>
      <c r="BY50" s="120">
        <v>4</v>
      </c>
      <c r="BZ50" s="120">
        <v>1</v>
      </c>
      <c r="CA50" s="120">
        <v>5</v>
      </c>
      <c r="CB50" s="17">
        <v>0.8</v>
      </c>
      <c r="CC50" s="17">
        <v>0.2</v>
      </c>
      <c r="CD50" s="120">
        <v>0</v>
      </c>
      <c r="CE50" s="120">
        <v>0</v>
      </c>
      <c r="CF50" s="120">
        <v>0</v>
      </c>
      <c r="CG50" s="17">
        <v>0</v>
      </c>
      <c r="CH50" s="17">
        <v>0</v>
      </c>
      <c r="CI50" s="120">
        <v>4</v>
      </c>
      <c r="CJ50" s="120">
        <v>0</v>
      </c>
      <c r="CK50" s="120">
        <v>4</v>
      </c>
      <c r="CL50" s="17">
        <v>1</v>
      </c>
      <c r="CM50" s="17">
        <v>0</v>
      </c>
      <c r="CN50" s="120">
        <v>20</v>
      </c>
      <c r="CO50" s="120">
        <v>55</v>
      </c>
      <c r="CP50" s="120">
        <v>75</v>
      </c>
      <c r="CQ50" s="17">
        <v>0.26666666666666666</v>
      </c>
      <c r="CR50" s="17">
        <v>0.73333333333333328</v>
      </c>
      <c r="CS50" s="120">
        <v>0</v>
      </c>
      <c r="CT50" s="120">
        <v>0</v>
      </c>
      <c r="CU50" s="120">
        <v>0</v>
      </c>
      <c r="CV50" s="17">
        <v>0</v>
      </c>
      <c r="CW50" s="17">
        <v>0</v>
      </c>
      <c r="CX50" s="120">
        <v>0</v>
      </c>
      <c r="CY50" s="120">
        <v>0</v>
      </c>
      <c r="CZ50" s="120">
        <v>0</v>
      </c>
      <c r="DA50" s="17">
        <v>0</v>
      </c>
      <c r="DB50" s="17">
        <v>0</v>
      </c>
    </row>
    <row r="51" spans="1:106">
      <c r="A51" s="33" t="s">
        <v>43</v>
      </c>
      <c r="B51" s="120">
        <v>1978</v>
      </c>
      <c r="C51" s="120">
        <v>1035</v>
      </c>
      <c r="D51" s="120">
        <v>3013</v>
      </c>
      <c r="E51" s="17">
        <v>0.65648854961832059</v>
      </c>
      <c r="F51" s="17">
        <v>0.34351145038167941</v>
      </c>
      <c r="G51" s="120">
        <v>7315</v>
      </c>
      <c r="H51" s="120">
        <v>4446</v>
      </c>
      <c r="I51" s="120">
        <v>11761</v>
      </c>
      <c r="J51" s="17">
        <v>0.62197092084006467</v>
      </c>
      <c r="K51" s="17">
        <v>0.37802907915993539</v>
      </c>
      <c r="L51" s="120">
        <v>454</v>
      </c>
      <c r="M51" s="120">
        <v>2727</v>
      </c>
      <c r="N51" s="120">
        <v>3181</v>
      </c>
      <c r="O51" s="17">
        <v>0.14272241433511473</v>
      </c>
      <c r="P51" s="17">
        <v>0.85727758566488521</v>
      </c>
      <c r="Q51" s="120">
        <v>0</v>
      </c>
      <c r="R51" s="120">
        <v>0</v>
      </c>
      <c r="S51" s="120">
        <v>0</v>
      </c>
      <c r="T51" s="17">
        <v>0</v>
      </c>
      <c r="U51" s="17">
        <v>0</v>
      </c>
      <c r="V51" s="120">
        <v>66</v>
      </c>
      <c r="W51" s="120">
        <v>6</v>
      </c>
      <c r="X51" s="120">
        <v>72</v>
      </c>
      <c r="Y51" s="17">
        <v>0.91666666666666663</v>
      </c>
      <c r="Z51" s="17">
        <v>8.3333333333333329E-2</v>
      </c>
      <c r="AA51" s="120">
        <v>59</v>
      </c>
      <c r="AB51" s="120">
        <v>16</v>
      </c>
      <c r="AC51" s="120">
        <v>75</v>
      </c>
      <c r="AD51" s="17">
        <v>0.78666666666666663</v>
      </c>
      <c r="AE51" s="17">
        <v>0.21333333333333335</v>
      </c>
      <c r="AF51" s="120">
        <v>0</v>
      </c>
      <c r="AG51" s="120">
        <v>0</v>
      </c>
      <c r="AH51" s="120">
        <v>0</v>
      </c>
      <c r="AI51" s="17">
        <v>0</v>
      </c>
      <c r="AJ51" s="17">
        <v>0</v>
      </c>
      <c r="AK51" s="120">
        <v>0</v>
      </c>
      <c r="AL51" s="120">
        <v>0</v>
      </c>
      <c r="AM51" s="120">
        <v>0</v>
      </c>
      <c r="AN51" s="17">
        <v>0</v>
      </c>
      <c r="AO51" s="17">
        <v>0</v>
      </c>
      <c r="AP51" s="120">
        <v>9</v>
      </c>
      <c r="AQ51" s="120">
        <v>2</v>
      </c>
      <c r="AR51" s="120">
        <v>11</v>
      </c>
      <c r="AS51" s="17">
        <v>0.81818181818181823</v>
      </c>
      <c r="AT51" s="17">
        <v>0.18181818181818182</v>
      </c>
      <c r="AU51" s="120">
        <v>13370</v>
      </c>
      <c r="AV51" s="120">
        <v>4884</v>
      </c>
      <c r="AW51" s="120">
        <v>18254</v>
      </c>
      <c r="AX51" s="17">
        <v>0.73244220444834007</v>
      </c>
      <c r="AY51" s="17">
        <v>0.26755779555165993</v>
      </c>
      <c r="AZ51" s="120">
        <v>0</v>
      </c>
      <c r="BA51" s="120">
        <v>0</v>
      </c>
      <c r="BB51" s="120">
        <v>0</v>
      </c>
      <c r="BC51" s="17">
        <v>0</v>
      </c>
      <c r="BD51" s="17">
        <v>0</v>
      </c>
      <c r="BE51" s="120">
        <v>2145</v>
      </c>
      <c r="BF51" s="120">
        <v>1439</v>
      </c>
      <c r="BG51" s="120">
        <v>3584</v>
      </c>
      <c r="BH51" s="17">
        <v>0.5984933035714286</v>
      </c>
      <c r="BI51" s="17">
        <v>0.40150669642857145</v>
      </c>
      <c r="BJ51" s="120">
        <v>0</v>
      </c>
      <c r="BK51" s="120">
        <v>0</v>
      </c>
      <c r="BL51" s="120">
        <v>0</v>
      </c>
      <c r="BM51" s="17">
        <v>0</v>
      </c>
      <c r="BN51" s="17">
        <v>0</v>
      </c>
      <c r="BO51" s="120">
        <v>1920</v>
      </c>
      <c r="BP51" s="120">
        <v>357</v>
      </c>
      <c r="BQ51" s="120">
        <v>2277</v>
      </c>
      <c r="BR51" s="17">
        <v>0.8432147562582345</v>
      </c>
      <c r="BS51" s="17">
        <v>0.15678524374176547</v>
      </c>
      <c r="BT51" s="120">
        <v>57</v>
      </c>
      <c r="BU51" s="120">
        <v>12</v>
      </c>
      <c r="BV51" s="120">
        <v>69</v>
      </c>
      <c r="BW51" s="17">
        <v>0.82608695652173914</v>
      </c>
      <c r="BX51" s="17">
        <v>0.17391304347826086</v>
      </c>
      <c r="BY51" s="120">
        <v>52</v>
      </c>
      <c r="BZ51" s="120">
        <v>8</v>
      </c>
      <c r="CA51" s="120">
        <v>60</v>
      </c>
      <c r="CB51" s="17">
        <v>0.8666666666666667</v>
      </c>
      <c r="CC51" s="17">
        <v>0.13333333333333333</v>
      </c>
      <c r="CD51" s="120">
        <v>0</v>
      </c>
      <c r="CE51" s="120">
        <v>0</v>
      </c>
      <c r="CF51" s="120">
        <v>0</v>
      </c>
      <c r="CG51" s="17">
        <v>0</v>
      </c>
      <c r="CH51" s="17">
        <v>0</v>
      </c>
      <c r="CI51" s="120">
        <v>0</v>
      </c>
      <c r="CJ51" s="120">
        <v>2</v>
      </c>
      <c r="CK51" s="120">
        <v>2</v>
      </c>
      <c r="CL51" s="17">
        <v>0</v>
      </c>
      <c r="CM51" s="17">
        <v>1</v>
      </c>
      <c r="CN51" s="120">
        <v>2</v>
      </c>
      <c r="CO51" s="120">
        <v>32</v>
      </c>
      <c r="CP51" s="120">
        <v>34</v>
      </c>
      <c r="CQ51" s="17">
        <v>5.8823529411764705E-2</v>
      </c>
      <c r="CR51" s="17">
        <v>0.94117647058823528</v>
      </c>
      <c r="CS51" s="120">
        <v>0</v>
      </c>
      <c r="CT51" s="120">
        <v>0</v>
      </c>
      <c r="CU51" s="120">
        <v>0</v>
      </c>
      <c r="CV51" s="17">
        <v>0</v>
      </c>
      <c r="CW51" s="17">
        <v>0</v>
      </c>
      <c r="CX51" s="120">
        <v>0</v>
      </c>
      <c r="CY51" s="120">
        <v>0</v>
      </c>
      <c r="CZ51" s="120">
        <v>0</v>
      </c>
      <c r="DA51" s="17">
        <v>0</v>
      </c>
      <c r="DB51" s="17">
        <v>0</v>
      </c>
    </row>
    <row r="52" spans="1:106">
      <c r="A52" s="33" t="s">
        <v>44</v>
      </c>
      <c r="B52" s="120">
        <v>7890</v>
      </c>
      <c r="C52" s="120">
        <v>2111</v>
      </c>
      <c r="D52" s="120">
        <v>10001</v>
      </c>
      <c r="E52" s="17">
        <v>0.7889211078892111</v>
      </c>
      <c r="F52" s="17">
        <v>0.21107889211078892</v>
      </c>
      <c r="G52" s="120">
        <v>19698</v>
      </c>
      <c r="H52" s="120">
        <v>7773</v>
      </c>
      <c r="I52" s="120">
        <v>27471</v>
      </c>
      <c r="J52" s="17">
        <v>0.71704706781697058</v>
      </c>
      <c r="K52" s="17">
        <v>0.28295293218302936</v>
      </c>
      <c r="L52" s="120">
        <v>435</v>
      </c>
      <c r="M52" s="120">
        <v>2380</v>
      </c>
      <c r="N52" s="120">
        <v>2815</v>
      </c>
      <c r="O52" s="17">
        <v>0.15452930728241562</v>
      </c>
      <c r="P52" s="17">
        <v>0.84547069271758435</v>
      </c>
      <c r="Q52" s="120">
        <v>0</v>
      </c>
      <c r="R52" s="120">
        <v>0</v>
      </c>
      <c r="S52" s="120">
        <v>0</v>
      </c>
      <c r="T52" s="17">
        <v>0</v>
      </c>
      <c r="U52" s="17">
        <v>0</v>
      </c>
      <c r="V52" s="120">
        <v>246</v>
      </c>
      <c r="W52" s="120">
        <v>14</v>
      </c>
      <c r="X52" s="120">
        <v>260</v>
      </c>
      <c r="Y52" s="17">
        <v>0.94615384615384612</v>
      </c>
      <c r="Z52" s="17">
        <v>5.3846153846153849E-2</v>
      </c>
      <c r="AA52" s="120">
        <v>91</v>
      </c>
      <c r="AB52" s="120">
        <v>22</v>
      </c>
      <c r="AC52" s="120">
        <v>113</v>
      </c>
      <c r="AD52" s="17">
        <v>0.80530973451327437</v>
      </c>
      <c r="AE52" s="17">
        <v>0.19469026548672566</v>
      </c>
      <c r="AF52" s="120">
        <v>0</v>
      </c>
      <c r="AG52" s="120">
        <v>0</v>
      </c>
      <c r="AH52" s="120">
        <v>0</v>
      </c>
      <c r="AI52" s="17">
        <v>0</v>
      </c>
      <c r="AJ52" s="17">
        <v>0</v>
      </c>
      <c r="AK52" s="120">
        <v>0</v>
      </c>
      <c r="AL52" s="120">
        <v>0</v>
      </c>
      <c r="AM52" s="120">
        <v>0</v>
      </c>
      <c r="AN52" s="17">
        <v>0</v>
      </c>
      <c r="AO52" s="17">
        <v>0</v>
      </c>
      <c r="AP52" s="120">
        <v>16</v>
      </c>
      <c r="AQ52" s="120">
        <v>4</v>
      </c>
      <c r="AR52" s="120">
        <v>20</v>
      </c>
      <c r="AS52" s="17">
        <v>0.8</v>
      </c>
      <c r="AT52" s="17">
        <v>0.2</v>
      </c>
      <c r="AU52" s="120">
        <v>35198</v>
      </c>
      <c r="AV52" s="120">
        <v>5822</v>
      </c>
      <c r="AW52" s="120">
        <v>41020</v>
      </c>
      <c r="AX52" s="17">
        <v>0.85806923451974648</v>
      </c>
      <c r="AY52" s="17">
        <v>0.14193076548025355</v>
      </c>
      <c r="AZ52" s="120">
        <v>0</v>
      </c>
      <c r="BA52" s="120">
        <v>0</v>
      </c>
      <c r="BB52" s="120">
        <v>0</v>
      </c>
      <c r="BC52" s="17">
        <v>0</v>
      </c>
      <c r="BD52" s="17">
        <v>0</v>
      </c>
      <c r="BE52" s="120">
        <v>5925</v>
      </c>
      <c r="BF52" s="120">
        <v>2977</v>
      </c>
      <c r="BG52" s="120">
        <v>8902</v>
      </c>
      <c r="BH52" s="17">
        <v>0.66558076836665914</v>
      </c>
      <c r="BI52" s="17">
        <v>0.33441923163334081</v>
      </c>
      <c r="BJ52" s="120">
        <v>0</v>
      </c>
      <c r="BK52" s="120">
        <v>0</v>
      </c>
      <c r="BL52" s="120">
        <v>0</v>
      </c>
      <c r="BM52" s="17">
        <v>0</v>
      </c>
      <c r="BN52" s="17">
        <v>0</v>
      </c>
      <c r="BO52" s="120">
        <v>3733</v>
      </c>
      <c r="BP52" s="120">
        <v>793</v>
      </c>
      <c r="BQ52" s="120">
        <v>4526</v>
      </c>
      <c r="BR52" s="17">
        <v>0.82479010163499777</v>
      </c>
      <c r="BS52" s="17">
        <v>0.1752098983650022</v>
      </c>
      <c r="BT52" s="120">
        <v>87</v>
      </c>
      <c r="BU52" s="120">
        <v>11</v>
      </c>
      <c r="BV52" s="120">
        <v>98</v>
      </c>
      <c r="BW52" s="17">
        <v>0.88775510204081631</v>
      </c>
      <c r="BX52" s="17">
        <v>0.11224489795918367</v>
      </c>
      <c r="BY52" s="120">
        <v>156</v>
      </c>
      <c r="BZ52" s="120">
        <v>34</v>
      </c>
      <c r="CA52" s="120">
        <v>190</v>
      </c>
      <c r="CB52" s="17">
        <v>0.82105263157894737</v>
      </c>
      <c r="CC52" s="17">
        <v>0.17894736842105263</v>
      </c>
      <c r="CD52" s="120">
        <v>1</v>
      </c>
      <c r="CE52" s="120">
        <v>0</v>
      </c>
      <c r="CF52" s="120">
        <f>CD52+CE52</f>
        <v>1</v>
      </c>
      <c r="CG52" s="17">
        <f>CD52/CF52</f>
        <v>1</v>
      </c>
      <c r="CH52" s="17">
        <f>CE52/CF52</f>
        <v>0</v>
      </c>
      <c r="CI52" s="120">
        <v>8</v>
      </c>
      <c r="CJ52" s="120">
        <v>3</v>
      </c>
      <c r="CK52" s="120">
        <v>11</v>
      </c>
      <c r="CL52" s="17">
        <v>0.72727272727272729</v>
      </c>
      <c r="CM52" s="17">
        <v>0.27272727272727271</v>
      </c>
      <c r="CN52" s="120">
        <v>1052</v>
      </c>
      <c r="CO52" s="120">
        <v>239</v>
      </c>
      <c r="CP52" s="120">
        <v>1291</v>
      </c>
      <c r="CQ52" s="17">
        <v>0.81487219209914796</v>
      </c>
      <c r="CR52" s="17">
        <v>0.18512780790085206</v>
      </c>
      <c r="CS52" s="120">
        <v>0</v>
      </c>
      <c r="CT52" s="120">
        <v>0</v>
      </c>
      <c r="CU52" s="120">
        <v>0</v>
      </c>
      <c r="CV52" s="17">
        <v>0</v>
      </c>
      <c r="CW52" s="17">
        <v>0</v>
      </c>
      <c r="CX52" s="120">
        <v>0</v>
      </c>
      <c r="CY52" s="120">
        <v>0</v>
      </c>
      <c r="CZ52" s="120">
        <v>0</v>
      </c>
      <c r="DA52" s="17">
        <v>0</v>
      </c>
      <c r="DB52" s="17">
        <v>0</v>
      </c>
    </row>
    <row r="53" spans="1:106">
      <c r="A53" s="33" t="s">
        <v>45</v>
      </c>
      <c r="B53" s="120">
        <v>4254</v>
      </c>
      <c r="C53" s="120">
        <v>1420</v>
      </c>
      <c r="D53" s="120">
        <v>5674</v>
      </c>
      <c r="E53" s="17">
        <v>0.74973563623546002</v>
      </c>
      <c r="F53" s="17">
        <v>0.25026436376454003</v>
      </c>
      <c r="G53" s="120">
        <v>19749</v>
      </c>
      <c r="H53" s="120">
        <v>11660</v>
      </c>
      <c r="I53" s="120">
        <v>31409</v>
      </c>
      <c r="J53" s="17">
        <v>0.62876882422235669</v>
      </c>
      <c r="K53" s="17">
        <v>0.37123117577764336</v>
      </c>
      <c r="L53" s="120">
        <v>1118</v>
      </c>
      <c r="M53" s="120">
        <v>7113</v>
      </c>
      <c r="N53" s="120">
        <v>8231</v>
      </c>
      <c r="O53" s="17">
        <v>0.13582796744016523</v>
      </c>
      <c r="P53" s="17">
        <v>0.86417203255983477</v>
      </c>
      <c r="Q53" s="120">
        <v>0</v>
      </c>
      <c r="R53" s="120">
        <v>0</v>
      </c>
      <c r="S53" s="120">
        <v>0</v>
      </c>
      <c r="T53" s="17">
        <v>0</v>
      </c>
      <c r="U53" s="17">
        <v>0</v>
      </c>
      <c r="V53" s="120">
        <v>182</v>
      </c>
      <c r="W53" s="120">
        <v>12</v>
      </c>
      <c r="X53" s="120">
        <v>194</v>
      </c>
      <c r="Y53" s="17">
        <v>0.93814432989690721</v>
      </c>
      <c r="Z53" s="17">
        <v>6.1855670103092786E-2</v>
      </c>
      <c r="AA53" s="120">
        <v>99</v>
      </c>
      <c r="AB53" s="120">
        <v>20</v>
      </c>
      <c r="AC53" s="120">
        <v>119</v>
      </c>
      <c r="AD53" s="17">
        <v>0.83193277310924374</v>
      </c>
      <c r="AE53" s="17">
        <v>0.16806722689075632</v>
      </c>
      <c r="AF53" s="120">
        <v>0</v>
      </c>
      <c r="AG53" s="120">
        <v>0</v>
      </c>
      <c r="AH53" s="120">
        <v>0</v>
      </c>
      <c r="AI53" s="17">
        <v>0</v>
      </c>
      <c r="AJ53" s="17">
        <v>0</v>
      </c>
      <c r="AK53" s="120">
        <v>0</v>
      </c>
      <c r="AL53" s="120">
        <v>0</v>
      </c>
      <c r="AM53" s="120">
        <v>0</v>
      </c>
      <c r="AN53" s="17">
        <v>0</v>
      </c>
      <c r="AO53" s="17">
        <v>0</v>
      </c>
      <c r="AP53" s="120">
        <v>88</v>
      </c>
      <c r="AQ53" s="120">
        <v>7</v>
      </c>
      <c r="AR53" s="120">
        <v>95</v>
      </c>
      <c r="AS53" s="17">
        <v>0.9263157894736842</v>
      </c>
      <c r="AT53" s="17">
        <v>7.3684210526315783E-2</v>
      </c>
      <c r="AU53" s="120">
        <v>27035</v>
      </c>
      <c r="AV53" s="120">
        <v>8269</v>
      </c>
      <c r="AW53" s="120">
        <v>35304</v>
      </c>
      <c r="AX53" s="17">
        <v>0.76577724903693634</v>
      </c>
      <c r="AY53" s="17">
        <v>0.23422275096306366</v>
      </c>
      <c r="AZ53" s="120">
        <v>0</v>
      </c>
      <c r="BA53" s="120">
        <v>0</v>
      </c>
      <c r="BB53" s="120">
        <v>0</v>
      </c>
      <c r="BC53" s="17">
        <v>0</v>
      </c>
      <c r="BD53" s="17">
        <v>0</v>
      </c>
      <c r="BE53" s="120">
        <v>7264</v>
      </c>
      <c r="BF53" s="120">
        <v>4394</v>
      </c>
      <c r="BG53" s="120">
        <v>11658</v>
      </c>
      <c r="BH53" s="17">
        <v>0.62309143935494937</v>
      </c>
      <c r="BI53" s="17">
        <v>0.37690856064505063</v>
      </c>
      <c r="BJ53" s="120">
        <v>0</v>
      </c>
      <c r="BK53" s="120">
        <v>0</v>
      </c>
      <c r="BL53" s="120">
        <v>0</v>
      </c>
      <c r="BM53" s="17">
        <v>0</v>
      </c>
      <c r="BN53" s="17">
        <v>0</v>
      </c>
      <c r="BO53" s="120">
        <v>4885</v>
      </c>
      <c r="BP53" s="120">
        <v>899</v>
      </c>
      <c r="BQ53" s="120">
        <v>5784</v>
      </c>
      <c r="BR53" s="17">
        <v>0.84457123098201936</v>
      </c>
      <c r="BS53" s="17">
        <v>0.15542876901798064</v>
      </c>
      <c r="BT53" s="120">
        <v>897</v>
      </c>
      <c r="BU53" s="120">
        <v>29</v>
      </c>
      <c r="BV53" s="120">
        <v>926</v>
      </c>
      <c r="BW53" s="17">
        <v>0.96868250539956802</v>
      </c>
      <c r="BX53" s="17">
        <v>3.1317494600431962E-2</v>
      </c>
      <c r="BY53" s="120">
        <v>109</v>
      </c>
      <c r="BZ53" s="120">
        <v>22</v>
      </c>
      <c r="CA53" s="120">
        <v>131</v>
      </c>
      <c r="CB53" s="17">
        <v>0.83206106870229013</v>
      </c>
      <c r="CC53" s="17">
        <v>0.16793893129770993</v>
      </c>
      <c r="CD53" s="120">
        <v>1</v>
      </c>
      <c r="CE53" s="120">
        <v>1</v>
      </c>
      <c r="CF53" s="120">
        <f>CD53+CE53</f>
        <v>2</v>
      </c>
      <c r="CG53" s="17">
        <f>CD53/CF53</f>
        <v>0.5</v>
      </c>
      <c r="CH53" s="17">
        <f>CE53/CF53</f>
        <v>0.5</v>
      </c>
      <c r="CI53" s="120">
        <v>19</v>
      </c>
      <c r="CJ53" s="120">
        <v>2</v>
      </c>
      <c r="CK53" s="120">
        <v>21</v>
      </c>
      <c r="CL53" s="17">
        <v>0.90476190476190477</v>
      </c>
      <c r="CM53" s="17">
        <v>9.5238095238095233E-2</v>
      </c>
      <c r="CN53" s="120">
        <v>444</v>
      </c>
      <c r="CO53" s="120">
        <v>150</v>
      </c>
      <c r="CP53" s="120">
        <v>594</v>
      </c>
      <c r="CQ53" s="17">
        <v>0.74747474747474751</v>
      </c>
      <c r="CR53" s="17">
        <v>0.25252525252525254</v>
      </c>
      <c r="CS53" s="120">
        <v>0</v>
      </c>
      <c r="CT53" s="120">
        <v>0</v>
      </c>
      <c r="CU53" s="120">
        <v>0</v>
      </c>
      <c r="CV53" s="17">
        <v>0</v>
      </c>
      <c r="CW53" s="17">
        <v>0</v>
      </c>
      <c r="CX53" s="120">
        <v>0</v>
      </c>
      <c r="CY53" s="120">
        <v>0</v>
      </c>
      <c r="CZ53" s="120">
        <v>0</v>
      </c>
      <c r="DA53" s="17">
        <v>0</v>
      </c>
      <c r="DB53" s="17">
        <v>0</v>
      </c>
    </row>
    <row r="54" spans="1:106">
      <c r="A54" s="33" t="s">
        <v>46</v>
      </c>
      <c r="B54" s="120">
        <v>23317</v>
      </c>
      <c r="C54" s="120">
        <v>5427</v>
      </c>
      <c r="D54" s="120">
        <v>28744</v>
      </c>
      <c r="E54" s="17">
        <v>0.81119537990537161</v>
      </c>
      <c r="F54" s="17">
        <v>0.18880462009462845</v>
      </c>
      <c r="G54" s="120">
        <v>51579</v>
      </c>
      <c r="H54" s="120">
        <v>26360</v>
      </c>
      <c r="I54" s="120">
        <v>77939</v>
      </c>
      <c r="J54" s="17">
        <v>0.66178678197051544</v>
      </c>
      <c r="K54" s="17">
        <v>0.33821321802948462</v>
      </c>
      <c r="L54" s="120">
        <v>1758</v>
      </c>
      <c r="M54" s="120">
        <v>13028</v>
      </c>
      <c r="N54" s="120">
        <v>14786</v>
      </c>
      <c r="O54" s="17">
        <v>0.1188962532124983</v>
      </c>
      <c r="P54" s="17">
        <v>0.8811037467875017</v>
      </c>
      <c r="Q54" s="120">
        <v>0</v>
      </c>
      <c r="R54" s="120">
        <v>0</v>
      </c>
      <c r="S54" s="120">
        <v>0</v>
      </c>
      <c r="T54" s="17">
        <v>0</v>
      </c>
      <c r="U54" s="17">
        <v>0</v>
      </c>
      <c r="V54" s="120">
        <v>420</v>
      </c>
      <c r="W54" s="120">
        <v>15</v>
      </c>
      <c r="X54" s="120">
        <v>435</v>
      </c>
      <c r="Y54" s="17">
        <v>0.96551724137931039</v>
      </c>
      <c r="Z54" s="17">
        <v>3.4482758620689655E-2</v>
      </c>
      <c r="AA54" s="120">
        <v>114</v>
      </c>
      <c r="AB54" s="120">
        <v>15</v>
      </c>
      <c r="AC54" s="120">
        <v>129</v>
      </c>
      <c r="AD54" s="17">
        <v>0.88372093023255816</v>
      </c>
      <c r="AE54" s="17">
        <v>0.11627906976744186</v>
      </c>
      <c r="AF54" s="120">
        <v>1</v>
      </c>
      <c r="AG54" s="120">
        <v>0</v>
      </c>
      <c r="AH54" s="120">
        <v>1</v>
      </c>
      <c r="AI54" s="17">
        <v>1</v>
      </c>
      <c r="AJ54" s="17">
        <v>0</v>
      </c>
      <c r="AK54" s="120">
        <v>0</v>
      </c>
      <c r="AL54" s="120">
        <v>0</v>
      </c>
      <c r="AM54" s="120">
        <v>0</v>
      </c>
      <c r="AN54" s="17">
        <v>0</v>
      </c>
      <c r="AO54" s="17">
        <v>0</v>
      </c>
      <c r="AP54" s="120">
        <v>6</v>
      </c>
      <c r="AQ54" s="120">
        <v>9</v>
      </c>
      <c r="AR54" s="120">
        <v>15</v>
      </c>
      <c r="AS54" s="17">
        <v>0.4</v>
      </c>
      <c r="AT54" s="17">
        <v>0.6</v>
      </c>
      <c r="AU54" s="120">
        <v>94600</v>
      </c>
      <c r="AV54" s="120">
        <v>23926</v>
      </c>
      <c r="AW54" s="120">
        <v>118526</v>
      </c>
      <c r="AX54" s="17">
        <v>0.79813711759445183</v>
      </c>
      <c r="AY54" s="17">
        <v>0.20186288240554814</v>
      </c>
      <c r="AZ54" s="120">
        <v>0</v>
      </c>
      <c r="BA54" s="120">
        <v>0</v>
      </c>
      <c r="BB54" s="120">
        <v>0</v>
      </c>
      <c r="BC54" s="17">
        <v>0</v>
      </c>
      <c r="BD54" s="17">
        <v>0</v>
      </c>
      <c r="BE54" s="120">
        <v>15116</v>
      </c>
      <c r="BF54" s="120">
        <v>7900</v>
      </c>
      <c r="BG54" s="120">
        <v>23016</v>
      </c>
      <c r="BH54" s="17">
        <v>0.65676051442474803</v>
      </c>
      <c r="BI54" s="17">
        <v>0.34323948557525202</v>
      </c>
      <c r="BJ54" s="120">
        <v>0</v>
      </c>
      <c r="BK54" s="120">
        <v>0</v>
      </c>
      <c r="BL54" s="120">
        <v>0</v>
      </c>
      <c r="BM54" s="17">
        <v>0</v>
      </c>
      <c r="BN54" s="17">
        <v>0</v>
      </c>
      <c r="BO54" s="120">
        <v>11977</v>
      </c>
      <c r="BP54" s="120">
        <v>2665</v>
      </c>
      <c r="BQ54" s="120">
        <v>14642</v>
      </c>
      <c r="BR54" s="17">
        <v>0.81798934571779813</v>
      </c>
      <c r="BS54" s="17">
        <v>0.18201065428220189</v>
      </c>
      <c r="BT54" s="120">
        <v>39</v>
      </c>
      <c r="BU54" s="120">
        <v>7</v>
      </c>
      <c r="BV54" s="120">
        <v>46</v>
      </c>
      <c r="BW54" s="17">
        <v>0.84782608695652173</v>
      </c>
      <c r="BX54" s="17">
        <v>0.15217391304347827</v>
      </c>
      <c r="BY54" s="120">
        <v>138</v>
      </c>
      <c r="BZ54" s="120">
        <v>33</v>
      </c>
      <c r="CA54" s="120">
        <v>171</v>
      </c>
      <c r="CB54" s="17">
        <v>0.80701754385964908</v>
      </c>
      <c r="CC54" s="17">
        <v>0.19298245614035087</v>
      </c>
      <c r="CD54" s="120">
        <v>1</v>
      </c>
      <c r="CE54" s="120">
        <v>0</v>
      </c>
      <c r="CF54" s="120">
        <f>CD54+CE54</f>
        <v>1</v>
      </c>
      <c r="CG54" s="17">
        <f>CD54/CF54</f>
        <v>1</v>
      </c>
      <c r="CH54" s="17">
        <f>CE54/CF54</f>
        <v>0</v>
      </c>
      <c r="CI54" s="120">
        <v>13</v>
      </c>
      <c r="CJ54" s="120">
        <v>7</v>
      </c>
      <c r="CK54" s="120">
        <v>20</v>
      </c>
      <c r="CL54" s="17">
        <v>0.65</v>
      </c>
      <c r="CM54" s="17">
        <v>0.35</v>
      </c>
      <c r="CN54" s="120">
        <v>34</v>
      </c>
      <c r="CO54" s="120">
        <v>148</v>
      </c>
      <c r="CP54" s="120">
        <v>182</v>
      </c>
      <c r="CQ54" s="17">
        <v>0.18681318681318682</v>
      </c>
      <c r="CR54" s="17">
        <v>0.81318681318681318</v>
      </c>
      <c r="CS54" s="120">
        <v>4</v>
      </c>
      <c r="CT54" s="120">
        <v>2</v>
      </c>
      <c r="CU54" s="120">
        <v>6</v>
      </c>
      <c r="CV54" s="17">
        <v>0.66666666666666663</v>
      </c>
      <c r="CW54" s="17">
        <v>0.33333333333333331</v>
      </c>
      <c r="CX54" s="120">
        <v>0</v>
      </c>
      <c r="CY54" s="120">
        <v>0</v>
      </c>
      <c r="CZ54" s="120">
        <v>0</v>
      </c>
      <c r="DA54" s="17">
        <v>0</v>
      </c>
      <c r="DB54" s="17">
        <v>0</v>
      </c>
    </row>
    <row r="55" spans="1:106">
      <c r="A55" s="33" t="s">
        <v>47</v>
      </c>
      <c r="B55" s="120">
        <v>2445</v>
      </c>
      <c r="C55" s="120">
        <v>1481</v>
      </c>
      <c r="D55" s="120">
        <v>3926</v>
      </c>
      <c r="E55" s="17">
        <v>0.62277126846663267</v>
      </c>
      <c r="F55" s="17">
        <v>0.37722873153336728</v>
      </c>
      <c r="G55" s="120">
        <v>8914</v>
      </c>
      <c r="H55" s="120">
        <v>7394</v>
      </c>
      <c r="I55" s="120">
        <v>16308</v>
      </c>
      <c r="J55" s="17">
        <v>0.54660289428501352</v>
      </c>
      <c r="K55" s="17">
        <v>0.45339710571498654</v>
      </c>
      <c r="L55" s="120">
        <v>456</v>
      </c>
      <c r="M55" s="120">
        <v>3339</v>
      </c>
      <c r="N55" s="120">
        <v>3795</v>
      </c>
      <c r="O55" s="17">
        <v>0.12015810276679842</v>
      </c>
      <c r="P55" s="17">
        <v>0.87984189723320161</v>
      </c>
      <c r="Q55" s="120">
        <v>0</v>
      </c>
      <c r="R55" s="120">
        <v>0</v>
      </c>
      <c r="S55" s="120">
        <v>0</v>
      </c>
      <c r="T55" s="17">
        <v>0</v>
      </c>
      <c r="U55" s="17">
        <v>0</v>
      </c>
      <c r="V55" s="120">
        <v>424</v>
      </c>
      <c r="W55" s="120">
        <v>19</v>
      </c>
      <c r="X55" s="120">
        <v>443</v>
      </c>
      <c r="Y55" s="17">
        <v>0.95711060948081261</v>
      </c>
      <c r="Z55" s="17">
        <v>4.2889390519187359E-2</v>
      </c>
      <c r="AA55" s="120">
        <v>40</v>
      </c>
      <c r="AB55" s="120">
        <v>22</v>
      </c>
      <c r="AC55" s="120">
        <v>62</v>
      </c>
      <c r="AD55" s="17">
        <v>0.64516129032258063</v>
      </c>
      <c r="AE55" s="17">
        <v>0.35483870967741937</v>
      </c>
      <c r="AF55" s="120">
        <v>0</v>
      </c>
      <c r="AG55" s="120">
        <v>0</v>
      </c>
      <c r="AH55" s="120">
        <v>0</v>
      </c>
      <c r="AI55" s="17">
        <v>0</v>
      </c>
      <c r="AJ55" s="17">
        <v>0</v>
      </c>
      <c r="AK55" s="120">
        <v>0</v>
      </c>
      <c r="AL55" s="120">
        <v>0</v>
      </c>
      <c r="AM55" s="120">
        <v>0</v>
      </c>
      <c r="AN55" s="17">
        <v>0</v>
      </c>
      <c r="AO55" s="17">
        <v>0</v>
      </c>
      <c r="AP55" s="120">
        <v>59</v>
      </c>
      <c r="AQ55" s="120">
        <v>7</v>
      </c>
      <c r="AR55" s="120">
        <v>66</v>
      </c>
      <c r="AS55" s="17">
        <v>0.89393939393939392</v>
      </c>
      <c r="AT55" s="17">
        <v>0.10606060606060606</v>
      </c>
      <c r="AU55" s="120">
        <v>15664</v>
      </c>
      <c r="AV55" s="120">
        <v>6994</v>
      </c>
      <c r="AW55" s="120">
        <v>22658</v>
      </c>
      <c r="AX55" s="17">
        <v>0.69132315297025337</v>
      </c>
      <c r="AY55" s="17">
        <v>0.30867684702974668</v>
      </c>
      <c r="AZ55" s="120">
        <v>0</v>
      </c>
      <c r="BA55" s="120">
        <v>0</v>
      </c>
      <c r="BB55" s="120">
        <v>0</v>
      </c>
      <c r="BC55" s="17">
        <v>0</v>
      </c>
      <c r="BD55" s="17">
        <v>0</v>
      </c>
      <c r="BE55" s="120">
        <v>2626</v>
      </c>
      <c r="BF55" s="120">
        <v>2461</v>
      </c>
      <c r="BG55" s="120">
        <v>5087</v>
      </c>
      <c r="BH55" s="17">
        <v>0.5162178101041871</v>
      </c>
      <c r="BI55" s="17">
        <v>0.48378218989581284</v>
      </c>
      <c r="BJ55" s="120">
        <v>0</v>
      </c>
      <c r="BK55" s="120">
        <v>0</v>
      </c>
      <c r="BL55" s="120">
        <v>0</v>
      </c>
      <c r="BM55" s="17">
        <v>0</v>
      </c>
      <c r="BN55" s="17">
        <v>0</v>
      </c>
      <c r="BO55" s="120">
        <v>1667</v>
      </c>
      <c r="BP55" s="120">
        <v>461</v>
      </c>
      <c r="BQ55" s="120">
        <v>2128</v>
      </c>
      <c r="BR55" s="17">
        <v>0.78336466165413532</v>
      </c>
      <c r="BS55" s="17">
        <v>0.21663533834586465</v>
      </c>
      <c r="BT55" s="120">
        <v>350</v>
      </c>
      <c r="BU55" s="120">
        <v>6</v>
      </c>
      <c r="BV55" s="120">
        <v>356</v>
      </c>
      <c r="BW55" s="17">
        <v>0.9831460674157303</v>
      </c>
      <c r="BX55" s="17">
        <v>1.6853932584269662E-2</v>
      </c>
      <c r="BY55" s="120">
        <v>34</v>
      </c>
      <c r="BZ55" s="120">
        <v>11</v>
      </c>
      <c r="CA55" s="120">
        <v>45</v>
      </c>
      <c r="CB55" s="17">
        <v>0.75555555555555554</v>
      </c>
      <c r="CC55" s="17">
        <v>0.24444444444444444</v>
      </c>
      <c r="CD55" s="120">
        <v>8</v>
      </c>
      <c r="CE55" s="120">
        <v>0</v>
      </c>
      <c r="CF55" s="120">
        <f>CD55+CE55</f>
        <v>8</v>
      </c>
      <c r="CG55" s="17">
        <f>CD55/CF55</f>
        <v>1</v>
      </c>
      <c r="CH55" s="17">
        <f>CE55/CF55</f>
        <v>0</v>
      </c>
      <c r="CI55" s="120">
        <v>5</v>
      </c>
      <c r="CJ55" s="120">
        <v>1</v>
      </c>
      <c r="CK55" s="120">
        <v>6</v>
      </c>
      <c r="CL55" s="17">
        <v>0.83333333333333337</v>
      </c>
      <c r="CM55" s="17">
        <v>0.16666666666666666</v>
      </c>
      <c r="CN55" s="120">
        <v>898</v>
      </c>
      <c r="CO55" s="120">
        <v>386</v>
      </c>
      <c r="CP55" s="120">
        <v>1284</v>
      </c>
      <c r="CQ55" s="17">
        <v>0.69937694704049846</v>
      </c>
      <c r="CR55" s="17">
        <v>0.30062305295950154</v>
      </c>
      <c r="CS55" s="120">
        <v>0</v>
      </c>
      <c r="CT55" s="120">
        <v>0</v>
      </c>
      <c r="CU55" s="120">
        <v>0</v>
      </c>
      <c r="CV55" s="17">
        <v>0</v>
      </c>
      <c r="CW55" s="17">
        <v>0</v>
      </c>
      <c r="CX55" s="120">
        <v>0</v>
      </c>
      <c r="CY55" s="120">
        <v>0</v>
      </c>
      <c r="CZ55" s="120">
        <v>0</v>
      </c>
      <c r="DA55" s="17">
        <v>0</v>
      </c>
      <c r="DB55" s="17">
        <v>0</v>
      </c>
    </row>
    <row r="56" spans="1:106">
      <c r="A56" s="33" t="s">
        <v>48</v>
      </c>
      <c r="B56" s="120">
        <v>1981</v>
      </c>
      <c r="C56" s="120">
        <v>1189</v>
      </c>
      <c r="D56" s="120">
        <v>3170</v>
      </c>
      <c r="E56" s="17">
        <v>0.62492113564668772</v>
      </c>
      <c r="F56" s="17">
        <v>0.37507886435331228</v>
      </c>
      <c r="G56" s="120">
        <v>6467</v>
      </c>
      <c r="H56" s="120">
        <v>6042</v>
      </c>
      <c r="I56" s="120">
        <v>12509</v>
      </c>
      <c r="J56" s="17">
        <v>0.51698776880645936</v>
      </c>
      <c r="K56" s="17">
        <v>0.48301223119354064</v>
      </c>
      <c r="L56" s="120">
        <v>481</v>
      </c>
      <c r="M56" s="120">
        <v>4656</v>
      </c>
      <c r="N56" s="120">
        <v>5137</v>
      </c>
      <c r="O56" s="17">
        <v>9.3634416974888071E-2</v>
      </c>
      <c r="P56" s="17">
        <v>0.90636558302511194</v>
      </c>
      <c r="Q56" s="120">
        <v>0</v>
      </c>
      <c r="R56" s="120">
        <v>0</v>
      </c>
      <c r="S56" s="120">
        <v>0</v>
      </c>
      <c r="T56" s="17">
        <v>0</v>
      </c>
      <c r="U56" s="17">
        <v>0</v>
      </c>
      <c r="V56" s="120">
        <v>92</v>
      </c>
      <c r="W56" s="120">
        <v>3</v>
      </c>
      <c r="X56" s="120">
        <v>95</v>
      </c>
      <c r="Y56" s="17">
        <v>0.96842105263157896</v>
      </c>
      <c r="Z56" s="17">
        <v>3.1578947368421054E-2</v>
      </c>
      <c r="AA56" s="120">
        <v>67</v>
      </c>
      <c r="AB56" s="120">
        <v>18</v>
      </c>
      <c r="AC56" s="120">
        <v>85</v>
      </c>
      <c r="AD56" s="17">
        <v>0.78823529411764703</v>
      </c>
      <c r="AE56" s="17">
        <v>0.21176470588235294</v>
      </c>
      <c r="AF56" s="120">
        <v>0</v>
      </c>
      <c r="AG56" s="120">
        <v>0</v>
      </c>
      <c r="AH56" s="120">
        <v>0</v>
      </c>
      <c r="AI56" s="17">
        <v>0</v>
      </c>
      <c r="AJ56" s="17">
        <v>0</v>
      </c>
      <c r="AK56" s="120">
        <v>0</v>
      </c>
      <c r="AL56" s="120">
        <v>0</v>
      </c>
      <c r="AM56" s="120">
        <v>0</v>
      </c>
      <c r="AN56" s="17">
        <v>0</v>
      </c>
      <c r="AO56" s="17">
        <v>0</v>
      </c>
      <c r="AP56" s="120">
        <v>3</v>
      </c>
      <c r="AQ56" s="120">
        <v>1</v>
      </c>
      <c r="AR56" s="120">
        <v>4</v>
      </c>
      <c r="AS56" s="17">
        <v>0.75</v>
      </c>
      <c r="AT56" s="17">
        <v>0.25</v>
      </c>
      <c r="AU56" s="120">
        <v>10297</v>
      </c>
      <c r="AV56" s="120">
        <v>6738</v>
      </c>
      <c r="AW56" s="120">
        <v>17035</v>
      </c>
      <c r="AX56" s="17">
        <v>0.60446140299383622</v>
      </c>
      <c r="AY56" s="17">
        <v>0.39553859700616378</v>
      </c>
      <c r="AZ56" s="120">
        <v>0</v>
      </c>
      <c r="BA56" s="120">
        <v>0</v>
      </c>
      <c r="BB56" s="120">
        <v>0</v>
      </c>
      <c r="BC56" s="17">
        <v>0</v>
      </c>
      <c r="BD56" s="17">
        <v>0</v>
      </c>
      <c r="BE56" s="120">
        <v>1865</v>
      </c>
      <c r="BF56" s="120">
        <v>1564</v>
      </c>
      <c r="BG56" s="120">
        <v>3429</v>
      </c>
      <c r="BH56" s="17">
        <v>0.54389034703995331</v>
      </c>
      <c r="BI56" s="17">
        <v>0.45610965296004669</v>
      </c>
      <c r="BJ56" s="120">
        <v>0</v>
      </c>
      <c r="BK56" s="120">
        <v>0</v>
      </c>
      <c r="BL56" s="120">
        <v>0</v>
      </c>
      <c r="BM56" s="17">
        <v>0</v>
      </c>
      <c r="BN56" s="17">
        <v>0</v>
      </c>
      <c r="BO56" s="120">
        <v>1318</v>
      </c>
      <c r="BP56" s="120">
        <v>169</v>
      </c>
      <c r="BQ56" s="120">
        <v>1487</v>
      </c>
      <c r="BR56" s="17">
        <v>0.8863483523873571</v>
      </c>
      <c r="BS56" s="17">
        <v>0.1136516476126429</v>
      </c>
      <c r="BT56" s="120">
        <v>5</v>
      </c>
      <c r="BU56" s="120">
        <v>1</v>
      </c>
      <c r="BV56" s="120">
        <v>6</v>
      </c>
      <c r="BW56" s="17">
        <v>0.83333333333333337</v>
      </c>
      <c r="BX56" s="17">
        <v>0.16666666666666666</v>
      </c>
      <c r="BY56" s="120">
        <v>70</v>
      </c>
      <c r="BZ56" s="120">
        <v>18</v>
      </c>
      <c r="CA56" s="120">
        <v>88</v>
      </c>
      <c r="CB56" s="17">
        <v>0.79545454545454541</v>
      </c>
      <c r="CC56" s="17">
        <v>0.20454545454545456</v>
      </c>
      <c r="CD56" s="120">
        <v>0</v>
      </c>
      <c r="CE56" s="120">
        <v>1</v>
      </c>
      <c r="CF56" s="120">
        <f>CD56+CE56</f>
        <v>1</v>
      </c>
      <c r="CG56" s="17">
        <f>CD56/CF56</f>
        <v>0</v>
      </c>
      <c r="CH56" s="17">
        <f>CE56/CF56</f>
        <v>1</v>
      </c>
      <c r="CI56" s="120">
        <v>1</v>
      </c>
      <c r="CJ56" s="120">
        <v>0</v>
      </c>
      <c r="CK56" s="120">
        <v>1</v>
      </c>
      <c r="CL56" s="17">
        <v>1</v>
      </c>
      <c r="CM56" s="17">
        <v>0</v>
      </c>
      <c r="CN56" s="120">
        <v>39</v>
      </c>
      <c r="CO56" s="120">
        <v>247</v>
      </c>
      <c r="CP56" s="120">
        <v>286</v>
      </c>
      <c r="CQ56" s="17">
        <v>0.13636363636363635</v>
      </c>
      <c r="CR56" s="17">
        <v>0.86363636363636365</v>
      </c>
      <c r="CS56" s="120">
        <v>0</v>
      </c>
      <c r="CT56" s="120">
        <v>0</v>
      </c>
      <c r="CU56" s="120">
        <v>0</v>
      </c>
      <c r="CV56" s="17">
        <v>0</v>
      </c>
      <c r="CW56" s="17">
        <v>0</v>
      </c>
      <c r="CX56" s="120">
        <v>0</v>
      </c>
      <c r="CY56" s="120">
        <v>0</v>
      </c>
      <c r="CZ56" s="120">
        <v>0</v>
      </c>
      <c r="DA56" s="17">
        <v>0</v>
      </c>
      <c r="DB56" s="17">
        <v>0</v>
      </c>
    </row>
    <row r="57" spans="1:106">
      <c r="A57" s="33" t="s">
        <v>49</v>
      </c>
      <c r="B57" s="120">
        <v>26</v>
      </c>
      <c r="C57" s="120">
        <v>24</v>
      </c>
      <c r="D57" s="120">
        <v>50</v>
      </c>
      <c r="E57" s="17">
        <v>0.52</v>
      </c>
      <c r="F57" s="17">
        <v>0.48</v>
      </c>
      <c r="G57" s="120">
        <v>88</v>
      </c>
      <c r="H57" s="120">
        <v>47</v>
      </c>
      <c r="I57" s="120">
        <v>135</v>
      </c>
      <c r="J57" s="17">
        <v>0.6518518518518519</v>
      </c>
      <c r="K57" s="17">
        <v>0.34814814814814815</v>
      </c>
      <c r="L57" s="120">
        <v>9</v>
      </c>
      <c r="M57" s="120">
        <v>35</v>
      </c>
      <c r="N57" s="120">
        <v>44</v>
      </c>
      <c r="O57" s="17">
        <v>0.20454545454545456</v>
      </c>
      <c r="P57" s="17">
        <v>0.79545454545454541</v>
      </c>
      <c r="Q57" s="120">
        <v>0</v>
      </c>
      <c r="R57" s="120">
        <v>0</v>
      </c>
      <c r="S57" s="120">
        <v>0</v>
      </c>
      <c r="T57" s="17">
        <v>0</v>
      </c>
      <c r="U57" s="17">
        <v>0</v>
      </c>
      <c r="V57" s="120">
        <v>1</v>
      </c>
      <c r="W57" s="120">
        <v>0</v>
      </c>
      <c r="X57" s="120">
        <v>1</v>
      </c>
      <c r="Y57" s="17">
        <v>1</v>
      </c>
      <c r="Z57" s="17">
        <v>0</v>
      </c>
      <c r="AA57" s="120">
        <v>0</v>
      </c>
      <c r="AB57" s="120">
        <v>0</v>
      </c>
      <c r="AC57" s="120">
        <v>0</v>
      </c>
      <c r="AD57" s="17">
        <v>0</v>
      </c>
      <c r="AE57" s="17">
        <v>0</v>
      </c>
      <c r="AF57" s="120">
        <v>0</v>
      </c>
      <c r="AG57" s="120">
        <v>0</v>
      </c>
      <c r="AH57" s="120">
        <v>0</v>
      </c>
      <c r="AI57" s="17">
        <v>0</v>
      </c>
      <c r="AJ57" s="17">
        <v>0</v>
      </c>
      <c r="AK57" s="120">
        <v>0</v>
      </c>
      <c r="AL57" s="120">
        <v>0</v>
      </c>
      <c r="AM57" s="120">
        <v>0</v>
      </c>
      <c r="AN57" s="17">
        <v>0</v>
      </c>
      <c r="AO57" s="17">
        <v>0</v>
      </c>
      <c r="AP57" s="120">
        <v>0</v>
      </c>
      <c r="AQ57" s="120">
        <v>0</v>
      </c>
      <c r="AR57" s="120">
        <v>0</v>
      </c>
      <c r="AS57" s="17">
        <v>0</v>
      </c>
      <c r="AT57" s="17">
        <v>0</v>
      </c>
      <c r="AU57" s="120">
        <v>171</v>
      </c>
      <c r="AV57" s="120">
        <v>87</v>
      </c>
      <c r="AW57" s="120">
        <v>258</v>
      </c>
      <c r="AX57" s="17">
        <v>0.66279069767441856</v>
      </c>
      <c r="AY57" s="17">
        <v>0.33720930232558138</v>
      </c>
      <c r="AZ57" s="120">
        <v>0</v>
      </c>
      <c r="BA57" s="120">
        <v>0</v>
      </c>
      <c r="BB57" s="120">
        <v>0</v>
      </c>
      <c r="BC57" s="17">
        <v>0</v>
      </c>
      <c r="BD57" s="17">
        <v>0</v>
      </c>
      <c r="BE57" s="120">
        <v>29</v>
      </c>
      <c r="BF57" s="120">
        <v>9</v>
      </c>
      <c r="BG57" s="120">
        <v>38</v>
      </c>
      <c r="BH57" s="17">
        <v>0.76315789473684215</v>
      </c>
      <c r="BI57" s="17">
        <v>0.23684210526315788</v>
      </c>
      <c r="BJ57" s="120">
        <v>0</v>
      </c>
      <c r="BK57" s="120">
        <v>0</v>
      </c>
      <c r="BL57" s="120">
        <v>0</v>
      </c>
      <c r="BM57" s="17">
        <v>0</v>
      </c>
      <c r="BN57" s="17">
        <v>0</v>
      </c>
      <c r="BO57" s="120">
        <v>19</v>
      </c>
      <c r="BP57" s="120">
        <v>2</v>
      </c>
      <c r="BQ57" s="120">
        <v>21</v>
      </c>
      <c r="BR57" s="17">
        <v>0.90476190476190477</v>
      </c>
      <c r="BS57" s="17">
        <v>9.5238095238095233E-2</v>
      </c>
      <c r="BT57" s="120">
        <v>0</v>
      </c>
      <c r="BU57" s="120">
        <v>1</v>
      </c>
      <c r="BV57" s="120">
        <v>1</v>
      </c>
      <c r="BW57" s="17">
        <v>0</v>
      </c>
      <c r="BX57" s="17">
        <v>1</v>
      </c>
      <c r="BY57" s="120">
        <v>0</v>
      </c>
      <c r="BZ57" s="120">
        <v>0</v>
      </c>
      <c r="CA57" s="120">
        <v>0</v>
      </c>
      <c r="CB57" s="17">
        <v>0</v>
      </c>
      <c r="CC57" s="17">
        <v>0</v>
      </c>
      <c r="CD57" s="120">
        <v>0</v>
      </c>
      <c r="CE57" s="120">
        <v>0</v>
      </c>
      <c r="CF57" s="120">
        <v>0</v>
      </c>
      <c r="CG57" s="17">
        <v>0</v>
      </c>
      <c r="CH57" s="17">
        <v>0</v>
      </c>
      <c r="CI57" s="120">
        <v>0</v>
      </c>
      <c r="CJ57" s="120">
        <v>0</v>
      </c>
      <c r="CK57" s="120">
        <v>0</v>
      </c>
      <c r="CL57" s="17">
        <v>0</v>
      </c>
      <c r="CM57" s="17">
        <v>0</v>
      </c>
      <c r="CN57" s="120">
        <v>0</v>
      </c>
      <c r="CO57" s="120">
        <v>0</v>
      </c>
      <c r="CP57" s="120">
        <v>0</v>
      </c>
      <c r="CQ57" s="17">
        <v>0</v>
      </c>
      <c r="CR57" s="17">
        <v>0</v>
      </c>
      <c r="CS57" s="120">
        <v>0</v>
      </c>
      <c r="CT57" s="120">
        <v>0</v>
      </c>
      <c r="CU57" s="120">
        <v>0</v>
      </c>
      <c r="CV57" s="17">
        <v>0</v>
      </c>
      <c r="CW57" s="17">
        <v>0</v>
      </c>
      <c r="CX57" s="120">
        <v>0</v>
      </c>
      <c r="CY57" s="120">
        <v>0</v>
      </c>
      <c r="CZ57" s="120">
        <v>0</v>
      </c>
      <c r="DA57" s="17">
        <v>0</v>
      </c>
      <c r="DB57" s="17">
        <v>0</v>
      </c>
    </row>
    <row r="58" spans="1:106">
      <c r="A58" s="33" t="s">
        <v>50</v>
      </c>
      <c r="B58" s="120">
        <v>661</v>
      </c>
      <c r="C58" s="120">
        <v>277</v>
      </c>
      <c r="D58" s="120">
        <v>938</v>
      </c>
      <c r="E58" s="17">
        <v>0.70469083155650325</v>
      </c>
      <c r="F58" s="17">
        <v>0.29530916844349681</v>
      </c>
      <c r="G58" s="120">
        <v>2263</v>
      </c>
      <c r="H58" s="120">
        <v>1898</v>
      </c>
      <c r="I58" s="120">
        <v>4161</v>
      </c>
      <c r="J58" s="17">
        <v>0.54385964912280704</v>
      </c>
      <c r="K58" s="17">
        <v>0.45614035087719296</v>
      </c>
      <c r="L58" s="120">
        <v>153</v>
      </c>
      <c r="M58" s="120">
        <v>1392</v>
      </c>
      <c r="N58" s="120">
        <v>1545</v>
      </c>
      <c r="O58" s="17">
        <v>9.9029126213592236E-2</v>
      </c>
      <c r="P58" s="17">
        <v>0.90097087378640772</v>
      </c>
      <c r="Q58" s="120">
        <v>0</v>
      </c>
      <c r="R58" s="120">
        <v>0</v>
      </c>
      <c r="S58" s="120">
        <v>0</v>
      </c>
      <c r="T58" s="17">
        <v>0</v>
      </c>
      <c r="U58" s="17">
        <v>0</v>
      </c>
      <c r="V58" s="120">
        <v>128</v>
      </c>
      <c r="W58" s="120">
        <v>3</v>
      </c>
      <c r="X58" s="120">
        <v>131</v>
      </c>
      <c r="Y58" s="17">
        <v>0.97709923664122134</v>
      </c>
      <c r="Z58" s="17">
        <v>2.2900763358778626E-2</v>
      </c>
      <c r="AA58" s="120">
        <v>19</v>
      </c>
      <c r="AB58" s="120">
        <v>6</v>
      </c>
      <c r="AC58" s="120">
        <v>25</v>
      </c>
      <c r="AD58" s="17">
        <v>0.76</v>
      </c>
      <c r="AE58" s="17">
        <v>0.24</v>
      </c>
      <c r="AF58" s="120">
        <v>0</v>
      </c>
      <c r="AG58" s="120">
        <v>0</v>
      </c>
      <c r="AH58" s="120">
        <v>0</v>
      </c>
      <c r="AI58" s="17">
        <v>0</v>
      </c>
      <c r="AJ58" s="17">
        <v>0</v>
      </c>
      <c r="AK58" s="120">
        <v>0</v>
      </c>
      <c r="AL58" s="120">
        <v>0</v>
      </c>
      <c r="AM58" s="120">
        <v>0</v>
      </c>
      <c r="AN58" s="17">
        <v>0</v>
      </c>
      <c r="AO58" s="17">
        <v>0</v>
      </c>
      <c r="AP58" s="120">
        <v>10</v>
      </c>
      <c r="AQ58" s="120">
        <v>0</v>
      </c>
      <c r="AR58" s="120">
        <v>10</v>
      </c>
      <c r="AS58" s="17">
        <v>1</v>
      </c>
      <c r="AT58" s="17">
        <v>0</v>
      </c>
      <c r="AU58" s="120">
        <v>3698</v>
      </c>
      <c r="AV58" s="120">
        <v>1718</v>
      </c>
      <c r="AW58" s="120">
        <v>5416</v>
      </c>
      <c r="AX58" s="17">
        <v>0.68279172821270306</v>
      </c>
      <c r="AY58" s="17">
        <v>0.31720827178729688</v>
      </c>
      <c r="AZ58" s="120">
        <v>0</v>
      </c>
      <c r="BA58" s="120">
        <v>0</v>
      </c>
      <c r="BB58" s="120">
        <v>0</v>
      </c>
      <c r="BC58" s="17">
        <v>0</v>
      </c>
      <c r="BD58" s="17">
        <v>0</v>
      </c>
      <c r="BE58" s="120">
        <v>644</v>
      </c>
      <c r="BF58" s="120">
        <v>455</v>
      </c>
      <c r="BG58" s="120">
        <v>1099</v>
      </c>
      <c r="BH58" s="17">
        <v>0.5859872611464968</v>
      </c>
      <c r="BI58" s="17">
        <v>0.4140127388535032</v>
      </c>
      <c r="BJ58" s="120">
        <v>0</v>
      </c>
      <c r="BK58" s="120">
        <v>0</v>
      </c>
      <c r="BL58" s="120">
        <v>0</v>
      </c>
      <c r="BM58" s="17">
        <v>0</v>
      </c>
      <c r="BN58" s="17">
        <v>0</v>
      </c>
      <c r="BO58" s="120">
        <v>234</v>
      </c>
      <c r="BP58" s="120">
        <v>27</v>
      </c>
      <c r="BQ58" s="120">
        <v>261</v>
      </c>
      <c r="BR58" s="17">
        <v>0.89655172413793105</v>
      </c>
      <c r="BS58" s="17">
        <v>0.10344827586206896</v>
      </c>
      <c r="BT58" s="120">
        <v>237</v>
      </c>
      <c r="BU58" s="120">
        <v>11</v>
      </c>
      <c r="BV58" s="120">
        <v>248</v>
      </c>
      <c r="BW58" s="17">
        <v>0.95564516129032262</v>
      </c>
      <c r="BX58" s="17">
        <v>4.4354838709677422E-2</v>
      </c>
      <c r="BY58" s="120">
        <v>21</v>
      </c>
      <c r="BZ58" s="120">
        <v>3</v>
      </c>
      <c r="CA58" s="120">
        <v>24</v>
      </c>
      <c r="CB58" s="17">
        <v>0.875</v>
      </c>
      <c r="CC58" s="17">
        <v>0.125</v>
      </c>
      <c r="CD58" s="120">
        <v>0</v>
      </c>
      <c r="CE58" s="120">
        <v>0</v>
      </c>
      <c r="CF58" s="120">
        <v>0</v>
      </c>
      <c r="CG58" s="17">
        <v>0</v>
      </c>
      <c r="CH58" s="17">
        <v>0</v>
      </c>
      <c r="CI58" s="120">
        <v>3</v>
      </c>
      <c r="CJ58" s="120">
        <v>0</v>
      </c>
      <c r="CK58" s="120">
        <v>3</v>
      </c>
      <c r="CL58" s="17">
        <v>1</v>
      </c>
      <c r="CM58" s="17">
        <v>0</v>
      </c>
      <c r="CN58" s="120">
        <v>1</v>
      </c>
      <c r="CO58" s="120">
        <v>0</v>
      </c>
      <c r="CP58" s="120">
        <v>1</v>
      </c>
      <c r="CQ58" s="17">
        <v>1</v>
      </c>
      <c r="CR58" s="17">
        <v>0</v>
      </c>
      <c r="CS58" s="120">
        <v>0</v>
      </c>
      <c r="CT58" s="120">
        <v>0</v>
      </c>
      <c r="CU58" s="120">
        <v>0</v>
      </c>
      <c r="CV58" s="17">
        <v>0</v>
      </c>
      <c r="CW58" s="17">
        <v>0</v>
      </c>
      <c r="CX58" s="120">
        <v>0</v>
      </c>
      <c r="CY58" s="120">
        <v>0</v>
      </c>
      <c r="CZ58" s="120">
        <v>0</v>
      </c>
      <c r="DA58" s="17">
        <v>0</v>
      </c>
      <c r="DB58" s="17">
        <v>0</v>
      </c>
    </row>
    <row r="59" spans="1:106">
      <c r="A59" s="33" t="s">
        <v>51</v>
      </c>
      <c r="B59" s="120">
        <v>4545</v>
      </c>
      <c r="C59" s="120">
        <v>2049</v>
      </c>
      <c r="D59" s="120">
        <v>6594</v>
      </c>
      <c r="E59" s="17">
        <v>0.68926296633303008</v>
      </c>
      <c r="F59" s="17">
        <v>0.31073703366696998</v>
      </c>
      <c r="G59" s="120">
        <v>14377</v>
      </c>
      <c r="H59" s="120">
        <v>10384</v>
      </c>
      <c r="I59" s="120">
        <v>24761</v>
      </c>
      <c r="J59" s="17">
        <v>0.58063083074189248</v>
      </c>
      <c r="K59" s="17">
        <v>0.41936916925810752</v>
      </c>
      <c r="L59" s="120">
        <v>1181</v>
      </c>
      <c r="M59" s="120">
        <v>8803</v>
      </c>
      <c r="N59" s="120">
        <v>9984</v>
      </c>
      <c r="O59" s="17">
        <v>0.11828926282051282</v>
      </c>
      <c r="P59" s="17">
        <v>0.88171073717948723</v>
      </c>
      <c r="Q59" s="120">
        <v>0</v>
      </c>
      <c r="R59" s="120">
        <v>0</v>
      </c>
      <c r="S59" s="120">
        <v>0</v>
      </c>
      <c r="T59" s="17">
        <v>0</v>
      </c>
      <c r="U59" s="17">
        <v>0</v>
      </c>
      <c r="V59" s="120">
        <v>378</v>
      </c>
      <c r="W59" s="120">
        <v>38</v>
      </c>
      <c r="X59" s="120">
        <v>416</v>
      </c>
      <c r="Y59" s="17">
        <v>0.90865384615384615</v>
      </c>
      <c r="Z59" s="17">
        <v>9.1346153846153841E-2</v>
      </c>
      <c r="AA59" s="120">
        <v>74</v>
      </c>
      <c r="AB59" s="120">
        <v>17</v>
      </c>
      <c r="AC59" s="120">
        <v>91</v>
      </c>
      <c r="AD59" s="17">
        <v>0.81318681318681318</v>
      </c>
      <c r="AE59" s="17">
        <v>0.18681318681318682</v>
      </c>
      <c r="AF59" s="120">
        <v>0</v>
      </c>
      <c r="AG59" s="120">
        <v>0</v>
      </c>
      <c r="AH59" s="120">
        <v>0</v>
      </c>
      <c r="AI59" s="17">
        <v>0</v>
      </c>
      <c r="AJ59" s="17">
        <v>0</v>
      </c>
      <c r="AK59" s="120">
        <v>0</v>
      </c>
      <c r="AL59" s="120">
        <v>0</v>
      </c>
      <c r="AM59" s="120">
        <v>0</v>
      </c>
      <c r="AN59" s="17">
        <v>0</v>
      </c>
      <c r="AO59" s="17">
        <v>0</v>
      </c>
      <c r="AP59" s="120">
        <v>27</v>
      </c>
      <c r="AQ59" s="120">
        <v>8</v>
      </c>
      <c r="AR59" s="120">
        <v>35</v>
      </c>
      <c r="AS59" s="17">
        <v>0.77142857142857146</v>
      </c>
      <c r="AT59" s="17">
        <v>0.22857142857142856</v>
      </c>
      <c r="AU59" s="120">
        <v>22886</v>
      </c>
      <c r="AV59" s="120">
        <v>9638</v>
      </c>
      <c r="AW59" s="120">
        <v>32524</v>
      </c>
      <c r="AX59" s="17">
        <v>0.7036649858565982</v>
      </c>
      <c r="AY59" s="17">
        <v>0.2963350141434018</v>
      </c>
      <c r="AZ59" s="120">
        <v>0</v>
      </c>
      <c r="BA59" s="120">
        <v>0</v>
      </c>
      <c r="BB59" s="120">
        <v>0</v>
      </c>
      <c r="BC59" s="17">
        <v>0</v>
      </c>
      <c r="BD59" s="17">
        <v>0</v>
      </c>
      <c r="BE59" s="120">
        <v>4148</v>
      </c>
      <c r="BF59" s="120">
        <v>2849</v>
      </c>
      <c r="BG59" s="120">
        <v>6997</v>
      </c>
      <c r="BH59" s="17">
        <v>0.5928254966414177</v>
      </c>
      <c r="BI59" s="17">
        <v>0.40717450335858224</v>
      </c>
      <c r="BJ59" s="120">
        <v>0</v>
      </c>
      <c r="BK59" s="120">
        <v>0</v>
      </c>
      <c r="BL59" s="120">
        <v>0</v>
      </c>
      <c r="BM59" s="17">
        <v>0</v>
      </c>
      <c r="BN59" s="17">
        <v>0</v>
      </c>
      <c r="BO59" s="120">
        <v>2786</v>
      </c>
      <c r="BP59" s="120">
        <v>575</v>
      </c>
      <c r="BQ59" s="120">
        <v>3361</v>
      </c>
      <c r="BR59" s="17">
        <v>0.82891996429634041</v>
      </c>
      <c r="BS59" s="17">
        <v>0.17108003570365962</v>
      </c>
      <c r="BT59" s="120">
        <v>518</v>
      </c>
      <c r="BU59" s="120">
        <v>54</v>
      </c>
      <c r="BV59" s="120">
        <v>572</v>
      </c>
      <c r="BW59" s="17">
        <v>0.90559440559440563</v>
      </c>
      <c r="BX59" s="17">
        <v>9.4405594405594401E-2</v>
      </c>
      <c r="BY59" s="120">
        <v>35</v>
      </c>
      <c r="BZ59" s="120">
        <v>7</v>
      </c>
      <c r="CA59" s="120">
        <v>42</v>
      </c>
      <c r="CB59" s="17">
        <v>0.83333333333333337</v>
      </c>
      <c r="CC59" s="17">
        <v>0.16666666666666666</v>
      </c>
      <c r="CD59" s="120">
        <v>3</v>
      </c>
      <c r="CE59" s="120">
        <v>2</v>
      </c>
      <c r="CF59" s="120">
        <f>CD59+CE59</f>
        <v>5</v>
      </c>
      <c r="CG59" s="17">
        <f>CD59/CF59</f>
        <v>0.6</v>
      </c>
      <c r="CH59" s="17">
        <f>CE59/CF59</f>
        <v>0.4</v>
      </c>
      <c r="CI59" s="120">
        <v>6</v>
      </c>
      <c r="CJ59" s="120">
        <v>9</v>
      </c>
      <c r="CK59" s="120">
        <v>15</v>
      </c>
      <c r="CL59" s="17">
        <v>0.4</v>
      </c>
      <c r="CM59" s="17">
        <v>0.6</v>
      </c>
      <c r="CN59" s="120">
        <v>133</v>
      </c>
      <c r="CO59" s="120">
        <v>106</v>
      </c>
      <c r="CP59" s="120">
        <v>239</v>
      </c>
      <c r="CQ59" s="17">
        <v>0.55648535564853552</v>
      </c>
      <c r="CR59" s="17">
        <v>0.44351464435146443</v>
      </c>
      <c r="CS59" s="120">
        <v>0</v>
      </c>
      <c r="CT59" s="120">
        <v>0</v>
      </c>
      <c r="CU59" s="120">
        <v>0</v>
      </c>
      <c r="CV59" s="17">
        <v>0</v>
      </c>
      <c r="CW59" s="17">
        <v>0</v>
      </c>
      <c r="CX59" s="120">
        <v>0</v>
      </c>
      <c r="CY59" s="120">
        <v>0</v>
      </c>
      <c r="CZ59" s="120">
        <v>0</v>
      </c>
      <c r="DA59" s="17">
        <v>0</v>
      </c>
      <c r="DB59" s="17">
        <v>0</v>
      </c>
    </row>
    <row r="60" spans="1:106">
      <c r="A60" s="33" t="s">
        <v>52</v>
      </c>
      <c r="B60" s="120">
        <v>4766</v>
      </c>
      <c r="C60" s="120">
        <v>2167</v>
      </c>
      <c r="D60" s="120">
        <v>6933</v>
      </c>
      <c r="E60" s="17">
        <v>0.68743689600461566</v>
      </c>
      <c r="F60" s="17">
        <v>0.31256310399538439</v>
      </c>
      <c r="G60" s="120">
        <v>15553</v>
      </c>
      <c r="H60" s="120">
        <v>8589</v>
      </c>
      <c r="I60" s="120">
        <v>24142</v>
      </c>
      <c r="J60" s="17">
        <v>0.6442299726617513</v>
      </c>
      <c r="K60" s="17">
        <v>0.3557700273382487</v>
      </c>
      <c r="L60" s="120">
        <v>1138</v>
      </c>
      <c r="M60" s="120">
        <v>4050</v>
      </c>
      <c r="N60" s="120">
        <v>5188</v>
      </c>
      <c r="O60" s="17">
        <v>0.21935235158057054</v>
      </c>
      <c r="P60" s="17">
        <v>0.78064764841942946</v>
      </c>
      <c r="Q60" s="120">
        <v>0</v>
      </c>
      <c r="R60" s="120">
        <v>0</v>
      </c>
      <c r="S60" s="120">
        <v>0</v>
      </c>
      <c r="T60" s="17">
        <v>0</v>
      </c>
      <c r="U60" s="17">
        <v>0</v>
      </c>
      <c r="V60" s="120">
        <v>601</v>
      </c>
      <c r="W60" s="120">
        <v>20</v>
      </c>
      <c r="X60" s="120">
        <v>621</v>
      </c>
      <c r="Y60" s="17">
        <v>0.96779388083735907</v>
      </c>
      <c r="Z60" s="17">
        <v>3.2206119162640899E-2</v>
      </c>
      <c r="AA60" s="120">
        <v>86</v>
      </c>
      <c r="AB60" s="120">
        <v>29</v>
      </c>
      <c r="AC60" s="120">
        <v>115</v>
      </c>
      <c r="AD60" s="17">
        <v>0.74782608695652175</v>
      </c>
      <c r="AE60" s="17">
        <v>0.25217391304347825</v>
      </c>
      <c r="AF60" s="120">
        <v>0</v>
      </c>
      <c r="AG60" s="120">
        <v>0</v>
      </c>
      <c r="AH60" s="120">
        <v>0</v>
      </c>
      <c r="AI60" s="17">
        <v>0</v>
      </c>
      <c r="AJ60" s="17">
        <v>0</v>
      </c>
      <c r="AK60" s="120">
        <v>0</v>
      </c>
      <c r="AL60" s="120">
        <v>0</v>
      </c>
      <c r="AM60" s="120">
        <v>0</v>
      </c>
      <c r="AN60" s="17">
        <v>0</v>
      </c>
      <c r="AO60" s="17">
        <v>0</v>
      </c>
      <c r="AP60" s="120">
        <v>182</v>
      </c>
      <c r="AQ60" s="120">
        <v>10</v>
      </c>
      <c r="AR60" s="120">
        <v>192</v>
      </c>
      <c r="AS60" s="17">
        <v>0.94791666666666663</v>
      </c>
      <c r="AT60" s="17">
        <v>5.2083333333333336E-2</v>
      </c>
      <c r="AU60" s="120">
        <v>28312</v>
      </c>
      <c r="AV60" s="120">
        <v>8145</v>
      </c>
      <c r="AW60" s="120">
        <v>36457</v>
      </c>
      <c r="AX60" s="17">
        <v>0.77658611514935405</v>
      </c>
      <c r="AY60" s="17">
        <v>0.22341388485064598</v>
      </c>
      <c r="AZ60" s="120">
        <v>0</v>
      </c>
      <c r="BA60" s="120">
        <v>0</v>
      </c>
      <c r="BB60" s="120">
        <v>0</v>
      </c>
      <c r="BC60" s="17">
        <v>0</v>
      </c>
      <c r="BD60" s="17">
        <v>0</v>
      </c>
      <c r="BE60" s="120">
        <v>5101</v>
      </c>
      <c r="BF60" s="120">
        <v>2930</v>
      </c>
      <c r="BG60" s="120">
        <v>8031</v>
      </c>
      <c r="BH60" s="17">
        <v>0.63516374050554103</v>
      </c>
      <c r="BI60" s="17">
        <v>0.36483625949445897</v>
      </c>
      <c r="BJ60" s="120">
        <v>0</v>
      </c>
      <c r="BK60" s="120">
        <v>0</v>
      </c>
      <c r="BL60" s="120">
        <v>0</v>
      </c>
      <c r="BM60" s="17">
        <v>0</v>
      </c>
      <c r="BN60" s="17">
        <v>0</v>
      </c>
      <c r="BO60" s="120">
        <v>3754</v>
      </c>
      <c r="BP60" s="120">
        <v>828</v>
      </c>
      <c r="BQ60" s="120">
        <v>4582</v>
      </c>
      <c r="BR60" s="17">
        <v>0.81929288520296817</v>
      </c>
      <c r="BS60" s="17">
        <v>0.18070711479703186</v>
      </c>
      <c r="BT60" s="120">
        <v>1702</v>
      </c>
      <c r="BU60" s="120">
        <v>61</v>
      </c>
      <c r="BV60" s="120">
        <v>1763</v>
      </c>
      <c r="BW60" s="17">
        <v>0.96539988655700515</v>
      </c>
      <c r="BX60" s="17">
        <v>3.4600113442994893E-2</v>
      </c>
      <c r="BY60" s="120">
        <v>59</v>
      </c>
      <c r="BZ60" s="120">
        <v>21</v>
      </c>
      <c r="CA60" s="120">
        <v>80</v>
      </c>
      <c r="CB60" s="17">
        <v>0.73750000000000004</v>
      </c>
      <c r="CC60" s="17">
        <v>0.26250000000000001</v>
      </c>
      <c r="CD60" s="120">
        <v>9</v>
      </c>
      <c r="CE60" s="120">
        <v>1</v>
      </c>
      <c r="CF60" s="120">
        <f>CD60+CE60</f>
        <v>10</v>
      </c>
      <c r="CG60" s="17">
        <f>CD60/CF60</f>
        <v>0.9</v>
      </c>
      <c r="CH60" s="17">
        <f>CE60/CF60</f>
        <v>0.1</v>
      </c>
      <c r="CI60" s="120">
        <v>20</v>
      </c>
      <c r="CJ60" s="120">
        <v>0</v>
      </c>
      <c r="CK60" s="120">
        <v>20</v>
      </c>
      <c r="CL60" s="17">
        <v>1</v>
      </c>
      <c r="CM60" s="17">
        <v>0</v>
      </c>
      <c r="CN60" s="120">
        <v>16</v>
      </c>
      <c r="CO60" s="120">
        <v>30</v>
      </c>
      <c r="CP60" s="120">
        <v>46</v>
      </c>
      <c r="CQ60" s="17">
        <v>0.34782608695652173</v>
      </c>
      <c r="CR60" s="17">
        <v>0.65217391304347827</v>
      </c>
      <c r="CS60" s="120">
        <v>0</v>
      </c>
      <c r="CT60" s="120">
        <v>0</v>
      </c>
      <c r="CU60" s="120">
        <v>0</v>
      </c>
      <c r="CV60" s="17">
        <v>0</v>
      </c>
      <c r="CW60" s="17">
        <v>0</v>
      </c>
      <c r="CX60" s="120">
        <v>0</v>
      </c>
      <c r="CY60" s="120">
        <v>0</v>
      </c>
      <c r="CZ60" s="120">
        <v>0</v>
      </c>
      <c r="DA60" s="17">
        <v>0</v>
      </c>
      <c r="DB60" s="17">
        <v>0</v>
      </c>
    </row>
    <row r="61" spans="1:106">
      <c r="A61" s="33" t="s">
        <v>53</v>
      </c>
      <c r="B61" s="120">
        <v>6452</v>
      </c>
      <c r="C61" s="120">
        <v>2086</v>
      </c>
      <c r="D61" s="120">
        <v>8538</v>
      </c>
      <c r="E61" s="17">
        <v>0.7556804872335442</v>
      </c>
      <c r="F61" s="17">
        <v>0.24431951276645583</v>
      </c>
      <c r="G61" s="120">
        <v>36344</v>
      </c>
      <c r="H61" s="120">
        <v>22558</v>
      </c>
      <c r="I61" s="120">
        <v>58902</v>
      </c>
      <c r="J61" s="17">
        <v>0.61702488879834305</v>
      </c>
      <c r="K61" s="17">
        <v>0.382975111201657</v>
      </c>
      <c r="L61" s="120">
        <v>1797</v>
      </c>
      <c r="M61" s="120">
        <v>20097</v>
      </c>
      <c r="N61" s="120">
        <v>21894</v>
      </c>
      <c r="O61" s="17">
        <v>8.2077281446971767E-2</v>
      </c>
      <c r="P61" s="17">
        <v>0.91792271855302821</v>
      </c>
      <c r="Q61" s="120">
        <v>0</v>
      </c>
      <c r="R61" s="120">
        <v>0</v>
      </c>
      <c r="S61" s="120">
        <v>0</v>
      </c>
      <c r="T61" s="17">
        <v>0</v>
      </c>
      <c r="U61" s="17">
        <v>0</v>
      </c>
      <c r="V61" s="120">
        <v>228</v>
      </c>
      <c r="W61" s="120">
        <v>21</v>
      </c>
      <c r="X61" s="120">
        <v>249</v>
      </c>
      <c r="Y61" s="17">
        <v>0.91566265060240959</v>
      </c>
      <c r="Z61" s="17">
        <v>8.4337349397590355E-2</v>
      </c>
      <c r="AA61" s="120">
        <v>65</v>
      </c>
      <c r="AB61" s="120">
        <v>17</v>
      </c>
      <c r="AC61" s="120">
        <v>82</v>
      </c>
      <c r="AD61" s="17">
        <v>0.79268292682926833</v>
      </c>
      <c r="AE61" s="17">
        <v>0.2073170731707317</v>
      </c>
      <c r="AF61" s="120">
        <v>0</v>
      </c>
      <c r="AG61" s="120">
        <v>0</v>
      </c>
      <c r="AH61" s="120">
        <v>0</v>
      </c>
      <c r="AI61" s="17">
        <v>0</v>
      </c>
      <c r="AJ61" s="17">
        <v>0</v>
      </c>
      <c r="AK61" s="120">
        <v>0</v>
      </c>
      <c r="AL61" s="120">
        <v>0</v>
      </c>
      <c r="AM61" s="120">
        <v>0</v>
      </c>
      <c r="AN61" s="17">
        <v>0</v>
      </c>
      <c r="AO61" s="17">
        <v>0</v>
      </c>
      <c r="AP61" s="120">
        <v>8</v>
      </c>
      <c r="AQ61" s="120">
        <v>0</v>
      </c>
      <c r="AR61" s="120">
        <v>8</v>
      </c>
      <c r="AS61" s="17">
        <v>1</v>
      </c>
      <c r="AT61" s="17">
        <v>0</v>
      </c>
      <c r="AU61" s="120">
        <v>46390</v>
      </c>
      <c r="AV61" s="120">
        <v>19926</v>
      </c>
      <c r="AW61" s="120">
        <v>66316</v>
      </c>
      <c r="AX61" s="17">
        <v>0.69952952530309431</v>
      </c>
      <c r="AY61" s="17">
        <v>0.30047047469690574</v>
      </c>
      <c r="AZ61" s="120">
        <v>0</v>
      </c>
      <c r="BA61" s="120">
        <v>0</v>
      </c>
      <c r="BB61" s="120">
        <v>0</v>
      </c>
      <c r="BC61" s="17">
        <v>0</v>
      </c>
      <c r="BD61" s="17">
        <v>0</v>
      </c>
      <c r="BE61" s="120">
        <v>9702</v>
      </c>
      <c r="BF61" s="120">
        <v>6238</v>
      </c>
      <c r="BG61" s="120">
        <v>15940</v>
      </c>
      <c r="BH61" s="17">
        <v>0.60865746549560851</v>
      </c>
      <c r="BI61" s="17">
        <v>0.39134253450439149</v>
      </c>
      <c r="BJ61" s="120">
        <v>0</v>
      </c>
      <c r="BK61" s="120">
        <v>0</v>
      </c>
      <c r="BL61" s="120">
        <v>0</v>
      </c>
      <c r="BM61" s="17">
        <v>0</v>
      </c>
      <c r="BN61" s="17">
        <v>0</v>
      </c>
      <c r="BO61" s="120">
        <v>6095</v>
      </c>
      <c r="BP61" s="120">
        <v>741</v>
      </c>
      <c r="BQ61" s="120">
        <v>6836</v>
      </c>
      <c r="BR61" s="17">
        <v>0.89160327677004092</v>
      </c>
      <c r="BS61" s="17">
        <v>0.10839672322995904</v>
      </c>
      <c r="BT61" s="120">
        <v>133</v>
      </c>
      <c r="BU61" s="120">
        <v>20</v>
      </c>
      <c r="BV61" s="120">
        <v>153</v>
      </c>
      <c r="BW61" s="17">
        <v>0.86928104575163401</v>
      </c>
      <c r="BX61" s="17">
        <v>0.13071895424836602</v>
      </c>
      <c r="BY61" s="120">
        <v>9</v>
      </c>
      <c r="BZ61" s="120">
        <v>0</v>
      </c>
      <c r="CA61" s="120">
        <v>9</v>
      </c>
      <c r="CB61" s="17">
        <v>1</v>
      </c>
      <c r="CC61" s="17">
        <v>0</v>
      </c>
      <c r="CD61" s="120">
        <v>0</v>
      </c>
      <c r="CE61" s="120">
        <v>0</v>
      </c>
      <c r="CF61" s="120">
        <v>0</v>
      </c>
      <c r="CG61" s="17">
        <v>0</v>
      </c>
      <c r="CH61" s="17">
        <v>0</v>
      </c>
      <c r="CI61" s="120">
        <v>10</v>
      </c>
      <c r="CJ61" s="120">
        <v>3</v>
      </c>
      <c r="CK61" s="120">
        <v>13</v>
      </c>
      <c r="CL61" s="17">
        <v>0.76923076923076927</v>
      </c>
      <c r="CM61" s="17">
        <v>0.23076923076923078</v>
      </c>
      <c r="CN61" s="120">
        <v>22</v>
      </c>
      <c r="CO61" s="120">
        <v>29</v>
      </c>
      <c r="CP61" s="120">
        <v>51</v>
      </c>
      <c r="CQ61" s="17">
        <v>0.43137254901960786</v>
      </c>
      <c r="CR61" s="17">
        <v>0.56862745098039214</v>
      </c>
      <c r="CS61" s="120">
        <v>0</v>
      </c>
      <c r="CT61" s="120">
        <v>0</v>
      </c>
      <c r="CU61" s="120">
        <v>0</v>
      </c>
      <c r="CV61" s="17">
        <v>0</v>
      </c>
      <c r="CW61" s="17">
        <v>0</v>
      </c>
      <c r="CX61" s="120">
        <v>0</v>
      </c>
      <c r="CY61" s="120">
        <v>0</v>
      </c>
      <c r="CZ61" s="120">
        <v>0</v>
      </c>
      <c r="DA61" s="17">
        <v>0</v>
      </c>
      <c r="DB61" s="17">
        <v>0</v>
      </c>
    </row>
    <row r="62" spans="1:106">
      <c r="A62" s="33" t="s">
        <v>54</v>
      </c>
      <c r="B62" s="120">
        <v>1785</v>
      </c>
      <c r="C62" s="120">
        <v>369</v>
      </c>
      <c r="D62" s="120">
        <v>2154</v>
      </c>
      <c r="E62" s="17">
        <v>0.82869080779944293</v>
      </c>
      <c r="F62" s="17">
        <v>0.1713091922005571</v>
      </c>
      <c r="G62" s="120">
        <v>6407</v>
      </c>
      <c r="H62" s="120">
        <v>3505</v>
      </c>
      <c r="I62" s="120">
        <v>9912</v>
      </c>
      <c r="J62" s="17">
        <v>0.64638821630347054</v>
      </c>
      <c r="K62" s="17">
        <v>0.35361178369652946</v>
      </c>
      <c r="L62" s="120">
        <v>267</v>
      </c>
      <c r="M62" s="120">
        <v>2946</v>
      </c>
      <c r="N62" s="120">
        <v>3213</v>
      </c>
      <c r="O62" s="17">
        <v>8.309990662931839E-2</v>
      </c>
      <c r="P62" s="17">
        <v>0.91690009337068157</v>
      </c>
      <c r="Q62" s="120">
        <v>0</v>
      </c>
      <c r="R62" s="120">
        <v>0</v>
      </c>
      <c r="S62" s="120">
        <v>0</v>
      </c>
      <c r="T62" s="17">
        <v>0</v>
      </c>
      <c r="U62" s="17">
        <v>0</v>
      </c>
      <c r="V62" s="120">
        <v>28</v>
      </c>
      <c r="W62" s="120">
        <v>6</v>
      </c>
      <c r="X62" s="120">
        <v>34</v>
      </c>
      <c r="Y62" s="17">
        <v>0.82352941176470584</v>
      </c>
      <c r="Z62" s="17">
        <v>0.17647058823529413</v>
      </c>
      <c r="AA62" s="120">
        <v>8</v>
      </c>
      <c r="AB62" s="120">
        <v>2</v>
      </c>
      <c r="AC62" s="120">
        <v>10</v>
      </c>
      <c r="AD62" s="17">
        <v>0.8</v>
      </c>
      <c r="AE62" s="17">
        <v>0.2</v>
      </c>
      <c r="AF62" s="120">
        <v>0</v>
      </c>
      <c r="AG62" s="120">
        <v>0</v>
      </c>
      <c r="AH62" s="120">
        <v>0</v>
      </c>
      <c r="AI62" s="17">
        <v>0</v>
      </c>
      <c r="AJ62" s="17">
        <v>0</v>
      </c>
      <c r="AK62" s="120">
        <v>0</v>
      </c>
      <c r="AL62" s="120">
        <v>0</v>
      </c>
      <c r="AM62" s="120">
        <v>0</v>
      </c>
      <c r="AN62" s="17">
        <v>0</v>
      </c>
      <c r="AO62" s="17">
        <v>0</v>
      </c>
      <c r="AP62" s="120">
        <v>3</v>
      </c>
      <c r="AQ62" s="120">
        <v>0</v>
      </c>
      <c r="AR62" s="120">
        <v>3</v>
      </c>
      <c r="AS62" s="17">
        <v>1</v>
      </c>
      <c r="AT62" s="17">
        <v>0</v>
      </c>
      <c r="AU62" s="120">
        <v>8148</v>
      </c>
      <c r="AV62" s="120">
        <v>2398</v>
      </c>
      <c r="AW62" s="120">
        <v>10546</v>
      </c>
      <c r="AX62" s="17">
        <v>0.77261520955812635</v>
      </c>
      <c r="AY62" s="17">
        <v>0.22738479044187371</v>
      </c>
      <c r="AZ62" s="120">
        <v>0</v>
      </c>
      <c r="BA62" s="120">
        <v>0</v>
      </c>
      <c r="BB62" s="120">
        <v>0</v>
      </c>
      <c r="BC62" s="17">
        <v>0</v>
      </c>
      <c r="BD62" s="17">
        <v>0</v>
      </c>
      <c r="BE62" s="120">
        <v>1742</v>
      </c>
      <c r="BF62" s="120">
        <v>937</v>
      </c>
      <c r="BG62" s="120">
        <v>2679</v>
      </c>
      <c r="BH62" s="17">
        <v>0.65024262784621123</v>
      </c>
      <c r="BI62" s="17">
        <v>0.34975737215378871</v>
      </c>
      <c r="BJ62" s="120">
        <v>0</v>
      </c>
      <c r="BK62" s="120">
        <v>0</v>
      </c>
      <c r="BL62" s="120">
        <v>0</v>
      </c>
      <c r="BM62" s="17">
        <v>0</v>
      </c>
      <c r="BN62" s="17">
        <v>0</v>
      </c>
      <c r="BO62" s="120">
        <v>1099</v>
      </c>
      <c r="BP62" s="120">
        <v>117</v>
      </c>
      <c r="BQ62" s="120">
        <v>1216</v>
      </c>
      <c r="BR62" s="17">
        <v>0.90378289473684215</v>
      </c>
      <c r="BS62" s="17">
        <v>9.6217105263157895E-2</v>
      </c>
      <c r="BT62" s="120">
        <v>22</v>
      </c>
      <c r="BU62" s="120">
        <v>3</v>
      </c>
      <c r="BV62" s="120">
        <v>25</v>
      </c>
      <c r="BW62" s="17">
        <v>0.88</v>
      </c>
      <c r="BX62" s="17">
        <v>0.12</v>
      </c>
      <c r="BY62" s="120">
        <v>0</v>
      </c>
      <c r="BZ62" s="120">
        <v>1</v>
      </c>
      <c r="CA62" s="120">
        <v>1</v>
      </c>
      <c r="CB62" s="17">
        <v>0</v>
      </c>
      <c r="CC62" s="17">
        <v>1</v>
      </c>
      <c r="CD62" s="120">
        <v>0</v>
      </c>
      <c r="CE62" s="120">
        <v>0</v>
      </c>
      <c r="CF62" s="120">
        <v>0</v>
      </c>
      <c r="CG62" s="17">
        <v>0</v>
      </c>
      <c r="CH62" s="17">
        <v>0</v>
      </c>
      <c r="CI62" s="120">
        <v>1</v>
      </c>
      <c r="CJ62" s="120">
        <v>0</v>
      </c>
      <c r="CK62" s="120">
        <v>1</v>
      </c>
      <c r="CL62" s="17">
        <v>1</v>
      </c>
      <c r="CM62" s="17">
        <v>0</v>
      </c>
      <c r="CN62" s="120">
        <v>4</v>
      </c>
      <c r="CO62" s="120">
        <v>1</v>
      </c>
      <c r="CP62" s="120">
        <v>5</v>
      </c>
      <c r="CQ62" s="17">
        <v>0.8</v>
      </c>
      <c r="CR62" s="17">
        <v>0.2</v>
      </c>
      <c r="CS62" s="120">
        <v>0</v>
      </c>
      <c r="CT62" s="120">
        <v>0</v>
      </c>
      <c r="CU62" s="120">
        <v>0</v>
      </c>
      <c r="CV62" s="17">
        <v>0</v>
      </c>
      <c r="CW62" s="17">
        <v>0</v>
      </c>
      <c r="CX62" s="120">
        <v>0</v>
      </c>
      <c r="CY62" s="120">
        <v>0</v>
      </c>
      <c r="CZ62" s="120">
        <v>0</v>
      </c>
      <c r="DA62" s="17">
        <v>0</v>
      </c>
      <c r="DB62" s="17">
        <v>0</v>
      </c>
    </row>
    <row r="63" spans="1:106">
      <c r="A63" s="33" t="s">
        <v>55</v>
      </c>
      <c r="B63" s="120">
        <v>716</v>
      </c>
      <c r="C63" s="120">
        <v>288</v>
      </c>
      <c r="D63" s="120">
        <v>1004</v>
      </c>
      <c r="E63" s="17">
        <v>0.71314741035856577</v>
      </c>
      <c r="F63" s="17">
        <v>0.28685258964143429</v>
      </c>
      <c r="G63" s="120">
        <v>3385</v>
      </c>
      <c r="H63" s="120">
        <v>2755</v>
      </c>
      <c r="I63" s="120">
        <v>6140</v>
      </c>
      <c r="J63" s="17">
        <v>0.55130293159609123</v>
      </c>
      <c r="K63" s="17">
        <v>0.44869706840390877</v>
      </c>
      <c r="L63" s="120">
        <v>201</v>
      </c>
      <c r="M63" s="120">
        <v>1859</v>
      </c>
      <c r="N63" s="120">
        <v>2060</v>
      </c>
      <c r="O63" s="17">
        <v>9.7572815533980589E-2</v>
      </c>
      <c r="P63" s="17">
        <v>0.90242718446601944</v>
      </c>
      <c r="Q63" s="120">
        <v>0</v>
      </c>
      <c r="R63" s="120">
        <v>0</v>
      </c>
      <c r="S63" s="120">
        <v>0</v>
      </c>
      <c r="T63" s="17">
        <v>0</v>
      </c>
      <c r="U63" s="17">
        <v>0</v>
      </c>
      <c r="V63" s="120">
        <v>32</v>
      </c>
      <c r="W63" s="120">
        <v>2</v>
      </c>
      <c r="X63" s="120">
        <v>34</v>
      </c>
      <c r="Y63" s="17">
        <v>0.94117647058823528</v>
      </c>
      <c r="Z63" s="17">
        <v>5.8823529411764705E-2</v>
      </c>
      <c r="AA63" s="120">
        <v>7</v>
      </c>
      <c r="AB63" s="120">
        <v>4</v>
      </c>
      <c r="AC63" s="120">
        <v>11</v>
      </c>
      <c r="AD63" s="17">
        <v>0.63636363636363635</v>
      </c>
      <c r="AE63" s="17">
        <v>0.36363636363636365</v>
      </c>
      <c r="AF63" s="120">
        <v>0</v>
      </c>
      <c r="AG63" s="120">
        <v>0</v>
      </c>
      <c r="AH63" s="120">
        <v>0</v>
      </c>
      <c r="AI63" s="17">
        <v>0</v>
      </c>
      <c r="AJ63" s="17">
        <v>0</v>
      </c>
      <c r="AK63" s="120">
        <v>0</v>
      </c>
      <c r="AL63" s="120">
        <v>0</v>
      </c>
      <c r="AM63" s="120">
        <v>0</v>
      </c>
      <c r="AN63" s="17">
        <v>0</v>
      </c>
      <c r="AO63" s="17">
        <v>0</v>
      </c>
      <c r="AP63" s="120">
        <v>1</v>
      </c>
      <c r="AQ63" s="120">
        <v>0</v>
      </c>
      <c r="AR63" s="120">
        <v>1</v>
      </c>
      <c r="AS63" s="17">
        <v>1</v>
      </c>
      <c r="AT63" s="17">
        <v>0</v>
      </c>
      <c r="AU63" s="120">
        <v>3982</v>
      </c>
      <c r="AV63" s="120">
        <v>2194</v>
      </c>
      <c r="AW63" s="120">
        <v>6176</v>
      </c>
      <c r="AX63" s="17">
        <v>0.64475388601036265</v>
      </c>
      <c r="AY63" s="17">
        <v>0.35524611398963729</v>
      </c>
      <c r="AZ63" s="120">
        <v>0</v>
      </c>
      <c r="BA63" s="120">
        <v>0</v>
      </c>
      <c r="BB63" s="120">
        <v>0</v>
      </c>
      <c r="BC63" s="17">
        <v>0</v>
      </c>
      <c r="BD63" s="17">
        <v>0</v>
      </c>
      <c r="BE63" s="120">
        <v>1046</v>
      </c>
      <c r="BF63" s="120">
        <v>815</v>
      </c>
      <c r="BG63" s="120">
        <v>1861</v>
      </c>
      <c r="BH63" s="17">
        <v>0.56206340677055344</v>
      </c>
      <c r="BI63" s="17">
        <v>0.43793659322944656</v>
      </c>
      <c r="BJ63" s="120">
        <v>0</v>
      </c>
      <c r="BK63" s="120">
        <v>0</v>
      </c>
      <c r="BL63" s="120">
        <v>0</v>
      </c>
      <c r="BM63" s="17">
        <v>0</v>
      </c>
      <c r="BN63" s="17">
        <v>0</v>
      </c>
      <c r="BO63" s="120">
        <v>634</v>
      </c>
      <c r="BP63" s="120">
        <v>82</v>
      </c>
      <c r="BQ63" s="120">
        <v>716</v>
      </c>
      <c r="BR63" s="17">
        <v>0.88547486033519551</v>
      </c>
      <c r="BS63" s="17">
        <v>0.11452513966480447</v>
      </c>
      <c r="BT63" s="120">
        <v>0</v>
      </c>
      <c r="BU63" s="120">
        <v>0</v>
      </c>
      <c r="BV63" s="120">
        <v>0</v>
      </c>
      <c r="BW63" s="17">
        <v>0</v>
      </c>
      <c r="BX63" s="17">
        <v>0</v>
      </c>
      <c r="BY63" s="120">
        <v>0</v>
      </c>
      <c r="BZ63" s="120">
        <v>0</v>
      </c>
      <c r="CA63" s="120">
        <v>0</v>
      </c>
      <c r="CB63" s="17">
        <v>0</v>
      </c>
      <c r="CC63" s="17">
        <v>0</v>
      </c>
      <c r="CD63" s="120">
        <v>0</v>
      </c>
      <c r="CE63" s="120">
        <v>0</v>
      </c>
      <c r="CF63" s="120">
        <v>0</v>
      </c>
      <c r="CG63" s="17">
        <v>0</v>
      </c>
      <c r="CH63" s="17">
        <v>0</v>
      </c>
      <c r="CI63" s="120">
        <v>0</v>
      </c>
      <c r="CJ63" s="120">
        <v>0</v>
      </c>
      <c r="CK63" s="120">
        <v>0</v>
      </c>
      <c r="CL63" s="17">
        <v>0</v>
      </c>
      <c r="CM63" s="17">
        <v>0</v>
      </c>
      <c r="CN63" s="120">
        <v>4</v>
      </c>
      <c r="CO63" s="120">
        <v>6</v>
      </c>
      <c r="CP63" s="120">
        <v>10</v>
      </c>
      <c r="CQ63" s="17">
        <v>0.4</v>
      </c>
      <c r="CR63" s="17">
        <v>0.6</v>
      </c>
      <c r="CS63" s="120">
        <v>0</v>
      </c>
      <c r="CT63" s="120">
        <v>0</v>
      </c>
      <c r="CU63" s="120">
        <v>0</v>
      </c>
      <c r="CV63" s="17">
        <v>0</v>
      </c>
      <c r="CW63" s="17">
        <v>0</v>
      </c>
      <c r="CX63" s="120">
        <v>0</v>
      </c>
      <c r="CY63" s="120">
        <v>0</v>
      </c>
      <c r="CZ63" s="120">
        <v>0</v>
      </c>
      <c r="DA63" s="17">
        <v>0</v>
      </c>
      <c r="DB63" s="17">
        <v>0</v>
      </c>
    </row>
    <row r="64" spans="1:106">
      <c r="A64" s="33" t="s">
        <v>56</v>
      </c>
      <c r="B64" s="120">
        <v>172</v>
      </c>
      <c r="C64" s="120">
        <v>98</v>
      </c>
      <c r="D64" s="120">
        <v>270</v>
      </c>
      <c r="E64" s="17">
        <v>0.63703703703703707</v>
      </c>
      <c r="F64" s="17">
        <v>0.36296296296296299</v>
      </c>
      <c r="G64" s="120">
        <v>553</v>
      </c>
      <c r="H64" s="120">
        <v>462</v>
      </c>
      <c r="I64" s="120">
        <v>1015</v>
      </c>
      <c r="J64" s="17">
        <v>0.54482758620689653</v>
      </c>
      <c r="K64" s="17">
        <v>0.45517241379310347</v>
      </c>
      <c r="L64" s="120">
        <v>19</v>
      </c>
      <c r="M64" s="120">
        <v>202</v>
      </c>
      <c r="N64" s="120">
        <v>221</v>
      </c>
      <c r="O64" s="17">
        <v>8.5972850678733032E-2</v>
      </c>
      <c r="P64" s="17">
        <v>0.91402714932126694</v>
      </c>
      <c r="Q64" s="120">
        <v>0</v>
      </c>
      <c r="R64" s="120">
        <v>0</v>
      </c>
      <c r="S64" s="120">
        <v>0</v>
      </c>
      <c r="T64" s="17">
        <v>0</v>
      </c>
      <c r="U64" s="17">
        <v>0</v>
      </c>
      <c r="V64" s="120">
        <v>17</v>
      </c>
      <c r="W64" s="120">
        <v>0</v>
      </c>
      <c r="X64" s="120">
        <v>17</v>
      </c>
      <c r="Y64" s="17">
        <v>1</v>
      </c>
      <c r="Z64" s="17">
        <v>0</v>
      </c>
      <c r="AA64" s="120">
        <v>5</v>
      </c>
      <c r="AB64" s="120">
        <v>1</v>
      </c>
      <c r="AC64" s="120">
        <v>6</v>
      </c>
      <c r="AD64" s="17">
        <v>0.83333333333333337</v>
      </c>
      <c r="AE64" s="17">
        <v>0.16666666666666666</v>
      </c>
      <c r="AF64" s="120">
        <v>0</v>
      </c>
      <c r="AG64" s="120">
        <v>0</v>
      </c>
      <c r="AH64" s="120">
        <v>0</v>
      </c>
      <c r="AI64" s="17">
        <v>0</v>
      </c>
      <c r="AJ64" s="17">
        <v>0</v>
      </c>
      <c r="AK64" s="120">
        <v>0</v>
      </c>
      <c r="AL64" s="120">
        <v>0</v>
      </c>
      <c r="AM64" s="120">
        <v>0</v>
      </c>
      <c r="AN64" s="17">
        <v>0</v>
      </c>
      <c r="AO64" s="17">
        <v>0</v>
      </c>
      <c r="AP64" s="120">
        <v>0</v>
      </c>
      <c r="AQ64" s="120">
        <v>0</v>
      </c>
      <c r="AR64" s="120">
        <v>0</v>
      </c>
      <c r="AS64" s="17">
        <v>0</v>
      </c>
      <c r="AT64" s="17">
        <v>0</v>
      </c>
      <c r="AU64" s="120">
        <v>963</v>
      </c>
      <c r="AV64" s="120">
        <v>622</v>
      </c>
      <c r="AW64" s="120">
        <v>1585</v>
      </c>
      <c r="AX64" s="17">
        <v>0.60757097791798109</v>
      </c>
      <c r="AY64" s="17">
        <v>0.39242902208201891</v>
      </c>
      <c r="AZ64" s="120">
        <v>0</v>
      </c>
      <c r="BA64" s="120">
        <v>0</v>
      </c>
      <c r="BB64" s="120">
        <v>0</v>
      </c>
      <c r="BC64" s="17">
        <v>0</v>
      </c>
      <c r="BD64" s="17">
        <v>0</v>
      </c>
      <c r="BE64" s="120">
        <v>146</v>
      </c>
      <c r="BF64" s="120">
        <v>106</v>
      </c>
      <c r="BG64" s="120">
        <v>252</v>
      </c>
      <c r="BH64" s="17">
        <v>0.57936507936507942</v>
      </c>
      <c r="BI64" s="17">
        <v>0.42063492063492064</v>
      </c>
      <c r="BJ64" s="120">
        <v>0</v>
      </c>
      <c r="BK64" s="120">
        <v>0</v>
      </c>
      <c r="BL64" s="120">
        <v>0</v>
      </c>
      <c r="BM64" s="17">
        <v>0</v>
      </c>
      <c r="BN64" s="17">
        <v>0</v>
      </c>
      <c r="BO64" s="120">
        <v>61</v>
      </c>
      <c r="BP64" s="120">
        <v>4</v>
      </c>
      <c r="BQ64" s="120">
        <v>65</v>
      </c>
      <c r="BR64" s="17">
        <v>0.93846153846153846</v>
      </c>
      <c r="BS64" s="17">
        <v>6.1538461538461542E-2</v>
      </c>
      <c r="BT64" s="120">
        <v>0</v>
      </c>
      <c r="BU64" s="120">
        <v>0</v>
      </c>
      <c r="BV64" s="120">
        <v>0</v>
      </c>
      <c r="BW64" s="17">
        <v>0</v>
      </c>
      <c r="BX64" s="17">
        <v>0</v>
      </c>
      <c r="BY64" s="120">
        <v>7</v>
      </c>
      <c r="BZ64" s="120">
        <v>0</v>
      </c>
      <c r="CA64" s="120">
        <v>7</v>
      </c>
      <c r="CB64" s="17">
        <v>1</v>
      </c>
      <c r="CC64" s="17">
        <v>0</v>
      </c>
      <c r="CD64" s="120">
        <v>0</v>
      </c>
      <c r="CE64" s="120">
        <v>0</v>
      </c>
      <c r="CF64" s="120">
        <v>0</v>
      </c>
      <c r="CG64" s="17">
        <v>0</v>
      </c>
      <c r="CH64" s="17">
        <v>0</v>
      </c>
      <c r="CI64" s="120">
        <v>0</v>
      </c>
      <c r="CJ64" s="120">
        <v>0</v>
      </c>
      <c r="CK64" s="120">
        <v>0</v>
      </c>
      <c r="CL64" s="17">
        <v>0</v>
      </c>
      <c r="CM64" s="17">
        <v>0</v>
      </c>
      <c r="CN64" s="120">
        <v>12</v>
      </c>
      <c r="CO64" s="120">
        <v>6</v>
      </c>
      <c r="CP64" s="120">
        <v>18</v>
      </c>
      <c r="CQ64" s="17">
        <v>0.66666666666666663</v>
      </c>
      <c r="CR64" s="17">
        <v>0.33333333333333331</v>
      </c>
      <c r="CS64" s="120">
        <v>0</v>
      </c>
      <c r="CT64" s="120">
        <v>0</v>
      </c>
      <c r="CU64" s="120">
        <v>0</v>
      </c>
      <c r="CV64" s="17">
        <v>0</v>
      </c>
      <c r="CW64" s="17">
        <v>0</v>
      </c>
      <c r="CX64" s="120">
        <v>0</v>
      </c>
      <c r="CY64" s="120">
        <v>0</v>
      </c>
      <c r="CZ64" s="120">
        <v>0</v>
      </c>
      <c r="DA64" s="17">
        <v>0</v>
      </c>
      <c r="DB64" s="17">
        <v>0</v>
      </c>
    </row>
    <row r="65" spans="1:106">
      <c r="A65" s="33" t="s">
        <v>57</v>
      </c>
      <c r="B65" s="120">
        <v>4480</v>
      </c>
      <c r="C65" s="120">
        <v>2738</v>
      </c>
      <c r="D65" s="120">
        <v>7218</v>
      </c>
      <c r="E65" s="17">
        <v>0.6206705458575783</v>
      </c>
      <c r="F65" s="17">
        <v>0.3793294541424217</v>
      </c>
      <c r="G65" s="120">
        <v>26459</v>
      </c>
      <c r="H65" s="120">
        <v>38073</v>
      </c>
      <c r="I65" s="120">
        <v>64532</v>
      </c>
      <c r="J65" s="17">
        <v>0.41001363664538526</v>
      </c>
      <c r="K65" s="17">
        <v>0.58998636335461474</v>
      </c>
      <c r="L65" s="120">
        <v>2341</v>
      </c>
      <c r="M65" s="120">
        <v>30676</v>
      </c>
      <c r="N65" s="120">
        <v>33017</v>
      </c>
      <c r="O65" s="17">
        <v>7.0902868219402129E-2</v>
      </c>
      <c r="P65" s="17">
        <v>0.92909713178059783</v>
      </c>
      <c r="Q65" s="120">
        <v>0</v>
      </c>
      <c r="R65" s="120">
        <v>0</v>
      </c>
      <c r="S65" s="120">
        <v>0</v>
      </c>
      <c r="T65" s="17">
        <v>0</v>
      </c>
      <c r="U65" s="17">
        <v>0</v>
      </c>
      <c r="V65" s="120">
        <v>486</v>
      </c>
      <c r="W65" s="120">
        <v>44</v>
      </c>
      <c r="X65" s="120">
        <v>530</v>
      </c>
      <c r="Y65" s="17">
        <v>0.91698113207547172</v>
      </c>
      <c r="Z65" s="17">
        <v>8.3018867924528297E-2</v>
      </c>
      <c r="AA65" s="120">
        <v>46</v>
      </c>
      <c r="AB65" s="120">
        <v>22</v>
      </c>
      <c r="AC65" s="120">
        <v>68</v>
      </c>
      <c r="AD65" s="17">
        <v>0.67647058823529416</v>
      </c>
      <c r="AE65" s="17">
        <v>0.3235294117647059</v>
      </c>
      <c r="AF65" s="120">
        <v>0</v>
      </c>
      <c r="AG65" s="120">
        <v>0</v>
      </c>
      <c r="AH65" s="120">
        <v>0</v>
      </c>
      <c r="AI65" s="17">
        <v>0</v>
      </c>
      <c r="AJ65" s="17">
        <v>0</v>
      </c>
      <c r="AK65" s="120">
        <v>0</v>
      </c>
      <c r="AL65" s="120">
        <v>0</v>
      </c>
      <c r="AM65" s="120">
        <v>0</v>
      </c>
      <c r="AN65" s="17">
        <v>0</v>
      </c>
      <c r="AO65" s="17">
        <v>0</v>
      </c>
      <c r="AP65" s="120">
        <v>103</v>
      </c>
      <c r="AQ65" s="120">
        <v>58</v>
      </c>
      <c r="AR65" s="120">
        <v>161</v>
      </c>
      <c r="AS65" s="17">
        <v>0.63975155279503104</v>
      </c>
      <c r="AT65" s="17">
        <v>0.36024844720496896</v>
      </c>
      <c r="AU65" s="120">
        <v>30876</v>
      </c>
      <c r="AV65" s="120">
        <v>23314</v>
      </c>
      <c r="AW65" s="120">
        <v>54190</v>
      </c>
      <c r="AX65" s="17">
        <v>0.56977302085255577</v>
      </c>
      <c r="AY65" s="17">
        <v>0.43022697914744418</v>
      </c>
      <c r="AZ65" s="120">
        <v>0</v>
      </c>
      <c r="BA65" s="120">
        <v>0</v>
      </c>
      <c r="BB65" s="120">
        <v>0</v>
      </c>
      <c r="BC65" s="17">
        <v>0</v>
      </c>
      <c r="BD65" s="17">
        <v>0</v>
      </c>
      <c r="BE65" s="120">
        <v>6221</v>
      </c>
      <c r="BF65" s="120">
        <v>10521</v>
      </c>
      <c r="BG65" s="120">
        <v>16742</v>
      </c>
      <c r="BH65" s="17">
        <v>0.37158045633735515</v>
      </c>
      <c r="BI65" s="17">
        <v>0.62841954366264485</v>
      </c>
      <c r="BJ65" s="120">
        <v>0</v>
      </c>
      <c r="BK65" s="120">
        <v>0</v>
      </c>
      <c r="BL65" s="120">
        <v>0</v>
      </c>
      <c r="BM65" s="17">
        <v>0</v>
      </c>
      <c r="BN65" s="17">
        <v>0</v>
      </c>
      <c r="BO65" s="120">
        <v>5022</v>
      </c>
      <c r="BP65" s="120">
        <v>1596</v>
      </c>
      <c r="BQ65" s="120">
        <v>6618</v>
      </c>
      <c r="BR65" s="17">
        <v>0.75883952855847692</v>
      </c>
      <c r="BS65" s="17">
        <v>0.24116047144152311</v>
      </c>
      <c r="BT65" s="120">
        <v>760</v>
      </c>
      <c r="BU65" s="120">
        <v>157</v>
      </c>
      <c r="BV65" s="120">
        <v>917</v>
      </c>
      <c r="BW65" s="17">
        <v>0.8287895310796074</v>
      </c>
      <c r="BX65" s="17">
        <v>0.17121046892039257</v>
      </c>
      <c r="BY65" s="120">
        <v>7</v>
      </c>
      <c r="BZ65" s="120">
        <v>6</v>
      </c>
      <c r="CA65" s="120">
        <v>13</v>
      </c>
      <c r="CB65" s="17">
        <v>0.53846153846153844</v>
      </c>
      <c r="CC65" s="17">
        <v>0.46153846153846156</v>
      </c>
      <c r="CD65" s="120">
        <v>3</v>
      </c>
      <c r="CE65" s="120">
        <v>3</v>
      </c>
      <c r="CF65" s="120">
        <f>CD65+CE65</f>
        <v>6</v>
      </c>
      <c r="CG65" s="17">
        <f>CD65/CF65</f>
        <v>0.5</v>
      </c>
      <c r="CH65" s="17">
        <f>CE65/CF65</f>
        <v>0.5</v>
      </c>
      <c r="CI65" s="120">
        <v>21</v>
      </c>
      <c r="CJ65" s="120">
        <v>29</v>
      </c>
      <c r="CK65" s="120">
        <v>50</v>
      </c>
      <c r="CL65" s="17">
        <v>0.42</v>
      </c>
      <c r="CM65" s="17">
        <v>0.57999999999999996</v>
      </c>
      <c r="CN65" s="120">
        <v>42</v>
      </c>
      <c r="CO65" s="120">
        <v>306</v>
      </c>
      <c r="CP65" s="120">
        <v>348</v>
      </c>
      <c r="CQ65" s="17">
        <v>0.1206896551724138</v>
      </c>
      <c r="CR65" s="17">
        <v>0.87931034482758619</v>
      </c>
      <c r="CS65" s="120">
        <v>0</v>
      </c>
      <c r="CT65" s="120">
        <v>0</v>
      </c>
      <c r="CU65" s="120">
        <v>0</v>
      </c>
      <c r="CV65" s="17">
        <v>0</v>
      </c>
      <c r="CW65" s="17">
        <v>0</v>
      </c>
      <c r="CX65" s="120">
        <v>0</v>
      </c>
      <c r="CY65" s="120">
        <v>0</v>
      </c>
      <c r="CZ65" s="120">
        <v>0</v>
      </c>
      <c r="DA65" s="17">
        <v>0</v>
      </c>
      <c r="DB65" s="17">
        <v>0</v>
      </c>
    </row>
    <row r="66" spans="1:106">
      <c r="A66" s="33" t="s">
        <v>58</v>
      </c>
      <c r="B66" s="120">
        <v>292</v>
      </c>
      <c r="C66" s="120">
        <v>230</v>
      </c>
      <c r="D66" s="120">
        <v>522</v>
      </c>
      <c r="E66" s="17">
        <v>0.55938697318007657</v>
      </c>
      <c r="F66" s="17">
        <v>0.44061302681992337</v>
      </c>
      <c r="G66" s="120">
        <v>1503</v>
      </c>
      <c r="H66" s="120">
        <v>1103</v>
      </c>
      <c r="I66" s="120">
        <v>2606</v>
      </c>
      <c r="J66" s="17">
        <v>0.57674597083653112</v>
      </c>
      <c r="K66" s="17">
        <v>0.42325402916346894</v>
      </c>
      <c r="L66" s="120">
        <v>142</v>
      </c>
      <c r="M66" s="120">
        <v>890</v>
      </c>
      <c r="N66" s="120">
        <v>1032</v>
      </c>
      <c r="O66" s="17">
        <v>0.1375968992248062</v>
      </c>
      <c r="P66" s="17">
        <v>0.86240310077519378</v>
      </c>
      <c r="Q66" s="120">
        <v>0</v>
      </c>
      <c r="R66" s="120">
        <v>0</v>
      </c>
      <c r="S66" s="120">
        <v>0</v>
      </c>
      <c r="T66" s="17">
        <v>0</v>
      </c>
      <c r="U66" s="17">
        <v>0</v>
      </c>
      <c r="V66" s="120">
        <v>24</v>
      </c>
      <c r="W66" s="120">
        <v>0</v>
      </c>
      <c r="X66" s="120">
        <v>24</v>
      </c>
      <c r="Y66" s="17">
        <v>1</v>
      </c>
      <c r="Z66" s="17">
        <v>0</v>
      </c>
      <c r="AA66" s="120">
        <v>4</v>
      </c>
      <c r="AB66" s="120">
        <v>0</v>
      </c>
      <c r="AC66" s="120">
        <v>4</v>
      </c>
      <c r="AD66" s="17">
        <v>1</v>
      </c>
      <c r="AE66" s="17">
        <v>0</v>
      </c>
      <c r="AF66" s="120">
        <v>0</v>
      </c>
      <c r="AG66" s="120">
        <v>0</v>
      </c>
      <c r="AH66" s="120">
        <v>0</v>
      </c>
      <c r="AI66" s="17">
        <v>0</v>
      </c>
      <c r="AJ66" s="17">
        <v>0</v>
      </c>
      <c r="AK66" s="120">
        <v>0</v>
      </c>
      <c r="AL66" s="120">
        <v>0</v>
      </c>
      <c r="AM66" s="120">
        <v>0</v>
      </c>
      <c r="AN66" s="17">
        <v>0</v>
      </c>
      <c r="AO66" s="17">
        <v>0</v>
      </c>
      <c r="AP66" s="120">
        <v>0</v>
      </c>
      <c r="AQ66" s="120">
        <v>1</v>
      </c>
      <c r="AR66" s="120">
        <v>1</v>
      </c>
      <c r="AS66" s="17">
        <v>0</v>
      </c>
      <c r="AT66" s="17">
        <v>1</v>
      </c>
      <c r="AU66" s="120">
        <v>2577</v>
      </c>
      <c r="AV66" s="120">
        <v>1486</v>
      </c>
      <c r="AW66" s="120">
        <v>4063</v>
      </c>
      <c r="AX66" s="17">
        <v>0.63426039872015749</v>
      </c>
      <c r="AY66" s="17">
        <v>0.36573960127984251</v>
      </c>
      <c r="AZ66" s="120">
        <v>0</v>
      </c>
      <c r="BA66" s="120">
        <v>0</v>
      </c>
      <c r="BB66" s="120">
        <v>0</v>
      </c>
      <c r="BC66" s="17">
        <v>0</v>
      </c>
      <c r="BD66" s="17">
        <v>0</v>
      </c>
      <c r="BE66" s="120">
        <v>411</v>
      </c>
      <c r="BF66" s="120">
        <v>291</v>
      </c>
      <c r="BG66" s="120">
        <v>702</v>
      </c>
      <c r="BH66" s="17">
        <v>0.5854700854700855</v>
      </c>
      <c r="BI66" s="17">
        <v>0.41452991452991456</v>
      </c>
      <c r="BJ66" s="120">
        <v>0</v>
      </c>
      <c r="BK66" s="120">
        <v>0</v>
      </c>
      <c r="BL66" s="120">
        <v>0</v>
      </c>
      <c r="BM66" s="17">
        <v>0</v>
      </c>
      <c r="BN66" s="17">
        <v>0</v>
      </c>
      <c r="BO66" s="120">
        <v>265</v>
      </c>
      <c r="BP66" s="120">
        <v>25</v>
      </c>
      <c r="BQ66" s="120">
        <v>290</v>
      </c>
      <c r="BR66" s="17">
        <v>0.91379310344827591</v>
      </c>
      <c r="BS66" s="17">
        <v>8.6206896551724144E-2</v>
      </c>
      <c r="BT66" s="120">
        <v>5</v>
      </c>
      <c r="BU66" s="120">
        <v>0</v>
      </c>
      <c r="BV66" s="120">
        <v>5</v>
      </c>
      <c r="BW66" s="17">
        <v>1</v>
      </c>
      <c r="BX66" s="17">
        <v>0</v>
      </c>
      <c r="BY66" s="120">
        <v>0</v>
      </c>
      <c r="BZ66" s="120">
        <v>1</v>
      </c>
      <c r="CA66" s="120">
        <v>1</v>
      </c>
      <c r="CB66" s="17">
        <v>0</v>
      </c>
      <c r="CC66" s="17">
        <v>1</v>
      </c>
      <c r="CD66" s="120">
        <v>0</v>
      </c>
      <c r="CE66" s="120">
        <v>0</v>
      </c>
      <c r="CF66" s="120">
        <v>0</v>
      </c>
      <c r="CG66" s="17">
        <v>0</v>
      </c>
      <c r="CH66" s="17">
        <v>0</v>
      </c>
      <c r="CI66" s="120">
        <v>0</v>
      </c>
      <c r="CJ66" s="120">
        <v>0</v>
      </c>
      <c r="CK66" s="120">
        <v>0</v>
      </c>
      <c r="CL66" s="17">
        <v>0</v>
      </c>
      <c r="CM66" s="17">
        <v>0</v>
      </c>
      <c r="CN66" s="120">
        <v>0</v>
      </c>
      <c r="CO66" s="120">
        <v>0</v>
      </c>
      <c r="CP66" s="120">
        <v>0</v>
      </c>
      <c r="CQ66" s="17">
        <v>0</v>
      </c>
      <c r="CR66" s="17">
        <v>0</v>
      </c>
      <c r="CS66" s="120">
        <v>0</v>
      </c>
      <c r="CT66" s="120">
        <v>0</v>
      </c>
      <c r="CU66" s="120">
        <v>0</v>
      </c>
      <c r="CV66" s="17">
        <v>0</v>
      </c>
      <c r="CW66" s="17">
        <v>0</v>
      </c>
      <c r="CX66" s="120">
        <v>0</v>
      </c>
      <c r="CY66" s="120">
        <v>0</v>
      </c>
      <c r="CZ66" s="120">
        <v>0</v>
      </c>
      <c r="DA66" s="17">
        <v>0</v>
      </c>
      <c r="DB66" s="17">
        <v>0</v>
      </c>
    </row>
    <row r="67" spans="1:106">
      <c r="A67" s="33" t="s">
        <v>59</v>
      </c>
      <c r="B67" s="120">
        <v>7102</v>
      </c>
      <c r="C67" s="120">
        <v>3405</v>
      </c>
      <c r="D67" s="120">
        <v>10507</v>
      </c>
      <c r="E67" s="17">
        <v>0.6759303321595127</v>
      </c>
      <c r="F67" s="17">
        <v>0.3240696678404873</v>
      </c>
      <c r="G67" s="120">
        <v>30847</v>
      </c>
      <c r="H67" s="120">
        <v>22676</v>
      </c>
      <c r="I67" s="120">
        <v>53523</v>
      </c>
      <c r="J67" s="17">
        <v>0.57633167049679579</v>
      </c>
      <c r="K67" s="17">
        <v>0.42366832950320421</v>
      </c>
      <c r="L67" s="120">
        <v>1169</v>
      </c>
      <c r="M67" s="120">
        <v>9642</v>
      </c>
      <c r="N67" s="120">
        <v>10811</v>
      </c>
      <c r="O67" s="17">
        <v>0.108130607714365</v>
      </c>
      <c r="P67" s="17">
        <v>0.891869392285635</v>
      </c>
      <c r="Q67" s="120">
        <v>0</v>
      </c>
      <c r="R67" s="120">
        <v>0</v>
      </c>
      <c r="S67" s="120">
        <v>0</v>
      </c>
      <c r="T67" s="17">
        <v>0</v>
      </c>
      <c r="U67" s="17">
        <v>0</v>
      </c>
      <c r="V67" s="120">
        <v>151</v>
      </c>
      <c r="W67" s="120">
        <v>16</v>
      </c>
      <c r="X67" s="120">
        <v>167</v>
      </c>
      <c r="Y67" s="17">
        <v>0.90419161676646709</v>
      </c>
      <c r="Z67" s="17">
        <v>9.580838323353294E-2</v>
      </c>
      <c r="AA67" s="120">
        <v>129</v>
      </c>
      <c r="AB67" s="120">
        <v>41</v>
      </c>
      <c r="AC67" s="120">
        <v>170</v>
      </c>
      <c r="AD67" s="17">
        <v>0.75882352941176467</v>
      </c>
      <c r="AE67" s="17">
        <v>0.2411764705882353</v>
      </c>
      <c r="AF67" s="120">
        <v>1</v>
      </c>
      <c r="AG67" s="120">
        <v>0</v>
      </c>
      <c r="AH67" s="120">
        <v>1</v>
      </c>
      <c r="AI67" s="17">
        <v>1</v>
      </c>
      <c r="AJ67" s="17">
        <v>0</v>
      </c>
      <c r="AK67" s="120">
        <v>0</v>
      </c>
      <c r="AL67" s="120">
        <v>0</v>
      </c>
      <c r="AM67" s="120">
        <v>0</v>
      </c>
      <c r="AN67" s="17">
        <v>0</v>
      </c>
      <c r="AO67" s="17">
        <v>0</v>
      </c>
      <c r="AP67" s="120">
        <v>14</v>
      </c>
      <c r="AQ67" s="120">
        <v>6</v>
      </c>
      <c r="AR67" s="120">
        <v>20</v>
      </c>
      <c r="AS67" s="17">
        <v>0.7</v>
      </c>
      <c r="AT67" s="17">
        <v>0.3</v>
      </c>
      <c r="AU67" s="120">
        <v>47138</v>
      </c>
      <c r="AV67" s="120">
        <v>17227</v>
      </c>
      <c r="AW67" s="120">
        <v>64365</v>
      </c>
      <c r="AX67" s="17">
        <v>0.73235454051114734</v>
      </c>
      <c r="AY67" s="17">
        <v>0.26764545948885266</v>
      </c>
      <c r="AZ67" s="120">
        <v>0</v>
      </c>
      <c r="BA67" s="120">
        <v>0</v>
      </c>
      <c r="BB67" s="120">
        <v>0</v>
      </c>
      <c r="BC67" s="17">
        <v>0</v>
      </c>
      <c r="BD67" s="17">
        <v>0</v>
      </c>
      <c r="BE67" s="120">
        <v>9073</v>
      </c>
      <c r="BF67" s="120">
        <v>7423</v>
      </c>
      <c r="BG67" s="120">
        <v>16496</v>
      </c>
      <c r="BH67" s="17">
        <v>0.5500121241513094</v>
      </c>
      <c r="BI67" s="17">
        <v>0.4499878758486906</v>
      </c>
      <c r="BJ67" s="120">
        <v>0</v>
      </c>
      <c r="BK67" s="120">
        <v>0</v>
      </c>
      <c r="BL67" s="120">
        <v>0</v>
      </c>
      <c r="BM67" s="17">
        <v>0</v>
      </c>
      <c r="BN67" s="17">
        <v>0</v>
      </c>
      <c r="BO67" s="120">
        <v>7114</v>
      </c>
      <c r="BP67" s="120">
        <v>1928</v>
      </c>
      <c r="BQ67" s="120">
        <v>9042</v>
      </c>
      <c r="BR67" s="17">
        <v>0.78677283786772834</v>
      </c>
      <c r="BS67" s="17">
        <v>0.21322716213227161</v>
      </c>
      <c r="BT67" s="120">
        <v>79</v>
      </c>
      <c r="BU67" s="120">
        <v>3</v>
      </c>
      <c r="BV67" s="120">
        <v>82</v>
      </c>
      <c r="BW67" s="17">
        <v>0.96341463414634143</v>
      </c>
      <c r="BX67" s="17">
        <v>3.6585365853658534E-2</v>
      </c>
      <c r="BY67" s="120">
        <v>175</v>
      </c>
      <c r="BZ67" s="120">
        <v>43</v>
      </c>
      <c r="CA67" s="120">
        <v>218</v>
      </c>
      <c r="CB67" s="17">
        <v>0.80275229357798161</v>
      </c>
      <c r="CC67" s="17">
        <v>0.19724770642201836</v>
      </c>
      <c r="CD67" s="120">
        <v>3</v>
      </c>
      <c r="CE67" s="120">
        <v>0</v>
      </c>
      <c r="CF67" s="120">
        <f>CD67+CE67</f>
        <v>3</v>
      </c>
      <c r="CG67" s="17">
        <f>CD67/CF67</f>
        <v>1</v>
      </c>
      <c r="CH67" s="17">
        <f>CE67/CF67</f>
        <v>0</v>
      </c>
      <c r="CI67" s="120">
        <v>7</v>
      </c>
      <c r="CJ67" s="120">
        <v>1</v>
      </c>
      <c r="CK67" s="120">
        <v>8</v>
      </c>
      <c r="CL67" s="17">
        <v>0.875</v>
      </c>
      <c r="CM67" s="17">
        <v>0.125</v>
      </c>
      <c r="CN67" s="120">
        <v>18</v>
      </c>
      <c r="CO67" s="120">
        <v>46</v>
      </c>
      <c r="CP67" s="120">
        <v>64</v>
      </c>
      <c r="CQ67" s="17">
        <v>0.28125</v>
      </c>
      <c r="CR67" s="17">
        <v>0.71875</v>
      </c>
      <c r="CS67" s="120">
        <v>0</v>
      </c>
      <c r="CT67" s="120">
        <v>0</v>
      </c>
      <c r="CU67" s="120">
        <v>0</v>
      </c>
      <c r="CV67" s="17">
        <v>0</v>
      </c>
      <c r="CW67" s="17">
        <v>0</v>
      </c>
      <c r="CX67" s="120">
        <v>0</v>
      </c>
      <c r="CY67" s="120">
        <v>0</v>
      </c>
      <c r="CZ67" s="120">
        <v>0</v>
      </c>
      <c r="DA67" s="17">
        <v>0</v>
      </c>
      <c r="DB67" s="17">
        <v>0</v>
      </c>
    </row>
    <row r="68" spans="1:106">
      <c r="A68" s="33" t="s">
        <v>60</v>
      </c>
      <c r="B68" s="120">
        <v>1885</v>
      </c>
      <c r="C68" s="120">
        <v>927</v>
      </c>
      <c r="D68" s="120">
        <v>2812</v>
      </c>
      <c r="E68" s="17">
        <v>0.67034139402560455</v>
      </c>
      <c r="F68" s="17">
        <v>0.32965860597439545</v>
      </c>
      <c r="G68" s="120">
        <v>7563</v>
      </c>
      <c r="H68" s="120">
        <v>5429</v>
      </c>
      <c r="I68" s="120">
        <v>12992</v>
      </c>
      <c r="J68" s="17">
        <v>0.58212746305418717</v>
      </c>
      <c r="K68" s="17">
        <v>0.41787253694581283</v>
      </c>
      <c r="L68" s="120">
        <v>319</v>
      </c>
      <c r="M68" s="120">
        <v>3257</v>
      </c>
      <c r="N68" s="120">
        <v>3576</v>
      </c>
      <c r="O68" s="17">
        <v>8.9205816554809844E-2</v>
      </c>
      <c r="P68" s="17">
        <v>0.91079418344519014</v>
      </c>
      <c r="Q68" s="120">
        <v>0</v>
      </c>
      <c r="R68" s="120">
        <v>0</v>
      </c>
      <c r="S68" s="120">
        <v>0</v>
      </c>
      <c r="T68" s="17">
        <v>0</v>
      </c>
      <c r="U68" s="17">
        <v>0</v>
      </c>
      <c r="V68" s="120">
        <v>164</v>
      </c>
      <c r="W68" s="120">
        <v>8</v>
      </c>
      <c r="X68" s="120">
        <v>172</v>
      </c>
      <c r="Y68" s="17">
        <v>0.95348837209302328</v>
      </c>
      <c r="Z68" s="17">
        <v>4.6511627906976744E-2</v>
      </c>
      <c r="AA68" s="120">
        <v>12</v>
      </c>
      <c r="AB68" s="120">
        <v>11</v>
      </c>
      <c r="AC68" s="120">
        <v>23</v>
      </c>
      <c r="AD68" s="17">
        <v>0.52173913043478259</v>
      </c>
      <c r="AE68" s="17">
        <v>0.47826086956521741</v>
      </c>
      <c r="AF68" s="120">
        <v>0</v>
      </c>
      <c r="AG68" s="120">
        <v>0</v>
      </c>
      <c r="AH68" s="120">
        <v>0</v>
      </c>
      <c r="AI68" s="17">
        <v>0</v>
      </c>
      <c r="AJ68" s="17">
        <v>0</v>
      </c>
      <c r="AK68" s="120">
        <v>0</v>
      </c>
      <c r="AL68" s="120">
        <v>0</v>
      </c>
      <c r="AM68" s="120">
        <v>0</v>
      </c>
      <c r="AN68" s="17">
        <v>0</v>
      </c>
      <c r="AO68" s="17">
        <v>0</v>
      </c>
      <c r="AP68" s="120">
        <v>6</v>
      </c>
      <c r="AQ68" s="120">
        <v>5</v>
      </c>
      <c r="AR68" s="120">
        <v>11</v>
      </c>
      <c r="AS68" s="17">
        <v>0.54545454545454541</v>
      </c>
      <c r="AT68" s="17">
        <v>0.45454545454545453</v>
      </c>
      <c r="AU68" s="120">
        <v>12320</v>
      </c>
      <c r="AV68" s="120">
        <v>4690</v>
      </c>
      <c r="AW68" s="120">
        <v>17010</v>
      </c>
      <c r="AX68" s="17">
        <v>0.72427983539094654</v>
      </c>
      <c r="AY68" s="17">
        <v>0.27572016460905352</v>
      </c>
      <c r="AZ68" s="120">
        <v>0</v>
      </c>
      <c r="BA68" s="120">
        <v>0</v>
      </c>
      <c r="BB68" s="120">
        <v>0</v>
      </c>
      <c r="BC68" s="17">
        <v>0</v>
      </c>
      <c r="BD68" s="17">
        <v>0</v>
      </c>
      <c r="BE68" s="120">
        <v>2149</v>
      </c>
      <c r="BF68" s="120">
        <v>1484</v>
      </c>
      <c r="BG68" s="120">
        <v>3633</v>
      </c>
      <c r="BH68" s="17">
        <v>0.59152215799614638</v>
      </c>
      <c r="BI68" s="17">
        <v>0.40847784200385356</v>
      </c>
      <c r="BJ68" s="120">
        <v>0</v>
      </c>
      <c r="BK68" s="120">
        <v>0</v>
      </c>
      <c r="BL68" s="120">
        <v>0</v>
      </c>
      <c r="BM68" s="17">
        <v>0</v>
      </c>
      <c r="BN68" s="17">
        <v>0</v>
      </c>
      <c r="BO68" s="120">
        <v>1562</v>
      </c>
      <c r="BP68" s="120">
        <v>278</v>
      </c>
      <c r="BQ68" s="120">
        <v>1840</v>
      </c>
      <c r="BR68" s="17">
        <v>0.84891304347826091</v>
      </c>
      <c r="BS68" s="17">
        <v>0.15108695652173912</v>
      </c>
      <c r="BT68" s="120">
        <v>25</v>
      </c>
      <c r="BU68" s="120">
        <v>1</v>
      </c>
      <c r="BV68" s="120">
        <v>26</v>
      </c>
      <c r="BW68" s="17">
        <v>0.96153846153846156</v>
      </c>
      <c r="BX68" s="17">
        <v>3.8461538461538464E-2</v>
      </c>
      <c r="BY68" s="120">
        <v>8</v>
      </c>
      <c r="BZ68" s="120">
        <v>7</v>
      </c>
      <c r="CA68" s="120">
        <v>15</v>
      </c>
      <c r="CB68" s="17">
        <v>0.53333333333333333</v>
      </c>
      <c r="CC68" s="17">
        <v>0.46666666666666667</v>
      </c>
      <c r="CD68" s="120">
        <v>0</v>
      </c>
      <c r="CE68" s="120">
        <v>0</v>
      </c>
      <c r="CF68" s="120">
        <v>0</v>
      </c>
      <c r="CG68" s="17">
        <v>0</v>
      </c>
      <c r="CH68" s="17">
        <v>0</v>
      </c>
      <c r="CI68" s="120">
        <v>2</v>
      </c>
      <c r="CJ68" s="120">
        <v>2</v>
      </c>
      <c r="CK68" s="120">
        <v>4</v>
      </c>
      <c r="CL68" s="17">
        <v>0.5</v>
      </c>
      <c r="CM68" s="17">
        <v>0.5</v>
      </c>
      <c r="CN68" s="120">
        <v>5</v>
      </c>
      <c r="CO68" s="120">
        <v>60</v>
      </c>
      <c r="CP68" s="120">
        <v>65</v>
      </c>
      <c r="CQ68" s="17">
        <v>7.6923076923076927E-2</v>
      </c>
      <c r="CR68" s="17">
        <v>0.92307692307692313</v>
      </c>
      <c r="CS68" s="120">
        <v>0</v>
      </c>
      <c r="CT68" s="120">
        <v>0</v>
      </c>
      <c r="CU68" s="120">
        <v>0</v>
      </c>
      <c r="CV68" s="17">
        <v>0</v>
      </c>
      <c r="CW68" s="17">
        <v>0</v>
      </c>
      <c r="CX68" s="120">
        <v>0</v>
      </c>
      <c r="CY68" s="120">
        <v>0</v>
      </c>
      <c r="CZ68" s="120">
        <v>0</v>
      </c>
      <c r="DA68" s="17">
        <v>0</v>
      </c>
      <c r="DB68" s="17">
        <v>0</v>
      </c>
    </row>
    <row r="69" spans="1:106">
      <c r="A69" s="33" t="s">
        <v>61</v>
      </c>
      <c r="B69" s="120">
        <v>803</v>
      </c>
      <c r="C69" s="120">
        <v>315</v>
      </c>
      <c r="D69" s="120">
        <v>1118</v>
      </c>
      <c r="E69" s="17">
        <v>0.71824686940966009</v>
      </c>
      <c r="F69" s="17">
        <v>0.28175313059033991</v>
      </c>
      <c r="G69" s="120">
        <v>3680</v>
      </c>
      <c r="H69" s="120">
        <v>3450</v>
      </c>
      <c r="I69" s="120">
        <v>7130</v>
      </c>
      <c r="J69" s="17">
        <v>0.5161290322580645</v>
      </c>
      <c r="K69" s="17">
        <v>0.4838709677419355</v>
      </c>
      <c r="L69" s="120">
        <v>236</v>
      </c>
      <c r="M69" s="120">
        <v>3195</v>
      </c>
      <c r="N69" s="120">
        <v>3431</v>
      </c>
      <c r="O69" s="17">
        <v>6.8784610900612067E-2</v>
      </c>
      <c r="P69" s="17">
        <v>0.93121538909938795</v>
      </c>
      <c r="Q69" s="120">
        <v>0</v>
      </c>
      <c r="R69" s="120">
        <v>0</v>
      </c>
      <c r="S69" s="120">
        <v>0</v>
      </c>
      <c r="T69" s="17">
        <v>0</v>
      </c>
      <c r="U69" s="17">
        <v>0</v>
      </c>
      <c r="V69" s="120">
        <v>51</v>
      </c>
      <c r="W69" s="120">
        <v>1</v>
      </c>
      <c r="X69" s="120">
        <v>52</v>
      </c>
      <c r="Y69" s="17">
        <v>0.98076923076923073</v>
      </c>
      <c r="Z69" s="17">
        <v>1.9230769230769232E-2</v>
      </c>
      <c r="AA69" s="120">
        <v>6</v>
      </c>
      <c r="AB69" s="120">
        <v>5</v>
      </c>
      <c r="AC69" s="120">
        <v>11</v>
      </c>
      <c r="AD69" s="17">
        <v>0.54545454545454541</v>
      </c>
      <c r="AE69" s="17">
        <v>0.45454545454545453</v>
      </c>
      <c r="AF69" s="120">
        <v>0</v>
      </c>
      <c r="AG69" s="120">
        <v>0</v>
      </c>
      <c r="AH69" s="120">
        <v>0</v>
      </c>
      <c r="AI69" s="17">
        <v>0</v>
      </c>
      <c r="AJ69" s="17">
        <v>0</v>
      </c>
      <c r="AK69" s="120">
        <v>0</v>
      </c>
      <c r="AL69" s="120">
        <v>0</v>
      </c>
      <c r="AM69" s="120">
        <v>0</v>
      </c>
      <c r="AN69" s="17">
        <v>0</v>
      </c>
      <c r="AO69" s="17">
        <v>0</v>
      </c>
      <c r="AP69" s="120">
        <v>1</v>
      </c>
      <c r="AQ69" s="120">
        <v>0</v>
      </c>
      <c r="AR69" s="120">
        <v>1</v>
      </c>
      <c r="AS69" s="17">
        <v>1</v>
      </c>
      <c r="AT69" s="17">
        <v>0</v>
      </c>
      <c r="AU69" s="120">
        <v>4588</v>
      </c>
      <c r="AV69" s="120">
        <v>2881</v>
      </c>
      <c r="AW69" s="120">
        <v>7469</v>
      </c>
      <c r="AX69" s="17">
        <v>0.61427232561253176</v>
      </c>
      <c r="AY69" s="17">
        <v>0.38572767438746819</v>
      </c>
      <c r="AZ69" s="120">
        <v>0</v>
      </c>
      <c r="BA69" s="120">
        <v>0</v>
      </c>
      <c r="BB69" s="120">
        <v>0</v>
      </c>
      <c r="BC69" s="17">
        <v>0</v>
      </c>
      <c r="BD69" s="17">
        <v>0</v>
      </c>
      <c r="BE69" s="120">
        <v>967</v>
      </c>
      <c r="BF69" s="120">
        <v>858</v>
      </c>
      <c r="BG69" s="120">
        <v>1825</v>
      </c>
      <c r="BH69" s="17">
        <v>0.52986301369863009</v>
      </c>
      <c r="BI69" s="17">
        <v>0.47013698630136985</v>
      </c>
      <c r="BJ69" s="120">
        <v>0</v>
      </c>
      <c r="BK69" s="120">
        <v>0</v>
      </c>
      <c r="BL69" s="120">
        <v>0</v>
      </c>
      <c r="BM69" s="17">
        <v>0</v>
      </c>
      <c r="BN69" s="17">
        <v>0</v>
      </c>
      <c r="BO69" s="120">
        <v>613</v>
      </c>
      <c r="BP69" s="120">
        <v>100</v>
      </c>
      <c r="BQ69" s="120">
        <v>713</v>
      </c>
      <c r="BR69" s="17">
        <v>0.85974754558204769</v>
      </c>
      <c r="BS69" s="17">
        <v>0.14025245441795231</v>
      </c>
      <c r="BT69" s="120">
        <v>5</v>
      </c>
      <c r="BU69" s="120">
        <v>3</v>
      </c>
      <c r="BV69" s="120">
        <v>8</v>
      </c>
      <c r="BW69" s="17">
        <v>0.625</v>
      </c>
      <c r="BX69" s="17">
        <v>0.375</v>
      </c>
      <c r="BY69" s="120">
        <v>0</v>
      </c>
      <c r="BZ69" s="120">
        <v>0</v>
      </c>
      <c r="CA69" s="120">
        <v>0</v>
      </c>
      <c r="CB69" s="17">
        <v>0</v>
      </c>
      <c r="CC69" s="17">
        <v>0</v>
      </c>
      <c r="CD69" s="120">
        <v>0</v>
      </c>
      <c r="CE69" s="120">
        <v>0</v>
      </c>
      <c r="CF69" s="120">
        <v>0</v>
      </c>
      <c r="CG69" s="17">
        <v>0</v>
      </c>
      <c r="CH69" s="17">
        <v>0</v>
      </c>
      <c r="CI69" s="120">
        <v>0</v>
      </c>
      <c r="CJ69" s="120">
        <v>0</v>
      </c>
      <c r="CK69" s="120">
        <v>0</v>
      </c>
      <c r="CL69" s="17">
        <v>0</v>
      </c>
      <c r="CM69" s="17">
        <v>0</v>
      </c>
      <c r="CN69" s="120">
        <v>254</v>
      </c>
      <c r="CO69" s="120">
        <v>60</v>
      </c>
      <c r="CP69" s="120">
        <v>314</v>
      </c>
      <c r="CQ69" s="17">
        <v>0.80891719745222934</v>
      </c>
      <c r="CR69" s="17">
        <v>0.19108280254777071</v>
      </c>
      <c r="CS69" s="120">
        <v>0</v>
      </c>
      <c r="CT69" s="120">
        <v>0</v>
      </c>
      <c r="CU69" s="120">
        <v>0</v>
      </c>
      <c r="CV69" s="17">
        <v>0</v>
      </c>
      <c r="CW69" s="17">
        <v>0</v>
      </c>
      <c r="CX69" s="120">
        <v>0</v>
      </c>
      <c r="CY69" s="120">
        <v>0</v>
      </c>
      <c r="CZ69" s="120">
        <v>0</v>
      </c>
      <c r="DA69" s="17">
        <v>0</v>
      </c>
      <c r="DB69" s="17">
        <v>0</v>
      </c>
    </row>
  </sheetData>
  <sheetProtection algorithmName="SHA-512" hashValue="qDYtiLYnzjaV32kmDeSrW6z9MMCF7IS+EZsNpvC2VvxfHjYL4JorMRQ5QfHsw6CN9hc393WwqX9iwz38donfaw==" saltValue="RULwyTOiXpXULVB3ENQ24Q==" spinCount="100000" sheet="1" objects="1" scenarios="1" sort="0" autoFilter="0" pivotTables="0"/>
  <mergeCells count="1">
    <mergeCell ref="A8:F8"/>
  </mergeCells>
  <pageMargins left="0.7" right="0.7" top="0.75" bottom="0.75" header="0.3" footer="0.3"/>
  <pageSetup orientation="portrait" horizontalDpi="1200" verticalDpi="1200" r:id="rId1"/>
  <drawing r:id="rId2"/>
  <tableParts count="1">
    <tablePart r:id="rId3"/>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BN174"/>
  <sheetViews>
    <sheetView topLeftCell="A148" zoomScaleNormal="100" workbookViewId="0">
      <selection activeCell="B93" sqref="B93"/>
    </sheetView>
  </sheetViews>
  <sheetFormatPr defaultRowHeight="15"/>
  <cols>
    <col min="1" max="1" width="17.42578125" customWidth="1"/>
    <col min="2" max="2" width="16.28515625" customWidth="1"/>
    <col min="3" max="3" width="14.7109375" customWidth="1"/>
    <col min="4" max="4" width="8.7109375" customWidth="1"/>
    <col min="5"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7.42578125"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2016</v>
      </c>
      <c r="F8" t="str">
        <f>IF(F9=0,""," - "&amp;F9)</f>
        <v/>
      </c>
    </row>
    <row r="9" spans="1:66">
      <c r="A9" t="str">
        <f>A8&amp;F8</f>
        <v>Program Reach Index, Annual Estimate Counties, 2016</v>
      </c>
      <c r="F9">
        <f>MAX(C13:I13)</f>
        <v>0</v>
      </c>
    </row>
    <row r="10" spans="1:66">
      <c r="A10" s="32" t="s">
        <v>203</v>
      </c>
      <c r="B10" s="106" t="s">
        <v>229</v>
      </c>
      <c r="S10" s="32" t="s">
        <v>203</v>
      </c>
      <c r="T10" s="106" t="s">
        <v>229</v>
      </c>
    </row>
    <row r="12" spans="1:66">
      <c r="A12" s="32" t="s">
        <v>213</v>
      </c>
      <c r="B12" s="32" t="s">
        <v>88</v>
      </c>
      <c r="I12" s="13"/>
      <c r="J12" s="13"/>
      <c r="K12" s="13"/>
      <c r="S12" s="32" t="s">
        <v>213</v>
      </c>
      <c r="T12" s="32" t="s">
        <v>88</v>
      </c>
    </row>
    <row r="13" spans="1:66">
      <c r="A13" s="32" t="s">
        <v>87</v>
      </c>
      <c r="B13" s="106">
        <v>2016</v>
      </c>
      <c r="I13" s="13"/>
      <c r="J13" s="13">
        <f t="shared" ref="J13:J44" si="0">LEN(A14)</f>
        <v>7</v>
      </c>
      <c r="K13" s="13" t="str">
        <f t="shared" ref="K13:K44" si="1">RIGHT(A14,J13-3)</f>
        <v>Lake</v>
      </c>
      <c r="L13" s="39">
        <f t="shared" ref="L13:L44" si="2">B14</f>
        <v>1</v>
      </c>
      <c r="S13" s="32" t="s">
        <v>87</v>
      </c>
      <c r="T13" s="106">
        <v>2016</v>
      </c>
      <c r="AA13" s="13"/>
      <c r="AB13" s="13"/>
      <c r="AC13" s="13"/>
    </row>
    <row r="14" spans="1:66">
      <c r="A14" s="33" t="s">
        <v>141</v>
      </c>
      <c r="B14" s="39">
        <v>1</v>
      </c>
      <c r="I14" s="13"/>
      <c r="J14" s="13">
        <f t="shared" si="0"/>
        <v>9</v>
      </c>
      <c r="K14" s="13" t="str">
        <f t="shared" si="1"/>
        <v>Tulare</v>
      </c>
      <c r="L14" s="39">
        <f t="shared" si="2"/>
        <v>1</v>
      </c>
      <c r="S14" s="33" t="s">
        <v>141</v>
      </c>
      <c r="T14" s="39">
        <v>1</v>
      </c>
      <c r="AA14" s="13"/>
      <c r="AB14" s="13">
        <f>LEN(S14)</f>
        <v>7</v>
      </c>
      <c r="AC14" s="13" t="str">
        <f>RIGHT(S14,AB14-3)</f>
        <v>Lake</v>
      </c>
      <c r="AD14" s="39">
        <f>T14</f>
        <v>1</v>
      </c>
      <c r="BM14" s="39"/>
      <c r="BN14" s="39"/>
    </row>
    <row r="15" spans="1:66">
      <c r="A15" s="33" t="s">
        <v>178</v>
      </c>
      <c r="B15" s="39">
        <v>1</v>
      </c>
      <c r="I15" s="13"/>
      <c r="J15" s="13">
        <f t="shared" si="0"/>
        <v>12</v>
      </c>
      <c r="K15" s="13" t="str">
        <f t="shared" si="1"/>
        <v>Del Norte</v>
      </c>
      <c r="L15" s="39">
        <f t="shared" si="2"/>
        <v>0.96925774654620334</v>
      </c>
      <c r="S15" s="33" t="s">
        <v>178</v>
      </c>
      <c r="T15" s="39">
        <v>1</v>
      </c>
      <c r="AA15" s="13"/>
      <c r="AB15" s="13">
        <f t="shared" ref="AB15:AB72" si="3">LEN(S15)</f>
        <v>9</v>
      </c>
      <c r="AC15" s="13" t="str">
        <f t="shared" ref="AC15:AC71" si="4">RIGHT(S15,AB15-3)</f>
        <v>Tulare</v>
      </c>
      <c r="AD15" s="39">
        <f t="shared" ref="AD15:AD71" si="5">T15</f>
        <v>1</v>
      </c>
      <c r="AE15" s="14"/>
      <c r="BM15" s="39"/>
      <c r="BN15" s="39"/>
    </row>
    <row r="16" spans="1:66">
      <c r="A16" s="33" t="s">
        <v>191</v>
      </c>
      <c r="B16" s="39">
        <v>0.96925774654620334</v>
      </c>
      <c r="I16" s="13"/>
      <c r="J16" s="13">
        <f t="shared" si="0"/>
        <v>17</v>
      </c>
      <c r="K16" s="13" t="str">
        <f t="shared" si="1"/>
        <v>San Bernardino</v>
      </c>
      <c r="L16" s="39">
        <f t="shared" si="2"/>
        <v>0.96771262445091288</v>
      </c>
      <c r="S16" s="33" t="s">
        <v>191</v>
      </c>
      <c r="T16" s="39">
        <v>0.96925774654620334</v>
      </c>
      <c r="AA16" s="13"/>
      <c r="AB16" s="13">
        <f t="shared" si="3"/>
        <v>12</v>
      </c>
      <c r="AC16" s="13" t="str">
        <f t="shared" si="4"/>
        <v>Del Norte</v>
      </c>
      <c r="AD16" s="39">
        <f t="shared" si="5"/>
        <v>0.96925774654620334</v>
      </c>
      <c r="AE16" s="14"/>
      <c r="BM16" s="39"/>
      <c r="BN16" s="39"/>
    </row>
    <row r="17" spans="1:66">
      <c r="A17" s="33" t="s">
        <v>160</v>
      </c>
      <c r="B17" s="39">
        <v>0.96771262445091288</v>
      </c>
      <c r="I17" s="13"/>
      <c r="J17" s="13">
        <f t="shared" si="0"/>
        <v>9</v>
      </c>
      <c r="K17" s="13" t="str">
        <f t="shared" si="1"/>
        <v>Merced</v>
      </c>
      <c r="L17" s="39">
        <f t="shared" si="2"/>
        <v>0.94550895982478</v>
      </c>
      <c r="S17" s="33" t="s">
        <v>160</v>
      </c>
      <c r="T17" s="39">
        <v>0.96771262445091288</v>
      </c>
      <c r="AA17" s="13"/>
      <c r="AB17" s="13">
        <f t="shared" si="3"/>
        <v>17</v>
      </c>
      <c r="AC17" s="13" t="str">
        <f t="shared" si="4"/>
        <v>San Bernardino</v>
      </c>
      <c r="AD17" s="39">
        <f t="shared" si="5"/>
        <v>0.96771262445091288</v>
      </c>
      <c r="AE17" s="14"/>
      <c r="BM17" s="39"/>
      <c r="BN17" s="39"/>
    </row>
    <row r="18" spans="1:66">
      <c r="A18" s="33" t="s">
        <v>148</v>
      </c>
      <c r="B18" s="39">
        <v>0.94550895982478</v>
      </c>
      <c r="I18" s="13"/>
      <c r="J18" s="13">
        <f t="shared" si="0"/>
        <v>13</v>
      </c>
      <c r="K18" s="13" t="str">
        <f t="shared" si="1"/>
        <v>Stanislaus</v>
      </c>
      <c r="L18" s="39">
        <f t="shared" si="2"/>
        <v>0.93873632600524026</v>
      </c>
      <c r="S18" s="33" t="s">
        <v>148</v>
      </c>
      <c r="T18" s="39">
        <v>0.94550895982478</v>
      </c>
      <c r="AA18" s="13"/>
      <c r="AB18" s="13">
        <f t="shared" si="3"/>
        <v>9</v>
      </c>
      <c r="AC18" s="13" t="str">
        <f t="shared" si="4"/>
        <v>Merced</v>
      </c>
      <c r="AD18" s="39">
        <f t="shared" si="5"/>
        <v>0.94550895982478</v>
      </c>
      <c r="AE18" s="14"/>
      <c r="BM18" s="39"/>
      <c r="BN18" s="39"/>
    </row>
    <row r="19" spans="1:66">
      <c r="A19" s="33" t="s">
        <v>174</v>
      </c>
      <c r="B19" s="39">
        <v>0.93873632600524026</v>
      </c>
      <c r="G19" s="39"/>
      <c r="H19" s="39"/>
      <c r="I19" s="39"/>
      <c r="J19" s="13">
        <f t="shared" si="0"/>
        <v>14</v>
      </c>
      <c r="K19" s="13" t="str">
        <f t="shared" si="1"/>
        <v>San Joaquin</v>
      </c>
      <c r="L19" s="39">
        <f t="shared" si="2"/>
        <v>0.92456847273552689</v>
      </c>
      <c r="M19" s="39"/>
      <c r="N19" s="39"/>
      <c r="S19" s="33" t="s">
        <v>174</v>
      </c>
      <c r="T19" s="39">
        <v>0.93873632600524026</v>
      </c>
      <c r="Z19" s="39"/>
      <c r="AA19" s="39"/>
      <c r="AB19" s="13">
        <f t="shared" si="3"/>
        <v>13</v>
      </c>
      <c r="AC19" s="13" t="str">
        <f t="shared" si="4"/>
        <v>Stanislaus</v>
      </c>
      <c r="AD19" s="39">
        <f t="shared" si="5"/>
        <v>0.93873632600524026</v>
      </c>
      <c r="AE19" s="14"/>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row>
    <row r="20" spans="1:66">
      <c r="A20" s="33" t="s">
        <v>163</v>
      </c>
      <c r="B20" s="39">
        <v>0.92456847273552689</v>
      </c>
      <c r="G20" s="39"/>
      <c r="H20" s="39"/>
      <c r="I20" s="39"/>
      <c r="J20" s="13">
        <f t="shared" si="0"/>
        <v>7</v>
      </c>
      <c r="K20" s="13" t="str">
        <f t="shared" si="1"/>
        <v>Inyo</v>
      </c>
      <c r="L20" s="39">
        <f t="shared" si="2"/>
        <v>0.91778084566239737</v>
      </c>
      <c r="M20" s="39"/>
      <c r="N20" s="39"/>
      <c r="S20" s="33" t="s">
        <v>163</v>
      </c>
      <c r="T20" s="39">
        <v>0.92456847273552689</v>
      </c>
      <c r="Z20" s="39"/>
      <c r="AA20" s="39"/>
      <c r="AB20" s="13">
        <f t="shared" si="3"/>
        <v>14</v>
      </c>
      <c r="AC20" s="13" t="str">
        <f t="shared" si="4"/>
        <v>San Joaquin</v>
      </c>
      <c r="AD20" s="39">
        <f t="shared" si="5"/>
        <v>0.92456847273552689</v>
      </c>
      <c r="AE20" s="14"/>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row>
    <row r="21" spans="1:66">
      <c r="A21" s="33" t="s">
        <v>138</v>
      </c>
      <c r="B21" s="39">
        <v>0.91778084566239737</v>
      </c>
      <c r="G21" s="39"/>
      <c r="H21" s="39"/>
      <c r="I21" s="39"/>
      <c r="J21" s="13">
        <f t="shared" si="0"/>
        <v>7</v>
      </c>
      <c r="K21" s="13" t="str">
        <f t="shared" si="1"/>
        <v>Yuba</v>
      </c>
      <c r="L21" s="39">
        <f t="shared" si="2"/>
        <v>0.91662120275921444</v>
      </c>
      <c r="M21" s="39"/>
      <c r="N21" s="39"/>
      <c r="S21" s="33" t="s">
        <v>138</v>
      </c>
      <c r="T21" s="39">
        <v>0.91778084566239737</v>
      </c>
      <c r="Z21" s="39"/>
      <c r="AA21" s="39"/>
      <c r="AB21" s="13">
        <f t="shared" si="3"/>
        <v>7</v>
      </c>
      <c r="AC21" s="13" t="str">
        <f t="shared" si="4"/>
        <v>Inyo</v>
      </c>
      <c r="AD21" s="39">
        <f t="shared" si="5"/>
        <v>0.91778084566239737</v>
      </c>
      <c r="AE21" s="14"/>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row>
    <row r="22" spans="1:66">
      <c r="A22" s="33" t="s">
        <v>182</v>
      </c>
      <c r="B22" s="39">
        <v>0.91662120275921444</v>
      </c>
      <c r="I22" s="13"/>
      <c r="J22" s="13">
        <f t="shared" si="0"/>
        <v>9</v>
      </c>
      <c r="K22" s="13" t="str">
        <f t="shared" si="1"/>
        <v>Madera</v>
      </c>
      <c r="L22" s="39">
        <f t="shared" si="2"/>
        <v>0.9157791440453561</v>
      </c>
      <c r="S22" s="33" t="s">
        <v>182</v>
      </c>
      <c r="T22" s="39">
        <v>0.91662120275921444</v>
      </c>
      <c r="AA22" s="13"/>
      <c r="AB22" s="13">
        <f t="shared" si="3"/>
        <v>7</v>
      </c>
      <c r="AC22" s="13" t="str">
        <f t="shared" si="4"/>
        <v>Yuba</v>
      </c>
      <c r="AD22" s="39">
        <f t="shared" si="5"/>
        <v>0.91662120275921444</v>
      </c>
      <c r="AE22" s="14"/>
    </row>
    <row r="23" spans="1:66">
      <c r="A23" s="33" t="s">
        <v>144</v>
      </c>
      <c r="B23" s="39">
        <v>0.9157791440453561</v>
      </c>
      <c r="I23" s="13"/>
      <c r="J23" s="13">
        <f t="shared" si="0"/>
        <v>11</v>
      </c>
      <c r="K23" s="13" t="str">
        <f t="shared" si="1"/>
        <v>Imperial</v>
      </c>
      <c r="L23" s="39">
        <f t="shared" si="2"/>
        <v>0.90328918286264526</v>
      </c>
      <c r="S23" s="33" t="s">
        <v>144</v>
      </c>
      <c r="T23" s="39">
        <v>0.9157791440453561</v>
      </c>
      <c r="AA23" s="13"/>
      <c r="AB23" s="13">
        <f t="shared" si="3"/>
        <v>9</v>
      </c>
      <c r="AC23" s="13" t="str">
        <f t="shared" si="4"/>
        <v>Madera</v>
      </c>
      <c r="AD23" s="39">
        <f t="shared" si="5"/>
        <v>0.9157791440453561</v>
      </c>
      <c r="AE23" s="14"/>
    </row>
    <row r="24" spans="1:66">
      <c r="A24" s="33" t="s">
        <v>137</v>
      </c>
      <c r="B24" s="39">
        <v>0.90328918286264526</v>
      </c>
      <c r="I24" s="13"/>
      <c r="J24" s="13">
        <f t="shared" si="0"/>
        <v>8</v>
      </c>
      <c r="K24" s="13" t="str">
        <f t="shared" si="1"/>
        <v>Kings</v>
      </c>
      <c r="L24" s="39">
        <f t="shared" si="2"/>
        <v>0.89796637507993093</v>
      </c>
      <c r="S24" s="33" t="s">
        <v>137</v>
      </c>
      <c r="T24" s="39">
        <v>0.90328918286264526</v>
      </c>
      <c r="AA24" s="13"/>
      <c r="AB24" s="13">
        <f t="shared" si="3"/>
        <v>11</v>
      </c>
      <c r="AC24" s="13" t="str">
        <f t="shared" si="4"/>
        <v>Imperial</v>
      </c>
      <c r="AD24" s="39">
        <f t="shared" si="5"/>
        <v>0.90328918286264526</v>
      </c>
      <c r="AE24" s="14"/>
    </row>
    <row r="25" spans="1:66">
      <c r="A25" s="33" t="s">
        <v>140</v>
      </c>
      <c r="B25" s="39">
        <v>0.89796637507993093</v>
      </c>
      <c r="I25" s="13"/>
      <c r="J25" s="13">
        <f t="shared" si="0"/>
        <v>9</v>
      </c>
      <c r="K25" s="13" t="str">
        <f t="shared" si="1"/>
        <v>Fresno</v>
      </c>
      <c r="L25" s="39">
        <f t="shared" si="2"/>
        <v>0.8683802236473338</v>
      </c>
      <c r="S25" s="33" t="s">
        <v>140</v>
      </c>
      <c r="T25" s="39">
        <v>0.89796637507993093</v>
      </c>
      <c r="AA25" s="13"/>
      <c r="AB25" s="13">
        <f t="shared" si="3"/>
        <v>8</v>
      </c>
      <c r="AC25" s="13" t="str">
        <f t="shared" si="4"/>
        <v>Kings</v>
      </c>
      <c r="AD25" s="39">
        <f t="shared" si="5"/>
        <v>0.89796637507993093</v>
      </c>
      <c r="AE25" s="14"/>
    </row>
    <row r="26" spans="1:66">
      <c r="A26" s="33" t="s">
        <v>134</v>
      </c>
      <c r="B26" s="39">
        <v>0.8683802236473338</v>
      </c>
      <c r="I26" s="13"/>
      <c r="J26" s="13">
        <f t="shared" si="0"/>
        <v>11</v>
      </c>
      <c r="K26" s="13" t="str">
        <f t="shared" si="1"/>
        <v>Monterey</v>
      </c>
      <c r="L26" s="39">
        <f t="shared" si="2"/>
        <v>0.82975128392623521</v>
      </c>
      <c r="S26" s="33" t="s">
        <v>134</v>
      </c>
      <c r="T26" s="39">
        <v>0.8683802236473338</v>
      </c>
      <c r="AA26" s="13"/>
      <c r="AB26" s="13">
        <f t="shared" si="3"/>
        <v>9</v>
      </c>
      <c r="AC26" s="13" t="str">
        <f t="shared" si="4"/>
        <v>Fresno</v>
      </c>
      <c r="AD26" s="39">
        <f t="shared" si="5"/>
        <v>0.8683802236473338</v>
      </c>
      <c r="AE26" s="14"/>
    </row>
    <row r="27" spans="1:66">
      <c r="A27" s="33" t="s">
        <v>151</v>
      </c>
      <c r="B27" s="39">
        <v>0.82975128392623521</v>
      </c>
      <c r="I27" s="13"/>
      <c r="J27" s="13">
        <f t="shared" si="0"/>
        <v>9</v>
      </c>
      <c r="K27" s="13" t="str">
        <f t="shared" si="1"/>
        <v>Lassen</v>
      </c>
      <c r="L27" s="39">
        <f t="shared" si="2"/>
        <v>0.82849757067377616</v>
      </c>
      <c r="S27" s="33" t="s">
        <v>151</v>
      </c>
      <c r="T27" s="39">
        <v>0.82975128392623521</v>
      </c>
      <c r="AA27" s="13"/>
      <c r="AB27" s="13">
        <f t="shared" si="3"/>
        <v>11</v>
      </c>
      <c r="AC27" s="13" t="str">
        <f t="shared" si="4"/>
        <v>Monterey</v>
      </c>
      <c r="AD27" s="39">
        <f t="shared" si="5"/>
        <v>0.82975128392623521</v>
      </c>
      <c r="AE27" s="14"/>
    </row>
    <row r="28" spans="1:66">
      <c r="A28" s="33" t="s">
        <v>142</v>
      </c>
      <c r="B28" s="39">
        <v>0.82849757067377616</v>
      </c>
      <c r="I28" s="13"/>
      <c r="J28" s="13">
        <f t="shared" si="0"/>
        <v>10</v>
      </c>
      <c r="K28" s="13" t="str">
        <f t="shared" si="1"/>
        <v>Ventura</v>
      </c>
      <c r="L28" s="39">
        <f t="shared" si="2"/>
        <v>0.82697025162201965</v>
      </c>
      <c r="S28" s="33" t="s">
        <v>142</v>
      </c>
      <c r="T28" s="39">
        <v>0.82849757067377616</v>
      </c>
      <c r="AA28" s="13"/>
      <c r="AB28" s="13">
        <f t="shared" si="3"/>
        <v>9</v>
      </c>
      <c r="AC28" s="13" t="str">
        <f t="shared" si="4"/>
        <v>Lassen</v>
      </c>
      <c r="AD28" s="39">
        <f t="shared" si="5"/>
        <v>0.82849757067377616</v>
      </c>
      <c r="AE28" s="14"/>
    </row>
    <row r="29" spans="1:66">
      <c r="A29" s="33" t="s">
        <v>180</v>
      </c>
      <c r="B29" s="39">
        <v>0.82697025162201965</v>
      </c>
      <c r="I29" s="13"/>
      <c r="J29" s="13">
        <f t="shared" si="0"/>
        <v>13</v>
      </c>
      <c r="K29" s="13" t="str">
        <f t="shared" si="1"/>
        <v>Sacramento</v>
      </c>
      <c r="L29" s="39">
        <f t="shared" si="2"/>
        <v>0.7909337840355769</v>
      </c>
      <c r="S29" s="33" t="s">
        <v>180</v>
      </c>
      <c r="T29" s="39">
        <v>0.82697025162201965</v>
      </c>
      <c r="AA29" s="13"/>
      <c r="AB29" s="13">
        <f t="shared" si="3"/>
        <v>10</v>
      </c>
      <c r="AC29" s="13" t="str">
        <f t="shared" si="4"/>
        <v>Ventura</v>
      </c>
      <c r="AD29" s="39">
        <f t="shared" si="5"/>
        <v>0.82697025162201965</v>
      </c>
      <c r="AE29" s="14"/>
    </row>
    <row r="30" spans="1:66">
      <c r="A30" s="33" t="s">
        <v>158</v>
      </c>
      <c r="B30" s="39">
        <v>0.7909337840355769</v>
      </c>
      <c r="I30" s="13"/>
      <c r="J30" s="13">
        <f t="shared" si="0"/>
        <v>12</v>
      </c>
      <c r="K30" s="13" t="str">
        <f t="shared" si="1"/>
        <v>Calaveras</v>
      </c>
      <c r="L30" s="39">
        <f t="shared" si="2"/>
        <v>0.7873203616433192</v>
      </c>
      <c r="S30" s="33" t="s">
        <v>158</v>
      </c>
      <c r="T30" s="39">
        <v>0.7909337840355769</v>
      </c>
      <c r="AA30" s="13"/>
      <c r="AB30" s="13">
        <f t="shared" si="3"/>
        <v>13</v>
      </c>
      <c r="AC30" s="13" t="str">
        <f t="shared" si="4"/>
        <v>Sacramento</v>
      </c>
      <c r="AD30" s="39">
        <f t="shared" si="5"/>
        <v>0.7909337840355769</v>
      </c>
      <c r="AE30" s="14"/>
    </row>
    <row r="31" spans="1:66">
      <c r="A31" s="33" t="s">
        <v>188</v>
      </c>
      <c r="B31" s="39">
        <v>0.7873203616433192</v>
      </c>
      <c r="I31" s="13"/>
      <c r="J31" s="13">
        <f t="shared" si="0"/>
        <v>7</v>
      </c>
      <c r="K31" s="13" t="str">
        <f t="shared" si="1"/>
        <v>Kern</v>
      </c>
      <c r="L31" s="39">
        <f t="shared" si="2"/>
        <v>0.76153199853884534</v>
      </c>
      <c r="S31" s="33" t="s">
        <v>188</v>
      </c>
      <c r="T31" s="39">
        <v>0.7873203616433192</v>
      </c>
      <c r="AA31" s="13"/>
      <c r="AB31" s="13">
        <f t="shared" si="3"/>
        <v>12</v>
      </c>
      <c r="AC31" s="13" t="str">
        <f t="shared" si="4"/>
        <v>Calaveras</v>
      </c>
      <c r="AD31" s="39">
        <f t="shared" si="5"/>
        <v>0.7873203616433192</v>
      </c>
      <c r="AE31" s="14"/>
    </row>
    <row r="32" spans="1:66">
      <c r="A32" s="33" t="s">
        <v>139</v>
      </c>
      <c r="B32" s="39">
        <v>0.76153199853884534</v>
      </c>
      <c r="I32" s="13"/>
      <c r="J32" s="13">
        <f t="shared" si="0"/>
        <v>9</v>
      </c>
      <c r="K32" s="13" t="str">
        <f t="shared" si="1"/>
        <v>Amador</v>
      </c>
      <c r="L32" s="39">
        <f t="shared" si="2"/>
        <v>0.74956223475570083</v>
      </c>
      <c r="S32" s="33" t="s">
        <v>139</v>
      </c>
      <c r="T32" s="39">
        <v>0.76153199853884534</v>
      </c>
      <c r="AA32" s="13"/>
      <c r="AB32" s="13">
        <f t="shared" si="3"/>
        <v>7</v>
      </c>
      <c r="AC32" s="13" t="str">
        <f t="shared" si="4"/>
        <v>Kern</v>
      </c>
      <c r="AD32" s="39">
        <f t="shared" si="5"/>
        <v>0.76153199853884534</v>
      </c>
      <c r="AE32" s="14"/>
    </row>
    <row r="33" spans="1:31">
      <c r="A33" s="33" t="s">
        <v>186</v>
      </c>
      <c r="B33" s="39">
        <v>0.74956223475570083</v>
      </c>
      <c r="I33" s="13"/>
      <c r="J33" s="13">
        <f t="shared" si="0"/>
        <v>9</v>
      </c>
      <c r="K33" s="13" t="str">
        <f t="shared" si="1"/>
        <v>Plumas</v>
      </c>
      <c r="L33" s="39">
        <f t="shared" si="2"/>
        <v>0.74369432666367929</v>
      </c>
      <c r="S33" s="33" t="s">
        <v>186</v>
      </c>
      <c r="T33" s="39">
        <v>0.74956223475570083</v>
      </c>
      <c r="AA33" s="13"/>
      <c r="AB33" s="13">
        <f t="shared" si="3"/>
        <v>9</v>
      </c>
      <c r="AC33" s="13" t="str">
        <f t="shared" si="4"/>
        <v>Amador</v>
      </c>
      <c r="AD33" s="39">
        <f t="shared" si="5"/>
        <v>0.74956223475570083</v>
      </c>
      <c r="AE33" s="14"/>
    </row>
    <row r="34" spans="1:31">
      <c r="A34" s="33" t="s">
        <v>156</v>
      </c>
      <c r="B34" s="39">
        <v>0.74369432666367929</v>
      </c>
      <c r="I34" s="13"/>
      <c r="J34" s="13">
        <f t="shared" si="0"/>
        <v>13</v>
      </c>
      <c r="K34" s="13" t="str">
        <f t="shared" si="1"/>
        <v>San Benito</v>
      </c>
      <c r="L34" s="39">
        <f t="shared" si="2"/>
        <v>0.72577428023409074</v>
      </c>
      <c r="S34" s="33" t="s">
        <v>156</v>
      </c>
      <c r="T34" s="39">
        <v>0.74369432666367929</v>
      </c>
      <c r="AA34" s="13"/>
      <c r="AB34" s="13">
        <f t="shared" si="3"/>
        <v>9</v>
      </c>
      <c r="AC34" s="13" t="str">
        <f t="shared" si="4"/>
        <v>Plumas</v>
      </c>
      <c r="AD34" s="39">
        <f t="shared" si="5"/>
        <v>0.74369432666367929</v>
      </c>
      <c r="AE34" s="14"/>
    </row>
    <row r="35" spans="1:31">
      <c r="A35" s="33" t="s">
        <v>159</v>
      </c>
      <c r="B35" s="39">
        <v>0.72577428023409074</v>
      </c>
      <c r="I35" s="13"/>
      <c r="J35" s="13">
        <f t="shared" si="0"/>
        <v>9</v>
      </c>
      <c r="K35" s="13" t="str">
        <f t="shared" si="1"/>
        <v>Solano</v>
      </c>
      <c r="L35" s="39">
        <f t="shared" si="2"/>
        <v>0.72421335724038804</v>
      </c>
      <c r="S35" s="33" t="s">
        <v>159</v>
      </c>
      <c r="T35" s="39">
        <v>0.72577428023409074</v>
      </c>
      <c r="AA35" s="13"/>
      <c r="AB35" s="13">
        <f t="shared" si="3"/>
        <v>13</v>
      </c>
      <c r="AC35" s="13" t="str">
        <f t="shared" si="4"/>
        <v>San Benito</v>
      </c>
      <c r="AD35" s="39">
        <f t="shared" si="5"/>
        <v>0.72577428023409074</v>
      </c>
      <c r="AE35" s="14"/>
    </row>
    <row r="36" spans="1:31">
      <c r="A36" s="33" t="s">
        <v>172</v>
      </c>
      <c r="B36" s="39">
        <v>0.72421335724038804</v>
      </c>
      <c r="I36" s="13"/>
      <c r="J36" s="13">
        <f t="shared" si="0"/>
        <v>12</v>
      </c>
      <c r="K36" s="13" t="str">
        <f t="shared" si="1"/>
        <v>Statewide</v>
      </c>
      <c r="L36" s="39">
        <f t="shared" si="2"/>
        <v>0.71799999999999997</v>
      </c>
      <c r="S36" s="33" t="s">
        <v>172</v>
      </c>
      <c r="T36" s="39">
        <v>0.72421335724038804</v>
      </c>
      <c r="AA36" s="13"/>
      <c r="AB36" s="13">
        <f t="shared" si="3"/>
        <v>9</v>
      </c>
      <c r="AC36" s="13" t="str">
        <f t="shared" si="4"/>
        <v>Solano</v>
      </c>
      <c r="AD36" s="39">
        <f t="shared" si="5"/>
        <v>0.72421335724038804</v>
      </c>
      <c r="AE36" s="14"/>
    </row>
    <row r="37" spans="1:31">
      <c r="A37" s="33" t="s">
        <v>183</v>
      </c>
      <c r="B37" s="39">
        <v>0.71799999999999997</v>
      </c>
      <c r="I37" s="13"/>
      <c r="J37" s="13">
        <f t="shared" si="0"/>
        <v>9</v>
      </c>
      <c r="K37" s="13" t="str">
        <f t="shared" si="1"/>
        <v>Orange</v>
      </c>
      <c r="L37" s="39">
        <f t="shared" si="2"/>
        <v>0.70869085351684036</v>
      </c>
      <c r="S37" s="33" t="s">
        <v>183</v>
      </c>
      <c r="T37" s="39">
        <v>0.71799999999999997</v>
      </c>
      <c r="AA37" s="13"/>
      <c r="AB37" s="13">
        <f t="shared" si="3"/>
        <v>12</v>
      </c>
      <c r="AC37" s="13" t="str">
        <f t="shared" si="4"/>
        <v>Statewide</v>
      </c>
      <c r="AD37" s="39">
        <f t="shared" si="5"/>
        <v>0.71799999999999997</v>
      </c>
      <c r="AE37" s="14"/>
    </row>
    <row r="38" spans="1:31">
      <c r="A38" s="33" t="s">
        <v>154</v>
      </c>
      <c r="B38" s="39">
        <v>0.70869085351684036</v>
      </c>
      <c r="I38" s="13"/>
      <c r="J38" s="13">
        <f t="shared" si="0"/>
        <v>9</v>
      </c>
      <c r="K38" s="13" t="str">
        <f t="shared" si="1"/>
        <v>Shasta</v>
      </c>
      <c r="L38" s="39">
        <f t="shared" si="2"/>
        <v>0.69832459683599102</v>
      </c>
      <c r="S38" s="33" t="s">
        <v>154</v>
      </c>
      <c r="T38" s="39">
        <v>0.70869085351684036</v>
      </c>
      <c r="AA38" s="13"/>
      <c r="AB38" s="13">
        <f t="shared" si="3"/>
        <v>9</v>
      </c>
      <c r="AC38" s="13" t="str">
        <f t="shared" si="4"/>
        <v>Orange</v>
      </c>
      <c r="AD38" s="39">
        <f t="shared" si="5"/>
        <v>0.70869085351684036</v>
      </c>
      <c r="AE38" s="14"/>
    </row>
    <row r="39" spans="1:31">
      <c r="A39" s="33" t="s">
        <v>169</v>
      </c>
      <c r="B39" s="39">
        <v>0.69832459683599102</v>
      </c>
      <c r="I39" s="13"/>
      <c r="J39" s="13">
        <f t="shared" si="0"/>
        <v>13</v>
      </c>
      <c r="K39" s="13" t="str">
        <f t="shared" si="1"/>
        <v>Santa Cruz</v>
      </c>
      <c r="L39" s="39">
        <f t="shared" si="2"/>
        <v>0.69593777607189411</v>
      </c>
      <c r="S39" s="33" t="s">
        <v>169</v>
      </c>
      <c r="T39" s="39">
        <v>0.69832459683599102</v>
      </c>
      <c r="AA39" s="13"/>
      <c r="AB39" s="13">
        <f t="shared" si="3"/>
        <v>9</v>
      </c>
      <c r="AC39" s="13" t="str">
        <f t="shared" si="4"/>
        <v>Shasta</v>
      </c>
      <c r="AD39" s="39">
        <f t="shared" si="5"/>
        <v>0.69832459683599102</v>
      </c>
      <c r="AE39" s="14"/>
    </row>
    <row r="40" spans="1:31" s="13" customFormat="1">
      <c r="A40" s="33" t="s">
        <v>168</v>
      </c>
      <c r="B40" s="39">
        <v>0.69593777607189411</v>
      </c>
      <c r="C40"/>
      <c r="D40"/>
      <c r="E40"/>
      <c r="F40"/>
      <c r="J40" s="13">
        <f t="shared" si="0"/>
        <v>9</v>
      </c>
      <c r="K40" s="13" t="str">
        <f t="shared" si="1"/>
        <v>Sutter</v>
      </c>
      <c r="L40" s="39">
        <f t="shared" si="2"/>
        <v>0.69078647912342162</v>
      </c>
      <c r="O40"/>
      <c r="P40"/>
      <c r="Q40"/>
      <c r="R40"/>
      <c r="S40" s="33" t="s">
        <v>168</v>
      </c>
      <c r="T40" s="39">
        <v>0.69593777607189411</v>
      </c>
      <c r="U40"/>
      <c r="V40"/>
      <c r="W40"/>
      <c r="X40"/>
      <c r="Y40"/>
      <c r="AB40" s="13">
        <f t="shared" si="3"/>
        <v>13</v>
      </c>
      <c r="AC40" s="13" t="str">
        <f t="shared" si="4"/>
        <v>Santa Cruz</v>
      </c>
      <c r="AD40" s="39">
        <f t="shared" si="5"/>
        <v>0.69593777607189411</v>
      </c>
      <c r="AE40" s="14"/>
    </row>
    <row r="41" spans="1:31" s="13" customFormat="1">
      <c r="A41" s="33" t="s">
        <v>175</v>
      </c>
      <c r="B41" s="39">
        <v>0.69078647912342162</v>
      </c>
      <c r="C41"/>
      <c r="D41"/>
      <c r="E41"/>
      <c r="F41"/>
      <c r="J41" s="13">
        <f t="shared" si="0"/>
        <v>12</v>
      </c>
      <c r="K41" s="13" t="str">
        <f t="shared" si="1"/>
        <v>Riverside</v>
      </c>
      <c r="L41" s="39">
        <f t="shared" si="2"/>
        <v>0.68214430948554894</v>
      </c>
      <c r="O41"/>
      <c r="P41"/>
      <c r="Q41"/>
      <c r="R41"/>
      <c r="S41" s="33" t="s">
        <v>175</v>
      </c>
      <c r="T41" s="39">
        <v>0.69078647912342162</v>
      </c>
      <c r="U41"/>
      <c r="V41"/>
      <c r="W41"/>
      <c r="X41"/>
      <c r="Y41"/>
      <c r="AB41" s="13">
        <f t="shared" si="3"/>
        <v>9</v>
      </c>
      <c r="AC41" s="13" t="str">
        <f t="shared" si="4"/>
        <v>Sutter</v>
      </c>
      <c r="AD41" s="39">
        <f t="shared" si="5"/>
        <v>0.69078647912342162</v>
      </c>
      <c r="AE41" s="14"/>
    </row>
    <row r="42" spans="1:31" s="13" customFormat="1">
      <c r="A42" s="33" t="s">
        <v>157</v>
      </c>
      <c r="B42" s="39">
        <v>0.68214430948554894</v>
      </c>
      <c r="C42"/>
      <c r="D42"/>
      <c r="E42"/>
      <c r="F42"/>
      <c r="J42" s="13">
        <f t="shared" si="0"/>
        <v>8</v>
      </c>
      <c r="K42" s="13" t="str">
        <f t="shared" si="1"/>
        <v>Modoc</v>
      </c>
      <c r="L42" s="39">
        <f t="shared" si="2"/>
        <v>0.67317691312255723</v>
      </c>
      <c r="O42"/>
      <c r="P42"/>
      <c r="Q42"/>
      <c r="R42"/>
      <c r="S42" s="33" t="s">
        <v>157</v>
      </c>
      <c r="T42" s="39">
        <v>0.68214430948554894</v>
      </c>
      <c r="U42"/>
      <c r="V42"/>
      <c r="W42"/>
      <c r="X42"/>
      <c r="Y42"/>
      <c r="AB42" s="13">
        <f t="shared" si="3"/>
        <v>12</v>
      </c>
      <c r="AC42" s="13" t="str">
        <f t="shared" si="4"/>
        <v>Riverside</v>
      </c>
      <c r="AD42" s="39">
        <f t="shared" si="5"/>
        <v>0.68214430948554894</v>
      </c>
      <c r="AE42" s="14"/>
    </row>
    <row r="43" spans="1:31" s="13" customFormat="1">
      <c r="A43" s="33" t="s">
        <v>149</v>
      </c>
      <c r="B43" s="39">
        <v>0.67317691312255723</v>
      </c>
      <c r="C43"/>
      <c r="D43"/>
      <c r="E43"/>
      <c r="F43"/>
      <c r="J43" s="13">
        <f t="shared" si="0"/>
        <v>7</v>
      </c>
      <c r="K43" s="13" t="str">
        <f t="shared" si="1"/>
        <v>Mono</v>
      </c>
      <c r="L43" s="39">
        <f t="shared" si="2"/>
        <v>0.67136044350635937</v>
      </c>
      <c r="O43"/>
      <c r="P43"/>
      <c r="Q43"/>
      <c r="R43"/>
      <c r="S43" s="33" t="s">
        <v>149</v>
      </c>
      <c r="T43" s="39">
        <v>0.67317691312255723</v>
      </c>
      <c r="U43"/>
      <c r="V43"/>
      <c r="W43"/>
      <c r="X43"/>
      <c r="Y43"/>
      <c r="AB43" s="13">
        <f t="shared" si="3"/>
        <v>8</v>
      </c>
      <c r="AC43" s="13" t="str">
        <f t="shared" si="4"/>
        <v>Modoc</v>
      </c>
      <c r="AD43" s="39">
        <f t="shared" si="5"/>
        <v>0.67317691312255723</v>
      </c>
      <c r="AE43" s="14"/>
    </row>
    <row r="44" spans="1:31" s="13" customFormat="1">
      <c r="A44" s="33" t="s">
        <v>150</v>
      </c>
      <c r="B44" s="39">
        <v>0.67136044350635937</v>
      </c>
      <c r="C44"/>
      <c r="D44"/>
      <c r="E44"/>
      <c r="F44"/>
      <c r="J44" s="13">
        <f t="shared" si="0"/>
        <v>9</v>
      </c>
      <c r="K44" s="13" t="str">
        <f t="shared" si="1"/>
        <v>Tehama</v>
      </c>
      <c r="L44" s="39">
        <f t="shared" si="2"/>
        <v>0.66257521702406119</v>
      </c>
      <c r="O44"/>
      <c r="P44"/>
      <c r="Q44"/>
      <c r="R44"/>
      <c r="S44" s="33" t="s">
        <v>150</v>
      </c>
      <c r="T44" s="39">
        <v>0.67136044350635937</v>
      </c>
      <c r="U44"/>
      <c r="V44"/>
      <c r="W44"/>
      <c r="X44"/>
      <c r="Y44"/>
      <c r="AB44" s="13">
        <f t="shared" si="3"/>
        <v>7</v>
      </c>
      <c r="AC44" s="13" t="str">
        <f t="shared" si="4"/>
        <v>Mono</v>
      </c>
      <c r="AD44" s="39">
        <f t="shared" si="5"/>
        <v>0.67136044350635937</v>
      </c>
      <c r="AE44" s="14"/>
    </row>
    <row r="45" spans="1:31" s="13" customFormat="1">
      <c r="A45" s="33" t="s">
        <v>176</v>
      </c>
      <c r="B45" s="39">
        <v>0.66257521702406119</v>
      </c>
      <c r="C45"/>
      <c r="D45"/>
      <c r="E45"/>
      <c r="F45"/>
      <c r="J45" s="13">
        <f t="shared" ref="J45:J71" si="6">LEN(A46)</f>
        <v>9</v>
      </c>
      <c r="K45" s="13" t="str">
        <f t="shared" ref="K45:K71" si="7">RIGHT(A46,J45-3)</f>
        <v>Alpine</v>
      </c>
      <c r="L45" s="39">
        <f t="shared" ref="L45:L71" si="8">B46</f>
        <v>0.66202868286556282</v>
      </c>
      <c r="O45"/>
      <c r="P45"/>
      <c r="Q45"/>
      <c r="R45"/>
      <c r="S45" s="33" t="s">
        <v>176</v>
      </c>
      <c r="T45" s="39">
        <v>0.66257521702406119</v>
      </c>
      <c r="U45"/>
      <c r="V45"/>
      <c r="W45"/>
      <c r="X45"/>
      <c r="Y45"/>
      <c r="AB45" s="13">
        <f t="shared" si="3"/>
        <v>9</v>
      </c>
      <c r="AC45" s="13" t="str">
        <f t="shared" si="4"/>
        <v>Tehama</v>
      </c>
      <c r="AD45" s="39">
        <f t="shared" si="5"/>
        <v>0.66257521702406119</v>
      </c>
      <c r="AE45" s="14"/>
    </row>
    <row r="46" spans="1:31" s="13" customFormat="1">
      <c r="A46" s="33" t="s">
        <v>185</v>
      </c>
      <c r="B46" s="39">
        <v>0.66202868286556282</v>
      </c>
      <c r="C46"/>
      <c r="D46"/>
      <c r="E46"/>
      <c r="F46"/>
      <c r="J46" s="13">
        <f t="shared" si="6"/>
        <v>10</v>
      </c>
      <c r="K46" s="13" t="str">
        <f t="shared" si="7"/>
        <v>Alameda</v>
      </c>
      <c r="L46" s="39">
        <f t="shared" si="8"/>
        <v>0.65972914021499374</v>
      </c>
      <c r="O46"/>
      <c r="P46"/>
      <c r="Q46"/>
      <c r="R46"/>
      <c r="S46" s="33" t="s">
        <v>185</v>
      </c>
      <c r="T46" s="39">
        <v>0.66202868286556282</v>
      </c>
      <c r="U46"/>
      <c r="V46"/>
      <c r="W46"/>
      <c r="X46"/>
      <c r="Y46"/>
      <c r="AB46" s="13">
        <f t="shared" si="3"/>
        <v>9</v>
      </c>
      <c r="AC46" s="13" t="str">
        <f t="shared" si="4"/>
        <v>Alpine</v>
      </c>
      <c r="AD46" s="39">
        <f t="shared" si="5"/>
        <v>0.66202868286556282</v>
      </c>
      <c r="AE46" s="14"/>
    </row>
    <row r="47" spans="1:31" s="13" customFormat="1">
      <c r="A47" s="33" t="s">
        <v>184</v>
      </c>
      <c r="B47" s="39">
        <v>0.65972914021499374</v>
      </c>
      <c r="C47"/>
      <c r="D47"/>
      <c r="E47"/>
      <c r="F47"/>
      <c r="J47" s="13">
        <f t="shared" si="6"/>
        <v>12</v>
      </c>
      <c r="K47" s="13" t="str">
        <f t="shared" si="7"/>
        <v>El Dorado</v>
      </c>
      <c r="L47" s="39">
        <f t="shared" si="8"/>
        <v>0.65780542448289747</v>
      </c>
      <c r="O47"/>
      <c r="P47"/>
      <c r="Q47"/>
      <c r="R47"/>
      <c r="S47" s="33" t="s">
        <v>184</v>
      </c>
      <c r="T47" s="39">
        <v>0.65972914021499374</v>
      </c>
      <c r="U47"/>
      <c r="V47"/>
      <c r="W47"/>
      <c r="X47"/>
      <c r="Y47"/>
      <c r="AB47" s="13">
        <f t="shared" si="3"/>
        <v>10</v>
      </c>
      <c r="AC47" s="13" t="str">
        <f t="shared" si="4"/>
        <v>Alameda</v>
      </c>
      <c r="AD47" s="39">
        <f t="shared" si="5"/>
        <v>0.65972914021499374</v>
      </c>
      <c r="AE47" s="14"/>
    </row>
    <row r="48" spans="1:31" s="13" customFormat="1">
      <c r="A48" s="33" t="s">
        <v>192</v>
      </c>
      <c r="B48" s="39">
        <v>0.65780542448289747</v>
      </c>
      <c r="C48"/>
      <c r="D48"/>
      <c r="E48"/>
      <c r="F48"/>
      <c r="J48" s="13">
        <f t="shared" si="6"/>
        <v>16</v>
      </c>
      <c r="K48" s="13" t="str">
        <f t="shared" si="7"/>
        <v>San Francisco</v>
      </c>
      <c r="L48" s="39">
        <f t="shared" si="8"/>
        <v>0.65602762967099149</v>
      </c>
      <c r="O48"/>
      <c r="P48"/>
      <c r="Q48"/>
      <c r="R48"/>
      <c r="S48" s="33" t="s">
        <v>192</v>
      </c>
      <c r="T48" s="39">
        <v>0.65780542448289747</v>
      </c>
      <c r="U48"/>
      <c r="V48"/>
      <c r="W48"/>
      <c r="X48"/>
      <c r="Y48"/>
      <c r="AB48" s="13">
        <f t="shared" si="3"/>
        <v>12</v>
      </c>
      <c r="AC48" s="13" t="str">
        <f t="shared" si="4"/>
        <v>El Dorado</v>
      </c>
      <c r="AD48" s="39">
        <f t="shared" si="5"/>
        <v>0.65780542448289747</v>
      </c>
      <c r="AE48" s="14"/>
    </row>
    <row r="49" spans="1:31" s="13" customFormat="1">
      <c r="A49" s="33" t="s">
        <v>162</v>
      </c>
      <c r="B49" s="39">
        <v>0.65602762967099149</v>
      </c>
      <c r="C49"/>
      <c r="D49"/>
      <c r="E49"/>
      <c r="F49"/>
      <c r="J49" s="13">
        <f t="shared" si="6"/>
        <v>9</v>
      </c>
      <c r="K49" s="13" t="str">
        <f t="shared" si="7"/>
        <v>Sonoma</v>
      </c>
      <c r="L49" s="39">
        <f t="shared" si="8"/>
        <v>0.65466029685810867</v>
      </c>
      <c r="O49"/>
      <c r="P49"/>
      <c r="Q49"/>
      <c r="R49"/>
      <c r="S49" s="33" t="s">
        <v>162</v>
      </c>
      <c r="T49" s="39">
        <v>0.65602762967099149</v>
      </c>
      <c r="U49"/>
      <c r="V49"/>
      <c r="W49"/>
      <c r="X49"/>
      <c r="Y49"/>
      <c r="AB49" s="13">
        <f t="shared" si="3"/>
        <v>16</v>
      </c>
      <c r="AC49" s="13" t="str">
        <f t="shared" si="4"/>
        <v>San Francisco</v>
      </c>
      <c r="AD49" s="39">
        <f t="shared" si="5"/>
        <v>0.65602762967099149</v>
      </c>
      <c r="AE49" s="14"/>
    </row>
    <row r="50" spans="1:31" s="13" customFormat="1">
      <c r="A50" s="33" t="s">
        <v>173</v>
      </c>
      <c r="B50" s="39">
        <v>0.65466029685810867</v>
      </c>
      <c r="C50"/>
      <c r="D50"/>
      <c r="E50"/>
      <c r="F50"/>
      <c r="J50" s="13">
        <f t="shared" si="6"/>
        <v>12</v>
      </c>
      <c r="K50" s="13" t="str">
        <f t="shared" si="7"/>
        <v>Mendocino</v>
      </c>
      <c r="L50" s="39">
        <f t="shared" si="8"/>
        <v>0.64924075286613914</v>
      </c>
      <c r="O50"/>
      <c r="P50"/>
      <c r="Q50"/>
      <c r="R50"/>
      <c r="S50" s="33" t="s">
        <v>173</v>
      </c>
      <c r="T50" s="39">
        <v>0.65466029685810867</v>
      </c>
      <c r="U50"/>
      <c r="V50"/>
      <c r="W50"/>
      <c r="X50"/>
      <c r="Y50"/>
      <c r="AB50" s="13">
        <f t="shared" si="3"/>
        <v>9</v>
      </c>
      <c r="AC50" s="13" t="str">
        <f t="shared" si="4"/>
        <v>Sonoma</v>
      </c>
      <c r="AD50" s="39">
        <f t="shared" si="5"/>
        <v>0.65466029685810867</v>
      </c>
      <c r="AE50" s="14"/>
    </row>
    <row r="51" spans="1:31" s="13" customFormat="1">
      <c r="A51" s="33" t="s">
        <v>147</v>
      </c>
      <c r="B51" s="39">
        <v>0.64924075286613914</v>
      </c>
      <c r="C51"/>
      <c r="D51"/>
      <c r="E51"/>
      <c r="F51"/>
      <c r="J51" s="13">
        <f t="shared" si="6"/>
        <v>14</v>
      </c>
      <c r="K51" s="13" t="str">
        <f t="shared" si="7"/>
        <v>Los Angeles</v>
      </c>
      <c r="L51" s="39">
        <f t="shared" si="8"/>
        <v>0.64907713761538643</v>
      </c>
      <c r="O51"/>
      <c r="P51"/>
      <c r="Q51"/>
      <c r="R51"/>
      <c r="S51" s="33" t="s">
        <v>147</v>
      </c>
      <c r="T51" s="39">
        <v>0.64924075286613914</v>
      </c>
      <c r="U51"/>
      <c r="V51"/>
      <c r="W51"/>
      <c r="X51"/>
      <c r="Y51"/>
      <c r="AB51" s="13">
        <f t="shared" si="3"/>
        <v>12</v>
      </c>
      <c r="AC51" s="13" t="str">
        <f t="shared" si="4"/>
        <v>Mendocino</v>
      </c>
      <c r="AD51" s="39">
        <f t="shared" si="5"/>
        <v>0.64924075286613914</v>
      </c>
      <c r="AE51" s="14"/>
    </row>
    <row r="52" spans="1:31" s="13" customFormat="1">
      <c r="A52" s="33" t="s">
        <v>143</v>
      </c>
      <c r="B52" s="39">
        <v>0.64907713761538643</v>
      </c>
      <c r="C52"/>
      <c r="D52"/>
      <c r="E52"/>
      <c r="F52"/>
      <c r="J52" s="13">
        <f t="shared" si="6"/>
        <v>11</v>
      </c>
      <c r="K52" s="13" t="str">
        <f t="shared" si="7"/>
        <v>Siskiyou</v>
      </c>
      <c r="L52" s="39">
        <f t="shared" si="8"/>
        <v>0.6374779888999258</v>
      </c>
      <c r="O52"/>
      <c r="P52"/>
      <c r="Q52"/>
      <c r="R52"/>
      <c r="S52" s="33" t="s">
        <v>143</v>
      </c>
      <c r="T52" s="39">
        <v>0.64907713761538643</v>
      </c>
      <c r="U52"/>
      <c r="V52"/>
      <c r="W52"/>
      <c r="X52"/>
      <c r="Y52"/>
      <c r="AB52" s="13">
        <f t="shared" si="3"/>
        <v>14</v>
      </c>
      <c r="AC52" s="13" t="str">
        <f t="shared" si="4"/>
        <v>Los Angeles</v>
      </c>
      <c r="AD52" s="39">
        <f t="shared" si="5"/>
        <v>0.64907713761538643</v>
      </c>
      <c r="AE52" s="14"/>
    </row>
    <row r="53" spans="1:31" s="13" customFormat="1">
      <c r="A53" s="33" t="s">
        <v>171</v>
      </c>
      <c r="B53" s="39">
        <v>0.6374779888999258</v>
      </c>
      <c r="C53"/>
      <c r="D53"/>
      <c r="E53"/>
      <c r="F53"/>
      <c r="J53" s="13">
        <f t="shared" si="6"/>
        <v>11</v>
      </c>
      <c r="K53" s="13" t="str">
        <f t="shared" si="7"/>
        <v>Humboldt</v>
      </c>
      <c r="L53" s="39">
        <f t="shared" si="8"/>
        <v>0.63535420192838332</v>
      </c>
      <c r="O53"/>
      <c r="P53"/>
      <c r="Q53"/>
      <c r="R53"/>
      <c r="S53" s="33" t="s">
        <v>171</v>
      </c>
      <c r="T53" s="39">
        <v>0.6374779888999258</v>
      </c>
      <c r="U53"/>
      <c r="V53"/>
      <c r="W53"/>
      <c r="X53"/>
      <c r="Y53"/>
      <c r="AB53" s="13">
        <f t="shared" si="3"/>
        <v>11</v>
      </c>
      <c r="AC53" s="13" t="str">
        <f t="shared" si="4"/>
        <v>Siskiyou</v>
      </c>
      <c r="AD53" s="39">
        <f t="shared" si="5"/>
        <v>0.6374779888999258</v>
      </c>
      <c r="AE53" s="14"/>
    </row>
    <row r="54" spans="1:31" s="13" customFormat="1">
      <c r="A54" s="33" t="s">
        <v>136</v>
      </c>
      <c r="B54" s="39">
        <v>0.63535420192838332</v>
      </c>
      <c r="C54"/>
      <c r="D54"/>
      <c r="E54"/>
      <c r="F54"/>
      <c r="J54" s="13">
        <f t="shared" si="6"/>
        <v>11</v>
      </c>
      <c r="K54" s="13" t="str">
        <f t="shared" si="7"/>
        <v>Mariposa</v>
      </c>
      <c r="L54" s="39">
        <f t="shared" si="8"/>
        <v>0.63395687671125978</v>
      </c>
      <c r="O54"/>
      <c r="P54"/>
      <c r="Q54"/>
      <c r="R54"/>
      <c r="S54" s="33" t="s">
        <v>136</v>
      </c>
      <c r="T54" s="39">
        <v>0.63535420192838332</v>
      </c>
      <c r="U54"/>
      <c r="V54"/>
      <c r="W54"/>
      <c r="X54"/>
      <c r="Y54"/>
      <c r="AB54" s="13">
        <f t="shared" si="3"/>
        <v>11</v>
      </c>
      <c r="AC54" s="13" t="str">
        <f t="shared" si="4"/>
        <v>Humboldt</v>
      </c>
      <c r="AD54" s="39">
        <f t="shared" si="5"/>
        <v>0.63535420192838332</v>
      </c>
      <c r="AE54" s="14"/>
    </row>
    <row r="55" spans="1:31" s="13" customFormat="1">
      <c r="A55" s="33" t="s">
        <v>146</v>
      </c>
      <c r="B55" s="39">
        <v>0.63395687671125978</v>
      </c>
      <c r="C55"/>
      <c r="D55"/>
      <c r="E55"/>
      <c r="F55"/>
      <c r="J55" s="13">
        <f t="shared" si="6"/>
        <v>8</v>
      </c>
      <c r="K55" s="13" t="str">
        <f t="shared" si="7"/>
        <v>Butte</v>
      </c>
      <c r="L55" s="39">
        <f t="shared" si="8"/>
        <v>0.6327823483995374</v>
      </c>
      <c r="O55"/>
      <c r="P55"/>
      <c r="Q55"/>
      <c r="R55"/>
      <c r="S55" s="33" t="s">
        <v>146</v>
      </c>
      <c r="T55" s="39">
        <v>0.63395687671125978</v>
      </c>
      <c r="U55"/>
      <c r="V55"/>
      <c r="W55"/>
      <c r="X55"/>
      <c r="Y55"/>
      <c r="AB55" s="13">
        <f t="shared" si="3"/>
        <v>11</v>
      </c>
      <c r="AC55" s="13" t="str">
        <f t="shared" si="4"/>
        <v>Mariposa</v>
      </c>
      <c r="AD55" s="39">
        <f t="shared" si="5"/>
        <v>0.63395687671125978</v>
      </c>
      <c r="AE55" s="14"/>
    </row>
    <row r="56" spans="1:31" s="13" customFormat="1">
      <c r="A56" s="33" t="s">
        <v>187</v>
      </c>
      <c r="B56" s="39">
        <v>0.6327823483995374</v>
      </c>
      <c r="C56"/>
      <c r="D56"/>
      <c r="E56"/>
      <c r="F56"/>
      <c r="J56" s="13">
        <f t="shared" si="6"/>
        <v>9</v>
      </c>
      <c r="K56" s="13" t="str">
        <f t="shared" si="7"/>
        <v>Sierra</v>
      </c>
      <c r="L56" s="39">
        <f t="shared" si="8"/>
        <v>0.63037509363759825</v>
      </c>
      <c r="O56"/>
      <c r="P56"/>
      <c r="Q56"/>
      <c r="R56"/>
      <c r="S56" s="33" t="s">
        <v>187</v>
      </c>
      <c r="T56" s="39">
        <v>0.6327823483995374</v>
      </c>
      <c r="U56"/>
      <c r="V56"/>
      <c r="W56"/>
      <c r="X56"/>
      <c r="Y56"/>
      <c r="AB56" s="13">
        <f t="shared" si="3"/>
        <v>8</v>
      </c>
      <c r="AC56" s="13" t="str">
        <f t="shared" si="4"/>
        <v>Butte</v>
      </c>
      <c r="AD56" s="39">
        <f t="shared" si="5"/>
        <v>0.6327823483995374</v>
      </c>
      <c r="AE56" s="14"/>
    </row>
    <row r="57" spans="1:31" s="13" customFormat="1">
      <c r="A57" s="33" t="s">
        <v>170</v>
      </c>
      <c r="B57" s="39">
        <v>0.63037509363759825</v>
      </c>
      <c r="C57"/>
      <c r="D57"/>
      <c r="E57"/>
      <c r="F57"/>
      <c r="J57" s="13">
        <f t="shared" si="6"/>
        <v>8</v>
      </c>
      <c r="K57" s="13" t="str">
        <f t="shared" si="7"/>
        <v>Glenn</v>
      </c>
      <c r="L57" s="39">
        <f t="shared" si="8"/>
        <v>0.62930299485295238</v>
      </c>
      <c r="O57"/>
      <c r="P57"/>
      <c r="Q57"/>
      <c r="R57"/>
      <c r="S57" s="33" t="s">
        <v>170</v>
      </c>
      <c r="T57" s="39">
        <v>0.63037509363759825</v>
      </c>
      <c r="U57"/>
      <c r="V57"/>
      <c r="W57"/>
      <c r="X57"/>
      <c r="Y57"/>
      <c r="AB57" s="13">
        <f t="shared" si="3"/>
        <v>9</v>
      </c>
      <c r="AC57" s="13" t="str">
        <f t="shared" si="4"/>
        <v>Sierra</v>
      </c>
      <c r="AD57" s="39">
        <f t="shared" si="5"/>
        <v>0.63037509363759825</v>
      </c>
      <c r="AE57" s="14"/>
    </row>
    <row r="58" spans="1:31" s="13" customFormat="1">
      <c r="A58" s="33" t="s">
        <v>135</v>
      </c>
      <c r="B58" s="39">
        <v>0.62930299485295238</v>
      </c>
      <c r="C58"/>
      <c r="D58"/>
      <c r="E58"/>
      <c r="F58"/>
      <c r="J58" s="13">
        <f t="shared" si="6"/>
        <v>15</v>
      </c>
      <c r="K58" s="13" t="str">
        <f t="shared" si="7"/>
        <v>Contra Costa</v>
      </c>
      <c r="L58" s="39">
        <f t="shared" si="8"/>
        <v>0.62908731910841476</v>
      </c>
      <c r="O58"/>
      <c r="P58"/>
      <c r="Q58"/>
      <c r="R58"/>
      <c r="S58" s="33" t="s">
        <v>135</v>
      </c>
      <c r="T58" s="39">
        <v>0.62930299485295238</v>
      </c>
      <c r="U58"/>
      <c r="V58"/>
      <c r="W58"/>
      <c r="X58"/>
      <c r="Y58"/>
      <c r="AB58" s="13">
        <f t="shared" si="3"/>
        <v>8</v>
      </c>
      <c r="AC58" s="13" t="str">
        <f t="shared" si="4"/>
        <v>Glenn</v>
      </c>
      <c r="AD58" s="39">
        <f t="shared" si="5"/>
        <v>0.62930299485295238</v>
      </c>
      <c r="AE58" s="14"/>
    </row>
    <row r="59" spans="1:31" s="13" customFormat="1">
      <c r="A59" s="33" t="s">
        <v>190</v>
      </c>
      <c r="B59" s="39">
        <v>0.62908731910841476</v>
      </c>
      <c r="C59"/>
      <c r="D59"/>
      <c r="E59"/>
      <c r="F59"/>
      <c r="J59" s="13">
        <f t="shared" si="6"/>
        <v>11</v>
      </c>
      <c r="K59" s="13" t="str">
        <f t="shared" si="7"/>
        <v>Tuolumne</v>
      </c>
      <c r="L59" s="39">
        <f t="shared" si="8"/>
        <v>0.61382734172807729</v>
      </c>
      <c r="O59"/>
      <c r="P59"/>
      <c r="Q59"/>
      <c r="R59"/>
      <c r="S59" s="33" t="s">
        <v>190</v>
      </c>
      <c r="T59" s="39">
        <v>0.62908731910841476</v>
      </c>
      <c r="U59"/>
      <c r="V59"/>
      <c r="W59"/>
      <c r="X59"/>
      <c r="Y59"/>
      <c r="AB59" s="13">
        <f t="shared" si="3"/>
        <v>15</v>
      </c>
      <c r="AC59" s="13" t="str">
        <f t="shared" si="4"/>
        <v>Contra Costa</v>
      </c>
      <c r="AD59" s="39">
        <f t="shared" si="5"/>
        <v>0.62908731910841476</v>
      </c>
      <c r="AE59" s="14"/>
    </row>
    <row r="60" spans="1:31" s="13" customFormat="1">
      <c r="A60" s="33" t="s">
        <v>179</v>
      </c>
      <c r="B60" s="39">
        <v>0.61382734172807729</v>
      </c>
      <c r="C60"/>
      <c r="D60"/>
      <c r="E60"/>
      <c r="F60"/>
      <c r="J60" s="13">
        <f t="shared" si="6"/>
        <v>12</v>
      </c>
      <c r="K60" s="13" t="str">
        <f t="shared" si="7"/>
        <v>San Diego</v>
      </c>
      <c r="L60" s="39">
        <f t="shared" si="8"/>
        <v>0.61108753941230021</v>
      </c>
      <c r="O60"/>
      <c r="P60"/>
      <c r="Q60"/>
      <c r="R60"/>
      <c r="S60" s="33" t="s">
        <v>179</v>
      </c>
      <c r="T60" s="39">
        <v>0.61382734172807729</v>
      </c>
      <c r="U60"/>
      <c r="V60"/>
      <c r="W60"/>
      <c r="X60"/>
      <c r="Y60"/>
      <c r="AB60" s="13">
        <f t="shared" si="3"/>
        <v>11</v>
      </c>
      <c r="AC60" s="13" t="str">
        <f t="shared" si="4"/>
        <v>Tuolumne</v>
      </c>
      <c r="AD60" s="39">
        <f t="shared" si="5"/>
        <v>0.61382734172807729</v>
      </c>
      <c r="AE60" s="14"/>
    </row>
    <row r="61" spans="1:31" s="13" customFormat="1">
      <c r="A61" s="33" t="s">
        <v>161</v>
      </c>
      <c r="B61" s="39">
        <v>0.61108753941230021</v>
      </c>
      <c r="C61"/>
      <c r="D61"/>
      <c r="E61"/>
      <c r="F61"/>
      <c r="J61" s="13">
        <f t="shared" si="6"/>
        <v>16</v>
      </c>
      <c r="K61" s="13" t="str">
        <f t="shared" si="7"/>
        <v>Santa Barbara</v>
      </c>
      <c r="L61" s="39">
        <f t="shared" si="8"/>
        <v>0.60274515876352186</v>
      </c>
      <c r="O61"/>
      <c r="P61"/>
      <c r="Q61"/>
      <c r="R61"/>
      <c r="S61" s="33" t="s">
        <v>161</v>
      </c>
      <c r="T61" s="39">
        <v>0.61108753941230021</v>
      </c>
      <c r="U61"/>
      <c r="V61"/>
      <c r="W61"/>
      <c r="X61"/>
      <c r="Y61"/>
      <c r="AB61" s="13">
        <f t="shared" si="3"/>
        <v>12</v>
      </c>
      <c r="AC61" s="13" t="str">
        <f t="shared" si="4"/>
        <v>San Diego</v>
      </c>
      <c r="AD61" s="39">
        <f t="shared" si="5"/>
        <v>0.61108753941230021</v>
      </c>
      <c r="AE61" s="14"/>
    </row>
    <row r="62" spans="1:31" s="13" customFormat="1">
      <c r="A62" s="33" t="s">
        <v>166</v>
      </c>
      <c r="B62" s="39">
        <v>0.60274515876352186</v>
      </c>
      <c r="C62"/>
      <c r="D62"/>
      <c r="E62"/>
      <c r="F62"/>
      <c r="J62" s="13">
        <f t="shared" si="6"/>
        <v>14</v>
      </c>
      <c r="K62" s="13" t="str">
        <f t="shared" si="7"/>
        <v>Santa Clara</v>
      </c>
      <c r="L62" s="39">
        <f t="shared" si="8"/>
        <v>0.57522677671240685</v>
      </c>
      <c r="O62"/>
      <c r="P62"/>
      <c r="Q62"/>
      <c r="R62"/>
      <c r="S62" s="33" t="s">
        <v>166</v>
      </c>
      <c r="T62" s="39">
        <v>0.60274515876352186</v>
      </c>
      <c r="U62"/>
      <c r="V62"/>
      <c r="W62"/>
      <c r="X62"/>
      <c r="Y62"/>
      <c r="AB62" s="13">
        <f t="shared" si="3"/>
        <v>16</v>
      </c>
      <c r="AC62" s="13" t="str">
        <f t="shared" si="4"/>
        <v>Santa Barbara</v>
      </c>
      <c r="AD62" s="39">
        <f t="shared" si="5"/>
        <v>0.60274515876352186</v>
      </c>
      <c r="AE62" s="14"/>
    </row>
    <row r="63" spans="1:31" s="13" customFormat="1">
      <c r="A63" s="33" t="s">
        <v>167</v>
      </c>
      <c r="B63" s="39">
        <v>0.57522677671240685</v>
      </c>
      <c r="C63"/>
      <c r="D63"/>
      <c r="E63"/>
      <c r="F63"/>
      <c r="J63" s="13">
        <f t="shared" si="6"/>
        <v>12</v>
      </c>
      <c r="K63" s="13" t="str">
        <f t="shared" si="7"/>
        <v>San Mateo</v>
      </c>
      <c r="L63" s="39">
        <f t="shared" si="8"/>
        <v>0.55247618470566817</v>
      </c>
      <c r="O63"/>
      <c r="P63"/>
      <c r="Q63"/>
      <c r="R63"/>
      <c r="S63" s="33" t="s">
        <v>167</v>
      </c>
      <c r="T63" s="39">
        <v>0.57522677671240685</v>
      </c>
      <c r="U63"/>
      <c r="V63"/>
      <c r="W63"/>
      <c r="X63"/>
      <c r="Y63"/>
      <c r="AB63" s="13">
        <f t="shared" si="3"/>
        <v>14</v>
      </c>
      <c r="AC63" s="13" t="str">
        <f t="shared" si="4"/>
        <v>Santa Clara</v>
      </c>
      <c r="AD63" s="39">
        <f t="shared" si="5"/>
        <v>0.57522677671240685</v>
      </c>
      <c r="AE63" s="14"/>
    </row>
    <row r="64" spans="1:31" s="13" customFormat="1">
      <c r="A64" s="33" t="s">
        <v>165</v>
      </c>
      <c r="B64" s="39">
        <v>0.55247618470566817</v>
      </c>
      <c r="C64"/>
      <c r="D64"/>
      <c r="E64"/>
      <c r="F64"/>
      <c r="J64" s="13">
        <f t="shared" si="6"/>
        <v>10</v>
      </c>
      <c r="K64" s="13" t="str">
        <f t="shared" si="7"/>
        <v>Trinity</v>
      </c>
      <c r="L64" s="39">
        <f t="shared" si="8"/>
        <v>0.5510194894712902</v>
      </c>
      <c r="O64"/>
      <c r="P64"/>
      <c r="Q64"/>
      <c r="R64"/>
      <c r="S64" s="33" t="s">
        <v>165</v>
      </c>
      <c r="T64" s="39">
        <v>0.55247618470566817</v>
      </c>
      <c r="U64"/>
      <c r="V64"/>
      <c r="W64"/>
      <c r="X64"/>
      <c r="Y64"/>
      <c r="AB64" s="13">
        <f t="shared" si="3"/>
        <v>12</v>
      </c>
      <c r="AC64" s="13" t="str">
        <f t="shared" si="4"/>
        <v>San Mateo</v>
      </c>
      <c r="AD64" s="39">
        <f t="shared" si="5"/>
        <v>0.55247618470566817</v>
      </c>
      <c r="AE64" s="14"/>
    </row>
    <row r="65" spans="1:31" s="13" customFormat="1">
      <c r="A65" s="33" t="s">
        <v>177</v>
      </c>
      <c r="B65" s="39">
        <v>0.5510194894712902</v>
      </c>
      <c r="C65"/>
      <c r="D65"/>
      <c r="E65"/>
      <c r="F65"/>
      <c r="J65" s="13">
        <f t="shared" si="6"/>
        <v>18</v>
      </c>
      <c r="K65" s="13" t="str">
        <f t="shared" si="7"/>
        <v>San Luis Obispo</v>
      </c>
      <c r="L65" s="39">
        <f t="shared" si="8"/>
        <v>0.51797463481204253</v>
      </c>
      <c r="O65"/>
      <c r="P65"/>
      <c r="Q65"/>
      <c r="R65"/>
      <c r="S65" s="33" t="s">
        <v>177</v>
      </c>
      <c r="T65" s="39">
        <v>0.5510194894712902</v>
      </c>
      <c r="U65"/>
      <c r="V65"/>
      <c r="W65"/>
      <c r="X65"/>
      <c r="Y65"/>
      <c r="AB65" s="13">
        <f t="shared" si="3"/>
        <v>10</v>
      </c>
      <c r="AC65" s="13" t="str">
        <f t="shared" si="4"/>
        <v>Trinity</v>
      </c>
      <c r="AD65" s="39">
        <f t="shared" si="5"/>
        <v>0.5510194894712902</v>
      </c>
      <c r="AE65" s="14"/>
    </row>
    <row r="66" spans="1:31" s="13" customFormat="1">
      <c r="A66" s="33" t="s">
        <v>164</v>
      </c>
      <c r="B66" s="39">
        <v>0.51797463481204253</v>
      </c>
      <c r="C66"/>
      <c r="D66"/>
      <c r="E66"/>
      <c r="F66"/>
      <c r="J66" s="13">
        <f t="shared" si="6"/>
        <v>9</v>
      </c>
      <c r="K66" s="13" t="str">
        <f t="shared" si="7"/>
        <v>Placer</v>
      </c>
      <c r="L66" s="39">
        <f t="shared" si="8"/>
        <v>0.50704503236481235</v>
      </c>
      <c r="O66"/>
      <c r="P66"/>
      <c r="Q66"/>
      <c r="R66"/>
      <c r="S66" s="33" t="s">
        <v>164</v>
      </c>
      <c r="T66" s="39">
        <v>0.51797463481204253</v>
      </c>
      <c r="U66"/>
      <c r="V66"/>
      <c r="W66"/>
      <c r="X66"/>
      <c r="Y66"/>
      <c r="AB66" s="13">
        <f t="shared" si="3"/>
        <v>18</v>
      </c>
      <c r="AC66" s="13" t="str">
        <f t="shared" si="4"/>
        <v>San Luis Obispo</v>
      </c>
      <c r="AD66" s="39">
        <f t="shared" si="5"/>
        <v>0.51797463481204253</v>
      </c>
      <c r="AE66" s="14"/>
    </row>
    <row r="67" spans="1:31" s="13" customFormat="1">
      <c r="A67" s="33" t="s">
        <v>155</v>
      </c>
      <c r="B67" s="39">
        <v>0.50704503236481235</v>
      </c>
      <c r="C67"/>
      <c r="D67"/>
      <c r="E67"/>
      <c r="F67"/>
      <c r="J67" s="13">
        <f t="shared" si="6"/>
        <v>8</v>
      </c>
      <c r="K67" s="13" t="str">
        <f t="shared" si="7"/>
        <v>Marin</v>
      </c>
      <c r="L67" s="39">
        <f t="shared" si="8"/>
        <v>0.50107384148219314</v>
      </c>
      <c r="O67"/>
      <c r="P67"/>
      <c r="Q67"/>
      <c r="R67"/>
      <c r="S67" s="33" t="s">
        <v>155</v>
      </c>
      <c r="T67" s="39">
        <v>0.50704503236481235</v>
      </c>
      <c r="U67"/>
      <c r="V67"/>
      <c r="W67"/>
      <c r="X67"/>
      <c r="Y67"/>
      <c r="AB67" s="13">
        <f t="shared" si="3"/>
        <v>9</v>
      </c>
      <c r="AC67" s="13" t="str">
        <f t="shared" si="4"/>
        <v>Placer</v>
      </c>
      <c r="AD67" s="39">
        <f t="shared" si="5"/>
        <v>0.50704503236481235</v>
      </c>
      <c r="AE67" s="14"/>
    </row>
    <row r="68" spans="1:31" s="13" customFormat="1">
      <c r="A68" s="33" t="s">
        <v>145</v>
      </c>
      <c r="B68" s="39">
        <v>0.50107384148219314</v>
      </c>
      <c r="C68"/>
      <c r="D68"/>
      <c r="E68"/>
      <c r="F68"/>
      <c r="J68" s="13">
        <f t="shared" si="6"/>
        <v>9</v>
      </c>
      <c r="K68" s="13" t="str">
        <f t="shared" si="7"/>
        <v>Nevada</v>
      </c>
      <c r="L68" s="39">
        <f t="shared" si="8"/>
        <v>0.48699999999999999</v>
      </c>
      <c r="O68"/>
      <c r="P68"/>
      <c r="Q68"/>
      <c r="R68"/>
      <c r="S68" s="33" t="s">
        <v>145</v>
      </c>
      <c r="T68" s="39">
        <v>0.50107384148219314</v>
      </c>
      <c r="U68"/>
      <c r="V68"/>
      <c r="W68"/>
      <c r="X68"/>
      <c r="Y68"/>
      <c r="AB68" s="13">
        <f t="shared" si="3"/>
        <v>8</v>
      </c>
      <c r="AC68" s="13" t="str">
        <f t="shared" si="4"/>
        <v>Marin</v>
      </c>
      <c r="AD68" s="39">
        <f t="shared" si="5"/>
        <v>0.50107384148219314</v>
      </c>
      <c r="AE68" s="14"/>
    </row>
    <row r="69" spans="1:31" s="13" customFormat="1">
      <c r="A69" s="33" t="s">
        <v>153</v>
      </c>
      <c r="B69" s="39">
        <v>0.48699999999999999</v>
      </c>
      <c r="C69"/>
      <c r="D69"/>
      <c r="E69"/>
      <c r="F69"/>
      <c r="J69" s="13">
        <f t="shared" si="6"/>
        <v>7</v>
      </c>
      <c r="K69" s="13" t="str">
        <f t="shared" si="7"/>
        <v>Yolo</v>
      </c>
      <c r="L69" s="39">
        <f t="shared" si="8"/>
        <v>0.45214665360477702</v>
      </c>
      <c r="O69"/>
      <c r="P69"/>
      <c r="Q69"/>
      <c r="R69"/>
      <c r="S69" s="33" t="s">
        <v>153</v>
      </c>
      <c r="T69" s="39">
        <v>0.48699999999999999</v>
      </c>
      <c r="U69"/>
      <c r="V69"/>
      <c r="W69"/>
      <c r="X69"/>
      <c r="Y69"/>
      <c r="AB69" s="13">
        <f t="shared" si="3"/>
        <v>9</v>
      </c>
      <c r="AC69" s="13" t="str">
        <f t="shared" si="4"/>
        <v>Nevada</v>
      </c>
      <c r="AD69" s="39">
        <f t="shared" si="5"/>
        <v>0.48699999999999999</v>
      </c>
      <c r="AE69" s="14"/>
    </row>
    <row r="70" spans="1:31" s="13" customFormat="1">
      <c r="A70" s="33" t="s">
        <v>181</v>
      </c>
      <c r="B70" s="39">
        <v>0.45214665360477702</v>
      </c>
      <c r="C70"/>
      <c r="D70"/>
      <c r="E70"/>
      <c r="F70"/>
      <c r="J70" s="13">
        <f t="shared" si="6"/>
        <v>7</v>
      </c>
      <c r="K70" s="13" t="str">
        <f t="shared" si="7"/>
        <v>Napa</v>
      </c>
      <c r="L70" s="39">
        <f t="shared" si="8"/>
        <v>0.432</v>
      </c>
      <c r="O70"/>
      <c r="P70"/>
      <c r="Q70"/>
      <c r="R70"/>
      <c r="S70" s="33" t="s">
        <v>181</v>
      </c>
      <c r="T70" s="39">
        <v>0.45214665360477702</v>
      </c>
      <c r="U70"/>
      <c r="V70"/>
      <c r="W70"/>
      <c r="X70"/>
      <c r="Y70"/>
      <c r="AB70" s="13">
        <f t="shared" si="3"/>
        <v>7</v>
      </c>
      <c r="AC70" s="13" t="str">
        <f t="shared" si="4"/>
        <v>Yolo</v>
      </c>
      <c r="AD70" s="39">
        <f t="shared" si="5"/>
        <v>0.45214665360477702</v>
      </c>
      <c r="AE70" s="14"/>
    </row>
    <row r="71" spans="1:31" s="13" customFormat="1">
      <c r="A71" s="33" t="s">
        <v>152</v>
      </c>
      <c r="B71" s="39">
        <v>0.432</v>
      </c>
      <c r="C71"/>
      <c r="D71"/>
      <c r="E71"/>
      <c r="F71"/>
      <c r="J71" s="13">
        <f t="shared" si="6"/>
        <v>9</v>
      </c>
      <c r="K71" s="13" t="str">
        <f t="shared" si="7"/>
        <v>Colusa</v>
      </c>
      <c r="L71" s="39">
        <f t="shared" si="8"/>
        <v>0.41331202391880584</v>
      </c>
      <c r="O71"/>
      <c r="P71"/>
      <c r="Q71"/>
      <c r="R71"/>
      <c r="S71" s="33" t="s">
        <v>152</v>
      </c>
      <c r="T71" s="39">
        <v>0.432</v>
      </c>
      <c r="U71"/>
      <c r="V71"/>
      <c r="W71"/>
      <c r="X71"/>
      <c r="Y71"/>
      <c r="AB71" s="13">
        <f t="shared" si="3"/>
        <v>7</v>
      </c>
      <c r="AC71" s="13" t="str">
        <f t="shared" si="4"/>
        <v>Napa</v>
      </c>
      <c r="AD71" s="39">
        <f t="shared" si="5"/>
        <v>0.432</v>
      </c>
      <c r="AE71" s="14"/>
    </row>
    <row r="72" spans="1:31" s="13" customFormat="1">
      <c r="A72" s="33" t="s">
        <v>189</v>
      </c>
      <c r="B72" s="39">
        <v>0.41331202391880584</v>
      </c>
      <c r="C72"/>
      <c r="D72"/>
      <c r="E72"/>
      <c r="F72"/>
      <c r="L72"/>
      <c r="O72"/>
      <c r="P72"/>
      <c r="Q72"/>
      <c r="R72"/>
      <c r="S72" s="33" t="s">
        <v>189</v>
      </c>
      <c r="T72" s="39">
        <v>0.41331202391880584</v>
      </c>
      <c r="U72"/>
      <c r="V72"/>
      <c r="W72"/>
      <c r="X72"/>
      <c r="Y72"/>
      <c r="Z72"/>
      <c r="AB72" s="13">
        <f t="shared" si="3"/>
        <v>9</v>
      </c>
      <c r="AC72" s="13" t="str">
        <f>RIGHT(S72,AB72-3)</f>
        <v>Colusa</v>
      </c>
      <c r="AD72" s="39">
        <f>T72</f>
        <v>0.41331202391880584</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c>
    </row>
    <row r="81" spans="1:63">
      <c r="A81" t="str">
        <f>A80&amp;F80</f>
        <v>Program Reach Index, Annual Estimate Counties, 2016</v>
      </c>
      <c r="F81">
        <f>MAX(A87:A94)</f>
        <v>0</v>
      </c>
    </row>
    <row r="82" spans="1:63">
      <c r="A82" s="32" t="s">
        <v>203</v>
      </c>
      <c r="B82" s="106" t="s">
        <v>204</v>
      </c>
    </row>
    <row r="84" spans="1:63">
      <c r="A84" s="32" t="s">
        <v>213</v>
      </c>
      <c r="B84" s="32" t="s">
        <v>88</v>
      </c>
    </row>
    <row r="85" spans="1:63">
      <c r="A85" s="32" t="s">
        <v>87</v>
      </c>
      <c r="B85" s="106" t="s">
        <v>184</v>
      </c>
      <c r="C85" s="106" t="s">
        <v>190</v>
      </c>
      <c r="D85" s="106" t="s">
        <v>145</v>
      </c>
    </row>
    <row r="86" spans="1:63">
      <c r="A86" s="33">
        <v>2016</v>
      </c>
      <c r="B86" s="39">
        <v>0.65972914021499374</v>
      </c>
      <c r="C86" s="39">
        <v>0.62908731910841476</v>
      </c>
      <c r="D86" s="39">
        <v>0.50107384148219314</v>
      </c>
      <c r="BI86" s="39"/>
      <c r="BJ86" s="39"/>
      <c r="BK86" s="39"/>
    </row>
    <row r="87" spans="1:63">
      <c r="BI87" s="39"/>
      <c r="BJ87" s="39"/>
      <c r="BK87" s="39"/>
    </row>
    <row r="88" spans="1:63">
      <c r="BI88" s="39"/>
      <c r="BJ88" s="39"/>
      <c r="BK88" s="39"/>
    </row>
    <row r="89" spans="1:63">
      <c r="BI89" s="39"/>
      <c r="BJ89" s="39"/>
      <c r="BK89" s="39"/>
    </row>
    <row r="90" spans="1:63">
      <c r="J90" s="39"/>
      <c r="K90" s="39"/>
      <c r="L90" s="39"/>
      <c r="BI90" s="39"/>
      <c r="BJ90" s="39"/>
      <c r="BK90" s="39"/>
    </row>
    <row r="91" spans="1:63">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row>
    <row r="92" spans="1:63">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row>
    <row r="93" spans="1:63">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row>
    <row r="94" spans="1:63">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row>
    <row r="95" spans="1:63">
      <c r="B95" s="39"/>
      <c r="C95" s="39"/>
      <c r="D95" s="39"/>
      <c r="E95" s="39"/>
      <c r="F95" s="39"/>
      <c r="G95" s="39"/>
      <c r="H95" s="39"/>
      <c r="I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row>
    <row r="119" spans="1:31">
      <c r="A119" t="str">
        <f>"Program Reach Index, 5-Year Estimate Counties, "&amp;B125</f>
        <v>Program Reach Index, 5-Year Estimate Counties, 2012-2016</v>
      </c>
      <c r="F119" t="str">
        <f>IF(F120=0,""," - "&amp;F120)</f>
        <v/>
      </c>
    </row>
    <row r="120" spans="1:31">
      <c r="A120" t="str">
        <f>A119&amp;F119</f>
        <v>Program Reach Index, 5-Year Estimate Counties, 2012-2016</v>
      </c>
      <c r="F120">
        <f>MAX(C125:H125)</f>
        <v>0</v>
      </c>
    </row>
    <row r="122" spans="1:31">
      <c r="A122" s="32" t="s">
        <v>203</v>
      </c>
      <c r="B122" s="106" t="s">
        <v>205</v>
      </c>
      <c r="S122" s="32" t="s">
        <v>203</v>
      </c>
      <c r="T122" s="106" t="s">
        <v>205</v>
      </c>
    </row>
    <row r="124" spans="1:31">
      <c r="A124" s="32" t="s">
        <v>213</v>
      </c>
      <c r="B124" s="32" t="s">
        <v>88</v>
      </c>
      <c r="S124" s="32" t="s">
        <v>213</v>
      </c>
      <c r="T124" s="32" t="s">
        <v>88</v>
      </c>
    </row>
    <row r="125" spans="1:31" ht="15.75">
      <c r="A125" s="32" t="s">
        <v>87</v>
      </c>
      <c r="B125" s="106" t="s">
        <v>261</v>
      </c>
      <c r="J125" s="13">
        <f t="shared" ref="J125:J142" si="9">LEN(A126)</f>
        <v>12</v>
      </c>
      <c r="K125" s="13" t="str">
        <f t="shared" ref="K125:K142" si="10">RIGHT(A126,J125-3)</f>
        <v>Del Norte</v>
      </c>
      <c r="L125" s="39">
        <f t="shared" ref="L125:L142" si="11">B126</f>
        <v>0.96925774654620334</v>
      </c>
      <c r="S125" s="32" t="s">
        <v>87</v>
      </c>
      <c r="T125" s="106" t="s">
        <v>261</v>
      </c>
      <c r="AE125" s="57" t="s">
        <v>193</v>
      </c>
    </row>
    <row r="126" spans="1:31">
      <c r="A126" s="33" t="s">
        <v>191</v>
      </c>
      <c r="B126" s="39">
        <v>0.96925774654620334</v>
      </c>
      <c r="J126" s="13">
        <f t="shared" si="9"/>
        <v>7</v>
      </c>
      <c r="K126" s="13" t="str">
        <f t="shared" si="10"/>
        <v>Inyo</v>
      </c>
      <c r="L126" s="39">
        <f t="shared" si="11"/>
        <v>0.91778084566239737</v>
      </c>
      <c r="S126" s="33" t="s">
        <v>191</v>
      </c>
      <c r="T126" s="39">
        <v>0.96925774654620334</v>
      </c>
      <c r="AB126" s="13">
        <f>LEN(S126)</f>
        <v>12</v>
      </c>
      <c r="AC126" s="13" t="str">
        <f>RIGHT(S126,AB126-3)</f>
        <v>Del Norte</v>
      </c>
      <c r="AD126" s="39">
        <f>T126</f>
        <v>0.96925774654620334</v>
      </c>
      <c r="AE126" s="14">
        <v>1</v>
      </c>
    </row>
    <row r="127" spans="1:31">
      <c r="A127" s="33" t="s">
        <v>138</v>
      </c>
      <c r="B127" s="39">
        <v>0.91778084566239737</v>
      </c>
      <c r="J127" s="13">
        <f t="shared" si="9"/>
        <v>9</v>
      </c>
      <c r="K127" s="13" t="str">
        <f t="shared" si="10"/>
        <v>Lassen</v>
      </c>
      <c r="L127" s="39">
        <f t="shared" si="11"/>
        <v>0.82849757067377616</v>
      </c>
      <c r="S127" s="33" t="s">
        <v>138</v>
      </c>
      <c r="T127" s="39">
        <v>0.91778084566239737</v>
      </c>
      <c r="AB127" s="13">
        <f t="shared" ref="AB127:AB143" si="12">LEN(S127)</f>
        <v>7</v>
      </c>
      <c r="AC127" s="13" t="str">
        <f t="shared" ref="AC127:AC143" si="13">RIGHT(S127,AB127-3)</f>
        <v>Inyo</v>
      </c>
      <c r="AD127" s="39">
        <f t="shared" ref="AD127:AD143" si="14">T127</f>
        <v>0.91778084566239737</v>
      </c>
      <c r="AE127" s="14">
        <v>2</v>
      </c>
    </row>
    <row r="128" spans="1:31">
      <c r="A128" s="33" t="s">
        <v>142</v>
      </c>
      <c r="B128" s="39">
        <v>0.82849757067377616</v>
      </c>
      <c r="J128" s="13">
        <f t="shared" si="9"/>
        <v>12</v>
      </c>
      <c r="K128" s="13" t="str">
        <f t="shared" si="10"/>
        <v>Calaveras</v>
      </c>
      <c r="L128" s="39">
        <f t="shared" si="11"/>
        <v>0.7873203616433192</v>
      </c>
      <c r="S128" s="33" t="s">
        <v>142</v>
      </c>
      <c r="T128" s="39">
        <v>0.82849757067377616</v>
      </c>
      <c r="AB128" s="13">
        <f t="shared" si="12"/>
        <v>9</v>
      </c>
      <c r="AC128" s="13" t="str">
        <f t="shared" si="13"/>
        <v>Lassen</v>
      </c>
      <c r="AD128" s="39">
        <f t="shared" si="14"/>
        <v>0.82849757067377616</v>
      </c>
      <c r="AE128" s="14">
        <v>3</v>
      </c>
    </row>
    <row r="129" spans="1:31">
      <c r="A129" s="33" t="s">
        <v>188</v>
      </c>
      <c r="B129" s="39">
        <v>0.7873203616433192</v>
      </c>
      <c r="J129" s="13">
        <f t="shared" si="9"/>
        <v>9</v>
      </c>
      <c r="K129" s="13" t="str">
        <f t="shared" si="10"/>
        <v>Amador</v>
      </c>
      <c r="L129" s="39">
        <f t="shared" si="11"/>
        <v>0.74956223475570083</v>
      </c>
      <c r="S129" s="33" t="s">
        <v>188</v>
      </c>
      <c r="T129" s="39">
        <v>0.7873203616433192</v>
      </c>
      <c r="AB129" s="13">
        <f t="shared" si="12"/>
        <v>12</v>
      </c>
      <c r="AC129" s="13" t="str">
        <f t="shared" si="13"/>
        <v>Calaveras</v>
      </c>
      <c r="AD129" s="39">
        <f t="shared" si="14"/>
        <v>0.7873203616433192</v>
      </c>
      <c r="AE129" s="14">
        <v>4</v>
      </c>
    </row>
    <row r="130" spans="1:31">
      <c r="A130" s="33" t="s">
        <v>186</v>
      </c>
      <c r="B130" s="39">
        <v>0.74956223475570083</v>
      </c>
      <c r="J130" s="13">
        <f t="shared" si="9"/>
        <v>9</v>
      </c>
      <c r="K130" s="13" t="str">
        <f t="shared" si="10"/>
        <v>Plumas</v>
      </c>
      <c r="L130" s="39">
        <f t="shared" si="11"/>
        <v>0.74369432666367929</v>
      </c>
      <c r="S130" s="33" t="s">
        <v>186</v>
      </c>
      <c r="T130" s="39">
        <v>0.74956223475570083</v>
      </c>
      <c r="AB130" s="13">
        <f t="shared" si="12"/>
        <v>9</v>
      </c>
      <c r="AC130" s="13" t="str">
        <f t="shared" si="13"/>
        <v>Amador</v>
      </c>
      <c r="AD130" s="39">
        <f t="shared" si="14"/>
        <v>0.74956223475570083</v>
      </c>
      <c r="AE130" s="14">
        <v>5</v>
      </c>
    </row>
    <row r="131" spans="1:31">
      <c r="A131" s="33" t="s">
        <v>156</v>
      </c>
      <c r="B131" s="39">
        <v>0.74369432666367929</v>
      </c>
      <c r="J131" s="13">
        <f t="shared" si="9"/>
        <v>13</v>
      </c>
      <c r="K131" s="13" t="str">
        <f t="shared" si="10"/>
        <v>San Benito</v>
      </c>
      <c r="L131" s="39">
        <f t="shared" si="11"/>
        <v>0.72577428023409074</v>
      </c>
      <c r="S131" s="33" t="s">
        <v>156</v>
      </c>
      <c r="T131" s="39">
        <v>0.74369432666367929</v>
      </c>
      <c r="AB131" s="13">
        <f t="shared" si="12"/>
        <v>9</v>
      </c>
      <c r="AC131" s="13" t="str">
        <f t="shared" si="13"/>
        <v>Plumas</v>
      </c>
      <c r="AD131" s="39">
        <f t="shared" si="14"/>
        <v>0.74369432666367929</v>
      </c>
      <c r="AE131" s="14">
        <v>6</v>
      </c>
    </row>
    <row r="132" spans="1:31">
      <c r="A132" s="33" t="s">
        <v>159</v>
      </c>
      <c r="B132" s="39">
        <v>0.72577428023409074</v>
      </c>
      <c r="J132" s="13">
        <f t="shared" si="9"/>
        <v>8</v>
      </c>
      <c r="K132" s="13" t="str">
        <f t="shared" si="10"/>
        <v>Modoc</v>
      </c>
      <c r="L132" s="39">
        <f t="shared" si="11"/>
        <v>0.67317691312255723</v>
      </c>
      <c r="S132" s="33" t="s">
        <v>159</v>
      </c>
      <c r="T132" s="39">
        <v>0.72577428023409074</v>
      </c>
      <c r="AB132" s="13">
        <f t="shared" si="12"/>
        <v>13</v>
      </c>
      <c r="AC132" s="13" t="str">
        <f t="shared" si="13"/>
        <v>San Benito</v>
      </c>
      <c r="AD132" s="39">
        <f t="shared" si="14"/>
        <v>0.72577428023409074</v>
      </c>
      <c r="AE132" s="14">
        <v>7</v>
      </c>
    </row>
    <row r="133" spans="1:31">
      <c r="A133" s="33" t="s">
        <v>149</v>
      </c>
      <c r="B133" s="39">
        <v>0.67317691312255723</v>
      </c>
      <c r="J133" s="13">
        <f t="shared" si="9"/>
        <v>7</v>
      </c>
      <c r="K133" s="13" t="str">
        <f t="shared" si="10"/>
        <v>Mono</v>
      </c>
      <c r="L133" s="39">
        <f t="shared" si="11"/>
        <v>0.67136044350635937</v>
      </c>
      <c r="S133" s="33" t="s">
        <v>149</v>
      </c>
      <c r="T133" s="39">
        <v>0.67317691312255723</v>
      </c>
      <c r="AB133" s="13">
        <f t="shared" si="12"/>
        <v>8</v>
      </c>
      <c r="AC133" s="13" t="str">
        <f t="shared" si="13"/>
        <v>Modoc</v>
      </c>
      <c r="AD133" s="39">
        <f t="shared" si="14"/>
        <v>0.67317691312255723</v>
      </c>
      <c r="AE133" s="14">
        <v>8</v>
      </c>
    </row>
    <row r="134" spans="1:31">
      <c r="A134" s="33" t="s">
        <v>150</v>
      </c>
      <c r="B134" s="39">
        <v>0.67136044350635937</v>
      </c>
      <c r="J134" s="13">
        <f t="shared" si="9"/>
        <v>9</v>
      </c>
      <c r="K134" s="13" t="str">
        <f t="shared" si="10"/>
        <v>Tehama</v>
      </c>
      <c r="L134" s="39">
        <f t="shared" si="11"/>
        <v>0.66257521702406119</v>
      </c>
      <c r="S134" s="33" t="s">
        <v>150</v>
      </c>
      <c r="T134" s="39">
        <v>0.67136044350635937</v>
      </c>
      <c r="AB134" s="13">
        <f t="shared" si="12"/>
        <v>7</v>
      </c>
      <c r="AC134" s="13" t="str">
        <f t="shared" si="13"/>
        <v>Mono</v>
      </c>
      <c r="AD134" s="39">
        <f t="shared" si="14"/>
        <v>0.67136044350635937</v>
      </c>
      <c r="AE134" s="14">
        <v>9</v>
      </c>
    </row>
    <row r="135" spans="1:31">
      <c r="A135" s="33" t="s">
        <v>176</v>
      </c>
      <c r="B135" s="39">
        <v>0.66257521702406119</v>
      </c>
      <c r="J135" s="13">
        <f t="shared" si="9"/>
        <v>9</v>
      </c>
      <c r="K135" s="13" t="str">
        <f t="shared" si="10"/>
        <v>Alpine</v>
      </c>
      <c r="L135" s="39">
        <f t="shared" si="11"/>
        <v>0.66202868286556282</v>
      </c>
      <c r="S135" s="33" t="s">
        <v>176</v>
      </c>
      <c r="T135" s="39">
        <v>0.66257521702406119</v>
      </c>
      <c r="AB135" s="13">
        <f t="shared" si="12"/>
        <v>9</v>
      </c>
      <c r="AC135" s="13" t="str">
        <f t="shared" si="13"/>
        <v>Tehama</v>
      </c>
      <c r="AD135" s="39">
        <f t="shared" si="14"/>
        <v>0.66257521702406119</v>
      </c>
      <c r="AE135" s="14">
        <v>10</v>
      </c>
    </row>
    <row r="136" spans="1:31">
      <c r="A136" s="33" t="s">
        <v>185</v>
      </c>
      <c r="B136" s="39">
        <v>0.66202868286556282</v>
      </c>
      <c r="J136" s="13">
        <f t="shared" si="9"/>
        <v>11</v>
      </c>
      <c r="K136" s="13" t="str">
        <f t="shared" si="10"/>
        <v>Siskiyou</v>
      </c>
      <c r="L136" s="39">
        <f t="shared" si="11"/>
        <v>0.6374779888999258</v>
      </c>
      <c r="S136" s="33" t="s">
        <v>185</v>
      </c>
      <c r="T136" s="39">
        <v>0.66202868286556282</v>
      </c>
      <c r="AB136" s="13">
        <f t="shared" si="12"/>
        <v>9</v>
      </c>
      <c r="AC136" s="13" t="str">
        <f t="shared" si="13"/>
        <v>Alpine</v>
      </c>
      <c r="AD136" s="39">
        <f t="shared" si="14"/>
        <v>0.66202868286556282</v>
      </c>
      <c r="AE136" s="14">
        <v>11</v>
      </c>
    </row>
    <row r="137" spans="1:31">
      <c r="A137" s="33" t="s">
        <v>171</v>
      </c>
      <c r="B137" s="39">
        <v>0.6374779888999258</v>
      </c>
      <c r="J137" s="13">
        <f t="shared" si="9"/>
        <v>11</v>
      </c>
      <c r="K137" s="13" t="str">
        <f t="shared" si="10"/>
        <v>Mariposa</v>
      </c>
      <c r="L137" s="39">
        <f t="shared" si="11"/>
        <v>0.63395687671125978</v>
      </c>
      <c r="S137" s="33" t="s">
        <v>171</v>
      </c>
      <c r="T137" s="39">
        <v>0.6374779888999258</v>
      </c>
      <c r="AB137" s="13">
        <f t="shared" si="12"/>
        <v>11</v>
      </c>
      <c r="AC137" s="13" t="str">
        <f t="shared" si="13"/>
        <v>Siskiyou</v>
      </c>
      <c r="AD137" s="39">
        <f t="shared" si="14"/>
        <v>0.6374779888999258</v>
      </c>
      <c r="AE137" s="14">
        <v>12</v>
      </c>
    </row>
    <row r="138" spans="1:31">
      <c r="A138" s="33" t="s">
        <v>146</v>
      </c>
      <c r="B138" s="39">
        <v>0.63395687671125978</v>
      </c>
      <c r="J138" s="13">
        <f t="shared" si="9"/>
        <v>9</v>
      </c>
      <c r="K138" s="13" t="str">
        <f t="shared" si="10"/>
        <v>Sierra</v>
      </c>
      <c r="L138" s="39">
        <f t="shared" si="11"/>
        <v>0.63037509363759825</v>
      </c>
      <c r="S138" s="33" t="s">
        <v>146</v>
      </c>
      <c r="T138" s="39">
        <v>0.63395687671125978</v>
      </c>
      <c r="AB138" s="13">
        <f t="shared" si="12"/>
        <v>11</v>
      </c>
      <c r="AC138" s="13" t="str">
        <f t="shared" si="13"/>
        <v>Mariposa</v>
      </c>
      <c r="AD138" s="39">
        <f t="shared" si="14"/>
        <v>0.63395687671125978</v>
      </c>
      <c r="AE138" s="14">
        <v>13</v>
      </c>
    </row>
    <row r="139" spans="1:31">
      <c r="A139" s="33" t="s">
        <v>170</v>
      </c>
      <c r="B139" s="39">
        <v>0.63037509363759825</v>
      </c>
      <c r="J139" s="13">
        <f t="shared" si="9"/>
        <v>8</v>
      </c>
      <c r="K139" s="13" t="str">
        <f t="shared" si="10"/>
        <v>Glenn</v>
      </c>
      <c r="L139" s="39">
        <f t="shared" si="11"/>
        <v>0.62930299485295238</v>
      </c>
      <c r="S139" s="33" t="s">
        <v>170</v>
      </c>
      <c r="T139" s="39">
        <v>0.63037509363759825</v>
      </c>
      <c r="AB139" s="13">
        <f t="shared" si="12"/>
        <v>9</v>
      </c>
      <c r="AC139" s="13" t="str">
        <f t="shared" si="13"/>
        <v>Sierra</v>
      </c>
      <c r="AD139" s="39">
        <f t="shared" si="14"/>
        <v>0.63037509363759825</v>
      </c>
      <c r="AE139" s="14">
        <v>14</v>
      </c>
    </row>
    <row r="140" spans="1:31">
      <c r="A140" s="33" t="s">
        <v>135</v>
      </c>
      <c r="B140" s="39">
        <v>0.62930299485295238</v>
      </c>
      <c r="J140" s="13">
        <f t="shared" si="9"/>
        <v>11</v>
      </c>
      <c r="K140" s="13" t="str">
        <f t="shared" si="10"/>
        <v>Tuolumne</v>
      </c>
      <c r="L140" s="39">
        <f t="shared" si="11"/>
        <v>0.61382734172807729</v>
      </c>
      <c r="S140" s="33" t="s">
        <v>135</v>
      </c>
      <c r="T140" s="39">
        <v>0.62930299485295238</v>
      </c>
      <c r="AB140" s="13">
        <f t="shared" si="12"/>
        <v>8</v>
      </c>
      <c r="AC140" s="13" t="str">
        <f t="shared" si="13"/>
        <v>Glenn</v>
      </c>
      <c r="AD140" s="39">
        <f t="shared" si="14"/>
        <v>0.62930299485295238</v>
      </c>
      <c r="AE140" s="14">
        <v>15</v>
      </c>
    </row>
    <row r="141" spans="1:31">
      <c r="A141" s="33" t="s">
        <v>179</v>
      </c>
      <c r="B141" s="39">
        <v>0.61382734172807729</v>
      </c>
      <c r="J141" s="13">
        <f t="shared" si="9"/>
        <v>10</v>
      </c>
      <c r="K141" s="13" t="str">
        <f t="shared" si="10"/>
        <v>Trinity</v>
      </c>
      <c r="L141" s="39">
        <f t="shared" si="11"/>
        <v>0.5510194894712902</v>
      </c>
      <c r="S141" s="33" t="s">
        <v>179</v>
      </c>
      <c r="T141" s="39">
        <v>0.61382734172807729</v>
      </c>
      <c r="AB141" s="13">
        <f t="shared" si="12"/>
        <v>11</v>
      </c>
      <c r="AC141" s="13" t="str">
        <f t="shared" si="13"/>
        <v>Tuolumne</v>
      </c>
      <c r="AD141" s="39">
        <f t="shared" si="14"/>
        <v>0.61382734172807729</v>
      </c>
      <c r="AE141" s="14">
        <v>16</v>
      </c>
    </row>
    <row r="142" spans="1:31">
      <c r="A142" s="33" t="s">
        <v>177</v>
      </c>
      <c r="B142" s="39">
        <v>0.5510194894712902</v>
      </c>
      <c r="J142" s="13">
        <f t="shared" si="9"/>
        <v>9</v>
      </c>
      <c r="K142" s="13" t="str">
        <f t="shared" si="10"/>
        <v>Colusa</v>
      </c>
      <c r="L142" s="39">
        <f t="shared" si="11"/>
        <v>0.41331202391880584</v>
      </c>
      <c r="S142" s="33" t="s">
        <v>177</v>
      </c>
      <c r="T142" s="39">
        <v>0.5510194894712902</v>
      </c>
      <c r="AB142" s="13">
        <f t="shared" si="12"/>
        <v>10</v>
      </c>
      <c r="AC142" s="13" t="str">
        <f t="shared" si="13"/>
        <v>Trinity</v>
      </c>
      <c r="AD142" s="39">
        <f t="shared" si="14"/>
        <v>0.5510194894712902</v>
      </c>
      <c r="AE142" s="14">
        <v>17</v>
      </c>
    </row>
    <row r="143" spans="1:31">
      <c r="A143" s="33" t="s">
        <v>189</v>
      </c>
      <c r="B143" s="39">
        <v>0.41331202391880584</v>
      </c>
      <c r="S143" s="33" t="s">
        <v>153</v>
      </c>
      <c r="T143" s="39">
        <v>0.48699999999999999</v>
      </c>
      <c r="AB143" s="13">
        <f t="shared" si="12"/>
        <v>9</v>
      </c>
      <c r="AC143" s="13" t="str">
        <f t="shared" si="13"/>
        <v>Nevada</v>
      </c>
      <c r="AD143" s="39">
        <f t="shared" si="14"/>
        <v>0.48699999999999999</v>
      </c>
      <c r="AE143" s="14">
        <v>18</v>
      </c>
    </row>
    <row r="144" spans="1:31">
      <c r="S144" s="33" t="s">
        <v>152</v>
      </c>
      <c r="T144" s="39">
        <v>0.432</v>
      </c>
    </row>
    <row r="145" spans="1:20">
      <c r="S145" s="33" t="s">
        <v>189</v>
      </c>
      <c r="T145" s="39">
        <v>0.41331202391880584</v>
      </c>
    </row>
    <row r="156" spans="1:20">
      <c r="A156" t="str">
        <f>"Program Reach Index, 5-Year Estimate Counties, "&amp;A173&amp;" - "&amp;A174</f>
        <v>Program Reach Index, 5-Year Estimate Counties, 2012 - 2016</v>
      </c>
    </row>
    <row r="157" spans="1:20">
      <c r="A157" s="32" t="s">
        <v>203</v>
      </c>
      <c r="B157" s="106" t="s">
        <v>205</v>
      </c>
    </row>
    <row r="158" spans="1:20">
      <c r="A158" s="32" t="s">
        <v>93</v>
      </c>
      <c r="B158" s="106" t="s">
        <v>214</v>
      </c>
    </row>
    <row r="160" spans="1:20">
      <c r="A160" s="32" t="s">
        <v>213</v>
      </c>
      <c r="B160" s="32" t="s">
        <v>88</v>
      </c>
    </row>
    <row r="161" spans="1:4">
      <c r="A161" s="32" t="s">
        <v>87</v>
      </c>
      <c r="B161" s="106" t="s">
        <v>142</v>
      </c>
      <c r="C161" s="106" t="s">
        <v>146</v>
      </c>
      <c r="D161" s="106" t="s">
        <v>149</v>
      </c>
    </row>
    <row r="162" spans="1:4">
      <c r="A162" s="33" t="s">
        <v>261</v>
      </c>
      <c r="B162" s="39">
        <v>0.82849757067377616</v>
      </c>
      <c r="C162" s="39">
        <v>0.63395687671125978</v>
      </c>
      <c r="D162" s="39">
        <v>0.67317691312255723</v>
      </c>
    </row>
    <row r="173" spans="1:4">
      <c r="A173" s="13" t="str">
        <f>LEFT(A162,4)</f>
        <v>2012</v>
      </c>
    </row>
    <row r="174" spans="1:4">
      <c r="A174" s="13" t="str">
        <f>IF(A163=0,RIGHT(A162,4),RIGHT(A163,4))</f>
        <v>2016</v>
      </c>
    </row>
  </sheetData>
  <pageMargins left="0.7" right="0.7" top="0.75" bottom="0.75" header="0.3" footer="0.3"/>
  <pageSetup orientation="portrait" verticalDpi="1200" r:id="rId7"/>
  <drawing r:id="rId8"/>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BL125"/>
  <sheetViews>
    <sheetView workbookViewId="0">
      <selection activeCell="E107" sqref="E107"/>
    </sheetView>
  </sheetViews>
  <sheetFormatPr defaultRowHeight="15"/>
  <cols>
    <col min="1" max="1" width="10.42578125" customWidth="1"/>
    <col min="2" max="2" width="9.28515625" customWidth="1"/>
    <col min="3" max="3" width="9.5703125" customWidth="1"/>
    <col min="4" max="4" width="9" customWidth="1"/>
    <col min="5" max="5" width="12.42578125" customWidth="1"/>
    <col min="6" max="6" width="14.7109375" customWidth="1"/>
    <col min="7" max="7" width="12" customWidth="1"/>
    <col min="8" max="8" width="11.85546875" customWidth="1"/>
    <col min="9" max="9" width="9.425781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3" s="13" customFormat="1"/>
    <row r="2" spans="1:63" s="13" customFormat="1"/>
    <row r="3" spans="1:63" s="13" customFormat="1"/>
    <row r="4" spans="1:63" s="13" customFormat="1"/>
    <row r="5" spans="1:63" s="13" customFormat="1"/>
    <row r="6" spans="1:63" s="13" customFormat="1"/>
    <row r="7" spans="1:63">
      <c r="A7" t="str">
        <f>"% Medi-Cal Beneficiaries Receiving CalFresh, "&amp;A13</f>
        <v>% Medi-Cal Beneficiaries Receiving CalFresh, 2016</v>
      </c>
      <c r="F7" t="str">
        <f>IF(F8=0,""," - "&amp;F8)</f>
        <v xml:space="preserve"> - 2017</v>
      </c>
    </row>
    <row r="8" spans="1:63">
      <c r="A8" t="str">
        <f>A7&amp;F7</f>
        <v>% Medi-Cal Beneficiaries Receiving CalFresh, 2016 - 2017</v>
      </c>
      <c r="F8">
        <f>MAX(A14:A38)</f>
        <v>2017</v>
      </c>
    </row>
    <row r="11" spans="1:63">
      <c r="A11" s="32" t="s">
        <v>122</v>
      </c>
      <c r="C11" s="32" t="s">
        <v>0</v>
      </c>
    </row>
    <row r="12" spans="1:63">
      <c r="A12" s="32" t="s">
        <v>91</v>
      </c>
      <c r="B12" s="32" t="s">
        <v>1</v>
      </c>
      <c r="C12" s="106" t="s">
        <v>177</v>
      </c>
      <c r="D12" s="106" t="s">
        <v>178</v>
      </c>
      <c r="E12" s="106" t="s">
        <v>179</v>
      </c>
    </row>
    <row r="13" spans="1:63">
      <c r="A13" s="106">
        <v>2016</v>
      </c>
      <c r="C13" s="39"/>
      <c r="D13" s="39"/>
      <c r="E13" s="39"/>
      <c r="BJ13" s="39"/>
      <c r="BK13" s="39"/>
    </row>
    <row r="14" spans="1:63">
      <c r="B14" s="106" t="s">
        <v>3</v>
      </c>
      <c r="C14" s="39">
        <v>0.35090837282780413</v>
      </c>
      <c r="D14" s="39">
        <v>0.47517060488408086</v>
      </c>
      <c r="E14" s="39">
        <v>0.36044815698753646</v>
      </c>
      <c r="BJ14" s="39"/>
      <c r="BK14" s="39"/>
    </row>
    <row r="15" spans="1:63">
      <c r="B15" s="106" t="s">
        <v>62</v>
      </c>
      <c r="C15" s="39">
        <v>0.34001966568338249</v>
      </c>
      <c r="D15" s="39">
        <v>0.46894287840906923</v>
      </c>
      <c r="E15" s="39">
        <v>0.35314615023788781</v>
      </c>
      <c r="BJ15" s="39"/>
      <c r="BK15" s="39"/>
    </row>
    <row r="16" spans="1:63">
      <c r="A16" s="106">
        <v>2017</v>
      </c>
      <c r="C16" s="39"/>
      <c r="D16" s="39"/>
      <c r="E16" s="39"/>
      <c r="BJ16" s="39"/>
      <c r="BK16" s="39"/>
    </row>
    <row r="17" spans="2:63">
      <c r="B17" s="106" t="s">
        <v>3</v>
      </c>
      <c r="C17" s="39">
        <v>0.32711930926216642</v>
      </c>
      <c r="D17" s="39">
        <v>0.461048653394667</v>
      </c>
      <c r="E17" s="39">
        <v>0.35591107417411177</v>
      </c>
      <c r="BJ17" s="39"/>
      <c r="BK17" s="39"/>
    </row>
    <row r="18" spans="2:63">
      <c r="B18" s="106" t="s">
        <v>62</v>
      </c>
      <c r="C18" s="39">
        <v>0.33320111067036889</v>
      </c>
      <c r="D18" s="39">
        <v>0.456881389257982</v>
      </c>
      <c r="E18" s="39">
        <v>0.34161361749238861</v>
      </c>
      <c r="BI18" s="39"/>
      <c r="BJ18" s="39"/>
      <c r="BK18" s="39"/>
    </row>
    <row r="19" spans="2:63">
      <c r="BI19" s="39"/>
      <c r="BJ19" s="39"/>
      <c r="BK19" s="39"/>
    </row>
    <row r="20" spans="2:63">
      <c r="BI20" s="39"/>
      <c r="BJ20" s="39"/>
      <c r="BK20" s="39"/>
    </row>
    <row r="21" spans="2:63">
      <c r="BI21" s="39"/>
      <c r="BJ21" s="39"/>
      <c r="BK21" s="39"/>
    </row>
    <row r="22" spans="2:63">
      <c r="BI22" s="39"/>
      <c r="BJ22" s="39"/>
      <c r="BK22" s="39"/>
    </row>
    <row r="23" spans="2:63">
      <c r="BI23" s="39"/>
      <c r="BJ23" s="39"/>
      <c r="BK23" s="39"/>
    </row>
    <row r="24" spans="2:63">
      <c r="BI24" s="39"/>
      <c r="BJ24" s="39"/>
      <c r="BK24" s="39"/>
    </row>
    <row r="25" spans="2:63">
      <c r="BI25" s="39"/>
      <c r="BJ25" s="39"/>
      <c r="BK25" s="39"/>
    </row>
    <row r="26" spans="2:63">
      <c r="BI26" s="39"/>
      <c r="BJ26" s="39"/>
      <c r="BK26" s="39"/>
    </row>
    <row r="27" spans="2:63">
      <c r="BI27" s="39"/>
      <c r="BJ27" s="39"/>
      <c r="BK27" s="39"/>
    </row>
    <row r="28" spans="2:63">
      <c r="BI28" s="39"/>
      <c r="BJ28" s="39"/>
      <c r="BK28" s="39"/>
    </row>
    <row r="29" spans="2:63">
      <c r="BI29" s="39"/>
      <c r="BJ29" s="39"/>
      <c r="BK29" s="39"/>
    </row>
    <row r="30" spans="2:63">
      <c r="BI30" s="39"/>
      <c r="BJ30" s="39"/>
      <c r="BK30" s="39"/>
    </row>
    <row r="31" spans="2:63">
      <c r="BI31" s="39"/>
      <c r="BJ31" s="39"/>
      <c r="BK31" s="39"/>
    </row>
    <row r="32" spans="2:63">
      <c r="BI32" s="39"/>
      <c r="BJ32" s="39"/>
      <c r="BK32" s="39"/>
    </row>
    <row r="33" spans="1:63">
      <c r="BI33" s="39"/>
      <c r="BJ33" s="39"/>
      <c r="BK33" s="39"/>
    </row>
    <row r="34" spans="1:63">
      <c r="BI34" s="39"/>
      <c r="BJ34" s="39"/>
      <c r="BK34" s="39"/>
    </row>
    <row r="35" spans="1:63">
      <c r="BI35" s="39"/>
      <c r="BJ35" s="39"/>
      <c r="BK35" s="39"/>
    </row>
    <row r="36" spans="1:63">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row>
    <row r="37" spans="1:63">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row>
    <row r="38" spans="1:63">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row>
    <row r="39" spans="1:63">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row>
    <row r="40" spans="1:63">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row>
    <row r="41" spans="1:63">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row>
    <row r="42" spans="1:63">
      <c r="A42" s="46"/>
      <c r="B42" s="46"/>
      <c r="C42" s="46"/>
      <c r="D42" s="46"/>
      <c r="E42" s="46"/>
      <c r="F42" s="46"/>
      <c r="G42" s="46"/>
      <c r="H42" s="46"/>
      <c r="I42" s="46"/>
      <c r="J42" s="46"/>
      <c r="K42" s="46"/>
      <c r="L42" s="46"/>
      <c r="M42" s="46"/>
      <c r="N42" s="46"/>
      <c r="O42" s="46"/>
      <c r="P42" s="46"/>
      <c r="Q42" s="46"/>
      <c r="R42" s="46"/>
      <c r="S42" s="46"/>
      <c r="T42" s="46"/>
      <c r="U42" s="46"/>
      <c r="V42" s="46"/>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row>
    <row r="43" spans="1:63">
      <c r="A43" s="46" t="str">
        <f>"% CalFresh Persons Receiving Medi-Cal, "&amp;A49</f>
        <v>% CalFresh Persons Receiving Medi-Cal, 2016</v>
      </c>
      <c r="B43" s="46"/>
      <c r="C43" s="46"/>
      <c r="D43" s="46"/>
      <c r="E43" s="46"/>
      <c r="F43" s="46" t="str">
        <f>IF(F44=0,""," - "&amp;F44)</f>
        <v xml:space="preserve"> - 2017</v>
      </c>
      <c r="G43" s="46"/>
      <c r="H43" s="46"/>
      <c r="I43" s="46"/>
      <c r="J43" s="46"/>
      <c r="K43" s="46"/>
      <c r="L43" s="46"/>
      <c r="M43" s="46"/>
      <c r="N43" s="46"/>
      <c r="O43" s="46"/>
      <c r="P43" s="46"/>
      <c r="Q43" s="46"/>
      <c r="R43" s="46"/>
      <c r="S43" s="46"/>
      <c r="T43" s="46"/>
      <c r="U43" s="46"/>
      <c r="V43" s="46"/>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row>
    <row r="44" spans="1:63">
      <c r="A44" s="46" t="str">
        <f>A43&amp;F43</f>
        <v>% CalFresh Persons Receiving Medi-Cal, 2016 - 2017</v>
      </c>
      <c r="B44" s="46"/>
      <c r="C44" s="46"/>
      <c r="D44" s="46"/>
      <c r="E44" s="46"/>
      <c r="F44" s="46">
        <f>MAX(A50:A76)</f>
        <v>2017</v>
      </c>
      <c r="G44" s="46"/>
      <c r="H44" s="46"/>
      <c r="I44" s="46"/>
      <c r="J44" s="46"/>
      <c r="K44" s="46"/>
      <c r="L44" s="46"/>
      <c r="M44" s="46"/>
      <c r="N44" s="46"/>
      <c r="O44" s="46"/>
      <c r="P44" s="46"/>
      <c r="Q44" s="46"/>
      <c r="R44" s="46"/>
      <c r="S44" s="46"/>
      <c r="T44" s="46"/>
      <c r="U44" s="46"/>
      <c r="V44" s="46"/>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row>
    <row r="45" spans="1:63">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row>
    <row r="47" spans="1:63">
      <c r="A47" s="32" t="s">
        <v>123</v>
      </c>
      <c r="C47" s="32" t="s">
        <v>0</v>
      </c>
    </row>
    <row r="48" spans="1:63">
      <c r="A48" s="32" t="s">
        <v>91</v>
      </c>
      <c r="B48" s="32" t="s">
        <v>1</v>
      </c>
      <c r="C48" s="106" t="s">
        <v>177</v>
      </c>
      <c r="D48" s="106" t="s">
        <v>178</v>
      </c>
      <c r="E48" s="106" t="s">
        <v>179</v>
      </c>
    </row>
    <row r="49" spans="1:63">
      <c r="A49" s="106">
        <v>2016</v>
      </c>
      <c r="C49" s="39"/>
      <c r="D49" s="39"/>
      <c r="E49" s="39"/>
    </row>
    <row r="50" spans="1:63">
      <c r="B50" s="106" t="s">
        <v>3</v>
      </c>
      <c r="C50" s="39">
        <v>0.94370685077004779</v>
      </c>
      <c r="D50" s="39">
        <v>0.96234104608205329</v>
      </c>
      <c r="E50" s="39">
        <v>0.94936266806355862</v>
      </c>
      <c r="BJ50" s="39"/>
      <c r="BK50" s="39"/>
    </row>
    <row r="51" spans="1:63">
      <c r="B51" s="106" t="s">
        <v>62</v>
      </c>
      <c r="C51" s="39">
        <v>0.94584245076586437</v>
      </c>
      <c r="D51" s="39">
        <v>0.966274460454288</v>
      </c>
      <c r="E51" s="39">
        <v>0.93788930414664529</v>
      </c>
      <c r="BJ51" s="39"/>
      <c r="BK51" s="39"/>
    </row>
    <row r="52" spans="1:63">
      <c r="A52" s="106">
        <v>2017</v>
      </c>
      <c r="C52" s="39"/>
      <c r="D52" s="39"/>
      <c r="E52" s="39"/>
      <c r="BJ52" s="39"/>
      <c r="BK52" s="39"/>
    </row>
    <row r="53" spans="1:63">
      <c r="B53" s="106" t="s">
        <v>3</v>
      </c>
      <c r="C53" s="39">
        <v>0.93180547792062607</v>
      </c>
      <c r="D53" s="39">
        <v>0.96860188148112503</v>
      </c>
      <c r="E53" s="39">
        <v>0.93317595787179952</v>
      </c>
      <c r="BJ53" s="39"/>
      <c r="BK53" s="39"/>
    </row>
    <row r="54" spans="1:63">
      <c r="B54" s="106" t="s">
        <v>62</v>
      </c>
      <c r="C54" s="39">
        <v>0.95184135977337114</v>
      </c>
      <c r="D54" s="39">
        <v>0.96981430457961748</v>
      </c>
      <c r="E54" s="39">
        <v>0.9419958023278</v>
      </c>
      <c r="BJ54" s="39"/>
      <c r="BK54" s="39"/>
    </row>
    <row r="55" spans="1:63">
      <c r="BJ55" s="39"/>
      <c r="BK55" s="39"/>
    </row>
    <row r="56" spans="1:63">
      <c r="BJ56" s="39"/>
      <c r="BK56" s="39"/>
    </row>
    <row r="57" spans="1:63">
      <c r="BJ57" s="39"/>
      <c r="BK57" s="39"/>
    </row>
    <row r="58" spans="1:63">
      <c r="BJ58" s="39"/>
      <c r="BK58" s="39"/>
    </row>
    <row r="59" spans="1:63">
      <c r="BJ59" s="39"/>
      <c r="BK59" s="39"/>
    </row>
    <row r="60" spans="1:63">
      <c r="BJ60" s="39"/>
      <c r="BK60" s="39"/>
    </row>
    <row r="61" spans="1:63">
      <c r="BJ61" s="39"/>
      <c r="BK61" s="39"/>
    </row>
    <row r="62" spans="1:63">
      <c r="BJ62" s="39"/>
      <c r="BK62" s="39"/>
    </row>
    <row r="63" spans="1:63">
      <c r="BJ63" s="39"/>
      <c r="BK63" s="39"/>
    </row>
    <row r="64" spans="1:63">
      <c r="BJ64" s="39"/>
      <c r="BK64" s="39"/>
    </row>
    <row r="65" spans="3:63">
      <c r="BJ65" s="39"/>
      <c r="BK65" s="39"/>
    </row>
    <row r="66" spans="3:63">
      <c r="BJ66" s="39"/>
      <c r="BK66" s="39"/>
    </row>
    <row r="67" spans="3:63">
      <c r="BJ67" s="39"/>
      <c r="BK67" s="39"/>
    </row>
    <row r="68" spans="3:63">
      <c r="BJ68" s="39"/>
      <c r="BK68" s="39"/>
    </row>
    <row r="69" spans="3:63">
      <c r="BJ69" s="39"/>
      <c r="BK69" s="39"/>
    </row>
    <row r="70" spans="3:63">
      <c r="BJ70" s="39"/>
      <c r="BK70" s="39"/>
    </row>
    <row r="71" spans="3:63">
      <c r="BJ71" s="39"/>
      <c r="BK71" s="39"/>
    </row>
    <row r="72" spans="3:63">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row>
    <row r="73" spans="3:63">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row>
    <row r="74" spans="3:63">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row>
    <row r="75" spans="3:63">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row>
    <row r="76" spans="3:63">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row>
    <row r="77" spans="3:63">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row>
    <row r="78" spans="3:63">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row>
    <row r="86" spans="1:64">
      <c r="A86" t="str">
        <f>"CalFresh Persons Receiving Medi-Cal, "&amp;A92</f>
        <v>CalFresh Persons Receiving Medi-Cal, 2016</v>
      </c>
      <c r="F86" t="str">
        <f>IF(F87=0,""," - "&amp;F87)</f>
        <v xml:space="preserve"> - 2017</v>
      </c>
    </row>
    <row r="87" spans="1:64">
      <c r="A87" t="str">
        <f>A86&amp;F86</f>
        <v>CalFresh Persons Receiving Medi-Cal, 2016 - 2017</v>
      </c>
      <c r="F87">
        <f>MAX(A93:A121)</f>
        <v>2017</v>
      </c>
    </row>
    <row r="90" spans="1:64">
      <c r="A90" s="32" t="s">
        <v>124</v>
      </c>
      <c r="C90" s="32" t="s">
        <v>0</v>
      </c>
    </row>
    <row r="91" spans="1:64">
      <c r="A91" s="32" t="s">
        <v>91</v>
      </c>
      <c r="B91" s="32" t="s">
        <v>1</v>
      </c>
      <c r="C91" s="106" t="s">
        <v>177</v>
      </c>
      <c r="D91" s="106" t="s">
        <v>178</v>
      </c>
      <c r="E91" s="106" t="s">
        <v>179</v>
      </c>
    </row>
    <row r="92" spans="1:64">
      <c r="A92" s="106">
        <v>2016</v>
      </c>
      <c r="C92" s="107"/>
      <c r="D92" s="107"/>
      <c r="E92" s="107"/>
    </row>
    <row r="93" spans="1:64">
      <c r="B93" s="106" t="s">
        <v>3</v>
      </c>
      <c r="C93" s="107">
        <v>1777</v>
      </c>
      <c r="D93" s="107">
        <v>123733</v>
      </c>
      <c r="E93" s="107">
        <v>5437</v>
      </c>
      <c r="BJ93" s="34"/>
      <c r="BK93" s="34"/>
      <c r="BL93" s="34"/>
    </row>
    <row r="94" spans="1:64">
      <c r="B94" s="106" t="s">
        <v>62</v>
      </c>
      <c r="C94" s="107">
        <v>1729</v>
      </c>
      <c r="D94" s="107">
        <v>122856</v>
      </c>
      <c r="E94" s="107">
        <v>5270</v>
      </c>
      <c r="BJ94" s="34"/>
      <c r="BK94" s="34"/>
      <c r="BL94" s="34"/>
    </row>
    <row r="95" spans="1:64">
      <c r="A95" s="106">
        <v>2017</v>
      </c>
      <c r="C95" s="107"/>
      <c r="D95" s="107"/>
      <c r="E95" s="107"/>
      <c r="BJ95" s="34"/>
      <c r="BK95" s="34"/>
      <c r="BL95" s="34"/>
    </row>
    <row r="96" spans="1:64">
      <c r="B96" s="106" t="s">
        <v>3</v>
      </c>
      <c r="C96" s="107">
        <v>1667</v>
      </c>
      <c r="D96" s="107">
        <v>120774</v>
      </c>
      <c r="E96" s="107">
        <v>5139</v>
      </c>
      <c r="BJ96" s="34"/>
      <c r="BK96" s="34"/>
      <c r="BL96" s="34"/>
    </row>
    <row r="97" spans="2:64">
      <c r="B97" s="106" t="s">
        <v>62</v>
      </c>
      <c r="C97" s="107">
        <v>1680</v>
      </c>
      <c r="D97" s="107">
        <v>118971</v>
      </c>
      <c r="E97" s="107">
        <v>4937</v>
      </c>
      <c r="BJ97" s="34"/>
      <c r="BK97" s="34"/>
      <c r="BL97" s="34"/>
    </row>
    <row r="98" spans="2:64">
      <c r="BJ98" s="34"/>
      <c r="BK98" s="34"/>
      <c r="BL98" s="34"/>
    </row>
    <row r="99" spans="2:64">
      <c r="BJ99" s="34"/>
      <c r="BK99" s="34"/>
      <c r="BL99" s="34"/>
    </row>
    <row r="100" spans="2:64">
      <c r="BJ100" s="34"/>
      <c r="BK100" s="34"/>
      <c r="BL100" s="34"/>
    </row>
    <row r="101" spans="2:64">
      <c r="BJ101" s="34"/>
      <c r="BK101" s="34"/>
      <c r="BL101" s="34"/>
    </row>
    <row r="102" spans="2:64">
      <c r="BJ102" s="34"/>
      <c r="BK102" s="34"/>
      <c r="BL102" s="34"/>
    </row>
    <row r="103" spans="2:64">
      <c r="BJ103" s="34"/>
      <c r="BK103" s="34"/>
      <c r="BL103" s="34"/>
    </row>
    <row r="104" spans="2:64">
      <c r="BJ104" s="34"/>
      <c r="BK104" s="34"/>
      <c r="BL104" s="34"/>
    </row>
    <row r="105" spans="2:64">
      <c r="BJ105" s="34"/>
      <c r="BK105" s="34"/>
      <c r="BL105" s="34"/>
    </row>
    <row r="106" spans="2:64">
      <c r="BJ106" s="34"/>
      <c r="BK106" s="34"/>
      <c r="BL106" s="34"/>
    </row>
    <row r="107" spans="2:64">
      <c r="BJ107" s="34"/>
      <c r="BK107" s="34"/>
      <c r="BL107" s="34"/>
    </row>
    <row r="108" spans="2:64">
      <c r="BJ108" s="34"/>
      <c r="BK108" s="34"/>
      <c r="BL108" s="34"/>
    </row>
    <row r="109" spans="2:64">
      <c r="BJ109" s="34"/>
      <c r="BK109" s="34"/>
      <c r="BL109" s="34"/>
    </row>
    <row r="110" spans="2:64">
      <c r="BJ110" s="34"/>
      <c r="BK110" s="34"/>
      <c r="BL110" s="34"/>
    </row>
    <row r="111" spans="2:64">
      <c r="BJ111" s="34"/>
      <c r="BK111" s="34"/>
      <c r="BL111" s="34"/>
    </row>
    <row r="112" spans="2:64">
      <c r="BJ112" s="34"/>
      <c r="BK112" s="34"/>
      <c r="BL112" s="34"/>
    </row>
    <row r="113" spans="3:64">
      <c r="BJ113" s="34"/>
      <c r="BK113" s="34"/>
      <c r="BL113" s="34"/>
    </row>
    <row r="114" spans="3:64">
      <c r="BJ114" s="34"/>
      <c r="BK114" s="34"/>
      <c r="BL114" s="34"/>
    </row>
    <row r="115" spans="3:6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row>
    <row r="116" spans="3:6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row>
    <row r="117" spans="3:6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row>
    <row r="118" spans="3:6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row>
    <row r="119" spans="3:6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row>
    <row r="120" spans="3:6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row>
    <row r="121" spans="3:6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row>
    <row r="122" spans="3:6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row>
    <row r="123" spans="3:6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row>
    <row r="124" spans="3:6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row>
    <row r="125" spans="3:6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row>
  </sheetData>
  <pageMargins left="0.7" right="0.7" top="0.75" bottom="0.75" header="0.3" footer="0.3"/>
  <pageSetup orientation="portrait" verticalDpi="1200" r:id="rId4"/>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1E79122F-2F28-413E-AC53-62A05189709D}">
  <ds:schemaRefs>
    <ds:schemaRef ds:uri="http://purl.org/dc/dcmitype/"/>
    <ds:schemaRef ds:uri="http://schemas.microsoft.com/office/infopath/2007/PartnerControls"/>
    <ds:schemaRef ds:uri="http://purl.org/dc/elements/1.1/"/>
    <ds:schemaRef ds:uri="http://schemas.microsoft.com/office/2006/metadata/properties"/>
    <ds:schemaRef ds:uri="9591c96b-b330-4d03-ae3c-f84da89bedce"/>
    <ds:schemaRef ds:uri="http://purl.org/dc/terms/"/>
    <ds:schemaRef ds:uri="http://schemas.microsoft.com/office/2006/documentManagement/types"/>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3.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2FB14169-B2A5-4E1A-BBC2-379BA62FE625}">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6</vt:i4>
      </vt:variant>
    </vt:vector>
  </HeadingPairs>
  <TitlesOfParts>
    <vt:vector size="49" baseType="lpstr">
      <vt:lpstr>Updates Log</vt:lpstr>
      <vt:lpstr>Main_Menu</vt:lpstr>
      <vt:lpstr>Dual_Part_Menu</vt:lpstr>
      <vt:lpstr>Geomap_Selection_Menu</vt:lpstr>
      <vt:lpstr>Trends_Caseload_HHs_Annual</vt:lpstr>
      <vt:lpstr>Trends_Caseload_HHs_Mthly</vt:lpstr>
      <vt:lpstr>Trends_Caseload_Persons_Annual</vt:lpstr>
      <vt:lpstr>Trends_Caseload_Persons_Mthly</vt:lpstr>
      <vt:lpstr>Trends_PRI</vt:lpstr>
      <vt:lpstr>Trends_PRI_tornado</vt:lpstr>
      <vt:lpstr>Trends_PRI_Raw_Values</vt:lpstr>
      <vt:lpstr>Trends_CF_&amp;_MC</vt:lpstr>
      <vt:lpstr>Trends_Churn_Reapps</vt:lpstr>
      <vt:lpstr>Trends_Churn_Recerts</vt:lpstr>
      <vt:lpstr>Trends_ExpService</vt:lpstr>
      <vt:lpstr>Trends_Month_ErrorRate</vt:lpstr>
      <vt:lpstr>Trend_NegErrorRt</vt:lpstr>
      <vt:lpstr>Trends_Month_Timeliness</vt:lpstr>
      <vt:lpstr>Trend_Annual_Demo_Gen_Pop</vt:lpstr>
      <vt:lpstr>Trend_Annual_Demo_CF</vt:lpstr>
      <vt:lpstr>Trend_Annual_CF_Eligib_Estim</vt:lpstr>
      <vt:lpstr>Pivot_WIC</vt:lpstr>
      <vt:lpstr>Trend_WIC</vt:lpstr>
      <vt:lpstr>Trend_MCCF_Eligible</vt:lpstr>
      <vt:lpstr>Every_Mth</vt:lpstr>
      <vt:lpstr>Every_3_Mth</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PRI_eval</vt:lpstr>
      <vt:lpstr>PRI_Raw</vt:lpstr>
      <vt:lpstr>Pivot_NegErrorRt</vt:lpstr>
      <vt:lpstr>Tiered_Raw</vt:lpstr>
      <vt:lpstr>Pivot_PRI</vt:lpstr>
      <vt:lpstr>Pivot_CF&amp;MC</vt:lpstr>
      <vt:lpstr>Trend_Annual_CF_Eligib_Estim!Print_Area</vt:lpstr>
      <vt:lpstr>Trend_Annual_Demo_Gen_Pop!Print_Area</vt:lpstr>
      <vt:lpstr>Trend_MCCF_Eligible!Print_Area</vt:lpstr>
      <vt:lpstr>Trends_Caseload_HHs_Mthly!Print_Area</vt:lpstr>
      <vt:lpstr>Trends_PRI!Print_Area</vt:lpstr>
      <vt:lpstr>Trends_PRI_tornado!Print_Area</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D.</dc:creator>
  <cp:lastModifiedBy>Delaney, Patrick@DSS</cp:lastModifiedBy>
  <cp:lastPrinted>2017-05-02T15:40:57Z</cp:lastPrinted>
  <dcterms:created xsi:type="dcterms:W3CDTF">2016-10-14T16:17:31Z</dcterms:created>
  <dcterms:modified xsi:type="dcterms:W3CDTF">2018-05-01T20:25:47Z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